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omments5.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omments6.xml" ContentType="application/vnd.openxmlformats-officedocument.spreadsheetml.comments+xml"/>
  <Override PartName="/xl/drawings/drawing11.xml" ContentType="application/vnd.openxmlformats-officedocument.drawing+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D:\Copia\D\PLAN DE ACCION 2018\"/>
    </mc:Choice>
  </mc:AlternateContent>
  <workbookProtection workbookPassword="E3FB" lockStructure="1"/>
  <bookViews>
    <workbookView xWindow="0" yWindow="0" windowWidth="19200" windowHeight="7980" tabRatio="829" activeTab="5"/>
  </bookViews>
  <sheets>
    <sheet name="PI. METAS RESULTADO" sheetId="1" r:id="rId1"/>
    <sheet name="PI. MP. Avance" sheetId="28" r:id="rId2"/>
    <sheet name="PI. MP. Ejec Fin" sheetId="22" r:id="rId3"/>
    <sheet name="PA. RECURSOS MP 2017" sheetId="35" state="hidden" r:id="rId4"/>
    <sheet name="PA. ACTIVIDADES 2017" sheetId="36" state="hidden" r:id="rId5"/>
    <sheet name="PA. RECURSOS MP 2018" sheetId="37" r:id="rId6"/>
    <sheet name="PA. ACTIVIDADES 2018" sheetId="38" r:id="rId7"/>
    <sheet name="PA. RECURSOS MP 2019" sheetId="33" state="hidden" r:id="rId8"/>
    <sheet name="PA. ACTIVIDADES 2019" sheetId="34" state="hidden" r:id="rId9"/>
    <sheet name="PA. RECURSOS MP 2016 " sheetId="24" state="hidden" r:id="rId10"/>
    <sheet name="PA. ACTIVIDADES 2016" sheetId="27" state="hidden" r:id="rId11"/>
    <sheet name="METAS PRODUCTO" sheetId="26" state="hidden" r:id="rId12"/>
    <sheet name="METAS DE RESULTADO" sheetId="25" state="hidden" r:id="rId13"/>
    <sheet name="codific busqueda" sheetId="3" state="hidden" r:id="rId14"/>
  </sheets>
  <definedNames>
    <definedName name="_xlnm._FilterDatabase" localSheetId="12" hidden="1">'METAS DE RESULTADO'!$A$3:$R$133</definedName>
    <definedName name="_xlnm._FilterDatabase" localSheetId="11" hidden="1">'METAS PRODUCTO'!$B$3:$CK$719</definedName>
    <definedName name="_xlnm._FilterDatabase" localSheetId="10" hidden="1">'PA. ACTIVIDADES 2016'!$B$9:$N$9</definedName>
    <definedName name="_xlnm._FilterDatabase" localSheetId="4" hidden="1">'PA. ACTIVIDADES 2017'!$B$9:$N$9</definedName>
    <definedName name="_xlnm._FilterDatabase" localSheetId="6" hidden="1">'PA. ACTIVIDADES 2018'!$B$9:$N$9</definedName>
    <definedName name="_xlnm._FilterDatabase" localSheetId="8" hidden="1">'PA. ACTIVIDADES 2019'!$B$9:$N$9</definedName>
    <definedName name="_xlnm._FilterDatabase" localSheetId="0" hidden="1">'PI. METAS RESULTADO'!$B$10:$L$26</definedName>
    <definedName name="_xlnm._FilterDatabase" localSheetId="2" hidden="1">'PI. MP. Ejec Fin'!$B$10:$O$10</definedName>
    <definedName name="_MP1105">'codific busqueda'!$C$26:$C$112</definedName>
    <definedName name="_MP1106">'codific busqueda'!$D$26:$D$64</definedName>
    <definedName name="_MP1108">'codific busqueda'!$E$26:$E$82</definedName>
    <definedName name="_MP1114">'codific busqueda'!$F$26:$F$52</definedName>
    <definedName name="_MP1117">'codific busqueda'!$G$26:$G$39</definedName>
    <definedName name="_MP1123">'codific busqueda'!$H$26:$H$29</definedName>
    <definedName name="_MP1124">'codific busqueda'!$I$26:$I$34</definedName>
    <definedName name="_MP1125">'codific busqueda'!$J$26:$J$32</definedName>
    <definedName name="_MP1126">'codific busqueda'!$K$26:$K$34</definedName>
    <definedName name="_MP1127">'codific busqueda'!$L$26:$L$32</definedName>
    <definedName name="_MP1128">'codific busqueda'!$M$26:$M$51</definedName>
    <definedName name="_MP1129">'codific busqueda'!$N$26:$N$33</definedName>
    <definedName name="_MP1130">'codific busqueda'!$O$26:$O$78</definedName>
    <definedName name="_MP1131">'codific busqueda'!$P$26:$P$45</definedName>
    <definedName name="_MP1132">'codific busqueda'!$Q$26:$Q$75</definedName>
    <definedName name="_MP1133">'codific busqueda'!$R$26:$R$39</definedName>
    <definedName name="_MP1134">'codific busqueda'!$S$26:$S$54</definedName>
    <definedName name="_MP1135">'codific busqueda'!$T$26:$T$27</definedName>
    <definedName name="_MP1136">'codific busqueda'!$U$26:$U$108</definedName>
    <definedName name="_MP1137">'codific busqueda'!$V$26:$V$27</definedName>
    <definedName name="_MP1138">'codific busqueda'!$W$26:$W$46</definedName>
    <definedName name="_MP1139">'codific busqueda'!$X$26:$X$27</definedName>
    <definedName name="_MP1140">'codific busqueda'!$Y$26:$Y$27</definedName>
    <definedName name="_MP1142">'codific busqueda'!$Z$26:$Z$42</definedName>
    <definedName name="_MP1211">'codific busqueda'!$AH$26:$AH$42</definedName>
    <definedName name="_MP1212">'codific busqueda'!$AK$26:$AK$31</definedName>
    <definedName name="_MP1213">'codific busqueda'!$AB$26:$AB$36</definedName>
    <definedName name="_MP1214">'codific busqueda'!$AJ$26:$AJ$43</definedName>
    <definedName name="_MP1215">'codific busqueda'!$AF$26:$AF$35</definedName>
    <definedName name="_MP1216">'codific busqueda'!$AI$26:$AI$40</definedName>
    <definedName name="_MP1218">'codific busqueda'!$AG$26:$AG$28</definedName>
    <definedName name="_MP1231">'codific busqueda'!$AA$26</definedName>
    <definedName name="_MP1232">'codific busqueda'!$AD$26:$AD$27</definedName>
    <definedName name="_MP1233">'codific busqueda'!$AE$26</definedName>
    <definedName name="_MP1234">'codific busqueda'!$AL$26:$AL$30</definedName>
    <definedName name="_MP1235">'codific busqueda'!$AN$26:$AN$38</definedName>
    <definedName name="_MP12501">'codific busqueda'!$AO$26:$AO$44</definedName>
    <definedName name="_MP12503">'codific busqueda'!$AP$26</definedName>
    <definedName name="_MP12504">'codific busqueda'!$AC$26:$AC$35</definedName>
    <definedName name="_MP12505">'codific busqueda'!$AM$26</definedName>
    <definedName name="_MR1105">'codific busqueda'!$C$3:$C$21</definedName>
    <definedName name="_MR1106">'codific busqueda'!$D$3:$D$19</definedName>
    <definedName name="_MR1108">'codific busqueda'!$E$3:$E$15</definedName>
    <definedName name="_MR1114">'codific busqueda'!$F$3:$F$6</definedName>
    <definedName name="_MR1117">'codific busqueda'!$G$3:$G$4</definedName>
    <definedName name="_MR1124">'codific busqueda'!$I$3:$I$5</definedName>
    <definedName name="_MR1125">'codific busqueda'!$J$3</definedName>
    <definedName name="_MR1126">'codific busqueda'!$K$3:$K$4</definedName>
    <definedName name="_MR1127">'codific busqueda'!$L$3:$L$4</definedName>
    <definedName name="_MR1128">'codific busqueda'!$M$3:$M$5</definedName>
    <definedName name="_MR1129">'codific busqueda'!$N$3</definedName>
    <definedName name="_MR1130">'codific busqueda'!$O$3:$O$11</definedName>
    <definedName name="_MR1131">'codific busqueda'!$P$3:$P$6</definedName>
    <definedName name="_MR1132">'codific busqueda'!$Q$3:$Q$10</definedName>
    <definedName name="_MR1133">'codific busqueda'!$R$3:$R$4</definedName>
    <definedName name="_MR1134">'codific busqueda'!$S$3:$S$5</definedName>
    <definedName name="_MR1136">'codific busqueda'!$U$3:$U$21</definedName>
    <definedName name="_MR1137">'codific busqueda'!$V$3</definedName>
    <definedName name="_MR1138">'codific busqueda'!$W$3:$W$6</definedName>
    <definedName name="_MR1139">'codific busqueda'!$X$3</definedName>
    <definedName name="_MR1140">'codific busqueda'!$Y$3</definedName>
    <definedName name="_MR1142">'codific busqueda'!$Z$3</definedName>
    <definedName name="_MR1215">'codific busqueda'!$AF$3</definedName>
    <definedName name="_MR1216">'codific busqueda'!$AI$3:$AI$5</definedName>
    <definedName name="_MR1232">'codific busqueda'!$AD$3</definedName>
    <definedName name="_MR1233">'codific busqueda'!$AE$3</definedName>
    <definedName name="_MR1234">'codific busqueda'!$AL$3:$AL$4</definedName>
    <definedName name="_MR1235">'codific busqueda'!$AN$3</definedName>
    <definedName name="_MR12505">'codific busqueda'!$AM$3</definedName>
    <definedName name="_xlnm.Print_Area" localSheetId="10">'PA. ACTIVIDADES 2016'!$A$1:$N$191</definedName>
    <definedName name="_xlnm.Print_Area" localSheetId="4">'PA. ACTIVIDADES 2017'!$A$1:$N$197</definedName>
    <definedName name="_xlnm.Print_Area" localSheetId="6">'PA. ACTIVIDADES 2018'!$A$1:$N$182</definedName>
    <definedName name="_xlnm.Print_Area" localSheetId="8">'PA. ACTIVIDADES 2019'!$A$1:$N$183</definedName>
    <definedName name="_xlnm.Print_Area" localSheetId="9">'PA. RECURSOS MP 2016 '!$A$2:$R$258</definedName>
    <definedName name="_xlnm.Print_Area" localSheetId="3">'PA. RECURSOS MP 2017'!$A$2:$R$266</definedName>
    <definedName name="_xlnm.Print_Area" localSheetId="5">'PA. RECURSOS MP 2018'!$A$2:$R$266</definedName>
    <definedName name="_xlnm.Print_Area" localSheetId="7">'PA. RECURSOS MP 2019'!$A$1:$R$242</definedName>
    <definedName name="_xlnm.Print_Area" localSheetId="0">'PI. METAS RESULTADO'!$A$1:$L$26</definedName>
    <definedName name="_xlnm.Print_Area" localSheetId="1">'PI. MP. Avance'!$A$1:$M$165</definedName>
    <definedName name="_xlnm.Print_Area" localSheetId="2">'PI. MP. Ejec Fin'!$A$1:$O$170</definedName>
    <definedName name="ENTIDADES">'codific busqueda'!$A$2:$A$57</definedName>
    <definedName name="FUENTES">'codific busqueda'!$A$79:$A$91</definedName>
    <definedName name="MP">'METAS PRODUCTO'!$B$4:$DA$718</definedName>
    <definedName name="MR">'METAS DE RESULTADO'!$A$4:$R$133</definedName>
    <definedName name="_xlnm.Print_Titles" localSheetId="10">'PA. ACTIVIDADES 2016'!$7:$9</definedName>
    <definedName name="_xlnm.Print_Titles" localSheetId="4">'PA. ACTIVIDADES 2017'!$7:$9</definedName>
    <definedName name="_xlnm.Print_Titles" localSheetId="6">'PA. ACTIVIDADES 2018'!$7:$9</definedName>
    <definedName name="_xlnm.Print_Titles" localSheetId="8">'PA. ACTIVIDADES 2019'!$7:$9</definedName>
    <definedName name="_xlnm.Print_Titles" localSheetId="9">'PA. RECURSOS MP 2016 '!$9:$10</definedName>
    <definedName name="_xlnm.Print_Titles" localSheetId="3">'PA. RECURSOS MP 2017'!$9:$10</definedName>
    <definedName name="_xlnm.Print_Titles" localSheetId="5">'PA. RECURSOS MP 2018'!$9:$10</definedName>
    <definedName name="_xlnm.Print_Titles" localSheetId="7">'PA. RECURSOS MP 2019'!$9:$10</definedName>
    <definedName name="_xlnm.Print_Titles" localSheetId="0">'PI. METAS RESULTADO'!$7:$11</definedName>
    <definedName name="_xlnm.Print_Titles" localSheetId="1">'PI. MP. Avance'!$7:$9</definedName>
    <definedName name="_xlnm.Print_Titles" localSheetId="2">'PI. MP. Ejec Fin'!$7:$9</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F46" i="38" l="1"/>
  <c r="L161" i="22" l="1"/>
  <c r="K161" i="22"/>
  <c r="J161" i="22"/>
  <c r="L164" i="22"/>
  <c r="K164" i="22"/>
  <c r="J164" i="22"/>
  <c r="L163" i="22"/>
  <c r="L158" i="22"/>
  <c r="J138" i="22"/>
  <c r="L123" i="22"/>
  <c r="K123" i="22"/>
  <c r="J123" i="22"/>
  <c r="L118" i="22"/>
  <c r="K118" i="22"/>
  <c r="L113" i="22"/>
  <c r="K113" i="22"/>
  <c r="L108" i="22"/>
  <c r="K108" i="22"/>
  <c r="J108" i="22"/>
  <c r="L103" i="22"/>
  <c r="K103" i="22"/>
  <c r="L98" i="22"/>
  <c r="K98" i="22"/>
  <c r="L93" i="22"/>
  <c r="K93" i="22"/>
  <c r="J93" i="22"/>
  <c r="L88" i="22"/>
  <c r="L53" i="22"/>
  <c r="K53" i="22"/>
  <c r="L38" i="22"/>
  <c r="L33" i="22"/>
  <c r="L28" i="22"/>
  <c r="L23" i="22"/>
  <c r="K23" i="22"/>
  <c r="J23" i="22"/>
  <c r="L14" i="22"/>
  <c r="K14" i="22"/>
  <c r="J14" i="22"/>
  <c r="L13" i="22" l="1"/>
  <c r="I5" i="38" l="1"/>
  <c r="L181" i="38"/>
  <c r="K181" i="38"/>
  <c r="B176" i="38"/>
  <c r="L175" i="38"/>
  <c r="K175" i="38"/>
  <c r="B170" i="38"/>
  <c r="L169" i="38"/>
  <c r="K169" i="38"/>
  <c r="B164" i="38"/>
  <c r="L163" i="38"/>
  <c r="K163" i="38"/>
  <c r="B158" i="38"/>
  <c r="L157" i="38"/>
  <c r="K157" i="38"/>
  <c r="B152" i="38"/>
  <c r="L151" i="38"/>
  <c r="K151" i="38"/>
  <c r="B146" i="38"/>
  <c r="L145" i="38"/>
  <c r="K145" i="38"/>
  <c r="B140" i="38"/>
  <c r="L139" i="38"/>
  <c r="K139" i="38"/>
  <c r="B134" i="38"/>
  <c r="L133" i="38"/>
  <c r="K133" i="38"/>
  <c r="B128" i="38"/>
  <c r="L127" i="38"/>
  <c r="K127" i="38"/>
  <c r="B122" i="38"/>
  <c r="L121" i="38"/>
  <c r="K121" i="38"/>
  <c r="B116" i="38"/>
  <c r="L115" i="38"/>
  <c r="K115" i="38"/>
  <c r="B110" i="38"/>
  <c r="L109" i="38"/>
  <c r="K109" i="38"/>
  <c r="B104" i="38"/>
  <c r="L103" i="38"/>
  <c r="K103" i="38"/>
  <c r="B99" i="38"/>
  <c r="L98" i="38"/>
  <c r="K98" i="38"/>
  <c r="B93" i="38"/>
  <c r="L92" i="38"/>
  <c r="K92" i="38"/>
  <c r="B87" i="38"/>
  <c r="L86" i="38"/>
  <c r="K86" i="38"/>
  <c r="B82" i="38"/>
  <c r="L81" i="38"/>
  <c r="K81" i="38"/>
  <c r="B78" i="38"/>
  <c r="L77" i="38"/>
  <c r="K77" i="38"/>
  <c r="B75" i="38"/>
  <c r="L74" i="38"/>
  <c r="K74" i="38"/>
  <c r="B70" i="38"/>
  <c r="L69" i="38"/>
  <c r="K69" i="38"/>
  <c r="B65" i="38"/>
  <c r="L64" i="38"/>
  <c r="K64" i="38"/>
  <c r="B61" i="38"/>
  <c r="L60" i="38"/>
  <c r="K60" i="38"/>
  <c r="B56" i="38"/>
  <c r="L55" i="38"/>
  <c r="K55" i="38"/>
  <c r="B51" i="38"/>
  <c r="L50" i="38"/>
  <c r="K50" i="38"/>
  <c r="B46" i="38"/>
  <c r="L45" i="38"/>
  <c r="K45" i="38"/>
  <c r="B40" i="38"/>
  <c r="L39" i="38"/>
  <c r="K39" i="38"/>
  <c r="B34" i="38"/>
  <c r="L33" i="38"/>
  <c r="K33" i="38"/>
  <c r="B28" i="38"/>
  <c r="L27" i="38"/>
  <c r="K27" i="38"/>
  <c r="B22" i="38"/>
  <c r="L21" i="38"/>
  <c r="K21" i="38"/>
  <c r="B16" i="38"/>
  <c r="L15" i="38"/>
  <c r="K15" i="38"/>
  <c r="B10" i="38"/>
  <c r="D7" i="38"/>
  <c r="G270" i="37"/>
  <c r="G269" i="37"/>
  <c r="Q265" i="37"/>
  <c r="M265" i="37"/>
  <c r="I265" i="37"/>
  <c r="R264" i="37"/>
  <c r="R266" i="37" s="1"/>
  <c r="Q264" i="37"/>
  <c r="P264" i="37"/>
  <c r="O264" i="37"/>
  <c r="N264" i="37"/>
  <c r="M264" i="37"/>
  <c r="L264" i="37"/>
  <c r="K264" i="37"/>
  <c r="J264" i="37"/>
  <c r="I264" i="37"/>
  <c r="H264" i="37"/>
  <c r="G264" i="37"/>
  <c r="F264" i="37"/>
  <c r="R262" i="37"/>
  <c r="R263" i="37" s="1"/>
  <c r="Q262" i="37"/>
  <c r="P262" i="37"/>
  <c r="P265" i="37" s="1"/>
  <c r="O262" i="37"/>
  <c r="N262" i="37"/>
  <c r="M262" i="37"/>
  <c r="L262" i="37"/>
  <c r="L265" i="37" s="1"/>
  <c r="K262" i="37"/>
  <c r="J262" i="37"/>
  <c r="I262" i="37"/>
  <c r="H262" i="37"/>
  <c r="H265" i="37" s="1"/>
  <c r="G262" i="37"/>
  <c r="F262" i="37"/>
  <c r="R260" i="37"/>
  <c r="R261" i="37" s="1"/>
  <c r="Q260" i="37"/>
  <c r="P260" i="37"/>
  <c r="O260" i="37"/>
  <c r="N260" i="37"/>
  <c r="M260" i="37"/>
  <c r="L260" i="37"/>
  <c r="K260" i="37"/>
  <c r="J260" i="37"/>
  <c r="I260" i="37"/>
  <c r="H260" i="37"/>
  <c r="G260" i="37"/>
  <c r="F260" i="37"/>
  <c r="R259" i="37"/>
  <c r="E256" i="37"/>
  <c r="E254" i="37"/>
  <c r="K163" i="22" s="1"/>
  <c r="E252" i="37"/>
  <c r="J163" i="22" s="1"/>
  <c r="E251" i="37"/>
  <c r="B251" i="37"/>
  <c r="R250" i="37"/>
  <c r="R249" i="37"/>
  <c r="Q249" i="37"/>
  <c r="P249" i="37"/>
  <c r="O249" i="37"/>
  <c r="N249" i="37"/>
  <c r="M249" i="37"/>
  <c r="L249" i="37"/>
  <c r="K249" i="37"/>
  <c r="J249" i="37"/>
  <c r="I249" i="37"/>
  <c r="H249" i="37"/>
  <c r="G249" i="37"/>
  <c r="F249" i="37"/>
  <c r="E248" i="37"/>
  <c r="R247" i="37"/>
  <c r="E246" i="37"/>
  <c r="R245" i="37"/>
  <c r="E244" i="37"/>
  <c r="J158" i="22" s="1"/>
  <c r="B243" i="37"/>
  <c r="R242" i="37"/>
  <c r="R241" i="37"/>
  <c r="Q241" i="37"/>
  <c r="P241" i="37"/>
  <c r="O241" i="37"/>
  <c r="N241" i="37"/>
  <c r="M241" i="37"/>
  <c r="L241" i="37"/>
  <c r="K241" i="37"/>
  <c r="J241" i="37"/>
  <c r="I241" i="37"/>
  <c r="H241" i="37"/>
  <c r="G241" i="37"/>
  <c r="F241" i="37"/>
  <c r="E240" i="37"/>
  <c r="L153" i="22" s="1"/>
  <c r="R239" i="37"/>
  <c r="E238" i="37"/>
  <c r="K153" i="22" s="1"/>
  <c r="R237" i="37"/>
  <c r="E236" i="37"/>
  <c r="J153" i="22" s="1"/>
  <c r="B235" i="37"/>
  <c r="R234" i="37"/>
  <c r="R233" i="37"/>
  <c r="Q233" i="37"/>
  <c r="P233" i="37"/>
  <c r="O233" i="37"/>
  <c r="N233" i="37"/>
  <c r="M233" i="37"/>
  <c r="L233" i="37"/>
  <c r="K233" i="37"/>
  <c r="J233" i="37"/>
  <c r="I233" i="37"/>
  <c r="H233" i="37"/>
  <c r="G233" i="37"/>
  <c r="F233" i="37"/>
  <c r="E232" i="37"/>
  <c r="L148" i="22" s="1"/>
  <c r="R231" i="37"/>
  <c r="E230" i="37"/>
  <c r="R229" i="37"/>
  <c r="E228" i="37"/>
  <c r="J148" i="22" s="1"/>
  <c r="B227" i="37"/>
  <c r="R226" i="37"/>
  <c r="R225" i="37"/>
  <c r="Q225" i="37"/>
  <c r="P225" i="37"/>
  <c r="O225" i="37"/>
  <c r="N225" i="37"/>
  <c r="M225" i="37"/>
  <c r="L225" i="37"/>
  <c r="K225" i="37"/>
  <c r="J225" i="37"/>
  <c r="I225" i="37"/>
  <c r="H225" i="37"/>
  <c r="G225" i="37"/>
  <c r="F225" i="37"/>
  <c r="E224" i="37"/>
  <c r="L143" i="22" s="1"/>
  <c r="R223" i="37"/>
  <c r="E222" i="37"/>
  <c r="K143" i="22" s="1"/>
  <c r="R221" i="37"/>
  <c r="E220" i="37"/>
  <c r="J143" i="22" s="1"/>
  <c r="B219" i="37"/>
  <c r="R218" i="37"/>
  <c r="F218" i="37"/>
  <c r="R217" i="37"/>
  <c r="Q217" i="37"/>
  <c r="P217" i="37"/>
  <c r="O217" i="37"/>
  <c r="N217" i="37"/>
  <c r="M217" i="37"/>
  <c r="L217" i="37"/>
  <c r="K217" i="37"/>
  <c r="J217" i="37"/>
  <c r="I217" i="37"/>
  <c r="H217" i="37"/>
  <c r="G217" i="37"/>
  <c r="F217" i="37"/>
  <c r="E216" i="37"/>
  <c r="L138" i="22" s="1"/>
  <c r="R215" i="37"/>
  <c r="F215" i="37"/>
  <c r="E214" i="37"/>
  <c r="R213" i="37"/>
  <c r="F213" i="37"/>
  <c r="E212" i="37"/>
  <c r="B211" i="37"/>
  <c r="R210" i="37"/>
  <c r="R209" i="37"/>
  <c r="Q209" i="37"/>
  <c r="P209" i="37"/>
  <c r="O209" i="37"/>
  <c r="N209" i="37"/>
  <c r="M209" i="37"/>
  <c r="L209" i="37"/>
  <c r="K209" i="37"/>
  <c r="J209" i="37"/>
  <c r="I209" i="37"/>
  <c r="H209" i="37"/>
  <c r="G209" i="37"/>
  <c r="F209" i="37"/>
  <c r="E208" i="37"/>
  <c r="L133" i="22" s="1"/>
  <c r="R207" i="37"/>
  <c r="E206" i="37"/>
  <c r="K133" i="22" s="1"/>
  <c r="R205" i="37"/>
  <c r="E204" i="37"/>
  <c r="J133" i="22" s="1"/>
  <c r="B203" i="37"/>
  <c r="R202" i="37"/>
  <c r="R201" i="37"/>
  <c r="Q201" i="37"/>
  <c r="P201" i="37"/>
  <c r="O201" i="37"/>
  <c r="N201" i="37"/>
  <c r="M201" i="37"/>
  <c r="L201" i="37"/>
  <c r="K201" i="37"/>
  <c r="J201" i="37"/>
  <c r="I201" i="37"/>
  <c r="H201" i="37"/>
  <c r="G201" i="37"/>
  <c r="F201" i="37"/>
  <c r="E200" i="37"/>
  <c r="L128" i="22" s="1"/>
  <c r="R199" i="37"/>
  <c r="E198" i="37"/>
  <c r="K128" i="22" s="1"/>
  <c r="R197" i="37"/>
  <c r="E196" i="37"/>
  <c r="J128" i="22" s="1"/>
  <c r="B195" i="37"/>
  <c r="R194" i="37"/>
  <c r="R193" i="37"/>
  <c r="Q193" i="37"/>
  <c r="P193" i="37"/>
  <c r="O193" i="37"/>
  <c r="N193" i="37"/>
  <c r="M193" i="37"/>
  <c r="L193" i="37"/>
  <c r="K193" i="37"/>
  <c r="J193" i="37"/>
  <c r="I193" i="37"/>
  <c r="H193" i="37"/>
  <c r="G193" i="37"/>
  <c r="F193" i="37"/>
  <c r="E192" i="37"/>
  <c r="E193" i="37" s="1"/>
  <c r="R191" i="37"/>
  <c r="E190" i="37"/>
  <c r="R189" i="37"/>
  <c r="E188" i="37"/>
  <c r="B187" i="37"/>
  <c r="R186" i="37"/>
  <c r="R185" i="37"/>
  <c r="Q185" i="37"/>
  <c r="P185" i="37"/>
  <c r="O185" i="37"/>
  <c r="N185" i="37"/>
  <c r="M185" i="37"/>
  <c r="L185" i="37"/>
  <c r="K185" i="37"/>
  <c r="J185" i="37"/>
  <c r="I185" i="37"/>
  <c r="H185" i="37"/>
  <c r="G185" i="37"/>
  <c r="F185" i="37"/>
  <c r="E184" i="37"/>
  <c r="E185" i="37" s="1"/>
  <c r="R183" i="37"/>
  <c r="E182" i="37"/>
  <c r="R181" i="37"/>
  <c r="E180" i="37"/>
  <c r="J118" i="22" s="1"/>
  <c r="B179" i="37"/>
  <c r="R178" i="37"/>
  <c r="R177" i="37"/>
  <c r="Q177" i="37"/>
  <c r="P177" i="37"/>
  <c r="O177" i="37"/>
  <c r="N177" i="37"/>
  <c r="M177" i="37"/>
  <c r="L177" i="37"/>
  <c r="K177" i="37"/>
  <c r="J177" i="37"/>
  <c r="I177" i="37"/>
  <c r="H177" i="37"/>
  <c r="G177" i="37"/>
  <c r="F177" i="37"/>
  <c r="E176" i="37"/>
  <c r="R175" i="37"/>
  <c r="E174" i="37"/>
  <c r="R173" i="37"/>
  <c r="E172" i="37"/>
  <c r="J113" i="22" s="1"/>
  <c r="B171" i="37"/>
  <c r="R170" i="37"/>
  <c r="R169" i="37"/>
  <c r="Q169" i="37"/>
  <c r="P169" i="37"/>
  <c r="O169" i="37"/>
  <c r="N169" i="37"/>
  <c r="M169" i="37"/>
  <c r="L169" i="37"/>
  <c r="K169" i="37"/>
  <c r="J169" i="37"/>
  <c r="I169" i="37"/>
  <c r="H169" i="37"/>
  <c r="G169" i="37"/>
  <c r="F169" i="37"/>
  <c r="E168" i="37"/>
  <c r="R167" i="37"/>
  <c r="E166" i="37"/>
  <c r="R165" i="37"/>
  <c r="E164" i="37"/>
  <c r="B163" i="37"/>
  <c r="R162" i="37"/>
  <c r="R161" i="37"/>
  <c r="Q161" i="37"/>
  <c r="P161" i="37"/>
  <c r="O161" i="37"/>
  <c r="N161" i="37"/>
  <c r="M161" i="37"/>
  <c r="L161" i="37"/>
  <c r="K161" i="37"/>
  <c r="J161" i="37"/>
  <c r="I161" i="37"/>
  <c r="H161" i="37"/>
  <c r="G161" i="37"/>
  <c r="F161" i="37"/>
  <c r="E160" i="37"/>
  <c r="R159" i="37"/>
  <c r="E158" i="37"/>
  <c r="R157" i="37"/>
  <c r="E156" i="37"/>
  <c r="J103" i="22" s="1"/>
  <c r="B155" i="37"/>
  <c r="R154" i="37"/>
  <c r="R153" i="37"/>
  <c r="Q153" i="37"/>
  <c r="P153" i="37"/>
  <c r="O153" i="37"/>
  <c r="N153" i="37"/>
  <c r="M153" i="37"/>
  <c r="L153" i="37"/>
  <c r="K153" i="37"/>
  <c r="J153" i="37"/>
  <c r="I153" i="37"/>
  <c r="H153" i="37"/>
  <c r="G153" i="37"/>
  <c r="F153" i="37"/>
  <c r="E152" i="37"/>
  <c r="R151" i="37"/>
  <c r="E150" i="37"/>
  <c r="E153" i="37" s="1"/>
  <c r="R149" i="37"/>
  <c r="E148" i="37"/>
  <c r="J98" i="22" s="1"/>
  <c r="B147" i="37"/>
  <c r="R146" i="37"/>
  <c r="R145" i="37"/>
  <c r="Q145" i="37"/>
  <c r="P145" i="37"/>
  <c r="O145" i="37"/>
  <c r="N145" i="37"/>
  <c r="M145" i="37"/>
  <c r="L145" i="37"/>
  <c r="K145" i="37"/>
  <c r="J145" i="37"/>
  <c r="I145" i="37"/>
  <c r="H145" i="37"/>
  <c r="G145" i="37"/>
  <c r="F145" i="37"/>
  <c r="E144" i="37"/>
  <c r="R143" i="37"/>
  <c r="E142" i="37"/>
  <c r="R141" i="37"/>
  <c r="E140" i="37"/>
  <c r="B139" i="37"/>
  <c r="R138" i="37"/>
  <c r="R137" i="37"/>
  <c r="Q137" i="37"/>
  <c r="P137" i="37"/>
  <c r="O137" i="37"/>
  <c r="N137" i="37"/>
  <c r="M137" i="37"/>
  <c r="L137" i="37"/>
  <c r="K137" i="37"/>
  <c r="J137" i="37"/>
  <c r="I137" i="37"/>
  <c r="H137" i="37"/>
  <c r="G137" i="37"/>
  <c r="F137" i="37"/>
  <c r="E136" i="37"/>
  <c r="R135" i="37"/>
  <c r="E134" i="37"/>
  <c r="R133" i="37"/>
  <c r="E132" i="37"/>
  <c r="J88" i="22" s="1"/>
  <c r="B131" i="37"/>
  <c r="R130" i="37"/>
  <c r="R129" i="37"/>
  <c r="Q129" i="37"/>
  <c r="P129" i="37"/>
  <c r="O129" i="37"/>
  <c r="N129" i="37"/>
  <c r="M129" i="37"/>
  <c r="L129" i="37"/>
  <c r="K129" i="37"/>
  <c r="J129" i="37"/>
  <c r="I129" i="37"/>
  <c r="H129" i="37"/>
  <c r="G129" i="37"/>
  <c r="F129" i="37"/>
  <c r="E128" i="37"/>
  <c r="L83" i="22" s="1"/>
  <c r="R127" i="37"/>
  <c r="E126" i="37"/>
  <c r="K83" i="22" s="1"/>
  <c r="R125" i="37"/>
  <c r="E124" i="37"/>
  <c r="J83" i="22" s="1"/>
  <c r="B123" i="37"/>
  <c r="R122" i="37"/>
  <c r="R121" i="37"/>
  <c r="Q121" i="37"/>
  <c r="P121" i="37"/>
  <c r="O121" i="37"/>
  <c r="N121" i="37"/>
  <c r="M121" i="37"/>
  <c r="L121" i="37"/>
  <c r="K121" i="37"/>
  <c r="J121" i="37"/>
  <c r="I121" i="37"/>
  <c r="H121" i="37"/>
  <c r="G121" i="37"/>
  <c r="F121" i="37"/>
  <c r="E120" i="37"/>
  <c r="L78" i="22" s="1"/>
  <c r="R119" i="37"/>
  <c r="E118" i="37"/>
  <c r="R117" i="37"/>
  <c r="E116" i="37"/>
  <c r="J78" i="22" s="1"/>
  <c r="B115" i="37"/>
  <c r="R114" i="37"/>
  <c r="R113" i="37"/>
  <c r="Q113" i="37"/>
  <c r="P113" i="37"/>
  <c r="O113" i="37"/>
  <c r="N113" i="37"/>
  <c r="M113" i="37"/>
  <c r="L113" i="37"/>
  <c r="K113" i="37"/>
  <c r="J113" i="37"/>
  <c r="I113" i="37"/>
  <c r="H113" i="37"/>
  <c r="G113" i="37"/>
  <c r="F113" i="37"/>
  <c r="E113" i="37"/>
  <c r="E112" i="37"/>
  <c r="L73" i="22" s="1"/>
  <c r="R111" i="37"/>
  <c r="E110" i="37"/>
  <c r="K73" i="22" s="1"/>
  <c r="R109" i="37"/>
  <c r="E108" i="37"/>
  <c r="J73" i="22" s="1"/>
  <c r="B107" i="37"/>
  <c r="R106" i="37"/>
  <c r="R105" i="37"/>
  <c r="Q105" i="37"/>
  <c r="P105" i="37"/>
  <c r="O105" i="37"/>
  <c r="N105" i="37"/>
  <c r="M105" i="37"/>
  <c r="L105" i="37"/>
  <c r="K105" i="37"/>
  <c r="J105" i="37"/>
  <c r="I105" i="37"/>
  <c r="H105" i="37"/>
  <c r="G105" i="37"/>
  <c r="F105" i="37"/>
  <c r="E104" i="37"/>
  <c r="L68" i="22" s="1"/>
  <c r="R103" i="37"/>
  <c r="E102" i="37"/>
  <c r="K68" i="22" s="1"/>
  <c r="R101" i="37"/>
  <c r="E100" i="37"/>
  <c r="J68" i="22" s="1"/>
  <c r="B99" i="37"/>
  <c r="R98" i="37"/>
  <c r="R97" i="37"/>
  <c r="Q97" i="37"/>
  <c r="P97" i="37"/>
  <c r="O97" i="37"/>
  <c r="N97" i="37"/>
  <c r="M97" i="37"/>
  <c r="L97" i="37"/>
  <c r="K97" i="37"/>
  <c r="J97" i="37"/>
  <c r="I97" i="37"/>
  <c r="H97" i="37"/>
  <c r="G97" i="37"/>
  <c r="F97" i="37"/>
  <c r="E96" i="37"/>
  <c r="L63" i="22" s="1"/>
  <c r="R95" i="37"/>
  <c r="E94" i="37"/>
  <c r="K63" i="22" s="1"/>
  <c r="R93" i="37"/>
  <c r="E92" i="37"/>
  <c r="J63" i="22" s="1"/>
  <c r="B91" i="37"/>
  <c r="R90" i="37"/>
  <c r="R89" i="37"/>
  <c r="Q89" i="37"/>
  <c r="P89" i="37"/>
  <c r="O89" i="37"/>
  <c r="N89" i="37"/>
  <c r="M89" i="37"/>
  <c r="L89" i="37"/>
  <c r="K89" i="37"/>
  <c r="J89" i="37"/>
  <c r="I89" i="37"/>
  <c r="H89" i="37"/>
  <c r="G89" i="37"/>
  <c r="F89" i="37"/>
  <c r="E88" i="37"/>
  <c r="L58" i="22" s="1"/>
  <c r="R87" i="37"/>
  <c r="E86" i="37"/>
  <c r="K58" i="22" s="1"/>
  <c r="R85" i="37"/>
  <c r="E84" i="37"/>
  <c r="J58" i="22" s="1"/>
  <c r="B83" i="37"/>
  <c r="R82" i="37"/>
  <c r="R81" i="37"/>
  <c r="Q81" i="37"/>
  <c r="P81" i="37"/>
  <c r="O81" i="37"/>
  <c r="N81" i="37"/>
  <c r="M81" i="37"/>
  <c r="L81" i="37"/>
  <c r="K81" i="37"/>
  <c r="J81" i="37"/>
  <c r="I81" i="37"/>
  <c r="H81" i="37"/>
  <c r="G81" i="37"/>
  <c r="F81" i="37"/>
  <c r="E81" i="37"/>
  <c r="E80" i="37"/>
  <c r="R79" i="37"/>
  <c r="E78" i="37"/>
  <c r="R77" i="37"/>
  <c r="E76" i="37"/>
  <c r="J53" i="22" s="1"/>
  <c r="B75" i="37"/>
  <c r="R74" i="37"/>
  <c r="R73" i="37"/>
  <c r="Q73" i="37"/>
  <c r="P73" i="37"/>
  <c r="O73" i="37"/>
  <c r="N73" i="37"/>
  <c r="M73" i="37"/>
  <c r="L73" i="37"/>
  <c r="K73" i="37"/>
  <c r="J73" i="37"/>
  <c r="I73" i="37"/>
  <c r="H73" i="37"/>
  <c r="G73" i="37"/>
  <c r="F73" i="37"/>
  <c r="E72" i="37"/>
  <c r="L48" i="22" s="1"/>
  <c r="R71" i="37"/>
  <c r="E70" i="37"/>
  <c r="K48" i="22" s="1"/>
  <c r="R69" i="37"/>
  <c r="E68" i="37"/>
  <c r="J48" i="22" s="1"/>
  <c r="B67" i="37"/>
  <c r="R66" i="37"/>
  <c r="R65" i="37"/>
  <c r="Q65" i="37"/>
  <c r="P65" i="37"/>
  <c r="O65" i="37"/>
  <c r="N65" i="37"/>
  <c r="M65" i="37"/>
  <c r="L65" i="37"/>
  <c r="K65" i="37"/>
  <c r="J65" i="37"/>
  <c r="I65" i="37"/>
  <c r="H65" i="37"/>
  <c r="G65" i="37"/>
  <c r="F65" i="37"/>
  <c r="E64" i="37"/>
  <c r="L43" i="22" s="1"/>
  <c r="R63" i="37"/>
  <c r="E62" i="37"/>
  <c r="R61" i="37"/>
  <c r="E60" i="37"/>
  <c r="J43" i="22" s="1"/>
  <c r="B59" i="37"/>
  <c r="R58" i="37"/>
  <c r="R57" i="37"/>
  <c r="Q57" i="37"/>
  <c r="P57" i="37"/>
  <c r="O57" i="37"/>
  <c r="N57" i="37"/>
  <c r="M57" i="37"/>
  <c r="L57" i="37"/>
  <c r="K57" i="37"/>
  <c r="J57" i="37"/>
  <c r="I57" i="37"/>
  <c r="H57" i="37"/>
  <c r="G57" i="37"/>
  <c r="F57" i="37"/>
  <c r="E56" i="37"/>
  <c r="R55" i="37"/>
  <c r="E54" i="37"/>
  <c r="R53" i="37"/>
  <c r="E52" i="37"/>
  <c r="J38" i="22" s="1"/>
  <c r="B51" i="37"/>
  <c r="R50" i="37"/>
  <c r="R49" i="37"/>
  <c r="Q49" i="37"/>
  <c r="P49" i="37"/>
  <c r="O49" i="37"/>
  <c r="N49" i="37"/>
  <c r="M49" i="37"/>
  <c r="L49" i="37"/>
  <c r="K49" i="37"/>
  <c r="J49" i="37"/>
  <c r="I49" i="37"/>
  <c r="H49" i="37"/>
  <c r="G49" i="37"/>
  <c r="F49" i="37"/>
  <c r="E48" i="37"/>
  <c r="R47" i="37"/>
  <c r="E46" i="37"/>
  <c r="R45" i="37"/>
  <c r="E44" i="37"/>
  <c r="J33" i="22" s="1"/>
  <c r="B43" i="37"/>
  <c r="R42" i="37"/>
  <c r="R41" i="37"/>
  <c r="Q41" i="37"/>
  <c r="P41" i="37"/>
  <c r="O41" i="37"/>
  <c r="N41" i="37"/>
  <c r="M41" i="37"/>
  <c r="L41" i="37"/>
  <c r="K41" i="37"/>
  <c r="J41" i="37"/>
  <c r="I41" i="37"/>
  <c r="H41" i="37"/>
  <c r="G41" i="37"/>
  <c r="F41" i="37"/>
  <c r="E40" i="37"/>
  <c r="R39" i="37"/>
  <c r="E38" i="37"/>
  <c r="K28" i="22" s="1"/>
  <c r="R37" i="37"/>
  <c r="E36" i="37"/>
  <c r="J28" i="22" s="1"/>
  <c r="B35" i="37"/>
  <c r="R34" i="37"/>
  <c r="R33" i="37"/>
  <c r="Q33" i="37"/>
  <c r="P33" i="37"/>
  <c r="O33" i="37"/>
  <c r="N33" i="37"/>
  <c r="M33" i="37"/>
  <c r="L33" i="37"/>
  <c r="K33" i="37"/>
  <c r="J33" i="37"/>
  <c r="I33" i="37"/>
  <c r="H33" i="37"/>
  <c r="G33" i="37"/>
  <c r="F33" i="37"/>
  <c r="E32" i="37"/>
  <c r="R31" i="37"/>
  <c r="E30" i="37"/>
  <c r="E33" i="37" s="1"/>
  <c r="R29" i="37"/>
  <c r="E28" i="37"/>
  <c r="B27" i="37"/>
  <c r="R26" i="37"/>
  <c r="R25" i="37"/>
  <c r="Q25" i="37"/>
  <c r="P25" i="37"/>
  <c r="O25" i="37"/>
  <c r="N25" i="37"/>
  <c r="M25" i="37"/>
  <c r="L25" i="37"/>
  <c r="K25" i="37"/>
  <c r="J25" i="37"/>
  <c r="I25" i="37"/>
  <c r="H25" i="37"/>
  <c r="G25" i="37"/>
  <c r="F25" i="37"/>
  <c r="E24" i="37"/>
  <c r="L18" i="22" s="1"/>
  <c r="R23" i="37"/>
  <c r="E22" i="37"/>
  <c r="K18" i="22" s="1"/>
  <c r="R21" i="37"/>
  <c r="E20" i="37"/>
  <c r="J18" i="22" s="1"/>
  <c r="B19" i="37"/>
  <c r="R18" i="37"/>
  <c r="R17" i="37"/>
  <c r="Q17" i="37"/>
  <c r="P17" i="37"/>
  <c r="O17" i="37"/>
  <c r="N17" i="37"/>
  <c r="M17" i="37"/>
  <c r="L17" i="37"/>
  <c r="K17" i="37"/>
  <c r="J17" i="37"/>
  <c r="I17" i="37"/>
  <c r="H17" i="37"/>
  <c r="G17" i="37"/>
  <c r="F17" i="37"/>
  <c r="E16" i="37"/>
  <c r="R15" i="37"/>
  <c r="E14" i="37"/>
  <c r="R13" i="37"/>
  <c r="E12" i="37"/>
  <c r="J13" i="22" s="1"/>
  <c r="B11" i="37"/>
  <c r="D7" i="37"/>
  <c r="O5" i="37"/>
  <c r="F187" i="37" s="1"/>
  <c r="M165" i="28"/>
  <c r="M164" i="28"/>
  <c r="L164" i="28"/>
  <c r="M163" i="28"/>
  <c r="L163" i="28"/>
  <c r="M162" i="28"/>
  <c r="M161" i="28"/>
  <c r="L196" i="36"/>
  <c r="K196" i="36"/>
  <c r="B191" i="36"/>
  <c r="G264" i="35"/>
  <c r="H264" i="35"/>
  <c r="I264" i="35"/>
  <c r="J264" i="35"/>
  <c r="K264" i="35"/>
  <c r="L264" i="35"/>
  <c r="M264" i="35"/>
  <c r="N264" i="35"/>
  <c r="O264" i="35"/>
  <c r="P264" i="35"/>
  <c r="Q264" i="35"/>
  <c r="G262" i="35"/>
  <c r="H262" i="35"/>
  <c r="I262" i="35"/>
  <c r="J262" i="35"/>
  <c r="K262" i="35"/>
  <c r="L262" i="35"/>
  <c r="M262" i="35"/>
  <c r="N262" i="35"/>
  <c r="O262" i="35"/>
  <c r="P262" i="35"/>
  <c r="Q262" i="35"/>
  <c r="G260" i="35"/>
  <c r="H260" i="35"/>
  <c r="I260" i="35"/>
  <c r="J260" i="35"/>
  <c r="K260" i="35"/>
  <c r="L260" i="35"/>
  <c r="M260" i="35"/>
  <c r="N260" i="35"/>
  <c r="O260" i="35"/>
  <c r="P260" i="35"/>
  <c r="Q260" i="35"/>
  <c r="F264" i="35"/>
  <c r="F262" i="35"/>
  <c r="F260" i="35"/>
  <c r="B251" i="35"/>
  <c r="E256" i="35"/>
  <c r="L162" i="22" s="1"/>
  <c r="E254" i="35"/>
  <c r="E252" i="35"/>
  <c r="E251" i="35"/>
  <c r="B161" i="22"/>
  <c r="I164" i="22" s="1"/>
  <c r="G161" i="22"/>
  <c r="I165" i="28"/>
  <c r="L165" i="28" s="1"/>
  <c r="I164" i="28"/>
  <c r="L161" i="28" s="1"/>
  <c r="I163" i="28"/>
  <c r="I162" i="28"/>
  <c r="I161" i="28"/>
  <c r="F161" i="28"/>
  <c r="F161" i="22" s="1"/>
  <c r="E161" i="28"/>
  <c r="E161" i="22" s="1"/>
  <c r="D161" i="28"/>
  <c r="D161" i="22" s="1"/>
  <c r="C161" i="28"/>
  <c r="F176" i="38" s="1"/>
  <c r="L182" i="38" l="1"/>
  <c r="K182" i="38"/>
  <c r="E257" i="37"/>
  <c r="E249" i="37"/>
  <c r="K158" i="22"/>
  <c r="E233" i="37"/>
  <c r="K148" i="22"/>
  <c r="E217" i="37"/>
  <c r="K138" i="22"/>
  <c r="E209" i="37"/>
  <c r="E201" i="37"/>
  <c r="E137" i="37"/>
  <c r="K88" i="22"/>
  <c r="E121" i="37"/>
  <c r="K78" i="22"/>
  <c r="L168" i="22"/>
  <c r="E271" i="37" s="1"/>
  <c r="E89" i="37"/>
  <c r="E65" i="37"/>
  <c r="K43" i="22"/>
  <c r="E57" i="37"/>
  <c r="K38" i="22"/>
  <c r="E49" i="37"/>
  <c r="K33" i="22"/>
  <c r="J168" i="22"/>
  <c r="E269" i="37" s="1"/>
  <c r="E17" i="37"/>
  <c r="K13" i="22"/>
  <c r="E260" i="37"/>
  <c r="F269" i="37" s="1"/>
  <c r="J11" i="37"/>
  <c r="J18" i="37" s="1"/>
  <c r="P19" i="37"/>
  <c r="P26" i="37" s="1"/>
  <c r="O27" i="37"/>
  <c r="L19" i="37"/>
  <c r="L26" i="37" s="1"/>
  <c r="O107" i="37"/>
  <c r="N11" i="37"/>
  <c r="I35" i="37"/>
  <c r="M123" i="37"/>
  <c r="M130" i="37" s="1"/>
  <c r="F11" i="37"/>
  <c r="F15" i="37" s="1"/>
  <c r="I67" i="37"/>
  <c r="L171" i="37"/>
  <c r="H19" i="37"/>
  <c r="H26" i="37" s="1"/>
  <c r="I51" i="37"/>
  <c r="K99" i="37"/>
  <c r="G131" i="37"/>
  <c r="E176" i="38"/>
  <c r="D176" i="38"/>
  <c r="C176" i="38"/>
  <c r="F191" i="37"/>
  <c r="F189" i="37"/>
  <c r="F194" i="37"/>
  <c r="O34" i="37"/>
  <c r="O29" i="37"/>
  <c r="O31" i="37"/>
  <c r="I27" i="37"/>
  <c r="I74" i="37"/>
  <c r="I69" i="37"/>
  <c r="I71" i="37"/>
  <c r="E97" i="37"/>
  <c r="L178" i="37"/>
  <c r="L173" i="37"/>
  <c r="L175" i="37"/>
  <c r="C161" i="22"/>
  <c r="C251" i="37"/>
  <c r="G11" i="37"/>
  <c r="K11" i="37"/>
  <c r="O11" i="37"/>
  <c r="J15" i="37"/>
  <c r="N15" i="37"/>
  <c r="I19" i="37"/>
  <c r="M19" i="37"/>
  <c r="Q19" i="37"/>
  <c r="L23" i="37"/>
  <c r="P23" i="37"/>
  <c r="E25" i="37"/>
  <c r="J27" i="37"/>
  <c r="M35" i="37"/>
  <c r="G43" i="37"/>
  <c r="M51" i="37"/>
  <c r="G59" i="37"/>
  <c r="M67" i="37"/>
  <c r="G75" i="37"/>
  <c r="H83" i="37"/>
  <c r="P99" i="37"/>
  <c r="E129" i="37"/>
  <c r="O131" i="37"/>
  <c r="G139" i="37"/>
  <c r="M147" i="37"/>
  <c r="G155" i="37"/>
  <c r="F163" i="37"/>
  <c r="J179" i="37"/>
  <c r="I42" i="37"/>
  <c r="I37" i="37"/>
  <c r="I39" i="37"/>
  <c r="O111" i="37"/>
  <c r="O109" i="37"/>
  <c r="G135" i="37"/>
  <c r="G138" i="37"/>
  <c r="G133" i="37"/>
  <c r="H11" i="37"/>
  <c r="L11" i="37"/>
  <c r="P11" i="37"/>
  <c r="F13" i="37"/>
  <c r="J13" i="37"/>
  <c r="N13" i="37"/>
  <c r="F18" i="37"/>
  <c r="N18" i="37"/>
  <c r="F19" i="37"/>
  <c r="J19" i="37"/>
  <c r="N19" i="37"/>
  <c r="P21" i="37"/>
  <c r="F27" i="37"/>
  <c r="K27" i="37"/>
  <c r="Q35" i="37"/>
  <c r="E41" i="37"/>
  <c r="K43" i="37"/>
  <c r="Q51" i="37"/>
  <c r="K59" i="37"/>
  <c r="Q67" i="37"/>
  <c r="E73" i="37"/>
  <c r="K75" i="37"/>
  <c r="M83" i="37"/>
  <c r="G91" i="37"/>
  <c r="H115" i="37"/>
  <c r="I58" i="37"/>
  <c r="I53" i="37"/>
  <c r="I55" i="37"/>
  <c r="K103" i="37"/>
  <c r="K106" i="37"/>
  <c r="K101" i="37"/>
  <c r="M127" i="37"/>
  <c r="M125" i="37"/>
  <c r="N243" i="37"/>
  <c r="J243" i="37"/>
  <c r="F243" i="37"/>
  <c r="P235" i="37"/>
  <c r="L235" i="37"/>
  <c r="H235" i="37"/>
  <c r="N227" i="37"/>
  <c r="J227" i="37"/>
  <c r="F227" i="37"/>
  <c r="Q243" i="37"/>
  <c r="M243" i="37"/>
  <c r="I243" i="37"/>
  <c r="O235" i="37"/>
  <c r="K235" i="37"/>
  <c r="G235" i="37"/>
  <c r="Q227" i="37"/>
  <c r="M227" i="37"/>
  <c r="I227" i="37"/>
  <c r="O219" i="37"/>
  <c r="K219" i="37"/>
  <c r="G219" i="37"/>
  <c r="P243" i="37"/>
  <c r="L243" i="37"/>
  <c r="H243" i="37"/>
  <c r="N235" i="37"/>
  <c r="J235" i="37"/>
  <c r="F235" i="37"/>
  <c r="P227" i="37"/>
  <c r="L227" i="37"/>
  <c r="H227" i="37"/>
  <c r="N219" i="37"/>
  <c r="J219" i="37"/>
  <c r="F219" i="37"/>
  <c r="P211" i="37"/>
  <c r="K243" i="37"/>
  <c r="Q235" i="37"/>
  <c r="K227" i="37"/>
  <c r="P219" i="37"/>
  <c r="H219" i="37"/>
  <c r="Q211" i="37"/>
  <c r="L211" i="37"/>
  <c r="H211" i="37"/>
  <c r="Q203" i="37"/>
  <c r="M203" i="37"/>
  <c r="I203" i="37"/>
  <c r="O195" i="37"/>
  <c r="K195" i="37"/>
  <c r="G195" i="37"/>
  <c r="Q187" i="37"/>
  <c r="M187" i="37"/>
  <c r="I187" i="37"/>
  <c r="M219" i="37"/>
  <c r="O211" i="37"/>
  <c r="J211" i="37"/>
  <c r="O203" i="37"/>
  <c r="J203" i="37"/>
  <c r="N195" i="37"/>
  <c r="I195" i="37"/>
  <c r="O187" i="37"/>
  <c r="J187" i="37"/>
  <c r="Q179" i="37"/>
  <c r="M179" i="37"/>
  <c r="I179" i="37"/>
  <c r="O171" i="37"/>
  <c r="K171" i="37"/>
  <c r="G171" i="37"/>
  <c r="O243" i="37"/>
  <c r="M235" i="37"/>
  <c r="O227" i="37"/>
  <c r="L219" i="37"/>
  <c r="N211" i="37"/>
  <c r="I211" i="37"/>
  <c r="N203" i="37"/>
  <c r="H203" i="37"/>
  <c r="M195" i="37"/>
  <c r="H195" i="37"/>
  <c r="N187" i="37"/>
  <c r="H187" i="37"/>
  <c r="P179" i="37"/>
  <c r="L179" i="37"/>
  <c r="H179" i="37"/>
  <c r="N171" i="37"/>
  <c r="J171" i="37"/>
  <c r="F171" i="37"/>
  <c r="G243" i="37"/>
  <c r="I235" i="37"/>
  <c r="G227" i="37"/>
  <c r="I219" i="37"/>
  <c r="M211" i="37"/>
  <c r="G211" i="37"/>
  <c r="L203" i="37"/>
  <c r="G203" i="37"/>
  <c r="Q195" i="37"/>
  <c r="L195" i="37"/>
  <c r="F195" i="37"/>
  <c r="L187" i="37"/>
  <c r="G187" i="37"/>
  <c r="O179" i="37"/>
  <c r="K179" i="37"/>
  <c r="G179" i="37"/>
  <c r="Q171" i="37"/>
  <c r="M171" i="37"/>
  <c r="I171" i="37"/>
  <c r="O163" i="37"/>
  <c r="K163" i="37"/>
  <c r="G163" i="37"/>
  <c r="Q155" i="37"/>
  <c r="M155" i="37"/>
  <c r="I155" i="37"/>
  <c r="P203" i="37"/>
  <c r="J195" i="37"/>
  <c r="F179" i="37"/>
  <c r="H171" i="37"/>
  <c r="P163" i="37"/>
  <c r="J163" i="37"/>
  <c r="P155" i="37"/>
  <c r="K155" i="37"/>
  <c r="F155" i="37"/>
  <c r="P147" i="37"/>
  <c r="L147" i="37"/>
  <c r="H147" i="37"/>
  <c r="N139" i="37"/>
  <c r="J139" i="37"/>
  <c r="F139" i="37"/>
  <c r="P131" i="37"/>
  <c r="L131" i="37"/>
  <c r="H131" i="37"/>
  <c r="K203" i="37"/>
  <c r="P187" i="37"/>
  <c r="N163" i="37"/>
  <c r="I163" i="37"/>
  <c r="O155" i="37"/>
  <c r="J155" i="37"/>
  <c r="O147" i="37"/>
  <c r="K147" i="37"/>
  <c r="G147" i="37"/>
  <c r="Q139" i="37"/>
  <c r="M139" i="37"/>
  <c r="I139" i="37"/>
  <c r="Q219" i="37"/>
  <c r="F203" i="37"/>
  <c r="K187" i="37"/>
  <c r="N179" i="37"/>
  <c r="P171" i="37"/>
  <c r="M163" i="37"/>
  <c r="H163" i="37"/>
  <c r="N155" i="37"/>
  <c r="H155" i="37"/>
  <c r="N147" i="37"/>
  <c r="J147" i="37"/>
  <c r="F147" i="37"/>
  <c r="P139" i="37"/>
  <c r="L139" i="37"/>
  <c r="H139" i="37"/>
  <c r="N131" i="37"/>
  <c r="J131" i="37"/>
  <c r="F131" i="37"/>
  <c r="P123" i="37"/>
  <c r="L123" i="37"/>
  <c r="H123" i="37"/>
  <c r="N115" i="37"/>
  <c r="J115" i="37"/>
  <c r="F115" i="37"/>
  <c r="P107" i="37"/>
  <c r="L107" i="37"/>
  <c r="H107" i="37"/>
  <c r="N99" i="37"/>
  <c r="J99" i="37"/>
  <c r="F99" i="37"/>
  <c r="P91" i="37"/>
  <c r="L91" i="37"/>
  <c r="H91" i="37"/>
  <c r="N83" i="37"/>
  <c r="J83" i="37"/>
  <c r="F83" i="37"/>
  <c r="P75" i="37"/>
  <c r="K211" i="37"/>
  <c r="P195" i="37"/>
  <c r="I147" i="37"/>
  <c r="M131" i="37"/>
  <c r="Q123" i="37"/>
  <c r="K123" i="37"/>
  <c r="F123" i="37"/>
  <c r="Q115" i="37"/>
  <c r="L115" i="37"/>
  <c r="G115" i="37"/>
  <c r="N107" i="37"/>
  <c r="I107" i="37"/>
  <c r="O99" i="37"/>
  <c r="I99" i="37"/>
  <c r="Q91" i="37"/>
  <c r="K91" i="37"/>
  <c r="F91" i="37"/>
  <c r="Q83" i="37"/>
  <c r="L83" i="37"/>
  <c r="G83" i="37"/>
  <c r="N75" i="37"/>
  <c r="J75" i="37"/>
  <c r="F75" i="37"/>
  <c r="P67" i="37"/>
  <c r="L67" i="37"/>
  <c r="H67" i="37"/>
  <c r="N59" i="37"/>
  <c r="J59" i="37"/>
  <c r="F59" i="37"/>
  <c r="P51" i="37"/>
  <c r="L51" i="37"/>
  <c r="H51" i="37"/>
  <c r="N43" i="37"/>
  <c r="J43" i="37"/>
  <c r="F43" i="37"/>
  <c r="P35" i="37"/>
  <c r="L35" i="37"/>
  <c r="H35" i="37"/>
  <c r="Q163" i="37"/>
  <c r="O139" i="37"/>
  <c r="K131" i="37"/>
  <c r="O123" i="37"/>
  <c r="J123" i="37"/>
  <c r="P115" i="37"/>
  <c r="K115" i="37"/>
  <c r="M107" i="37"/>
  <c r="G107" i="37"/>
  <c r="M99" i="37"/>
  <c r="H99" i="37"/>
  <c r="O91" i="37"/>
  <c r="J91" i="37"/>
  <c r="P83" i="37"/>
  <c r="K83" i="37"/>
  <c r="M75" i="37"/>
  <c r="I75" i="37"/>
  <c r="O67" i="37"/>
  <c r="K67" i="37"/>
  <c r="G67" i="37"/>
  <c r="Q59" i="37"/>
  <c r="M59" i="37"/>
  <c r="I59" i="37"/>
  <c r="O51" i="37"/>
  <c r="K51" i="37"/>
  <c r="G51" i="37"/>
  <c r="Q43" i="37"/>
  <c r="M43" i="37"/>
  <c r="I43" i="37"/>
  <c r="O35" i="37"/>
  <c r="K35" i="37"/>
  <c r="G35" i="37"/>
  <c r="Q27" i="37"/>
  <c r="M27" i="37"/>
  <c r="L163" i="37"/>
  <c r="L155" i="37"/>
  <c r="Q147" i="37"/>
  <c r="K139" i="37"/>
  <c r="Q131" i="37"/>
  <c r="I131" i="37"/>
  <c r="N123" i="37"/>
  <c r="I123" i="37"/>
  <c r="O115" i="37"/>
  <c r="I115" i="37"/>
  <c r="Q107" i="37"/>
  <c r="K107" i="37"/>
  <c r="F107" i="37"/>
  <c r="Q99" i="37"/>
  <c r="L99" i="37"/>
  <c r="G99" i="37"/>
  <c r="N91" i="37"/>
  <c r="I91" i="37"/>
  <c r="O83" i="37"/>
  <c r="I83" i="37"/>
  <c r="Q75" i="37"/>
  <c r="L75" i="37"/>
  <c r="H75" i="37"/>
  <c r="N67" i="37"/>
  <c r="J67" i="37"/>
  <c r="F67" i="37"/>
  <c r="P59" i="37"/>
  <c r="L59" i="37"/>
  <c r="H59" i="37"/>
  <c r="N51" i="37"/>
  <c r="J51" i="37"/>
  <c r="F51" i="37"/>
  <c r="P43" i="37"/>
  <c r="L43" i="37"/>
  <c r="H43" i="37"/>
  <c r="N35" i="37"/>
  <c r="J35" i="37"/>
  <c r="F35" i="37"/>
  <c r="P27" i="37"/>
  <c r="L27" i="37"/>
  <c r="H27" i="37"/>
  <c r="I11" i="37"/>
  <c r="M11" i="37"/>
  <c r="Q11" i="37"/>
  <c r="G19" i="37"/>
  <c r="K19" i="37"/>
  <c r="O19" i="37"/>
  <c r="G27" i="37"/>
  <c r="N27" i="37"/>
  <c r="O43" i="37"/>
  <c r="O59" i="37"/>
  <c r="O75" i="37"/>
  <c r="M91" i="37"/>
  <c r="J107" i="37"/>
  <c r="O114" i="37"/>
  <c r="M115" i="37"/>
  <c r="G123" i="37"/>
  <c r="E105" i="37"/>
  <c r="E161" i="37"/>
  <c r="E169" i="37"/>
  <c r="E177" i="37"/>
  <c r="E145" i="37"/>
  <c r="E258" i="37"/>
  <c r="E255" i="37"/>
  <c r="E225" i="37"/>
  <c r="E241" i="37"/>
  <c r="E262" i="37"/>
  <c r="E253" i="37"/>
  <c r="G265" i="37"/>
  <c r="K265" i="37"/>
  <c r="O265" i="37"/>
  <c r="F265" i="37"/>
  <c r="J265" i="37"/>
  <c r="N265" i="37"/>
  <c r="R265" i="37"/>
  <c r="E264" i="37"/>
  <c r="L162" i="28"/>
  <c r="E253" i="35"/>
  <c r="J162" i="22"/>
  <c r="E255" i="35"/>
  <c r="K162" i="22"/>
  <c r="E257" i="35"/>
  <c r="F191" i="36"/>
  <c r="D191" i="36" s="1"/>
  <c r="C251" i="35"/>
  <c r="E258" i="35"/>
  <c r="I161" i="22"/>
  <c r="I165" i="22"/>
  <c r="I163" i="22"/>
  <c r="I162" i="22"/>
  <c r="E71" i="28"/>
  <c r="K168" i="22" l="1"/>
  <c r="E270" i="37" s="1"/>
  <c r="L21" i="37"/>
  <c r="H23" i="37"/>
  <c r="H21" i="37"/>
  <c r="N259" i="37"/>
  <c r="N266" i="37" s="1"/>
  <c r="O50" i="37"/>
  <c r="O45" i="37"/>
  <c r="O47" i="37"/>
  <c r="I259" i="37"/>
  <c r="I18" i="37"/>
  <c r="I13" i="37"/>
  <c r="I15" i="37"/>
  <c r="H50" i="37"/>
  <c r="H45" i="37"/>
  <c r="H47" i="37"/>
  <c r="F270" i="37"/>
  <c r="N34" i="37"/>
  <c r="N29" i="37"/>
  <c r="N31" i="37"/>
  <c r="G26" i="37"/>
  <c r="G21" i="37"/>
  <c r="G23" i="37"/>
  <c r="E11" i="37"/>
  <c r="F42" i="37"/>
  <c r="F37" i="37"/>
  <c r="F39" i="37"/>
  <c r="E35" i="37"/>
  <c r="L50" i="37"/>
  <c r="L45" i="37"/>
  <c r="L47" i="37"/>
  <c r="N58" i="37"/>
  <c r="N53" i="37"/>
  <c r="N55" i="37"/>
  <c r="F74" i="37"/>
  <c r="F69" i="37"/>
  <c r="F71" i="37"/>
  <c r="E67" i="37"/>
  <c r="L82" i="37"/>
  <c r="L79" i="37"/>
  <c r="L77" i="37"/>
  <c r="I98" i="37"/>
  <c r="I95" i="37"/>
  <c r="I93" i="37"/>
  <c r="Q103" i="37"/>
  <c r="Q106" i="37"/>
  <c r="Q101" i="37"/>
  <c r="I119" i="37"/>
  <c r="I122" i="37"/>
  <c r="I117" i="37"/>
  <c r="I138" i="37"/>
  <c r="I133" i="37"/>
  <c r="I135" i="37"/>
  <c r="L159" i="37"/>
  <c r="L162" i="37"/>
  <c r="L157" i="37"/>
  <c r="G39" i="37"/>
  <c r="G42" i="37"/>
  <c r="G37" i="37"/>
  <c r="M47" i="37"/>
  <c r="M50" i="37"/>
  <c r="M45" i="37"/>
  <c r="O55" i="37"/>
  <c r="O58" i="37"/>
  <c r="O53" i="37"/>
  <c r="G71" i="37"/>
  <c r="G74" i="37"/>
  <c r="G69" i="37"/>
  <c r="M82" i="37"/>
  <c r="M79" i="37"/>
  <c r="M77" i="37"/>
  <c r="O95" i="37"/>
  <c r="O98" i="37"/>
  <c r="O93" i="37"/>
  <c r="M114" i="37"/>
  <c r="M111" i="37"/>
  <c r="M109" i="37"/>
  <c r="O127" i="37"/>
  <c r="O130" i="37"/>
  <c r="O125" i="37"/>
  <c r="H42" i="37"/>
  <c r="H37" i="37"/>
  <c r="H39" i="37"/>
  <c r="J50" i="37"/>
  <c r="J45" i="37"/>
  <c r="J47" i="37"/>
  <c r="P58" i="37"/>
  <c r="P53" i="37"/>
  <c r="P55" i="37"/>
  <c r="H74" i="37"/>
  <c r="H69" i="37"/>
  <c r="H71" i="37"/>
  <c r="J82" i="37"/>
  <c r="J77" i="37"/>
  <c r="J79" i="37"/>
  <c r="Q87" i="37"/>
  <c r="Q90" i="37"/>
  <c r="Q85" i="37"/>
  <c r="I103" i="37"/>
  <c r="I106" i="37"/>
  <c r="I101" i="37"/>
  <c r="G117" i="37"/>
  <c r="G119" i="37"/>
  <c r="G122" i="37"/>
  <c r="K127" i="37"/>
  <c r="K130" i="37"/>
  <c r="K125" i="37"/>
  <c r="P197" i="37"/>
  <c r="P199" i="37"/>
  <c r="P202" i="37"/>
  <c r="J90" i="37"/>
  <c r="J85" i="37"/>
  <c r="J87" i="37"/>
  <c r="P98" i="37"/>
  <c r="P95" i="37"/>
  <c r="P93" i="37"/>
  <c r="H114" i="37"/>
  <c r="H111" i="37"/>
  <c r="H109" i="37"/>
  <c r="J122" i="37"/>
  <c r="J117" i="37"/>
  <c r="J119" i="37"/>
  <c r="P130" i="37"/>
  <c r="P127" i="37"/>
  <c r="P125" i="37"/>
  <c r="H146" i="37"/>
  <c r="H141" i="37"/>
  <c r="H143" i="37"/>
  <c r="J154" i="37"/>
  <c r="J149" i="37"/>
  <c r="J151" i="37"/>
  <c r="H167" i="37"/>
  <c r="H170" i="37"/>
  <c r="H165" i="37"/>
  <c r="K194" i="37"/>
  <c r="K189" i="37"/>
  <c r="K191" i="37"/>
  <c r="M143" i="37"/>
  <c r="M146" i="37"/>
  <c r="M141" i="37"/>
  <c r="O151" i="37"/>
  <c r="O154" i="37"/>
  <c r="O149" i="37"/>
  <c r="N170" i="37"/>
  <c r="N167" i="37"/>
  <c r="N165" i="37"/>
  <c r="L138" i="37"/>
  <c r="L133" i="37"/>
  <c r="L135" i="37"/>
  <c r="N146" i="37"/>
  <c r="N141" i="37"/>
  <c r="N143" i="37"/>
  <c r="F162" i="37"/>
  <c r="F159" i="37"/>
  <c r="F157" i="37"/>
  <c r="E155" i="37"/>
  <c r="P170" i="37"/>
  <c r="P165" i="37"/>
  <c r="P167" i="37"/>
  <c r="P207" i="37"/>
  <c r="P210" i="37"/>
  <c r="P205" i="37"/>
  <c r="G170" i="37"/>
  <c r="G165" i="37"/>
  <c r="G167" i="37"/>
  <c r="M178" i="37"/>
  <c r="M173" i="37"/>
  <c r="M175" i="37"/>
  <c r="O186" i="37"/>
  <c r="O181" i="37"/>
  <c r="O183" i="37"/>
  <c r="L199" i="37"/>
  <c r="L202" i="37"/>
  <c r="L197" i="37"/>
  <c r="G218" i="37"/>
  <c r="G215" i="37"/>
  <c r="G213" i="37"/>
  <c r="E211" i="37"/>
  <c r="I242" i="37"/>
  <c r="I237" i="37"/>
  <c r="I239" i="37"/>
  <c r="N175" i="37"/>
  <c r="N173" i="37"/>
  <c r="N178" i="37"/>
  <c r="H191" i="37"/>
  <c r="H194" i="37"/>
  <c r="H189" i="37"/>
  <c r="H207" i="37"/>
  <c r="H210" i="37"/>
  <c r="H205" i="37"/>
  <c r="L226" i="37"/>
  <c r="L221" i="37"/>
  <c r="L223" i="37"/>
  <c r="G178" i="37"/>
  <c r="G173" i="37"/>
  <c r="G175" i="37"/>
  <c r="M186" i="37"/>
  <c r="M181" i="37"/>
  <c r="M183" i="37"/>
  <c r="I202" i="37"/>
  <c r="I197" i="37"/>
  <c r="I199" i="37"/>
  <c r="J218" i="37"/>
  <c r="J213" i="37"/>
  <c r="J215" i="37"/>
  <c r="M194" i="37"/>
  <c r="M191" i="37"/>
  <c r="M189" i="37"/>
  <c r="O202" i="37"/>
  <c r="O197" i="37"/>
  <c r="O199" i="37"/>
  <c r="H215" i="37"/>
  <c r="H213" i="37"/>
  <c r="H218" i="37"/>
  <c r="P226" i="37"/>
  <c r="P221" i="37"/>
  <c r="P223" i="37"/>
  <c r="P215" i="37"/>
  <c r="P218" i="37"/>
  <c r="P213" i="37"/>
  <c r="H234" i="37"/>
  <c r="H229" i="37"/>
  <c r="H231" i="37"/>
  <c r="J242" i="37"/>
  <c r="J237" i="37"/>
  <c r="J239" i="37"/>
  <c r="P250" i="37"/>
  <c r="P245" i="37"/>
  <c r="P247" i="37"/>
  <c r="I231" i="37"/>
  <c r="I234" i="37"/>
  <c r="I229" i="37"/>
  <c r="K239" i="37"/>
  <c r="K242" i="37"/>
  <c r="K237" i="37"/>
  <c r="Q247" i="37"/>
  <c r="Q245" i="37"/>
  <c r="Q250" i="37"/>
  <c r="H242" i="37"/>
  <c r="H237" i="37"/>
  <c r="H239" i="37"/>
  <c r="J250" i="37"/>
  <c r="J245" i="37"/>
  <c r="J247" i="37"/>
  <c r="G95" i="37"/>
  <c r="G93" i="37"/>
  <c r="G98" i="37"/>
  <c r="Q74" i="37"/>
  <c r="Q69" i="37"/>
  <c r="Q71" i="37"/>
  <c r="J23" i="37"/>
  <c r="J26" i="37"/>
  <c r="J21" i="37"/>
  <c r="L259" i="37"/>
  <c r="L15" i="37"/>
  <c r="L18" i="37"/>
  <c r="L13" i="37"/>
  <c r="G162" i="37"/>
  <c r="G157" i="37"/>
  <c r="G159" i="37"/>
  <c r="H90" i="37"/>
  <c r="H85" i="37"/>
  <c r="H87" i="37"/>
  <c r="G66" i="37"/>
  <c r="G61" i="37"/>
  <c r="G63" i="37"/>
  <c r="M26" i="37"/>
  <c r="M21" i="37"/>
  <c r="M23" i="37"/>
  <c r="O259" i="37"/>
  <c r="O18" i="37"/>
  <c r="O13" i="37"/>
  <c r="O15" i="37"/>
  <c r="F271" i="37"/>
  <c r="E265" i="37"/>
  <c r="J114" i="37"/>
  <c r="J109" i="37"/>
  <c r="J111" i="37"/>
  <c r="O79" i="37"/>
  <c r="O77" i="37"/>
  <c r="O82" i="37"/>
  <c r="G34" i="37"/>
  <c r="G29" i="37"/>
  <c r="G31" i="37"/>
  <c r="Q259" i="37"/>
  <c r="Q18" i="37"/>
  <c r="Q13" i="37"/>
  <c r="Q15" i="37"/>
  <c r="H31" i="37"/>
  <c r="H29" i="37"/>
  <c r="H34" i="37"/>
  <c r="J42" i="37"/>
  <c r="J37" i="37"/>
  <c r="J39" i="37"/>
  <c r="P50" i="37"/>
  <c r="P45" i="37"/>
  <c r="P47" i="37"/>
  <c r="H66" i="37"/>
  <c r="H61" i="37"/>
  <c r="H63" i="37"/>
  <c r="J74" i="37"/>
  <c r="J69" i="37"/>
  <c r="J71" i="37"/>
  <c r="Q82" i="37"/>
  <c r="Q77" i="37"/>
  <c r="Q79" i="37"/>
  <c r="N98" i="37"/>
  <c r="N93" i="37"/>
  <c r="N95" i="37"/>
  <c r="F114" i="37"/>
  <c r="F109" i="37"/>
  <c r="F111" i="37"/>
  <c r="E107" i="37"/>
  <c r="O122" i="37"/>
  <c r="O117" i="37"/>
  <c r="O119" i="37"/>
  <c r="Q138" i="37"/>
  <c r="Q133" i="37"/>
  <c r="Q135" i="37"/>
  <c r="L165" i="37"/>
  <c r="L170" i="37"/>
  <c r="L167" i="37"/>
  <c r="K39" i="37"/>
  <c r="K42" i="37"/>
  <c r="K37" i="37"/>
  <c r="Q47" i="37"/>
  <c r="Q50" i="37"/>
  <c r="Q45" i="37"/>
  <c r="I63" i="37"/>
  <c r="I66" i="37"/>
  <c r="I61" i="37"/>
  <c r="K71" i="37"/>
  <c r="K74" i="37"/>
  <c r="K69" i="37"/>
  <c r="K90" i="37"/>
  <c r="K85" i="37"/>
  <c r="K87" i="37"/>
  <c r="H106" i="37"/>
  <c r="H101" i="37"/>
  <c r="H103" i="37"/>
  <c r="K122" i="37"/>
  <c r="K117" i="37"/>
  <c r="K119" i="37"/>
  <c r="K135" i="37"/>
  <c r="K133" i="37"/>
  <c r="K138" i="37"/>
  <c r="L42" i="37"/>
  <c r="L37" i="37"/>
  <c r="L39" i="37"/>
  <c r="N50" i="37"/>
  <c r="N45" i="37"/>
  <c r="N47" i="37"/>
  <c r="E59" i="37"/>
  <c r="F66" i="37"/>
  <c r="F61" i="37"/>
  <c r="F63" i="37"/>
  <c r="L74" i="37"/>
  <c r="L69" i="37"/>
  <c r="L71" i="37"/>
  <c r="N82" i="37"/>
  <c r="N77" i="37"/>
  <c r="N79" i="37"/>
  <c r="F98" i="37"/>
  <c r="F93" i="37"/>
  <c r="F95" i="37"/>
  <c r="E91" i="37"/>
  <c r="O101" i="37"/>
  <c r="O103" i="37"/>
  <c r="O106" i="37"/>
  <c r="L122" i="37"/>
  <c r="L117" i="37"/>
  <c r="L119" i="37"/>
  <c r="Q127" i="37"/>
  <c r="Q125" i="37"/>
  <c r="Q130" i="37"/>
  <c r="K218" i="37"/>
  <c r="K215" i="37"/>
  <c r="K213" i="37"/>
  <c r="N87" i="37"/>
  <c r="N90" i="37"/>
  <c r="N85" i="37"/>
  <c r="F103" i="37"/>
  <c r="F106" i="37"/>
  <c r="F101" i="37"/>
  <c r="E99" i="37"/>
  <c r="L114" i="37"/>
  <c r="L109" i="37"/>
  <c r="L111" i="37"/>
  <c r="N119" i="37"/>
  <c r="N122" i="37"/>
  <c r="N117" i="37"/>
  <c r="F138" i="37"/>
  <c r="F133" i="37"/>
  <c r="F135" i="37"/>
  <c r="E131" i="37"/>
  <c r="L146" i="37"/>
  <c r="L141" i="37"/>
  <c r="L143" i="37"/>
  <c r="N154" i="37"/>
  <c r="N149" i="37"/>
  <c r="N151" i="37"/>
  <c r="M170" i="37"/>
  <c r="M165" i="37"/>
  <c r="M167" i="37"/>
  <c r="E203" i="37"/>
  <c r="F207" i="37"/>
  <c r="F205" i="37"/>
  <c r="F210" i="37"/>
  <c r="Q143" i="37"/>
  <c r="Q146" i="37"/>
  <c r="Q141" i="37"/>
  <c r="J162" i="37"/>
  <c r="J159" i="37"/>
  <c r="J157" i="37"/>
  <c r="P191" i="37"/>
  <c r="P194" i="37"/>
  <c r="P189" i="37"/>
  <c r="P138" i="37"/>
  <c r="P133" i="37"/>
  <c r="P135" i="37"/>
  <c r="H154" i="37"/>
  <c r="H149" i="37"/>
  <c r="H151" i="37"/>
  <c r="K162" i="37"/>
  <c r="K157" i="37"/>
  <c r="K159" i="37"/>
  <c r="H178" i="37"/>
  <c r="H173" i="37"/>
  <c r="H175" i="37"/>
  <c r="I162" i="37"/>
  <c r="I159" i="37"/>
  <c r="I157" i="37"/>
  <c r="K165" i="37"/>
  <c r="K170" i="37"/>
  <c r="K167" i="37"/>
  <c r="Q178" i="37"/>
  <c r="Q173" i="37"/>
  <c r="Q175" i="37"/>
  <c r="G194" i="37"/>
  <c r="G189" i="37"/>
  <c r="G191" i="37"/>
  <c r="Q202" i="37"/>
  <c r="Q197" i="37"/>
  <c r="Q199" i="37"/>
  <c r="M218" i="37"/>
  <c r="M215" i="37"/>
  <c r="M213" i="37"/>
  <c r="G250" i="37"/>
  <c r="G245" i="37"/>
  <c r="G247" i="37"/>
  <c r="H183" i="37"/>
  <c r="H186" i="37"/>
  <c r="H181" i="37"/>
  <c r="N194" i="37"/>
  <c r="N191" i="37"/>
  <c r="N189" i="37"/>
  <c r="N210" i="37"/>
  <c r="N207" i="37"/>
  <c r="N205" i="37"/>
  <c r="O234" i="37"/>
  <c r="O229" i="37"/>
  <c r="O231" i="37"/>
  <c r="K178" i="37"/>
  <c r="K173" i="37"/>
  <c r="K175" i="37"/>
  <c r="Q186" i="37"/>
  <c r="Q181" i="37"/>
  <c r="Q183" i="37"/>
  <c r="N199" i="37"/>
  <c r="N202" i="37"/>
  <c r="N197" i="37"/>
  <c r="O218" i="37"/>
  <c r="O213" i="37"/>
  <c r="O215" i="37"/>
  <c r="Q191" i="37"/>
  <c r="Q189" i="37"/>
  <c r="Q194" i="37"/>
  <c r="I210" i="37"/>
  <c r="I207" i="37"/>
  <c r="I205" i="37"/>
  <c r="L215" i="37"/>
  <c r="L218" i="37"/>
  <c r="L213" i="37"/>
  <c r="K234" i="37"/>
  <c r="K229" i="37"/>
  <c r="K231" i="37"/>
  <c r="F226" i="37"/>
  <c r="F223" i="37"/>
  <c r="F221" i="37"/>
  <c r="E219" i="37"/>
  <c r="L234" i="37"/>
  <c r="L229" i="37"/>
  <c r="L231" i="37"/>
  <c r="N242" i="37"/>
  <c r="N237" i="37"/>
  <c r="N239" i="37"/>
  <c r="G223" i="37"/>
  <c r="G221" i="37"/>
  <c r="G226" i="37"/>
  <c r="M231" i="37"/>
  <c r="M229" i="37"/>
  <c r="M234" i="37"/>
  <c r="O239" i="37"/>
  <c r="O242" i="37"/>
  <c r="O237" i="37"/>
  <c r="E227" i="37"/>
  <c r="F234" i="37"/>
  <c r="F229" i="37"/>
  <c r="F231" i="37"/>
  <c r="L242" i="37"/>
  <c r="L237" i="37"/>
  <c r="L239" i="37"/>
  <c r="N250" i="37"/>
  <c r="N245" i="37"/>
  <c r="N247" i="37"/>
  <c r="M87" i="37"/>
  <c r="M85" i="37"/>
  <c r="M90" i="37"/>
  <c r="K66" i="37"/>
  <c r="K61" i="37"/>
  <c r="K63" i="37"/>
  <c r="Q42" i="37"/>
  <c r="Q37" i="37"/>
  <c r="Q39" i="37"/>
  <c r="F23" i="37"/>
  <c r="E19" i="37"/>
  <c r="F26" i="37"/>
  <c r="F21" i="37"/>
  <c r="H259" i="37"/>
  <c r="H15" i="37"/>
  <c r="H18" i="37"/>
  <c r="H13" i="37"/>
  <c r="F259" i="37"/>
  <c r="M154" i="37"/>
  <c r="M149" i="37"/>
  <c r="M151" i="37"/>
  <c r="G79" i="37"/>
  <c r="G82" i="37"/>
  <c r="G77" i="37"/>
  <c r="M42" i="37"/>
  <c r="M37" i="37"/>
  <c r="M39" i="37"/>
  <c r="I26" i="37"/>
  <c r="I21" i="37"/>
  <c r="I23" i="37"/>
  <c r="K259" i="37"/>
  <c r="K18" i="37"/>
  <c r="K13" i="37"/>
  <c r="K15" i="37"/>
  <c r="G127" i="37"/>
  <c r="G125" i="37"/>
  <c r="G130" i="37"/>
  <c r="O66" i="37"/>
  <c r="O61" i="37"/>
  <c r="O63" i="37"/>
  <c r="O26" i="37"/>
  <c r="O21" i="37"/>
  <c r="O23" i="37"/>
  <c r="M259" i="37"/>
  <c r="M18" i="37"/>
  <c r="M13" i="37"/>
  <c r="M15" i="37"/>
  <c r="L31" i="37"/>
  <c r="L29" i="37"/>
  <c r="L34" i="37"/>
  <c r="N42" i="37"/>
  <c r="N37" i="37"/>
  <c r="N39" i="37"/>
  <c r="F58" i="37"/>
  <c r="F53" i="37"/>
  <c r="F55" i="37"/>
  <c r="E51" i="37"/>
  <c r="L66" i="37"/>
  <c r="L61" i="37"/>
  <c r="L63" i="37"/>
  <c r="N74" i="37"/>
  <c r="N69" i="37"/>
  <c r="N71" i="37"/>
  <c r="I87" i="37"/>
  <c r="I90" i="37"/>
  <c r="I85" i="37"/>
  <c r="G106" i="37"/>
  <c r="G101" i="37"/>
  <c r="G103" i="37"/>
  <c r="K111" i="37"/>
  <c r="K109" i="37"/>
  <c r="K114" i="37"/>
  <c r="I130" i="37"/>
  <c r="I127" i="37"/>
  <c r="I125" i="37"/>
  <c r="K146" i="37"/>
  <c r="K141" i="37"/>
  <c r="K143" i="37"/>
  <c r="M31" i="37"/>
  <c r="M29" i="37"/>
  <c r="M34" i="37"/>
  <c r="O39" i="37"/>
  <c r="O42" i="37"/>
  <c r="O37" i="37"/>
  <c r="G55" i="37"/>
  <c r="G58" i="37"/>
  <c r="G53" i="37"/>
  <c r="M63" i="37"/>
  <c r="M66" i="37"/>
  <c r="M61" i="37"/>
  <c r="O71" i="37"/>
  <c r="O74" i="37"/>
  <c r="O69" i="37"/>
  <c r="P90" i="37"/>
  <c r="P85" i="37"/>
  <c r="P87" i="37"/>
  <c r="M103" i="37"/>
  <c r="M106" i="37"/>
  <c r="M101" i="37"/>
  <c r="P122" i="37"/>
  <c r="P117" i="37"/>
  <c r="P119" i="37"/>
  <c r="O146" i="37"/>
  <c r="O141" i="37"/>
  <c r="O143" i="37"/>
  <c r="P42" i="37"/>
  <c r="P37" i="37"/>
  <c r="P39" i="37"/>
  <c r="H58" i="37"/>
  <c r="H53" i="37"/>
  <c r="H55" i="37"/>
  <c r="J66" i="37"/>
  <c r="J61" i="37"/>
  <c r="J63" i="37"/>
  <c r="P74" i="37"/>
  <c r="P69" i="37"/>
  <c r="P71" i="37"/>
  <c r="G85" i="37"/>
  <c r="G87" i="37"/>
  <c r="G90" i="37"/>
  <c r="K95" i="37"/>
  <c r="K98" i="37"/>
  <c r="K93" i="37"/>
  <c r="I111" i="37"/>
  <c r="I109" i="37"/>
  <c r="I114" i="37"/>
  <c r="Q119" i="37"/>
  <c r="Q122" i="37"/>
  <c r="Q117" i="37"/>
  <c r="M138" i="37"/>
  <c r="M133" i="37"/>
  <c r="M135" i="37"/>
  <c r="P79" i="37"/>
  <c r="P77" i="37"/>
  <c r="P82" i="37"/>
  <c r="H95" i="37"/>
  <c r="H93" i="37"/>
  <c r="H98" i="37"/>
  <c r="J101" i="37"/>
  <c r="J103" i="37"/>
  <c r="J106" i="37"/>
  <c r="P111" i="37"/>
  <c r="P109" i="37"/>
  <c r="P114" i="37"/>
  <c r="H127" i="37"/>
  <c r="H125" i="37"/>
  <c r="H130" i="37"/>
  <c r="J138" i="37"/>
  <c r="J133" i="37"/>
  <c r="J135" i="37"/>
  <c r="P146" i="37"/>
  <c r="P141" i="37"/>
  <c r="P143" i="37"/>
  <c r="H159" i="37"/>
  <c r="H157" i="37"/>
  <c r="H162" i="37"/>
  <c r="P178" i="37"/>
  <c r="P173" i="37"/>
  <c r="P175" i="37"/>
  <c r="Q226" i="37"/>
  <c r="Q221" i="37"/>
  <c r="Q223" i="37"/>
  <c r="G151" i="37"/>
  <c r="G154" i="37"/>
  <c r="G149" i="37"/>
  <c r="O162" i="37"/>
  <c r="O157" i="37"/>
  <c r="O159" i="37"/>
  <c r="K210" i="37"/>
  <c r="K205" i="37"/>
  <c r="K207" i="37"/>
  <c r="E139" i="37"/>
  <c r="F146" i="37"/>
  <c r="F141" i="37"/>
  <c r="F143" i="37"/>
  <c r="L154" i="37"/>
  <c r="L149" i="37"/>
  <c r="L151" i="37"/>
  <c r="P159" i="37"/>
  <c r="P162" i="37"/>
  <c r="P157" i="37"/>
  <c r="E179" i="37"/>
  <c r="F186" i="37"/>
  <c r="F181" i="37"/>
  <c r="F183" i="37"/>
  <c r="M159" i="37"/>
  <c r="M157" i="37"/>
  <c r="M162" i="37"/>
  <c r="O170" i="37"/>
  <c r="O165" i="37"/>
  <c r="O167" i="37"/>
  <c r="G186" i="37"/>
  <c r="G181" i="37"/>
  <c r="G183" i="37"/>
  <c r="L191" i="37"/>
  <c r="L189" i="37"/>
  <c r="L194" i="37"/>
  <c r="G210" i="37"/>
  <c r="G205" i="37"/>
  <c r="G207" i="37"/>
  <c r="I226" i="37"/>
  <c r="I221" i="37"/>
  <c r="I223" i="37"/>
  <c r="F175" i="37"/>
  <c r="E171" i="37"/>
  <c r="F173" i="37"/>
  <c r="F178" i="37"/>
  <c r="L183" i="37"/>
  <c r="L181" i="37"/>
  <c r="L186" i="37"/>
  <c r="H202" i="37"/>
  <c r="H197" i="37"/>
  <c r="H199" i="37"/>
  <c r="I215" i="37"/>
  <c r="I218" i="37"/>
  <c r="I213" i="37"/>
  <c r="M242" i="37"/>
  <c r="M237" i="37"/>
  <c r="M239" i="37"/>
  <c r="O178" i="37"/>
  <c r="O173" i="37"/>
  <c r="O175" i="37"/>
  <c r="J194" i="37"/>
  <c r="J191" i="37"/>
  <c r="J189" i="37"/>
  <c r="J210" i="37"/>
  <c r="J207" i="37"/>
  <c r="J205" i="37"/>
  <c r="M226" i="37"/>
  <c r="M221" i="37"/>
  <c r="M223" i="37"/>
  <c r="G199" i="37"/>
  <c r="G202" i="37"/>
  <c r="G197" i="37"/>
  <c r="M210" i="37"/>
  <c r="M207" i="37"/>
  <c r="M205" i="37"/>
  <c r="Q215" i="37"/>
  <c r="Q218" i="37"/>
  <c r="Q213" i="37"/>
  <c r="Q242" i="37"/>
  <c r="Q237" i="37"/>
  <c r="Q239" i="37"/>
  <c r="J226" i="37"/>
  <c r="J223" i="37"/>
  <c r="J221" i="37"/>
  <c r="P234" i="37"/>
  <c r="P229" i="37"/>
  <c r="P231" i="37"/>
  <c r="H250" i="37"/>
  <c r="H245" i="37"/>
  <c r="H247" i="37"/>
  <c r="K223" i="37"/>
  <c r="K226" i="37"/>
  <c r="K221" i="37"/>
  <c r="Q231" i="37"/>
  <c r="Q229" i="37"/>
  <c r="Q234" i="37"/>
  <c r="I247" i="37"/>
  <c r="I250" i="37"/>
  <c r="I245" i="37"/>
  <c r="J234" i="37"/>
  <c r="J229" i="37"/>
  <c r="J231" i="37"/>
  <c r="P242" i="37"/>
  <c r="P237" i="37"/>
  <c r="P239" i="37"/>
  <c r="J259" i="37"/>
  <c r="K79" i="37"/>
  <c r="K77" i="37"/>
  <c r="K82" i="37"/>
  <c r="Q58" i="37"/>
  <c r="Q53" i="37"/>
  <c r="Q55" i="37"/>
  <c r="K34" i="37"/>
  <c r="K29" i="37"/>
  <c r="K31" i="37"/>
  <c r="J186" i="37"/>
  <c r="J181" i="37"/>
  <c r="J183" i="37"/>
  <c r="G146" i="37"/>
  <c r="G141" i="37"/>
  <c r="G143" i="37"/>
  <c r="M58" i="37"/>
  <c r="M53" i="37"/>
  <c r="M55" i="37"/>
  <c r="J34" i="37"/>
  <c r="J29" i="37"/>
  <c r="J31" i="37"/>
  <c r="G259" i="37"/>
  <c r="G18" i="37"/>
  <c r="G13" i="37"/>
  <c r="G15" i="37"/>
  <c r="M95" i="37"/>
  <c r="M93" i="37"/>
  <c r="M98" i="37"/>
  <c r="M119" i="37"/>
  <c r="M117" i="37"/>
  <c r="M122" i="37"/>
  <c r="K26" i="37"/>
  <c r="K21" i="37"/>
  <c r="K23" i="37"/>
  <c r="P31" i="37"/>
  <c r="P29" i="37"/>
  <c r="P34" i="37"/>
  <c r="J58" i="37"/>
  <c r="J53" i="37"/>
  <c r="J55" i="37"/>
  <c r="P66" i="37"/>
  <c r="P61" i="37"/>
  <c r="P63" i="37"/>
  <c r="H82" i="37"/>
  <c r="H79" i="37"/>
  <c r="H77" i="37"/>
  <c r="O90" i="37"/>
  <c r="O85" i="37"/>
  <c r="O87" i="37"/>
  <c r="L106" i="37"/>
  <c r="L101" i="37"/>
  <c r="L103" i="37"/>
  <c r="Q114" i="37"/>
  <c r="Q109" i="37"/>
  <c r="Q111" i="37"/>
  <c r="N130" i="37"/>
  <c r="N125" i="37"/>
  <c r="N127" i="37"/>
  <c r="Q154" i="37"/>
  <c r="Q149" i="37"/>
  <c r="Q151" i="37"/>
  <c r="Q34" i="37"/>
  <c r="Q31" i="37"/>
  <c r="Q29" i="37"/>
  <c r="I47" i="37"/>
  <c r="I50" i="37"/>
  <c r="I45" i="37"/>
  <c r="K55" i="37"/>
  <c r="K58" i="37"/>
  <c r="K53" i="37"/>
  <c r="Q63" i="37"/>
  <c r="Q66" i="37"/>
  <c r="Q61" i="37"/>
  <c r="I79" i="37"/>
  <c r="I77" i="37"/>
  <c r="I82" i="37"/>
  <c r="J98" i="37"/>
  <c r="J93" i="37"/>
  <c r="J95" i="37"/>
  <c r="G111" i="37"/>
  <c r="G114" i="37"/>
  <c r="G109" i="37"/>
  <c r="J130" i="37"/>
  <c r="J125" i="37"/>
  <c r="J127" i="37"/>
  <c r="Q170" i="37"/>
  <c r="Q165" i="37"/>
  <c r="Q167" i="37"/>
  <c r="E43" i="37"/>
  <c r="F50" i="37"/>
  <c r="F45" i="37"/>
  <c r="F47" i="37"/>
  <c r="L58" i="37"/>
  <c r="L53" i="37"/>
  <c r="L55" i="37"/>
  <c r="N66" i="37"/>
  <c r="N61" i="37"/>
  <c r="N63" i="37"/>
  <c r="F82" i="37"/>
  <c r="F77" i="37"/>
  <c r="E75" i="37"/>
  <c r="F79" i="37"/>
  <c r="L90" i="37"/>
  <c r="L85" i="37"/>
  <c r="L87" i="37"/>
  <c r="Q95" i="37"/>
  <c r="Q93" i="37"/>
  <c r="Q98" i="37"/>
  <c r="N114" i="37"/>
  <c r="N109" i="37"/>
  <c r="N111" i="37"/>
  <c r="F130" i="37"/>
  <c r="F125" i="37"/>
  <c r="F127" i="37"/>
  <c r="E123" i="37"/>
  <c r="I154" i="37"/>
  <c r="I149" i="37"/>
  <c r="I151" i="37"/>
  <c r="F90" i="37"/>
  <c r="F85" i="37"/>
  <c r="E83" i="37"/>
  <c r="F87" i="37"/>
  <c r="L95" i="37"/>
  <c r="L93" i="37"/>
  <c r="L98" i="37"/>
  <c r="N106" i="37"/>
  <c r="N101" i="37"/>
  <c r="N103" i="37"/>
  <c r="F122" i="37"/>
  <c r="F117" i="37"/>
  <c r="E115" i="37"/>
  <c r="F119" i="37"/>
  <c r="L127" i="37"/>
  <c r="L125" i="37"/>
  <c r="L130" i="37"/>
  <c r="N138" i="37"/>
  <c r="N133" i="37"/>
  <c r="N135" i="37"/>
  <c r="F154" i="37"/>
  <c r="F149" i="37"/>
  <c r="F151" i="37"/>
  <c r="E147" i="37"/>
  <c r="N162" i="37"/>
  <c r="N157" i="37"/>
  <c r="N159" i="37"/>
  <c r="N186" i="37"/>
  <c r="N181" i="37"/>
  <c r="N183" i="37"/>
  <c r="I143" i="37"/>
  <c r="I146" i="37"/>
  <c r="I141" i="37"/>
  <c r="K151" i="37"/>
  <c r="K149" i="37"/>
  <c r="K154" i="37"/>
  <c r="I170" i="37"/>
  <c r="I165" i="37"/>
  <c r="I167" i="37"/>
  <c r="H138" i="37"/>
  <c r="H133" i="37"/>
  <c r="H135" i="37"/>
  <c r="J146" i="37"/>
  <c r="J141" i="37"/>
  <c r="J143" i="37"/>
  <c r="P154" i="37"/>
  <c r="P149" i="37"/>
  <c r="P151" i="37"/>
  <c r="J170" i="37"/>
  <c r="J167" i="37"/>
  <c r="J165" i="37"/>
  <c r="J199" i="37"/>
  <c r="J202" i="37"/>
  <c r="J197" i="37"/>
  <c r="Q162" i="37"/>
  <c r="Q159" i="37"/>
  <c r="Q157" i="37"/>
  <c r="I178" i="37"/>
  <c r="I173" i="37"/>
  <c r="I175" i="37"/>
  <c r="K186" i="37"/>
  <c r="K181" i="37"/>
  <c r="K183" i="37"/>
  <c r="F199" i="37"/>
  <c r="F197" i="37"/>
  <c r="E195" i="37"/>
  <c r="F202" i="37"/>
  <c r="L207" i="37"/>
  <c r="L205" i="37"/>
  <c r="L210" i="37"/>
  <c r="G234" i="37"/>
  <c r="G229" i="37"/>
  <c r="G231" i="37"/>
  <c r="J175" i="37"/>
  <c r="J178" i="37"/>
  <c r="J173" i="37"/>
  <c r="P183" i="37"/>
  <c r="P186" i="37"/>
  <c r="P181" i="37"/>
  <c r="M202" i="37"/>
  <c r="M197" i="37"/>
  <c r="M199" i="37"/>
  <c r="N218" i="37"/>
  <c r="N213" i="37"/>
  <c r="N215" i="37"/>
  <c r="O250" i="37"/>
  <c r="O245" i="37"/>
  <c r="O247" i="37"/>
  <c r="I186" i="37"/>
  <c r="I181" i="37"/>
  <c r="I183" i="37"/>
  <c r="O194" i="37"/>
  <c r="O189" i="37"/>
  <c r="O191" i="37"/>
  <c r="O210" i="37"/>
  <c r="O205" i="37"/>
  <c r="O207" i="37"/>
  <c r="I194" i="37"/>
  <c r="I191" i="37"/>
  <c r="I189" i="37"/>
  <c r="K197" i="37"/>
  <c r="K199" i="37"/>
  <c r="K202" i="37"/>
  <c r="Q207" i="37"/>
  <c r="Q205" i="37"/>
  <c r="Q210" i="37"/>
  <c r="H226" i="37"/>
  <c r="H221" i="37"/>
  <c r="H223" i="37"/>
  <c r="K250" i="37"/>
  <c r="K245" i="37"/>
  <c r="K247" i="37"/>
  <c r="N226" i="37"/>
  <c r="N223" i="37"/>
  <c r="N221" i="37"/>
  <c r="F242" i="37"/>
  <c r="F237" i="37"/>
  <c r="F239" i="37"/>
  <c r="E235" i="37"/>
  <c r="L250" i="37"/>
  <c r="L245" i="37"/>
  <c r="L247" i="37"/>
  <c r="O223" i="37"/>
  <c r="O226" i="37"/>
  <c r="O221" i="37"/>
  <c r="G239" i="37"/>
  <c r="G242" i="37"/>
  <c r="G237" i="37"/>
  <c r="M247" i="37"/>
  <c r="M245" i="37"/>
  <c r="M250" i="37"/>
  <c r="N234" i="37"/>
  <c r="N229" i="37"/>
  <c r="N231" i="37"/>
  <c r="E243" i="37"/>
  <c r="F250" i="37"/>
  <c r="F245" i="37"/>
  <c r="F247" i="37"/>
  <c r="H122" i="37"/>
  <c r="H117" i="37"/>
  <c r="H119" i="37"/>
  <c r="K50" i="37"/>
  <c r="K45" i="37"/>
  <c r="K47" i="37"/>
  <c r="F34" i="37"/>
  <c r="F29" i="37"/>
  <c r="E27" i="37"/>
  <c r="F31" i="37"/>
  <c r="N23" i="37"/>
  <c r="N26" i="37"/>
  <c r="N21" i="37"/>
  <c r="P259" i="37"/>
  <c r="P15" i="37"/>
  <c r="P18" i="37"/>
  <c r="P13" i="37"/>
  <c r="F170" i="37"/>
  <c r="F167" i="37"/>
  <c r="E163" i="37"/>
  <c r="F165" i="37"/>
  <c r="O135" i="37"/>
  <c r="O138" i="37"/>
  <c r="O133" i="37"/>
  <c r="P106" i="37"/>
  <c r="P101" i="37"/>
  <c r="P103" i="37"/>
  <c r="M74" i="37"/>
  <c r="M69" i="37"/>
  <c r="M71" i="37"/>
  <c r="G50" i="37"/>
  <c r="G45" i="37"/>
  <c r="G47" i="37"/>
  <c r="Q21" i="37"/>
  <c r="Q26" i="37"/>
  <c r="Q23" i="37"/>
  <c r="I34" i="37"/>
  <c r="I31" i="37"/>
  <c r="I29" i="37"/>
  <c r="E187" i="37"/>
  <c r="C191" i="36"/>
  <c r="E191" i="36"/>
  <c r="L159" i="28"/>
  <c r="L154" i="28"/>
  <c r="L149" i="28"/>
  <c r="L144" i="28"/>
  <c r="L139" i="28"/>
  <c r="L129" i="28"/>
  <c r="L124" i="28"/>
  <c r="L119" i="28"/>
  <c r="L114" i="28"/>
  <c r="L109" i="28"/>
  <c r="L104" i="28"/>
  <c r="L99" i="28"/>
  <c r="L94" i="28"/>
  <c r="L89" i="28"/>
  <c r="L84" i="28"/>
  <c r="L74" i="28"/>
  <c r="L69" i="28"/>
  <c r="L64" i="28"/>
  <c r="L59" i="28"/>
  <c r="L54" i="28"/>
  <c r="L49" i="28"/>
  <c r="L44" i="28"/>
  <c r="L39" i="28"/>
  <c r="L34" i="28"/>
  <c r="L29" i="28"/>
  <c r="L24" i="28"/>
  <c r="L19" i="28"/>
  <c r="L14" i="28"/>
  <c r="K25" i="1"/>
  <c r="K20" i="1"/>
  <c r="K15" i="1"/>
  <c r="L18" i="28"/>
  <c r="L13" i="28"/>
  <c r="M79" i="28"/>
  <c r="M78" i="28"/>
  <c r="M77" i="28"/>
  <c r="M76" i="28"/>
  <c r="M134" i="28"/>
  <c r="M133" i="28"/>
  <c r="M132" i="28"/>
  <c r="M131" i="28"/>
  <c r="M159" i="28"/>
  <c r="M158" i="28"/>
  <c r="M157" i="28"/>
  <c r="M154" i="28"/>
  <c r="M153" i="28"/>
  <c r="M152" i="28"/>
  <c r="M149" i="28"/>
  <c r="M148" i="28"/>
  <c r="M147" i="28"/>
  <c r="M144" i="28"/>
  <c r="M143" i="28"/>
  <c r="M142" i="28"/>
  <c r="M139" i="28"/>
  <c r="M138" i="28"/>
  <c r="M137" i="28"/>
  <c r="M129" i="28"/>
  <c r="M128" i="28"/>
  <c r="M127" i="28"/>
  <c r="M124" i="28"/>
  <c r="M123" i="28"/>
  <c r="M122" i="28"/>
  <c r="M119" i="28"/>
  <c r="M118" i="28"/>
  <c r="M117" i="28"/>
  <c r="M114" i="28"/>
  <c r="M113" i="28"/>
  <c r="M112" i="28"/>
  <c r="M109" i="28"/>
  <c r="M108" i="28"/>
  <c r="M107" i="28"/>
  <c r="M104" i="28"/>
  <c r="M103" i="28"/>
  <c r="M102" i="28"/>
  <c r="M99" i="28"/>
  <c r="M98" i="28"/>
  <c r="M97" i="28"/>
  <c r="M94" i="28"/>
  <c r="M93" i="28"/>
  <c r="M92" i="28"/>
  <c r="M89" i="28"/>
  <c r="M88" i="28"/>
  <c r="M87" i="28"/>
  <c r="M84" i="28"/>
  <c r="M83" i="28"/>
  <c r="M82" i="28"/>
  <c r="M74" i="28"/>
  <c r="M73" i="28"/>
  <c r="M72" i="28"/>
  <c r="M69" i="28"/>
  <c r="M68" i="28"/>
  <c r="M67" i="28"/>
  <c r="M64" i="28"/>
  <c r="M63" i="28"/>
  <c r="M62" i="28"/>
  <c r="M59" i="28"/>
  <c r="M58" i="28"/>
  <c r="M57" i="28"/>
  <c r="M54" i="28"/>
  <c r="M53" i="28"/>
  <c r="M52" i="28"/>
  <c r="M49" i="28"/>
  <c r="M48" i="28"/>
  <c r="M47" i="28"/>
  <c r="M44" i="28"/>
  <c r="M43" i="28"/>
  <c r="M42" i="28"/>
  <c r="M39" i="28"/>
  <c r="M38" i="28"/>
  <c r="M37" i="28"/>
  <c r="M17" i="28"/>
  <c r="M18" i="28"/>
  <c r="M19" i="28"/>
  <c r="M22" i="28"/>
  <c r="M23" i="28"/>
  <c r="M24" i="28"/>
  <c r="M28" i="28"/>
  <c r="M29" i="28"/>
  <c r="M34" i="28"/>
  <c r="M33" i="28"/>
  <c r="M32" i="28"/>
  <c r="M27" i="28"/>
  <c r="M14" i="28"/>
  <c r="M13" i="28"/>
  <c r="M12" i="28"/>
  <c r="L25" i="1"/>
  <c r="L24" i="1"/>
  <c r="L23" i="1"/>
  <c r="L26" i="1" s="1"/>
  <c r="L20" i="1"/>
  <c r="L19" i="1"/>
  <c r="L18" i="1"/>
  <c r="L15" i="1"/>
  <c r="L14" i="1"/>
  <c r="L13" i="1"/>
  <c r="M11" i="28"/>
  <c r="L22" i="1"/>
  <c r="L17" i="1"/>
  <c r="L12" i="1"/>
  <c r="J26" i="1"/>
  <c r="I26" i="1"/>
  <c r="J21" i="1"/>
  <c r="I21" i="1"/>
  <c r="J16" i="1"/>
  <c r="I16" i="1"/>
  <c r="L158" i="28"/>
  <c r="L153" i="28"/>
  <c r="L148" i="28"/>
  <c r="L143" i="28"/>
  <c r="L138" i="28"/>
  <c r="L128" i="28"/>
  <c r="L123" i="28"/>
  <c r="L118" i="28"/>
  <c r="L113" i="28"/>
  <c r="L108" i="28"/>
  <c r="L103" i="28"/>
  <c r="L98" i="28"/>
  <c r="L93" i="28"/>
  <c r="L88" i="28"/>
  <c r="L83" i="28"/>
  <c r="L73" i="28"/>
  <c r="L68" i="28"/>
  <c r="L63" i="28"/>
  <c r="L58" i="28"/>
  <c r="L53" i="28"/>
  <c r="L48" i="28"/>
  <c r="L43" i="28"/>
  <c r="L38" i="28"/>
  <c r="L33" i="28"/>
  <c r="L28" i="28"/>
  <c r="L23" i="28"/>
  <c r="K24" i="1"/>
  <c r="K19" i="1"/>
  <c r="K14" i="1"/>
  <c r="E216" i="35"/>
  <c r="L137" i="22" s="1"/>
  <c r="E212" i="35"/>
  <c r="J137" i="22" s="1"/>
  <c r="M137" i="22" s="1"/>
  <c r="E214" i="35"/>
  <c r="K137" i="22" s="1"/>
  <c r="N137" i="22" s="1"/>
  <c r="E216" i="33"/>
  <c r="L139" i="22" s="1"/>
  <c r="E214" i="33"/>
  <c r="K139" i="22" s="1"/>
  <c r="O139" i="22" s="1"/>
  <c r="E212" i="33"/>
  <c r="J139" i="22" s="1"/>
  <c r="E220" i="33"/>
  <c r="J144" i="22" s="1"/>
  <c r="M138" i="22"/>
  <c r="E224" i="33"/>
  <c r="L144" i="22" s="1"/>
  <c r="E222" i="33"/>
  <c r="K144" i="22" s="1"/>
  <c r="E232" i="33"/>
  <c r="L149" i="22" s="1"/>
  <c r="E230" i="33"/>
  <c r="K149" i="22" s="1"/>
  <c r="E228" i="33"/>
  <c r="J149" i="22" s="1"/>
  <c r="E240" i="33"/>
  <c r="L154" i="22" s="1"/>
  <c r="E238" i="33"/>
  <c r="K154" i="22" s="1"/>
  <c r="E236" i="33"/>
  <c r="J154" i="22" s="1"/>
  <c r="N154" i="22" s="1"/>
  <c r="F248" i="33"/>
  <c r="G248" i="33"/>
  <c r="H248" i="33"/>
  <c r="I248" i="33"/>
  <c r="J248" i="33"/>
  <c r="K248" i="33"/>
  <c r="L248" i="33"/>
  <c r="M248" i="33"/>
  <c r="N248" i="33"/>
  <c r="O248" i="33"/>
  <c r="P248" i="33"/>
  <c r="Q248" i="33"/>
  <c r="F246" i="33"/>
  <c r="G246" i="33"/>
  <c r="H246" i="33"/>
  <c r="I246" i="33"/>
  <c r="J246" i="33"/>
  <c r="K246" i="33"/>
  <c r="L246" i="33"/>
  <c r="M246" i="33"/>
  <c r="N246" i="33"/>
  <c r="O246" i="33"/>
  <c r="P246" i="33"/>
  <c r="Q246" i="33"/>
  <c r="F244" i="33"/>
  <c r="G244" i="33"/>
  <c r="H244" i="33"/>
  <c r="I244" i="33"/>
  <c r="J244" i="33"/>
  <c r="K244" i="33"/>
  <c r="L244" i="33"/>
  <c r="M244" i="33"/>
  <c r="N244" i="33"/>
  <c r="O244" i="33"/>
  <c r="P244" i="33"/>
  <c r="Q244" i="33"/>
  <c r="E248" i="35"/>
  <c r="E246" i="35"/>
  <c r="K157" i="22" s="1"/>
  <c r="E244" i="35"/>
  <c r="J157" i="22" s="1"/>
  <c r="E240" i="35"/>
  <c r="L152" i="22" s="1"/>
  <c r="E238" i="35"/>
  <c r="K152" i="22" s="1"/>
  <c r="E236" i="35"/>
  <c r="J152" i="22" s="1"/>
  <c r="E232" i="35"/>
  <c r="L147" i="22" s="1"/>
  <c r="E230" i="35"/>
  <c r="K147" i="22" s="1"/>
  <c r="E228" i="35"/>
  <c r="J147" i="22" s="1"/>
  <c r="E224" i="35"/>
  <c r="L142" i="22" s="1"/>
  <c r="E222" i="35"/>
  <c r="K142" i="22" s="1"/>
  <c r="E220" i="35"/>
  <c r="J142" i="22" s="1"/>
  <c r="E208" i="35"/>
  <c r="L132" i="22" s="1"/>
  <c r="E206" i="35"/>
  <c r="K132" i="22" s="1"/>
  <c r="E204" i="35"/>
  <c r="J132" i="22" s="1"/>
  <c r="E200" i="35"/>
  <c r="L127" i="22" s="1"/>
  <c r="E198" i="35"/>
  <c r="K127" i="22" s="1"/>
  <c r="E196" i="35"/>
  <c r="J127" i="22" s="1"/>
  <c r="E192" i="35"/>
  <c r="L122" i="22" s="1"/>
  <c r="E190" i="35"/>
  <c r="K122" i="22" s="1"/>
  <c r="E188" i="35"/>
  <c r="J122" i="22" s="1"/>
  <c r="E184" i="35"/>
  <c r="L117" i="22" s="1"/>
  <c r="E182" i="35"/>
  <c r="K117" i="22" s="1"/>
  <c r="O117" i="22" s="1"/>
  <c r="E180" i="35"/>
  <c r="J117" i="22" s="1"/>
  <c r="E176" i="35"/>
  <c r="L112" i="22" s="1"/>
  <c r="E174" i="35"/>
  <c r="E172" i="35"/>
  <c r="J112" i="22" s="1"/>
  <c r="E168" i="35"/>
  <c r="L107" i="22" s="1"/>
  <c r="N107" i="22" s="1"/>
  <c r="E166" i="35"/>
  <c r="E164" i="35"/>
  <c r="J107" i="22" s="1"/>
  <c r="E160" i="35"/>
  <c r="L102" i="22" s="1"/>
  <c r="E158" i="35"/>
  <c r="K102" i="22" s="1"/>
  <c r="E156" i="35"/>
  <c r="J102" i="22"/>
  <c r="E152" i="35"/>
  <c r="E150" i="35"/>
  <c r="K97" i="22" s="1"/>
  <c r="E148" i="35"/>
  <c r="J97" i="22" s="1"/>
  <c r="E144" i="35"/>
  <c r="E142" i="35"/>
  <c r="K92" i="22" s="1"/>
  <c r="E140" i="35"/>
  <c r="J92" i="22" s="1"/>
  <c r="E136" i="35"/>
  <c r="L87" i="22" s="1"/>
  <c r="E134" i="35"/>
  <c r="E137" i="35" s="1"/>
  <c r="E132" i="35"/>
  <c r="J87" i="22" s="1"/>
  <c r="E128" i="35"/>
  <c r="L82" i="22" s="1"/>
  <c r="E126" i="35"/>
  <c r="K82" i="22" s="1"/>
  <c r="E124" i="35"/>
  <c r="J82" i="22" s="1"/>
  <c r="E120" i="35"/>
  <c r="L77" i="22" s="1"/>
  <c r="E118" i="35"/>
  <c r="K77" i="22" s="1"/>
  <c r="E116" i="35"/>
  <c r="J77" i="22" s="1"/>
  <c r="E112" i="35"/>
  <c r="L72" i="22" s="1"/>
  <c r="E110" i="35"/>
  <c r="K72" i="22" s="1"/>
  <c r="E108" i="35"/>
  <c r="J72" i="22" s="1"/>
  <c r="E104" i="35"/>
  <c r="E102" i="35"/>
  <c r="K67" i="22" s="1"/>
  <c r="E100" i="35"/>
  <c r="J67" i="22" s="1"/>
  <c r="E96" i="35"/>
  <c r="E94" i="35"/>
  <c r="K62" i="22" s="1"/>
  <c r="E92" i="35"/>
  <c r="J62" i="22" s="1"/>
  <c r="E88" i="35"/>
  <c r="L57" i="22" s="1"/>
  <c r="E86" i="35"/>
  <c r="K57" i="22" s="1"/>
  <c r="E84" i="35"/>
  <c r="J57" i="22" s="1"/>
  <c r="E80" i="35"/>
  <c r="L52" i="22" s="1"/>
  <c r="E78" i="35"/>
  <c r="K52" i="22" s="1"/>
  <c r="E76" i="35"/>
  <c r="J52" i="22" s="1"/>
  <c r="E72" i="35"/>
  <c r="L47" i="22" s="1"/>
  <c r="E70" i="35"/>
  <c r="K47" i="22" s="1"/>
  <c r="E68" i="35"/>
  <c r="J47" i="22" s="1"/>
  <c r="E64" i="35"/>
  <c r="L42" i="22" s="1"/>
  <c r="E62" i="35"/>
  <c r="K42" i="22" s="1"/>
  <c r="E60" i="35"/>
  <c r="J42" i="22" s="1"/>
  <c r="E56" i="35"/>
  <c r="L37" i="22" s="1"/>
  <c r="E54" i="35"/>
  <c r="K37" i="22" s="1"/>
  <c r="E52" i="35"/>
  <c r="J37" i="22" s="1"/>
  <c r="E48" i="35"/>
  <c r="L32" i="22" s="1"/>
  <c r="E46" i="35"/>
  <c r="K32" i="22" s="1"/>
  <c r="E44" i="35"/>
  <c r="J32" i="22" s="1"/>
  <c r="E40" i="35"/>
  <c r="L27" i="22" s="1"/>
  <c r="E38" i="35"/>
  <c r="K27" i="22" s="1"/>
  <c r="E36" i="35"/>
  <c r="J27" i="22" s="1"/>
  <c r="E32" i="35"/>
  <c r="L22" i="22" s="1"/>
  <c r="E30" i="35"/>
  <c r="K22" i="22" s="1"/>
  <c r="E28" i="35"/>
  <c r="J22" i="22" s="1"/>
  <c r="E24" i="35"/>
  <c r="L17" i="22" s="1"/>
  <c r="E22" i="35"/>
  <c r="K17" i="22"/>
  <c r="E20" i="35"/>
  <c r="J17" i="22" s="1"/>
  <c r="E16" i="35"/>
  <c r="L12" i="22" s="1"/>
  <c r="E14" i="35"/>
  <c r="E12" i="35"/>
  <c r="J12" i="22" s="1"/>
  <c r="L190" i="36"/>
  <c r="L184" i="36"/>
  <c r="L178" i="36"/>
  <c r="L172" i="36"/>
  <c r="L160" i="36"/>
  <c r="L154" i="36"/>
  <c r="L148" i="36"/>
  <c r="L142" i="36"/>
  <c r="L136" i="36"/>
  <c r="L130" i="36"/>
  <c r="L124" i="36"/>
  <c r="L118" i="36"/>
  <c r="L112" i="36"/>
  <c r="L106" i="36"/>
  <c r="L100" i="36"/>
  <c r="L94" i="36"/>
  <c r="L88" i="36"/>
  <c r="L81" i="36"/>
  <c r="L75" i="36"/>
  <c r="L69" i="36"/>
  <c r="L63" i="36"/>
  <c r="L57" i="36"/>
  <c r="L51" i="36"/>
  <c r="L45" i="36"/>
  <c r="L39" i="36"/>
  <c r="L33" i="36"/>
  <c r="L27" i="36"/>
  <c r="L21" i="36"/>
  <c r="L166" i="36"/>
  <c r="L15" i="36"/>
  <c r="K190" i="36"/>
  <c r="K184" i="36"/>
  <c r="K178" i="36"/>
  <c r="K172" i="36"/>
  <c r="K160" i="36"/>
  <c r="K154" i="36"/>
  <c r="K148" i="36"/>
  <c r="K142" i="36"/>
  <c r="K136" i="36"/>
  <c r="K130" i="36"/>
  <c r="K124" i="36"/>
  <c r="K118" i="36"/>
  <c r="K112" i="36"/>
  <c r="K106" i="36"/>
  <c r="K100" i="36"/>
  <c r="K94" i="36"/>
  <c r="K88" i="36"/>
  <c r="K81" i="36"/>
  <c r="K75" i="36"/>
  <c r="K69" i="36"/>
  <c r="K63" i="36"/>
  <c r="K57" i="36"/>
  <c r="K51" i="36"/>
  <c r="K45" i="36"/>
  <c r="K39" i="36"/>
  <c r="K33" i="36"/>
  <c r="K27" i="36"/>
  <c r="K21" i="36"/>
  <c r="K166" i="36"/>
  <c r="K15" i="36"/>
  <c r="C156" i="28"/>
  <c r="F170" i="38" s="1"/>
  <c r="B185" i="36"/>
  <c r="C151" i="28"/>
  <c r="F164" i="38" s="1"/>
  <c r="B179" i="36"/>
  <c r="C146" i="28"/>
  <c r="B173" i="36"/>
  <c r="C141" i="28"/>
  <c r="F152" i="38" s="1"/>
  <c r="B167" i="36"/>
  <c r="C136" i="28"/>
  <c r="F146" i="38" s="1"/>
  <c r="B161" i="36"/>
  <c r="C131" i="28"/>
  <c r="B155" i="36"/>
  <c r="C126" i="28"/>
  <c r="B149" i="36"/>
  <c r="C121" i="28"/>
  <c r="B143" i="36"/>
  <c r="C116" i="28"/>
  <c r="B137" i="36"/>
  <c r="C111" i="28"/>
  <c r="F116" i="38" s="1"/>
  <c r="B131" i="36"/>
  <c r="C106" i="28"/>
  <c r="F110" i="38" s="1"/>
  <c r="B125" i="36"/>
  <c r="C101" i="28"/>
  <c r="B119" i="36"/>
  <c r="C96" i="28"/>
  <c r="B113" i="36"/>
  <c r="C91" i="28"/>
  <c r="F93" i="38" s="1"/>
  <c r="B107" i="36"/>
  <c r="C86" i="28"/>
  <c r="B101" i="36"/>
  <c r="C81" i="28"/>
  <c r="F82" i="38" s="1"/>
  <c r="B95" i="36"/>
  <c r="C76" i="28"/>
  <c r="B89" i="36"/>
  <c r="C71" i="28"/>
  <c r="B82" i="36"/>
  <c r="C66" i="28"/>
  <c r="B76" i="36"/>
  <c r="C61" i="28"/>
  <c r="B70" i="36"/>
  <c r="C56" i="28"/>
  <c r="B64" i="36"/>
  <c r="C51" i="28"/>
  <c r="B58" i="36"/>
  <c r="C46" i="28"/>
  <c r="F51" i="38" s="1"/>
  <c r="B52" i="36"/>
  <c r="C41" i="28"/>
  <c r="B46" i="36"/>
  <c r="C36" i="28"/>
  <c r="F40" i="38" s="1"/>
  <c r="B40" i="36"/>
  <c r="C31" i="28"/>
  <c r="B34" i="36"/>
  <c r="C26" i="28"/>
  <c r="B28" i="36"/>
  <c r="C21" i="28"/>
  <c r="B22" i="36"/>
  <c r="C16" i="28"/>
  <c r="B16" i="36"/>
  <c r="C11" i="28"/>
  <c r="B10" i="36"/>
  <c r="D7" i="36"/>
  <c r="I5" i="36"/>
  <c r="E16" i="24"/>
  <c r="L11" i="22" s="1"/>
  <c r="E24" i="24"/>
  <c r="L16" i="22" s="1"/>
  <c r="E32" i="24"/>
  <c r="L21" i="22" s="1"/>
  <c r="E40" i="24"/>
  <c r="L26" i="22" s="1"/>
  <c r="E48" i="24"/>
  <c r="L31" i="22" s="1"/>
  <c r="E56" i="24"/>
  <c r="L36" i="22" s="1"/>
  <c r="E64" i="24"/>
  <c r="L41" i="22" s="1"/>
  <c r="E72" i="24"/>
  <c r="L46" i="22" s="1"/>
  <c r="E80" i="24"/>
  <c r="L51" i="22" s="1"/>
  <c r="E88" i="24"/>
  <c r="L56" i="22" s="1"/>
  <c r="E96" i="24"/>
  <c r="L61" i="22" s="1"/>
  <c r="E104" i="24"/>
  <c r="L66" i="22" s="1"/>
  <c r="E112" i="24"/>
  <c r="L71" i="22" s="1"/>
  <c r="E120" i="24"/>
  <c r="L76" i="22" s="1"/>
  <c r="E128" i="24"/>
  <c r="L81" i="22" s="1"/>
  <c r="E136" i="24"/>
  <c r="L86" i="22" s="1"/>
  <c r="E144" i="24"/>
  <c r="L91" i="22" s="1"/>
  <c r="E152" i="24"/>
  <c r="L96" i="22"/>
  <c r="E160" i="24"/>
  <c r="L101" i="22" s="1"/>
  <c r="E168" i="24"/>
  <c r="L106" i="22" s="1"/>
  <c r="E176" i="24"/>
  <c r="L111" i="22" s="1"/>
  <c r="E184" i="24"/>
  <c r="L116" i="22" s="1"/>
  <c r="E192" i="24"/>
  <c r="L121" i="22" s="1"/>
  <c r="E200" i="24"/>
  <c r="L126" i="22" s="1"/>
  <c r="E208" i="24"/>
  <c r="L131" i="22" s="1"/>
  <c r="E224" i="24"/>
  <c r="L141" i="22" s="1"/>
  <c r="E232" i="24"/>
  <c r="L146" i="22" s="1"/>
  <c r="E240" i="24"/>
  <c r="L151" i="22" s="1"/>
  <c r="E248" i="24"/>
  <c r="L156" i="22" s="1"/>
  <c r="E216" i="24"/>
  <c r="L136" i="22" s="1"/>
  <c r="H265" i="35"/>
  <c r="K265" i="35"/>
  <c r="L265" i="35"/>
  <c r="E14" i="24"/>
  <c r="K11" i="22" s="1"/>
  <c r="O11" i="22" s="1"/>
  <c r="E22" i="24"/>
  <c r="K16" i="22" s="1"/>
  <c r="E30" i="24"/>
  <c r="K21" i="22" s="1"/>
  <c r="E38" i="24"/>
  <c r="K26" i="22" s="1"/>
  <c r="E46" i="24"/>
  <c r="K31" i="22" s="1"/>
  <c r="O31" i="22" s="1"/>
  <c r="E54" i="24"/>
  <c r="K36" i="22" s="1"/>
  <c r="E62" i="24"/>
  <c r="K41" i="22" s="1"/>
  <c r="O41" i="22" s="1"/>
  <c r="E70" i="24"/>
  <c r="K46" i="22" s="1"/>
  <c r="E78" i="24"/>
  <c r="K51" i="22" s="1"/>
  <c r="E86" i="24"/>
  <c r="K56" i="22" s="1"/>
  <c r="E94" i="24"/>
  <c r="K61" i="22" s="1"/>
  <c r="E102" i="24"/>
  <c r="K66" i="22" s="1"/>
  <c r="E110" i="24"/>
  <c r="K71" i="22" s="1"/>
  <c r="E118" i="24"/>
  <c r="K76" i="22" s="1"/>
  <c r="E126" i="24"/>
  <c r="K81" i="22"/>
  <c r="E134" i="24"/>
  <c r="K86" i="22" s="1"/>
  <c r="E142" i="24"/>
  <c r="K91" i="22" s="1"/>
  <c r="O91" i="22" s="1"/>
  <c r="E150" i="24"/>
  <c r="K96" i="22" s="1"/>
  <c r="E158" i="24"/>
  <c r="K101" i="22" s="1"/>
  <c r="O101" i="22" s="1"/>
  <c r="E166" i="24"/>
  <c r="K106" i="22" s="1"/>
  <c r="E174" i="24"/>
  <c r="K111" i="22" s="1"/>
  <c r="O111" i="22" s="1"/>
  <c r="E182" i="24"/>
  <c r="K116" i="22" s="1"/>
  <c r="E190" i="24"/>
  <c r="K121" i="22" s="1"/>
  <c r="O121" i="22" s="1"/>
  <c r="E198" i="24"/>
  <c r="K126" i="22" s="1"/>
  <c r="E206" i="24"/>
  <c r="K131" i="22" s="1"/>
  <c r="O131" i="22" s="1"/>
  <c r="E222" i="24"/>
  <c r="K141" i="22" s="1"/>
  <c r="E230" i="24"/>
  <c r="K146" i="22" s="1"/>
  <c r="O146" i="22" s="1"/>
  <c r="E238" i="24"/>
  <c r="E246" i="24"/>
  <c r="K156" i="22" s="1"/>
  <c r="O156" i="22" s="1"/>
  <c r="E214" i="24"/>
  <c r="E12" i="24"/>
  <c r="J11" i="22" s="1"/>
  <c r="E20" i="24"/>
  <c r="J16" i="22" s="1"/>
  <c r="E28" i="24"/>
  <c r="J21" i="22" s="1"/>
  <c r="E36" i="24"/>
  <c r="J26" i="22" s="1"/>
  <c r="E44" i="24"/>
  <c r="J31" i="22" s="1"/>
  <c r="E52" i="24"/>
  <c r="J36" i="22" s="1"/>
  <c r="E60" i="24"/>
  <c r="J41" i="22" s="1"/>
  <c r="E68" i="24"/>
  <c r="J46" i="22" s="1"/>
  <c r="E76" i="24"/>
  <c r="J51" i="22" s="1"/>
  <c r="E84" i="24"/>
  <c r="J56" i="22" s="1"/>
  <c r="E92" i="24"/>
  <c r="J61" i="22" s="1"/>
  <c r="E100" i="24"/>
  <c r="J66" i="22" s="1"/>
  <c r="E108" i="24"/>
  <c r="J71" i="22" s="1"/>
  <c r="E116" i="24"/>
  <c r="J76" i="22" s="1"/>
  <c r="E124" i="24"/>
  <c r="J81" i="22" s="1"/>
  <c r="E132" i="24"/>
  <c r="J86" i="22" s="1"/>
  <c r="E140" i="24"/>
  <c r="J91" i="22" s="1"/>
  <c r="E148" i="24"/>
  <c r="J96" i="22" s="1"/>
  <c r="E156" i="24"/>
  <c r="J101" i="22" s="1"/>
  <c r="E164" i="24"/>
  <c r="J106" i="22" s="1"/>
  <c r="E172" i="24"/>
  <c r="J111" i="22" s="1"/>
  <c r="E180" i="24"/>
  <c r="J116" i="22" s="1"/>
  <c r="E188" i="24"/>
  <c r="J121" i="22" s="1"/>
  <c r="N121" i="22" s="1"/>
  <c r="E196" i="24"/>
  <c r="J126" i="22" s="1"/>
  <c r="E204" i="24"/>
  <c r="J131" i="22" s="1"/>
  <c r="E220" i="24"/>
  <c r="J141" i="22" s="1"/>
  <c r="E228" i="24"/>
  <c r="J146" i="22" s="1"/>
  <c r="E236" i="24"/>
  <c r="J151" i="22" s="1"/>
  <c r="E244" i="24"/>
  <c r="J156" i="22" s="1"/>
  <c r="E212" i="24"/>
  <c r="J136" i="22" s="1"/>
  <c r="R264" i="35"/>
  <c r="R259" i="35"/>
  <c r="O5" i="35"/>
  <c r="B11" i="35"/>
  <c r="B19" i="35"/>
  <c r="B27" i="35"/>
  <c r="B35" i="35"/>
  <c r="B43" i="35"/>
  <c r="B51" i="35"/>
  <c r="B59" i="35"/>
  <c r="B67" i="35"/>
  <c r="B75" i="35"/>
  <c r="B83" i="35"/>
  <c r="B91" i="35"/>
  <c r="B99" i="35"/>
  <c r="B107" i="35"/>
  <c r="B115" i="35"/>
  <c r="B123" i="35"/>
  <c r="B131" i="35"/>
  <c r="B139" i="35"/>
  <c r="B147" i="35"/>
  <c r="B155" i="35"/>
  <c r="B163" i="35"/>
  <c r="B171" i="35"/>
  <c r="B179" i="35"/>
  <c r="B187" i="35"/>
  <c r="B195" i="35"/>
  <c r="B203" i="35"/>
  <c r="B219" i="35"/>
  <c r="B227" i="35"/>
  <c r="B235" i="35"/>
  <c r="B243" i="35"/>
  <c r="R262" i="35"/>
  <c r="O265" i="35"/>
  <c r="M265" i="35"/>
  <c r="R260" i="35"/>
  <c r="R250" i="35"/>
  <c r="R249" i="35"/>
  <c r="Q249" i="35"/>
  <c r="P249" i="35"/>
  <c r="O249" i="35"/>
  <c r="N249" i="35"/>
  <c r="M249" i="35"/>
  <c r="L249" i="35"/>
  <c r="K249" i="35"/>
  <c r="J249" i="35"/>
  <c r="I249" i="35"/>
  <c r="H249" i="35"/>
  <c r="G249" i="35"/>
  <c r="F249" i="35"/>
  <c r="R247" i="35"/>
  <c r="R245" i="35"/>
  <c r="R242" i="35"/>
  <c r="R241" i="35"/>
  <c r="Q241" i="35"/>
  <c r="P241" i="35"/>
  <c r="O241" i="35"/>
  <c r="N241" i="35"/>
  <c r="M241" i="35"/>
  <c r="L241" i="35"/>
  <c r="K241" i="35"/>
  <c r="J241" i="35"/>
  <c r="I241" i="35"/>
  <c r="H241" i="35"/>
  <c r="G241" i="35"/>
  <c r="F241" i="35"/>
  <c r="R239" i="35"/>
  <c r="R237" i="35"/>
  <c r="R234" i="35"/>
  <c r="R233" i="35"/>
  <c r="Q233" i="35"/>
  <c r="P233" i="35"/>
  <c r="O233" i="35"/>
  <c r="N233" i="35"/>
  <c r="M233" i="35"/>
  <c r="L233" i="35"/>
  <c r="K233" i="35"/>
  <c r="J233" i="35"/>
  <c r="I233" i="35"/>
  <c r="H233" i="35"/>
  <c r="G233" i="35"/>
  <c r="F233" i="35"/>
  <c r="E233" i="35"/>
  <c r="R231" i="35"/>
  <c r="R229" i="35"/>
  <c r="R226" i="35"/>
  <c r="R225" i="35"/>
  <c r="Q225" i="35"/>
  <c r="P225" i="35"/>
  <c r="O225" i="35"/>
  <c r="N225" i="35"/>
  <c r="M225" i="35"/>
  <c r="L225" i="35"/>
  <c r="K225" i="35"/>
  <c r="J225" i="35"/>
  <c r="I225" i="35"/>
  <c r="H225" i="35"/>
  <c r="G225" i="35"/>
  <c r="F225" i="35"/>
  <c r="R223" i="35"/>
  <c r="R221" i="35"/>
  <c r="R218" i="35"/>
  <c r="B211" i="35"/>
  <c r="F218" i="35"/>
  <c r="R217" i="35"/>
  <c r="Q217" i="35"/>
  <c r="P217" i="35"/>
  <c r="O217" i="35"/>
  <c r="N217" i="35"/>
  <c r="M217" i="35"/>
  <c r="L217" i="35"/>
  <c r="K217" i="35"/>
  <c r="J217" i="35"/>
  <c r="I217" i="35"/>
  <c r="H217" i="35"/>
  <c r="G217" i="35"/>
  <c r="F217" i="35"/>
  <c r="R215" i="35"/>
  <c r="F215" i="35"/>
  <c r="R213" i="35"/>
  <c r="F213" i="35"/>
  <c r="C211" i="35"/>
  <c r="R210" i="35"/>
  <c r="R209" i="35"/>
  <c r="Q209" i="35"/>
  <c r="P209" i="35"/>
  <c r="O209" i="35"/>
  <c r="N209" i="35"/>
  <c r="M209" i="35"/>
  <c r="L209" i="35"/>
  <c r="K209" i="35"/>
  <c r="J209" i="35"/>
  <c r="I209" i="35"/>
  <c r="H209" i="35"/>
  <c r="G209" i="35"/>
  <c r="F209" i="35"/>
  <c r="R207" i="35"/>
  <c r="R205" i="35"/>
  <c r="R202" i="35"/>
  <c r="R201" i="35"/>
  <c r="Q201" i="35"/>
  <c r="P201" i="35"/>
  <c r="O201" i="35"/>
  <c r="N201" i="35"/>
  <c r="M201" i="35"/>
  <c r="L201" i="35"/>
  <c r="K201" i="35"/>
  <c r="J201" i="35"/>
  <c r="I201" i="35"/>
  <c r="H201" i="35"/>
  <c r="G201" i="35"/>
  <c r="F201" i="35"/>
  <c r="R199" i="35"/>
  <c r="R197" i="35"/>
  <c r="R194" i="35"/>
  <c r="R193" i="35"/>
  <c r="Q193" i="35"/>
  <c r="P193" i="35"/>
  <c r="O193" i="35"/>
  <c r="N193" i="35"/>
  <c r="M193" i="35"/>
  <c r="L193" i="35"/>
  <c r="K193" i="35"/>
  <c r="J193" i="35"/>
  <c r="I193" i="35"/>
  <c r="H193" i="35"/>
  <c r="G193" i="35"/>
  <c r="F193" i="35"/>
  <c r="R191" i="35"/>
  <c r="R189" i="35"/>
  <c r="R186" i="35"/>
  <c r="R185" i="35"/>
  <c r="Q185" i="35"/>
  <c r="P185" i="35"/>
  <c r="O185" i="35"/>
  <c r="N185" i="35"/>
  <c r="M185" i="35"/>
  <c r="L185" i="35"/>
  <c r="K185" i="35"/>
  <c r="J185" i="35"/>
  <c r="I185" i="35"/>
  <c r="H185" i="35"/>
  <c r="G185" i="35"/>
  <c r="F185" i="35"/>
  <c r="E185" i="35"/>
  <c r="R183" i="35"/>
  <c r="R181" i="35"/>
  <c r="R178" i="35"/>
  <c r="R177" i="35"/>
  <c r="Q177" i="35"/>
  <c r="P177" i="35"/>
  <c r="O177" i="35"/>
  <c r="N177" i="35"/>
  <c r="M177" i="35"/>
  <c r="L177" i="35"/>
  <c r="K177" i="35"/>
  <c r="J177" i="35"/>
  <c r="I177" i="35"/>
  <c r="H177" i="35"/>
  <c r="G177" i="35"/>
  <c r="F177" i="35"/>
  <c r="R175" i="35"/>
  <c r="R173" i="35"/>
  <c r="R170" i="35"/>
  <c r="R169" i="35"/>
  <c r="Q169" i="35"/>
  <c r="P169" i="35"/>
  <c r="O169" i="35"/>
  <c r="N169" i="35"/>
  <c r="M169" i="35"/>
  <c r="L169" i="35"/>
  <c r="K169" i="35"/>
  <c r="J169" i="35"/>
  <c r="I169" i="35"/>
  <c r="H169" i="35"/>
  <c r="G169" i="35"/>
  <c r="F169" i="35"/>
  <c r="R167" i="35"/>
  <c r="R165" i="35"/>
  <c r="R162" i="35"/>
  <c r="R161" i="35"/>
  <c r="Q161" i="35"/>
  <c r="P161" i="35"/>
  <c r="O161" i="35"/>
  <c r="N161" i="35"/>
  <c r="M161" i="35"/>
  <c r="L161" i="35"/>
  <c r="K161" i="35"/>
  <c r="J161" i="35"/>
  <c r="I161" i="35"/>
  <c r="H161" i="35"/>
  <c r="G161" i="35"/>
  <c r="F161" i="35"/>
  <c r="R159" i="35"/>
  <c r="R157" i="35"/>
  <c r="R154" i="35"/>
  <c r="R153" i="35"/>
  <c r="Q153" i="35"/>
  <c r="P153" i="35"/>
  <c r="O153" i="35"/>
  <c r="N153" i="35"/>
  <c r="M153" i="35"/>
  <c r="L153" i="35"/>
  <c r="K153" i="35"/>
  <c r="J153" i="35"/>
  <c r="I153" i="35"/>
  <c r="H153" i="35"/>
  <c r="G153" i="35"/>
  <c r="F153" i="35"/>
  <c r="R151" i="35"/>
  <c r="R149" i="35"/>
  <c r="R146" i="35"/>
  <c r="R145" i="35"/>
  <c r="Q145" i="35"/>
  <c r="P145" i="35"/>
  <c r="O145" i="35"/>
  <c r="N145" i="35"/>
  <c r="M145" i="35"/>
  <c r="L145" i="35"/>
  <c r="K145" i="35"/>
  <c r="J145" i="35"/>
  <c r="I145" i="35"/>
  <c r="H145" i="35"/>
  <c r="G145" i="35"/>
  <c r="F145" i="35"/>
  <c r="R143" i="35"/>
  <c r="R141" i="35"/>
  <c r="R138" i="35"/>
  <c r="R137" i="35"/>
  <c r="Q137" i="35"/>
  <c r="P137" i="35"/>
  <c r="O137" i="35"/>
  <c r="N137" i="35"/>
  <c r="M137" i="35"/>
  <c r="L137" i="35"/>
  <c r="K137" i="35"/>
  <c r="J137" i="35"/>
  <c r="I137" i="35"/>
  <c r="H137" i="35"/>
  <c r="G137" i="35"/>
  <c r="F137" i="35"/>
  <c r="R135" i="35"/>
  <c r="R133" i="35"/>
  <c r="R130" i="35"/>
  <c r="R129" i="35"/>
  <c r="Q129" i="35"/>
  <c r="P129" i="35"/>
  <c r="O129" i="35"/>
  <c r="N129" i="35"/>
  <c r="M129" i="35"/>
  <c r="L129" i="35"/>
  <c r="K129" i="35"/>
  <c r="J129" i="35"/>
  <c r="I129" i="35"/>
  <c r="H129" i="35"/>
  <c r="G129" i="35"/>
  <c r="F129" i="35"/>
  <c r="R127" i="35"/>
  <c r="R125" i="35"/>
  <c r="R122" i="35"/>
  <c r="R121" i="35"/>
  <c r="Q121" i="35"/>
  <c r="P121" i="35"/>
  <c r="O121" i="35"/>
  <c r="N121" i="35"/>
  <c r="M121" i="35"/>
  <c r="L121" i="35"/>
  <c r="K121" i="35"/>
  <c r="J121" i="35"/>
  <c r="I121" i="35"/>
  <c r="H121" i="35"/>
  <c r="G121" i="35"/>
  <c r="F121" i="35"/>
  <c r="R119" i="35"/>
  <c r="R117" i="35"/>
  <c r="R114" i="35"/>
  <c r="R113" i="35"/>
  <c r="Q113" i="35"/>
  <c r="P113" i="35"/>
  <c r="O113" i="35"/>
  <c r="N113" i="35"/>
  <c r="M113" i="35"/>
  <c r="L113" i="35"/>
  <c r="K113" i="35"/>
  <c r="J113" i="35"/>
  <c r="I113" i="35"/>
  <c r="H113" i="35"/>
  <c r="G113" i="35"/>
  <c r="F113" i="35"/>
  <c r="R111" i="35"/>
  <c r="R109" i="35"/>
  <c r="R106" i="35"/>
  <c r="R105" i="35"/>
  <c r="Q105" i="35"/>
  <c r="P105" i="35"/>
  <c r="O105" i="35"/>
  <c r="N105" i="35"/>
  <c r="M105" i="35"/>
  <c r="L105" i="35"/>
  <c r="K105" i="35"/>
  <c r="J105" i="35"/>
  <c r="I105" i="35"/>
  <c r="H105" i="35"/>
  <c r="G105" i="35"/>
  <c r="F105" i="35"/>
  <c r="R103" i="35"/>
  <c r="R101" i="35"/>
  <c r="R98" i="35"/>
  <c r="R97" i="35"/>
  <c r="Q97" i="35"/>
  <c r="P97" i="35"/>
  <c r="O97" i="35"/>
  <c r="N97" i="35"/>
  <c r="M97" i="35"/>
  <c r="L97" i="35"/>
  <c r="K97" i="35"/>
  <c r="J97" i="35"/>
  <c r="I97" i="35"/>
  <c r="H97" i="35"/>
  <c r="G97" i="35"/>
  <c r="F97" i="35"/>
  <c r="R95" i="35"/>
  <c r="R93" i="35"/>
  <c r="R90" i="35"/>
  <c r="R89" i="35"/>
  <c r="Q89" i="35"/>
  <c r="P89" i="35"/>
  <c r="O89" i="35"/>
  <c r="N89" i="35"/>
  <c r="M89" i="35"/>
  <c r="L89" i="35"/>
  <c r="K89" i="35"/>
  <c r="J89" i="35"/>
  <c r="I89" i="35"/>
  <c r="H89" i="35"/>
  <c r="G89" i="35"/>
  <c r="F89" i="35"/>
  <c r="R87" i="35"/>
  <c r="R85" i="35"/>
  <c r="R82" i="35"/>
  <c r="R81" i="35"/>
  <c r="Q81" i="35"/>
  <c r="P81" i="35"/>
  <c r="O81" i="35"/>
  <c r="N81" i="35"/>
  <c r="M81" i="35"/>
  <c r="L81" i="35"/>
  <c r="K81" i="35"/>
  <c r="J81" i="35"/>
  <c r="I81" i="35"/>
  <c r="H81" i="35"/>
  <c r="G81" i="35"/>
  <c r="F81" i="35"/>
  <c r="E81" i="35"/>
  <c r="R79" i="35"/>
  <c r="R77" i="35"/>
  <c r="R74" i="35"/>
  <c r="R73" i="35"/>
  <c r="Q73" i="35"/>
  <c r="P73" i="35"/>
  <c r="O73" i="35"/>
  <c r="N73" i="35"/>
  <c r="M73" i="35"/>
  <c r="L73" i="35"/>
  <c r="K73" i="35"/>
  <c r="J73" i="35"/>
  <c r="I73" i="35"/>
  <c r="H73" i="35"/>
  <c r="G73" i="35"/>
  <c r="F73" i="35"/>
  <c r="E73" i="35"/>
  <c r="R71" i="35"/>
  <c r="R69" i="35"/>
  <c r="R66" i="35"/>
  <c r="R65" i="35"/>
  <c r="Q65" i="35"/>
  <c r="P65" i="35"/>
  <c r="O65" i="35"/>
  <c r="N65" i="35"/>
  <c r="M65" i="35"/>
  <c r="L65" i="35"/>
  <c r="K65" i="35"/>
  <c r="J65" i="35"/>
  <c r="I65" i="35"/>
  <c r="H65" i="35"/>
  <c r="G65" i="35"/>
  <c r="F65" i="35"/>
  <c r="R63" i="35"/>
  <c r="R61" i="35"/>
  <c r="R58" i="35"/>
  <c r="R57" i="35"/>
  <c r="Q57" i="35"/>
  <c r="P57" i="35"/>
  <c r="O57" i="35"/>
  <c r="N57" i="35"/>
  <c r="M57" i="35"/>
  <c r="L57" i="35"/>
  <c r="K57" i="35"/>
  <c r="J57" i="35"/>
  <c r="I57" i="35"/>
  <c r="H57" i="35"/>
  <c r="G57" i="35"/>
  <c r="F57" i="35"/>
  <c r="R55" i="35"/>
  <c r="R53" i="35"/>
  <c r="R50" i="35"/>
  <c r="R49" i="35"/>
  <c r="Q49" i="35"/>
  <c r="P49" i="35"/>
  <c r="O49" i="35"/>
  <c r="N49" i="35"/>
  <c r="M49" i="35"/>
  <c r="L49" i="35"/>
  <c r="K49" i="35"/>
  <c r="J49" i="35"/>
  <c r="I49" i="35"/>
  <c r="H49" i="35"/>
  <c r="G49" i="35"/>
  <c r="F49" i="35"/>
  <c r="R47" i="35"/>
  <c r="R45" i="35"/>
  <c r="R42" i="35"/>
  <c r="R41" i="35"/>
  <c r="Q41" i="35"/>
  <c r="P41" i="35"/>
  <c r="O41" i="35"/>
  <c r="N41" i="35"/>
  <c r="M41" i="35"/>
  <c r="L41" i="35"/>
  <c r="K41" i="35"/>
  <c r="J41" i="35"/>
  <c r="I41" i="35"/>
  <c r="H41" i="35"/>
  <c r="G41" i="35"/>
  <c r="F41" i="35"/>
  <c r="R39" i="35"/>
  <c r="R37" i="35"/>
  <c r="R34" i="35"/>
  <c r="R33" i="35"/>
  <c r="Q33" i="35"/>
  <c r="P33" i="35"/>
  <c r="O33" i="35"/>
  <c r="N33" i="35"/>
  <c r="M33" i="35"/>
  <c r="L33" i="35"/>
  <c r="K33" i="35"/>
  <c r="J33" i="35"/>
  <c r="I33" i="35"/>
  <c r="H33" i="35"/>
  <c r="G33" i="35"/>
  <c r="F33" i="35"/>
  <c r="E33" i="35"/>
  <c r="R31" i="35"/>
  <c r="R29" i="35"/>
  <c r="R26" i="35"/>
  <c r="R25" i="35"/>
  <c r="Q25" i="35"/>
  <c r="P25" i="35"/>
  <c r="O25" i="35"/>
  <c r="N25" i="35"/>
  <c r="M25" i="35"/>
  <c r="L25" i="35"/>
  <c r="K25" i="35"/>
  <c r="J25" i="35"/>
  <c r="I25" i="35"/>
  <c r="H25" i="35"/>
  <c r="G25" i="35"/>
  <c r="F25" i="35"/>
  <c r="R23" i="35"/>
  <c r="R21" i="35"/>
  <c r="R18" i="35"/>
  <c r="R17" i="35"/>
  <c r="Q17" i="35"/>
  <c r="P17" i="35"/>
  <c r="O17" i="35"/>
  <c r="N17" i="35"/>
  <c r="M17" i="35"/>
  <c r="L17" i="35"/>
  <c r="K17" i="35"/>
  <c r="J17" i="35"/>
  <c r="I17" i="35"/>
  <c r="H17" i="35"/>
  <c r="G17" i="35"/>
  <c r="F17" i="35"/>
  <c r="R15" i="35"/>
  <c r="R13" i="35"/>
  <c r="D7" i="35"/>
  <c r="G256" i="24"/>
  <c r="H256" i="24"/>
  <c r="I256" i="24"/>
  <c r="J256" i="24"/>
  <c r="K256" i="24"/>
  <c r="L256" i="24"/>
  <c r="M256" i="24"/>
  <c r="N256" i="24"/>
  <c r="O256" i="24"/>
  <c r="P256" i="24"/>
  <c r="Q256" i="24"/>
  <c r="R256" i="24"/>
  <c r="F256" i="24"/>
  <c r="G254" i="24"/>
  <c r="H254" i="24"/>
  <c r="I254" i="24"/>
  <c r="J254" i="24"/>
  <c r="J257" i="24" s="1"/>
  <c r="K254" i="24"/>
  <c r="L254" i="24"/>
  <c r="M254" i="24"/>
  <c r="N254" i="24"/>
  <c r="O254" i="24"/>
  <c r="P254" i="24"/>
  <c r="Q254" i="24"/>
  <c r="R254" i="24"/>
  <c r="F254" i="24"/>
  <c r="G252" i="24"/>
  <c r="H252" i="24"/>
  <c r="I252" i="24"/>
  <c r="J252" i="24"/>
  <c r="K252" i="24"/>
  <c r="L252" i="24"/>
  <c r="M252" i="24"/>
  <c r="N252" i="24"/>
  <c r="O252" i="24"/>
  <c r="P252" i="24"/>
  <c r="Q252" i="24"/>
  <c r="R252" i="24"/>
  <c r="F252" i="24"/>
  <c r="B161" i="27"/>
  <c r="I139" i="28"/>
  <c r="I138" i="28"/>
  <c r="I137" i="28"/>
  <c r="I136" i="28"/>
  <c r="F136" i="28"/>
  <c r="F136" i="22" s="1"/>
  <c r="E136" i="28"/>
  <c r="E136" i="22" s="1"/>
  <c r="D136" i="28"/>
  <c r="D136" i="22" s="1"/>
  <c r="L166" i="27"/>
  <c r="K166" i="27"/>
  <c r="R218" i="24"/>
  <c r="R217" i="24"/>
  <c r="Q217" i="24"/>
  <c r="P217" i="24"/>
  <c r="O217" i="24"/>
  <c r="N217" i="24"/>
  <c r="M217" i="24"/>
  <c r="L217" i="24"/>
  <c r="K217" i="24"/>
  <c r="J217" i="24"/>
  <c r="I217" i="24"/>
  <c r="H217" i="24"/>
  <c r="G217" i="24"/>
  <c r="F217" i="24"/>
  <c r="R215" i="24"/>
  <c r="R213" i="24"/>
  <c r="B211" i="24"/>
  <c r="G136" i="22"/>
  <c r="B136" i="22"/>
  <c r="B141" i="22"/>
  <c r="I141" i="22" s="1"/>
  <c r="I140" i="28"/>
  <c r="L140" i="28" s="1"/>
  <c r="M136" i="28"/>
  <c r="L183" i="34"/>
  <c r="K183" i="34"/>
  <c r="B178" i="34"/>
  <c r="L177" i="34"/>
  <c r="K177" i="34"/>
  <c r="B172" i="34"/>
  <c r="L171" i="34"/>
  <c r="K171" i="34"/>
  <c r="B166" i="34"/>
  <c r="L165" i="34"/>
  <c r="K165" i="34"/>
  <c r="B160" i="34"/>
  <c r="L159" i="34"/>
  <c r="K159" i="34"/>
  <c r="B154" i="34"/>
  <c r="L153" i="34"/>
  <c r="K153" i="34"/>
  <c r="B148" i="34"/>
  <c r="L147" i="34"/>
  <c r="K147" i="34"/>
  <c r="B142" i="34"/>
  <c r="L141" i="34"/>
  <c r="K141" i="34"/>
  <c r="B136" i="34"/>
  <c r="L135" i="34"/>
  <c r="K135" i="34"/>
  <c r="B130" i="34"/>
  <c r="L129" i="34"/>
  <c r="K129" i="34"/>
  <c r="B124" i="34"/>
  <c r="L123" i="34"/>
  <c r="K123" i="34"/>
  <c r="B118" i="34"/>
  <c r="L117" i="34"/>
  <c r="K117" i="34"/>
  <c r="B112" i="34"/>
  <c r="L111" i="34"/>
  <c r="K111" i="34"/>
  <c r="B106" i="34"/>
  <c r="L105" i="34"/>
  <c r="K105" i="34"/>
  <c r="B100" i="34"/>
  <c r="L99" i="34"/>
  <c r="K99" i="34"/>
  <c r="B94" i="34"/>
  <c r="L93" i="34"/>
  <c r="K93" i="34"/>
  <c r="B88" i="34"/>
  <c r="L87" i="34"/>
  <c r="K87" i="34"/>
  <c r="B82" i="34"/>
  <c r="L81" i="34"/>
  <c r="K81" i="34"/>
  <c r="B76" i="34"/>
  <c r="L75" i="34"/>
  <c r="K75" i="34"/>
  <c r="B70" i="34"/>
  <c r="L69" i="34"/>
  <c r="K69" i="34"/>
  <c r="B64" i="34"/>
  <c r="L63" i="34"/>
  <c r="K63" i="34"/>
  <c r="B58" i="34"/>
  <c r="L57" i="34"/>
  <c r="K57" i="34"/>
  <c r="B52" i="34"/>
  <c r="L51" i="34"/>
  <c r="K51" i="34"/>
  <c r="B46" i="34"/>
  <c r="L45" i="34"/>
  <c r="K45" i="34"/>
  <c r="B40" i="34"/>
  <c r="L39" i="34"/>
  <c r="K39" i="34"/>
  <c r="B34" i="34"/>
  <c r="L33" i="34"/>
  <c r="K33" i="34"/>
  <c r="B28" i="34"/>
  <c r="L27" i="34"/>
  <c r="K27" i="34"/>
  <c r="B22" i="34"/>
  <c r="L21" i="34"/>
  <c r="K21" i="34"/>
  <c r="B16" i="34"/>
  <c r="L15" i="34"/>
  <c r="K15" i="34"/>
  <c r="B10" i="34"/>
  <c r="D7" i="34"/>
  <c r="I5" i="34"/>
  <c r="R248" i="33"/>
  <c r="R246" i="33"/>
  <c r="R244" i="33"/>
  <c r="R243" i="33"/>
  <c r="R242" i="33"/>
  <c r="R241" i="33"/>
  <c r="Q241" i="33"/>
  <c r="P241" i="33"/>
  <c r="O241" i="33"/>
  <c r="N241" i="33"/>
  <c r="M241" i="33"/>
  <c r="L241" i="33"/>
  <c r="K241" i="33"/>
  <c r="J241" i="33"/>
  <c r="I241" i="33"/>
  <c r="H241" i="33"/>
  <c r="G241" i="33"/>
  <c r="F241" i="33"/>
  <c r="R239" i="33"/>
  <c r="R237" i="33"/>
  <c r="B235" i="33"/>
  <c r="R234" i="33"/>
  <c r="R233" i="33"/>
  <c r="Q233" i="33"/>
  <c r="P233" i="33"/>
  <c r="O233" i="33"/>
  <c r="N233" i="33"/>
  <c r="M233" i="33"/>
  <c r="L233" i="33"/>
  <c r="K233" i="33"/>
  <c r="J233" i="33"/>
  <c r="I233" i="33"/>
  <c r="H233" i="33"/>
  <c r="G233" i="33"/>
  <c r="F233" i="33"/>
  <c r="R231" i="33"/>
  <c r="R229" i="33"/>
  <c r="B227" i="33"/>
  <c r="R226" i="33"/>
  <c r="R225" i="33"/>
  <c r="Q225" i="33"/>
  <c r="P225" i="33"/>
  <c r="O225" i="33"/>
  <c r="N225" i="33"/>
  <c r="M225" i="33"/>
  <c r="L225" i="33"/>
  <c r="K225" i="33"/>
  <c r="J225" i="33"/>
  <c r="I225" i="33"/>
  <c r="H225" i="33"/>
  <c r="G225" i="33"/>
  <c r="F225" i="33"/>
  <c r="R223" i="33"/>
  <c r="R221" i="33"/>
  <c r="B219" i="33"/>
  <c r="R218" i="33"/>
  <c r="R217" i="33"/>
  <c r="Q217" i="33"/>
  <c r="P217" i="33"/>
  <c r="O217" i="33"/>
  <c r="N217" i="33"/>
  <c r="M217" i="33"/>
  <c r="L217" i="33"/>
  <c r="K217" i="33"/>
  <c r="J217" i="33"/>
  <c r="I217" i="33"/>
  <c r="H217" i="33"/>
  <c r="G217" i="33"/>
  <c r="F217" i="33"/>
  <c r="R215" i="33"/>
  <c r="R213" i="33"/>
  <c r="B211" i="33"/>
  <c r="R210" i="33"/>
  <c r="R209" i="33"/>
  <c r="Q209" i="33"/>
  <c r="P209" i="33"/>
  <c r="O209" i="33"/>
  <c r="N209" i="33"/>
  <c r="M209" i="33"/>
  <c r="L209" i="33"/>
  <c r="K209" i="33"/>
  <c r="J209" i="33"/>
  <c r="I209" i="33"/>
  <c r="H209" i="33"/>
  <c r="G209" i="33"/>
  <c r="F209" i="33"/>
  <c r="E208" i="33"/>
  <c r="R207" i="33"/>
  <c r="E206" i="33"/>
  <c r="R205" i="33"/>
  <c r="E204" i="33"/>
  <c r="B203" i="33"/>
  <c r="R202" i="33"/>
  <c r="R201" i="33"/>
  <c r="Q201" i="33"/>
  <c r="P201" i="33"/>
  <c r="O201" i="33"/>
  <c r="N201" i="33"/>
  <c r="M201" i="33"/>
  <c r="L201" i="33"/>
  <c r="K201" i="33"/>
  <c r="J201" i="33"/>
  <c r="I201" i="33"/>
  <c r="H201" i="33"/>
  <c r="G201" i="33"/>
  <c r="F201" i="33"/>
  <c r="E200" i="33"/>
  <c r="L129" i="22" s="1"/>
  <c r="R199" i="33"/>
  <c r="E198" i="33"/>
  <c r="K129" i="22" s="1"/>
  <c r="R197" i="33"/>
  <c r="E196" i="33"/>
  <c r="J129" i="22" s="1"/>
  <c r="B195" i="33"/>
  <c r="R194" i="33"/>
  <c r="R193" i="33"/>
  <c r="Q193" i="33"/>
  <c r="P193" i="33"/>
  <c r="O193" i="33"/>
  <c r="N193" i="33"/>
  <c r="M193" i="33"/>
  <c r="L193" i="33"/>
  <c r="K193" i="33"/>
  <c r="J193" i="33"/>
  <c r="I193" i="33"/>
  <c r="H193" i="33"/>
  <c r="G193" i="33"/>
  <c r="F193" i="33"/>
  <c r="E192" i="33"/>
  <c r="L124" i="22" s="1"/>
  <c r="R191" i="33"/>
  <c r="E190" i="33"/>
  <c r="K124" i="22" s="1"/>
  <c r="R189" i="33"/>
  <c r="E188" i="33"/>
  <c r="J124" i="22" s="1"/>
  <c r="B187" i="33"/>
  <c r="R186" i="33"/>
  <c r="R185" i="33"/>
  <c r="Q185" i="33"/>
  <c r="P185" i="33"/>
  <c r="O185" i="33"/>
  <c r="N185" i="33"/>
  <c r="M185" i="33"/>
  <c r="L185" i="33"/>
  <c r="K185" i="33"/>
  <c r="J185" i="33"/>
  <c r="I185" i="33"/>
  <c r="H185" i="33"/>
  <c r="G185" i="33"/>
  <c r="F185" i="33"/>
  <c r="E184" i="33"/>
  <c r="L119" i="22" s="1"/>
  <c r="R183" i="33"/>
  <c r="E182" i="33"/>
  <c r="K119" i="22" s="1"/>
  <c r="R181" i="33"/>
  <c r="E180" i="33"/>
  <c r="J119" i="22" s="1"/>
  <c r="B179" i="33"/>
  <c r="R178" i="33"/>
  <c r="R177" i="33"/>
  <c r="Q177" i="33"/>
  <c r="P177" i="33"/>
  <c r="O177" i="33"/>
  <c r="N177" i="33"/>
  <c r="M177" i="33"/>
  <c r="L177" i="33"/>
  <c r="K177" i="33"/>
  <c r="J177" i="33"/>
  <c r="I177" i="33"/>
  <c r="H177" i="33"/>
  <c r="G177" i="33"/>
  <c r="F177" i="33"/>
  <c r="E176" i="33"/>
  <c r="L114" i="22" s="1"/>
  <c r="R175" i="33"/>
  <c r="E174" i="33"/>
  <c r="K114" i="22" s="1"/>
  <c r="R173" i="33"/>
  <c r="E172" i="33"/>
  <c r="J114" i="22" s="1"/>
  <c r="B171" i="33"/>
  <c r="R170" i="33"/>
  <c r="R169" i="33"/>
  <c r="Q169" i="33"/>
  <c r="P169" i="33"/>
  <c r="O169" i="33"/>
  <c r="N169" i="33"/>
  <c r="M169" i="33"/>
  <c r="L169" i="33"/>
  <c r="K169" i="33"/>
  <c r="J169" i="33"/>
  <c r="I169" i="33"/>
  <c r="H169" i="33"/>
  <c r="G169" i="33"/>
  <c r="F169" i="33"/>
  <c r="E168" i="33"/>
  <c r="L109" i="22" s="1"/>
  <c r="R167" i="33"/>
  <c r="E166" i="33"/>
  <c r="K109" i="22" s="1"/>
  <c r="R165" i="33"/>
  <c r="E164" i="33"/>
  <c r="J109" i="22" s="1"/>
  <c r="B163" i="33"/>
  <c r="R162" i="33"/>
  <c r="R161" i="33"/>
  <c r="Q161" i="33"/>
  <c r="P161" i="33"/>
  <c r="O161" i="33"/>
  <c r="N161" i="33"/>
  <c r="M161" i="33"/>
  <c r="L161" i="33"/>
  <c r="K161" i="33"/>
  <c r="J161" i="33"/>
  <c r="I161" i="33"/>
  <c r="H161" i="33"/>
  <c r="G161" i="33"/>
  <c r="F161" i="33"/>
  <c r="E160" i="33"/>
  <c r="L104" i="22" s="1"/>
  <c r="R159" i="33"/>
  <c r="E158" i="33"/>
  <c r="K104" i="22" s="1"/>
  <c r="R157" i="33"/>
  <c r="E156" i="33"/>
  <c r="J104" i="22"/>
  <c r="B155" i="33"/>
  <c r="R154" i="33"/>
  <c r="R153" i="33"/>
  <c r="Q153" i="33"/>
  <c r="P153" i="33"/>
  <c r="O153" i="33"/>
  <c r="N153" i="33"/>
  <c r="M153" i="33"/>
  <c r="L153" i="33"/>
  <c r="K153" i="33"/>
  <c r="J153" i="33"/>
  <c r="I153" i="33"/>
  <c r="H153" i="33"/>
  <c r="G153" i="33"/>
  <c r="F153" i="33"/>
  <c r="E152" i="33"/>
  <c r="L99" i="22" s="1"/>
  <c r="R151" i="33"/>
  <c r="E150" i="33"/>
  <c r="K99" i="22" s="1"/>
  <c r="R149" i="33"/>
  <c r="E148" i="33"/>
  <c r="J99" i="22" s="1"/>
  <c r="B147" i="33"/>
  <c r="R146" i="33"/>
  <c r="R145" i="33"/>
  <c r="Q145" i="33"/>
  <c r="P145" i="33"/>
  <c r="O145" i="33"/>
  <c r="N145" i="33"/>
  <c r="M145" i="33"/>
  <c r="L145" i="33"/>
  <c r="K145" i="33"/>
  <c r="J145" i="33"/>
  <c r="I145" i="33"/>
  <c r="H145" i="33"/>
  <c r="G145" i="33"/>
  <c r="F145" i="33"/>
  <c r="E144" i="33"/>
  <c r="L94" i="22" s="1"/>
  <c r="R143" i="33"/>
  <c r="E142" i="33"/>
  <c r="K94" i="22" s="1"/>
  <c r="R141" i="33"/>
  <c r="E140" i="33"/>
  <c r="J94" i="22" s="1"/>
  <c r="B139" i="33"/>
  <c r="R138" i="33"/>
  <c r="R137" i="33"/>
  <c r="Q137" i="33"/>
  <c r="P137" i="33"/>
  <c r="O137" i="33"/>
  <c r="N137" i="33"/>
  <c r="M137" i="33"/>
  <c r="L137" i="33"/>
  <c r="K137" i="33"/>
  <c r="J137" i="33"/>
  <c r="I137" i="33"/>
  <c r="H137" i="33"/>
  <c r="G137" i="33"/>
  <c r="F137" i="33"/>
  <c r="E136" i="33"/>
  <c r="L89" i="22" s="1"/>
  <c r="R135" i="33"/>
  <c r="E134" i="33"/>
  <c r="K89" i="22" s="1"/>
  <c r="R133" i="33"/>
  <c r="E132" i="33"/>
  <c r="J89" i="22" s="1"/>
  <c r="B131" i="33"/>
  <c r="R130" i="33"/>
  <c r="R129" i="33"/>
  <c r="Q129" i="33"/>
  <c r="P129" i="33"/>
  <c r="O129" i="33"/>
  <c r="N129" i="33"/>
  <c r="M129" i="33"/>
  <c r="L129" i="33"/>
  <c r="K129" i="33"/>
  <c r="J129" i="33"/>
  <c r="I129" i="33"/>
  <c r="H129" i="33"/>
  <c r="G129" i="33"/>
  <c r="F129" i="33"/>
  <c r="E128" i="33"/>
  <c r="L84" i="22" s="1"/>
  <c r="R127" i="33"/>
  <c r="E126" i="33"/>
  <c r="K84" i="22" s="1"/>
  <c r="R125" i="33"/>
  <c r="E124" i="33"/>
  <c r="J84" i="22" s="1"/>
  <c r="B123" i="33"/>
  <c r="R122" i="33"/>
  <c r="R121" i="33"/>
  <c r="Q121" i="33"/>
  <c r="P121" i="33"/>
  <c r="O121" i="33"/>
  <c r="N121" i="33"/>
  <c r="M121" i="33"/>
  <c r="L121" i="33"/>
  <c r="K121" i="33"/>
  <c r="J121" i="33"/>
  <c r="I121" i="33"/>
  <c r="H121" i="33"/>
  <c r="G121" i="33"/>
  <c r="F121" i="33"/>
  <c r="E120" i="33"/>
  <c r="L79" i="22" s="1"/>
  <c r="O79" i="22" s="1"/>
  <c r="R119" i="33"/>
  <c r="E118" i="33"/>
  <c r="K79" i="22" s="1"/>
  <c r="R117" i="33"/>
  <c r="E116" i="33"/>
  <c r="J79" i="22" s="1"/>
  <c r="B115" i="33"/>
  <c r="R114" i="33"/>
  <c r="R113" i="33"/>
  <c r="Q113" i="33"/>
  <c r="P113" i="33"/>
  <c r="O113" i="33"/>
  <c r="N113" i="33"/>
  <c r="M113" i="33"/>
  <c r="L113" i="33"/>
  <c r="K113" i="33"/>
  <c r="J113" i="33"/>
  <c r="I113" i="33"/>
  <c r="H113" i="33"/>
  <c r="G113" i="33"/>
  <c r="F113" i="33"/>
  <c r="E112" i="33"/>
  <c r="L74" i="22" s="1"/>
  <c r="O74" i="22" s="1"/>
  <c r="R111" i="33"/>
  <c r="E110" i="33"/>
  <c r="K74" i="22" s="1"/>
  <c r="R109" i="33"/>
  <c r="E108" i="33"/>
  <c r="J74" i="22" s="1"/>
  <c r="B107" i="33"/>
  <c r="R106" i="33"/>
  <c r="R105" i="33"/>
  <c r="Q105" i="33"/>
  <c r="P105" i="33"/>
  <c r="O105" i="33"/>
  <c r="N105" i="33"/>
  <c r="M105" i="33"/>
  <c r="L105" i="33"/>
  <c r="K105" i="33"/>
  <c r="J105" i="33"/>
  <c r="I105" i="33"/>
  <c r="H105" i="33"/>
  <c r="G105" i="33"/>
  <c r="F105" i="33"/>
  <c r="E104" i="33"/>
  <c r="L69" i="22" s="1"/>
  <c r="R103" i="33"/>
  <c r="E102" i="33"/>
  <c r="K69" i="22" s="1"/>
  <c r="R101" i="33"/>
  <c r="E100" i="33"/>
  <c r="J69" i="22" s="1"/>
  <c r="B99" i="33"/>
  <c r="R98" i="33"/>
  <c r="R97" i="33"/>
  <c r="Q97" i="33"/>
  <c r="P97" i="33"/>
  <c r="O97" i="33"/>
  <c r="N97" i="33"/>
  <c r="M97" i="33"/>
  <c r="L97" i="33"/>
  <c r="K97" i="33"/>
  <c r="J97" i="33"/>
  <c r="I97" i="33"/>
  <c r="H97" i="33"/>
  <c r="G97" i="33"/>
  <c r="F97" i="33"/>
  <c r="E96" i="33"/>
  <c r="L64" i="22" s="1"/>
  <c r="R95" i="33"/>
  <c r="E94" i="33"/>
  <c r="K64" i="22"/>
  <c r="R93" i="33"/>
  <c r="E92" i="33"/>
  <c r="J64" i="22" s="1"/>
  <c r="B91" i="33"/>
  <c r="R90" i="33"/>
  <c r="R89" i="33"/>
  <c r="Q89" i="33"/>
  <c r="P89" i="33"/>
  <c r="O89" i="33"/>
  <c r="N89" i="33"/>
  <c r="M89" i="33"/>
  <c r="L89" i="33"/>
  <c r="K89" i="33"/>
  <c r="J89" i="33"/>
  <c r="I89" i="33"/>
  <c r="H89" i="33"/>
  <c r="G89" i="33"/>
  <c r="F89" i="33"/>
  <c r="E88" i="33"/>
  <c r="L59" i="22" s="1"/>
  <c r="R87" i="33"/>
  <c r="E86" i="33"/>
  <c r="K59" i="22" s="1"/>
  <c r="R85" i="33"/>
  <c r="E84" i="33"/>
  <c r="J59" i="22" s="1"/>
  <c r="B83" i="33"/>
  <c r="R82" i="33"/>
  <c r="R81" i="33"/>
  <c r="Q81" i="33"/>
  <c r="P81" i="33"/>
  <c r="O81" i="33"/>
  <c r="N81" i="33"/>
  <c r="M81" i="33"/>
  <c r="L81" i="33"/>
  <c r="K81" i="33"/>
  <c r="J81" i="33"/>
  <c r="I81" i="33"/>
  <c r="H81" i="33"/>
  <c r="G81" i="33"/>
  <c r="F81" i="33"/>
  <c r="E80" i="33"/>
  <c r="L54" i="22" s="1"/>
  <c r="R79" i="33"/>
  <c r="E78" i="33"/>
  <c r="K54" i="22" s="1"/>
  <c r="R77" i="33"/>
  <c r="E76" i="33"/>
  <c r="J54" i="22" s="1"/>
  <c r="B75" i="33"/>
  <c r="R74" i="33"/>
  <c r="R73" i="33"/>
  <c r="Q73" i="33"/>
  <c r="P73" i="33"/>
  <c r="O73" i="33"/>
  <c r="N73" i="33"/>
  <c r="M73" i="33"/>
  <c r="L73" i="33"/>
  <c r="K73" i="33"/>
  <c r="J73" i="33"/>
  <c r="I73" i="33"/>
  <c r="H73" i="33"/>
  <c r="G73" i="33"/>
  <c r="F73" i="33"/>
  <c r="E72" i="33"/>
  <c r="L49" i="22" s="1"/>
  <c r="R71" i="33"/>
  <c r="E70" i="33"/>
  <c r="K49" i="22" s="1"/>
  <c r="R69" i="33"/>
  <c r="E68" i="33"/>
  <c r="J49" i="22" s="1"/>
  <c r="N49" i="22" s="1"/>
  <c r="B67" i="33"/>
  <c r="R66" i="33"/>
  <c r="R65" i="33"/>
  <c r="Q65" i="33"/>
  <c r="P65" i="33"/>
  <c r="O65" i="33"/>
  <c r="N65" i="33"/>
  <c r="M65" i="33"/>
  <c r="L65" i="33"/>
  <c r="K65" i="33"/>
  <c r="J65" i="33"/>
  <c r="I65" i="33"/>
  <c r="H65" i="33"/>
  <c r="G65" i="33"/>
  <c r="F65" i="33"/>
  <c r="E64" i="33"/>
  <c r="L44" i="22" s="1"/>
  <c r="R63" i="33"/>
  <c r="E62" i="33"/>
  <c r="K44" i="22" s="1"/>
  <c r="R61" i="33"/>
  <c r="E60" i="33"/>
  <c r="J44" i="22" s="1"/>
  <c r="B59" i="33"/>
  <c r="R58" i="33"/>
  <c r="R57" i="33"/>
  <c r="Q57" i="33"/>
  <c r="P57" i="33"/>
  <c r="O57" i="33"/>
  <c r="N57" i="33"/>
  <c r="M57" i="33"/>
  <c r="L57" i="33"/>
  <c r="K57" i="33"/>
  <c r="J57" i="33"/>
  <c r="I57" i="33"/>
  <c r="H57" i="33"/>
  <c r="G57" i="33"/>
  <c r="F57" i="33"/>
  <c r="E56" i="33"/>
  <c r="L39" i="22" s="1"/>
  <c r="R55" i="33"/>
  <c r="E54" i="33"/>
  <c r="K39" i="22" s="1"/>
  <c r="R53" i="33"/>
  <c r="E52" i="33"/>
  <c r="J39" i="22" s="1"/>
  <c r="B51" i="33"/>
  <c r="R50" i="33"/>
  <c r="R49" i="33"/>
  <c r="Q49" i="33"/>
  <c r="P49" i="33"/>
  <c r="O49" i="33"/>
  <c r="N49" i="33"/>
  <c r="M49" i="33"/>
  <c r="L49" i="33"/>
  <c r="K49" i="33"/>
  <c r="J49" i="33"/>
  <c r="I49" i="33"/>
  <c r="H49" i="33"/>
  <c r="G49" i="33"/>
  <c r="F49" i="33"/>
  <c r="E48" i="33"/>
  <c r="L34" i="22" s="1"/>
  <c r="R47" i="33"/>
  <c r="E46" i="33"/>
  <c r="K34" i="22" s="1"/>
  <c r="R45" i="33"/>
  <c r="E44" i="33"/>
  <c r="J34" i="22" s="1"/>
  <c r="B43" i="33"/>
  <c r="R42" i="33"/>
  <c r="R41" i="33"/>
  <c r="Q41" i="33"/>
  <c r="P41" i="33"/>
  <c r="O41" i="33"/>
  <c r="N41" i="33"/>
  <c r="M41" i="33"/>
  <c r="L41" i="33"/>
  <c r="K41" i="33"/>
  <c r="J41" i="33"/>
  <c r="I41" i="33"/>
  <c r="H41" i="33"/>
  <c r="G41" i="33"/>
  <c r="F41" i="33"/>
  <c r="E40" i="33"/>
  <c r="L29" i="22" s="1"/>
  <c r="R39" i="33"/>
  <c r="E38" i="33"/>
  <c r="K29" i="22" s="1"/>
  <c r="R37" i="33"/>
  <c r="E36" i="33"/>
  <c r="J29" i="22" s="1"/>
  <c r="B35" i="33"/>
  <c r="R34" i="33"/>
  <c r="R33" i="33"/>
  <c r="Q33" i="33"/>
  <c r="P33" i="33"/>
  <c r="O33" i="33"/>
  <c r="N33" i="33"/>
  <c r="M33" i="33"/>
  <c r="L33" i="33"/>
  <c r="K33" i="33"/>
  <c r="J33" i="33"/>
  <c r="I33" i="33"/>
  <c r="H33" i="33"/>
  <c r="G33" i="33"/>
  <c r="F33" i="33"/>
  <c r="E32" i="33"/>
  <c r="L24" i="22" s="1"/>
  <c r="R31" i="33"/>
  <c r="E30" i="33"/>
  <c r="K24" i="22" s="1"/>
  <c r="R29" i="33"/>
  <c r="E28" i="33"/>
  <c r="J24" i="22" s="1"/>
  <c r="N24" i="22" s="1"/>
  <c r="B27" i="33"/>
  <c r="R26" i="33"/>
  <c r="R25" i="33"/>
  <c r="Q25" i="33"/>
  <c r="P25" i="33"/>
  <c r="O25" i="33"/>
  <c r="N25" i="33"/>
  <c r="M25" i="33"/>
  <c r="L25" i="33"/>
  <c r="K25" i="33"/>
  <c r="J25" i="33"/>
  <c r="I25" i="33"/>
  <c r="H25" i="33"/>
  <c r="G25" i="33"/>
  <c r="F25" i="33"/>
  <c r="E24" i="33"/>
  <c r="L19" i="22" s="1"/>
  <c r="R23" i="33"/>
  <c r="E22" i="33"/>
  <c r="K19" i="22" s="1"/>
  <c r="R21" i="33"/>
  <c r="E20" i="33"/>
  <c r="J19" i="22" s="1"/>
  <c r="B19" i="33"/>
  <c r="R18" i="33"/>
  <c r="R17" i="33"/>
  <c r="Q17" i="33"/>
  <c r="P17" i="33"/>
  <c r="O17" i="33"/>
  <c r="N17" i="33"/>
  <c r="M17" i="33"/>
  <c r="L17" i="33"/>
  <c r="K17" i="33"/>
  <c r="J17" i="33"/>
  <c r="I17" i="33"/>
  <c r="H17" i="33"/>
  <c r="G17" i="33"/>
  <c r="F17" i="33"/>
  <c r="E16" i="33"/>
  <c r="R15" i="33"/>
  <c r="E14" i="33"/>
  <c r="R13" i="33"/>
  <c r="E12" i="33"/>
  <c r="B11" i="33"/>
  <c r="D7" i="33"/>
  <c r="O5" i="33"/>
  <c r="K100" i="22"/>
  <c r="N63" i="22"/>
  <c r="L60" i="22"/>
  <c r="J55" i="22"/>
  <c r="K35" i="22"/>
  <c r="L190" i="27"/>
  <c r="K190" i="27"/>
  <c r="L184" i="27"/>
  <c r="K184" i="27"/>
  <c r="L178" i="27"/>
  <c r="K178" i="27"/>
  <c r="L172" i="27"/>
  <c r="K172" i="27"/>
  <c r="L160" i="27"/>
  <c r="K160" i="27"/>
  <c r="L154" i="27"/>
  <c r="K154" i="27"/>
  <c r="L148" i="27"/>
  <c r="K148" i="27"/>
  <c r="L142" i="27"/>
  <c r="K142" i="27"/>
  <c r="L136" i="27"/>
  <c r="K136" i="27"/>
  <c r="L130" i="27"/>
  <c r="K130" i="27"/>
  <c r="L124" i="27"/>
  <c r="K124" i="27"/>
  <c r="L118" i="27"/>
  <c r="K118" i="27"/>
  <c r="L112" i="27"/>
  <c r="K112" i="27"/>
  <c r="L106" i="27"/>
  <c r="K106" i="27"/>
  <c r="L100" i="27"/>
  <c r="K100" i="27"/>
  <c r="L94" i="27"/>
  <c r="K94" i="27"/>
  <c r="L88" i="27"/>
  <c r="K88" i="27"/>
  <c r="L81" i="27"/>
  <c r="K81" i="27"/>
  <c r="L75" i="27"/>
  <c r="K75" i="27"/>
  <c r="L69" i="27"/>
  <c r="K69" i="27"/>
  <c r="L63" i="27"/>
  <c r="K63" i="27"/>
  <c r="L57" i="27"/>
  <c r="K57" i="27"/>
  <c r="L51" i="27"/>
  <c r="K51" i="27"/>
  <c r="L45" i="27"/>
  <c r="K45" i="27"/>
  <c r="L39" i="27"/>
  <c r="K39" i="27"/>
  <c r="L33" i="27"/>
  <c r="K33" i="27"/>
  <c r="L27" i="27"/>
  <c r="K27" i="27"/>
  <c r="L21" i="27"/>
  <c r="K21" i="27"/>
  <c r="B11" i="22"/>
  <c r="B16" i="22"/>
  <c r="I16" i="22" s="1"/>
  <c r="B21" i="22"/>
  <c r="I22" i="22" s="1"/>
  <c r="B26" i="22"/>
  <c r="I27" i="22" s="1"/>
  <c r="M27" i="22" s="1"/>
  <c r="B31" i="22"/>
  <c r="I34" i="22" s="1"/>
  <c r="B36" i="22"/>
  <c r="I39" i="22" s="1"/>
  <c r="B41" i="22"/>
  <c r="I42" i="22" s="1"/>
  <c r="B46" i="22"/>
  <c r="I47" i="22" s="1"/>
  <c r="M47" i="22" s="1"/>
  <c r="B51" i="22"/>
  <c r="B56" i="22"/>
  <c r="I59" i="22" s="1"/>
  <c r="B61" i="22"/>
  <c r="I62" i="22" s="1"/>
  <c r="B66" i="22"/>
  <c r="I67" i="22" s="1"/>
  <c r="B71" i="22"/>
  <c r="I73" i="22" s="1"/>
  <c r="B76" i="22"/>
  <c r="I76" i="22" s="1"/>
  <c r="M76" i="22" s="1"/>
  <c r="B81" i="22"/>
  <c r="I82" i="22" s="1"/>
  <c r="B86" i="22"/>
  <c r="I89" i="22" s="1"/>
  <c r="B91" i="22"/>
  <c r="I95" i="22" s="1"/>
  <c r="B96" i="22"/>
  <c r="I96" i="22" s="1"/>
  <c r="B101" i="22"/>
  <c r="I105" i="22" s="1"/>
  <c r="B106" i="22"/>
  <c r="I109" i="22" s="1"/>
  <c r="B111" i="22"/>
  <c r="I113" i="22" s="1"/>
  <c r="B116" i="22"/>
  <c r="I116" i="22" s="1"/>
  <c r="B121" i="22"/>
  <c r="I122" i="22" s="1"/>
  <c r="M122" i="22" s="1"/>
  <c r="B126" i="22"/>
  <c r="I127" i="22" s="1"/>
  <c r="B131" i="22"/>
  <c r="I135" i="22" s="1"/>
  <c r="B146" i="22"/>
  <c r="I147" i="22" s="1"/>
  <c r="B151" i="22"/>
  <c r="I152" i="22" s="1"/>
  <c r="M152" i="22" s="1"/>
  <c r="B156" i="22"/>
  <c r="I158" i="22" s="1"/>
  <c r="B173" i="27"/>
  <c r="B179" i="27"/>
  <c r="B185" i="27"/>
  <c r="L15" i="27"/>
  <c r="K15" i="27"/>
  <c r="O5" i="24"/>
  <c r="B11" i="24"/>
  <c r="B19" i="24"/>
  <c r="B27" i="24"/>
  <c r="B35" i="24"/>
  <c r="B43" i="24"/>
  <c r="B51" i="24"/>
  <c r="B59" i="24"/>
  <c r="B67" i="24"/>
  <c r="B75" i="24"/>
  <c r="B83" i="24"/>
  <c r="B91" i="24"/>
  <c r="B99" i="24"/>
  <c r="B107" i="24"/>
  <c r="B115" i="24"/>
  <c r="B123" i="24"/>
  <c r="B131" i="24"/>
  <c r="B139" i="24"/>
  <c r="B147" i="24"/>
  <c r="B155" i="24"/>
  <c r="B163" i="24"/>
  <c r="B171" i="24"/>
  <c r="B179" i="24"/>
  <c r="B187" i="24"/>
  <c r="B195" i="24"/>
  <c r="M195" i="24" s="1"/>
  <c r="M202" i="24" s="1"/>
  <c r="B203" i="24"/>
  <c r="B219" i="24"/>
  <c r="B227" i="24"/>
  <c r="B235" i="24"/>
  <c r="B243" i="24"/>
  <c r="R251" i="24"/>
  <c r="J5" i="22"/>
  <c r="I70" i="22"/>
  <c r="J5" i="28"/>
  <c r="J15" i="28" s="1"/>
  <c r="M16" i="28"/>
  <c r="M21" i="28"/>
  <c r="M26" i="28"/>
  <c r="M31" i="28"/>
  <c r="M36" i="28"/>
  <c r="M41" i="28"/>
  <c r="M46" i="28"/>
  <c r="M51" i="28"/>
  <c r="M56" i="28"/>
  <c r="M61" i="28"/>
  <c r="M66" i="28"/>
  <c r="M71" i="28"/>
  <c r="M81" i="28"/>
  <c r="M86" i="28"/>
  <c r="M91" i="28"/>
  <c r="M96" i="28"/>
  <c r="M101" i="28"/>
  <c r="M106" i="28"/>
  <c r="M111" i="28"/>
  <c r="M116" i="28"/>
  <c r="M121" i="28"/>
  <c r="M126" i="28"/>
  <c r="M141" i="28"/>
  <c r="M146" i="28"/>
  <c r="M151" i="28"/>
  <c r="M156" i="28"/>
  <c r="I12" i="28"/>
  <c r="I13" i="28"/>
  <c r="I14" i="28"/>
  <c r="I15" i="28"/>
  <c r="I16" i="28"/>
  <c r="I17" i="28"/>
  <c r="I18" i="28"/>
  <c r="I19" i="28"/>
  <c r="I20" i="28"/>
  <c r="I21" i="28"/>
  <c r="I22" i="28"/>
  <c r="I23" i="28"/>
  <c r="I24" i="28"/>
  <c r="I25" i="28"/>
  <c r="I26" i="28"/>
  <c r="I27" i="28"/>
  <c r="I28" i="28"/>
  <c r="I29" i="28"/>
  <c r="I30" i="28"/>
  <c r="I31" i="28"/>
  <c r="I32" i="28"/>
  <c r="I33" i="28"/>
  <c r="I34" i="28"/>
  <c r="I35" i="28"/>
  <c r="I36" i="28"/>
  <c r="I37" i="28"/>
  <c r="I38" i="28"/>
  <c r="I39" i="28"/>
  <c r="I40" i="28"/>
  <c r="I41" i="28"/>
  <c r="I42" i="28"/>
  <c r="I43" i="28"/>
  <c r="I44" i="28"/>
  <c r="I45" i="28"/>
  <c r="I46" i="28"/>
  <c r="I47" i="28"/>
  <c r="I48" i="28"/>
  <c r="I49" i="28"/>
  <c r="I50" i="28"/>
  <c r="I51" i="28"/>
  <c r="I52" i="28"/>
  <c r="I53" i="28"/>
  <c r="I54" i="28"/>
  <c r="I55" i="28"/>
  <c r="I56" i="28"/>
  <c r="I57" i="28"/>
  <c r="I58" i="28"/>
  <c r="I59" i="28"/>
  <c r="I60" i="28"/>
  <c r="I61" i="28"/>
  <c r="I62" i="28"/>
  <c r="I63" i="28"/>
  <c r="I64" i="28"/>
  <c r="I65" i="28"/>
  <c r="I66" i="28"/>
  <c r="I67" i="28"/>
  <c r="I68" i="28"/>
  <c r="I69" i="28"/>
  <c r="I70" i="28"/>
  <c r="I71" i="28"/>
  <c r="I72" i="28"/>
  <c r="I73" i="28"/>
  <c r="I74" i="28"/>
  <c r="I75" i="28"/>
  <c r="I76" i="28"/>
  <c r="L76" i="28" s="1"/>
  <c r="I77" i="28"/>
  <c r="L77" i="28" s="1"/>
  <c r="I78" i="28"/>
  <c r="L78" i="28" s="1"/>
  <c r="I79" i="28"/>
  <c r="L79" i="28" s="1"/>
  <c r="I80" i="28"/>
  <c r="I81" i="28"/>
  <c r="I82" i="28"/>
  <c r="I83" i="28"/>
  <c r="I84" i="28"/>
  <c r="I85" i="28"/>
  <c r="I86" i="28"/>
  <c r="I87" i="28"/>
  <c r="I88" i="28"/>
  <c r="I89" i="28"/>
  <c r="I90" i="28"/>
  <c r="I91" i="28"/>
  <c r="I92" i="28"/>
  <c r="I93" i="28"/>
  <c r="I94" i="28"/>
  <c r="I95" i="28"/>
  <c r="I96" i="28"/>
  <c r="I97" i="28"/>
  <c r="I98" i="28"/>
  <c r="I99" i="28"/>
  <c r="I100" i="28"/>
  <c r="I101" i="28"/>
  <c r="I102" i="28"/>
  <c r="I103" i="28"/>
  <c r="I104" i="28"/>
  <c r="I105" i="28"/>
  <c r="I106" i="28"/>
  <c r="I107" i="28"/>
  <c r="I108" i="28"/>
  <c r="I109" i="28"/>
  <c r="I110" i="28"/>
  <c r="I111" i="28"/>
  <c r="I112" i="28"/>
  <c r="I113" i="28"/>
  <c r="I114" i="28"/>
  <c r="I115" i="28"/>
  <c r="I116" i="28"/>
  <c r="I117" i="28"/>
  <c r="I118" i="28"/>
  <c r="I119" i="28"/>
  <c r="I120" i="28"/>
  <c r="I121" i="28"/>
  <c r="I122" i="28"/>
  <c r="I123" i="28"/>
  <c r="I124" i="28"/>
  <c r="I125" i="28"/>
  <c r="I126" i="28"/>
  <c r="I127" i="28"/>
  <c r="I128" i="28"/>
  <c r="I129" i="28"/>
  <c r="I130" i="28"/>
  <c r="I131" i="28"/>
  <c r="L131" i="28" s="1"/>
  <c r="I132" i="28"/>
  <c r="L132" i="28" s="1"/>
  <c r="I133" i="28"/>
  <c r="L133" i="28" s="1"/>
  <c r="I134" i="28"/>
  <c r="L134" i="28" s="1"/>
  <c r="I135" i="28"/>
  <c r="I141" i="28"/>
  <c r="I142" i="28"/>
  <c r="I143" i="28"/>
  <c r="I144" i="28"/>
  <c r="I145" i="28"/>
  <c r="I146" i="28"/>
  <c r="I147" i="28"/>
  <c r="I148" i="28"/>
  <c r="I149" i="28"/>
  <c r="I150" i="28"/>
  <c r="I151" i="28"/>
  <c r="I152" i="28"/>
  <c r="I153" i="28"/>
  <c r="I154" i="28"/>
  <c r="I155" i="28"/>
  <c r="I156" i="28"/>
  <c r="I157" i="28"/>
  <c r="I158" i="28"/>
  <c r="I159" i="28"/>
  <c r="I160" i="28"/>
  <c r="I11" i="28"/>
  <c r="H13" i="1"/>
  <c r="H14" i="1"/>
  <c r="H15" i="1"/>
  <c r="H16" i="1"/>
  <c r="H17" i="1"/>
  <c r="H18" i="1"/>
  <c r="H19" i="1"/>
  <c r="H20" i="1"/>
  <c r="H21" i="1"/>
  <c r="H23" i="1"/>
  <c r="H24" i="1"/>
  <c r="H25" i="1"/>
  <c r="H26" i="1"/>
  <c r="H12" i="1"/>
  <c r="G16" i="22"/>
  <c r="I5" i="27"/>
  <c r="F156" i="28"/>
  <c r="F156" i="22" s="1"/>
  <c r="E156" i="28"/>
  <c r="E156" i="22" s="1"/>
  <c r="D156" i="28"/>
  <c r="D156" i="22" s="1"/>
  <c r="F151" i="28"/>
  <c r="F151" i="22" s="1"/>
  <c r="E151" i="28"/>
  <c r="E151" i="22" s="1"/>
  <c r="D151" i="28"/>
  <c r="D151" i="22" s="1"/>
  <c r="F146" i="28"/>
  <c r="F146" i="22" s="1"/>
  <c r="E146" i="28"/>
  <c r="E146" i="22" s="1"/>
  <c r="D146" i="28"/>
  <c r="D146" i="22" s="1"/>
  <c r="F141" i="28"/>
  <c r="F141" i="22" s="1"/>
  <c r="E141" i="28"/>
  <c r="E141" i="22" s="1"/>
  <c r="D141" i="28"/>
  <c r="D141" i="22" s="1"/>
  <c r="F131" i="28"/>
  <c r="F131" i="22" s="1"/>
  <c r="E131" i="28"/>
  <c r="E131" i="22" s="1"/>
  <c r="D131" i="28"/>
  <c r="D131" i="22" s="1"/>
  <c r="F126" i="28"/>
  <c r="F126" i="22" s="1"/>
  <c r="E126" i="28"/>
  <c r="E126" i="22" s="1"/>
  <c r="D126" i="28"/>
  <c r="D126" i="22" s="1"/>
  <c r="F121" i="28"/>
  <c r="F121" i="22" s="1"/>
  <c r="E121" i="28"/>
  <c r="E121" i="22" s="1"/>
  <c r="D121" i="28"/>
  <c r="D121" i="22" s="1"/>
  <c r="F116" i="28"/>
  <c r="F116" i="22" s="1"/>
  <c r="E116" i="28"/>
  <c r="E116" i="22" s="1"/>
  <c r="D116" i="28"/>
  <c r="D116" i="22" s="1"/>
  <c r="F111" i="28"/>
  <c r="F111" i="22" s="1"/>
  <c r="E111" i="28"/>
  <c r="E111" i="22" s="1"/>
  <c r="D111" i="28"/>
  <c r="D111" i="22" s="1"/>
  <c r="F106" i="28"/>
  <c r="F106" i="22" s="1"/>
  <c r="E106" i="28"/>
  <c r="E106" i="22" s="1"/>
  <c r="D106" i="28"/>
  <c r="D106" i="22" s="1"/>
  <c r="F101" i="28"/>
  <c r="F101" i="22" s="1"/>
  <c r="E101" i="28"/>
  <c r="E101" i="22" s="1"/>
  <c r="D101" i="28"/>
  <c r="D101" i="22" s="1"/>
  <c r="F96" i="28"/>
  <c r="F96" i="22" s="1"/>
  <c r="E96" i="28"/>
  <c r="E96" i="22" s="1"/>
  <c r="D96" i="28"/>
  <c r="D96" i="22" s="1"/>
  <c r="F91" i="28"/>
  <c r="F91" i="22" s="1"/>
  <c r="E91" i="28"/>
  <c r="E91" i="22" s="1"/>
  <c r="D91" i="28"/>
  <c r="D91" i="22" s="1"/>
  <c r="F86" i="28"/>
  <c r="F86" i="22" s="1"/>
  <c r="E86" i="28"/>
  <c r="E86" i="22" s="1"/>
  <c r="D86" i="28"/>
  <c r="D86" i="22" s="1"/>
  <c r="F81" i="28"/>
  <c r="F81" i="22" s="1"/>
  <c r="E81" i="28"/>
  <c r="E81" i="22" s="1"/>
  <c r="D81" i="28"/>
  <c r="D81" i="22" s="1"/>
  <c r="F76" i="28"/>
  <c r="F76" i="22" s="1"/>
  <c r="E76" i="28"/>
  <c r="E76" i="22" s="1"/>
  <c r="D76" i="28"/>
  <c r="D76" i="22" s="1"/>
  <c r="F71" i="28"/>
  <c r="F71" i="22" s="1"/>
  <c r="E71" i="22"/>
  <c r="D71" i="28"/>
  <c r="D71" i="22" s="1"/>
  <c r="F66" i="28"/>
  <c r="F66" i="22" s="1"/>
  <c r="E66" i="28"/>
  <c r="E66" i="22" s="1"/>
  <c r="D66" i="28"/>
  <c r="D66" i="22" s="1"/>
  <c r="F61" i="28"/>
  <c r="F61" i="22" s="1"/>
  <c r="E61" i="28"/>
  <c r="E61" i="22" s="1"/>
  <c r="D61" i="28"/>
  <c r="D61" i="22" s="1"/>
  <c r="F56" i="28"/>
  <c r="F56" i="22" s="1"/>
  <c r="E56" i="28"/>
  <c r="E56" i="22" s="1"/>
  <c r="D56" i="28"/>
  <c r="D56" i="22" s="1"/>
  <c r="F51" i="28"/>
  <c r="F51" i="22" s="1"/>
  <c r="E51" i="28"/>
  <c r="E51" i="22" s="1"/>
  <c r="D51" i="28"/>
  <c r="D51" i="22" s="1"/>
  <c r="F46" i="28"/>
  <c r="F46" i="22" s="1"/>
  <c r="E46" i="28"/>
  <c r="E46" i="22" s="1"/>
  <c r="D46" i="28"/>
  <c r="D46" i="22" s="1"/>
  <c r="F41" i="28"/>
  <c r="F41" i="22" s="1"/>
  <c r="E41" i="28"/>
  <c r="E41" i="22" s="1"/>
  <c r="D41" i="28"/>
  <c r="D41" i="22" s="1"/>
  <c r="F36" i="28"/>
  <c r="F36" i="22" s="1"/>
  <c r="E36" i="28"/>
  <c r="E36" i="22" s="1"/>
  <c r="D36" i="28"/>
  <c r="D36" i="22" s="1"/>
  <c r="F31" i="28"/>
  <c r="F31" i="22" s="1"/>
  <c r="E31" i="28"/>
  <c r="E31" i="22" s="1"/>
  <c r="D31" i="28"/>
  <c r="D31" i="22" s="1"/>
  <c r="F26" i="28"/>
  <c r="F26" i="22" s="1"/>
  <c r="E26" i="28"/>
  <c r="E26" i="22" s="1"/>
  <c r="D26" i="28"/>
  <c r="D26" i="22" s="1"/>
  <c r="F21" i="28"/>
  <c r="F21" i="22" s="1"/>
  <c r="E21" i="28"/>
  <c r="E21" i="22" s="1"/>
  <c r="D21" i="28"/>
  <c r="D21" i="22" s="1"/>
  <c r="F16" i="28"/>
  <c r="F16" i="22" s="1"/>
  <c r="E16" i="28"/>
  <c r="E16" i="22" s="1"/>
  <c r="D16" i="28"/>
  <c r="D16" i="22" s="1"/>
  <c r="F11" i="28"/>
  <c r="F11" i="22" s="1"/>
  <c r="E11" i="28"/>
  <c r="E11" i="22" s="1"/>
  <c r="D11" i="28"/>
  <c r="D11" i="22" s="1"/>
  <c r="F22" i="1"/>
  <c r="E22" i="1"/>
  <c r="F17" i="1"/>
  <c r="E17" i="1"/>
  <c r="F12" i="1"/>
  <c r="E12" i="1"/>
  <c r="D22" i="1"/>
  <c r="D17" i="1"/>
  <c r="D12" i="1"/>
  <c r="C22" i="1"/>
  <c r="C17" i="1"/>
  <c r="C12" i="1"/>
  <c r="R133" i="25"/>
  <c r="Q133" i="25"/>
  <c r="R132" i="25"/>
  <c r="Q132" i="25"/>
  <c r="R131" i="25"/>
  <c r="Q131" i="25"/>
  <c r="R130" i="25"/>
  <c r="Q130" i="25"/>
  <c r="R129" i="25"/>
  <c r="Q129" i="25"/>
  <c r="R128" i="25"/>
  <c r="Q128" i="25"/>
  <c r="R127" i="25"/>
  <c r="Q127" i="25"/>
  <c r="R126" i="25"/>
  <c r="Q126" i="25"/>
  <c r="R125" i="25"/>
  <c r="Q125" i="25"/>
  <c r="R124" i="25"/>
  <c r="Q124" i="25"/>
  <c r="R123" i="25"/>
  <c r="Q123" i="25"/>
  <c r="R122" i="25"/>
  <c r="Q122" i="25"/>
  <c r="R121" i="25"/>
  <c r="Q121" i="25"/>
  <c r="R120" i="25"/>
  <c r="Q120" i="25"/>
  <c r="R119" i="25"/>
  <c r="Q119" i="25"/>
  <c r="R118" i="25"/>
  <c r="Q118" i="25"/>
  <c r="R117" i="25"/>
  <c r="Q117" i="25"/>
  <c r="R116" i="25"/>
  <c r="Q116" i="25"/>
  <c r="R115" i="25"/>
  <c r="Q115" i="25"/>
  <c r="R114" i="25"/>
  <c r="Q114" i="25"/>
  <c r="R113" i="25"/>
  <c r="Q113" i="25"/>
  <c r="R112" i="25"/>
  <c r="Q112" i="25"/>
  <c r="R111" i="25"/>
  <c r="Q111" i="25"/>
  <c r="R110" i="25"/>
  <c r="Q110" i="25"/>
  <c r="R109" i="25"/>
  <c r="Q109" i="25"/>
  <c r="R108" i="25"/>
  <c r="Q108" i="25"/>
  <c r="R107" i="25"/>
  <c r="Q107" i="25"/>
  <c r="R106" i="25"/>
  <c r="Q106" i="25"/>
  <c r="R105" i="25"/>
  <c r="Q105" i="25"/>
  <c r="R104" i="25"/>
  <c r="Q104" i="25"/>
  <c r="R103" i="25"/>
  <c r="Q103" i="25"/>
  <c r="R102" i="25"/>
  <c r="Q102" i="25"/>
  <c r="R101" i="25"/>
  <c r="Q101" i="25"/>
  <c r="R100" i="25"/>
  <c r="Q100" i="25"/>
  <c r="R99" i="25"/>
  <c r="Q99" i="25"/>
  <c r="R98" i="25"/>
  <c r="Q98" i="25"/>
  <c r="R97" i="25"/>
  <c r="Q97" i="25"/>
  <c r="R96" i="25"/>
  <c r="Q96" i="25"/>
  <c r="R95" i="25"/>
  <c r="Q95" i="25"/>
  <c r="R94" i="25"/>
  <c r="Q94" i="25"/>
  <c r="R93" i="25"/>
  <c r="Q93" i="25"/>
  <c r="R92" i="25"/>
  <c r="Q92" i="25"/>
  <c r="R91" i="25"/>
  <c r="Q91" i="25"/>
  <c r="R90" i="25"/>
  <c r="Q90" i="25"/>
  <c r="R89" i="25"/>
  <c r="Q89" i="25"/>
  <c r="R88" i="25"/>
  <c r="Q88" i="25"/>
  <c r="R87" i="25"/>
  <c r="Q87" i="25"/>
  <c r="R86" i="25"/>
  <c r="Q86" i="25"/>
  <c r="R85" i="25"/>
  <c r="Q85" i="25"/>
  <c r="R84" i="25"/>
  <c r="Q84" i="25"/>
  <c r="R83" i="25"/>
  <c r="Q83" i="25"/>
  <c r="R82" i="25"/>
  <c r="Q82" i="25"/>
  <c r="R81" i="25"/>
  <c r="Q81" i="25"/>
  <c r="R80" i="25"/>
  <c r="Q80" i="25"/>
  <c r="R79" i="25"/>
  <c r="Q79" i="25"/>
  <c r="R78" i="25"/>
  <c r="Q78" i="25"/>
  <c r="R77" i="25"/>
  <c r="Q77" i="25"/>
  <c r="R76" i="25"/>
  <c r="Q76" i="25"/>
  <c r="R75" i="25"/>
  <c r="Q75" i="25"/>
  <c r="R74" i="25"/>
  <c r="Q74" i="25"/>
  <c r="R73" i="25"/>
  <c r="Q73" i="25"/>
  <c r="R72" i="25"/>
  <c r="Q72" i="25"/>
  <c r="R71" i="25"/>
  <c r="Q71" i="25"/>
  <c r="R70" i="25"/>
  <c r="Q70" i="25"/>
  <c r="R69" i="25"/>
  <c r="Q69" i="25"/>
  <c r="R68" i="25"/>
  <c r="Q68" i="25"/>
  <c r="R67" i="25"/>
  <c r="Q67" i="25"/>
  <c r="R66" i="25"/>
  <c r="Q66" i="25"/>
  <c r="R65" i="25"/>
  <c r="Q65" i="25"/>
  <c r="R64" i="25"/>
  <c r="Q64" i="25"/>
  <c r="R63" i="25"/>
  <c r="Q63" i="25"/>
  <c r="R62" i="25"/>
  <c r="Q62" i="25"/>
  <c r="R61" i="25"/>
  <c r="Q61" i="25"/>
  <c r="R60" i="25"/>
  <c r="Q60" i="25"/>
  <c r="R59" i="25"/>
  <c r="Q59" i="25"/>
  <c r="R58" i="25"/>
  <c r="Q58" i="25"/>
  <c r="R57" i="25"/>
  <c r="Q57" i="25"/>
  <c r="R56" i="25"/>
  <c r="Q56" i="25"/>
  <c r="R55" i="25"/>
  <c r="Q55" i="25"/>
  <c r="R54" i="25"/>
  <c r="Q54" i="25"/>
  <c r="R53" i="25"/>
  <c r="Q53" i="25"/>
  <c r="R52" i="25"/>
  <c r="Q52" i="25"/>
  <c r="R51" i="25"/>
  <c r="Q51" i="25"/>
  <c r="R50" i="25"/>
  <c r="Q50" i="25"/>
  <c r="R49" i="25"/>
  <c r="Q49" i="25"/>
  <c r="R48" i="25"/>
  <c r="Q48" i="25"/>
  <c r="R47" i="25"/>
  <c r="Q47" i="25"/>
  <c r="R46" i="25"/>
  <c r="Q46" i="25"/>
  <c r="R45" i="25"/>
  <c r="Q45" i="25"/>
  <c r="R44" i="25"/>
  <c r="Q44" i="25"/>
  <c r="R43" i="25"/>
  <c r="Q43" i="25"/>
  <c r="R42" i="25"/>
  <c r="Q42" i="25"/>
  <c r="R41" i="25"/>
  <c r="Q41" i="25"/>
  <c r="R40" i="25"/>
  <c r="Q40" i="25"/>
  <c r="R39" i="25"/>
  <c r="Q39" i="25"/>
  <c r="R38" i="25"/>
  <c r="Q38" i="25"/>
  <c r="R37" i="25"/>
  <c r="Q37" i="25"/>
  <c r="R36" i="25"/>
  <c r="Q36" i="25"/>
  <c r="R35" i="25"/>
  <c r="Q35" i="25"/>
  <c r="R34" i="25"/>
  <c r="Q34" i="25"/>
  <c r="R33" i="25"/>
  <c r="Q33" i="25"/>
  <c r="R32" i="25"/>
  <c r="Q32" i="25"/>
  <c r="R31" i="25"/>
  <c r="Q31" i="25"/>
  <c r="R30" i="25"/>
  <c r="Q30" i="25"/>
  <c r="R29" i="25"/>
  <c r="Q29" i="25"/>
  <c r="R28" i="25"/>
  <c r="Q28" i="25"/>
  <c r="R27" i="25"/>
  <c r="Q27" i="25"/>
  <c r="R26" i="25"/>
  <c r="Q26" i="25"/>
  <c r="R25" i="25"/>
  <c r="Q25" i="25"/>
  <c r="R24" i="25"/>
  <c r="Q24" i="25"/>
  <c r="R23" i="25"/>
  <c r="Q23" i="25"/>
  <c r="R22" i="25"/>
  <c r="Q22" i="25"/>
  <c r="R21" i="25"/>
  <c r="Q21" i="25"/>
  <c r="R20" i="25"/>
  <c r="Q20" i="25"/>
  <c r="R19" i="25"/>
  <c r="Q19" i="25"/>
  <c r="R18" i="25"/>
  <c r="Q18" i="25"/>
  <c r="R17" i="25"/>
  <c r="Q17" i="25"/>
  <c r="R16" i="25"/>
  <c r="Q16" i="25"/>
  <c r="R15" i="25"/>
  <c r="Q15" i="25"/>
  <c r="R14" i="25"/>
  <c r="Q14" i="25"/>
  <c r="R13" i="25"/>
  <c r="Q13" i="25"/>
  <c r="R12" i="25"/>
  <c r="Q12" i="25"/>
  <c r="R11" i="25"/>
  <c r="Q11" i="25"/>
  <c r="R10" i="25"/>
  <c r="Q10" i="25"/>
  <c r="R9" i="25"/>
  <c r="Q9" i="25"/>
  <c r="R8" i="25"/>
  <c r="Q8" i="25"/>
  <c r="R7" i="25"/>
  <c r="Q7" i="25"/>
  <c r="R6" i="25"/>
  <c r="Q6" i="25"/>
  <c r="R5" i="25"/>
  <c r="Q5" i="25"/>
  <c r="R4" i="25"/>
  <c r="Q4" i="25"/>
  <c r="P133" i="25"/>
  <c r="P132" i="25"/>
  <c r="P131" i="25"/>
  <c r="P130" i="25"/>
  <c r="P129" i="25"/>
  <c r="P128" i="25"/>
  <c r="P127" i="25"/>
  <c r="P126" i="25"/>
  <c r="P125" i="25"/>
  <c r="P124" i="25"/>
  <c r="P123" i="25"/>
  <c r="P122" i="25"/>
  <c r="P121" i="25"/>
  <c r="P120" i="25"/>
  <c r="P119" i="25"/>
  <c r="P118" i="25"/>
  <c r="P117" i="25"/>
  <c r="P116" i="25"/>
  <c r="P115" i="25"/>
  <c r="P114" i="25"/>
  <c r="P113" i="25"/>
  <c r="P112" i="25"/>
  <c r="P111" i="25"/>
  <c r="P110" i="25"/>
  <c r="P109" i="25"/>
  <c r="P108" i="25"/>
  <c r="P107" i="25"/>
  <c r="P106" i="25"/>
  <c r="P105" i="25"/>
  <c r="P104" i="25"/>
  <c r="P103" i="25"/>
  <c r="P102" i="25"/>
  <c r="P101" i="25"/>
  <c r="P100" i="25"/>
  <c r="P99" i="25"/>
  <c r="P98" i="25"/>
  <c r="P97" i="25"/>
  <c r="P96" i="25"/>
  <c r="P95" i="25"/>
  <c r="P94" i="25"/>
  <c r="P93" i="25"/>
  <c r="P92" i="25"/>
  <c r="P91" i="25"/>
  <c r="P90" i="25"/>
  <c r="P89" i="25"/>
  <c r="P88" i="25"/>
  <c r="P87" i="25"/>
  <c r="P86" i="25"/>
  <c r="P85" i="25"/>
  <c r="P84" i="25"/>
  <c r="P83" i="25"/>
  <c r="P82" i="25"/>
  <c r="P81" i="25"/>
  <c r="P80" i="25"/>
  <c r="P79" i="25"/>
  <c r="P78" i="25"/>
  <c r="P77" i="25"/>
  <c r="P76" i="25"/>
  <c r="P75" i="25"/>
  <c r="P74" i="25"/>
  <c r="P73" i="25"/>
  <c r="P72" i="25"/>
  <c r="P71" i="25"/>
  <c r="P70" i="25"/>
  <c r="P69" i="25"/>
  <c r="P68" i="25"/>
  <c r="P67" i="25"/>
  <c r="P66" i="25"/>
  <c r="P65" i="25"/>
  <c r="P64" i="25"/>
  <c r="P63" i="25"/>
  <c r="P62" i="25"/>
  <c r="P61" i="25"/>
  <c r="P60" i="25"/>
  <c r="P59" i="25"/>
  <c r="P58" i="25"/>
  <c r="P57" i="25"/>
  <c r="P56" i="25"/>
  <c r="P55" i="25"/>
  <c r="P54" i="25"/>
  <c r="P53" i="25"/>
  <c r="P52" i="25"/>
  <c r="P51" i="25"/>
  <c r="P50" i="25"/>
  <c r="P49" i="25"/>
  <c r="P48" i="25"/>
  <c r="P47" i="25"/>
  <c r="P46" i="25"/>
  <c r="P45" i="25"/>
  <c r="P44" i="25"/>
  <c r="P43" i="25"/>
  <c r="P42" i="25"/>
  <c r="P41" i="25"/>
  <c r="P40" i="25"/>
  <c r="P39" i="25"/>
  <c r="P38" i="25"/>
  <c r="P37" i="25"/>
  <c r="P36" i="25"/>
  <c r="P35" i="25"/>
  <c r="P34" i="25"/>
  <c r="P33" i="25"/>
  <c r="P32" i="25"/>
  <c r="P31" i="25"/>
  <c r="P30" i="25"/>
  <c r="P29" i="25"/>
  <c r="P28" i="25"/>
  <c r="P27" i="25"/>
  <c r="P26" i="25"/>
  <c r="P25" i="25"/>
  <c r="P24" i="25"/>
  <c r="P23" i="25"/>
  <c r="P22" i="25"/>
  <c r="P21" i="25"/>
  <c r="P20" i="25"/>
  <c r="P19" i="25"/>
  <c r="P18" i="25"/>
  <c r="P17" i="25"/>
  <c r="P16" i="25"/>
  <c r="P15" i="25"/>
  <c r="P14" i="25"/>
  <c r="P13" i="25"/>
  <c r="P12" i="25"/>
  <c r="P11" i="25"/>
  <c r="P10" i="25"/>
  <c r="P9" i="25"/>
  <c r="P8" i="25"/>
  <c r="P7" i="25"/>
  <c r="P6" i="25"/>
  <c r="P5" i="25"/>
  <c r="P4" i="25"/>
  <c r="J96" i="25"/>
  <c r="J10" i="25"/>
  <c r="D7" i="24"/>
  <c r="BW719" i="26"/>
  <c r="BV719" i="26"/>
  <c r="BR719" i="26"/>
  <c r="BQ719" i="26"/>
  <c r="BP719" i="26"/>
  <c r="BJ719" i="26"/>
  <c r="BI719" i="26"/>
  <c r="BC719" i="26"/>
  <c r="AW719" i="26"/>
  <c r="AV719" i="26"/>
  <c r="AQ719" i="26"/>
  <c r="AJ719" i="26"/>
  <c r="AI719" i="26"/>
  <c r="AE719" i="26"/>
  <c r="AC719" i="26"/>
  <c r="BT719" i="26"/>
  <c r="AR719" i="26"/>
  <c r="BS719" i="26"/>
  <c r="AT719" i="26"/>
  <c r="BD719" i="26"/>
  <c r="AD719" i="26"/>
  <c r="AG719" i="26"/>
  <c r="BG719" i="26"/>
  <c r="BH719" i="26"/>
  <c r="AL719" i="26"/>
  <c r="AP719" i="26"/>
  <c r="AB719" i="26"/>
  <c r="AA719" i="26"/>
  <c r="Z719" i="26"/>
  <c r="Y719" i="26"/>
  <c r="AY719" i="26"/>
  <c r="BL719" i="26"/>
  <c r="BE719" i="26"/>
  <c r="AU719" i="26"/>
  <c r="BU719" i="26"/>
  <c r="AS719" i="26"/>
  <c r="CI719" i="26"/>
  <c r="BF719" i="26"/>
  <c r="CF719" i="26"/>
  <c r="CJ719" i="26"/>
  <c r="CC719" i="26"/>
  <c r="AH719" i="26"/>
  <c r="AF719" i="26"/>
  <c r="CD719" i="26"/>
  <c r="CH719" i="26"/>
  <c r="AN719" i="26"/>
  <c r="AM719" i="26"/>
  <c r="X719" i="26"/>
  <c r="AZ719" i="26"/>
  <c r="AO719" i="26"/>
  <c r="AK719" i="26"/>
  <c r="BA719" i="26"/>
  <c r="CE719" i="26"/>
  <c r="BY719" i="26"/>
  <c r="CG719" i="26"/>
  <c r="BB719" i="26"/>
  <c r="BM719" i="26"/>
  <c r="BN719" i="26"/>
  <c r="AX719" i="26"/>
  <c r="CB719" i="26"/>
  <c r="BO719" i="26"/>
  <c r="BK719" i="26"/>
  <c r="BZ719" i="26"/>
  <c r="BX719" i="26"/>
  <c r="CA719" i="26"/>
  <c r="D7" i="27"/>
  <c r="C7" i="22"/>
  <c r="B10" i="27"/>
  <c r="B16" i="27"/>
  <c r="B22" i="27"/>
  <c r="B28" i="27"/>
  <c r="B34" i="27"/>
  <c r="B40" i="27"/>
  <c r="B46" i="27"/>
  <c r="B52" i="27"/>
  <c r="B58" i="27"/>
  <c r="B64" i="27"/>
  <c r="B70" i="27"/>
  <c r="B76" i="27"/>
  <c r="B82" i="27"/>
  <c r="B89" i="27"/>
  <c r="B95" i="27"/>
  <c r="B101" i="27"/>
  <c r="B107" i="27"/>
  <c r="B113" i="27"/>
  <c r="B119" i="27"/>
  <c r="B125" i="27"/>
  <c r="B131" i="27"/>
  <c r="B137" i="27"/>
  <c r="B143" i="27"/>
  <c r="B149" i="27"/>
  <c r="B155" i="27"/>
  <c r="B167" i="27"/>
  <c r="G21" i="22"/>
  <c r="G26" i="22"/>
  <c r="G31" i="22"/>
  <c r="G36" i="22"/>
  <c r="G41" i="22"/>
  <c r="G46" i="22"/>
  <c r="G51" i="22"/>
  <c r="G56" i="22"/>
  <c r="G61" i="22"/>
  <c r="G66" i="22"/>
  <c r="G71" i="22"/>
  <c r="G76" i="22"/>
  <c r="G81" i="22"/>
  <c r="G86" i="22"/>
  <c r="G91" i="22"/>
  <c r="G96" i="22"/>
  <c r="G101" i="22"/>
  <c r="G106" i="22"/>
  <c r="G111" i="22"/>
  <c r="G116" i="22"/>
  <c r="G121" i="22"/>
  <c r="G126" i="22"/>
  <c r="G131" i="22"/>
  <c r="G141" i="22"/>
  <c r="G146" i="22"/>
  <c r="G151" i="22"/>
  <c r="G156" i="22"/>
  <c r="G11" i="22"/>
  <c r="C7" i="28"/>
  <c r="R250" i="24"/>
  <c r="R249" i="24"/>
  <c r="R247" i="24"/>
  <c r="R245" i="24"/>
  <c r="R242" i="24"/>
  <c r="R241" i="24"/>
  <c r="R239" i="24"/>
  <c r="R237" i="24"/>
  <c r="R234" i="24"/>
  <c r="R233" i="24"/>
  <c r="R231" i="24"/>
  <c r="R229" i="24"/>
  <c r="R226" i="24"/>
  <c r="R225" i="24"/>
  <c r="R223" i="24"/>
  <c r="R221" i="24"/>
  <c r="R210" i="24"/>
  <c r="R209" i="24"/>
  <c r="R207" i="24"/>
  <c r="R205" i="24"/>
  <c r="R202" i="24"/>
  <c r="R201" i="24"/>
  <c r="R199" i="24"/>
  <c r="R197" i="24"/>
  <c r="R194" i="24"/>
  <c r="R193" i="24"/>
  <c r="R191" i="24"/>
  <c r="R189" i="24"/>
  <c r="R186" i="24"/>
  <c r="R185" i="24"/>
  <c r="R183" i="24"/>
  <c r="R181" i="24"/>
  <c r="R178" i="24"/>
  <c r="R177" i="24"/>
  <c r="R175" i="24"/>
  <c r="R173" i="24"/>
  <c r="R170" i="24"/>
  <c r="R169" i="24"/>
  <c r="R167" i="24"/>
  <c r="R165" i="24"/>
  <c r="R162" i="24"/>
  <c r="R161" i="24"/>
  <c r="R159" i="24"/>
  <c r="R157" i="24"/>
  <c r="R154" i="24"/>
  <c r="R153" i="24"/>
  <c r="R151" i="24"/>
  <c r="R149" i="24"/>
  <c r="R146" i="24"/>
  <c r="R145" i="24"/>
  <c r="R143" i="24"/>
  <c r="R141" i="24"/>
  <c r="R138" i="24"/>
  <c r="R137" i="24"/>
  <c r="R135" i="24"/>
  <c r="R133" i="24"/>
  <c r="R130" i="24"/>
  <c r="R129" i="24"/>
  <c r="R127" i="24"/>
  <c r="R125" i="24"/>
  <c r="R122" i="24"/>
  <c r="R121" i="24"/>
  <c r="R119" i="24"/>
  <c r="R117" i="24"/>
  <c r="R114" i="24"/>
  <c r="R113" i="24"/>
  <c r="R111" i="24"/>
  <c r="R109" i="24"/>
  <c r="R106" i="24"/>
  <c r="R105" i="24"/>
  <c r="R103" i="24"/>
  <c r="R101" i="24"/>
  <c r="R98" i="24"/>
  <c r="R97" i="24"/>
  <c r="R95" i="24"/>
  <c r="R93" i="24"/>
  <c r="R90" i="24"/>
  <c r="R89" i="24"/>
  <c r="R87" i="24"/>
  <c r="R85" i="24"/>
  <c r="R82" i="24"/>
  <c r="R81" i="24"/>
  <c r="R79" i="24"/>
  <c r="R77" i="24"/>
  <c r="R74" i="24"/>
  <c r="R73" i="24"/>
  <c r="R71" i="24"/>
  <c r="R69" i="24"/>
  <c r="R66" i="24"/>
  <c r="R65" i="24"/>
  <c r="R63" i="24"/>
  <c r="R61" i="24"/>
  <c r="R58" i="24"/>
  <c r="R57" i="24"/>
  <c r="R55" i="24"/>
  <c r="R53" i="24"/>
  <c r="R50" i="24"/>
  <c r="R49" i="24"/>
  <c r="R47" i="24"/>
  <c r="R45" i="24"/>
  <c r="R42" i="24"/>
  <c r="R41" i="24"/>
  <c r="R39" i="24"/>
  <c r="R37" i="24"/>
  <c r="R34" i="24"/>
  <c r="R33" i="24"/>
  <c r="R31" i="24"/>
  <c r="R29" i="24"/>
  <c r="R26" i="24"/>
  <c r="R25" i="24"/>
  <c r="R23" i="24"/>
  <c r="R21" i="24"/>
  <c r="R18" i="24"/>
  <c r="R17" i="24"/>
  <c r="R15" i="24"/>
  <c r="R13" i="24"/>
  <c r="F17" i="24"/>
  <c r="G17" i="24"/>
  <c r="H17" i="24"/>
  <c r="I17" i="24"/>
  <c r="J17" i="24"/>
  <c r="K17" i="24"/>
  <c r="L17" i="24"/>
  <c r="M17" i="24"/>
  <c r="N17" i="24"/>
  <c r="O17" i="24"/>
  <c r="P17" i="24"/>
  <c r="Q17" i="24"/>
  <c r="F25" i="24"/>
  <c r="G25" i="24"/>
  <c r="H25" i="24"/>
  <c r="I25" i="24"/>
  <c r="J25" i="24"/>
  <c r="K25" i="24"/>
  <c r="L25" i="24"/>
  <c r="M25" i="24"/>
  <c r="N25" i="24"/>
  <c r="O25" i="24"/>
  <c r="P25" i="24"/>
  <c r="Q25" i="24"/>
  <c r="F33" i="24"/>
  <c r="G33" i="24"/>
  <c r="H33" i="24"/>
  <c r="I33" i="24"/>
  <c r="J33" i="24"/>
  <c r="K33" i="24"/>
  <c r="L33" i="24"/>
  <c r="M33" i="24"/>
  <c r="N33" i="24"/>
  <c r="O33" i="24"/>
  <c r="P33" i="24"/>
  <c r="Q33" i="24"/>
  <c r="F41" i="24"/>
  <c r="G41" i="24"/>
  <c r="H41" i="24"/>
  <c r="I41" i="24"/>
  <c r="J41" i="24"/>
  <c r="K41" i="24"/>
  <c r="L41" i="24"/>
  <c r="M41" i="24"/>
  <c r="N41" i="24"/>
  <c r="O41" i="24"/>
  <c r="P41" i="24"/>
  <c r="Q41" i="24"/>
  <c r="F49" i="24"/>
  <c r="G49" i="24"/>
  <c r="H49" i="24"/>
  <c r="I49" i="24"/>
  <c r="J49" i="24"/>
  <c r="K49" i="24"/>
  <c r="L49" i="24"/>
  <c r="M49" i="24"/>
  <c r="N49" i="24"/>
  <c r="O49" i="24"/>
  <c r="P49" i="24"/>
  <c r="Q49" i="24"/>
  <c r="F57" i="24"/>
  <c r="G57" i="24"/>
  <c r="H57" i="24"/>
  <c r="I57" i="24"/>
  <c r="J57" i="24"/>
  <c r="K57" i="24"/>
  <c r="L57" i="24"/>
  <c r="M57" i="24"/>
  <c r="N57" i="24"/>
  <c r="O57" i="24"/>
  <c r="P57" i="24"/>
  <c r="Q57" i="24"/>
  <c r="F65" i="24"/>
  <c r="G65" i="24"/>
  <c r="H65" i="24"/>
  <c r="I65" i="24"/>
  <c r="J65" i="24"/>
  <c r="K65" i="24"/>
  <c r="L65" i="24"/>
  <c r="M65" i="24"/>
  <c r="N65" i="24"/>
  <c r="O65" i="24"/>
  <c r="P65" i="24"/>
  <c r="Q65" i="24"/>
  <c r="F73" i="24"/>
  <c r="G73" i="24"/>
  <c r="H73" i="24"/>
  <c r="I73" i="24"/>
  <c r="J73" i="24"/>
  <c r="K73" i="24"/>
  <c r="L73" i="24"/>
  <c r="M73" i="24"/>
  <c r="N73" i="24"/>
  <c r="O73" i="24"/>
  <c r="P73" i="24"/>
  <c r="Q73" i="24"/>
  <c r="F81" i="24"/>
  <c r="G81" i="24"/>
  <c r="H81" i="24"/>
  <c r="I81" i="24"/>
  <c r="J81" i="24"/>
  <c r="K81" i="24"/>
  <c r="L81" i="24"/>
  <c r="M81" i="24"/>
  <c r="N81" i="24"/>
  <c r="O81" i="24"/>
  <c r="P81" i="24"/>
  <c r="Q81" i="24"/>
  <c r="F89" i="24"/>
  <c r="G89" i="24"/>
  <c r="H89" i="24"/>
  <c r="I89" i="24"/>
  <c r="J89" i="24"/>
  <c r="K89" i="24"/>
  <c r="L89" i="24"/>
  <c r="M89" i="24"/>
  <c r="N89" i="24"/>
  <c r="O89" i="24"/>
  <c r="P89" i="24"/>
  <c r="Q89" i="24"/>
  <c r="F97" i="24"/>
  <c r="G97" i="24"/>
  <c r="H97" i="24"/>
  <c r="I97" i="24"/>
  <c r="J97" i="24"/>
  <c r="K97" i="24"/>
  <c r="L97" i="24"/>
  <c r="M97" i="24"/>
  <c r="N97" i="24"/>
  <c r="O97" i="24"/>
  <c r="P97" i="24"/>
  <c r="Q97" i="24"/>
  <c r="F105" i="24"/>
  <c r="G105" i="24"/>
  <c r="H105" i="24"/>
  <c r="I105" i="24"/>
  <c r="J105" i="24"/>
  <c r="K105" i="24"/>
  <c r="L105" i="24"/>
  <c r="M105" i="24"/>
  <c r="N105" i="24"/>
  <c r="O105" i="24"/>
  <c r="P105" i="24"/>
  <c r="Q105" i="24"/>
  <c r="F113" i="24"/>
  <c r="G113" i="24"/>
  <c r="H113" i="24"/>
  <c r="I113" i="24"/>
  <c r="J113" i="24"/>
  <c r="K113" i="24"/>
  <c r="L113" i="24"/>
  <c r="M113" i="24"/>
  <c r="N113" i="24"/>
  <c r="O113" i="24"/>
  <c r="P113" i="24"/>
  <c r="Q113" i="24"/>
  <c r="F121" i="24"/>
  <c r="G121" i="24"/>
  <c r="H121" i="24"/>
  <c r="I121" i="24"/>
  <c r="J121" i="24"/>
  <c r="K121" i="24"/>
  <c r="L121" i="24"/>
  <c r="M121" i="24"/>
  <c r="N121" i="24"/>
  <c r="O121" i="24"/>
  <c r="P121" i="24"/>
  <c r="Q121" i="24"/>
  <c r="F129" i="24"/>
  <c r="G129" i="24"/>
  <c r="H129" i="24"/>
  <c r="I129" i="24"/>
  <c r="J129" i="24"/>
  <c r="K129" i="24"/>
  <c r="L129" i="24"/>
  <c r="M129" i="24"/>
  <c r="N129" i="24"/>
  <c r="O129" i="24"/>
  <c r="P129" i="24"/>
  <c r="Q129" i="24"/>
  <c r="F137" i="24"/>
  <c r="G137" i="24"/>
  <c r="H137" i="24"/>
  <c r="I137" i="24"/>
  <c r="J137" i="24"/>
  <c r="K137" i="24"/>
  <c r="L137" i="24"/>
  <c r="M137" i="24"/>
  <c r="N137" i="24"/>
  <c r="O137" i="24"/>
  <c r="P137" i="24"/>
  <c r="Q137" i="24"/>
  <c r="F145" i="24"/>
  <c r="G145" i="24"/>
  <c r="H145" i="24"/>
  <c r="I145" i="24"/>
  <c r="J145" i="24"/>
  <c r="K145" i="24"/>
  <c r="L145" i="24"/>
  <c r="M145" i="24"/>
  <c r="N145" i="24"/>
  <c r="O145" i="24"/>
  <c r="P145" i="24"/>
  <c r="Q145" i="24"/>
  <c r="F153" i="24"/>
  <c r="G153" i="24"/>
  <c r="H153" i="24"/>
  <c r="I153" i="24"/>
  <c r="J153" i="24"/>
  <c r="K153" i="24"/>
  <c r="L153" i="24"/>
  <c r="M153" i="24"/>
  <c r="N153" i="24"/>
  <c r="O153" i="24"/>
  <c r="P153" i="24"/>
  <c r="Q153" i="24"/>
  <c r="F161" i="24"/>
  <c r="G161" i="24"/>
  <c r="H161" i="24"/>
  <c r="I161" i="24"/>
  <c r="J161" i="24"/>
  <c r="K161" i="24"/>
  <c r="L161" i="24"/>
  <c r="M161" i="24"/>
  <c r="N161" i="24"/>
  <c r="O161" i="24"/>
  <c r="P161" i="24"/>
  <c r="Q161" i="24"/>
  <c r="F169" i="24"/>
  <c r="G169" i="24"/>
  <c r="H169" i="24"/>
  <c r="I169" i="24"/>
  <c r="J169" i="24"/>
  <c r="K169" i="24"/>
  <c r="L169" i="24"/>
  <c r="M169" i="24"/>
  <c r="N169" i="24"/>
  <c r="O169" i="24"/>
  <c r="P169" i="24"/>
  <c r="Q169" i="24"/>
  <c r="F177" i="24"/>
  <c r="G177" i="24"/>
  <c r="H177" i="24"/>
  <c r="I177" i="24"/>
  <c r="J177" i="24"/>
  <c r="K177" i="24"/>
  <c r="L177" i="24"/>
  <c r="M177" i="24"/>
  <c r="N177" i="24"/>
  <c r="O177" i="24"/>
  <c r="P177" i="24"/>
  <c r="Q177" i="24"/>
  <c r="F185" i="24"/>
  <c r="G185" i="24"/>
  <c r="H185" i="24"/>
  <c r="I185" i="24"/>
  <c r="J185" i="24"/>
  <c r="K185" i="24"/>
  <c r="L185" i="24"/>
  <c r="M185" i="24"/>
  <c r="N185" i="24"/>
  <c r="O185" i="24"/>
  <c r="P185" i="24"/>
  <c r="Q185" i="24"/>
  <c r="F193" i="24"/>
  <c r="G193" i="24"/>
  <c r="H193" i="24"/>
  <c r="I193" i="24"/>
  <c r="J193" i="24"/>
  <c r="K193" i="24"/>
  <c r="L193" i="24"/>
  <c r="M193" i="24"/>
  <c r="N193" i="24"/>
  <c r="O193" i="24"/>
  <c r="P193" i="24"/>
  <c r="Q193" i="24"/>
  <c r="F201" i="24"/>
  <c r="G201" i="24"/>
  <c r="H201" i="24"/>
  <c r="I201" i="24"/>
  <c r="J201" i="24"/>
  <c r="K201" i="24"/>
  <c r="L201" i="24"/>
  <c r="M201" i="24"/>
  <c r="N201" i="24"/>
  <c r="O201" i="24"/>
  <c r="P201" i="24"/>
  <c r="Q201" i="24"/>
  <c r="F209" i="24"/>
  <c r="G209" i="24"/>
  <c r="H209" i="24"/>
  <c r="I209" i="24"/>
  <c r="J209" i="24"/>
  <c r="K209" i="24"/>
  <c r="L209" i="24"/>
  <c r="M209" i="24"/>
  <c r="N209" i="24"/>
  <c r="O209" i="24"/>
  <c r="P209" i="24"/>
  <c r="Q209" i="24"/>
  <c r="F225" i="24"/>
  <c r="G225" i="24"/>
  <c r="H225" i="24"/>
  <c r="I225" i="24"/>
  <c r="J225" i="24"/>
  <c r="K225" i="24"/>
  <c r="L225" i="24"/>
  <c r="M225" i="24"/>
  <c r="N225" i="24"/>
  <c r="O225" i="24"/>
  <c r="P225" i="24"/>
  <c r="Q225" i="24"/>
  <c r="F233" i="24"/>
  <c r="G233" i="24"/>
  <c r="H233" i="24"/>
  <c r="I233" i="24"/>
  <c r="J233" i="24"/>
  <c r="K233" i="24"/>
  <c r="L233" i="24"/>
  <c r="M233" i="24"/>
  <c r="N233" i="24"/>
  <c r="O233" i="24"/>
  <c r="P233" i="24"/>
  <c r="Q233" i="24"/>
  <c r="J155" i="22"/>
  <c r="F241" i="24"/>
  <c r="G241" i="24"/>
  <c r="H241" i="24"/>
  <c r="I241" i="24"/>
  <c r="J241" i="24"/>
  <c r="K241" i="24"/>
  <c r="L241" i="24"/>
  <c r="M241" i="24"/>
  <c r="N241" i="24"/>
  <c r="O241" i="24"/>
  <c r="P241" i="24"/>
  <c r="Q241" i="24"/>
  <c r="F249" i="24"/>
  <c r="G249" i="24"/>
  <c r="H249" i="24"/>
  <c r="I249" i="24"/>
  <c r="J249" i="24"/>
  <c r="K249" i="24"/>
  <c r="L249" i="24"/>
  <c r="M249" i="24"/>
  <c r="N249" i="24"/>
  <c r="O249" i="24"/>
  <c r="P249" i="24"/>
  <c r="Q249" i="24"/>
  <c r="I29" i="22"/>
  <c r="M29" i="22" s="1"/>
  <c r="L257" i="24"/>
  <c r="K257" i="24"/>
  <c r="G257" i="24"/>
  <c r="F51" i="24"/>
  <c r="F58" i="24" s="1"/>
  <c r="I107" i="22"/>
  <c r="M107" i="22" s="1"/>
  <c r="I106" i="22"/>
  <c r="O39" i="22"/>
  <c r="O99" i="22"/>
  <c r="O119" i="22"/>
  <c r="O124" i="22"/>
  <c r="O144" i="22"/>
  <c r="O149" i="22"/>
  <c r="O154" i="22"/>
  <c r="I102" i="22"/>
  <c r="Q257" i="24"/>
  <c r="O257" i="24"/>
  <c r="N257" i="24"/>
  <c r="F179" i="24"/>
  <c r="F181" i="24" s="1"/>
  <c r="F131" i="24"/>
  <c r="F133" i="24" s="1"/>
  <c r="O67" i="24"/>
  <c r="L11" i="33"/>
  <c r="L191" i="27"/>
  <c r="G262" i="24" s="1"/>
  <c r="K134" i="22"/>
  <c r="I114" i="22"/>
  <c r="L19" i="33"/>
  <c r="L23" i="33" s="1"/>
  <c r="J27" i="33"/>
  <c r="L35" i="33"/>
  <c r="L43" i="33"/>
  <c r="L47" i="33" s="1"/>
  <c r="J51" i="33"/>
  <c r="L59" i="33"/>
  <c r="L61" i="33" s="1"/>
  <c r="I159" i="22"/>
  <c r="I74" i="22"/>
  <c r="I33" i="22"/>
  <c r="J134" i="22"/>
  <c r="L134" i="22"/>
  <c r="I35" i="22"/>
  <c r="J211" i="24"/>
  <c r="J218" i="24" s="1"/>
  <c r="L211" i="24"/>
  <c r="O211" i="24"/>
  <c r="O52" i="22"/>
  <c r="O147" i="22"/>
  <c r="P257" i="24"/>
  <c r="R257" i="24"/>
  <c r="N122" i="22"/>
  <c r="M67" i="24"/>
  <c r="I66" i="22"/>
  <c r="M66" i="22" s="1"/>
  <c r="C43" i="24"/>
  <c r="I77" i="22"/>
  <c r="C155" i="24"/>
  <c r="F115" i="24"/>
  <c r="F119" i="24" s="1"/>
  <c r="I46" i="22"/>
  <c r="M46" i="22" s="1"/>
  <c r="I26" i="22"/>
  <c r="M26" i="22" s="1"/>
  <c r="E225" i="24"/>
  <c r="E65" i="24"/>
  <c r="E193" i="24"/>
  <c r="E161" i="24"/>
  <c r="N31" i="22"/>
  <c r="N142" i="22"/>
  <c r="O142" i="22"/>
  <c r="E105" i="24"/>
  <c r="E73" i="24"/>
  <c r="N146" i="22"/>
  <c r="N101" i="22"/>
  <c r="E256" i="24"/>
  <c r="F263" i="24" s="1"/>
  <c r="P235" i="24"/>
  <c r="P237" i="24" s="1"/>
  <c r="P19" i="24"/>
  <c r="O147" i="24"/>
  <c r="L235" i="24"/>
  <c r="L237" i="24" s="1"/>
  <c r="L51" i="24"/>
  <c r="L55" i="24" s="1"/>
  <c r="K195" i="24"/>
  <c r="F219" i="24"/>
  <c r="F221" i="24" s="1"/>
  <c r="F83" i="24"/>
  <c r="F85" i="24" s="1"/>
  <c r="I151" i="22"/>
  <c r="M151" i="22" s="1"/>
  <c r="I45" i="22"/>
  <c r="Q35" i="24"/>
  <c r="Q37" i="24" s="1"/>
  <c r="P179" i="24"/>
  <c r="P186" i="24" s="1"/>
  <c r="O219" i="24"/>
  <c r="O223" i="24" s="1"/>
  <c r="N195" i="24"/>
  <c r="N199" i="24" s="1"/>
  <c r="M179" i="24"/>
  <c r="M35" i="24"/>
  <c r="M37" i="24" s="1"/>
  <c r="J163" i="24"/>
  <c r="J167" i="24" s="1"/>
  <c r="I83" i="24"/>
  <c r="I87" i="24" s="1"/>
  <c r="G219" i="24"/>
  <c r="M99" i="24"/>
  <c r="M106" i="24" s="1"/>
  <c r="F19" i="24"/>
  <c r="F26" i="24" s="1"/>
  <c r="E254" i="24"/>
  <c r="F262" i="24" s="1"/>
  <c r="I154" i="22"/>
  <c r="M154" i="22" s="1"/>
  <c r="I19" i="22"/>
  <c r="I128" i="22"/>
  <c r="I98" i="22"/>
  <c r="I68" i="22"/>
  <c r="I142" i="22"/>
  <c r="M142" i="22" s="1"/>
  <c r="I97" i="22"/>
  <c r="I57" i="22"/>
  <c r="I17" i="22"/>
  <c r="I126" i="22"/>
  <c r="M126" i="22" s="1"/>
  <c r="I86" i="22"/>
  <c r="I145" i="22"/>
  <c r="I125" i="22"/>
  <c r="I20" i="22"/>
  <c r="P147" i="24"/>
  <c r="P35" i="24"/>
  <c r="P39" i="24" s="1"/>
  <c r="O195" i="24"/>
  <c r="O199" i="24" s="1"/>
  <c r="N179" i="24"/>
  <c r="N181" i="24" s="1"/>
  <c r="N19" i="24"/>
  <c r="N26" i="24" s="1"/>
  <c r="M163" i="24"/>
  <c r="M167" i="24" s="1"/>
  <c r="K235" i="24"/>
  <c r="K242" i="24" s="1"/>
  <c r="K67" i="24"/>
  <c r="K69" i="24" s="1"/>
  <c r="J35" i="24"/>
  <c r="J39" i="24" s="1"/>
  <c r="F67" i="24"/>
  <c r="F71" i="24" s="1"/>
  <c r="I144" i="22"/>
  <c r="M144" i="22" s="1"/>
  <c r="I58" i="22"/>
  <c r="E209" i="24"/>
  <c r="N131" i="22"/>
  <c r="N81" i="22"/>
  <c r="E81" i="24"/>
  <c r="E145" i="24"/>
  <c r="N66" i="22"/>
  <c r="N61" i="22"/>
  <c r="N26" i="22"/>
  <c r="O81" i="22"/>
  <c r="O26" i="22"/>
  <c r="N76" i="22"/>
  <c r="E57" i="24"/>
  <c r="O141" i="22"/>
  <c r="N141" i="22"/>
  <c r="E153" i="24"/>
  <c r="I131" i="22"/>
  <c r="M131" i="22" s="1"/>
  <c r="I132" i="22"/>
  <c r="I134" i="22"/>
  <c r="I133" i="22"/>
  <c r="I91" i="22"/>
  <c r="I92" i="22"/>
  <c r="I93" i="22"/>
  <c r="I94" i="22"/>
  <c r="M94" i="22" s="1"/>
  <c r="I51" i="22"/>
  <c r="M51" i="22" s="1"/>
  <c r="I52" i="22"/>
  <c r="M52" i="22" s="1"/>
  <c r="I55" i="22"/>
  <c r="I54" i="22"/>
  <c r="M54" i="22" s="1"/>
  <c r="I53" i="22"/>
  <c r="I11" i="22"/>
  <c r="M11" i="22" s="1"/>
  <c r="I12" i="22"/>
  <c r="I15" i="22"/>
  <c r="I13" i="22"/>
  <c r="I14" i="22"/>
  <c r="M14" i="22" s="1"/>
  <c r="E169" i="24"/>
  <c r="E121" i="24"/>
  <c r="E25" i="24"/>
  <c r="E89" i="24"/>
  <c r="E17" i="24"/>
  <c r="O76" i="22"/>
  <c r="O56" i="22"/>
  <c r="Q131" i="24"/>
  <c r="O235" i="24"/>
  <c r="O131" i="24"/>
  <c r="H235" i="24"/>
  <c r="H237" i="24" s="1"/>
  <c r="E177" i="24"/>
  <c r="E113" i="24"/>
  <c r="E233" i="24"/>
  <c r="O126" i="22"/>
  <c r="N126" i="22"/>
  <c r="E97" i="24"/>
  <c r="O46" i="22"/>
  <c r="N46" i="22"/>
  <c r="E33" i="24"/>
  <c r="E129" i="24"/>
  <c r="E49" i="24"/>
  <c r="E201" i="24"/>
  <c r="E185" i="24"/>
  <c r="E41" i="24"/>
  <c r="E249" i="24"/>
  <c r="E137" i="24"/>
  <c r="N71" i="22"/>
  <c r="N51" i="22"/>
  <c r="N151" i="22"/>
  <c r="O99" i="24"/>
  <c r="O103" i="24" s="1"/>
  <c r="N131" i="24"/>
  <c r="L99" i="24"/>
  <c r="K99" i="24"/>
  <c r="K101" i="24" s="1"/>
  <c r="K163" i="24"/>
  <c r="K165" i="24" s="1"/>
  <c r="L163" i="24"/>
  <c r="G35" i="24"/>
  <c r="G37" i="24" s="1"/>
  <c r="F11" i="24"/>
  <c r="F13" i="24" s="1"/>
  <c r="F27" i="24"/>
  <c r="F29" i="24" s="1"/>
  <c r="F43" i="24"/>
  <c r="F59" i="24"/>
  <c r="F61" i="24" s="1"/>
  <c r="F75" i="24"/>
  <c r="F77" i="24" s="1"/>
  <c r="F91" i="24"/>
  <c r="F107" i="24"/>
  <c r="F114" i="24" s="1"/>
  <c r="F123" i="24"/>
  <c r="F139" i="24"/>
  <c r="F143" i="24" s="1"/>
  <c r="F155" i="24"/>
  <c r="F159" i="24" s="1"/>
  <c r="F171" i="24"/>
  <c r="F175" i="24" s="1"/>
  <c r="F187" i="24"/>
  <c r="F191" i="24" s="1"/>
  <c r="F203" i="24"/>
  <c r="F227" i="24"/>
  <c r="F231" i="24" s="1"/>
  <c r="F243" i="24"/>
  <c r="G147" i="24"/>
  <c r="H99" i="24"/>
  <c r="H106" i="24" s="1"/>
  <c r="I19" i="24"/>
  <c r="J235" i="24"/>
  <c r="J239" i="24" s="1"/>
  <c r="K51" i="24"/>
  <c r="K55" i="24" s="1"/>
  <c r="K115" i="24"/>
  <c r="K179" i="24"/>
  <c r="L67" i="24"/>
  <c r="L74" i="24" s="1"/>
  <c r="L131" i="24"/>
  <c r="L138" i="24" s="1"/>
  <c r="M19" i="24"/>
  <c r="M83" i="24"/>
  <c r="M147" i="24"/>
  <c r="M149" i="24" s="1"/>
  <c r="M219" i="24"/>
  <c r="N35" i="24"/>
  <c r="N39" i="24" s="1"/>
  <c r="N99" i="24"/>
  <c r="N103" i="24" s="1"/>
  <c r="N163" i="24"/>
  <c r="N235" i="24"/>
  <c r="N242" i="24" s="1"/>
  <c r="O51" i="24"/>
  <c r="O53" i="24" s="1"/>
  <c r="O115" i="24"/>
  <c r="O122" i="24" s="1"/>
  <c r="O179" i="24"/>
  <c r="P67" i="24"/>
  <c r="P131" i="24"/>
  <c r="P133" i="24" s="1"/>
  <c r="P195" i="24"/>
  <c r="P199" i="24" s="1"/>
  <c r="Q19" i="24"/>
  <c r="Q23" i="24" s="1"/>
  <c r="Q83" i="24"/>
  <c r="Q85" i="24" s="1"/>
  <c r="Q147" i="24"/>
  <c r="Q219" i="24"/>
  <c r="Q223" i="24" s="1"/>
  <c r="I146" i="22"/>
  <c r="M146" i="22" s="1"/>
  <c r="I148" i="22"/>
  <c r="I149" i="22"/>
  <c r="M149" i="22" s="1"/>
  <c r="I101" i="22"/>
  <c r="M101" i="22" s="1"/>
  <c r="I103" i="22"/>
  <c r="I104" i="22"/>
  <c r="I61" i="22"/>
  <c r="M61" i="22" s="1"/>
  <c r="I63" i="22"/>
  <c r="I64" i="22"/>
  <c r="I21" i="22"/>
  <c r="M21" i="22" s="1"/>
  <c r="I23" i="22"/>
  <c r="I24" i="22"/>
  <c r="M24" i="22" s="1"/>
  <c r="N27" i="22"/>
  <c r="I156" i="22"/>
  <c r="M156" i="22" s="1"/>
  <c r="I157" i="22"/>
  <c r="I111" i="22"/>
  <c r="M111" i="22" s="1"/>
  <c r="I112" i="22"/>
  <c r="I71" i="22"/>
  <c r="M71" i="22" s="1"/>
  <c r="I72" i="22"/>
  <c r="I31" i="22"/>
  <c r="M31" i="22" s="1"/>
  <c r="I32" i="22"/>
  <c r="M257" i="24"/>
  <c r="I257" i="24"/>
  <c r="R255" i="24"/>
  <c r="Q179" i="24"/>
  <c r="Q99" i="24"/>
  <c r="Q103" i="24" s="1"/>
  <c r="P163" i="24"/>
  <c r="P170" i="24" s="1"/>
  <c r="P83" i="24"/>
  <c r="P85" i="24" s="1"/>
  <c r="O163" i="24"/>
  <c r="O165" i="24" s="1"/>
  <c r="O83" i="24"/>
  <c r="N147" i="24"/>
  <c r="N67" i="24"/>
  <c r="M235" i="24"/>
  <c r="M239" i="24" s="1"/>
  <c r="M131" i="24"/>
  <c r="M51" i="24"/>
  <c r="M53" i="24" s="1"/>
  <c r="L219" i="24"/>
  <c r="L221" i="24" s="1"/>
  <c r="L115" i="24"/>
  <c r="L35" i="24"/>
  <c r="L37" i="24" s="1"/>
  <c r="K219" i="24"/>
  <c r="K131" i="24"/>
  <c r="K138" i="24" s="1"/>
  <c r="K35" i="24"/>
  <c r="J99" i="24"/>
  <c r="J106" i="24" s="1"/>
  <c r="I147" i="24"/>
  <c r="H163" i="24"/>
  <c r="H167" i="24" s="1"/>
  <c r="G83" i="24"/>
  <c r="G90" i="24" s="1"/>
  <c r="F235" i="24"/>
  <c r="F237" i="24" s="1"/>
  <c r="F163" i="24"/>
  <c r="F167" i="24" s="1"/>
  <c r="F99" i="24"/>
  <c r="F103" i="24" s="1"/>
  <c r="F35" i="24"/>
  <c r="F39" i="24" s="1"/>
  <c r="I121" i="22"/>
  <c r="M121" i="22" s="1"/>
  <c r="I123" i="22"/>
  <c r="I124" i="22"/>
  <c r="M124" i="22" s="1"/>
  <c r="I81" i="22"/>
  <c r="M81" i="22" s="1"/>
  <c r="I83" i="22"/>
  <c r="I84" i="22"/>
  <c r="I41" i="22"/>
  <c r="M41" i="22" s="1"/>
  <c r="I43" i="22"/>
  <c r="I44" i="22"/>
  <c r="R253" i="24"/>
  <c r="L184" i="34"/>
  <c r="O83" i="22"/>
  <c r="R245" i="33"/>
  <c r="R250" i="33"/>
  <c r="K184" i="34"/>
  <c r="Q243" i="24"/>
  <c r="Q250" i="24" s="1"/>
  <c r="Q227" i="24"/>
  <c r="Q234" i="24" s="1"/>
  <c r="Q203" i="24"/>
  <c r="Q210" i="24" s="1"/>
  <c r="Q187" i="24"/>
  <c r="Q191" i="24" s="1"/>
  <c r="Q171" i="24"/>
  <c r="Q173" i="24" s="1"/>
  <c r="Q155" i="24"/>
  <c r="Q159" i="24" s="1"/>
  <c r="Q139" i="24"/>
  <c r="Q123" i="24"/>
  <c r="Q107" i="24"/>
  <c r="Q109" i="24" s="1"/>
  <c r="Q91" i="24"/>
  <c r="Q98" i="24" s="1"/>
  <c r="Q75" i="24"/>
  <c r="Q79" i="24" s="1"/>
  <c r="Q59" i="24"/>
  <c r="Q61" i="24" s="1"/>
  <c r="Q43" i="24"/>
  <c r="Q47" i="24" s="1"/>
  <c r="Q27" i="24"/>
  <c r="Q34" i="24" s="1"/>
  <c r="Q11" i="24"/>
  <c r="P243" i="24"/>
  <c r="P227" i="24"/>
  <c r="P229" i="24" s="1"/>
  <c r="P203" i="24"/>
  <c r="P205" i="24" s="1"/>
  <c r="P187" i="24"/>
  <c r="P194" i="24" s="1"/>
  <c r="P171" i="24"/>
  <c r="P175" i="24" s="1"/>
  <c r="P155" i="24"/>
  <c r="P157" i="24" s="1"/>
  <c r="P139" i="24"/>
  <c r="P141" i="24" s="1"/>
  <c r="P123" i="24"/>
  <c r="P107" i="24"/>
  <c r="P91" i="24"/>
  <c r="P98" i="24" s="1"/>
  <c r="P75" i="24"/>
  <c r="P79" i="24" s="1"/>
  <c r="P59" i="24"/>
  <c r="P61" i="24" s="1"/>
  <c r="P43" i="24"/>
  <c r="P50" i="24" s="1"/>
  <c r="P27" i="24"/>
  <c r="P34" i="24" s="1"/>
  <c r="P11" i="24"/>
  <c r="P13" i="24" s="1"/>
  <c r="O243" i="24"/>
  <c r="O227" i="24"/>
  <c r="O203" i="24"/>
  <c r="O210" i="24" s="1"/>
  <c r="O187" i="24"/>
  <c r="O194" i="24" s="1"/>
  <c r="O171" i="24"/>
  <c r="O175" i="24" s="1"/>
  <c r="O155" i="24"/>
  <c r="O159" i="24" s="1"/>
  <c r="O139" i="24"/>
  <c r="O146" i="24" s="1"/>
  <c r="O123" i="24"/>
  <c r="O130" i="24" s="1"/>
  <c r="O107" i="24"/>
  <c r="O91" i="24"/>
  <c r="O95" i="24" s="1"/>
  <c r="O75" i="24"/>
  <c r="O77" i="24" s="1"/>
  <c r="O59" i="24"/>
  <c r="O43" i="24"/>
  <c r="O45" i="24" s="1"/>
  <c r="O27" i="24"/>
  <c r="O11" i="24"/>
  <c r="O15" i="24" s="1"/>
  <c r="N243" i="24"/>
  <c r="N247" i="24" s="1"/>
  <c r="N227" i="24"/>
  <c r="N203" i="24"/>
  <c r="N187" i="24"/>
  <c r="N189" i="24" s="1"/>
  <c r="N171" i="24"/>
  <c r="N175" i="24" s="1"/>
  <c r="N155" i="24"/>
  <c r="N162" i="24" s="1"/>
  <c r="N139" i="24"/>
  <c r="N141" i="24" s="1"/>
  <c r="N123" i="24"/>
  <c r="N125" i="24" s="1"/>
  <c r="N107" i="24"/>
  <c r="N91" i="24"/>
  <c r="N75" i="24"/>
  <c r="N77" i="24" s="1"/>
  <c r="N59" i="24"/>
  <c r="N66" i="24" s="1"/>
  <c r="N43" i="24"/>
  <c r="N45" i="24" s="1"/>
  <c r="N27" i="24"/>
  <c r="N29" i="24" s="1"/>
  <c r="N11" i="24"/>
  <c r="N18" i="24" s="1"/>
  <c r="M243" i="24"/>
  <c r="M250" i="24" s="1"/>
  <c r="M227" i="24"/>
  <c r="M234" i="24" s="1"/>
  <c r="M203" i="24"/>
  <c r="M210" i="24" s="1"/>
  <c r="M187" i="24"/>
  <c r="M171" i="24"/>
  <c r="M178" i="24" s="1"/>
  <c r="M155" i="24"/>
  <c r="M157" i="24" s="1"/>
  <c r="M139" i="24"/>
  <c r="M141" i="24" s="1"/>
  <c r="M123" i="24"/>
  <c r="M125" i="24" s="1"/>
  <c r="M107" i="24"/>
  <c r="M109" i="24" s="1"/>
  <c r="M91" i="24"/>
  <c r="M75" i="24"/>
  <c r="M59" i="24"/>
  <c r="M66" i="24" s="1"/>
  <c r="M43" i="24"/>
  <c r="M47" i="24" s="1"/>
  <c r="M27" i="24"/>
  <c r="M34" i="24" s="1"/>
  <c r="M11" i="24"/>
  <c r="M13" i="24" s="1"/>
  <c r="L243" i="24"/>
  <c r="L227" i="24"/>
  <c r="L231" i="24" s="1"/>
  <c r="L203" i="24"/>
  <c r="L205" i="24" s="1"/>
  <c r="L187" i="24"/>
  <c r="L171" i="24"/>
  <c r="L155" i="24"/>
  <c r="L162" i="24" s="1"/>
  <c r="L139" i="24"/>
  <c r="L143" i="24" s="1"/>
  <c r="L123" i="24"/>
  <c r="L127" i="24" s="1"/>
  <c r="L107" i="24"/>
  <c r="L109" i="24" s="1"/>
  <c r="L91" i="24"/>
  <c r="L95" i="24" s="1"/>
  <c r="L75" i="24"/>
  <c r="L59" i="24"/>
  <c r="L43" i="24"/>
  <c r="L47" i="24" s="1"/>
  <c r="L27" i="24"/>
  <c r="L31" i="24" s="1"/>
  <c r="L11" i="24"/>
  <c r="L18" i="24" s="1"/>
  <c r="K243" i="24"/>
  <c r="K250" i="24" s="1"/>
  <c r="K227" i="24"/>
  <c r="K203" i="24"/>
  <c r="K207" i="24" s="1"/>
  <c r="K187" i="24"/>
  <c r="K189" i="24" s="1"/>
  <c r="K171" i="24"/>
  <c r="K155" i="24"/>
  <c r="K139" i="24"/>
  <c r="K146" i="24" s="1"/>
  <c r="K123" i="24"/>
  <c r="K127" i="24" s="1"/>
  <c r="K107" i="24"/>
  <c r="K109" i="24" s="1"/>
  <c r="K91" i="24"/>
  <c r="K93" i="24" s="1"/>
  <c r="K75" i="24"/>
  <c r="K82" i="24" s="1"/>
  <c r="K59" i="24"/>
  <c r="K43" i="24"/>
  <c r="K27" i="24"/>
  <c r="K34" i="24" s="1"/>
  <c r="K11" i="24"/>
  <c r="K13" i="24" s="1"/>
  <c r="J243" i="24"/>
  <c r="J247" i="24" s="1"/>
  <c r="J195" i="24"/>
  <c r="J199" i="24" s="1"/>
  <c r="J131" i="24"/>
  <c r="J67" i="24"/>
  <c r="J71" i="24" s="1"/>
  <c r="I179" i="24"/>
  <c r="I186" i="24" s="1"/>
  <c r="I115" i="24"/>
  <c r="I51" i="24"/>
  <c r="H131" i="24"/>
  <c r="H133" i="24" s="1"/>
  <c r="H67" i="24"/>
  <c r="H71" i="24" s="1"/>
  <c r="G179" i="24"/>
  <c r="G186" i="24" s="1"/>
  <c r="G115" i="24"/>
  <c r="G117" i="24" s="1"/>
  <c r="G51" i="24"/>
  <c r="J25" i="28"/>
  <c r="J60" i="22"/>
  <c r="H11" i="33"/>
  <c r="H18" i="33" s="1"/>
  <c r="P11" i="33"/>
  <c r="P18" i="33" s="1"/>
  <c r="H19" i="33"/>
  <c r="H23" i="33" s="1"/>
  <c r="P19" i="33"/>
  <c r="P23" i="33" s="1"/>
  <c r="F27" i="33"/>
  <c r="N27" i="33"/>
  <c r="H35" i="33"/>
  <c r="H37" i="33" s="1"/>
  <c r="P35" i="33"/>
  <c r="K60" i="28"/>
  <c r="J115" i="22"/>
  <c r="K150" i="22"/>
  <c r="K70" i="22"/>
  <c r="K45" i="22"/>
  <c r="I235" i="33"/>
  <c r="I239" i="33" s="1"/>
  <c r="I227" i="33"/>
  <c r="I219" i="33"/>
  <c r="I226" i="33" s="1"/>
  <c r="I211" i="33"/>
  <c r="I215" i="33" s="1"/>
  <c r="J195" i="33"/>
  <c r="J197" i="33" s="1"/>
  <c r="N187" i="33"/>
  <c r="F187" i="33"/>
  <c r="F191" i="33" s="1"/>
  <c r="J179" i="33"/>
  <c r="N171" i="33"/>
  <c r="N175" i="33" s="1"/>
  <c r="F171" i="33"/>
  <c r="J163" i="33"/>
  <c r="J167" i="33" s="1"/>
  <c r="N155" i="33"/>
  <c r="F155" i="33"/>
  <c r="F159" i="33" s="1"/>
  <c r="J147" i="33"/>
  <c r="N139" i="33"/>
  <c r="F139" i="33"/>
  <c r="J131" i="33"/>
  <c r="P123" i="33"/>
  <c r="L123" i="33"/>
  <c r="H123" i="33"/>
  <c r="H125" i="33" s="1"/>
  <c r="N115" i="33"/>
  <c r="J115" i="33"/>
  <c r="F115" i="33"/>
  <c r="P107" i="33"/>
  <c r="P114" i="33" s="1"/>
  <c r="L107" i="33"/>
  <c r="L109" i="33" s="1"/>
  <c r="H107" i="33"/>
  <c r="N99" i="33"/>
  <c r="J99" i="33"/>
  <c r="J103" i="33" s="1"/>
  <c r="F99" i="33"/>
  <c r="P91" i="33"/>
  <c r="P98" i="33" s="1"/>
  <c r="L91" i="33"/>
  <c r="L95" i="33" s="1"/>
  <c r="H91" i="33"/>
  <c r="H98" i="33" s="1"/>
  <c r="N83" i="33"/>
  <c r="N90" i="33" s="1"/>
  <c r="J83" i="33"/>
  <c r="F83" i="33"/>
  <c r="F85" i="33" s="1"/>
  <c r="Q235" i="33"/>
  <c r="Q239" i="33" s="1"/>
  <c r="Q227" i="33"/>
  <c r="Q219" i="33"/>
  <c r="Q211" i="33"/>
  <c r="N195" i="33"/>
  <c r="F195" i="33"/>
  <c r="F199" i="33" s="1"/>
  <c r="J187" i="33"/>
  <c r="N179" i="33"/>
  <c r="N183" i="33" s="1"/>
  <c r="F179" i="33"/>
  <c r="J171" i="33"/>
  <c r="J178" i="33" s="1"/>
  <c r="N163" i="33"/>
  <c r="F163" i="33"/>
  <c r="F170" i="33" s="1"/>
  <c r="J155" i="33"/>
  <c r="N147" i="33"/>
  <c r="F147" i="33"/>
  <c r="F151" i="33" s="1"/>
  <c r="J139" i="33"/>
  <c r="N131" i="33"/>
  <c r="F131" i="33"/>
  <c r="F135" i="33" s="1"/>
  <c r="N123" i="33"/>
  <c r="J123" i="33"/>
  <c r="F123" i="33"/>
  <c r="P115" i="33"/>
  <c r="P122" i="33" s="1"/>
  <c r="L115" i="33"/>
  <c r="L119" i="33" s="1"/>
  <c r="H115" i="33"/>
  <c r="N107" i="33"/>
  <c r="J107" i="33"/>
  <c r="J114" i="33" s="1"/>
  <c r="F107" i="33"/>
  <c r="P99" i="33"/>
  <c r="P106" i="33" s="1"/>
  <c r="L99" i="33"/>
  <c r="L106" i="33" s="1"/>
  <c r="H99" i="33"/>
  <c r="H106" i="33" s="1"/>
  <c r="N91" i="33"/>
  <c r="N93" i="33" s="1"/>
  <c r="J91" i="33"/>
  <c r="J93" i="33" s="1"/>
  <c r="F91" i="33"/>
  <c r="F93" i="33" s="1"/>
  <c r="P83" i="33"/>
  <c r="P90" i="33" s="1"/>
  <c r="L83" i="33"/>
  <c r="L85" i="33" s="1"/>
  <c r="H83" i="33"/>
  <c r="N75" i="33"/>
  <c r="J75" i="33"/>
  <c r="J79" i="33" s="1"/>
  <c r="F75" i="33"/>
  <c r="P67" i="33"/>
  <c r="P74" i="33" s="1"/>
  <c r="L67" i="33"/>
  <c r="H67" i="33"/>
  <c r="H74" i="33" s="1"/>
  <c r="N59" i="33"/>
  <c r="N63" i="33" s="1"/>
  <c r="J59" i="33"/>
  <c r="F59" i="33"/>
  <c r="P51" i="33"/>
  <c r="L51" i="33"/>
  <c r="L55" i="33" s="1"/>
  <c r="H51" i="33"/>
  <c r="H53" i="33" s="1"/>
  <c r="N43" i="33"/>
  <c r="N45" i="33" s="1"/>
  <c r="J43" i="33"/>
  <c r="F43" i="33"/>
  <c r="F11" i="33"/>
  <c r="J11" i="33"/>
  <c r="J15" i="33" s="1"/>
  <c r="N11" i="33"/>
  <c r="N13" i="33" s="1"/>
  <c r="F19" i="33"/>
  <c r="F26" i="33" s="1"/>
  <c r="J19" i="33"/>
  <c r="N19" i="33"/>
  <c r="H27" i="33"/>
  <c r="H34" i="33" s="1"/>
  <c r="L27" i="33"/>
  <c r="L34" i="33" s="1"/>
  <c r="P27" i="33"/>
  <c r="P31" i="33" s="1"/>
  <c r="F35" i="33"/>
  <c r="F42" i="33" s="1"/>
  <c r="J35" i="33"/>
  <c r="N35" i="33"/>
  <c r="N39" i="33" s="1"/>
  <c r="H43" i="33"/>
  <c r="H50" i="33" s="1"/>
  <c r="P43" i="33"/>
  <c r="F51" i="33"/>
  <c r="F55" i="33" s="1"/>
  <c r="N51" i="33"/>
  <c r="H59" i="33"/>
  <c r="H61" i="33" s="1"/>
  <c r="P59" i="33"/>
  <c r="P61" i="33" s="1"/>
  <c r="F67" i="33"/>
  <c r="N67" i="33"/>
  <c r="H75" i="33"/>
  <c r="P75" i="33"/>
  <c r="L50" i="33"/>
  <c r="L75" i="33"/>
  <c r="L18" i="33"/>
  <c r="O101" i="24"/>
  <c r="E17" i="33"/>
  <c r="E25" i="33"/>
  <c r="E33" i="33"/>
  <c r="E41" i="33"/>
  <c r="E49" i="33"/>
  <c r="E57" i="33"/>
  <c r="E65" i="33"/>
  <c r="E73" i="33"/>
  <c r="E81" i="33"/>
  <c r="E89" i="33"/>
  <c r="E97" i="33"/>
  <c r="E105" i="33"/>
  <c r="E113" i="33"/>
  <c r="E121" i="33"/>
  <c r="P235" i="33"/>
  <c r="P237" i="33" s="1"/>
  <c r="N235" i="33"/>
  <c r="L235" i="33"/>
  <c r="L237" i="33" s="1"/>
  <c r="J235" i="33"/>
  <c r="J237" i="33" s="1"/>
  <c r="H235" i="33"/>
  <c r="H237" i="33" s="1"/>
  <c r="F235" i="33"/>
  <c r="P227" i="33"/>
  <c r="P229" i="33" s="1"/>
  <c r="N227" i="33"/>
  <c r="N234" i="33" s="1"/>
  <c r="L227" i="33"/>
  <c r="L229" i="33" s="1"/>
  <c r="J227" i="33"/>
  <c r="J229" i="33" s="1"/>
  <c r="H227" i="33"/>
  <c r="H229" i="33" s="1"/>
  <c r="F227" i="33"/>
  <c r="P219" i="33"/>
  <c r="P221" i="33" s="1"/>
  <c r="N219" i="33"/>
  <c r="N226" i="33" s="1"/>
  <c r="L219" i="33"/>
  <c r="J219" i="33"/>
  <c r="J221" i="33" s="1"/>
  <c r="H219" i="33"/>
  <c r="H221" i="33" s="1"/>
  <c r="F219" i="33"/>
  <c r="F221" i="33" s="1"/>
  <c r="P211" i="33"/>
  <c r="P213" i="33" s="1"/>
  <c r="N211" i="33"/>
  <c r="N215" i="33" s="1"/>
  <c r="L211" i="33"/>
  <c r="L213" i="33" s="1"/>
  <c r="J211" i="33"/>
  <c r="H211" i="33"/>
  <c r="H213" i="33" s="1"/>
  <c r="F211" i="33"/>
  <c r="F213" i="33" s="1"/>
  <c r="O235" i="33"/>
  <c r="K235" i="33"/>
  <c r="G235" i="33"/>
  <c r="G237" i="33" s="1"/>
  <c r="O227" i="33"/>
  <c r="O229" i="33" s="1"/>
  <c r="K227" i="33"/>
  <c r="K229" i="33" s="1"/>
  <c r="G227" i="33"/>
  <c r="G234" i="33" s="1"/>
  <c r="O219" i="33"/>
  <c r="O221" i="33" s="1"/>
  <c r="K219" i="33"/>
  <c r="G219" i="33"/>
  <c r="G221" i="33" s="1"/>
  <c r="O211" i="33"/>
  <c r="O215" i="33" s="1"/>
  <c r="K211" i="33"/>
  <c r="K213" i="33" s="1"/>
  <c r="G211" i="33"/>
  <c r="G213" i="33" s="1"/>
  <c r="G203" i="33"/>
  <c r="G205" i="33" s="1"/>
  <c r="Q195" i="33"/>
  <c r="Q202" i="33" s="1"/>
  <c r="O195" i="33"/>
  <c r="O197" i="33" s="1"/>
  <c r="M195" i="33"/>
  <c r="K195" i="33"/>
  <c r="K197" i="33" s="1"/>
  <c r="I195" i="33"/>
  <c r="I202" i="33" s="1"/>
  <c r="G195" i="33"/>
  <c r="G197" i="33" s="1"/>
  <c r="Q187" i="33"/>
  <c r="Q191" i="33" s="1"/>
  <c r="O187" i="33"/>
  <c r="O189" i="33" s="1"/>
  <c r="M187" i="33"/>
  <c r="K187" i="33"/>
  <c r="K189" i="33" s="1"/>
  <c r="I187" i="33"/>
  <c r="I194" i="33" s="1"/>
  <c r="G187" i="33"/>
  <c r="G189" i="33" s="1"/>
  <c r="Q179" i="33"/>
  <c r="Q181" i="33" s="1"/>
  <c r="O179" i="33"/>
  <c r="O181" i="33" s="1"/>
  <c r="M179" i="33"/>
  <c r="K179" i="33"/>
  <c r="K181" i="33" s="1"/>
  <c r="I179" i="33"/>
  <c r="I181" i="33" s="1"/>
  <c r="G179" i="33"/>
  <c r="Q171" i="33"/>
  <c r="O171" i="33"/>
  <c r="O173" i="33" s="1"/>
  <c r="M171" i="33"/>
  <c r="M173" i="33" s="1"/>
  <c r="K171" i="33"/>
  <c r="K173" i="33" s="1"/>
  <c r="I171" i="33"/>
  <c r="I175" i="33" s="1"/>
  <c r="G171" i="33"/>
  <c r="G178" i="33" s="1"/>
  <c r="Q163" i="33"/>
  <c r="O163" i="33"/>
  <c r="O165" i="33" s="1"/>
  <c r="M163" i="33"/>
  <c r="M170" i="33" s="1"/>
  <c r="K163" i="33"/>
  <c r="K165" i="33" s="1"/>
  <c r="I163" i="33"/>
  <c r="I165" i="33" s="1"/>
  <c r="G163" i="33"/>
  <c r="G165" i="33" s="1"/>
  <c r="Q155" i="33"/>
  <c r="O155" i="33"/>
  <c r="O157" i="33" s="1"/>
  <c r="M155" i="33"/>
  <c r="M157" i="33" s="1"/>
  <c r="K155" i="33"/>
  <c r="I155" i="33"/>
  <c r="G155" i="33"/>
  <c r="G157" i="33" s="1"/>
  <c r="Q147" i="33"/>
  <c r="Q149" i="33" s="1"/>
  <c r="O147" i="33"/>
  <c r="O149" i="33" s="1"/>
  <c r="M147" i="33"/>
  <c r="K147" i="33"/>
  <c r="K149" i="33" s="1"/>
  <c r="I147" i="33"/>
  <c r="I149" i="33" s="1"/>
  <c r="G147" i="33"/>
  <c r="G149" i="33" s="1"/>
  <c r="Q139" i="33"/>
  <c r="Q143" i="33" s="1"/>
  <c r="O139" i="33"/>
  <c r="O141" i="33" s="1"/>
  <c r="M139" i="33"/>
  <c r="M146" i="33" s="1"/>
  <c r="K139" i="33"/>
  <c r="K141" i="33" s="1"/>
  <c r="I139" i="33"/>
  <c r="I146" i="33" s="1"/>
  <c r="G139" i="33"/>
  <c r="G141" i="33" s="1"/>
  <c r="Q131" i="33"/>
  <c r="Q133" i="33" s="1"/>
  <c r="O131" i="33"/>
  <c r="M131" i="33"/>
  <c r="M138" i="33" s="1"/>
  <c r="K131" i="33"/>
  <c r="K133" i="33" s="1"/>
  <c r="I131" i="33"/>
  <c r="I133" i="33" s="1"/>
  <c r="G131" i="33"/>
  <c r="G133" i="33" s="1"/>
  <c r="G11" i="33"/>
  <c r="G15" i="33" s="1"/>
  <c r="I11" i="33"/>
  <c r="I18" i="33" s="1"/>
  <c r="K11" i="33"/>
  <c r="M11" i="33"/>
  <c r="M13" i="33" s="1"/>
  <c r="O11" i="33"/>
  <c r="Q11" i="33"/>
  <c r="Q13" i="33" s="1"/>
  <c r="G19" i="33"/>
  <c r="G26" i="33" s="1"/>
  <c r="I19" i="33"/>
  <c r="I21" i="33" s="1"/>
  <c r="K19" i="33"/>
  <c r="K21" i="33" s="1"/>
  <c r="M19" i="33"/>
  <c r="M21" i="33" s="1"/>
  <c r="O19" i="33"/>
  <c r="O23" i="33" s="1"/>
  <c r="Q19" i="33"/>
  <c r="G27" i="33"/>
  <c r="G29" i="33" s="1"/>
  <c r="I27" i="33"/>
  <c r="I29" i="33" s="1"/>
  <c r="K27" i="33"/>
  <c r="M27" i="33"/>
  <c r="M29" i="33" s="1"/>
  <c r="O27" i="33"/>
  <c r="O29" i="33" s="1"/>
  <c r="Q27" i="33"/>
  <c r="Q29" i="33" s="1"/>
  <c r="G35" i="33"/>
  <c r="I35" i="33"/>
  <c r="I37" i="33" s="1"/>
  <c r="K35" i="33"/>
  <c r="K37" i="33" s="1"/>
  <c r="M35" i="33"/>
  <c r="M37" i="33" s="1"/>
  <c r="O35" i="33"/>
  <c r="O42" i="33" s="1"/>
  <c r="Q35" i="33"/>
  <c r="Q37" i="33" s="1"/>
  <c r="G43" i="33"/>
  <c r="G45" i="33" s="1"/>
  <c r="I43" i="33"/>
  <c r="I45" i="33" s="1"/>
  <c r="K43" i="33"/>
  <c r="K47" i="33" s="1"/>
  <c r="M43" i="33"/>
  <c r="O43" i="33"/>
  <c r="O45" i="33" s="1"/>
  <c r="Q43" i="33"/>
  <c r="Q45" i="33" s="1"/>
  <c r="G51" i="33"/>
  <c r="G55" i="33" s="1"/>
  <c r="I51" i="33"/>
  <c r="I53" i="33" s="1"/>
  <c r="K51" i="33"/>
  <c r="K53" i="33" s="1"/>
  <c r="M51" i="33"/>
  <c r="O51" i="33"/>
  <c r="O55" i="33" s="1"/>
  <c r="Q51" i="33"/>
  <c r="Q55" i="33" s="1"/>
  <c r="G59" i="33"/>
  <c r="G61" i="33" s="1"/>
  <c r="I59" i="33"/>
  <c r="I61" i="33" s="1"/>
  <c r="K59" i="33"/>
  <c r="K66" i="33" s="1"/>
  <c r="M59" i="33"/>
  <c r="M66" i="33" s="1"/>
  <c r="O59" i="33"/>
  <c r="O61" i="33" s="1"/>
  <c r="Q59" i="33"/>
  <c r="Q61" i="33" s="1"/>
  <c r="G67" i="33"/>
  <c r="G71" i="33" s="1"/>
  <c r="I67" i="33"/>
  <c r="K67" i="33"/>
  <c r="K69" i="33" s="1"/>
  <c r="M67" i="33"/>
  <c r="M69" i="33" s="1"/>
  <c r="O67" i="33"/>
  <c r="O74" i="33" s="1"/>
  <c r="Q67" i="33"/>
  <c r="Q74" i="33" s="1"/>
  <c r="G75" i="33"/>
  <c r="G77" i="33" s="1"/>
  <c r="I75" i="33"/>
  <c r="I77" i="33" s="1"/>
  <c r="K75" i="33"/>
  <c r="K79" i="33" s="1"/>
  <c r="M75" i="33"/>
  <c r="M79" i="33" s="1"/>
  <c r="O75" i="33"/>
  <c r="O77" i="33" s="1"/>
  <c r="Q75" i="33"/>
  <c r="G83" i="33"/>
  <c r="I83" i="33"/>
  <c r="I90" i="33" s="1"/>
  <c r="K83" i="33"/>
  <c r="K85" i="33" s="1"/>
  <c r="M83" i="33"/>
  <c r="M85" i="33" s="1"/>
  <c r="O83" i="33"/>
  <c r="Q83" i="33"/>
  <c r="Q87" i="33" s="1"/>
  <c r="G91" i="33"/>
  <c r="G93" i="33" s="1"/>
  <c r="I91" i="33"/>
  <c r="I93" i="33" s="1"/>
  <c r="K91" i="33"/>
  <c r="K98" i="33" s="1"/>
  <c r="M91" i="33"/>
  <c r="O91" i="33"/>
  <c r="O93" i="33" s="1"/>
  <c r="Q91" i="33"/>
  <c r="Q93" i="33" s="1"/>
  <c r="G99" i="33"/>
  <c r="I99" i="33"/>
  <c r="I103" i="33" s="1"/>
  <c r="K99" i="33"/>
  <c r="K101" i="33" s="1"/>
  <c r="M99" i="33"/>
  <c r="M101" i="33" s="1"/>
  <c r="O99" i="33"/>
  <c r="O106" i="33" s="1"/>
  <c r="Q99" i="33"/>
  <c r="Q106" i="33" s="1"/>
  <c r="G107" i="33"/>
  <c r="G109" i="33" s="1"/>
  <c r="I107" i="33"/>
  <c r="I109" i="33" s="1"/>
  <c r="K107" i="33"/>
  <c r="K111" i="33" s="1"/>
  <c r="M107" i="33"/>
  <c r="O107" i="33"/>
  <c r="O109" i="33" s="1"/>
  <c r="Q107" i="33"/>
  <c r="Q109" i="33" s="1"/>
  <c r="G115" i="33"/>
  <c r="G119" i="33" s="1"/>
  <c r="I115" i="33"/>
  <c r="I122" i="33" s="1"/>
  <c r="K115" i="33"/>
  <c r="K117" i="33" s="1"/>
  <c r="M115" i="33"/>
  <c r="M117" i="33" s="1"/>
  <c r="O115" i="33"/>
  <c r="O119" i="33" s="1"/>
  <c r="Q115" i="33"/>
  <c r="Q119" i="33" s="1"/>
  <c r="G123" i="33"/>
  <c r="G125" i="33" s="1"/>
  <c r="I123" i="33"/>
  <c r="K123" i="33"/>
  <c r="K130" i="33" s="1"/>
  <c r="M123" i="33"/>
  <c r="M130" i="33" s="1"/>
  <c r="O123" i="33"/>
  <c r="O125" i="33" s="1"/>
  <c r="Q123" i="33"/>
  <c r="Q125" i="33" s="1"/>
  <c r="E129" i="33"/>
  <c r="H131" i="33"/>
  <c r="H133" i="33" s="1"/>
  <c r="L131" i="33"/>
  <c r="P131" i="33"/>
  <c r="P138" i="33" s="1"/>
  <c r="E137" i="33"/>
  <c r="H139" i="33"/>
  <c r="H146" i="33" s="1"/>
  <c r="L139" i="33"/>
  <c r="P139" i="33"/>
  <c r="E145" i="33"/>
  <c r="H147" i="33"/>
  <c r="H149" i="33" s="1"/>
  <c r="L147" i="33"/>
  <c r="L149" i="33" s="1"/>
  <c r="P147" i="33"/>
  <c r="P154" i="33" s="1"/>
  <c r="E153" i="33"/>
  <c r="H155" i="33"/>
  <c r="H157" i="33" s="1"/>
  <c r="L155" i="33"/>
  <c r="L157" i="33" s="1"/>
  <c r="P155" i="33"/>
  <c r="P162" i="33" s="1"/>
  <c r="E161" i="33"/>
  <c r="H163" i="33"/>
  <c r="H167" i="33" s="1"/>
  <c r="L163" i="33"/>
  <c r="P163" i="33"/>
  <c r="P170" i="33" s="1"/>
  <c r="E169" i="33"/>
  <c r="H171" i="33"/>
  <c r="H178" i="33" s="1"/>
  <c r="L171" i="33"/>
  <c r="L178" i="33" s="1"/>
  <c r="P171" i="33"/>
  <c r="P175" i="33" s="1"/>
  <c r="E177" i="33"/>
  <c r="H179" i="33"/>
  <c r="L179" i="33"/>
  <c r="L186" i="33" s="1"/>
  <c r="P179" i="33"/>
  <c r="P186" i="33" s="1"/>
  <c r="E185" i="33"/>
  <c r="H187" i="33"/>
  <c r="H191" i="33" s="1"/>
  <c r="L187" i="33"/>
  <c r="L194" i="33" s="1"/>
  <c r="P187" i="33"/>
  <c r="P194" i="33" s="1"/>
  <c r="E193" i="33"/>
  <c r="C195" i="33"/>
  <c r="H195" i="33"/>
  <c r="H197" i="33" s="1"/>
  <c r="L195" i="33"/>
  <c r="P195" i="33"/>
  <c r="E201" i="33"/>
  <c r="E209" i="33"/>
  <c r="M211" i="33"/>
  <c r="M213" i="33" s="1"/>
  <c r="E217" i="33"/>
  <c r="M219" i="33"/>
  <c r="E225" i="33"/>
  <c r="M227" i="33"/>
  <c r="M234" i="33" s="1"/>
  <c r="E233" i="33"/>
  <c r="M235" i="33"/>
  <c r="M242" i="33" s="1"/>
  <c r="E241" i="33"/>
  <c r="R247" i="33"/>
  <c r="F249" i="33"/>
  <c r="H249" i="33"/>
  <c r="J249" i="33"/>
  <c r="L249" i="33"/>
  <c r="N249" i="33"/>
  <c r="P249" i="33"/>
  <c r="R249" i="33"/>
  <c r="G249" i="33"/>
  <c r="I249" i="33"/>
  <c r="K249" i="33"/>
  <c r="M249" i="33"/>
  <c r="O249" i="33"/>
  <c r="Q249" i="33"/>
  <c r="N21" i="22"/>
  <c r="F95" i="27"/>
  <c r="P71" i="24"/>
  <c r="N165" i="24"/>
  <c r="O221" i="24"/>
  <c r="O85" i="24"/>
  <c r="Q87" i="24"/>
  <c r="N21" i="24"/>
  <c r="N135" i="24"/>
  <c r="O151" i="24"/>
  <c r="O133" i="24"/>
  <c r="J219" i="24"/>
  <c r="J226" i="24" s="1"/>
  <c r="J179" i="24"/>
  <c r="J181" i="24" s="1"/>
  <c r="J147" i="24"/>
  <c r="J115" i="24"/>
  <c r="J119" i="24" s="1"/>
  <c r="J83" i="24"/>
  <c r="J87" i="24" s="1"/>
  <c r="J51" i="24"/>
  <c r="J58" i="24" s="1"/>
  <c r="J19" i="24"/>
  <c r="J23" i="24" s="1"/>
  <c r="I235" i="24"/>
  <c r="I237" i="24" s="1"/>
  <c r="I195" i="24"/>
  <c r="I199" i="24" s="1"/>
  <c r="I163" i="24"/>
  <c r="I170" i="24" s="1"/>
  <c r="I131" i="24"/>
  <c r="I135" i="24" s="1"/>
  <c r="I99" i="24"/>
  <c r="I103" i="24" s="1"/>
  <c r="I67" i="24"/>
  <c r="I35" i="24"/>
  <c r="I42" i="24" s="1"/>
  <c r="H219" i="24"/>
  <c r="H223" i="24" s="1"/>
  <c r="H179" i="24"/>
  <c r="H181" i="24" s="1"/>
  <c r="H147" i="24"/>
  <c r="H151" i="24" s="1"/>
  <c r="H115" i="24"/>
  <c r="H117" i="24" s="1"/>
  <c r="H83" i="24"/>
  <c r="H90" i="24" s="1"/>
  <c r="H51" i="24"/>
  <c r="H55" i="24" s="1"/>
  <c r="H19" i="24"/>
  <c r="G235" i="24"/>
  <c r="G237" i="24" s="1"/>
  <c r="G195" i="24"/>
  <c r="G199" i="24" s="1"/>
  <c r="G163" i="24"/>
  <c r="G170" i="24" s="1"/>
  <c r="G131" i="24"/>
  <c r="G133" i="24" s="1"/>
  <c r="G99" i="24"/>
  <c r="G106" i="24" s="1"/>
  <c r="G67" i="24"/>
  <c r="G71" i="24" s="1"/>
  <c r="K130" i="28"/>
  <c r="J115" i="28"/>
  <c r="K90" i="28"/>
  <c r="L90" i="28" s="1"/>
  <c r="J75" i="28"/>
  <c r="K50" i="28"/>
  <c r="J35" i="28"/>
  <c r="K25" i="28"/>
  <c r="J40" i="28"/>
  <c r="K45" i="28"/>
  <c r="L45" i="28" s="1"/>
  <c r="J60" i="28"/>
  <c r="M60" i="28" s="1"/>
  <c r="K65" i="28"/>
  <c r="J80" i="28"/>
  <c r="K85" i="28"/>
  <c r="J100" i="28"/>
  <c r="K105" i="28"/>
  <c r="J120" i="28"/>
  <c r="K125" i="28"/>
  <c r="J145" i="28"/>
  <c r="K150" i="28"/>
  <c r="L150" i="28" s="1"/>
  <c r="E252" i="24"/>
  <c r="F261" i="24" s="1"/>
  <c r="F257" i="24"/>
  <c r="G11" i="24"/>
  <c r="G15" i="24" s="1"/>
  <c r="G27" i="24"/>
  <c r="G31" i="24" s="1"/>
  <c r="G43" i="24"/>
  <c r="G45" i="24" s="1"/>
  <c r="G59" i="24"/>
  <c r="G61" i="24" s="1"/>
  <c r="G75" i="24"/>
  <c r="G77" i="24" s="1"/>
  <c r="G91" i="24"/>
  <c r="G107" i="24"/>
  <c r="G114" i="24" s="1"/>
  <c r="G123" i="24"/>
  <c r="G125" i="24" s="1"/>
  <c r="G139" i="24"/>
  <c r="G141" i="24" s="1"/>
  <c r="G155" i="24"/>
  <c r="G171" i="24"/>
  <c r="G178" i="24" s="1"/>
  <c r="G187" i="24"/>
  <c r="G194" i="24" s="1"/>
  <c r="G203" i="24"/>
  <c r="G205" i="24" s="1"/>
  <c r="G227" i="24"/>
  <c r="G243" i="24"/>
  <c r="G250" i="24" s="1"/>
  <c r="H11" i="24"/>
  <c r="H13" i="24" s="1"/>
  <c r="H27" i="24"/>
  <c r="H31" i="24" s="1"/>
  <c r="H43" i="24"/>
  <c r="H59" i="24"/>
  <c r="H61" i="24" s="1"/>
  <c r="H75" i="24"/>
  <c r="H79" i="24" s="1"/>
  <c r="H91" i="24"/>
  <c r="H95" i="24" s="1"/>
  <c r="H107" i="24"/>
  <c r="H123" i="24"/>
  <c r="H130" i="24" s="1"/>
  <c r="H139" i="24"/>
  <c r="H146" i="24" s="1"/>
  <c r="H155" i="24"/>
  <c r="H159" i="24" s="1"/>
  <c r="H171" i="24"/>
  <c r="H173" i="24" s="1"/>
  <c r="H187" i="24"/>
  <c r="H191" i="24" s="1"/>
  <c r="H203" i="24"/>
  <c r="H227" i="24"/>
  <c r="H229" i="24" s="1"/>
  <c r="H243" i="24"/>
  <c r="H245" i="24" s="1"/>
  <c r="I11" i="24"/>
  <c r="I13" i="24" s="1"/>
  <c r="I27" i="24"/>
  <c r="I31" i="24" s="1"/>
  <c r="I43" i="24"/>
  <c r="I47" i="24" s="1"/>
  <c r="I59" i="24"/>
  <c r="I75" i="24"/>
  <c r="I82" i="24" s="1"/>
  <c r="I91" i="24"/>
  <c r="I95" i="24" s="1"/>
  <c r="I107" i="24"/>
  <c r="I109" i="24" s="1"/>
  <c r="I123" i="24"/>
  <c r="I139" i="24"/>
  <c r="I143" i="24" s="1"/>
  <c r="I155" i="24"/>
  <c r="I157" i="24" s="1"/>
  <c r="I171" i="24"/>
  <c r="I175" i="24" s="1"/>
  <c r="I187" i="24"/>
  <c r="I191" i="24" s="1"/>
  <c r="I203" i="24"/>
  <c r="I205" i="24" s="1"/>
  <c r="I227" i="24"/>
  <c r="I243" i="24"/>
  <c r="I250" i="24" s="1"/>
  <c r="J11" i="24"/>
  <c r="J15" i="24" s="1"/>
  <c r="J27" i="24"/>
  <c r="J29" i="24" s="1"/>
  <c r="J43" i="24"/>
  <c r="J59" i="24"/>
  <c r="J63" i="24" s="1"/>
  <c r="J75" i="24"/>
  <c r="J82" i="24" s="1"/>
  <c r="J91" i="24"/>
  <c r="J93" i="24" s="1"/>
  <c r="J107" i="24"/>
  <c r="J114" i="24" s="1"/>
  <c r="J123" i="24"/>
  <c r="J127" i="24" s="1"/>
  <c r="J139" i="24"/>
  <c r="J155" i="24"/>
  <c r="J159" i="24" s="1"/>
  <c r="J171" i="24"/>
  <c r="J178" i="24" s="1"/>
  <c r="J187" i="24"/>
  <c r="J194" i="24" s="1"/>
  <c r="J203" i="24"/>
  <c r="J210" i="24" s="1"/>
  <c r="J227" i="24"/>
  <c r="J229" i="24" s="1"/>
  <c r="E257" i="24"/>
  <c r="J173" i="33"/>
  <c r="J45" i="33"/>
  <c r="J242" i="24"/>
  <c r="N11" i="22"/>
  <c r="N109" i="33"/>
  <c r="F213" i="24"/>
  <c r="M136" i="22"/>
  <c r="F218" i="24"/>
  <c r="F215" i="24"/>
  <c r="O215" i="24"/>
  <c r="N202" i="33"/>
  <c r="L215" i="24"/>
  <c r="N139" i="22"/>
  <c r="M139" i="22"/>
  <c r="O134" i="22"/>
  <c r="N134" i="22"/>
  <c r="N133" i="33"/>
  <c r="M69" i="24"/>
  <c r="J109" i="33"/>
  <c r="G85" i="24"/>
  <c r="N69" i="33"/>
  <c r="N53" i="33"/>
  <c r="F122" i="24"/>
  <c r="F117" i="24"/>
  <c r="F103" i="33"/>
  <c r="G87" i="24"/>
  <c r="N61" i="33"/>
  <c r="M181" i="24"/>
  <c r="L242" i="24"/>
  <c r="M165" i="24"/>
  <c r="K71" i="24"/>
  <c r="N23" i="24"/>
  <c r="G223" i="24"/>
  <c r="F90" i="24"/>
  <c r="K199" i="24"/>
  <c r="I90" i="24"/>
  <c r="F226" i="24"/>
  <c r="F37" i="24"/>
  <c r="L119" i="24"/>
  <c r="Q186" i="24"/>
  <c r="Q21" i="24"/>
  <c r="K58" i="24"/>
  <c r="G154" i="24"/>
  <c r="G42" i="24"/>
  <c r="K103" i="24"/>
  <c r="N156" i="22"/>
  <c r="J61" i="33"/>
  <c r="K135" i="24"/>
  <c r="L223" i="24"/>
  <c r="M85" i="24"/>
  <c r="F247" i="24"/>
  <c r="F109" i="24"/>
  <c r="L106" i="24"/>
  <c r="Q135" i="24"/>
  <c r="F165" i="24"/>
  <c r="K223" i="24"/>
  <c r="N151" i="24"/>
  <c r="Q154" i="24"/>
  <c r="M26" i="24"/>
  <c r="F162" i="24"/>
  <c r="F95" i="24"/>
  <c r="F34" i="24"/>
  <c r="L165" i="24"/>
  <c r="F239" i="24"/>
  <c r="J103" i="24"/>
  <c r="M133" i="24"/>
  <c r="M226" i="24"/>
  <c r="K117" i="24"/>
  <c r="F207" i="24"/>
  <c r="F146" i="24"/>
  <c r="F15" i="24"/>
  <c r="O106" i="24"/>
  <c r="N111" i="22"/>
  <c r="O106" i="22"/>
  <c r="M106" i="22"/>
  <c r="N106" i="22"/>
  <c r="O96" i="22"/>
  <c r="N96" i="22"/>
  <c r="N91" i="22"/>
  <c r="M91" i="22"/>
  <c r="G122" i="24"/>
  <c r="I122" i="24"/>
  <c r="J69" i="24"/>
  <c r="K18" i="24"/>
  <c r="K47" i="24"/>
  <c r="K77" i="24"/>
  <c r="K143" i="24"/>
  <c r="K178" i="24"/>
  <c r="K205" i="24"/>
  <c r="L29" i="24"/>
  <c r="L61" i="24"/>
  <c r="L93" i="24"/>
  <c r="L159" i="24"/>
  <c r="L194" i="24"/>
  <c r="L229" i="24"/>
  <c r="M45" i="24"/>
  <c r="M77" i="24"/>
  <c r="M111" i="24"/>
  <c r="M173" i="24"/>
  <c r="M245" i="24"/>
  <c r="N61" i="24"/>
  <c r="N98" i="24"/>
  <c r="N130" i="24"/>
  <c r="N194" i="24"/>
  <c r="N234" i="24"/>
  <c r="O13" i="24"/>
  <c r="O82" i="24"/>
  <c r="O109" i="24"/>
  <c r="O141" i="24"/>
  <c r="O205" i="24"/>
  <c r="O245" i="24"/>
  <c r="P31" i="24"/>
  <c r="P95" i="24"/>
  <c r="P127" i="24"/>
  <c r="P159" i="24"/>
  <c r="P231" i="24"/>
  <c r="Q18" i="24"/>
  <c r="Q45" i="24"/>
  <c r="Q114" i="24"/>
  <c r="Q141" i="24"/>
  <c r="Q178" i="24"/>
  <c r="Q247" i="24"/>
  <c r="G55" i="24"/>
  <c r="I53" i="24"/>
  <c r="J138" i="24"/>
  <c r="K63" i="24"/>
  <c r="K159" i="24"/>
  <c r="K231" i="24"/>
  <c r="L82" i="24"/>
  <c r="L178" i="24"/>
  <c r="L247" i="24"/>
  <c r="M93" i="24"/>
  <c r="M194" i="24"/>
  <c r="N13" i="24"/>
  <c r="N111" i="24"/>
  <c r="N210" i="24"/>
  <c r="O34" i="24"/>
  <c r="O125" i="24"/>
  <c r="O191" i="24"/>
  <c r="O229" i="24"/>
  <c r="P18" i="24"/>
  <c r="P77" i="24"/>
  <c r="P114" i="24"/>
  <c r="P146" i="24"/>
  <c r="P207" i="24"/>
  <c r="P250" i="24"/>
  <c r="Q29" i="24"/>
  <c r="Q95" i="24"/>
  <c r="Q127" i="24"/>
  <c r="Q162" i="24"/>
  <c r="Q229" i="24"/>
  <c r="H82" i="33"/>
  <c r="L74" i="33"/>
  <c r="L98" i="33"/>
  <c r="L82" i="33"/>
  <c r="P77" i="33"/>
  <c r="P47" i="33"/>
  <c r="P53" i="33"/>
  <c r="P71" i="33"/>
  <c r="H90" i="33"/>
  <c r="P85" i="33"/>
  <c r="P103" i="33"/>
  <c r="H122" i="33"/>
  <c r="P117" i="33"/>
  <c r="P95" i="33"/>
  <c r="H114" i="33"/>
  <c r="P109" i="33"/>
  <c r="P127" i="33"/>
  <c r="P197" i="33"/>
  <c r="P143" i="33"/>
  <c r="I127" i="33"/>
  <c r="M111" i="33"/>
  <c r="M98" i="33"/>
  <c r="Q77" i="33"/>
  <c r="I71" i="33"/>
  <c r="M55" i="33"/>
  <c r="M45" i="33"/>
  <c r="M42" i="33"/>
  <c r="Q31" i="33"/>
  <c r="Q21" i="33"/>
  <c r="Q18" i="33"/>
  <c r="I15" i="33"/>
  <c r="O133" i="33"/>
  <c r="O146" i="33"/>
  <c r="K151" i="33"/>
  <c r="K157" i="33"/>
  <c r="K170" i="33"/>
  <c r="G175" i="33"/>
  <c r="G181" i="33"/>
  <c r="G194" i="33"/>
  <c r="O191" i="33"/>
  <c r="K215" i="33"/>
  <c r="O226" i="33"/>
  <c r="O237" i="33"/>
  <c r="L215" i="33"/>
  <c r="L221" i="33"/>
  <c r="L234" i="33"/>
  <c r="H239" i="33"/>
  <c r="L183" i="33"/>
  <c r="L181" i="33"/>
  <c r="L165" i="33"/>
  <c r="L141" i="33"/>
  <c r="O87" i="33"/>
  <c r="K34" i="33"/>
  <c r="M135" i="33"/>
  <c r="I162" i="33"/>
  <c r="Q159" i="33"/>
  <c r="Q165" i="33"/>
  <c r="Q178" i="33"/>
  <c r="M183" i="33"/>
  <c r="M189" i="33"/>
  <c r="M199" i="33"/>
  <c r="K221" i="33"/>
  <c r="K239" i="33"/>
  <c r="J213" i="33"/>
  <c r="F229" i="33"/>
  <c r="F237" i="33"/>
  <c r="N239" i="33"/>
  <c r="L50" i="28"/>
  <c r="L130" i="28"/>
  <c r="L125" i="28"/>
  <c r="N263" i="37" l="1"/>
  <c r="N83" i="22"/>
  <c r="N88" i="22"/>
  <c r="M128" i="22"/>
  <c r="O113" i="22"/>
  <c r="O103" i="22"/>
  <c r="M63" i="22"/>
  <c r="C11" i="37"/>
  <c r="F10" i="38"/>
  <c r="C27" i="37"/>
  <c r="F22" i="38"/>
  <c r="C43" i="37"/>
  <c r="F34" i="38"/>
  <c r="C59" i="37"/>
  <c r="C75" i="37"/>
  <c r="F56" i="38"/>
  <c r="C91" i="37"/>
  <c r="F65" i="38"/>
  <c r="C107" i="37"/>
  <c r="F75" i="38"/>
  <c r="E82" i="38"/>
  <c r="D82" i="38"/>
  <c r="C82" i="38"/>
  <c r="D93" i="38"/>
  <c r="C93" i="38"/>
  <c r="E93" i="38"/>
  <c r="C155" i="37"/>
  <c r="F104" i="38"/>
  <c r="D116" i="38"/>
  <c r="C116" i="38"/>
  <c r="E116" i="38"/>
  <c r="C187" i="37"/>
  <c r="F128" i="38"/>
  <c r="C203" i="37"/>
  <c r="F140" i="38"/>
  <c r="E152" i="38"/>
  <c r="D152" i="38"/>
  <c r="C152" i="38"/>
  <c r="D164" i="38"/>
  <c r="C164" i="38"/>
  <c r="E164" i="38"/>
  <c r="N261" i="37"/>
  <c r="N28" i="22"/>
  <c r="N38" i="22"/>
  <c r="O88" i="22"/>
  <c r="N118" i="22"/>
  <c r="C19" i="37"/>
  <c r="F16" i="38"/>
  <c r="C35" i="37"/>
  <c r="F28" i="38"/>
  <c r="E40" i="38"/>
  <c r="D40" i="38"/>
  <c r="C40" i="38"/>
  <c r="C51" i="38"/>
  <c r="D51" i="38"/>
  <c r="E51" i="38"/>
  <c r="C83" i="37"/>
  <c r="F61" i="38"/>
  <c r="C99" i="37"/>
  <c r="F70" i="38"/>
  <c r="C115" i="37"/>
  <c r="F78" i="38"/>
  <c r="C131" i="37"/>
  <c r="F87" i="38"/>
  <c r="C147" i="37"/>
  <c r="F99" i="38"/>
  <c r="C110" i="38"/>
  <c r="E110" i="38"/>
  <c r="D110" i="38"/>
  <c r="C179" i="37"/>
  <c r="F122" i="38"/>
  <c r="C195" i="37"/>
  <c r="F134" i="38"/>
  <c r="E146" i="38"/>
  <c r="D146" i="38"/>
  <c r="C146" i="38"/>
  <c r="C227" i="37"/>
  <c r="F158" i="38"/>
  <c r="E170" i="38"/>
  <c r="D170" i="38"/>
  <c r="C170" i="38"/>
  <c r="O138" i="22"/>
  <c r="N108" i="22"/>
  <c r="N98" i="22"/>
  <c r="J30" i="22"/>
  <c r="O123" i="22"/>
  <c r="N138" i="22"/>
  <c r="C123" i="33"/>
  <c r="C123" i="37"/>
  <c r="C139" i="33"/>
  <c r="C139" i="37"/>
  <c r="C171" i="33"/>
  <c r="C171" i="37"/>
  <c r="C211" i="33"/>
  <c r="C219" i="37"/>
  <c r="C227" i="33"/>
  <c r="C235" i="37"/>
  <c r="P263" i="37"/>
  <c r="P261" i="37"/>
  <c r="P266" i="37"/>
  <c r="E149" i="37"/>
  <c r="E154" i="37"/>
  <c r="E151" i="37"/>
  <c r="G266" i="37"/>
  <c r="G261" i="37"/>
  <c r="G263" i="37"/>
  <c r="E183" i="37"/>
  <c r="E181" i="37"/>
  <c r="E186" i="37"/>
  <c r="E259" i="37"/>
  <c r="F266" i="37"/>
  <c r="F261" i="37"/>
  <c r="F263" i="37"/>
  <c r="H263" i="37"/>
  <c r="H261" i="37"/>
  <c r="H266" i="37"/>
  <c r="E210" i="37"/>
  <c r="E207" i="37"/>
  <c r="E205" i="37"/>
  <c r="E101" i="37"/>
  <c r="E106" i="37"/>
  <c r="E103" i="37"/>
  <c r="E63" i="37"/>
  <c r="E66" i="37"/>
  <c r="E61" i="37"/>
  <c r="E111" i="37"/>
  <c r="E109" i="37"/>
  <c r="E114" i="37"/>
  <c r="Q263" i="37"/>
  <c r="Q261" i="37"/>
  <c r="Q266" i="37"/>
  <c r="O261" i="37"/>
  <c r="O266" i="37"/>
  <c r="O263" i="37"/>
  <c r="L263" i="37"/>
  <c r="L261" i="37"/>
  <c r="L266" i="37"/>
  <c r="E218" i="37"/>
  <c r="E215" i="37"/>
  <c r="E213" i="37"/>
  <c r="E69" i="37"/>
  <c r="E71" i="37"/>
  <c r="E74" i="37"/>
  <c r="E31" i="37"/>
  <c r="E29" i="37"/>
  <c r="E34" i="37"/>
  <c r="E247" i="37"/>
  <c r="E250" i="37"/>
  <c r="E245" i="37"/>
  <c r="E242" i="37"/>
  <c r="E237" i="37"/>
  <c r="E239" i="37"/>
  <c r="E85" i="37"/>
  <c r="E90" i="37"/>
  <c r="E87" i="37"/>
  <c r="E79" i="37"/>
  <c r="E77" i="37"/>
  <c r="E82" i="37"/>
  <c r="E47" i="37"/>
  <c r="E50" i="37"/>
  <c r="E45" i="37"/>
  <c r="E175" i="37"/>
  <c r="E178" i="37"/>
  <c r="E173" i="37"/>
  <c r="E53" i="37"/>
  <c r="E55" i="37"/>
  <c r="E58" i="37"/>
  <c r="I263" i="37"/>
  <c r="I261" i="37"/>
  <c r="I266" i="37"/>
  <c r="C51" i="24"/>
  <c r="C51" i="37"/>
  <c r="F52" i="27"/>
  <c r="C67" i="37"/>
  <c r="C163" i="24"/>
  <c r="C163" i="37"/>
  <c r="F161" i="36"/>
  <c r="C211" i="37"/>
  <c r="C243" i="24"/>
  <c r="C243" i="37"/>
  <c r="E194" i="37"/>
  <c r="E191" i="37"/>
  <c r="E189" i="37"/>
  <c r="E167" i="37"/>
  <c r="E170" i="37"/>
  <c r="E165" i="37"/>
  <c r="E199" i="37"/>
  <c r="E202" i="37"/>
  <c r="E197" i="37"/>
  <c r="J261" i="37"/>
  <c r="J263" i="37"/>
  <c r="J266" i="37"/>
  <c r="E141" i="37"/>
  <c r="E146" i="37"/>
  <c r="E143" i="37"/>
  <c r="M261" i="37"/>
  <c r="M263" i="37"/>
  <c r="M266" i="37"/>
  <c r="E133" i="37"/>
  <c r="E138" i="37"/>
  <c r="E135" i="37"/>
  <c r="E159" i="37"/>
  <c r="E162" i="37"/>
  <c r="E157" i="37"/>
  <c r="E37" i="37"/>
  <c r="E39" i="37"/>
  <c r="E42" i="37"/>
  <c r="E15" i="37"/>
  <c r="E13" i="37"/>
  <c r="E18" i="37"/>
  <c r="J110" i="22"/>
  <c r="C203" i="35"/>
  <c r="E117" i="37"/>
  <c r="E122" i="37"/>
  <c r="E119" i="37"/>
  <c r="E130" i="37"/>
  <c r="E125" i="37"/>
  <c r="E127" i="37"/>
  <c r="K266" i="37"/>
  <c r="K263" i="37"/>
  <c r="K261" i="37"/>
  <c r="E23" i="37"/>
  <c r="E21" i="37"/>
  <c r="E26" i="37"/>
  <c r="E231" i="37"/>
  <c r="E234" i="37"/>
  <c r="E229" i="37"/>
  <c r="E221" i="37"/>
  <c r="E226" i="37"/>
  <c r="E223" i="37"/>
  <c r="E98" i="37"/>
  <c r="E93" i="37"/>
  <c r="E95" i="37"/>
  <c r="L125" i="22"/>
  <c r="M125" i="22" s="1"/>
  <c r="N123" i="22"/>
  <c r="O108" i="22"/>
  <c r="M148" i="22"/>
  <c r="M53" i="22"/>
  <c r="O53" i="22"/>
  <c r="K55" i="22"/>
  <c r="I69" i="22"/>
  <c r="O48" i="22"/>
  <c r="E209" i="35"/>
  <c r="H250" i="24"/>
  <c r="J37" i="24"/>
  <c r="M74" i="22"/>
  <c r="O89" i="22"/>
  <c r="R261" i="35"/>
  <c r="C187" i="35"/>
  <c r="F235" i="35"/>
  <c r="F242" i="35" s="1"/>
  <c r="O71" i="22"/>
  <c r="O61" i="22"/>
  <c r="O51" i="22"/>
  <c r="N127" i="22"/>
  <c r="I219" i="24"/>
  <c r="I226" i="24" s="1"/>
  <c r="O98" i="22"/>
  <c r="N103" i="22"/>
  <c r="N113" i="22"/>
  <c r="O104" i="22"/>
  <c r="N37" i="22"/>
  <c r="J120" i="22"/>
  <c r="L227" i="35"/>
  <c r="L229" i="35" s="1"/>
  <c r="L21" i="1"/>
  <c r="L16" i="1"/>
  <c r="J65" i="22"/>
  <c r="M25" i="28"/>
  <c r="O143" i="22"/>
  <c r="N143" i="22"/>
  <c r="L105" i="22"/>
  <c r="M105" i="22" s="1"/>
  <c r="O102" i="22"/>
  <c r="O94" i="22"/>
  <c r="M134" i="22"/>
  <c r="M58" i="22"/>
  <c r="N219" i="24"/>
  <c r="N221" i="24" s="1"/>
  <c r="P219" i="24"/>
  <c r="P226" i="24" s="1"/>
  <c r="M211" i="24"/>
  <c r="K147" i="24"/>
  <c r="K151" i="24" s="1"/>
  <c r="Q51" i="24"/>
  <c r="Q55" i="24" s="1"/>
  <c r="M102" i="22"/>
  <c r="I150" i="22"/>
  <c r="I18" i="22"/>
  <c r="O129" i="22"/>
  <c r="H257" i="24"/>
  <c r="E217" i="35"/>
  <c r="N41" i="22"/>
  <c r="J167" i="22"/>
  <c r="K145" i="22"/>
  <c r="M83" i="22"/>
  <c r="I119" i="22"/>
  <c r="K191" i="27"/>
  <c r="G261" i="24" s="1"/>
  <c r="O78" i="22"/>
  <c r="O21" i="22"/>
  <c r="N117" i="22"/>
  <c r="N144" i="22"/>
  <c r="M104" i="22"/>
  <c r="F147" i="24"/>
  <c r="L147" i="24"/>
  <c r="L149" i="24" s="1"/>
  <c r="O35" i="24"/>
  <c r="O39" i="24" s="1"/>
  <c r="Q163" i="24"/>
  <c r="Q165" i="24" s="1"/>
  <c r="H35" i="24"/>
  <c r="H39" i="24" s="1"/>
  <c r="N115" i="24"/>
  <c r="N119" i="24" s="1"/>
  <c r="Q67" i="24"/>
  <c r="Q69" i="24" s="1"/>
  <c r="P211" i="24"/>
  <c r="P215" i="24" s="1"/>
  <c r="H211" i="24"/>
  <c r="H218" i="24" s="1"/>
  <c r="N83" i="24"/>
  <c r="L19" i="24"/>
  <c r="I60" i="22"/>
  <c r="I99" i="22"/>
  <c r="N18" i="22"/>
  <c r="N58" i="22"/>
  <c r="N124" i="22"/>
  <c r="N203" i="33"/>
  <c r="N207" i="33" s="1"/>
  <c r="E193" i="35"/>
  <c r="C243" i="35"/>
  <c r="I51" i="35"/>
  <c r="I53" i="35" s="1"/>
  <c r="K87" i="22"/>
  <c r="M127" i="22"/>
  <c r="N47" i="22"/>
  <c r="N73" i="22"/>
  <c r="N116" i="22"/>
  <c r="O116" i="22"/>
  <c r="N93" i="22"/>
  <c r="O93" i="22"/>
  <c r="N36" i="22"/>
  <c r="O36" i="22"/>
  <c r="N16" i="22"/>
  <c r="O16" i="22"/>
  <c r="N86" i="22"/>
  <c r="O86" i="22"/>
  <c r="M93" i="22"/>
  <c r="O43" i="22"/>
  <c r="M114" i="22"/>
  <c r="I48" i="22"/>
  <c r="O73" i="22"/>
  <c r="E41" i="35"/>
  <c r="G67" i="35"/>
  <c r="G69" i="35" s="1"/>
  <c r="O99" i="35"/>
  <c r="O103" i="35" s="1"/>
  <c r="K227" i="35"/>
  <c r="K234" i="35" s="1"/>
  <c r="M123" i="35"/>
  <c r="M127" i="35" s="1"/>
  <c r="K197" i="36"/>
  <c r="O153" i="22"/>
  <c r="J165" i="24"/>
  <c r="G19" i="24"/>
  <c r="L83" i="24"/>
  <c r="L90" i="24" s="1"/>
  <c r="O19" i="24"/>
  <c r="O23" i="24" s="1"/>
  <c r="Q115" i="24"/>
  <c r="Q122" i="24" s="1"/>
  <c r="Q235" i="24"/>
  <c r="Q237" i="24" s="1"/>
  <c r="K83" i="24"/>
  <c r="K85" i="24" s="1"/>
  <c r="N51" i="24"/>
  <c r="N55" i="24" s="1"/>
  <c r="P51" i="24"/>
  <c r="P58" i="24" s="1"/>
  <c r="K19" i="24"/>
  <c r="M115" i="24"/>
  <c r="M117" i="24" s="1"/>
  <c r="P115" i="24"/>
  <c r="P117" i="24" s="1"/>
  <c r="L179" i="24"/>
  <c r="L181" i="24" s="1"/>
  <c r="N211" i="24"/>
  <c r="N218" i="24" s="1"/>
  <c r="K211" i="24"/>
  <c r="K218" i="24" s="1"/>
  <c r="I160" i="22"/>
  <c r="P99" i="24"/>
  <c r="I108" i="22"/>
  <c r="I30" i="22"/>
  <c r="R258" i="24"/>
  <c r="I28" i="22"/>
  <c r="M28" i="22" s="1"/>
  <c r="M147" i="22"/>
  <c r="M96" i="22"/>
  <c r="J67" i="33"/>
  <c r="O49" i="22"/>
  <c r="E49" i="35"/>
  <c r="H67" i="35"/>
  <c r="H69" i="35" s="1"/>
  <c r="P35" i="35"/>
  <c r="P42" i="35" s="1"/>
  <c r="J219" i="35"/>
  <c r="J223" i="35" s="1"/>
  <c r="M179" i="35"/>
  <c r="M186" i="35" s="1"/>
  <c r="O66" i="22"/>
  <c r="L25" i="22"/>
  <c r="M25" i="22" s="1"/>
  <c r="J40" i="22"/>
  <c r="N77" i="22"/>
  <c r="O87" i="22"/>
  <c r="J105" i="22"/>
  <c r="K120" i="22"/>
  <c r="L130" i="22"/>
  <c r="N147" i="22"/>
  <c r="K155" i="22"/>
  <c r="M43" i="22"/>
  <c r="M86" i="22"/>
  <c r="I90" i="22"/>
  <c r="M18" i="22"/>
  <c r="E57" i="35"/>
  <c r="E161" i="35"/>
  <c r="E225" i="35"/>
  <c r="R263" i="35"/>
  <c r="G243" i="35"/>
  <c r="G247" i="35" s="1"/>
  <c r="L197" i="36"/>
  <c r="N153" i="22"/>
  <c r="N112" i="22"/>
  <c r="J150" i="22"/>
  <c r="L40" i="22"/>
  <c r="M77" i="22"/>
  <c r="J140" i="22"/>
  <c r="O22" i="22"/>
  <c r="M22" i="22"/>
  <c r="P131" i="35"/>
  <c r="P135" i="35" s="1"/>
  <c r="N12" i="22"/>
  <c r="N17" i="22"/>
  <c r="O37" i="22"/>
  <c r="O27" i="22"/>
  <c r="K30" i="22"/>
  <c r="J75" i="22"/>
  <c r="M112" i="22"/>
  <c r="E260" i="35"/>
  <c r="M12" i="22"/>
  <c r="F11" i="35"/>
  <c r="F18" i="35" s="1"/>
  <c r="G99" i="35"/>
  <c r="G103" i="35" s="1"/>
  <c r="H99" i="35"/>
  <c r="I59" i="35"/>
  <c r="I61" i="35" s="1"/>
  <c r="J35" i="35"/>
  <c r="J39" i="35" s="1"/>
  <c r="K27" i="35"/>
  <c r="K34" i="35" s="1"/>
  <c r="L35" i="35"/>
  <c r="L39" i="35" s="1"/>
  <c r="O163" i="35"/>
  <c r="O170" i="35" s="1"/>
  <c r="P187" i="35"/>
  <c r="P189" i="35" s="1"/>
  <c r="L91" i="35"/>
  <c r="G59" i="35"/>
  <c r="G66" i="35" s="1"/>
  <c r="G27" i="35"/>
  <c r="G34" i="35" s="1"/>
  <c r="Q265" i="35"/>
  <c r="I265" i="35"/>
  <c r="Q163" i="35"/>
  <c r="Q167" i="35" s="1"/>
  <c r="O58" i="22"/>
  <c r="O34" i="22"/>
  <c r="N52" i="22"/>
  <c r="O122" i="22"/>
  <c r="O59" i="22"/>
  <c r="N129" i="22"/>
  <c r="N56" i="22"/>
  <c r="N102" i="22"/>
  <c r="N149" i="22"/>
  <c r="H203" i="33"/>
  <c r="H205" i="33" s="1"/>
  <c r="P203" i="33"/>
  <c r="M203" i="33"/>
  <c r="M210" i="33" s="1"/>
  <c r="K203" i="33"/>
  <c r="K210" i="33" s="1"/>
  <c r="J203" i="33"/>
  <c r="J205" i="33" s="1"/>
  <c r="Q203" i="33"/>
  <c r="Q243" i="33" s="1"/>
  <c r="I203" i="33"/>
  <c r="I210" i="33" s="1"/>
  <c r="O203" i="33"/>
  <c r="O205" i="33" s="1"/>
  <c r="L203" i="33"/>
  <c r="L205" i="33" s="1"/>
  <c r="F203" i="33"/>
  <c r="F205" i="33" s="1"/>
  <c r="H195" i="24"/>
  <c r="F195" i="24"/>
  <c r="L195" i="24"/>
  <c r="L202" i="24" s="1"/>
  <c r="Q195" i="24"/>
  <c r="Q199" i="24" s="1"/>
  <c r="G211" i="35"/>
  <c r="G213" i="35" s="1"/>
  <c r="F131" i="35"/>
  <c r="F133" i="35" s="1"/>
  <c r="G163" i="35"/>
  <c r="G170" i="35" s="1"/>
  <c r="H187" i="35"/>
  <c r="I203" i="35"/>
  <c r="I207" i="35" s="1"/>
  <c r="J195" i="35"/>
  <c r="J197" i="35" s="1"/>
  <c r="K155" i="35"/>
  <c r="K162" i="35" s="1"/>
  <c r="L163" i="35"/>
  <c r="L165" i="35" s="1"/>
  <c r="N163" i="35"/>
  <c r="N167" i="35" s="1"/>
  <c r="O27" i="35"/>
  <c r="O34" i="35" s="1"/>
  <c r="F83" i="35"/>
  <c r="F90" i="35" s="1"/>
  <c r="M211" i="35"/>
  <c r="M218" i="35" s="1"/>
  <c r="F99" i="35"/>
  <c r="F106" i="35" s="1"/>
  <c r="G107" i="35"/>
  <c r="G111" i="35" s="1"/>
  <c r="H155" i="35"/>
  <c r="H159" i="35" s="1"/>
  <c r="I187" i="35"/>
  <c r="J99" i="35"/>
  <c r="J103" i="35" s="1"/>
  <c r="K99" i="35"/>
  <c r="K101" i="35" s="1"/>
  <c r="L99" i="35"/>
  <c r="L101" i="35" s="1"/>
  <c r="N67" i="35"/>
  <c r="N74" i="35" s="1"/>
  <c r="P227" i="35"/>
  <c r="P229" i="35" s="1"/>
  <c r="K195" i="35"/>
  <c r="K199" i="35" s="1"/>
  <c r="O139" i="35"/>
  <c r="O141" i="35" s="1"/>
  <c r="N107" i="35"/>
  <c r="N111" i="35" s="1"/>
  <c r="O75" i="35"/>
  <c r="O79" i="35" s="1"/>
  <c r="P43" i="35"/>
  <c r="P47" i="35" s="1"/>
  <c r="G11" i="35"/>
  <c r="G15" i="35" s="1"/>
  <c r="J90" i="22"/>
  <c r="K140" i="22"/>
  <c r="J25" i="22"/>
  <c r="N25" i="22" s="1"/>
  <c r="N14" i="22"/>
  <c r="O14" i="22"/>
  <c r="N170" i="35"/>
  <c r="L67" i="22"/>
  <c r="E105" i="35"/>
  <c r="K112" i="22"/>
  <c r="E177" i="35"/>
  <c r="L157" i="22"/>
  <c r="E249" i="35"/>
  <c r="G207" i="24"/>
  <c r="I58" i="35"/>
  <c r="O243" i="35"/>
  <c r="O250" i="35" s="1"/>
  <c r="I243" i="35"/>
  <c r="I247" i="35" s="1"/>
  <c r="N243" i="35"/>
  <c r="N247" i="35" s="1"/>
  <c r="J243" i="35"/>
  <c r="J247" i="35" s="1"/>
  <c r="M203" i="35"/>
  <c r="M205" i="35" s="1"/>
  <c r="G203" i="35"/>
  <c r="G207" i="35" s="1"/>
  <c r="N171" i="35"/>
  <c r="N173" i="35" s="1"/>
  <c r="F171" i="35"/>
  <c r="F178" i="35" s="1"/>
  <c r="L147" i="35"/>
  <c r="I147" i="35"/>
  <c r="I151" i="35" s="1"/>
  <c r="P147" i="35"/>
  <c r="P154" i="35" s="1"/>
  <c r="H147" i="35"/>
  <c r="H154" i="35" s="1"/>
  <c r="H115" i="35"/>
  <c r="H117" i="35" s="1"/>
  <c r="N115" i="35"/>
  <c r="N122" i="35" s="1"/>
  <c r="Q51" i="35"/>
  <c r="F51" i="35"/>
  <c r="F53" i="35" s="1"/>
  <c r="M51" i="35"/>
  <c r="M53" i="35" s="1"/>
  <c r="H51" i="35"/>
  <c r="H53" i="35" s="1"/>
  <c r="J19" i="35"/>
  <c r="J23" i="35" s="1"/>
  <c r="H19" i="35"/>
  <c r="H23" i="35" s="1"/>
  <c r="L19" i="35"/>
  <c r="I19" i="35"/>
  <c r="I26" i="35" s="1"/>
  <c r="K151" i="22"/>
  <c r="O151" i="22" s="1"/>
  <c r="E241" i="24"/>
  <c r="L62" i="22"/>
  <c r="M62" i="22" s="1"/>
  <c r="E97" i="35"/>
  <c r="K107" i="22"/>
  <c r="O107" i="22" s="1"/>
  <c r="E169" i="35"/>
  <c r="O148" i="22"/>
  <c r="N148" i="22"/>
  <c r="N87" i="22"/>
  <c r="Q211" i="24"/>
  <c r="Q218" i="24" s="1"/>
  <c r="I211" i="24"/>
  <c r="G211" i="24"/>
  <c r="G218" i="24" s="1"/>
  <c r="O203" i="35"/>
  <c r="K136" i="22"/>
  <c r="E217" i="24"/>
  <c r="K12" i="22"/>
  <c r="E17" i="35"/>
  <c r="L97" i="22"/>
  <c r="E153" i="35"/>
  <c r="Q211" i="35"/>
  <c r="Q215" i="35" s="1"/>
  <c r="K211" i="35"/>
  <c r="K215" i="35" s="1"/>
  <c r="P211" i="35"/>
  <c r="P218" i="35" s="1"/>
  <c r="J211" i="35"/>
  <c r="J213" i="35" s="1"/>
  <c r="N211" i="35"/>
  <c r="N213" i="35" s="1"/>
  <c r="H211" i="35"/>
  <c r="J147" i="35"/>
  <c r="J151" i="35" s="1"/>
  <c r="M115" i="35"/>
  <c r="P265" i="35"/>
  <c r="N22" i="22"/>
  <c r="L92" i="22"/>
  <c r="E145" i="35"/>
  <c r="E248" i="33"/>
  <c r="L159" i="22" s="1"/>
  <c r="M159" i="22" s="1"/>
  <c r="K20" i="22"/>
  <c r="M116" i="22"/>
  <c r="O38" i="22"/>
  <c r="N128" i="22"/>
  <c r="M141" i="22"/>
  <c r="E244" i="33"/>
  <c r="J159" i="22" s="1"/>
  <c r="I110" i="22"/>
  <c r="I40" i="22"/>
  <c r="I88" i="22"/>
  <c r="M88" i="22" s="1"/>
  <c r="I37" i="22"/>
  <c r="M37" i="22" s="1"/>
  <c r="M73" i="22"/>
  <c r="O28" i="22"/>
  <c r="N48" i="22"/>
  <c r="O69" i="22"/>
  <c r="O114" i="22"/>
  <c r="H195" i="35"/>
  <c r="H202" i="35" s="1"/>
  <c r="M67" i="22"/>
  <c r="I111" i="24"/>
  <c r="I25" i="22"/>
  <c r="M119" i="22"/>
  <c r="M69" i="22"/>
  <c r="M89" i="22"/>
  <c r="M59" i="22"/>
  <c r="M39" i="22"/>
  <c r="O118" i="22"/>
  <c r="O29" i="22"/>
  <c r="N34" i="22"/>
  <c r="N69" i="22"/>
  <c r="N114" i="22"/>
  <c r="L23" i="35"/>
  <c r="F179" i="35"/>
  <c r="F181" i="35" s="1"/>
  <c r="F139" i="35"/>
  <c r="F141" i="35" s="1"/>
  <c r="I107" i="35"/>
  <c r="I114" i="35" s="1"/>
  <c r="L93" i="35"/>
  <c r="L98" i="35"/>
  <c r="L95" i="35"/>
  <c r="O82" i="35"/>
  <c r="O77" i="35"/>
  <c r="G50" i="24"/>
  <c r="H125" i="24"/>
  <c r="I101" i="24"/>
  <c r="M103" i="22"/>
  <c r="M98" i="22"/>
  <c r="M113" i="22"/>
  <c r="M123" i="22"/>
  <c r="O133" i="22"/>
  <c r="M108" i="22"/>
  <c r="L105" i="28"/>
  <c r="L85" i="28"/>
  <c r="L65" i="28"/>
  <c r="L25" i="28"/>
  <c r="I85" i="22"/>
  <c r="I143" i="22"/>
  <c r="M143" i="22" s="1"/>
  <c r="M16" i="22"/>
  <c r="N43" i="22"/>
  <c r="N53" i="22"/>
  <c r="O63" i="22"/>
  <c r="O128" i="22"/>
  <c r="N29" i="22"/>
  <c r="N39" i="22"/>
  <c r="N59" i="22"/>
  <c r="N74" i="22"/>
  <c r="N89" i="22"/>
  <c r="N104" i="22"/>
  <c r="F219" i="35"/>
  <c r="F226" i="35" s="1"/>
  <c r="F43" i="35"/>
  <c r="F45" i="35" s="1"/>
  <c r="G195" i="35"/>
  <c r="G197" i="35" s="1"/>
  <c r="G139" i="35"/>
  <c r="G141" i="35" s="1"/>
  <c r="I139" i="35"/>
  <c r="I146" i="35" s="1"/>
  <c r="I91" i="35"/>
  <c r="I98" i="35" s="1"/>
  <c r="J179" i="35"/>
  <c r="J186" i="35" s="1"/>
  <c r="J139" i="35"/>
  <c r="J141" i="35" s="1"/>
  <c r="J75" i="35"/>
  <c r="J82" i="35" s="1"/>
  <c r="K139" i="35"/>
  <c r="K143" i="35" s="1"/>
  <c r="K91" i="35"/>
  <c r="M43" i="35"/>
  <c r="M45" i="35" s="1"/>
  <c r="N219" i="35"/>
  <c r="N43" i="35"/>
  <c r="N45" i="35" s="1"/>
  <c r="G109" i="24"/>
  <c r="H63" i="24"/>
  <c r="H234" i="24"/>
  <c r="J189" i="24"/>
  <c r="G239" i="24"/>
  <c r="K157" i="35"/>
  <c r="H170" i="24"/>
  <c r="L226" i="24"/>
  <c r="H101" i="35"/>
  <c r="G79" i="24"/>
  <c r="G173" i="24"/>
  <c r="G245" i="24"/>
  <c r="H98" i="24"/>
  <c r="H194" i="24"/>
  <c r="I18" i="24"/>
  <c r="J31" i="24"/>
  <c r="J55" i="24"/>
  <c r="H119" i="24"/>
  <c r="G103" i="24"/>
  <c r="G18" i="24"/>
  <c r="G47" i="24"/>
  <c r="G111" i="24"/>
  <c r="G146" i="24"/>
  <c r="G175" i="24"/>
  <c r="G247" i="24"/>
  <c r="H34" i="24"/>
  <c r="H66" i="24"/>
  <c r="H127" i="24"/>
  <c r="H157" i="24"/>
  <c r="I15" i="24"/>
  <c r="I77" i="24"/>
  <c r="I173" i="24"/>
  <c r="J125" i="24"/>
  <c r="J117" i="24"/>
  <c r="I242" i="24"/>
  <c r="H186" i="24"/>
  <c r="H58" i="24"/>
  <c r="G165" i="24"/>
  <c r="I50" i="24"/>
  <c r="I79" i="24"/>
  <c r="I146" i="24"/>
  <c r="I247" i="24"/>
  <c r="J61" i="24"/>
  <c r="J162" i="24"/>
  <c r="E35" i="24"/>
  <c r="E42" i="24" s="1"/>
  <c r="P242" i="33"/>
  <c r="P223" i="33"/>
  <c r="H226" i="33"/>
  <c r="H207" i="33"/>
  <c r="G239" i="33"/>
  <c r="G210" i="33"/>
  <c r="K199" i="33"/>
  <c r="K183" i="33"/>
  <c r="O178" i="33"/>
  <c r="O159" i="33"/>
  <c r="G162" i="33"/>
  <c r="G143" i="33"/>
  <c r="K138" i="33"/>
  <c r="M23" i="33"/>
  <c r="I34" i="33"/>
  <c r="I47" i="33"/>
  <c r="Q50" i="33"/>
  <c r="P111" i="33"/>
  <c r="P93" i="33"/>
  <c r="P119" i="33"/>
  <c r="P101" i="33"/>
  <c r="P87" i="33"/>
  <c r="P69" i="33"/>
  <c r="Q245" i="24"/>
  <c r="Q175" i="24"/>
  <c r="Q111" i="24"/>
  <c r="Q50" i="24"/>
  <c r="P234" i="24"/>
  <c r="P162" i="24"/>
  <c r="P93" i="24"/>
  <c r="P29" i="24"/>
  <c r="O207" i="24"/>
  <c r="O143" i="24"/>
  <c r="O79" i="24"/>
  <c r="O18" i="24"/>
  <c r="N191" i="24"/>
  <c r="N127" i="24"/>
  <c r="N63" i="24"/>
  <c r="M247" i="24"/>
  <c r="M175" i="24"/>
  <c r="M114" i="24"/>
  <c r="M50" i="24"/>
  <c r="L234" i="24"/>
  <c r="L157" i="24"/>
  <c r="L98" i="24"/>
  <c r="L34" i="24"/>
  <c r="K210" i="24"/>
  <c r="K141" i="24"/>
  <c r="K79" i="24"/>
  <c r="K15" i="24"/>
  <c r="J74" i="24"/>
  <c r="H202" i="24"/>
  <c r="G119" i="24"/>
  <c r="F18" i="24"/>
  <c r="F141" i="24"/>
  <c r="F170" i="24"/>
  <c r="F111" i="24"/>
  <c r="K106" i="24"/>
  <c r="F42" i="24"/>
  <c r="F87" i="24"/>
  <c r="K74" i="24"/>
  <c r="L239" i="24"/>
  <c r="O226" i="24"/>
  <c r="F149" i="24"/>
  <c r="N18" i="33"/>
  <c r="N15" i="33"/>
  <c r="H13" i="33"/>
  <c r="F167" i="33"/>
  <c r="O170" i="24"/>
  <c r="N117" i="24"/>
  <c r="F185" i="27"/>
  <c r="E185" i="27" s="1"/>
  <c r="C235" i="33"/>
  <c r="N122" i="24"/>
  <c r="C51" i="33"/>
  <c r="C26" i="22"/>
  <c r="F143" i="27"/>
  <c r="E143" i="27" s="1"/>
  <c r="E219" i="33"/>
  <c r="E221" i="33" s="1"/>
  <c r="H149" i="24"/>
  <c r="Q221" i="24"/>
  <c r="Q53" i="24"/>
  <c r="J109" i="24"/>
  <c r="J183" i="24"/>
  <c r="J122" i="24"/>
  <c r="I239" i="24"/>
  <c r="I167" i="24"/>
  <c r="I106" i="24"/>
  <c r="I39" i="24"/>
  <c r="H183" i="24"/>
  <c r="E115" i="24"/>
  <c r="H53" i="24"/>
  <c r="G242" i="24"/>
  <c r="G101" i="24"/>
  <c r="P239" i="33"/>
  <c r="H242" i="33"/>
  <c r="L231" i="33"/>
  <c r="P226" i="33"/>
  <c r="H223" i="33"/>
  <c r="L218" i="33"/>
  <c r="P207" i="33"/>
  <c r="H210" i="33"/>
  <c r="G242" i="33"/>
  <c r="O223" i="33"/>
  <c r="K218" i="33"/>
  <c r="G207" i="33"/>
  <c r="K202" i="33"/>
  <c r="O194" i="33"/>
  <c r="G191" i="33"/>
  <c r="K186" i="33"/>
  <c r="O175" i="33"/>
  <c r="K167" i="33"/>
  <c r="O162" i="33"/>
  <c r="G159" i="33"/>
  <c r="K154" i="33"/>
  <c r="O143" i="33"/>
  <c r="G146" i="33"/>
  <c r="K135" i="33"/>
  <c r="Q15" i="33"/>
  <c r="M26" i="33"/>
  <c r="I31" i="33"/>
  <c r="Q34" i="33"/>
  <c r="M39" i="33"/>
  <c r="I50" i="33"/>
  <c r="Q47" i="33"/>
  <c r="Q231" i="24"/>
  <c r="Q157" i="24"/>
  <c r="Q93" i="24"/>
  <c r="Q31" i="24"/>
  <c r="P210" i="24"/>
  <c r="P143" i="24"/>
  <c r="P82" i="24"/>
  <c r="P15" i="24"/>
  <c r="O189" i="24"/>
  <c r="J101" i="24"/>
  <c r="F31" i="24"/>
  <c r="F157" i="24"/>
  <c r="K133" i="24"/>
  <c r="G39" i="24"/>
  <c r="K53" i="24"/>
  <c r="F223" i="24"/>
  <c r="I85" i="24"/>
  <c r="K26" i="24"/>
  <c r="M170" i="24"/>
  <c r="N66" i="33"/>
  <c r="I218" i="24"/>
  <c r="M215" i="24"/>
  <c r="E187" i="24"/>
  <c r="E191" i="24" s="1"/>
  <c r="C81" i="22"/>
  <c r="C121" i="22"/>
  <c r="C219" i="33"/>
  <c r="C203" i="33"/>
  <c r="H165" i="24"/>
  <c r="Q26" i="24"/>
  <c r="F242" i="24"/>
  <c r="L26" i="33"/>
  <c r="L133" i="24"/>
  <c r="M101" i="24"/>
  <c r="C227" i="24"/>
  <c r="L133" i="33"/>
  <c r="L138" i="33"/>
  <c r="D95" i="27"/>
  <c r="E95" i="27"/>
  <c r="L197" i="33"/>
  <c r="L202" i="33"/>
  <c r="H66" i="33"/>
  <c r="H63" i="33"/>
  <c r="F58" i="33"/>
  <c r="F53" i="33"/>
  <c r="J39" i="33"/>
  <c r="J42" i="33"/>
  <c r="J37" i="33"/>
  <c r="P34" i="33"/>
  <c r="P29" i="33"/>
  <c r="N23" i="33"/>
  <c r="N21" i="33"/>
  <c r="G181" i="24"/>
  <c r="G183" i="24"/>
  <c r="I58" i="24"/>
  <c r="I55" i="24"/>
  <c r="J135" i="24"/>
  <c r="J133" i="24"/>
  <c r="K29" i="24"/>
  <c r="K251" i="24"/>
  <c r="K255" i="24" s="1"/>
  <c r="K31" i="24"/>
  <c r="K98" i="24"/>
  <c r="K95" i="24"/>
  <c r="K162" i="24"/>
  <c r="K157" i="24"/>
  <c r="K234" i="24"/>
  <c r="K229" i="24"/>
  <c r="L50" i="24"/>
  <c r="L45" i="24"/>
  <c r="L114" i="24"/>
  <c r="L111" i="24"/>
  <c r="L173" i="24"/>
  <c r="L175" i="24"/>
  <c r="L245" i="24"/>
  <c r="L250" i="24"/>
  <c r="M61" i="24"/>
  <c r="M63" i="24"/>
  <c r="M127" i="24"/>
  <c r="M130" i="24"/>
  <c r="M189" i="24"/>
  <c r="M191" i="24"/>
  <c r="N79" i="24"/>
  <c r="N82" i="24"/>
  <c r="N143" i="24"/>
  <c r="N146" i="24"/>
  <c r="N205" i="24"/>
  <c r="N207" i="24"/>
  <c r="O29" i="24"/>
  <c r="O31" i="24"/>
  <c r="O61" i="24"/>
  <c r="O66" i="24"/>
  <c r="O98" i="24"/>
  <c r="O93" i="24"/>
  <c r="O157" i="24"/>
  <c r="O162" i="24"/>
  <c r="O234" i="24"/>
  <c r="O231" i="24"/>
  <c r="P45" i="24"/>
  <c r="P47" i="24"/>
  <c r="P109" i="24"/>
  <c r="P111" i="24"/>
  <c r="P173" i="24"/>
  <c r="P178" i="24"/>
  <c r="P245" i="24"/>
  <c r="P247" i="24"/>
  <c r="Q66" i="24"/>
  <c r="Q63" i="24"/>
  <c r="Q125" i="24"/>
  <c r="Q130" i="24"/>
  <c r="Q194" i="24"/>
  <c r="Q189" i="24"/>
  <c r="F106" i="24"/>
  <c r="F101" i="24"/>
  <c r="L42" i="24"/>
  <c r="L39" i="24"/>
  <c r="M138" i="24"/>
  <c r="M135" i="24"/>
  <c r="P87" i="24"/>
  <c r="P90" i="24"/>
  <c r="Q101" i="24"/>
  <c r="Q106" i="24"/>
  <c r="Q151" i="24"/>
  <c r="Q149" i="24"/>
  <c r="O58" i="24"/>
  <c r="O55" i="24"/>
  <c r="M151" i="24"/>
  <c r="M154" i="24"/>
  <c r="M23" i="24"/>
  <c r="M21" i="24"/>
  <c r="I26" i="24"/>
  <c r="I23" i="24"/>
  <c r="G149" i="24"/>
  <c r="G151" i="24"/>
  <c r="F234" i="24"/>
  <c r="F229" i="24"/>
  <c r="F93" i="24"/>
  <c r="F98" i="24"/>
  <c r="F66" i="24"/>
  <c r="F63" i="24"/>
  <c r="L101" i="24"/>
  <c r="L103" i="24"/>
  <c r="O135" i="24"/>
  <c r="O138" i="24"/>
  <c r="Q133" i="24"/>
  <c r="Q138" i="24"/>
  <c r="K239" i="24"/>
  <c r="K237" i="24"/>
  <c r="N183" i="24"/>
  <c r="N186" i="24"/>
  <c r="O202" i="24"/>
  <c r="O197" i="24"/>
  <c r="P149" i="24"/>
  <c r="P154" i="24"/>
  <c r="P151" i="24"/>
  <c r="Q239" i="24"/>
  <c r="Q242" i="24"/>
  <c r="K87" i="24"/>
  <c r="K90" i="24"/>
  <c r="M42" i="24"/>
  <c r="M39" i="24"/>
  <c r="N53" i="24"/>
  <c r="N58" i="24"/>
  <c r="O42" i="24"/>
  <c r="O37" i="24"/>
  <c r="P53" i="24"/>
  <c r="P55" i="24"/>
  <c r="Q42" i="24"/>
  <c r="Q39" i="24"/>
  <c r="N223" i="24"/>
  <c r="N226" i="24"/>
  <c r="F16" i="27"/>
  <c r="E16" i="27" s="1"/>
  <c r="C19" i="33"/>
  <c r="F40" i="27"/>
  <c r="C40" i="27" s="1"/>
  <c r="E52" i="27"/>
  <c r="D52" i="27"/>
  <c r="C56" i="22"/>
  <c r="C83" i="24"/>
  <c r="F64" i="27"/>
  <c r="E64" i="27" s="1"/>
  <c r="C61" i="22"/>
  <c r="C91" i="33"/>
  <c r="C99" i="24"/>
  <c r="C99" i="35"/>
  <c r="C99" i="33"/>
  <c r="C147" i="24"/>
  <c r="C155" i="33"/>
  <c r="F119" i="27"/>
  <c r="D119" i="27" s="1"/>
  <c r="C101" i="22"/>
  <c r="G13" i="24"/>
  <c r="G82" i="24"/>
  <c r="G143" i="24"/>
  <c r="G210" i="24"/>
  <c r="H29" i="24"/>
  <c r="H93" i="24"/>
  <c r="H162" i="24"/>
  <c r="H189" i="24"/>
  <c r="H231" i="24"/>
  <c r="I45" i="24"/>
  <c r="I114" i="24"/>
  <c r="I178" i="24"/>
  <c r="I210" i="24"/>
  <c r="I245" i="24"/>
  <c r="J66" i="24"/>
  <c r="J95" i="24"/>
  <c r="J130" i="24"/>
  <c r="J191" i="24"/>
  <c r="J231" i="24"/>
  <c r="G122" i="33"/>
  <c r="O15" i="33"/>
  <c r="O13" i="33"/>
  <c r="H58" i="33"/>
  <c r="H55" i="33"/>
  <c r="P55" i="33"/>
  <c r="P58" i="33"/>
  <c r="J63" i="33"/>
  <c r="J66" i="33"/>
  <c r="H71" i="33"/>
  <c r="H69" i="33"/>
  <c r="H87" i="33"/>
  <c r="H85" i="33"/>
  <c r="H103" i="33"/>
  <c r="H101" i="33"/>
  <c r="H119" i="33"/>
  <c r="H117" i="33"/>
  <c r="J125" i="33"/>
  <c r="J130" i="33"/>
  <c r="J127" i="33"/>
  <c r="H95" i="33"/>
  <c r="H93" i="33"/>
  <c r="H111" i="33"/>
  <c r="H109" i="33"/>
  <c r="J119" i="33"/>
  <c r="J117" i="33"/>
  <c r="H127" i="33"/>
  <c r="H130" i="33"/>
  <c r="P125" i="33"/>
  <c r="P130" i="33"/>
  <c r="N162" i="33"/>
  <c r="N159" i="33"/>
  <c r="H37" i="24"/>
  <c r="H42" i="24"/>
  <c r="K197" i="24"/>
  <c r="K202" i="24"/>
  <c r="P26" i="24"/>
  <c r="P21" i="24"/>
  <c r="P239" i="24"/>
  <c r="P242" i="24"/>
  <c r="M74" i="24"/>
  <c r="M71" i="24"/>
  <c r="O218" i="24"/>
  <c r="O213" i="24"/>
  <c r="L218" i="24"/>
  <c r="L213" i="24"/>
  <c r="H215" i="24"/>
  <c r="H213" i="24"/>
  <c r="L13" i="33"/>
  <c r="L15" i="33"/>
  <c r="F135" i="24"/>
  <c r="F138" i="24"/>
  <c r="F183" i="24"/>
  <c r="F186" i="24"/>
  <c r="I223" i="24"/>
  <c r="I221" i="24"/>
  <c r="I141" i="24"/>
  <c r="I207" i="24"/>
  <c r="J34" i="24"/>
  <c r="J98" i="24"/>
  <c r="J157" i="24"/>
  <c r="J234" i="24"/>
  <c r="E43" i="24"/>
  <c r="E50" i="24" s="1"/>
  <c r="E59" i="24"/>
  <c r="E66" i="24" s="1"/>
  <c r="H77" i="24"/>
  <c r="I194" i="24"/>
  <c r="J21" i="24"/>
  <c r="G138" i="24"/>
  <c r="Q237" i="33"/>
  <c r="H39" i="33"/>
  <c r="H42" i="33"/>
  <c r="F31" i="33"/>
  <c r="F29" i="33"/>
  <c r="H69" i="24"/>
  <c r="H74" i="24"/>
  <c r="I117" i="24"/>
  <c r="I119" i="24"/>
  <c r="J197" i="24"/>
  <c r="J202" i="24"/>
  <c r="K50" i="24"/>
  <c r="K45" i="24"/>
  <c r="K111" i="24"/>
  <c r="K114" i="24"/>
  <c r="K175" i="24"/>
  <c r="K173" i="24"/>
  <c r="K247" i="24"/>
  <c r="K245" i="24"/>
  <c r="L66" i="24"/>
  <c r="L63" i="24"/>
  <c r="L125" i="24"/>
  <c r="L130" i="24"/>
  <c r="L189" i="24"/>
  <c r="L191" i="24"/>
  <c r="M15" i="24"/>
  <c r="M18" i="24"/>
  <c r="M82" i="24"/>
  <c r="M79" i="24"/>
  <c r="M146" i="24"/>
  <c r="M143" i="24"/>
  <c r="M205" i="24"/>
  <c r="M207" i="24"/>
  <c r="N34" i="24"/>
  <c r="N31" i="24"/>
  <c r="N93" i="24"/>
  <c r="N95" i="24"/>
  <c r="N157" i="24"/>
  <c r="N159" i="24"/>
  <c r="N231" i="24"/>
  <c r="N229" i="24"/>
  <c r="O50" i="24"/>
  <c r="O47" i="24"/>
  <c r="O114" i="24"/>
  <c r="O111" i="24"/>
  <c r="O173" i="24"/>
  <c r="O178" i="24"/>
  <c r="O247" i="24"/>
  <c r="O250" i="24"/>
  <c r="P63" i="24"/>
  <c r="P66" i="24"/>
  <c r="P125" i="24"/>
  <c r="P130" i="24"/>
  <c r="P189" i="24"/>
  <c r="P191" i="24"/>
  <c r="Q15" i="24"/>
  <c r="Q13" i="24"/>
  <c r="Q77" i="24"/>
  <c r="Q82" i="24"/>
  <c r="Q143" i="24"/>
  <c r="Q146" i="24"/>
  <c r="Q205" i="24"/>
  <c r="Q207" i="24"/>
  <c r="I151" i="24"/>
  <c r="I154" i="24"/>
  <c r="I149" i="24"/>
  <c r="K42" i="24"/>
  <c r="K39" i="24"/>
  <c r="K37" i="24"/>
  <c r="K221" i="24"/>
  <c r="K226" i="24"/>
  <c r="L117" i="24"/>
  <c r="L122" i="24"/>
  <c r="M55" i="24"/>
  <c r="M58" i="24"/>
  <c r="M242" i="24"/>
  <c r="M237" i="24"/>
  <c r="N154" i="24"/>
  <c r="N149" i="24"/>
  <c r="P167" i="24"/>
  <c r="P165" i="24"/>
  <c r="Q183" i="24"/>
  <c r="Q181" i="24"/>
  <c r="P202" i="24"/>
  <c r="P197" i="24"/>
  <c r="P69" i="24"/>
  <c r="P74" i="24"/>
  <c r="O119" i="24"/>
  <c r="O117" i="24"/>
  <c r="N101" i="24"/>
  <c r="N106" i="24"/>
  <c r="M223" i="24"/>
  <c r="M221" i="24"/>
  <c r="M90" i="24"/>
  <c r="M87" i="24"/>
  <c r="L197" i="24"/>
  <c r="L71" i="24"/>
  <c r="L69" i="24"/>
  <c r="K119" i="24"/>
  <c r="K122" i="24"/>
  <c r="H101" i="24"/>
  <c r="H103" i="24"/>
  <c r="F245" i="24"/>
  <c r="F250" i="24"/>
  <c r="F210" i="24"/>
  <c r="F205" i="24"/>
  <c r="F79" i="24"/>
  <c r="F82" i="24"/>
  <c r="F45" i="24"/>
  <c r="F50" i="24"/>
  <c r="F47" i="24"/>
  <c r="L167" i="24"/>
  <c r="L170" i="24"/>
  <c r="N133" i="24"/>
  <c r="N138" i="24"/>
  <c r="O239" i="24"/>
  <c r="O237" i="24"/>
  <c r="F74" i="24"/>
  <c r="F69" i="24"/>
  <c r="L87" i="24"/>
  <c r="L85" i="24"/>
  <c r="Q119" i="24"/>
  <c r="Q117" i="24"/>
  <c r="F21" i="24"/>
  <c r="F23" i="24"/>
  <c r="G226" i="24"/>
  <c r="G221" i="24"/>
  <c r="L154" i="24"/>
  <c r="L151" i="24"/>
  <c r="M183" i="24"/>
  <c r="M186" i="24"/>
  <c r="Q167" i="24"/>
  <c r="Q170" i="24"/>
  <c r="L58" i="24"/>
  <c r="L53" i="24"/>
  <c r="L183" i="24"/>
  <c r="L186" i="24"/>
  <c r="P223" i="24"/>
  <c r="P221" i="24"/>
  <c r="P106" i="24"/>
  <c r="P101" i="24"/>
  <c r="C11" i="24"/>
  <c r="C21" i="22"/>
  <c r="C27" i="24"/>
  <c r="F22" i="27"/>
  <c r="C22" i="27" s="1"/>
  <c r="C35" i="24"/>
  <c r="C35" i="33"/>
  <c r="F34" i="27"/>
  <c r="E34" i="27" s="1"/>
  <c r="C67" i="24"/>
  <c r="C67" i="33"/>
  <c r="F58" i="27"/>
  <c r="C58" i="27" s="1"/>
  <c r="F70" i="27"/>
  <c r="E70" i="27" s="1"/>
  <c r="H79" i="33"/>
  <c r="H77" i="33"/>
  <c r="F74" i="33"/>
  <c r="F71" i="33"/>
  <c r="F69" i="33"/>
  <c r="H47" i="33"/>
  <c r="H45" i="33"/>
  <c r="H31" i="33"/>
  <c r="H29" i="33"/>
  <c r="F23" i="33"/>
  <c r="F21" i="33"/>
  <c r="F13" i="33"/>
  <c r="F18" i="33"/>
  <c r="F15" i="33"/>
  <c r="J50" i="33"/>
  <c r="J47" i="33"/>
  <c r="J95" i="33"/>
  <c r="J98" i="33"/>
  <c r="F138" i="33"/>
  <c r="F133" i="33"/>
  <c r="J146" i="33"/>
  <c r="J141" i="33"/>
  <c r="N151" i="33"/>
  <c r="N149" i="33"/>
  <c r="Q226" i="33"/>
  <c r="Q221" i="33"/>
  <c r="J87" i="33"/>
  <c r="J85" i="33"/>
  <c r="F146" i="33"/>
  <c r="F141" i="33"/>
  <c r="J154" i="33"/>
  <c r="J149" i="33"/>
  <c r="F175" i="33"/>
  <c r="F173" i="33"/>
  <c r="J183" i="33"/>
  <c r="J181" i="33"/>
  <c r="J186" i="33"/>
  <c r="N191" i="33"/>
  <c r="N189" i="33"/>
  <c r="N194" i="33"/>
  <c r="N213" i="24"/>
  <c r="N215" i="24"/>
  <c r="J213" i="24"/>
  <c r="J215" i="24"/>
  <c r="L66" i="33"/>
  <c r="L63" i="33"/>
  <c r="J31" i="33"/>
  <c r="J34" i="33"/>
  <c r="G34" i="24"/>
  <c r="G130" i="24"/>
  <c r="H175" i="24"/>
  <c r="I93" i="24"/>
  <c r="J173" i="24"/>
  <c r="C95" i="27"/>
  <c r="C91" i="35"/>
  <c r="C91" i="22"/>
  <c r="C111" i="22"/>
  <c r="C131" i="22"/>
  <c r="F131" i="27"/>
  <c r="C131" i="27" s="1"/>
  <c r="F107" i="27"/>
  <c r="C107" i="27" s="1"/>
  <c r="M226" i="33"/>
  <c r="M223" i="33"/>
  <c r="H183" i="33"/>
  <c r="H181" i="33"/>
  <c r="M149" i="33"/>
  <c r="M154" i="33"/>
  <c r="I157" i="33"/>
  <c r="I159" i="33"/>
  <c r="Q157" i="33"/>
  <c r="Q162" i="33"/>
  <c r="M165" i="33"/>
  <c r="M167" i="33"/>
  <c r="I173" i="33"/>
  <c r="I178" i="33"/>
  <c r="Q173" i="33"/>
  <c r="Q175" i="33"/>
  <c r="M181" i="33"/>
  <c r="M186" i="33"/>
  <c r="I189" i="33"/>
  <c r="I191" i="33"/>
  <c r="Q189" i="33"/>
  <c r="Q194" i="33"/>
  <c r="M202" i="33"/>
  <c r="M197" i="33"/>
  <c r="K205" i="33"/>
  <c r="K207" i="33"/>
  <c r="O213" i="33"/>
  <c r="O218" i="33"/>
  <c r="G229" i="33"/>
  <c r="G231" i="33"/>
  <c r="K237" i="33"/>
  <c r="K242" i="33"/>
  <c r="N205" i="33"/>
  <c r="N210" i="33"/>
  <c r="N213" i="33"/>
  <c r="N218" i="33"/>
  <c r="N221" i="33"/>
  <c r="N223" i="33"/>
  <c r="N229" i="33"/>
  <c r="N231" i="33"/>
  <c r="N237" i="33"/>
  <c r="N242" i="33"/>
  <c r="E235" i="33"/>
  <c r="E237" i="33" s="1"/>
  <c r="M218" i="33"/>
  <c r="M215" i="33"/>
  <c r="P178" i="33"/>
  <c r="P173" i="33"/>
  <c r="L167" i="33"/>
  <c r="L170" i="33"/>
  <c r="P146" i="33"/>
  <c r="P141" i="33"/>
  <c r="G103" i="33"/>
  <c r="E99" i="33"/>
  <c r="E101" i="33" s="1"/>
  <c r="G87" i="33"/>
  <c r="G90" i="33"/>
  <c r="G42" i="33"/>
  <c r="G39" i="33"/>
  <c r="K15" i="33"/>
  <c r="K18" i="33"/>
  <c r="J141" i="24"/>
  <c r="J143" i="24"/>
  <c r="J47" i="24"/>
  <c r="J50" i="24"/>
  <c r="I231" i="24"/>
  <c r="I234" i="24"/>
  <c r="I125" i="24"/>
  <c r="I127" i="24"/>
  <c r="I61" i="24"/>
  <c r="I66" i="24"/>
  <c r="H205" i="24"/>
  <c r="H210" i="24"/>
  <c r="H111" i="24"/>
  <c r="H109" i="24"/>
  <c r="H47" i="24"/>
  <c r="H45" i="24"/>
  <c r="G231" i="24"/>
  <c r="G229" i="24"/>
  <c r="G159" i="24"/>
  <c r="G157" i="24"/>
  <c r="G98" i="24"/>
  <c r="G95" i="24"/>
  <c r="H21" i="24"/>
  <c r="E19" i="24"/>
  <c r="E23" i="24" s="1"/>
  <c r="I74" i="24"/>
  <c r="I71" i="24"/>
  <c r="J151" i="24"/>
  <c r="J154" i="24"/>
  <c r="C185" i="27"/>
  <c r="P82" i="33"/>
  <c r="P79" i="33"/>
  <c r="N71" i="33"/>
  <c r="N74" i="33"/>
  <c r="P45" i="33"/>
  <c r="P50" i="33"/>
  <c r="P243" i="33"/>
  <c r="P245" i="33" s="1"/>
  <c r="F79" i="33"/>
  <c r="F77" i="33"/>
  <c r="E19" i="33"/>
  <c r="E26" i="33" s="1"/>
  <c r="M151" i="33"/>
  <c r="M141" i="33"/>
  <c r="G13" i="33"/>
  <c r="G58" i="33"/>
  <c r="L135" i="33"/>
  <c r="L199" i="33"/>
  <c r="E131" i="33"/>
  <c r="E135" i="33" s="1"/>
  <c r="J29" i="33"/>
  <c r="N239" i="24"/>
  <c r="O242" i="24"/>
  <c r="L45" i="33"/>
  <c r="F173" i="24"/>
  <c r="H239" i="24"/>
  <c r="P103" i="24"/>
  <c r="P251" i="24"/>
  <c r="P255" i="24" s="1"/>
  <c r="J101" i="35"/>
  <c r="P63" i="33"/>
  <c r="P66" i="33"/>
  <c r="N55" i="33"/>
  <c r="N58" i="33"/>
  <c r="L58" i="33"/>
  <c r="L53" i="33"/>
  <c r="L90" i="33"/>
  <c r="L87" i="33"/>
  <c r="L122" i="33"/>
  <c r="L117" i="33"/>
  <c r="Q218" i="33"/>
  <c r="Q215" i="33"/>
  <c r="N103" i="33"/>
  <c r="N101" i="33"/>
  <c r="L114" i="33"/>
  <c r="L111" i="33"/>
  <c r="F122" i="33"/>
  <c r="F119" i="33"/>
  <c r="L130" i="33"/>
  <c r="L125" i="33"/>
  <c r="P13" i="33"/>
  <c r="P15" i="33"/>
  <c r="G53" i="24"/>
  <c r="G58" i="24"/>
  <c r="H138" i="24"/>
  <c r="H135" i="24"/>
  <c r="I183" i="24"/>
  <c r="I181" i="24"/>
  <c r="J245" i="24"/>
  <c r="J250" i="24"/>
  <c r="K61" i="24"/>
  <c r="K66" i="24"/>
  <c r="K125" i="24"/>
  <c r="K130" i="24"/>
  <c r="K194" i="24"/>
  <c r="K191" i="24"/>
  <c r="L251" i="24"/>
  <c r="L15" i="24"/>
  <c r="L13" i="24"/>
  <c r="L79" i="24"/>
  <c r="L77" i="24"/>
  <c r="L141" i="24"/>
  <c r="L146" i="24"/>
  <c r="L207" i="24"/>
  <c r="L210" i="24"/>
  <c r="M31" i="24"/>
  <c r="M29" i="24"/>
  <c r="M95" i="24"/>
  <c r="M98" i="24"/>
  <c r="M159" i="24"/>
  <c r="M162" i="24"/>
  <c r="M231" i="24"/>
  <c r="M229" i="24"/>
  <c r="N251" i="24"/>
  <c r="N258" i="24" s="1"/>
  <c r="N15" i="24"/>
  <c r="N47" i="24"/>
  <c r="N50" i="24"/>
  <c r="N109" i="24"/>
  <c r="N114" i="24"/>
  <c r="N178" i="24"/>
  <c r="N173" i="24"/>
  <c r="N245" i="24"/>
  <c r="N250" i="24"/>
  <c r="J85" i="24"/>
  <c r="I138" i="24"/>
  <c r="E219" i="24"/>
  <c r="E226" i="24" s="1"/>
  <c r="H87" i="24"/>
  <c r="G202" i="24"/>
  <c r="E67" i="24"/>
  <c r="E71" i="24" s="1"/>
  <c r="H199" i="33"/>
  <c r="H202" i="33"/>
  <c r="H170" i="33"/>
  <c r="H165" i="33"/>
  <c r="H162" i="33"/>
  <c r="H159" i="33"/>
  <c r="L151" i="33"/>
  <c r="L154" i="33"/>
  <c r="H138" i="33"/>
  <c r="H135" i="33"/>
  <c r="M125" i="33"/>
  <c r="M127" i="33"/>
  <c r="Q117" i="33"/>
  <c r="Q122" i="33"/>
  <c r="I117" i="33"/>
  <c r="I119" i="33"/>
  <c r="M109" i="33"/>
  <c r="M114" i="33"/>
  <c r="Q101" i="33"/>
  <c r="Q103" i="33"/>
  <c r="I101" i="33"/>
  <c r="I106" i="33"/>
  <c r="M93" i="33"/>
  <c r="M95" i="33"/>
  <c r="Q85" i="33"/>
  <c r="Q90" i="33"/>
  <c r="I85" i="33"/>
  <c r="I87" i="33"/>
  <c r="M77" i="33"/>
  <c r="M82" i="33"/>
  <c r="Q69" i="33"/>
  <c r="Q71" i="33"/>
  <c r="I69" i="33"/>
  <c r="I74" i="33"/>
  <c r="M61" i="33"/>
  <c r="M63" i="33"/>
  <c r="Q53" i="33"/>
  <c r="Q58" i="33"/>
  <c r="M58" i="33"/>
  <c r="M53" i="33"/>
  <c r="I58" i="33"/>
  <c r="I55" i="33"/>
  <c r="M50" i="33"/>
  <c r="M47" i="33"/>
  <c r="Q42" i="33"/>
  <c r="Q39" i="33"/>
  <c r="I42" i="33"/>
  <c r="I39" i="33"/>
  <c r="M34" i="33"/>
  <c r="M31" i="33"/>
  <c r="Q26" i="33"/>
  <c r="Q23" i="33"/>
  <c r="I26" i="33"/>
  <c r="I23" i="33"/>
  <c r="M18" i="33"/>
  <c r="M15" i="33"/>
  <c r="I13" i="33"/>
  <c r="E11" i="33"/>
  <c r="G138" i="33"/>
  <c r="G135" i="33"/>
  <c r="O138" i="33"/>
  <c r="O135" i="33"/>
  <c r="K146" i="33"/>
  <c r="K143" i="33"/>
  <c r="G154" i="33"/>
  <c r="G151" i="33"/>
  <c r="O154" i="33"/>
  <c r="O151" i="33"/>
  <c r="K162" i="33"/>
  <c r="K159" i="33"/>
  <c r="G170" i="33"/>
  <c r="G167" i="33"/>
  <c r="O170" i="33"/>
  <c r="O167" i="33"/>
  <c r="G173" i="33"/>
  <c r="E171" i="33"/>
  <c r="K178" i="33"/>
  <c r="K175" i="33"/>
  <c r="G186" i="33"/>
  <c r="G183" i="33"/>
  <c r="O186" i="33"/>
  <c r="O183" i="33"/>
  <c r="K194" i="33"/>
  <c r="K191" i="33"/>
  <c r="G199" i="33"/>
  <c r="G202" i="33"/>
  <c r="E195" i="33"/>
  <c r="E197" i="33" s="1"/>
  <c r="O199" i="33"/>
  <c r="O202" i="33"/>
  <c r="O207" i="33"/>
  <c r="G223" i="33"/>
  <c r="G226" i="33"/>
  <c r="K231" i="33"/>
  <c r="K234" i="33"/>
  <c r="O239" i="33"/>
  <c r="O242" i="33"/>
  <c r="L210" i="33"/>
  <c r="L207" i="33"/>
  <c r="H218" i="33"/>
  <c r="H215" i="33"/>
  <c r="E211" i="33"/>
  <c r="P218" i="33"/>
  <c r="P215" i="33"/>
  <c r="L226" i="33"/>
  <c r="L223" i="33"/>
  <c r="H234" i="33"/>
  <c r="H231" i="33"/>
  <c r="E227" i="33"/>
  <c r="P234" i="33"/>
  <c r="P231" i="33"/>
  <c r="L242" i="33"/>
  <c r="L239" i="33"/>
  <c r="I218" i="33"/>
  <c r="N178" i="33"/>
  <c r="O127" i="24"/>
  <c r="O63" i="24"/>
  <c r="G31" i="35"/>
  <c r="D131" i="27"/>
  <c r="N42" i="33"/>
  <c r="N37" i="33"/>
  <c r="N243" i="33"/>
  <c r="N245" i="33" s="1"/>
  <c r="F37" i="33"/>
  <c r="F39" i="33"/>
  <c r="F243" i="33"/>
  <c r="F245" i="33" s="1"/>
  <c r="L31" i="33"/>
  <c r="L29" i="33"/>
  <c r="J26" i="33"/>
  <c r="J23" i="33"/>
  <c r="J21" i="33"/>
  <c r="J13" i="33"/>
  <c r="J18" i="33"/>
  <c r="J243" i="33"/>
  <c r="J247" i="33" s="1"/>
  <c r="F47" i="33"/>
  <c r="F50" i="33"/>
  <c r="F45" i="33"/>
  <c r="N47" i="33"/>
  <c r="N50" i="33"/>
  <c r="F66" i="33"/>
  <c r="F63" i="33"/>
  <c r="F61" i="33"/>
  <c r="L71" i="33"/>
  <c r="L69" i="33"/>
  <c r="F82" i="33"/>
  <c r="E75" i="33"/>
  <c r="N79" i="33"/>
  <c r="N82" i="33"/>
  <c r="N77" i="33"/>
  <c r="F98" i="33"/>
  <c r="F95" i="33"/>
  <c r="N95" i="33"/>
  <c r="N98" i="33"/>
  <c r="L103" i="33"/>
  <c r="L101" i="33"/>
  <c r="F114" i="33"/>
  <c r="F111" i="33"/>
  <c r="F109" i="33"/>
  <c r="N111" i="33"/>
  <c r="N114" i="33"/>
  <c r="F125" i="33"/>
  <c r="F127" i="33"/>
  <c r="F130" i="33"/>
  <c r="E123" i="33"/>
  <c r="E125" i="33" s="1"/>
  <c r="N130" i="33"/>
  <c r="N127" i="33"/>
  <c r="N125" i="33"/>
  <c r="N138" i="33"/>
  <c r="N135" i="33"/>
  <c r="F149" i="33"/>
  <c r="F154" i="33"/>
  <c r="J159" i="33"/>
  <c r="J162" i="33"/>
  <c r="J157" i="33"/>
  <c r="N170" i="33"/>
  <c r="N165" i="33"/>
  <c r="N167" i="33"/>
  <c r="F183" i="33"/>
  <c r="F181" i="33"/>
  <c r="J191" i="33"/>
  <c r="J189" i="33"/>
  <c r="J194" i="33"/>
  <c r="N197" i="33"/>
  <c r="N199" i="33"/>
  <c r="Q234" i="33"/>
  <c r="Q231" i="33"/>
  <c r="Q229" i="33"/>
  <c r="H194" i="33"/>
  <c r="H189" i="33"/>
  <c r="H151" i="33"/>
  <c r="H243" i="33"/>
  <c r="H245" i="33" s="1"/>
  <c r="K125" i="33"/>
  <c r="K127" i="33"/>
  <c r="O117" i="33"/>
  <c r="O122" i="33"/>
  <c r="K109" i="33"/>
  <c r="K114" i="33"/>
  <c r="O101" i="33"/>
  <c r="O103" i="33"/>
  <c r="G101" i="33"/>
  <c r="G106" i="33"/>
  <c r="K93" i="33"/>
  <c r="K95" i="33"/>
  <c r="O85" i="33"/>
  <c r="O90" i="33"/>
  <c r="K77" i="33"/>
  <c r="K82" i="33"/>
  <c r="O69" i="33"/>
  <c r="O71" i="33"/>
  <c r="G69" i="33"/>
  <c r="G74" i="33"/>
  <c r="E67" i="33"/>
  <c r="E74" i="33" s="1"/>
  <c r="K61" i="33"/>
  <c r="K63" i="33"/>
  <c r="O53" i="33"/>
  <c r="O58" i="33"/>
  <c r="K45" i="33"/>
  <c r="K50" i="33"/>
  <c r="O37" i="33"/>
  <c r="O39" i="33"/>
  <c r="K29" i="33"/>
  <c r="K31" i="33"/>
  <c r="O21" i="33"/>
  <c r="O26" i="33"/>
  <c r="G21" i="33"/>
  <c r="G23" i="33"/>
  <c r="I141" i="33"/>
  <c r="I143" i="33"/>
  <c r="E139" i="33"/>
  <c r="E141" i="33" s="1"/>
  <c r="Q141" i="33"/>
  <c r="Q146" i="33"/>
  <c r="I154" i="33"/>
  <c r="I151" i="33"/>
  <c r="Q154" i="33"/>
  <c r="Q151" i="33"/>
  <c r="M162" i="33"/>
  <c r="M159" i="33"/>
  <c r="E163" i="33"/>
  <c r="E167" i="33" s="1"/>
  <c r="I170" i="33"/>
  <c r="I167" i="33"/>
  <c r="Q170" i="33"/>
  <c r="Q167" i="33"/>
  <c r="M178" i="33"/>
  <c r="M175" i="33"/>
  <c r="I186" i="33"/>
  <c r="I183" i="33"/>
  <c r="Q186" i="33"/>
  <c r="Q183" i="33"/>
  <c r="M194" i="33"/>
  <c r="M191" i="33"/>
  <c r="I199" i="33"/>
  <c r="I197" i="33"/>
  <c r="Q199" i="33"/>
  <c r="Q197" i="33"/>
  <c r="G215" i="33"/>
  <c r="G218" i="33"/>
  <c r="K223" i="33"/>
  <c r="K226" i="33"/>
  <c r="O231" i="33"/>
  <c r="O234" i="33"/>
  <c r="F210" i="33"/>
  <c r="F207" i="33"/>
  <c r="J210" i="33"/>
  <c r="J207" i="33"/>
  <c r="F218" i="33"/>
  <c r="F215" i="33"/>
  <c r="J218" i="33"/>
  <c r="J215" i="33"/>
  <c r="F226" i="33"/>
  <c r="F223" i="33"/>
  <c r="J226" i="33"/>
  <c r="J223" i="33"/>
  <c r="F234" i="33"/>
  <c r="F231" i="33"/>
  <c r="J234" i="33"/>
  <c r="J231" i="33"/>
  <c r="F242" i="33"/>
  <c r="F239" i="33"/>
  <c r="J242" i="33"/>
  <c r="J239" i="33"/>
  <c r="L79" i="33"/>
  <c r="L77" i="33"/>
  <c r="J221" i="24"/>
  <c r="J149" i="24"/>
  <c r="J26" i="24"/>
  <c r="I197" i="24"/>
  <c r="I133" i="24"/>
  <c r="H226" i="24"/>
  <c r="E147" i="24"/>
  <c r="E149" i="24" s="1"/>
  <c r="E83" i="24"/>
  <c r="E85" i="24" s="1"/>
  <c r="H26" i="24"/>
  <c r="G197" i="24"/>
  <c r="G135" i="24"/>
  <c r="G74" i="24"/>
  <c r="N69" i="24"/>
  <c r="N71" i="24"/>
  <c r="N74" i="24"/>
  <c r="O90" i="24"/>
  <c r="O87" i="24"/>
  <c r="P138" i="24"/>
  <c r="P135" i="24"/>
  <c r="O181" i="24"/>
  <c r="O183" i="24"/>
  <c r="O186" i="24"/>
  <c r="N167" i="24"/>
  <c r="N170" i="24"/>
  <c r="N37" i="24"/>
  <c r="N42" i="24"/>
  <c r="K183" i="24"/>
  <c r="K186" i="24"/>
  <c r="K181" i="24"/>
  <c r="F127" i="24"/>
  <c r="F125" i="24"/>
  <c r="D58" i="27"/>
  <c r="D34" i="27"/>
  <c r="P213" i="24"/>
  <c r="P218" i="24"/>
  <c r="K215" i="24"/>
  <c r="K213" i="24"/>
  <c r="Q215" i="24"/>
  <c r="J71" i="33"/>
  <c r="J69" i="33"/>
  <c r="J74" i="33"/>
  <c r="J55" i="33"/>
  <c r="J53" i="33"/>
  <c r="J58" i="33"/>
  <c r="L39" i="33"/>
  <c r="L42" i="33"/>
  <c r="H26" i="35"/>
  <c r="I63" i="35"/>
  <c r="L42" i="35"/>
  <c r="M55" i="35"/>
  <c r="O101" i="35"/>
  <c r="O106" i="35"/>
  <c r="Q165" i="35"/>
  <c r="F10" i="36"/>
  <c r="C10" i="36" s="1"/>
  <c r="F10" i="34"/>
  <c r="C11" i="33"/>
  <c r="F10" i="27"/>
  <c r="E10" i="27" s="1"/>
  <c r="F16" i="36"/>
  <c r="C16" i="36" s="1"/>
  <c r="F16" i="34"/>
  <c r="D16" i="34" s="1"/>
  <c r="C19" i="24"/>
  <c r="C16" i="22"/>
  <c r="F22" i="36"/>
  <c r="E22" i="36" s="1"/>
  <c r="C27" i="35"/>
  <c r="F22" i="34"/>
  <c r="C27" i="33"/>
  <c r="F28" i="34"/>
  <c r="D28" i="34" s="1"/>
  <c r="F28" i="27"/>
  <c r="F34" i="36"/>
  <c r="C43" i="35"/>
  <c r="F34" i="34"/>
  <c r="C31" i="22"/>
  <c r="C43" i="33"/>
  <c r="C36" i="22"/>
  <c r="F40" i="34"/>
  <c r="D40" i="34" s="1"/>
  <c r="F46" i="36"/>
  <c r="D46" i="36" s="1"/>
  <c r="F46" i="34"/>
  <c r="C41" i="22"/>
  <c r="C59" i="24"/>
  <c r="F46" i="27"/>
  <c r="C59" i="33"/>
  <c r="F52" i="36"/>
  <c r="E52" i="36" s="1"/>
  <c r="C67" i="35"/>
  <c r="F52" i="34"/>
  <c r="D52" i="34" s="1"/>
  <c r="C46" i="22"/>
  <c r="F58" i="36"/>
  <c r="E58" i="36" s="1"/>
  <c r="C75" i="35"/>
  <c r="F58" i="34"/>
  <c r="C51" i="22"/>
  <c r="C75" i="24"/>
  <c r="C75" i="33"/>
  <c r="F64" i="34"/>
  <c r="D64" i="34" s="1"/>
  <c r="C83" i="33"/>
  <c r="F70" i="36"/>
  <c r="C70" i="36" s="1"/>
  <c r="F70" i="34"/>
  <c r="C91" i="24"/>
  <c r="F76" i="36"/>
  <c r="D76" i="36" s="1"/>
  <c r="F76" i="34"/>
  <c r="D76" i="34" s="1"/>
  <c r="C66" i="22"/>
  <c r="F76" i="27"/>
  <c r="F82" i="36"/>
  <c r="C82" i="36" s="1"/>
  <c r="C107" i="35"/>
  <c r="F82" i="34"/>
  <c r="C71" i="22"/>
  <c r="F82" i="27"/>
  <c r="C107" i="33"/>
  <c r="F89" i="36"/>
  <c r="D89" i="36" s="1"/>
  <c r="C115" i="35"/>
  <c r="F88" i="34"/>
  <c r="D88" i="34" s="1"/>
  <c r="C115" i="33"/>
  <c r="F89" i="27"/>
  <c r="E89" i="27" s="1"/>
  <c r="C76" i="22"/>
  <c r="F95" i="36"/>
  <c r="C95" i="36" s="1"/>
  <c r="C123" i="35"/>
  <c r="F94" i="34"/>
  <c r="C123" i="24"/>
  <c r="F101" i="36"/>
  <c r="C101" i="36" s="1"/>
  <c r="C131" i="35"/>
  <c r="F100" i="34"/>
  <c r="D100" i="34" s="1"/>
  <c r="C131" i="33"/>
  <c r="F101" i="27"/>
  <c r="C101" i="27" s="1"/>
  <c r="C86" i="22"/>
  <c r="F107" i="36"/>
  <c r="C107" i="36" s="1"/>
  <c r="F106" i="34"/>
  <c r="F113" i="36"/>
  <c r="D113" i="36" s="1"/>
  <c r="F112" i="34"/>
  <c r="D112" i="34" s="1"/>
  <c r="C147" i="33"/>
  <c r="F113" i="27"/>
  <c r="D113" i="27" s="1"/>
  <c r="C96" i="22"/>
  <c r="F119" i="36"/>
  <c r="E119" i="36" s="1"/>
  <c r="C155" i="35"/>
  <c r="F118" i="34"/>
  <c r="F125" i="36"/>
  <c r="C125" i="36" s="1"/>
  <c r="F124" i="34"/>
  <c r="D124" i="34" s="1"/>
  <c r="C163" i="33"/>
  <c r="F125" i="27"/>
  <c r="E125" i="27" s="1"/>
  <c r="C106" i="22"/>
  <c r="F131" i="36"/>
  <c r="D131" i="36" s="1"/>
  <c r="C171" i="35"/>
  <c r="F130" i="34"/>
  <c r="F137" i="36"/>
  <c r="E137" i="36" s="1"/>
  <c r="F136" i="34"/>
  <c r="C179" i="33"/>
  <c r="C116" i="22"/>
  <c r="F143" i="36"/>
  <c r="C143" i="36" s="1"/>
  <c r="F142" i="34"/>
  <c r="C187" i="24"/>
  <c r="C187" i="33"/>
  <c r="F149" i="36"/>
  <c r="C149" i="36" s="1"/>
  <c r="F148" i="34"/>
  <c r="D148" i="34" s="1"/>
  <c r="C126" i="22"/>
  <c r="F155" i="36"/>
  <c r="E155" i="36" s="1"/>
  <c r="F155" i="27"/>
  <c r="F154" i="34"/>
  <c r="F167" i="36"/>
  <c r="C167" i="36" s="1"/>
  <c r="C141" i="22"/>
  <c r="F167" i="27"/>
  <c r="D167" i="27" s="1"/>
  <c r="C219" i="24"/>
  <c r="F160" i="34"/>
  <c r="F173" i="36"/>
  <c r="E173" i="36" s="1"/>
  <c r="F166" i="34"/>
  <c r="F173" i="27"/>
  <c r="E173" i="27" s="1"/>
  <c r="F179" i="36"/>
  <c r="E179" i="36" s="1"/>
  <c r="C235" i="24"/>
  <c r="F172" i="34"/>
  <c r="F179" i="27"/>
  <c r="D179" i="27" s="1"/>
  <c r="F185" i="36"/>
  <c r="E185" i="36" s="1"/>
  <c r="F178" i="34"/>
  <c r="L127" i="33"/>
  <c r="L93" i="33"/>
  <c r="F117" i="33"/>
  <c r="N106" i="33"/>
  <c r="F157" i="33"/>
  <c r="I213" i="33"/>
  <c r="P26" i="33"/>
  <c r="M251" i="24"/>
  <c r="M258" i="24" s="1"/>
  <c r="F90" i="33"/>
  <c r="F87" i="33"/>
  <c r="N87" i="33"/>
  <c r="N85" i="33"/>
  <c r="F106" i="33"/>
  <c r="F101" i="33"/>
  <c r="N119" i="33"/>
  <c r="N122" i="33"/>
  <c r="J138" i="33"/>
  <c r="J133" i="33"/>
  <c r="N143" i="33"/>
  <c r="N141" i="33"/>
  <c r="J199" i="33"/>
  <c r="J202" i="33"/>
  <c r="I234" i="33"/>
  <c r="I231" i="33"/>
  <c r="P37" i="33"/>
  <c r="P42" i="33"/>
  <c r="N29" i="33"/>
  <c r="N34" i="33"/>
  <c r="N31" i="33"/>
  <c r="G26" i="24"/>
  <c r="G21" i="24"/>
  <c r="O21" i="24"/>
  <c r="O251" i="24"/>
  <c r="O253" i="24" s="1"/>
  <c r="P42" i="24"/>
  <c r="P37" i="24"/>
  <c r="N202" i="24"/>
  <c r="N197" i="24"/>
  <c r="P181" i="24"/>
  <c r="P183" i="24"/>
  <c r="M122" i="24"/>
  <c r="M119" i="24"/>
  <c r="O154" i="24"/>
  <c r="O149" i="24"/>
  <c r="P119" i="24"/>
  <c r="P122" i="24"/>
  <c r="Q74" i="24"/>
  <c r="Q71" i="24"/>
  <c r="C143" i="27"/>
  <c r="D16" i="27"/>
  <c r="O71" i="24"/>
  <c r="O69" i="24"/>
  <c r="O74" i="24"/>
  <c r="L23" i="24"/>
  <c r="L21" i="24"/>
  <c r="F251" i="24"/>
  <c r="F255" i="24" s="1"/>
  <c r="C211" i="24"/>
  <c r="F161" i="27"/>
  <c r="C161" i="27" s="1"/>
  <c r="C19" i="35"/>
  <c r="C59" i="35"/>
  <c r="E163" i="24"/>
  <c r="E167" i="24" s="1"/>
  <c r="L60" i="28"/>
  <c r="M40" i="22"/>
  <c r="J251" i="24"/>
  <c r="J253" i="24" s="1"/>
  <c r="H251" i="24"/>
  <c r="H258" i="24" s="1"/>
  <c r="E143" i="33"/>
  <c r="E11" i="24"/>
  <c r="E13" i="24" s="1"/>
  <c r="E107" i="24"/>
  <c r="E111" i="24" s="1"/>
  <c r="E139" i="24"/>
  <c r="E141" i="24" s="1"/>
  <c r="E171" i="24"/>
  <c r="E178" i="24" s="1"/>
  <c r="E203" i="24"/>
  <c r="E210" i="24" s="1"/>
  <c r="E243" i="24"/>
  <c r="E250" i="24" s="1"/>
  <c r="I251" i="24"/>
  <c r="I258" i="24" s="1"/>
  <c r="E27" i="24"/>
  <c r="E29" i="24" s="1"/>
  <c r="G63" i="24"/>
  <c r="G93" i="24"/>
  <c r="G127" i="24"/>
  <c r="G162" i="24"/>
  <c r="G191" i="24"/>
  <c r="G234" i="24"/>
  <c r="H18" i="24"/>
  <c r="H50" i="24"/>
  <c r="H114" i="24"/>
  <c r="H143" i="24"/>
  <c r="H178" i="24"/>
  <c r="H247" i="24"/>
  <c r="I29" i="24"/>
  <c r="I63" i="24"/>
  <c r="I130" i="24"/>
  <c r="I159" i="24"/>
  <c r="I189" i="24"/>
  <c r="J18" i="24"/>
  <c r="J45" i="24"/>
  <c r="J79" i="24"/>
  <c r="J111" i="24"/>
  <c r="J175" i="24"/>
  <c r="J207" i="24"/>
  <c r="J186" i="24"/>
  <c r="J53" i="24"/>
  <c r="I165" i="24"/>
  <c r="I37" i="24"/>
  <c r="E179" i="24"/>
  <c r="E186" i="24" s="1"/>
  <c r="H122" i="24"/>
  <c r="E51" i="24"/>
  <c r="E55" i="24" s="1"/>
  <c r="E235" i="24"/>
  <c r="E237" i="24" s="1"/>
  <c r="G167" i="24"/>
  <c r="E99" i="24"/>
  <c r="E103" i="24" s="1"/>
  <c r="Q242" i="33"/>
  <c r="F165" i="33"/>
  <c r="M197" i="24"/>
  <c r="G29" i="35"/>
  <c r="G74" i="35"/>
  <c r="I111" i="35"/>
  <c r="P149" i="35"/>
  <c r="P151" i="35"/>
  <c r="O165" i="35"/>
  <c r="M210" i="35"/>
  <c r="E194" i="24"/>
  <c r="G251" i="24"/>
  <c r="G255" i="24" s="1"/>
  <c r="E75" i="24"/>
  <c r="E79" i="24" s="1"/>
  <c r="G29" i="24"/>
  <c r="G66" i="24"/>
  <c r="E91" i="24"/>
  <c r="E98" i="24" s="1"/>
  <c r="E123" i="24"/>
  <c r="E127" i="24" s="1"/>
  <c r="E155" i="24"/>
  <c r="E157" i="24" s="1"/>
  <c r="G189" i="24"/>
  <c r="E227" i="24"/>
  <c r="E234" i="24" s="1"/>
  <c r="H15" i="24"/>
  <c r="H82" i="24"/>
  <c r="H141" i="24"/>
  <c r="H207" i="24"/>
  <c r="I34" i="24"/>
  <c r="I98" i="24"/>
  <c r="I162" i="24"/>
  <c r="I229" i="24"/>
  <c r="J13" i="24"/>
  <c r="J77" i="24"/>
  <c r="J146" i="24"/>
  <c r="J205" i="24"/>
  <c r="J223" i="24"/>
  <c r="J90" i="24"/>
  <c r="I202" i="24"/>
  <c r="I69" i="24"/>
  <c r="H221" i="24"/>
  <c r="H154" i="24"/>
  <c r="H85" i="24"/>
  <c r="H23" i="24"/>
  <c r="E131" i="24"/>
  <c r="E133" i="24" s="1"/>
  <c r="G69" i="24"/>
  <c r="D185" i="27"/>
  <c r="E119" i="27"/>
  <c r="I223" i="33"/>
  <c r="I207" i="33"/>
  <c r="J175" i="33"/>
  <c r="J151" i="33"/>
  <c r="N157" i="33"/>
  <c r="N154" i="33"/>
  <c r="F143" i="33"/>
  <c r="J82" i="33"/>
  <c r="J77" i="33"/>
  <c r="H15" i="33"/>
  <c r="H175" i="33"/>
  <c r="H173" i="33"/>
  <c r="P159" i="33"/>
  <c r="P157" i="33"/>
  <c r="H143" i="33"/>
  <c r="H141" i="33"/>
  <c r="Q130" i="33"/>
  <c r="Q127" i="33"/>
  <c r="I130" i="33"/>
  <c r="I125" i="33"/>
  <c r="M122" i="33"/>
  <c r="M119" i="33"/>
  <c r="Q114" i="33"/>
  <c r="Q111" i="33"/>
  <c r="E107" i="33"/>
  <c r="I114" i="33"/>
  <c r="I111" i="33"/>
  <c r="M106" i="33"/>
  <c r="M103" i="33"/>
  <c r="Q98" i="33"/>
  <c r="Q95" i="33"/>
  <c r="I98" i="33"/>
  <c r="I95" i="33"/>
  <c r="M90" i="33"/>
  <c r="M87" i="33"/>
  <c r="Q82" i="33"/>
  <c r="Q79" i="33"/>
  <c r="I82" i="33"/>
  <c r="I79" i="33"/>
  <c r="M74" i="33"/>
  <c r="M71" i="33"/>
  <c r="Q66" i="33"/>
  <c r="Q63" i="33"/>
  <c r="I66" i="33"/>
  <c r="I63" i="33"/>
  <c r="E43" i="33"/>
  <c r="P191" i="33"/>
  <c r="P189" i="33"/>
  <c r="E189" i="24"/>
  <c r="I229" i="33"/>
  <c r="Q213" i="33"/>
  <c r="F194" i="33"/>
  <c r="F189" i="33"/>
  <c r="F186" i="33"/>
  <c r="D136" i="34"/>
  <c r="J170" i="33"/>
  <c r="N173" i="33"/>
  <c r="N237" i="24"/>
  <c r="K154" i="24"/>
  <c r="Q226" i="24"/>
  <c r="F178" i="24"/>
  <c r="F189" i="24"/>
  <c r="O167" i="24"/>
  <c r="D70" i="27"/>
  <c r="Q58" i="24"/>
  <c r="P39" i="33"/>
  <c r="P21" i="33"/>
  <c r="L37" i="33"/>
  <c r="L21" i="33"/>
  <c r="F130" i="24"/>
  <c r="F194" i="24"/>
  <c r="F202" i="24"/>
  <c r="H242" i="24"/>
  <c r="J237" i="24"/>
  <c r="J42" i="24"/>
  <c r="M103" i="24"/>
  <c r="P23" i="24"/>
  <c r="C11" i="22"/>
  <c r="C107" i="24"/>
  <c r="C139" i="24"/>
  <c r="C171" i="24"/>
  <c r="C203" i="24"/>
  <c r="K149" i="24"/>
  <c r="F149" i="27"/>
  <c r="C115" i="24"/>
  <c r="C179" i="24"/>
  <c r="M199" i="24"/>
  <c r="L26" i="24"/>
  <c r="C156" i="22"/>
  <c r="C151" i="22"/>
  <c r="C146" i="22"/>
  <c r="C195" i="24"/>
  <c r="C131" i="24"/>
  <c r="F137" i="27"/>
  <c r="C136" i="22"/>
  <c r="C11" i="35"/>
  <c r="F15" i="35"/>
  <c r="K29" i="35"/>
  <c r="K31" i="35"/>
  <c r="J37" i="35"/>
  <c r="P37" i="35"/>
  <c r="J42" i="35"/>
  <c r="G71" i="35"/>
  <c r="J106" i="35"/>
  <c r="M125" i="35"/>
  <c r="C139" i="35"/>
  <c r="C147" i="35"/>
  <c r="C163" i="35"/>
  <c r="N175" i="35"/>
  <c r="N178" i="35"/>
  <c r="C179" i="35"/>
  <c r="C195" i="35"/>
  <c r="C219" i="35"/>
  <c r="C227" i="35"/>
  <c r="C235" i="35"/>
  <c r="N245" i="35"/>
  <c r="N250" i="35"/>
  <c r="N26" i="33"/>
  <c r="J26" i="35"/>
  <c r="I141" i="35"/>
  <c r="I143" i="35"/>
  <c r="H189" i="35"/>
  <c r="G215" i="35"/>
  <c r="D10" i="27"/>
  <c r="M239" i="33"/>
  <c r="M237" i="33"/>
  <c r="M231" i="33"/>
  <c r="M229" i="33"/>
  <c r="M207" i="33"/>
  <c r="M205" i="33"/>
  <c r="M221" i="33"/>
  <c r="P202" i="33"/>
  <c r="P199" i="33"/>
  <c r="E187" i="33"/>
  <c r="L191" i="33"/>
  <c r="L189" i="33"/>
  <c r="P183" i="33"/>
  <c r="P181" i="33"/>
  <c r="H186" i="33"/>
  <c r="E179" i="33"/>
  <c r="L175" i="33"/>
  <c r="L173" i="33"/>
  <c r="P167" i="33"/>
  <c r="P165" i="33"/>
  <c r="L159" i="33"/>
  <c r="L162" i="33"/>
  <c r="E155" i="33"/>
  <c r="P151" i="33"/>
  <c r="P149" i="33"/>
  <c r="H154" i="33"/>
  <c r="E147" i="33"/>
  <c r="L143" i="33"/>
  <c r="L146" i="33"/>
  <c r="L243" i="33"/>
  <c r="P135" i="33"/>
  <c r="P133" i="33"/>
  <c r="O130" i="33"/>
  <c r="O127" i="33"/>
  <c r="G130" i="33"/>
  <c r="G127" i="33"/>
  <c r="K122" i="33"/>
  <c r="K119" i="33"/>
  <c r="G117" i="33"/>
  <c r="E115" i="33"/>
  <c r="O114" i="33"/>
  <c r="O111" i="33"/>
  <c r="G114" i="33"/>
  <c r="G111" i="33"/>
  <c r="K106" i="33"/>
  <c r="K103" i="33"/>
  <c r="O98" i="33"/>
  <c r="O95" i="33"/>
  <c r="E91" i="33"/>
  <c r="G98" i="33"/>
  <c r="G95" i="33"/>
  <c r="K90" i="33"/>
  <c r="K87" i="33"/>
  <c r="G85" i="33"/>
  <c r="E83" i="33"/>
  <c r="O82" i="33"/>
  <c r="O79" i="33"/>
  <c r="G82" i="33"/>
  <c r="G79" i="33"/>
  <c r="K74" i="33"/>
  <c r="K71" i="33"/>
  <c r="O66" i="33"/>
  <c r="O63" i="33"/>
  <c r="E59" i="33"/>
  <c r="G66" i="33"/>
  <c r="G63" i="33"/>
  <c r="K58" i="33"/>
  <c r="K55" i="33"/>
  <c r="G53" i="33"/>
  <c r="E51" i="33"/>
  <c r="O50" i="33"/>
  <c r="O47" i="33"/>
  <c r="G50" i="33"/>
  <c r="G47" i="33"/>
  <c r="K42" i="33"/>
  <c r="K39" i="33"/>
  <c r="G37" i="33"/>
  <c r="E35" i="33"/>
  <c r="O34" i="33"/>
  <c r="O31" i="33"/>
  <c r="E27" i="33"/>
  <c r="G34" i="33"/>
  <c r="G31" i="33"/>
  <c r="K26" i="33"/>
  <c r="K23" i="33"/>
  <c r="O18" i="33"/>
  <c r="K243" i="33"/>
  <c r="K13" i="33"/>
  <c r="G18" i="33"/>
  <c r="G243" i="33"/>
  <c r="I243" i="33"/>
  <c r="I138" i="33"/>
  <c r="I135" i="33"/>
  <c r="M243" i="33"/>
  <c r="M133" i="33"/>
  <c r="M143" i="33"/>
  <c r="Q135" i="33"/>
  <c r="Q138" i="33"/>
  <c r="I237" i="33"/>
  <c r="I221" i="33"/>
  <c r="I205" i="33"/>
  <c r="F197" i="33"/>
  <c r="N186" i="33"/>
  <c r="N181" i="33"/>
  <c r="I242" i="33"/>
  <c r="Q223" i="33"/>
  <c r="J165" i="33"/>
  <c r="J135" i="33"/>
  <c r="F178" i="33"/>
  <c r="F162" i="33"/>
  <c r="N146" i="33"/>
  <c r="J122" i="33"/>
  <c r="N117" i="33"/>
  <c r="J106" i="33"/>
  <c r="J101" i="33"/>
  <c r="J90" i="33"/>
  <c r="F34" i="33"/>
  <c r="K170" i="24"/>
  <c r="H26" i="33"/>
  <c r="H21" i="33"/>
  <c r="G23" i="24"/>
  <c r="L135" i="24"/>
  <c r="O26" i="24"/>
  <c r="J170" i="24"/>
  <c r="K167" i="24"/>
  <c r="F55" i="24"/>
  <c r="M99" i="22"/>
  <c r="H21" i="35"/>
  <c r="H71" i="35"/>
  <c r="H74" i="35"/>
  <c r="H162" i="35"/>
  <c r="G218" i="35"/>
  <c r="K218" i="35"/>
  <c r="M34" i="22"/>
  <c r="P50" i="35"/>
  <c r="D22" i="36"/>
  <c r="O54" i="22"/>
  <c r="O137" i="22"/>
  <c r="E63" i="24"/>
  <c r="E131" i="27"/>
  <c r="C119" i="27"/>
  <c r="D101" i="27"/>
  <c r="F202" i="33"/>
  <c r="J143" i="33"/>
  <c r="C52" i="27"/>
  <c r="F53" i="24"/>
  <c r="I120" i="22"/>
  <c r="I100" i="22"/>
  <c r="I80" i="22"/>
  <c r="I75" i="22"/>
  <c r="I65" i="22"/>
  <c r="I50" i="22"/>
  <c r="I129" i="22"/>
  <c r="M129" i="22" s="1"/>
  <c r="I79" i="22"/>
  <c r="M79" i="22" s="1"/>
  <c r="I49" i="22"/>
  <c r="M49" i="22" s="1"/>
  <c r="I118" i="22"/>
  <c r="M118" i="22" s="1"/>
  <c r="I78" i="22"/>
  <c r="M78" i="22" s="1"/>
  <c r="I117" i="22"/>
  <c r="M117" i="22" s="1"/>
  <c r="I115" i="22"/>
  <c r="I87" i="22"/>
  <c r="M87" i="22" s="1"/>
  <c r="I56" i="22"/>
  <c r="M56" i="22" s="1"/>
  <c r="M48" i="22"/>
  <c r="N78" i="22"/>
  <c r="N119" i="22"/>
  <c r="Q218" i="35"/>
  <c r="Q35" i="35"/>
  <c r="M57" i="22"/>
  <c r="L155" i="22"/>
  <c r="N155" i="22" s="1"/>
  <c r="L35" i="22"/>
  <c r="O35" i="22" s="1"/>
  <c r="N32" i="22"/>
  <c r="O32" i="22"/>
  <c r="M32" i="22"/>
  <c r="N72" i="22"/>
  <c r="M72" i="22"/>
  <c r="O72" i="22"/>
  <c r="N82" i="22"/>
  <c r="M82" i="22"/>
  <c r="O82" i="22"/>
  <c r="N42" i="22"/>
  <c r="O42" i="22"/>
  <c r="L45" i="22"/>
  <c r="M45" i="22" s="1"/>
  <c r="M42" i="22"/>
  <c r="E65" i="35"/>
  <c r="O57" i="22"/>
  <c r="N60" i="22"/>
  <c r="N57" i="22"/>
  <c r="E89" i="35"/>
  <c r="E121" i="35"/>
  <c r="K85" i="22"/>
  <c r="N152" i="22"/>
  <c r="O152" i="22"/>
  <c r="E241" i="35"/>
  <c r="E201" i="35"/>
  <c r="O132" i="22"/>
  <c r="N132" i="22"/>
  <c r="M132" i="22"/>
  <c r="J21" i="35"/>
  <c r="P39" i="35"/>
  <c r="H55" i="35"/>
  <c r="G101" i="35"/>
  <c r="G106" i="35"/>
  <c r="I189" i="35"/>
  <c r="F223" i="35"/>
  <c r="P231" i="35"/>
  <c r="H197" i="35"/>
  <c r="J202" i="35"/>
  <c r="O245" i="35"/>
  <c r="H58" i="35"/>
  <c r="I95" i="35"/>
  <c r="L234" i="35"/>
  <c r="G250" i="35"/>
  <c r="G245" i="35"/>
  <c r="O210" i="35"/>
  <c r="O207" i="35"/>
  <c r="O205" i="35"/>
  <c r="G13" i="35"/>
  <c r="N50" i="35"/>
  <c r="K213" i="35"/>
  <c r="P234" i="35"/>
  <c r="P191" i="35"/>
  <c r="P194" i="35"/>
  <c r="I211" i="35"/>
  <c r="I218" i="35" s="1"/>
  <c r="L211" i="35"/>
  <c r="L213" i="35" s="1"/>
  <c r="O211" i="35"/>
  <c r="F203" i="35"/>
  <c r="F163" i="35"/>
  <c r="F115" i="35"/>
  <c r="F75" i="35"/>
  <c r="F35" i="35"/>
  <c r="G235" i="35"/>
  <c r="G187" i="35"/>
  <c r="G131" i="35"/>
  <c r="G91" i="35"/>
  <c r="G43" i="35"/>
  <c r="H227" i="35"/>
  <c r="H179" i="35"/>
  <c r="H131" i="35"/>
  <c r="H91" i="35"/>
  <c r="H35" i="35"/>
  <c r="I227" i="35"/>
  <c r="I171" i="35"/>
  <c r="I123" i="35"/>
  <c r="I83" i="35"/>
  <c r="I43" i="35"/>
  <c r="J235" i="35"/>
  <c r="J171" i="35"/>
  <c r="J115" i="35"/>
  <c r="J67" i="35"/>
  <c r="J11" i="35"/>
  <c r="K187" i="35"/>
  <c r="K131" i="35"/>
  <c r="K67" i="35"/>
  <c r="L219" i="35"/>
  <c r="L221" i="35" s="1"/>
  <c r="L131" i="35"/>
  <c r="L59" i="35"/>
  <c r="M227" i="35"/>
  <c r="M171" i="35"/>
  <c r="M91" i="35"/>
  <c r="M27" i="35"/>
  <c r="N203" i="35"/>
  <c r="N147" i="35"/>
  <c r="N83" i="35"/>
  <c r="N35" i="35"/>
  <c r="O195" i="35"/>
  <c r="O123" i="35"/>
  <c r="O67" i="35"/>
  <c r="P195" i="35"/>
  <c r="P115" i="35"/>
  <c r="Q99" i="35"/>
  <c r="Q67" i="35"/>
  <c r="F243" i="35"/>
  <c r="F247" i="35" s="1"/>
  <c r="F195" i="35"/>
  <c r="F199" i="35" s="1"/>
  <c r="F147" i="35"/>
  <c r="F151" i="35" s="1"/>
  <c r="F107" i="35"/>
  <c r="F67" i="35"/>
  <c r="F71" i="35" s="1"/>
  <c r="F19" i="35"/>
  <c r="F23" i="35" s="1"/>
  <c r="G227" i="35"/>
  <c r="G171" i="35"/>
  <c r="G123" i="35"/>
  <c r="G75" i="35"/>
  <c r="G35" i="35"/>
  <c r="H219" i="35"/>
  <c r="H163" i="35"/>
  <c r="H123" i="35"/>
  <c r="H83" i="35"/>
  <c r="H27" i="35"/>
  <c r="I219" i="35"/>
  <c r="I155" i="35"/>
  <c r="I115" i="35"/>
  <c r="I75" i="35"/>
  <c r="I27" i="35"/>
  <c r="J203" i="35"/>
  <c r="J163" i="35"/>
  <c r="J107" i="35"/>
  <c r="J51" i="35"/>
  <c r="K243" i="35"/>
  <c r="K171" i="35"/>
  <c r="K107" i="35"/>
  <c r="K43" i="35"/>
  <c r="L187" i="35"/>
  <c r="L123" i="35"/>
  <c r="L51" i="35"/>
  <c r="M219" i="35"/>
  <c r="M139" i="35"/>
  <c r="M75" i="35"/>
  <c r="M11" i="35"/>
  <c r="N195" i="35"/>
  <c r="N131" i="35"/>
  <c r="N75" i="35"/>
  <c r="N19" i="35"/>
  <c r="O187" i="35"/>
  <c r="O107" i="35"/>
  <c r="O35" i="35"/>
  <c r="P155" i="35"/>
  <c r="P91" i="35"/>
  <c r="Q195" i="35"/>
  <c r="Q115" i="35"/>
  <c r="J155" i="28"/>
  <c r="J130" i="28"/>
  <c r="M130" i="28" s="1"/>
  <c r="J110" i="28"/>
  <c r="J90" i="28"/>
  <c r="M90" i="28" s="1"/>
  <c r="J70" i="28"/>
  <c r="J50" i="28"/>
  <c r="M50" i="28" s="1"/>
  <c r="J30" i="28"/>
  <c r="K15" i="28"/>
  <c r="K30" i="28"/>
  <c r="K70" i="28"/>
  <c r="K110" i="28"/>
  <c r="K155" i="28"/>
  <c r="M60" i="22"/>
  <c r="K25" i="22"/>
  <c r="K65" i="22"/>
  <c r="K95" i="22"/>
  <c r="K110" i="22"/>
  <c r="K135" i="22"/>
  <c r="J15" i="22"/>
  <c r="J95" i="22"/>
  <c r="J135" i="22"/>
  <c r="K20" i="28"/>
  <c r="L30" i="22"/>
  <c r="L50" i="22"/>
  <c r="L90" i="22"/>
  <c r="L120" i="22"/>
  <c r="J100" i="22"/>
  <c r="J105" i="28"/>
  <c r="M105" i="28" s="1"/>
  <c r="L75" i="22"/>
  <c r="L55" i="22"/>
  <c r="L135" i="22"/>
  <c r="L150" i="22"/>
  <c r="J125" i="28"/>
  <c r="M125" i="28" s="1"/>
  <c r="L145" i="22"/>
  <c r="L140" i="22"/>
  <c r="J130" i="22"/>
  <c r="J45" i="22"/>
  <c r="J20" i="22"/>
  <c r="J160" i="28"/>
  <c r="K40" i="28"/>
  <c r="L40" i="28" s="1"/>
  <c r="K100" i="28"/>
  <c r="L100" i="28" s="1"/>
  <c r="K145" i="28"/>
  <c r="J150" i="28"/>
  <c r="M150" i="28" s="1"/>
  <c r="L95" i="22"/>
  <c r="L115" i="22"/>
  <c r="K160" i="28"/>
  <c r="K135" i="28"/>
  <c r="K115" i="28"/>
  <c r="K95" i="28"/>
  <c r="K75" i="28"/>
  <c r="K55" i="28"/>
  <c r="K35" i="28"/>
  <c r="J20" i="28"/>
  <c r="J55" i="28"/>
  <c r="J95" i="28"/>
  <c r="J135" i="28"/>
  <c r="K40" i="22"/>
  <c r="O40" i="22" s="1"/>
  <c r="K60" i="22"/>
  <c r="O60" i="22" s="1"/>
  <c r="K90" i="22"/>
  <c r="K105" i="22"/>
  <c r="K125" i="22"/>
  <c r="J50" i="22"/>
  <c r="J85" i="22"/>
  <c r="J125" i="22"/>
  <c r="K80" i="28"/>
  <c r="K120" i="28"/>
  <c r="L80" i="22"/>
  <c r="L110" i="22"/>
  <c r="J35" i="22"/>
  <c r="J80" i="22"/>
  <c r="J65" i="28"/>
  <c r="M65" i="28" s="1"/>
  <c r="L15" i="22"/>
  <c r="J45" i="28"/>
  <c r="M45" i="28" s="1"/>
  <c r="J85" i="28"/>
  <c r="M85" i="28" s="1"/>
  <c r="L85" i="22"/>
  <c r="M85" i="22" s="1"/>
  <c r="J145" i="22"/>
  <c r="J70" i="22"/>
  <c r="O127" i="22"/>
  <c r="K130" i="22"/>
  <c r="K75" i="22"/>
  <c r="E113" i="35"/>
  <c r="E129" i="35"/>
  <c r="K80" i="22"/>
  <c r="O77" i="22"/>
  <c r="K50" i="22"/>
  <c r="O47" i="22"/>
  <c r="L20" i="22"/>
  <c r="M17" i="22"/>
  <c r="O17" i="22"/>
  <c r="E25" i="35"/>
  <c r="E21" i="24"/>
  <c r="E122" i="24"/>
  <c r="E117" i="24"/>
  <c r="E119" i="24"/>
  <c r="E242" i="33"/>
  <c r="E226" i="33"/>
  <c r="E223" i="33"/>
  <c r="H255" i="24"/>
  <c r="E39" i="24"/>
  <c r="E87" i="24"/>
  <c r="E15" i="33"/>
  <c r="H247" i="33"/>
  <c r="E245" i="24"/>
  <c r="J111" i="33"/>
  <c r="O33" i="22"/>
  <c r="N33" i="22"/>
  <c r="M33" i="22"/>
  <c r="N64" i="22"/>
  <c r="O64" i="22"/>
  <c r="M64" i="22"/>
  <c r="N94" i="22"/>
  <c r="J169" i="22"/>
  <c r="M109" i="22"/>
  <c r="N109" i="22"/>
  <c r="O109" i="22"/>
  <c r="O18" i="22"/>
  <c r="M23" i="22"/>
  <c r="O23" i="22"/>
  <c r="N23" i="22"/>
  <c r="O24" i="22"/>
  <c r="M13" i="22"/>
  <c r="O13" i="22"/>
  <c r="N13" i="22"/>
  <c r="M68" i="22"/>
  <c r="N68" i="22"/>
  <c r="O68" i="22"/>
  <c r="L169" i="22"/>
  <c r="M19" i="22"/>
  <c r="N19" i="22"/>
  <c r="O19" i="22"/>
  <c r="N44" i="22"/>
  <c r="O44" i="22"/>
  <c r="M44" i="22"/>
  <c r="N84" i="22"/>
  <c r="M84" i="22"/>
  <c r="O84" i="22"/>
  <c r="L151" i="28"/>
  <c r="L152" i="28"/>
  <c r="L126" i="28"/>
  <c r="L127" i="28"/>
  <c r="L106" i="28"/>
  <c r="L107" i="28"/>
  <c r="L86" i="28"/>
  <c r="L87" i="28"/>
  <c r="L67" i="28"/>
  <c r="L66" i="28"/>
  <c r="L47" i="28"/>
  <c r="L46" i="28"/>
  <c r="L27" i="28"/>
  <c r="L26" i="28"/>
  <c r="Q90" i="24"/>
  <c r="C34" i="27"/>
  <c r="M133" i="22"/>
  <c r="K23" i="1"/>
  <c r="K26" i="1" s="1"/>
  <c r="K22" i="1"/>
  <c r="K17" i="1"/>
  <c r="K18" i="1"/>
  <c r="K21" i="1" s="1"/>
  <c r="L147" i="28"/>
  <c r="L146" i="28"/>
  <c r="L122" i="28"/>
  <c r="L121" i="28"/>
  <c r="L102" i="28"/>
  <c r="L101" i="28"/>
  <c r="L82" i="28"/>
  <c r="L81" i="28"/>
  <c r="L61" i="28"/>
  <c r="L62" i="28"/>
  <c r="L41" i="28"/>
  <c r="L42" i="28"/>
  <c r="L21" i="28"/>
  <c r="L22" i="28"/>
  <c r="I155" i="22"/>
  <c r="N54" i="22"/>
  <c r="I153" i="22"/>
  <c r="M153" i="22" s="1"/>
  <c r="I38" i="22"/>
  <c r="I36" i="22"/>
  <c r="K13" i="1"/>
  <c r="K16" i="1" s="1"/>
  <c r="K12" i="1"/>
  <c r="L141" i="28"/>
  <c r="L142" i="28"/>
  <c r="L116" i="28"/>
  <c r="L117" i="28"/>
  <c r="L96" i="28"/>
  <c r="L97" i="28"/>
  <c r="L57" i="28"/>
  <c r="L56" i="28"/>
  <c r="L37" i="28"/>
  <c r="L36" i="28"/>
  <c r="L17" i="28"/>
  <c r="L16" i="28"/>
  <c r="N99" i="22"/>
  <c r="D161" i="27"/>
  <c r="E161" i="27"/>
  <c r="I21" i="24"/>
  <c r="N133" i="22"/>
  <c r="L157" i="28"/>
  <c r="L156" i="28"/>
  <c r="L112" i="28"/>
  <c r="L111" i="28"/>
  <c r="L92" i="28"/>
  <c r="L91" i="28"/>
  <c r="L71" i="28"/>
  <c r="L72" i="28"/>
  <c r="L51" i="28"/>
  <c r="L52" i="28"/>
  <c r="L31" i="28"/>
  <c r="L32" i="28"/>
  <c r="L12" i="28"/>
  <c r="L11" i="28"/>
  <c r="I130" i="22"/>
  <c r="H218" i="35"/>
  <c r="H213" i="35"/>
  <c r="N215" i="35"/>
  <c r="H235" i="35"/>
  <c r="O235" i="35"/>
  <c r="P235" i="35"/>
  <c r="K235" i="35"/>
  <c r="I11" i="35"/>
  <c r="O11" i="35"/>
  <c r="K11" i="35"/>
  <c r="G265" i="35"/>
  <c r="E264" i="35"/>
  <c r="F64" i="36"/>
  <c r="C83" i="35"/>
  <c r="F146" i="35"/>
  <c r="L235" i="35"/>
  <c r="L83" i="35"/>
  <c r="M83" i="35"/>
  <c r="H59" i="35"/>
  <c r="O59" i="35"/>
  <c r="K59" i="35"/>
  <c r="F28" i="36"/>
  <c r="C35" i="35"/>
  <c r="F40" i="36"/>
  <c r="C51" i="35"/>
  <c r="F237" i="35"/>
  <c r="F239" i="35"/>
  <c r="F183" i="35"/>
  <c r="F103" i="35"/>
  <c r="F13" i="35"/>
  <c r="E262" i="35"/>
  <c r="N79" i="22"/>
  <c r="F101" i="35"/>
  <c r="F143" i="35"/>
  <c r="F186" i="35"/>
  <c r="H215" i="35"/>
  <c r="P213" i="35"/>
  <c r="F221" i="35"/>
  <c r="F87" i="35"/>
  <c r="P59" i="35"/>
  <c r="I179" i="35"/>
  <c r="P179" i="35"/>
  <c r="L179" i="35"/>
  <c r="G155" i="35"/>
  <c r="M155" i="35"/>
  <c r="O155" i="35"/>
  <c r="D34" i="36"/>
  <c r="E34" i="36"/>
  <c r="C34" i="36"/>
  <c r="P99" i="35"/>
  <c r="Q11" i="35"/>
  <c r="Q27" i="35"/>
  <c r="Q43" i="35"/>
  <c r="Q59" i="35"/>
  <c r="Q75" i="35"/>
  <c r="Q91" i="35"/>
  <c r="Q107" i="35"/>
  <c r="Q123" i="35"/>
  <c r="Q139" i="35"/>
  <c r="Q155" i="35"/>
  <c r="Q171" i="35"/>
  <c r="Q187" i="35"/>
  <c r="Q203" i="35"/>
  <c r="Q227" i="35"/>
  <c r="Q243" i="35"/>
  <c r="P19" i="35"/>
  <c r="P51" i="35"/>
  <c r="P83" i="35"/>
  <c r="Q19" i="35"/>
  <c r="Q83" i="35"/>
  <c r="Q147" i="35"/>
  <c r="Q219" i="35"/>
  <c r="P27" i="35"/>
  <c r="P67" i="35"/>
  <c r="P107" i="35"/>
  <c r="P139" i="35"/>
  <c r="P171" i="35"/>
  <c r="P203" i="35"/>
  <c r="P243" i="35"/>
  <c r="O19" i="35"/>
  <c r="O51" i="35"/>
  <c r="O83" i="35"/>
  <c r="O115" i="35"/>
  <c r="O147" i="35"/>
  <c r="O179" i="35"/>
  <c r="O219" i="35"/>
  <c r="N27" i="35"/>
  <c r="N59" i="35"/>
  <c r="N91" i="35"/>
  <c r="N123" i="35"/>
  <c r="N155" i="35"/>
  <c r="N187" i="35"/>
  <c r="N227" i="35"/>
  <c r="M35" i="35"/>
  <c r="M67" i="35"/>
  <c r="M99" i="35"/>
  <c r="M131" i="35"/>
  <c r="M163" i="35"/>
  <c r="M195" i="35"/>
  <c r="M235" i="35"/>
  <c r="L11" i="35"/>
  <c r="L43" i="35"/>
  <c r="L75" i="35"/>
  <c r="L107" i="35"/>
  <c r="L139" i="35"/>
  <c r="L171" i="35"/>
  <c r="L203" i="35"/>
  <c r="L243" i="35"/>
  <c r="K19" i="35"/>
  <c r="K51" i="35"/>
  <c r="K83" i="35"/>
  <c r="K115" i="35"/>
  <c r="K147" i="35"/>
  <c r="K179" i="35"/>
  <c r="K219" i="35"/>
  <c r="J27" i="35"/>
  <c r="J59" i="35"/>
  <c r="J91" i="35"/>
  <c r="J123" i="35"/>
  <c r="J155" i="35"/>
  <c r="J187" i="35"/>
  <c r="J227" i="35"/>
  <c r="I35" i="35"/>
  <c r="I67" i="35"/>
  <c r="I99" i="35"/>
  <c r="I131" i="35"/>
  <c r="I163" i="35"/>
  <c r="I195" i="35"/>
  <c r="I235" i="35"/>
  <c r="H11" i="35"/>
  <c r="H43" i="35"/>
  <c r="H75" i="35"/>
  <c r="H107" i="35"/>
  <c r="H139" i="35"/>
  <c r="H171" i="35"/>
  <c r="H203" i="35"/>
  <c r="H243" i="35"/>
  <c r="G19" i="35"/>
  <c r="G51" i="35"/>
  <c r="G83" i="35"/>
  <c r="G115" i="35"/>
  <c r="G147" i="35"/>
  <c r="G179" i="35"/>
  <c r="G219" i="35"/>
  <c r="F27" i="35"/>
  <c r="F59" i="35"/>
  <c r="F91" i="35"/>
  <c r="F123" i="35"/>
  <c r="F155" i="35"/>
  <c r="F187" i="35"/>
  <c r="F227" i="35"/>
  <c r="J166" i="22"/>
  <c r="N265" i="35"/>
  <c r="J265" i="35"/>
  <c r="F265" i="35"/>
  <c r="K166" i="22"/>
  <c r="D10" i="36"/>
  <c r="E10" i="36"/>
  <c r="E82" i="36"/>
  <c r="D95" i="36"/>
  <c r="L137" i="28"/>
  <c r="L136" i="28"/>
  <c r="L231" i="35"/>
  <c r="J131" i="35"/>
  <c r="J83" i="35"/>
  <c r="J43" i="35"/>
  <c r="K203" i="35"/>
  <c r="K163" i="35"/>
  <c r="K123" i="35"/>
  <c r="K75" i="35"/>
  <c r="K35" i="35"/>
  <c r="L195" i="35"/>
  <c r="L155" i="35"/>
  <c r="L115" i="35"/>
  <c r="L67" i="35"/>
  <c r="L27" i="35"/>
  <c r="M243" i="35"/>
  <c r="M187" i="35"/>
  <c r="M147" i="35"/>
  <c r="M107" i="35"/>
  <c r="M59" i="35"/>
  <c r="M19" i="35"/>
  <c r="N235" i="35"/>
  <c r="N179" i="35"/>
  <c r="N139" i="35"/>
  <c r="N99" i="35"/>
  <c r="N51" i="35"/>
  <c r="N11" i="35"/>
  <c r="O227" i="35"/>
  <c r="O171" i="35"/>
  <c r="O131" i="35"/>
  <c r="O91" i="35"/>
  <c r="O43" i="35"/>
  <c r="P219" i="35"/>
  <c r="P163" i="35"/>
  <c r="P123" i="35"/>
  <c r="P75" i="35"/>
  <c r="P11" i="35"/>
  <c r="Q235" i="35"/>
  <c r="Q179" i="35"/>
  <c r="Q131" i="35"/>
  <c r="R266" i="35"/>
  <c r="R265" i="35"/>
  <c r="L166" i="22"/>
  <c r="C52" i="36"/>
  <c r="E76" i="36"/>
  <c r="C173" i="36"/>
  <c r="D185" i="36"/>
  <c r="C185" i="36"/>
  <c r="E246" i="33"/>
  <c r="E107" i="36"/>
  <c r="E113" i="36"/>
  <c r="D161" i="36"/>
  <c r="E161" i="36"/>
  <c r="C161" i="36"/>
  <c r="D137" i="36"/>
  <c r="D179" i="36"/>
  <c r="D155" i="36"/>
  <c r="E143" i="36"/>
  <c r="G270" i="35"/>
  <c r="G269" i="35"/>
  <c r="N130" i="22" l="1"/>
  <c r="O130" i="22"/>
  <c r="M130" i="22"/>
  <c r="C158" i="38"/>
  <c r="E158" i="38"/>
  <c r="D158" i="38"/>
  <c r="E99" i="38"/>
  <c r="D99" i="38"/>
  <c r="C99" i="38"/>
  <c r="E78" i="38"/>
  <c r="D78" i="38"/>
  <c r="C78" i="38"/>
  <c r="E61" i="38"/>
  <c r="D61" i="38"/>
  <c r="C61" i="38"/>
  <c r="C28" i="38"/>
  <c r="E28" i="38"/>
  <c r="D28" i="38"/>
  <c r="E65" i="38"/>
  <c r="D65" i="38"/>
  <c r="C65" i="38"/>
  <c r="E46" i="38"/>
  <c r="C46" i="38"/>
  <c r="D46" i="38"/>
  <c r="E22" i="38"/>
  <c r="D22" i="38"/>
  <c r="C22" i="38"/>
  <c r="D119" i="36"/>
  <c r="C134" i="38"/>
  <c r="E134" i="38"/>
  <c r="D134" i="38"/>
  <c r="E128" i="38"/>
  <c r="D128" i="38"/>
  <c r="C128" i="38"/>
  <c r="C87" i="38"/>
  <c r="E87" i="38"/>
  <c r="D87" i="38"/>
  <c r="C70" i="38"/>
  <c r="E70" i="38"/>
  <c r="D70" i="38"/>
  <c r="E16" i="38"/>
  <c r="D16" i="38"/>
  <c r="C16" i="38"/>
  <c r="E104" i="38"/>
  <c r="D104" i="38"/>
  <c r="C104" i="38"/>
  <c r="D75" i="38"/>
  <c r="C75" i="38"/>
  <c r="E75" i="38"/>
  <c r="D56" i="38"/>
  <c r="C56" i="38"/>
  <c r="E56" i="38"/>
  <c r="D34" i="38"/>
  <c r="C34" i="38"/>
  <c r="E34" i="38"/>
  <c r="D10" i="38"/>
  <c r="C10" i="38"/>
  <c r="E10" i="38"/>
  <c r="E122" i="38"/>
  <c r="D122" i="38"/>
  <c r="C122" i="38"/>
  <c r="D140" i="38"/>
  <c r="C140" i="38"/>
  <c r="E140" i="38"/>
  <c r="K160" i="22"/>
  <c r="N125" i="22"/>
  <c r="O125" i="22"/>
  <c r="N40" i="22"/>
  <c r="E261" i="37"/>
  <c r="E266" i="37"/>
  <c r="E263" i="37"/>
  <c r="N119" i="35"/>
  <c r="G215" i="24"/>
  <c r="E113" i="27"/>
  <c r="O25" i="22"/>
  <c r="N105" i="22"/>
  <c r="O105" i="22"/>
  <c r="D52" i="36"/>
  <c r="C22" i="36"/>
  <c r="E18" i="24"/>
  <c r="K167" i="22"/>
  <c r="I245" i="35"/>
  <c r="N218" i="35"/>
  <c r="M183" i="35"/>
  <c r="O143" i="35"/>
  <c r="Q213" i="35"/>
  <c r="H157" i="35"/>
  <c r="L106" i="35"/>
  <c r="G165" i="35"/>
  <c r="I21" i="35"/>
  <c r="I149" i="35"/>
  <c r="O146" i="35"/>
  <c r="I250" i="35"/>
  <c r="M181" i="35"/>
  <c r="F85" i="35"/>
  <c r="I23" i="35"/>
  <c r="M130" i="35"/>
  <c r="I154" i="35"/>
  <c r="G18" i="35"/>
  <c r="G205" i="35"/>
  <c r="G167" i="35"/>
  <c r="O167" i="35"/>
  <c r="L103" i="35"/>
  <c r="I66" i="35"/>
  <c r="N117" i="35"/>
  <c r="P215" i="35"/>
  <c r="F55" i="35"/>
  <c r="M50" i="35"/>
  <c r="K229" i="35"/>
  <c r="J199" i="35"/>
  <c r="J245" i="35"/>
  <c r="P45" i="35"/>
  <c r="G109" i="35"/>
  <c r="H149" i="35"/>
  <c r="G61" i="35"/>
  <c r="J149" i="35"/>
  <c r="I109" i="35"/>
  <c r="K106" i="35"/>
  <c r="L37" i="35"/>
  <c r="F58" i="35"/>
  <c r="G63" i="35"/>
  <c r="I55" i="35"/>
  <c r="F135" i="35"/>
  <c r="J226" i="35"/>
  <c r="H151" i="35"/>
  <c r="K231" i="35"/>
  <c r="J250" i="35"/>
  <c r="K103" i="35"/>
  <c r="O31" i="35"/>
  <c r="O29" i="35"/>
  <c r="K197" i="35"/>
  <c r="J221" i="35"/>
  <c r="F138" i="35"/>
  <c r="J154" i="35"/>
  <c r="G114" i="35"/>
  <c r="Q170" i="35"/>
  <c r="K202" i="35"/>
  <c r="N85" i="24"/>
  <c r="N87" i="24"/>
  <c r="N90" i="24"/>
  <c r="L167" i="22"/>
  <c r="N167" i="22" s="1"/>
  <c r="F154" i="24"/>
  <c r="F151" i="24"/>
  <c r="M213" i="24"/>
  <c r="M218" i="24"/>
  <c r="E101" i="27"/>
  <c r="E90" i="24"/>
  <c r="C64" i="27"/>
  <c r="E211" i="24"/>
  <c r="E213" i="24" s="1"/>
  <c r="E58" i="27"/>
  <c r="D40" i="27"/>
  <c r="K159" i="35"/>
  <c r="N165" i="35"/>
  <c r="P138" i="35"/>
  <c r="D107" i="36"/>
  <c r="C70" i="27"/>
  <c r="P133" i="35"/>
  <c r="O80" i="22"/>
  <c r="C10" i="27"/>
  <c r="E130" i="33"/>
  <c r="E175" i="24"/>
  <c r="E223" i="24"/>
  <c r="C89" i="27"/>
  <c r="E221" i="24"/>
  <c r="Q213" i="24"/>
  <c r="G213" i="24"/>
  <c r="E61" i="24"/>
  <c r="L199" i="24"/>
  <c r="K21" i="24"/>
  <c r="K23" i="24"/>
  <c r="E95" i="36"/>
  <c r="D82" i="36"/>
  <c r="D143" i="36"/>
  <c r="J146" i="35"/>
  <c r="F47" i="35"/>
  <c r="F50" i="35"/>
  <c r="F269" i="35"/>
  <c r="H103" i="35"/>
  <c r="H106" i="35"/>
  <c r="N15" i="22"/>
  <c r="I93" i="35"/>
  <c r="N47" i="35"/>
  <c r="J143" i="35"/>
  <c r="M47" i="35"/>
  <c r="M155" i="22"/>
  <c r="N35" i="22"/>
  <c r="K258" i="24"/>
  <c r="P205" i="33"/>
  <c r="P210" i="33"/>
  <c r="G210" i="35"/>
  <c r="Q210" i="33"/>
  <c r="Q205" i="33"/>
  <c r="I210" i="35"/>
  <c r="Q207" i="33"/>
  <c r="I205" i="35"/>
  <c r="O243" i="33"/>
  <c r="E243" i="33" s="1"/>
  <c r="O210" i="33"/>
  <c r="E203" i="33"/>
  <c r="E207" i="33" s="1"/>
  <c r="H199" i="35"/>
  <c r="F253" i="24"/>
  <c r="Q251" i="24"/>
  <c r="E195" i="24"/>
  <c r="E197" i="24" s="1"/>
  <c r="Q202" i="24"/>
  <c r="K253" i="24"/>
  <c r="F197" i="24"/>
  <c r="F199" i="24"/>
  <c r="Q197" i="24"/>
  <c r="H197" i="24"/>
  <c r="H199" i="24"/>
  <c r="I191" i="35"/>
  <c r="I194" i="35"/>
  <c r="H194" i="35"/>
  <c r="H191" i="35"/>
  <c r="J181" i="35"/>
  <c r="O247" i="35"/>
  <c r="H122" i="35"/>
  <c r="L167" i="35"/>
  <c r="N69" i="35"/>
  <c r="M207" i="35"/>
  <c r="N71" i="35"/>
  <c r="M58" i="35"/>
  <c r="L170" i="35"/>
  <c r="N114" i="35"/>
  <c r="J215" i="35"/>
  <c r="J183" i="35"/>
  <c r="H119" i="35"/>
  <c r="N109" i="35"/>
  <c r="J218" i="35"/>
  <c r="G199" i="35"/>
  <c r="G202" i="35"/>
  <c r="M215" i="35"/>
  <c r="M213" i="35"/>
  <c r="N97" i="22"/>
  <c r="L100" i="22"/>
  <c r="O100" i="22" s="1"/>
  <c r="O97" i="22"/>
  <c r="N136" i="22"/>
  <c r="O136" i="22"/>
  <c r="F173" i="35"/>
  <c r="F175" i="35"/>
  <c r="N159" i="22"/>
  <c r="M122" i="35"/>
  <c r="M117" i="35"/>
  <c r="M119" i="35"/>
  <c r="Q58" i="35"/>
  <c r="Q55" i="35"/>
  <c r="Q53" i="35"/>
  <c r="O157" i="22"/>
  <c r="N157" i="22"/>
  <c r="N67" i="22"/>
  <c r="O67" i="22"/>
  <c r="L70" i="22"/>
  <c r="D89" i="27"/>
  <c r="N92" i="22"/>
  <c r="O92" i="22"/>
  <c r="O12" i="22"/>
  <c r="K15" i="22"/>
  <c r="O15" i="22" s="1"/>
  <c r="M157" i="22"/>
  <c r="M97" i="22"/>
  <c r="I215" i="24"/>
  <c r="I213" i="24"/>
  <c r="N62" i="22"/>
  <c r="O62" i="22"/>
  <c r="L65" i="22"/>
  <c r="L21" i="35"/>
  <c r="L26" i="35"/>
  <c r="L149" i="35"/>
  <c r="L154" i="35"/>
  <c r="L151" i="35"/>
  <c r="O112" i="22"/>
  <c r="K115" i="22"/>
  <c r="O115" i="22" s="1"/>
  <c r="M92" i="22"/>
  <c r="N221" i="35"/>
  <c r="N226" i="35"/>
  <c r="N223" i="35"/>
  <c r="K98" i="35"/>
  <c r="K95" i="35"/>
  <c r="K93" i="35"/>
  <c r="J77" i="35"/>
  <c r="J79" i="35"/>
  <c r="K146" i="35"/>
  <c r="K141" i="35"/>
  <c r="G146" i="35"/>
  <c r="G143" i="35"/>
  <c r="E40" i="27"/>
  <c r="D64" i="27"/>
  <c r="E58" i="24"/>
  <c r="E162" i="24"/>
  <c r="H253" i="24"/>
  <c r="F258" i="24"/>
  <c r="C89" i="36"/>
  <c r="C137" i="36"/>
  <c r="D125" i="36"/>
  <c r="E149" i="36"/>
  <c r="D173" i="36"/>
  <c r="D70" i="36"/>
  <c r="D101" i="36"/>
  <c r="F245" i="35"/>
  <c r="E131" i="36"/>
  <c r="C58" i="36"/>
  <c r="L215" i="35"/>
  <c r="E47" i="24"/>
  <c r="E107" i="27"/>
  <c r="E37" i="24"/>
  <c r="C16" i="27"/>
  <c r="E69" i="33"/>
  <c r="D143" i="27"/>
  <c r="E207" i="24"/>
  <c r="E15" i="24"/>
  <c r="L218" i="35"/>
  <c r="O255" i="24"/>
  <c r="E109" i="24"/>
  <c r="E173" i="24"/>
  <c r="C113" i="36"/>
  <c r="N250" i="33"/>
  <c r="J255" i="24"/>
  <c r="E146" i="33"/>
  <c r="D125" i="27"/>
  <c r="D107" i="27"/>
  <c r="N247" i="33"/>
  <c r="H250" i="33"/>
  <c r="E45" i="24"/>
  <c r="E95" i="24"/>
  <c r="E22" i="27"/>
  <c r="D22" i="27"/>
  <c r="E53" i="24"/>
  <c r="E167" i="36"/>
  <c r="C155" i="36"/>
  <c r="C179" i="36"/>
  <c r="E125" i="36"/>
  <c r="D149" i="36"/>
  <c r="C76" i="36"/>
  <c r="E70" i="36"/>
  <c r="E46" i="36"/>
  <c r="C131" i="36"/>
  <c r="D58" i="36"/>
  <c r="I213" i="35"/>
  <c r="I167" i="22"/>
  <c r="M167" i="22" s="1"/>
  <c r="E154" i="24"/>
  <c r="E239" i="33"/>
  <c r="E26" i="24"/>
  <c r="E146" i="24"/>
  <c r="E34" i="24"/>
  <c r="E93" i="24"/>
  <c r="E229" i="24"/>
  <c r="E77" i="24"/>
  <c r="C113" i="27"/>
  <c r="E16" i="36"/>
  <c r="E231" i="24"/>
  <c r="D16" i="36"/>
  <c r="E133" i="33"/>
  <c r="E138" i="33"/>
  <c r="E103" i="33"/>
  <c r="E106" i="33"/>
  <c r="E23" i="33"/>
  <c r="E21" i="33"/>
  <c r="P250" i="33"/>
  <c r="P247" i="33"/>
  <c r="E106" i="24"/>
  <c r="E159" i="24"/>
  <c r="E101" i="24"/>
  <c r="E82" i="24"/>
  <c r="P258" i="24"/>
  <c r="P253" i="24"/>
  <c r="E143" i="24"/>
  <c r="E31" i="24"/>
  <c r="E205" i="24"/>
  <c r="E211" i="35"/>
  <c r="E218" i="35" s="1"/>
  <c r="E101" i="36"/>
  <c r="C46" i="36"/>
  <c r="F250" i="35"/>
  <c r="O258" i="24"/>
  <c r="E151" i="24"/>
  <c r="E247" i="24"/>
  <c r="E114" i="24"/>
  <c r="E74" i="24"/>
  <c r="D167" i="36"/>
  <c r="E89" i="36"/>
  <c r="E69" i="24"/>
  <c r="E183" i="24"/>
  <c r="E170" i="24"/>
  <c r="E135" i="24"/>
  <c r="G258" i="24"/>
  <c r="E71" i="33"/>
  <c r="E181" i="24"/>
  <c r="E165" i="24"/>
  <c r="E138" i="24"/>
  <c r="G253" i="24"/>
  <c r="C125" i="27"/>
  <c r="C119" i="36"/>
  <c r="E127" i="33"/>
  <c r="E218" i="33"/>
  <c r="E215" i="33"/>
  <c r="E213" i="33"/>
  <c r="E173" i="33"/>
  <c r="E175" i="33"/>
  <c r="E178" i="33"/>
  <c r="E13" i="33"/>
  <c r="E18" i="33"/>
  <c r="L255" i="24"/>
  <c r="L258" i="24"/>
  <c r="L253" i="24"/>
  <c r="J258" i="24"/>
  <c r="E234" i="33"/>
  <c r="E231" i="33"/>
  <c r="E229" i="33"/>
  <c r="E199" i="33"/>
  <c r="E202" i="33"/>
  <c r="N253" i="24"/>
  <c r="N255" i="24"/>
  <c r="M255" i="24"/>
  <c r="M253" i="24"/>
  <c r="C173" i="27"/>
  <c r="D173" i="27"/>
  <c r="D166" i="34"/>
  <c r="C166" i="34"/>
  <c r="E166" i="34"/>
  <c r="E155" i="27"/>
  <c r="D155" i="27"/>
  <c r="C155" i="27"/>
  <c r="E148" i="34"/>
  <c r="C148" i="34"/>
  <c r="E136" i="34"/>
  <c r="C136" i="34"/>
  <c r="E124" i="34"/>
  <c r="C124" i="34"/>
  <c r="E112" i="34"/>
  <c r="C112" i="34"/>
  <c r="E94" i="34"/>
  <c r="C94" i="34"/>
  <c r="D94" i="34"/>
  <c r="E82" i="27"/>
  <c r="C82" i="27"/>
  <c r="D82" i="27"/>
  <c r="E82" i="34"/>
  <c r="D82" i="34"/>
  <c r="C82" i="34"/>
  <c r="D76" i="27"/>
  <c r="C76" i="27"/>
  <c r="E76" i="27"/>
  <c r="E76" i="34"/>
  <c r="C76" i="34"/>
  <c r="E70" i="34"/>
  <c r="C70" i="34"/>
  <c r="D70" i="34"/>
  <c r="E64" i="34"/>
  <c r="C64" i="34"/>
  <c r="E52" i="34"/>
  <c r="C52" i="34"/>
  <c r="E46" i="34"/>
  <c r="C46" i="34"/>
  <c r="D46" i="34"/>
  <c r="E34" i="34"/>
  <c r="D34" i="34"/>
  <c r="C34" i="34"/>
  <c r="C28" i="27"/>
  <c r="D28" i="27"/>
  <c r="E28" i="27"/>
  <c r="E22" i="34"/>
  <c r="C22" i="34"/>
  <c r="D22" i="34"/>
  <c r="E16" i="34"/>
  <c r="C16" i="34"/>
  <c r="E251" i="24"/>
  <c r="D178" i="34"/>
  <c r="C178" i="34"/>
  <c r="E178" i="34"/>
  <c r="C179" i="27"/>
  <c r="E179" i="27"/>
  <c r="C172" i="34"/>
  <c r="E172" i="34"/>
  <c r="D172" i="34"/>
  <c r="C160" i="34"/>
  <c r="D160" i="34"/>
  <c r="E160" i="34"/>
  <c r="E167" i="27"/>
  <c r="C167" i="27"/>
  <c r="D154" i="34"/>
  <c r="C154" i="34"/>
  <c r="E154" i="34"/>
  <c r="E142" i="34"/>
  <c r="C142" i="34"/>
  <c r="D142" i="34"/>
  <c r="E130" i="34"/>
  <c r="D130" i="34"/>
  <c r="C130" i="34"/>
  <c r="E118" i="34"/>
  <c r="C118" i="34"/>
  <c r="D118" i="34"/>
  <c r="E106" i="34"/>
  <c r="D106" i="34"/>
  <c r="C106" i="34"/>
  <c r="E100" i="34"/>
  <c r="C100" i="34"/>
  <c r="E88" i="34"/>
  <c r="C88" i="34"/>
  <c r="E58" i="34"/>
  <c r="D58" i="34"/>
  <c r="C58" i="34"/>
  <c r="E46" i="27"/>
  <c r="C46" i="27"/>
  <c r="D46" i="27"/>
  <c r="E40" i="34"/>
  <c r="C40" i="34"/>
  <c r="E28" i="34"/>
  <c r="C28" i="34"/>
  <c r="E10" i="34"/>
  <c r="D10" i="34"/>
  <c r="C10" i="34"/>
  <c r="E215" i="24"/>
  <c r="E218" i="24"/>
  <c r="E165" i="33"/>
  <c r="E170" i="33"/>
  <c r="E79" i="33"/>
  <c r="E77" i="33"/>
  <c r="E82" i="33"/>
  <c r="J250" i="33"/>
  <c r="J245" i="33"/>
  <c r="F250" i="33"/>
  <c r="F247" i="33"/>
  <c r="E242" i="24"/>
  <c r="E239" i="24"/>
  <c r="I253" i="24"/>
  <c r="I255" i="24"/>
  <c r="E130" i="24"/>
  <c r="E125" i="24"/>
  <c r="E202" i="24"/>
  <c r="Q247" i="33"/>
  <c r="Q245" i="33"/>
  <c r="Q250" i="33"/>
  <c r="E47" i="33"/>
  <c r="E45" i="33"/>
  <c r="E50" i="33"/>
  <c r="E137" i="27"/>
  <c r="C137" i="27"/>
  <c r="D137" i="27"/>
  <c r="E149" i="27"/>
  <c r="D149" i="27"/>
  <c r="C149" i="27"/>
  <c r="E111" i="33"/>
  <c r="E109" i="33"/>
  <c r="E114" i="33"/>
  <c r="M245" i="33"/>
  <c r="M250" i="33"/>
  <c r="M247" i="33"/>
  <c r="G245" i="33"/>
  <c r="G250" i="33"/>
  <c r="G247" i="33"/>
  <c r="O247" i="33"/>
  <c r="O250" i="33"/>
  <c r="E31" i="33"/>
  <c r="E34" i="33"/>
  <c r="E29" i="33"/>
  <c r="E90" i="33"/>
  <c r="E87" i="33"/>
  <c r="E85" i="33"/>
  <c r="E95" i="33"/>
  <c r="E98" i="33"/>
  <c r="E93" i="33"/>
  <c r="E149" i="33"/>
  <c r="E151" i="33"/>
  <c r="E154" i="33"/>
  <c r="E157" i="33"/>
  <c r="E159" i="33"/>
  <c r="E162" i="33"/>
  <c r="I247" i="33"/>
  <c r="I245" i="33"/>
  <c r="I250" i="33"/>
  <c r="K247" i="33"/>
  <c r="K245" i="33"/>
  <c r="K250" i="33"/>
  <c r="E39" i="33"/>
  <c r="E42" i="33"/>
  <c r="E37" i="33"/>
  <c r="E55" i="33"/>
  <c r="E53" i="33"/>
  <c r="E58" i="33"/>
  <c r="E66" i="33"/>
  <c r="E61" i="33"/>
  <c r="E63" i="33"/>
  <c r="E119" i="33"/>
  <c r="E117" i="33"/>
  <c r="E122" i="33"/>
  <c r="L245" i="33"/>
  <c r="L250" i="33"/>
  <c r="L247" i="33"/>
  <c r="E181" i="33"/>
  <c r="E183" i="33"/>
  <c r="E186" i="33"/>
  <c r="E191" i="33"/>
  <c r="E194" i="33"/>
  <c r="E189" i="33"/>
  <c r="O155" i="22"/>
  <c r="Q42" i="35"/>
  <c r="Q39" i="35"/>
  <c r="Q37" i="35"/>
  <c r="E219" i="35"/>
  <c r="E226" i="35" s="1"/>
  <c r="E83" i="35"/>
  <c r="E90" i="35" s="1"/>
  <c r="E67" i="35"/>
  <c r="E69" i="35" s="1"/>
  <c r="I169" i="22"/>
  <c r="M169" i="22" s="1"/>
  <c r="M35" i="22"/>
  <c r="O75" i="22"/>
  <c r="N85" i="22"/>
  <c r="O85" i="22"/>
  <c r="O50" i="22"/>
  <c r="O167" i="22"/>
  <c r="N45" i="22"/>
  <c r="O45" i="22"/>
  <c r="E235" i="35"/>
  <c r="E237" i="35" s="1"/>
  <c r="P159" i="35"/>
  <c r="P162" i="35"/>
  <c r="P157" i="35"/>
  <c r="N23" i="35"/>
  <c r="N26" i="35"/>
  <c r="N21" i="35"/>
  <c r="M18" i="35"/>
  <c r="M13" i="35"/>
  <c r="M15" i="35"/>
  <c r="L55" i="35"/>
  <c r="L58" i="35"/>
  <c r="L53" i="35"/>
  <c r="K114" i="35"/>
  <c r="K111" i="35"/>
  <c r="K109" i="35"/>
  <c r="J109" i="35"/>
  <c r="J114" i="35"/>
  <c r="J111" i="35"/>
  <c r="I82" i="35"/>
  <c r="I77" i="35"/>
  <c r="I79" i="35"/>
  <c r="H31" i="35"/>
  <c r="H29" i="35"/>
  <c r="H34" i="35"/>
  <c r="H223" i="35"/>
  <c r="H221" i="35"/>
  <c r="G178" i="35"/>
  <c r="G175" i="35"/>
  <c r="G173" i="35"/>
  <c r="F109" i="35"/>
  <c r="F111" i="35"/>
  <c r="F114" i="35"/>
  <c r="Q69" i="35"/>
  <c r="Q71" i="35"/>
  <c r="Q74" i="35"/>
  <c r="O69" i="35"/>
  <c r="O74" i="35"/>
  <c r="O71" i="35"/>
  <c r="N87" i="35"/>
  <c r="N90" i="35"/>
  <c r="N85" i="35"/>
  <c r="M93" i="35"/>
  <c r="M98" i="35"/>
  <c r="M95" i="35"/>
  <c r="L138" i="35"/>
  <c r="L133" i="35"/>
  <c r="L135" i="35"/>
  <c r="K194" i="35"/>
  <c r="K189" i="35"/>
  <c r="K191" i="35"/>
  <c r="J178" i="35"/>
  <c r="J173" i="35"/>
  <c r="J175" i="35"/>
  <c r="I127" i="35"/>
  <c r="I125" i="35"/>
  <c r="I130" i="35"/>
  <c r="H95" i="35"/>
  <c r="H98" i="35"/>
  <c r="H93" i="35"/>
  <c r="G50" i="35"/>
  <c r="G47" i="35"/>
  <c r="G45" i="35"/>
  <c r="G242" i="35"/>
  <c r="G239" i="35"/>
  <c r="G237" i="35"/>
  <c r="F170" i="35"/>
  <c r="F165" i="35"/>
  <c r="F167" i="35"/>
  <c r="E195" i="35"/>
  <c r="E199" i="35" s="1"/>
  <c r="H226" i="35"/>
  <c r="I215" i="35"/>
  <c r="Q122" i="35"/>
  <c r="Q119" i="35"/>
  <c r="Q117" i="35"/>
  <c r="O37" i="35"/>
  <c r="O39" i="35"/>
  <c r="O42" i="35"/>
  <c r="N82" i="35"/>
  <c r="N79" i="35"/>
  <c r="N77" i="35"/>
  <c r="M79" i="35"/>
  <c r="M77" i="35"/>
  <c r="M82" i="35"/>
  <c r="L127" i="35"/>
  <c r="L130" i="35"/>
  <c r="L125" i="35"/>
  <c r="K178" i="35"/>
  <c r="K173" i="35"/>
  <c r="K175" i="35"/>
  <c r="J167" i="35"/>
  <c r="J165" i="35"/>
  <c r="J170" i="35"/>
  <c r="I122" i="35"/>
  <c r="I119" i="35"/>
  <c r="I117" i="35"/>
  <c r="H85" i="35"/>
  <c r="H87" i="35"/>
  <c r="H90" i="35"/>
  <c r="G42" i="35"/>
  <c r="G37" i="35"/>
  <c r="G39" i="35"/>
  <c r="G231" i="35"/>
  <c r="G234" i="35"/>
  <c r="G229" i="35"/>
  <c r="F149" i="35"/>
  <c r="F154" i="35"/>
  <c r="Q106" i="35"/>
  <c r="Q101" i="35"/>
  <c r="Q103" i="35"/>
  <c r="O130" i="35"/>
  <c r="O125" i="35"/>
  <c r="O127" i="35"/>
  <c r="N149" i="35"/>
  <c r="N154" i="35"/>
  <c r="N151" i="35"/>
  <c r="M178" i="35"/>
  <c r="M175" i="35"/>
  <c r="M173" i="35"/>
  <c r="L223" i="35"/>
  <c r="L226" i="35"/>
  <c r="J13" i="35"/>
  <c r="J18" i="35"/>
  <c r="J15" i="35"/>
  <c r="J237" i="35"/>
  <c r="J242" i="35"/>
  <c r="J239" i="35"/>
  <c r="I178" i="35"/>
  <c r="I173" i="35"/>
  <c r="I175" i="35"/>
  <c r="H133" i="35"/>
  <c r="H138" i="35"/>
  <c r="H135" i="35"/>
  <c r="G98" i="35"/>
  <c r="G95" i="35"/>
  <c r="G93" i="35"/>
  <c r="F39" i="35"/>
  <c r="F42" i="35"/>
  <c r="F37" i="35"/>
  <c r="F210" i="35"/>
  <c r="F205" i="35"/>
  <c r="F207" i="35"/>
  <c r="M259" i="35"/>
  <c r="M266" i="35" s="1"/>
  <c r="G259" i="35"/>
  <c r="G261" i="35" s="1"/>
  <c r="Q202" i="35"/>
  <c r="Q199" i="35"/>
  <c r="Q197" i="35"/>
  <c r="O114" i="35"/>
  <c r="O111" i="35"/>
  <c r="O109" i="35"/>
  <c r="N135" i="35"/>
  <c r="N138" i="35"/>
  <c r="N133" i="35"/>
  <c r="M146" i="35"/>
  <c r="M141" i="35"/>
  <c r="M143" i="35"/>
  <c r="L191" i="35"/>
  <c r="L189" i="35"/>
  <c r="L194" i="35"/>
  <c r="K247" i="35"/>
  <c r="K250" i="35"/>
  <c r="K245" i="35"/>
  <c r="J205" i="35"/>
  <c r="J207" i="35"/>
  <c r="J210" i="35"/>
  <c r="I159" i="35"/>
  <c r="I157" i="35"/>
  <c r="I162" i="35"/>
  <c r="H127" i="35"/>
  <c r="H125" i="35"/>
  <c r="H130" i="35"/>
  <c r="G82" i="35"/>
  <c r="G79" i="35"/>
  <c r="G77" i="35"/>
  <c r="F26" i="35"/>
  <c r="F21" i="35"/>
  <c r="F202" i="35"/>
  <c r="F197" i="35"/>
  <c r="P117" i="35"/>
  <c r="P122" i="35"/>
  <c r="P119" i="35"/>
  <c r="O197" i="35"/>
  <c r="O199" i="35"/>
  <c r="O202" i="35"/>
  <c r="N210" i="35"/>
  <c r="N205" i="35"/>
  <c r="N207" i="35"/>
  <c r="M234" i="35"/>
  <c r="M229" i="35"/>
  <c r="M231" i="35"/>
  <c r="K71" i="35"/>
  <c r="K74" i="35"/>
  <c r="K69" i="35"/>
  <c r="J71" i="35"/>
  <c r="J69" i="35"/>
  <c r="J74" i="35"/>
  <c r="I50" i="35"/>
  <c r="I45" i="35"/>
  <c r="I47" i="35"/>
  <c r="I234" i="35"/>
  <c r="I231" i="35"/>
  <c r="I229" i="35"/>
  <c r="H181" i="35"/>
  <c r="H186" i="35"/>
  <c r="H183" i="35"/>
  <c r="G133" i="35"/>
  <c r="G138" i="35"/>
  <c r="G135" i="35"/>
  <c r="F79" i="35"/>
  <c r="F82" i="35"/>
  <c r="F77" i="35"/>
  <c r="O215" i="35"/>
  <c r="O213" i="35"/>
  <c r="O218" i="35"/>
  <c r="P93" i="35"/>
  <c r="P98" i="35"/>
  <c r="P95" i="35"/>
  <c r="O191" i="35"/>
  <c r="O189" i="35"/>
  <c r="O194" i="35"/>
  <c r="N202" i="35"/>
  <c r="N199" i="35"/>
  <c r="N197" i="35"/>
  <c r="M221" i="35"/>
  <c r="M223" i="35"/>
  <c r="M226" i="35"/>
  <c r="K50" i="35"/>
  <c r="K45" i="35"/>
  <c r="K47" i="35"/>
  <c r="J55" i="35"/>
  <c r="J58" i="35"/>
  <c r="J53" i="35"/>
  <c r="I29" i="35"/>
  <c r="I34" i="35"/>
  <c r="I31" i="35"/>
  <c r="I226" i="35"/>
  <c r="I223" i="35"/>
  <c r="I221" i="35"/>
  <c r="H165" i="35"/>
  <c r="H167" i="35"/>
  <c r="H170" i="35"/>
  <c r="G130" i="35"/>
  <c r="G125" i="35"/>
  <c r="G127" i="35"/>
  <c r="F74" i="35"/>
  <c r="F69" i="35"/>
  <c r="P197" i="35"/>
  <c r="P202" i="35"/>
  <c r="P199" i="35"/>
  <c r="N42" i="35"/>
  <c r="N39" i="35"/>
  <c r="N37" i="35"/>
  <c r="M34" i="35"/>
  <c r="M31" i="35"/>
  <c r="M29" i="35"/>
  <c r="L63" i="35"/>
  <c r="L66" i="35"/>
  <c r="L61" i="35"/>
  <c r="K135" i="35"/>
  <c r="K138" i="35"/>
  <c r="K133" i="35"/>
  <c r="J119" i="35"/>
  <c r="J122" i="35"/>
  <c r="J117" i="35"/>
  <c r="I90" i="35"/>
  <c r="I87" i="35"/>
  <c r="I85" i="35"/>
  <c r="H37" i="35"/>
  <c r="H39" i="35"/>
  <c r="H42" i="35"/>
  <c r="H229" i="35"/>
  <c r="H234" i="35"/>
  <c r="H231" i="35"/>
  <c r="G194" i="35"/>
  <c r="G191" i="35"/>
  <c r="G189" i="35"/>
  <c r="F119" i="35"/>
  <c r="F122" i="35"/>
  <c r="F117" i="35"/>
  <c r="L115" i="28"/>
  <c r="M115" i="28"/>
  <c r="L145" i="28"/>
  <c r="M145" i="28"/>
  <c r="M30" i="28"/>
  <c r="L30" i="28"/>
  <c r="L80" i="28"/>
  <c r="M80" i="28"/>
  <c r="L55" i="28"/>
  <c r="M55" i="28"/>
  <c r="M135" i="28"/>
  <c r="L135" i="28"/>
  <c r="M120" i="22"/>
  <c r="N120" i="22"/>
  <c r="O120" i="22"/>
  <c r="L20" i="28"/>
  <c r="M20" i="28"/>
  <c r="L155" i="28"/>
  <c r="M155" i="28"/>
  <c r="L15" i="28"/>
  <c r="M15" i="28"/>
  <c r="M40" i="28"/>
  <c r="M120" i="28"/>
  <c r="L120" i="28"/>
  <c r="L35" i="28"/>
  <c r="M35" i="28"/>
  <c r="N95" i="22"/>
  <c r="M95" i="22"/>
  <c r="O95" i="22"/>
  <c r="N55" i="22"/>
  <c r="M55" i="22"/>
  <c r="O55" i="22"/>
  <c r="M30" i="22"/>
  <c r="O30" i="22"/>
  <c r="N30" i="22"/>
  <c r="M15" i="22"/>
  <c r="M110" i="22"/>
  <c r="N110" i="22"/>
  <c r="O110" i="22"/>
  <c r="L75" i="28"/>
  <c r="M75" i="28"/>
  <c r="M160" i="28"/>
  <c r="L160" i="28"/>
  <c r="M150" i="22"/>
  <c r="N150" i="22"/>
  <c r="O150" i="22"/>
  <c r="M75" i="22"/>
  <c r="N75" i="22"/>
  <c r="O90" i="22"/>
  <c r="M90" i="22"/>
  <c r="N90" i="22"/>
  <c r="L110" i="28"/>
  <c r="M110" i="28"/>
  <c r="M100" i="28"/>
  <c r="M145" i="22"/>
  <c r="N145" i="22"/>
  <c r="O145" i="22"/>
  <c r="N80" i="22"/>
  <c r="M80" i="22"/>
  <c r="M95" i="28"/>
  <c r="M115" i="22"/>
  <c r="N115" i="22"/>
  <c r="N140" i="22"/>
  <c r="M140" i="22"/>
  <c r="O140" i="22"/>
  <c r="O135" i="22"/>
  <c r="N135" i="22"/>
  <c r="M135" i="22"/>
  <c r="M50" i="22"/>
  <c r="N50" i="22"/>
  <c r="M70" i="28"/>
  <c r="L70" i="28"/>
  <c r="M20" i="22"/>
  <c r="O20" i="22"/>
  <c r="N20" i="22"/>
  <c r="K159" i="22"/>
  <c r="E249" i="33"/>
  <c r="E271" i="35"/>
  <c r="E263" i="24"/>
  <c r="N166" i="22"/>
  <c r="O166" i="22"/>
  <c r="Q186" i="35"/>
  <c r="Q181" i="35"/>
  <c r="Q183" i="35"/>
  <c r="P127" i="35"/>
  <c r="P125" i="35"/>
  <c r="P130" i="35"/>
  <c r="O98" i="35"/>
  <c r="O95" i="35"/>
  <c r="O93" i="35"/>
  <c r="N13" i="35"/>
  <c r="N259" i="35"/>
  <c r="N15" i="35"/>
  <c r="N18" i="35"/>
  <c r="N183" i="35"/>
  <c r="N186" i="35"/>
  <c r="N181" i="35"/>
  <c r="M111" i="35"/>
  <c r="M109" i="35"/>
  <c r="M114" i="35"/>
  <c r="L31" i="35"/>
  <c r="L29" i="35"/>
  <c r="L34" i="35"/>
  <c r="L197" i="35"/>
  <c r="L199" i="35"/>
  <c r="L202" i="35"/>
  <c r="K167" i="35"/>
  <c r="K170" i="35"/>
  <c r="K165" i="35"/>
  <c r="J135" i="35"/>
  <c r="J138" i="35"/>
  <c r="J133" i="35"/>
  <c r="E227" i="35"/>
  <c r="F231" i="35"/>
  <c r="F229" i="35"/>
  <c r="F234" i="35"/>
  <c r="F93" i="35"/>
  <c r="F98" i="35"/>
  <c r="F95" i="35"/>
  <c r="E91" i="35"/>
  <c r="G186" i="35"/>
  <c r="G181" i="35"/>
  <c r="G183" i="35"/>
  <c r="G58" i="35"/>
  <c r="G55" i="35"/>
  <c r="G53" i="35"/>
  <c r="H175" i="35"/>
  <c r="H178" i="35"/>
  <c r="H173" i="35"/>
  <c r="E171" i="35"/>
  <c r="H47" i="35"/>
  <c r="H50" i="35"/>
  <c r="E43" i="35"/>
  <c r="H45" i="35"/>
  <c r="I170" i="35"/>
  <c r="I167" i="35"/>
  <c r="I165" i="35"/>
  <c r="I42" i="35"/>
  <c r="I39" i="35"/>
  <c r="I37" i="35"/>
  <c r="J125" i="35"/>
  <c r="J130" i="35"/>
  <c r="J127" i="35"/>
  <c r="K226" i="35"/>
  <c r="K223" i="35"/>
  <c r="K221" i="35"/>
  <c r="K85" i="35"/>
  <c r="K90" i="35"/>
  <c r="K87" i="35"/>
  <c r="L207" i="35"/>
  <c r="L205" i="35"/>
  <c r="L210" i="35"/>
  <c r="L79" i="35"/>
  <c r="L77" i="35"/>
  <c r="L82" i="35"/>
  <c r="M202" i="35"/>
  <c r="M197" i="35"/>
  <c r="M199" i="35"/>
  <c r="M74" i="35"/>
  <c r="M69" i="35"/>
  <c r="M71" i="35"/>
  <c r="N157" i="35"/>
  <c r="N162" i="35"/>
  <c r="N159" i="35"/>
  <c r="N29" i="35"/>
  <c r="N31" i="35"/>
  <c r="N34" i="35"/>
  <c r="O119" i="35"/>
  <c r="O117" i="35"/>
  <c r="O122" i="35"/>
  <c r="P245" i="35"/>
  <c r="P247" i="35"/>
  <c r="P250" i="35"/>
  <c r="P111" i="35"/>
  <c r="P114" i="35"/>
  <c r="P109" i="35"/>
  <c r="Q154" i="35"/>
  <c r="Q151" i="35"/>
  <c r="Q149" i="35"/>
  <c r="P53" i="35"/>
  <c r="P58" i="35"/>
  <c r="P55" i="35"/>
  <c r="Q205" i="35"/>
  <c r="Q207" i="35"/>
  <c r="Q210" i="35"/>
  <c r="Q143" i="35"/>
  <c r="Q141" i="35"/>
  <c r="Q146" i="35"/>
  <c r="Q79" i="35"/>
  <c r="Q82" i="35"/>
  <c r="Q77" i="35"/>
  <c r="Q259" i="35"/>
  <c r="Q13" i="35"/>
  <c r="Q15" i="35"/>
  <c r="Q18" i="35"/>
  <c r="O162" i="35"/>
  <c r="O159" i="35"/>
  <c r="O157" i="35"/>
  <c r="P181" i="35"/>
  <c r="P186" i="35"/>
  <c r="P183" i="35"/>
  <c r="C40" i="36"/>
  <c r="E40" i="36"/>
  <c r="D40" i="36"/>
  <c r="O66" i="35"/>
  <c r="O63" i="35"/>
  <c r="O61" i="35"/>
  <c r="L239" i="35"/>
  <c r="L237" i="35"/>
  <c r="L242" i="35"/>
  <c r="K242" i="35"/>
  <c r="K239" i="35"/>
  <c r="K237" i="35"/>
  <c r="L160" i="22"/>
  <c r="M160" i="22" s="1"/>
  <c r="Q239" i="35"/>
  <c r="Q242" i="35"/>
  <c r="Q237" i="35"/>
  <c r="P165" i="35"/>
  <c r="P170" i="35"/>
  <c r="P167" i="35"/>
  <c r="O138" i="35"/>
  <c r="O135" i="35"/>
  <c r="O133" i="35"/>
  <c r="N55" i="35"/>
  <c r="N58" i="35"/>
  <c r="N53" i="35"/>
  <c r="N237" i="35"/>
  <c r="N242" i="35"/>
  <c r="N239" i="35"/>
  <c r="M154" i="35"/>
  <c r="M151" i="35"/>
  <c r="M149" i="35"/>
  <c r="L69" i="35"/>
  <c r="L71" i="35"/>
  <c r="L74" i="35"/>
  <c r="K39" i="35"/>
  <c r="K37" i="35"/>
  <c r="K42" i="35"/>
  <c r="K210" i="35"/>
  <c r="K205" i="35"/>
  <c r="K207" i="35"/>
  <c r="E215" i="35"/>
  <c r="F189" i="35"/>
  <c r="F194" i="35"/>
  <c r="E187" i="35"/>
  <c r="F191" i="35"/>
  <c r="F61" i="35"/>
  <c r="E59" i="35"/>
  <c r="F66" i="35"/>
  <c r="F63" i="35"/>
  <c r="G151" i="35"/>
  <c r="G149" i="35"/>
  <c r="G154" i="35"/>
  <c r="G26" i="35"/>
  <c r="G21" i="35"/>
  <c r="G23" i="35"/>
  <c r="H143" i="35"/>
  <c r="H141" i="35"/>
  <c r="E139" i="35"/>
  <c r="H146" i="35"/>
  <c r="H15" i="35"/>
  <c r="E11" i="35"/>
  <c r="H259" i="35"/>
  <c r="H18" i="35"/>
  <c r="H13" i="35"/>
  <c r="I138" i="35"/>
  <c r="I135" i="35"/>
  <c r="I133" i="35"/>
  <c r="J231" i="35"/>
  <c r="J234" i="35"/>
  <c r="J229" i="35"/>
  <c r="J93" i="35"/>
  <c r="J98" i="35"/>
  <c r="J95" i="35"/>
  <c r="K186" i="35"/>
  <c r="K181" i="35"/>
  <c r="K183" i="35"/>
  <c r="K58" i="35"/>
  <c r="K53" i="35"/>
  <c r="K55" i="35"/>
  <c r="L175" i="35"/>
  <c r="L178" i="35"/>
  <c r="L173" i="35"/>
  <c r="L47" i="35"/>
  <c r="L45" i="35"/>
  <c r="L50" i="35"/>
  <c r="M170" i="35"/>
  <c r="M167" i="35"/>
  <c r="M165" i="35"/>
  <c r="M42" i="35"/>
  <c r="M39" i="35"/>
  <c r="M37" i="35"/>
  <c r="N125" i="35"/>
  <c r="N130" i="35"/>
  <c r="N127" i="35"/>
  <c r="O226" i="35"/>
  <c r="O223" i="35"/>
  <c r="O221" i="35"/>
  <c r="O90" i="35"/>
  <c r="O85" i="35"/>
  <c r="O87" i="35"/>
  <c r="P207" i="35"/>
  <c r="P210" i="35"/>
  <c r="P205" i="35"/>
  <c r="P69" i="35"/>
  <c r="P71" i="35"/>
  <c r="P74" i="35"/>
  <c r="Q90" i="35"/>
  <c r="Q87" i="35"/>
  <c r="Q85" i="35"/>
  <c r="P21" i="35"/>
  <c r="P26" i="35"/>
  <c r="P23" i="35"/>
  <c r="Q191" i="35"/>
  <c r="Q189" i="35"/>
  <c r="Q194" i="35"/>
  <c r="Q127" i="35"/>
  <c r="Q125" i="35"/>
  <c r="Q130" i="35"/>
  <c r="Q61" i="35"/>
  <c r="Q66" i="35"/>
  <c r="Q63" i="35"/>
  <c r="P101" i="35"/>
  <c r="P106" i="35"/>
  <c r="P103" i="35"/>
  <c r="M162" i="35"/>
  <c r="M159" i="35"/>
  <c r="M157" i="35"/>
  <c r="I186" i="35"/>
  <c r="I181" i="35"/>
  <c r="I183" i="35"/>
  <c r="F270" i="35"/>
  <c r="E35" i="35"/>
  <c r="E51" i="35"/>
  <c r="E179" i="35"/>
  <c r="H63" i="35"/>
  <c r="H66" i="35"/>
  <c r="H61" i="35"/>
  <c r="C64" i="36"/>
  <c r="E64" i="36"/>
  <c r="D64" i="36"/>
  <c r="K259" i="35"/>
  <c r="K18" i="35"/>
  <c r="K15" i="35"/>
  <c r="K13" i="35"/>
  <c r="P239" i="35"/>
  <c r="P237" i="35"/>
  <c r="P242" i="35"/>
  <c r="N169" i="22"/>
  <c r="P15" i="35"/>
  <c r="P259" i="35"/>
  <c r="P18" i="35"/>
  <c r="P13" i="35"/>
  <c r="P223" i="35"/>
  <c r="P226" i="35"/>
  <c r="P221" i="35"/>
  <c r="O178" i="35"/>
  <c r="O175" i="35"/>
  <c r="O173" i="35"/>
  <c r="N103" i="35"/>
  <c r="N101" i="35"/>
  <c r="N106" i="35"/>
  <c r="M26" i="35"/>
  <c r="M23" i="35"/>
  <c r="M21" i="35"/>
  <c r="M191" i="35"/>
  <c r="M189" i="35"/>
  <c r="M194" i="35"/>
  <c r="L117" i="35"/>
  <c r="L122" i="35"/>
  <c r="L119" i="35"/>
  <c r="K82" i="35"/>
  <c r="K79" i="35"/>
  <c r="K77" i="35"/>
  <c r="J45" i="35"/>
  <c r="J50" i="35"/>
  <c r="J47" i="35"/>
  <c r="E270" i="35"/>
  <c r="E262" i="24"/>
  <c r="F157" i="35"/>
  <c r="E155" i="35"/>
  <c r="F159" i="35"/>
  <c r="F162" i="35"/>
  <c r="F29" i="35"/>
  <c r="F34" i="35"/>
  <c r="F31" i="35"/>
  <c r="E27" i="35"/>
  <c r="E115" i="35"/>
  <c r="G122" i="35"/>
  <c r="G117" i="35"/>
  <c r="G119" i="35"/>
  <c r="H245" i="35"/>
  <c r="H250" i="35"/>
  <c r="H247" i="35"/>
  <c r="H111" i="35"/>
  <c r="E107" i="35"/>
  <c r="H109" i="35"/>
  <c r="H114" i="35"/>
  <c r="I242" i="35"/>
  <c r="I239" i="35"/>
  <c r="I237" i="35"/>
  <c r="I106" i="35"/>
  <c r="I103" i="35"/>
  <c r="I101" i="35"/>
  <c r="J189" i="35"/>
  <c r="J194" i="35"/>
  <c r="J191" i="35"/>
  <c r="J61" i="35"/>
  <c r="J66" i="35"/>
  <c r="J63" i="35"/>
  <c r="K149" i="35"/>
  <c r="K154" i="35"/>
  <c r="K151" i="35"/>
  <c r="K23" i="35"/>
  <c r="K21" i="35"/>
  <c r="K26" i="35"/>
  <c r="L143" i="35"/>
  <c r="L146" i="35"/>
  <c r="L141" i="35"/>
  <c r="L259" i="35"/>
  <c r="L15" i="35"/>
  <c r="L13" i="35"/>
  <c r="L18" i="35"/>
  <c r="M138" i="35"/>
  <c r="M135" i="35"/>
  <c r="M133" i="35"/>
  <c r="N231" i="35"/>
  <c r="N229" i="35"/>
  <c r="N234" i="35"/>
  <c r="N93" i="35"/>
  <c r="N98" i="35"/>
  <c r="N95" i="35"/>
  <c r="O183" i="35"/>
  <c r="O186" i="35"/>
  <c r="O181" i="35"/>
  <c r="O55" i="35"/>
  <c r="O53" i="35"/>
  <c r="O58" i="35"/>
  <c r="P175" i="35"/>
  <c r="P173" i="35"/>
  <c r="P178" i="35"/>
  <c r="P31" i="35"/>
  <c r="P29" i="35"/>
  <c r="P34" i="35"/>
  <c r="Q26" i="35"/>
  <c r="Q23" i="35"/>
  <c r="Q21" i="35"/>
  <c r="Q250" i="35"/>
  <c r="Q245" i="35"/>
  <c r="Q247" i="35"/>
  <c r="Q178" i="35"/>
  <c r="Q175" i="35"/>
  <c r="Q173" i="35"/>
  <c r="Q109" i="35"/>
  <c r="Q114" i="35"/>
  <c r="Q111" i="35"/>
  <c r="Q47" i="35"/>
  <c r="Q45" i="35"/>
  <c r="Q50" i="35"/>
  <c r="G162" i="35"/>
  <c r="G159" i="35"/>
  <c r="G157" i="35"/>
  <c r="P63" i="35"/>
  <c r="P66" i="35"/>
  <c r="P61" i="35"/>
  <c r="E28" i="36"/>
  <c r="D28" i="36"/>
  <c r="C28" i="36"/>
  <c r="M90" i="35"/>
  <c r="M85" i="35"/>
  <c r="M87" i="35"/>
  <c r="E19" i="35"/>
  <c r="E147" i="35"/>
  <c r="E243" i="35"/>
  <c r="F271" i="35"/>
  <c r="E265" i="35"/>
  <c r="O259" i="35"/>
  <c r="O18" i="35"/>
  <c r="O15" i="35"/>
  <c r="O13" i="35"/>
  <c r="O242" i="35"/>
  <c r="O237" i="35"/>
  <c r="O239" i="35"/>
  <c r="I166" i="22"/>
  <c r="M36" i="22"/>
  <c r="Q138" i="35"/>
  <c r="Q135" i="35"/>
  <c r="Q133" i="35"/>
  <c r="P79" i="35"/>
  <c r="P77" i="35"/>
  <c r="P82" i="35"/>
  <c r="O50" i="35"/>
  <c r="O47" i="35"/>
  <c r="O45" i="35"/>
  <c r="O234" i="35"/>
  <c r="O229" i="35"/>
  <c r="O231" i="35"/>
  <c r="N141" i="35"/>
  <c r="N146" i="35"/>
  <c r="N143" i="35"/>
  <c r="M63" i="35"/>
  <c r="M66" i="35"/>
  <c r="M61" i="35"/>
  <c r="M250" i="35"/>
  <c r="M245" i="35"/>
  <c r="M247" i="35"/>
  <c r="L159" i="35"/>
  <c r="L157" i="35"/>
  <c r="L162" i="35"/>
  <c r="K130" i="35"/>
  <c r="K127" i="35"/>
  <c r="K125" i="35"/>
  <c r="J87" i="35"/>
  <c r="J90" i="35"/>
  <c r="J85" i="35"/>
  <c r="E269" i="35"/>
  <c r="E261" i="24"/>
  <c r="F125" i="35"/>
  <c r="F127" i="35"/>
  <c r="E123" i="35"/>
  <c r="F130" i="35"/>
  <c r="G226" i="35"/>
  <c r="G223" i="35"/>
  <c r="G221" i="35"/>
  <c r="G87" i="35"/>
  <c r="G90" i="35"/>
  <c r="G85" i="35"/>
  <c r="H207" i="35"/>
  <c r="H210" i="35"/>
  <c r="E203" i="35"/>
  <c r="H205" i="35"/>
  <c r="H79" i="35"/>
  <c r="E75" i="35"/>
  <c r="H82" i="35"/>
  <c r="H77" i="35"/>
  <c r="I202" i="35"/>
  <c r="I199" i="35"/>
  <c r="I197" i="35"/>
  <c r="I74" i="35"/>
  <c r="I71" i="35"/>
  <c r="I69" i="35"/>
  <c r="J157" i="35"/>
  <c r="J159" i="35"/>
  <c r="J162" i="35"/>
  <c r="J29" i="35"/>
  <c r="J34" i="35"/>
  <c r="J259" i="35"/>
  <c r="J31" i="35"/>
  <c r="K119" i="35"/>
  <c r="K117" i="35"/>
  <c r="K122" i="35"/>
  <c r="L245" i="35"/>
  <c r="L250" i="35"/>
  <c r="L247" i="35"/>
  <c r="L111" i="35"/>
  <c r="L114" i="35"/>
  <c r="L109" i="35"/>
  <c r="M242" i="35"/>
  <c r="M237" i="35"/>
  <c r="M239" i="35"/>
  <c r="M106" i="35"/>
  <c r="M101" i="35"/>
  <c r="M103" i="35"/>
  <c r="N189" i="35"/>
  <c r="N194" i="35"/>
  <c r="N191" i="35"/>
  <c r="N61" i="35"/>
  <c r="N66" i="35"/>
  <c r="N63" i="35"/>
  <c r="O154" i="35"/>
  <c r="O151" i="35"/>
  <c r="O149" i="35"/>
  <c r="O23" i="35"/>
  <c r="O26" i="35"/>
  <c r="O21" i="35"/>
  <c r="P143" i="35"/>
  <c r="P141" i="35"/>
  <c r="P146" i="35"/>
  <c r="Q221" i="35"/>
  <c r="Q223" i="35"/>
  <c r="Q226" i="35"/>
  <c r="P85" i="35"/>
  <c r="P90" i="35"/>
  <c r="P87" i="35"/>
  <c r="Q234" i="35"/>
  <c r="Q231" i="35"/>
  <c r="Q229" i="35"/>
  <c r="Q157" i="35"/>
  <c r="Q159" i="35"/>
  <c r="Q162" i="35"/>
  <c r="Q98" i="35"/>
  <c r="Q95" i="35"/>
  <c r="Q93" i="35"/>
  <c r="Q34" i="35"/>
  <c r="Q31" i="35"/>
  <c r="Q29" i="35"/>
  <c r="L181" i="35"/>
  <c r="L186" i="35"/>
  <c r="L183" i="35"/>
  <c r="E163" i="35"/>
  <c r="E131" i="35"/>
  <c r="F259" i="35"/>
  <c r="E99" i="35"/>
  <c r="K66" i="35"/>
  <c r="K63" i="35"/>
  <c r="K61" i="35"/>
  <c r="L85" i="35"/>
  <c r="L87" i="35"/>
  <c r="L90" i="35"/>
  <c r="I259" i="35"/>
  <c r="I13" i="35"/>
  <c r="I15" i="35"/>
  <c r="I18" i="35"/>
  <c r="H239" i="35"/>
  <c r="H237" i="35"/>
  <c r="H242" i="35"/>
  <c r="M38" i="22"/>
  <c r="I168" i="22"/>
  <c r="E250" i="33" l="1"/>
  <c r="E247" i="33"/>
  <c r="E213" i="35"/>
  <c r="O245" i="33"/>
  <c r="E199" i="24"/>
  <c r="J170" i="22"/>
  <c r="J160" i="22"/>
  <c r="N160" i="22" s="1"/>
  <c r="E71" i="35"/>
  <c r="E205" i="33"/>
  <c r="E210" i="33"/>
  <c r="Q253" i="24"/>
  <c r="Q258" i="24"/>
  <c r="Q255" i="24"/>
  <c r="N100" i="22"/>
  <c r="O160" i="22"/>
  <c r="N65" i="22"/>
  <c r="M65" i="22"/>
  <c r="O70" i="22"/>
  <c r="M70" i="22"/>
  <c r="M100" i="22"/>
  <c r="O65" i="22"/>
  <c r="N70" i="22"/>
  <c r="E245" i="33"/>
  <c r="E197" i="35"/>
  <c r="E202" i="35"/>
  <c r="E223" i="35"/>
  <c r="E74" i="35"/>
  <c r="E221" i="35"/>
  <c r="M263" i="35"/>
  <c r="E242" i="35"/>
  <c r="E239" i="35"/>
  <c r="E85" i="35"/>
  <c r="E253" i="24"/>
  <c r="E258" i="24"/>
  <c r="E255" i="24"/>
  <c r="M261" i="35"/>
  <c r="E87" i="35"/>
  <c r="G263" i="35"/>
  <c r="G266" i="35"/>
  <c r="E111" i="35"/>
  <c r="E109" i="35"/>
  <c r="E114" i="35"/>
  <c r="E117" i="35"/>
  <c r="E122" i="35"/>
  <c r="E119" i="35"/>
  <c r="E138" i="35"/>
  <c r="E133" i="35"/>
  <c r="E135" i="35"/>
  <c r="E82" i="35"/>
  <c r="E77" i="35"/>
  <c r="E79" i="35"/>
  <c r="E34" i="35"/>
  <c r="E29" i="35"/>
  <c r="E31" i="35"/>
  <c r="K261" i="35"/>
  <c r="K263" i="35"/>
  <c r="K266" i="35"/>
  <c r="E58" i="35"/>
  <c r="E53" i="35"/>
  <c r="E55" i="35"/>
  <c r="H263" i="35"/>
  <c r="H266" i="35"/>
  <c r="H261" i="35"/>
  <c r="E146" i="35"/>
  <c r="E141" i="35"/>
  <c r="E143" i="35"/>
  <c r="E45" i="35"/>
  <c r="E50" i="35"/>
  <c r="E47" i="35"/>
  <c r="E234" i="35"/>
  <c r="E229" i="35"/>
  <c r="E231" i="35"/>
  <c r="O159" i="22"/>
  <c r="K169" i="22"/>
  <c r="P263" i="35"/>
  <c r="P266" i="35"/>
  <c r="P261" i="35"/>
  <c r="E42" i="35"/>
  <c r="E37" i="35"/>
  <c r="E39" i="35"/>
  <c r="E15" i="35"/>
  <c r="E18" i="35"/>
  <c r="E13" i="35"/>
  <c r="O158" i="22"/>
  <c r="N158" i="22"/>
  <c r="M158" i="22"/>
  <c r="Q263" i="35"/>
  <c r="Q266" i="35"/>
  <c r="Q261" i="35"/>
  <c r="E93" i="35"/>
  <c r="E98" i="35"/>
  <c r="E95" i="35"/>
  <c r="N261" i="35"/>
  <c r="N263" i="35"/>
  <c r="N266" i="35"/>
  <c r="E170" i="35"/>
  <c r="E165" i="35"/>
  <c r="E167" i="35"/>
  <c r="E247" i="35"/>
  <c r="E245" i="35"/>
  <c r="E250" i="35"/>
  <c r="E106" i="35"/>
  <c r="E103" i="35"/>
  <c r="E101" i="35"/>
  <c r="J263" i="35"/>
  <c r="J261" i="35"/>
  <c r="J266" i="35"/>
  <c r="I170" i="22"/>
  <c r="E149" i="35"/>
  <c r="E154" i="35"/>
  <c r="E151" i="35"/>
  <c r="E159" i="35"/>
  <c r="E162" i="35"/>
  <c r="E157" i="35"/>
  <c r="E194" i="35"/>
  <c r="E191" i="35"/>
  <c r="E189" i="35"/>
  <c r="M166" i="22"/>
  <c r="E125" i="35"/>
  <c r="E130" i="35"/>
  <c r="E127" i="35"/>
  <c r="O261" i="35"/>
  <c r="O263" i="35"/>
  <c r="O266" i="35"/>
  <c r="I263" i="35"/>
  <c r="I266" i="35"/>
  <c r="I261" i="35"/>
  <c r="F263" i="35"/>
  <c r="E259" i="35"/>
  <c r="F261" i="35"/>
  <c r="F266" i="35"/>
  <c r="E207" i="35"/>
  <c r="E210" i="35"/>
  <c r="E205" i="35"/>
  <c r="E23" i="35"/>
  <c r="E21" i="35"/>
  <c r="E26" i="35"/>
  <c r="L263" i="35"/>
  <c r="L266" i="35"/>
  <c r="L261" i="35"/>
  <c r="E183" i="35"/>
  <c r="E186" i="35"/>
  <c r="E181" i="35"/>
  <c r="E63" i="35"/>
  <c r="E66" i="35"/>
  <c r="E61" i="35"/>
  <c r="E178" i="35"/>
  <c r="E175" i="35"/>
  <c r="E173" i="35"/>
  <c r="N168" i="22" l="1"/>
  <c r="O168" i="22"/>
  <c r="M168" i="22"/>
  <c r="L170" i="22"/>
  <c r="E261" i="35"/>
  <c r="E263" i="35"/>
  <c r="E266" i="35"/>
  <c r="O169" i="22"/>
  <c r="K170" i="22"/>
  <c r="M170" i="22" l="1"/>
  <c r="O170" i="22"/>
  <c r="N170" i="22"/>
</calcChain>
</file>

<file path=xl/comments1.xml><?xml version="1.0" encoding="utf-8"?>
<comments xmlns="http://schemas.openxmlformats.org/spreadsheetml/2006/main">
  <authors>
    <author>msuarez</author>
  </authors>
  <commentList>
    <comment ref="G10" authorId="0" shapeId="0">
      <text>
        <r>
          <rPr>
            <b/>
            <sz val="11"/>
            <color indexed="81"/>
            <rFont val="Tahoma"/>
            <family val="2"/>
          </rPr>
          <t>El Nombre del Proyecto debe ser igual al registrado en el Banco de Proyectos</t>
        </r>
      </text>
    </comment>
  </commentList>
</comments>
</file>

<file path=xl/comments2.xml><?xml version="1.0" encoding="utf-8"?>
<comments xmlns="http://schemas.openxmlformats.org/spreadsheetml/2006/main">
  <authors>
    <author>msuarez</author>
  </authors>
  <commentList>
    <comment ref="G10" authorId="0" shapeId="0">
      <text>
        <r>
          <rPr>
            <b/>
            <sz val="11"/>
            <color indexed="81"/>
            <rFont val="Tahoma"/>
            <family val="2"/>
          </rPr>
          <t>El Nombre del Proyecto debe ser igual al registrado en el Banco de Proyectos</t>
        </r>
      </text>
    </comment>
    <comment ref="L10" authorId="0" shapeId="0">
      <text>
        <r>
          <rPr>
            <b/>
            <sz val="9"/>
            <color indexed="81"/>
            <rFont val="Tahoma"/>
            <family val="2"/>
          </rPr>
          <t xml:space="preserve">Gicella:
</t>
        </r>
        <r>
          <rPr>
            <sz val="10"/>
            <color indexed="81"/>
            <rFont val="Tahoma"/>
            <family val="2"/>
          </rPr>
          <t xml:space="preserve">Tener en cuenta, que el Ppto ejecutado es:
Ppto ejec= </t>
        </r>
        <r>
          <rPr>
            <b/>
            <sz val="10"/>
            <color indexed="81"/>
            <rFont val="Tahoma"/>
            <family val="2"/>
          </rPr>
          <t>( Cuentas x pagar + Pagos efectivos )</t>
        </r>
      </text>
    </comment>
  </commentList>
</comments>
</file>

<file path=xl/comments3.xml><?xml version="1.0" encoding="utf-8"?>
<comments xmlns="http://schemas.openxmlformats.org/spreadsheetml/2006/main">
  <authors>
    <author>Gonzalo Atehortua Marmolejo TIENS Colombia</author>
  </authors>
  <commentList>
    <comment ref="I10" authorId="0" shapeId="0">
      <text>
        <r>
          <rPr>
            <b/>
            <sz val="9"/>
            <color indexed="81"/>
            <rFont val="Tahoma"/>
            <family val="2"/>
          </rPr>
          <t>Estapillas del Dpto</t>
        </r>
        <r>
          <rPr>
            <sz val="9"/>
            <color indexed="81"/>
            <rFont val="Tahoma"/>
            <family val="2"/>
          </rPr>
          <t xml:space="preserve">
</t>
        </r>
      </text>
    </comment>
    <comment ref="O10" authorId="0" shapeId="0">
      <text>
        <r>
          <rPr>
            <b/>
            <sz val="9"/>
            <color indexed="81"/>
            <rFont val="Tahoma"/>
            <family val="2"/>
          </rPr>
          <t>Recuros del Dpto con destinación específica y diferentes a estampillas</t>
        </r>
        <r>
          <rPr>
            <sz val="9"/>
            <color indexed="81"/>
            <rFont val="Tahoma"/>
            <family val="2"/>
          </rPr>
          <t xml:space="preserve">
</t>
        </r>
      </text>
    </comment>
  </commentList>
</comments>
</file>

<file path=xl/comments4.xml><?xml version="1.0" encoding="utf-8"?>
<comments xmlns="http://schemas.openxmlformats.org/spreadsheetml/2006/main">
  <authors>
    <author>Gonzalo Atehortua Marmolejo TIENS Colombia</author>
  </authors>
  <commentList>
    <comment ref="I10" authorId="0" shapeId="0">
      <text>
        <r>
          <rPr>
            <b/>
            <sz val="9"/>
            <color indexed="81"/>
            <rFont val="Tahoma"/>
            <family val="2"/>
          </rPr>
          <t>Estapillas del Dpto</t>
        </r>
        <r>
          <rPr>
            <sz val="9"/>
            <color indexed="81"/>
            <rFont val="Tahoma"/>
            <family val="2"/>
          </rPr>
          <t xml:space="preserve">
</t>
        </r>
      </text>
    </comment>
    <comment ref="O10" authorId="0" shapeId="0">
      <text>
        <r>
          <rPr>
            <b/>
            <sz val="9"/>
            <color indexed="81"/>
            <rFont val="Tahoma"/>
            <family val="2"/>
          </rPr>
          <t>Recuros del Dpto con destinación específica y diferentes a estampillas</t>
        </r>
        <r>
          <rPr>
            <sz val="9"/>
            <color indexed="81"/>
            <rFont val="Tahoma"/>
            <family val="2"/>
          </rPr>
          <t xml:space="preserve">
</t>
        </r>
      </text>
    </comment>
  </commentList>
</comments>
</file>

<file path=xl/comments5.xml><?xml version="1.0" encoding="utf-8"?>
<comments xmlns="http://schemas.openxmlformats.org/spreadsheetml/2006/main">
  <authors>
    <author>Gonzalo Atehortua Marmolejo TIENS Colombia</author>
  </authors>
  <commentList>
    <comment ref="I10" authorId="0" shapeId="0">
      <text>
        <r>
          <rPr>
            <b/>
            <sz val="9"/>
            <color indexed="81"/>
            <rFont val="Tahoma"/>
            <family val="2"/>
          </rPr>
          <t>Estapillas del Dpto</t>
        </r>
        <r>
          <rPr>
            <sz val="9"/>
            <color indexed="81"/>
            <rFont val="Tahoma"/>
            <family val="2"/>
          </rPr>
          <t xml:space="preserve">
</t>
        </r>
      </text>
    </comment>
    <comment ref="O10" authorId="0" shapeId="0">
      <text>
        <r>
          <rPr>
            <b/>
            <sz val="9"/>
            <color indexed="81"/>
            <rFont val="Tahoma"/>
            <family val="2"/>
          </rPr>
          <t>Recuros del Dpto con destinación específica y diferentes a estampillas</t>
        </r>
        <r>
          <rPr>
            <sz val="9"/>
            <color indexed="81"/>
            <rFont val="Tahoma"/>
            <family val="2"/>
          </rPr>
          <t xml:space="preserve">
</t>
        </r>
      </text>
    </comment>
  </commentList>
</comments>
</file>

<file path=xl/comments6.xml><?xml version="1.0" encoding="utf-8"?>
<comments xmlns="http://schemas.openxmlformats.org/spreadsheetml/2006/main">
  <authors>
    <author>Gonzalo Atehortua Marmolejo TIENS Colombia</author>
  </authors>
  <commentList>
    <comment ref="I10" authorId="0" shapeId="0">
      <text>
        <r>
          <rPr>
            <b/>
            <sz val="9"/>
            <color indexed="81"/>
            <rFont val="Tahoma"/>
            <family val="2"/>
          </rPr>
          <t>Estapillas del Dpto</t>
        </r>
        <r>
          <rPr>
            <sz val="9"/>
            <color indexed="81"/>
            <rFont val="Tahoma"/>
            <family val="2"/>
          </rPr>
          <t xml:space="preserve">
</t>
        </r>
      </text>
    </comment>
    <comment ref="O10" authorId="0" shapeId="0">
      <text>
        <r>
          <rPr>
            <b/>
            <sz val="9"/>
            <color indexed="81"/>
            <rFont val="Tahoma"/>
            <family val="2"/>
          </rPr>
          <t>Recuros del Dpto con destinación específica y diferentes a estampillas</t>
        </r>
        <r>
          <rPr>
            <sz val="9"/>
            <color indexed="81"/>
            <rFont val="Tahoma"/>
            <family val="2"/>
          </rPr>
          <t xml:space="preserve">
</t>
        </r>
      </text>
    </comment>
  </commentList>
</comments>
</file>

<file path=xl/comments7.xml><?xml version="1.0" encoding="utf-8"?>
<comments xmlns="http://schemas.openxmlformats.org/spreadsheetml/2006/main">
  <authors>
    <author>ricardo castro</author>
    <author>jargote</author>
    <author>limier</author>
    <author>Claudia Cecilia Herrera Galvez</author>
  </authors>
  <commentList>
    <comment ref="AG127" authorId="0" shapeId="0">
      <text>
        <r>
          <rPr>
            <b/>
            <sz val="9"/>
            <color indexed="81"/>
            <rFont val="Tahoma"/>
            <family val="2"/>
          </rPr>
          <t>ricardo castro:</t>
        </r>
        <r>
          <rPr>
            <sz val="9"/>
            <color indexed="81"/>
            <rFont val="Tahoma"/>
            <family val="2"/>
          </rPr>
          <t xml:space="preserve">
CREE</t>
        </r>
      </text>
    </comment>
    <comment ref="Z139" authorId="1" shapeId="0">
      <text>
        <r>
          <rPr>
            <b/>
            <sz val="9"/>
            <color indexed="81"/>
            <rFont val="Tahoma"/>
            <family val="2"/>
          </rPr>
          <t>jargote:</t>
        </r>
        <r>
          <rPr>
            <sz val="9"/>
            <color indexed="81"/>
            <rFont val="Tahoma"/>
            <family val="2"/>
          </rPr>
          <t xml:space="preserve">
Dra. Ida Patricia Prado. Ajuste hecho en Abril 8 2016, de cifras del SGP en los 4 años, como el de RP en 2016.</t>
        </r>
      </text>
    </comment>
    <comment ref="Y176" authorId="2" shapeId="0">
      <text>
        <r>
          <rPr>
            <b/>
            <sz val="9"/>
            <color indexed="81"/>
            <rFont val="Tahoma"/>
            <family val="2"/>
          </rPr>
          <t>limier:</t>
        </r>
        <r>
          <rPr>
            <sz val="9"/>
            <color indexed="81"/>
            <rFont val="Tahoma"/>
            <family val="2"/>
          </rPr>
          <t xml:space="preserve">
error en el formato de indicador es 500.000.000
y estaba 500,000</t>
        </r>
      </text>
    </comment>
    <comment ref="AB176" authorId="2" shapeId="0">
      <text>
        <r>
          <rPr>
            <b/>
            <sz val="9"/>
            <color indexed="81"/>
            <rFont val="Tahoma"/>
            <family val="2"/>
          </rPr>
          <t xml:space="preserve">limier: error en el formato de indicador estaba 1,000,000 se modifico 1.000.000.000  </t>
        </r>
      </text>
    </comment>
    <comment ref="AL176" authorId="2" shapeId="0">
      <text>
        <r>
          <rPr>
            <b/>
            <sz val="9"/>
            <color indexed="81"/>
            <rFont val="Tahoma"/>
            <family val="2"/>
          </rPr>
          <t xml:space="preserve">limier: error en el formato de indicador estaba 1,000,000 se modifico 1.000.000.000  </t>
        </r>
      </text>
    </comment>
    <comment ref="AN176" authorId="2" shapeId="0">
      <text>
        <r>
          <rPr>
            <b/>
            <sz val="9"/>
            <color indexed="81"/>
            <rFont val="Tahoma"/>
            <family val="2"/>
          </rPr>
          <t xml:space="preserve">limier: error en el formato de indicador estaba 1,000,000 se modifico 1.000.000.000  </t>
        </r>
      </text>
    </comment>
    <comment ref="AY176" authorId="2" shapeId="0">
      <text>
        <r>
          <rPr>
            <b/>
            <sz val="9"/>
            <color indexed="81"/>
            <rFont val="Tahoma"/>
            <family val="2"/>
          </rPr>
          <t xml:space="preserve">limier: error en el formato de indicador estaba 1,000,000 se modifico 1.000.000.000  </t>
        </r>
      </text>
    </comment>
    <comment ref="BA176" authorId="2" shapeId="0">
      <text>
        <r>
          <rPr>
            <b/>
            <sz val="9"/>
            <color indexed="81"/>
            <rFont val="Tahoma"/>
            <family val="2"/>
          </rPr>
          <t xml:space="preserve">limier: error en el formato de indicador estaba 1,000,000 se modifico 1.000.000.000  </t>
        </r>
      </text>
    </comment>
    <comment ref="BL176" authorId="2" shapeId="0">
      <text>
        <r>
          <rPr>
            <b/>
            <sz val="9"/>
            <color indexed="81"/>
            <rFont val="Tahoma"/>
            <family val="2"/>
          </rPr>
          <t xml:space="preserve">limier: error en el formato de indicador estaba 1,000,000 se modifico 1.000.000.000  </t>
        </r>
      </text>
    </comment>
    <comment ref="BN176" authorId="2" shapeId="0">
      <text>
        <r>
          <rPr>
            <b/>
            <sz val="9"/>
            <color indexed="81"/>
            <rFont val="Tahoma"/>
            <family val="2"/>
          </rPr>
          <t xml:space="preserve">limier: error en el formato de indicador estaba 1,000,000 se modifico 1.000.000.000  </t>
        </r>
      </text>
    </comment>
    <comment ref="AG180" authorId="1" shapeId="0">
      <text>
        <r>
          <rPr>
            <b/>
            <sz val="9"/>
            <color indexed="81"/>
            <rFont val="Tahoma"/>
            <family val="2"/>
          </rPr>
          <t>jargote:</t>
        </r>
        <r>
          <rPr>
            <sz val="9"/>
            <color indexed="81"/>
            <rFont val="Tahoma"/>
            <family val="2"/>
          </rPr>
          <t xml:space="preserve">
Dra. Sara Diana Urbano: Recursos directamente del Ministerio de Educación</t>
        </r>
      </text>
    </comment>
    <comment ref="AI180" authorId="1" shapeId="0">
      <text>
        <r>
          <rPr>
            <b/>
            <sz val="9"/>
            <color indexed="81"/>
            <rFont val="Tahoma"/>
            <family val="2"/>
          </rPr>
          <t>jargote:</t>
        </r>
        <r>
          <rPr>
            <sz val="9"/>
            <color indexed="81"/>
            <rFont val="Tahoma"/>
            <family val="2"/>
          </rPr>
          <t xml:space="preserve">
Dra. Sara Diana Urbano: Recursos directamente del Ministerio de Educación</t>
        </r>
      </text>
    </comment>
    <comment ref="AT180" authorId="1" shapeId="0">
      <text>
        <r>
          <rPr>
            <b/>
            <sz val="9"/>
            <color indexed="81"/>
            <rFont val="Tahoma"/>
            <family val="2"/>
          </rPr>
          <t>jargote:</t>
        </r>
        <r>
          <rPr>
            <sz val="9"/>
            <color indexed="81"/>
            <rFont val="Tahoma"/>
            <family val="2"/>
          </rPr>
          <t xml:space="preserve">
Dra. Sara Diana Urbano: Recursos directamente del Ministerio de Educación</t>
        </r>
      </text>
    </comment>
    <comment ref="AV180" authorId="1" shapeId="0">
      <text>
        <r>
          <rPr>
            <b/>
            <sz val="9"/>
            <color indexed="81"/>
            <rFont val="Tahoma"/>
            <family val="2"/>
          </rPr>
          <t>jargote:</t>
        </r>
        <r>
          <rPr>
            <sz val="9"/>
            <color indexed="81"/>
            <rFont val="Tahoma"/>
            <family val="2"/>
          </rPr>
          <t xml:space="preserve">
Dra. Sara Diana Urbano: Recursos directamente del Ministerio de Educación</t>
        </r>
      </text>
    </comment>
    <comment ref="BG180" authorId="1" shapeId="0">
      <text>
        <r>
          <rPr>
            <b/>
            <sz val="9"/>
            <color indexed="81"/>
            <rFont val="Tahoma"/>
            <family val="2"/>
          </rPr>
          <t>jargote:</t>
        </r>
        <r>
          <rPr>
            <sz val="9"/>
            <color indexed="81"/>
            <rFont val="Tahoma"/>
            <family val="2"/>
          </rPr>
          <t xml:space="preserve">
Dra. Sara Diana Urbano: Recursos directamente del Ministerio de Educación</t>
        </r>
      </text>
    </comment>
    <comment ref="BI180" authorId="1" shapeId="0">
      <text>
        <r>
          <rPr>
            <b/>
            <sz val="9"/>
            <color indexed="81"/>
            <rFont val="Tahoma"/>
            <family val="2"/>
          </rPr>
          <t>jargote:</t>
        </r>
        <r>
          <rPr>
            <sz val="9"/>
            <color indexed="81"/>
            <rFont val="Tahoma"/>
            <family val="2"/>
          </rPr>
          <t xml:space="preserve">
Dra. Sara Diana Urbano: Recursos directamente del Ministerio de Educación</t>
        </r>
      </text>
    </comment>
    <comment ref="BT180" authorId="1" shapeId="0">
      <text>
        <r>
          <rPr>
            <b/>
            <sz val="9"/>
            <color indexed="81"/>
            <rFont val="Tahoma"/>
            <family val="2"/>
          </rPr>
          <t>jargote:</t>
        </r>
        <r>
          <rPr>
            <sz val="9"/>
            <color indexed="81"/>
            <rFont val="Tahoma"/>
            <family val="2"/>
          </rPr>
          <t xml:space="preserve">
Dra. Sara Diana Urbano: Recursos directamente del Ministerio de Educación</t>
        </r>
      </text>
    </comment>
    <comment ref="BV180" authorId="1" shapeId="0">
      <text>
        <r>
          <rPr>
            <b/>
            <sz val="9"/>
            <color indexed="81"/>
            <rFont val="Tahoma"/>
            <family val="2"/>
          </rPr>
          <t>jargote:</t>
        </r>
        <r>
          <rPr>
            <sz val="9"/>
            <color indexed="81"/>
            <rFont val="Tahoma"/>
            <family val="2"/>
          </rPr>
          <t xml:space="preserve">
Dra. Sara Diana Urbano: Recursos directamente del Ministerio de Educación</t>
        </r>
      </text>
    </comment>
    <comment ref="AH209" authorId="0" shapeId="0">
      <text>
        <r>
          <rPr>
            <b/>
            <sz val="9"/>
            <color indexed="81"/>
            <rFont val="Tahoma"/>
            <family val="2"/>
          </rPr>
          <t>ricardo castro:</t>
        </r>
        <r>
          <rPr>
            <sz val="9"/>
            <color indexed="81"/>
            <rFont val="Tahoma"/>
            <family val="2"/>
          </rPr>
          <t xml:space="preserve">
Impuesto Nacional al Consumo INC
</t>
        </r>
      </text>
    </comment>
    <comment ref="AT213" authorId="0" shapeId="0">
      <text>
        <r>
          <rPr>
            <b/>
            <sz val="9"/>
            <color indexed="81"/>
            <rFont val="Tahoma"/>
            <family val="2"/>
          </rPr>
          <t>ricardo castro:</t>
        </r>
        <r>
          <rPr>
            <sz val="9"/>
            <color indexed="81"/>
            <rFont val="Tahoma"/>
            <family val="2"/>
          </rPr>
          <t xml:space="preserve">
Cuenta Ley 55 de 1966 titulacion de predios
</t>
        </r>
      </text>
    </comment>
    <comment ref="AT214" authorId="0" shapeId="0">
      <text>
        <r>
          <rPr>
            <b/>
            <sz val="9"/>
            <color indexed="81"/>
            <rFont val="Tahoma"/>
            <family val="2"/>
          </rPr>
          <t>ricardo castro:</t>
        </r>
        <r>
          <rPr>
            <sz val="9"/>
            <color indexed="81"/>
            <rFont val="Tahoma"/>
            <family val="2"/>
          </rPr>
          <t xml:space="preserve">
Cuenta Ley 55 de 1966 titulacion de predios
</t>
        </r>
      </text>
    </comment>
    <comment ref="AG270" authorId="0" shapeId="0">
      <text>
        <r>
          <rPr>
            <b/>
            <sz val="9"/>
            <color indexed="81"/>
            <rFont val="Tahoma"/>
            <family val="2"/>
          </rPr>
          <t>ricardo castro:</t>
        </r>
        <r>
          <rPr>
            <sz val="9"/>
            <color indexed="81"/>
            <rFont val="Tahoma"/>
            <family val="2"/>
          </rPr>
          <t xml:space="preserve">
min Agro</t>
        </r>
      </text>
    </comment>
    <comment ref="AL360" authorId="2" shapeId="0">
      <text>
        <r>
          <rPr>
            <b/>
            <sz val="9"/>
            <color indexed="81"/>
            <rFont val="Tahoma"/>
            <family val="2"/>
          </rPr>
          <t>limier:</t>
        </r>
        <r>
          <rPr>
            <sz val="9"/>
            <color indexed="81"/>
            <rFont val="Tahoma"/>
            <family val="2"/>
          </rPr>
          <t xml:space="preserve">
se Agrego los 20.000.000 para este año y se borraron del 2015</t>
        </r>
      </text>
    </comment>
    <comment ref="BG361" authorId="1" shapeId="0">
      <text>
        <r>
          <rPr>
            <b/>
            <sz val="9"/>
            <color indexed="81"/>
            <rFont val="Tahoma"/>
            <family val="2"/>
          </rPr>
          <t>jargote:</t>
        </r>
        <r>
          <rPr>
            <sz val="9"/>
            <color indexed="81"/>
            <rFont val="Tahoma"/>
            <family val="2"/>
          </rPr>
          <t xml:space="preserve">
Dr. Luis Enrique Caicedo: Gestión de recursos con el sector público y privado nacional y regional.</t>
        </r>
      </text>
    </comment>
    <comment ref="BT361" authorId="1" shapeId="0">
      <text>
        <r>
          <rPr>
            <b/>
            <sz val="9"/>
            <color indexed="81"/>
            <rFont val="Tahoma"/>
            <family val="2"/>
          </rPr>
          <t>jargote:</t>
        </r>
        <r>
          <rPr>
            <sz val="9"/>
            <color indexed="81"/>
            <rFont val="Tahoma"/>
            <family val="2"/>
          </rPr>
          <t xml:space="preserve">
Dr. Luis Enrique Caicedo: Gestión de recursos con el sector público y privado nacional y regional.</t>
        </r>
      </text>
    </comment>
    <comment ref="BP373" authorId="2" shapeId="0">
      <text>
        <r>
          <rPr>
            <b/>
            <sz val="9"/>
            <color indexed="81"/>
            <rFont val="Tahoma"/>
            <family val="2"/>
          </rPr>
          <t>limier:</t>
        </r>
        <r>
          <rPr>
            <sz val="9"/>
            <color indexed="81"/>
            <rFont val="Tahoma"/>
            <family val="2"/>
          </rPr>
          <t xml:space="preserve">
Para el año 2019 el valor es 58.689.000 y  no 58.787.000 como aparecia</t>
        </r>
      </text>
    </comment>
    <comment ref="AD377" authorId="0" shapeId="0">
      <text>
        <r>
          <rPr>
            <b/>
            <sz val="9"/>
            <color indexed="81"/>
            <rFont val="Tahoma"/>
            <family val="2"/>
          </rPr>
          <t>ricardo castro:</t>
        </r>
        <r>
          <rPr>
            <sz val="9"/>
            <color indexed="81"/>
            <rFont val="Tahoma"/>
            <family val="2"/>
          </rPr>
          <t xml:space="preserve">
</t>
        </r>
      </text>
    </comment>
    <comment ref="AS506" authorId="3" shapeId="0">
      <text>
        <r>
          <rPr>
            <b/>
            <sz val="9"/>
            <color indexed="81"/>
            <rFont val="Tahoma"/>
            <family val="2"/>
          </rPr>
          <t>Estimado de inversión en SAP</t>
        </r>
      </text>
    </comment>
    <comment ref="BF506" authorId="3" shapeId="0">
      <text>
        <r>
          <rPr>
            <b/>
            <sz val="9"/>
            <color indexed="81"/>
            <rFont val="Tahoma"/>
            <family val="2"/>
          </rPr>
          <t xml:space="preserve">35 mm anuales mantenimiento docunet y de página web
</t>
        </r>
      </text>
    </comment>
    <comment ref="C557" authorId="0" shapeId="0">
      <text>
        <r>
          <rPr>
            <b/>
            <sz val="9"/>
            <color indexed="81"/>
            <rFont val="Tahoma"/>
            <family val="2"/>
          </rPr>
          <t>ricardo castro:</t>
        </r>
        <r>
          <rPr>
            <sz val="9"/>
            <color indexed="81"/>
            <rFont val="Tahoma"/>
            <family val="2"/>
          </rPr>
          <t xml:space="preserve">
Crear Subprograma Rom 
</t>
        </r>
      </text>
    </comment>
  </commentList>
</comments>
</file>

<file path=xl/comments8.xml><?xml version="1.0" encoding="utf-8"?>
<comments xmlns="http://schemas.openxmlformats.org/spreadsheetml/2006/main">
  <authors>
    <author>Gonzalo Atehortua Marmolejo TIENS Colombia</author>
  </authors>
  <commentList>
    <comment ref="A133" authorId="0" shapeId="0">
      <text>
        <r>
          <rPr>
            <b/>
            <sz val="9"/>
            <color indexed="81"/>
            <rFont val="Tahoma"/>
            <family val="2"/>
          </rPr>
          <t>Gonzalo Atehortua Marmolejo :Meta repetida. Ver la MR3020202</t>
        </r>
      </text>
    </comment>
  </commentList>
</comments>
</file>

<file path=xl/sharedStrings.xml><?xml version="1.0" encoding="utf-8"?>
<sst xmlns="http://schemas.openxmlformats.org/spreadsheetml/2006/main" count="23342" uniqueCount="6159">
  <si>
    <t>PLAN DE DESARROLLO 2016 - 2019  "EL VALLE ESTA EN VOS"</t>
  </si>
  <si>
    <r>
      <t>Código</t>
    </r>
    <r>
      <rPr>
        <b/>
        <sz val="11"/>
        <color indexed="8"/>
        <rFont val="Trebuchet MS"/>
        <family val="2"/>
      </rPr>
      <t xml:space="preserve">:   </t>
    </r>
  </si>
  <si>
    <t>Versión:</t>
  </si>
  <si>
    <r>
      <t xml:space="preserve">PLAN INDICATIVO - AVANCE  POR  </t>
    </r>
    <r>
      <rPr>
        <b/>
        <sz val="14"/>
        <color rgb="FF0000CC"/>
        <rFont val="Arial"/>
        <family val="2"/>
      </rPr>
      <t xml:space="preserve">METAS RESULTADOS </t>
    </r>
  </si>
  <si>
    <t>Fecha de Aprobación:</t>
  </si>
  <si>
    <t>FECHA DE CORTE   AAAAMMDD</t>
  </si>
  <si>
    <t xml:space="preserve">Página  </t>
  </si>
  <si>
    <t>ENTIDAD:</t>
  </si>
  <si>
    <t>#</t>
  </si>
  <si>
    <t xml:space="preserve">META DE RESULTADO </t>
  </si>
  <si>
    <t xml:space="preserve">DATOS DEL INDICADOR </t>
  </si>
  <si>
    <t>CODIGO</t>
  </si>
  <si>
    <t>Descripción Meta al 2019</t>
  </si>
  <si>
    <t>NOMBRE</t>
  </si>
  <si>
    <t>FORMULA</t>
  </si>
  <si>
    <t>DEFINICION DE VARIABLES</t>
  </si>
  <si>
    <t>VALORES ESPERADOS Y ALCANZADOS</t>
  </si>
  <si>
    <t>AÑO</t>
  </si>
  <si>
    <t>ALCANZADO</t>
  </si>
  <si>
    <t>2016-2019</t>
  </si>
  <si>
    <r>
      <t xml:space="preserve">PLAN INDICATIVO - </t>
    </r>
    <r>
      <rPr>
        <b/>
        <sz val="14"/>
        <color rgb="FF0000FF"/>
        <rFont val="Arial"/>
        <family val="2"/>
      </rPr>
      <t>AVANCE por  METAS DE PRODUCTO</t>
    </r>
  </si>
  <si>
    <t>FECHA DE CORTE AAAAMMDD</t>
  </si>
  <si>
    <t>META DE PRODUCTO</t>
  </si>
  <si>
    <t>VALORES  PROGRAMADOS  V.S. AVANCE FÍSICO ALCANZADO (Unidades)</t>
  </si>
  <si>
    <t>CODIGO META PRODUCTO</t>
  </si>
  <si>
    <t>DESCRIPCION DE LA META</t>
  </si>
  <si>
    <t>NOMBRE INDICADOR</t>
  </si>
  <si>
    <t>PROYECTO</t>
  </si>
  <si>
    <t>PROGRAMADO 
Plan Indicativo</t>
  </si>
  <si>
    <t>PROGRAMADO 
Plan de Acción</t>
  </si>
  <si>
    <t>AVANCE ALCANZADO</t>
  </si>
  <si>
    <t>% AVANCE
P. Ind.</t>
  </si>
  <si>
    <t>% AVANCE
Plan Acción</t>
  </si>
  <si>
    <r>
      <t xml:space="preserve">PLAN INDICATIVO - INFORMACIÓN FINANCIERA  por  </t>
    </r>
    <r>
      <rPr>
        <b/>
        <sz val="14"/>
        <color rgb="FF0000CC"/>
        <rFont val="Arial"/>
        <family val="2"/>
      </rPr>
      <t>METAS DE PRODUCTO</t>
    </r>
  </si>
  <si>
    <t>VALORES   PROGRAMADOS   V.S.   EJECUCIÓN    (En pesos $)</t>
  </si>
  <si>
    <t>PROGRAMADO 
Ppto.Inic (POAI)</t>
  </si>
  <si>
    <t>PRESUPUESTO 
DEFINITIVO</t>
  </si>
  <si>
    <r>
      <t xml:space="preserve">EJECUCION FINANCIERA
</t>
    </r>
    <r>
      <rPr>
        <b/>
        <sz val="11"/>
        <color rgb="FFC00000"/>
        <rFont val="Arial"/>
        <family val="2"/>
      </rPr>
      <t>( CxP + Pagos )</t>
    </r>
  </si>
  <si>
    <t>% AVANCE
Ejec.</t>
  </si>
  <si>
    <t>% AVANCE
POAI</t>
  </si>
  <si>
    <t>% AVANCE
Ppto Def</t>
  </si>
  <si>
    <r>
      <t>Código</t>
    </r>
    <r>
      <rPr>
        <b/>
        <sz val="11"/>
        <color indexed="8"/>
        <rFont val="Arial"/>
        <family val="2"/>
      </rPr>
      <t xml:space="preserve">:   </t>
    </r>
  </si>
  <si>
    <r>
      <t xml:space="preserve">PLAN DE ACCIÓN - </t>
    </r>
    <r>
      <rPr>
        <b/>
        <sz val="14"/>
        <color rgb="FF0000FF"/>
        <rFont val="Arial"/>
        <family val="2"/>
      </rPr>
      <t>RECURSOS FINANCIEROS DE LAS METAS DE PRODUCTO</t>
    </r>
  </si>
  <si>
    <t>Vigencia</t>
  </si>
  <si>
    <t>DATOS META</t>
  </si>
  <si>
    <t>RELACION DE RECURSOS DE LAS METAS</t>
  </si>
  <si>
    <t>CODIGO META</t>
  </si>
  <si>
    <t>META PRODUCTO</t>
  </si>
  <si>
    <t>RECURSOS FINANCIEROS</t>
  </si>
  <si>
    <t xml:space="preserve">TOTAL </t>
  </si>
  <si>
    <t xml:space="preserve">ICLD </t>
  </si>
  <si>
    <t xml:space="preserve">SGP </t>
  </si>
  <si>
    <t xml:space="preserve">RENTAS CEDIDAS </t>
  </si>
  <si>
    <t xml:space="preserve">ESTAMPILLAS </t>
  </si>
  <si>
    <t xml:space="preserve">SGR </t>
  </si>
  <si>
    <t xml:space="preserve">SGR CTI </t>
  </si>
  <si>
    <t xml:space="preserve">CREDITOS </t>
  </si>
  <si>
    <t xml:space="preserve">REC PROP DESCENTRALIZ </t>
  </si>
  <si>
    <t xml:space="preserve">OTROS </t>
  </si>
  <si>
    <t xml:space="preserve">DESTINACION ESP </t>
  </si>
  <si>
    <t xml:space="preserve">PRIVADO </t>
  </si>
  <si>
    <t xml:space="preserve">VALORIZACION </t>
  </si>
  <si>
    <t>RECURSOS GESTIONADOS</t>
  </si>
  <si>
    <t>Progr. Plan Pluria</t>
  </si>
  <si>
    <t>Asignado POAI</t>
  </si>
  <si>
    <t>POAI Vs. Plan Plur %</t>
  </si>
  <si>
    <t>Ppto. Definitivo</t>
  </si>
  <si>
    <t>Ppto. Def Vs. Plur %</t>
  </si>
  <si>
    <t>Ejecutado financieramente</t>
  </si>
  <si>
    <t>Ejec.Vs.Ppto.Def. %</t>
  </si>
  <si>
    <t>Ejec.Vs.Plan Plu. %</t>
  </si>
  <si>
    <r>
      <t xml:space="preserve">PLAN DE ACCIÓN - </t>
    </r>
    <r>
      <rPr>
        <b/>
        <sz val="14"/>
        <color rgb="FF0000FF"/>
        <rFont val="Arial"/>
        <family val="2"/>
      </rPr>
      <t>CADENA DE VALOR</t>
    </r>
  </si>
  <si>
    <t>PROGRAMA</t>
  </si>
  <si>
    <t>MR-META RESULTADO</t>
  </si>
  <si>
    <t>SUBPROGRAMA</t>
  </si>
  <si>
    <t>MP-META DE PRODUCTO</t>
  </si>
  <si>
    <t>NOMBRE FUNCIONARIO COORDINADOR</t>
  </si>
  <si>
    <t>COD META PRODUCTO</t>
  </si>
  <si>
    <t>NOMBRE META DE PRODUCTO</t>
  </si>
  <si>
    <t>DEPENDENCIA O ENTIDAD COORDINADORA</t>
  </si>
  <si>
    <t>COD MR ASOCIADA</t>
  </si>
  <si>
    <t>NOMBRE META RESULTADO ASOCIADA</t>
  </si>
  <si>
    <t>TIPO DE META (MM, MR,MI)</t>
  </si>
  <si>
    <t>SECTOR</t>
  </si>
  <si>
    <t>POBLACION OBJETIVO</t>
  </si>
  <si>
    <t>AÑO LINEA BASE</t>
  </si>
  <si>
    <t>LINEA BASE</t>
  </si>
  <si>
    <t>PROCEDIIENTO RELACIONADO</t>
  </si>
  <si>
    <t xml:space="preserve">NOMBRE DEL INDICADOR </t>
  </si>
  <si>
    <t>DEFINICIÓN DE VARIABLES</t>
  </si>
  <si>
    <t>OBLIGATORIEDAD</t>
  </si>
  <si>
    <t xml:space="preserve"> RAZON OBLIGATORIEDAD</t>
  </si>
  <si>
    <t>Ponderación MP</t>
  </si>
  <si>
    <t>VALOR ESP CUATRIENIO</t>
  </si>
  <si>
    <t>VAL ESP 2016</t>
  </si>
  <si>
    <t>VAL ESP 2017</t>
  </si>
  <si>
    <t>VAL ESP 2018</t>
  </si>
  <si>
    <t>VAL ESP 2019</t>
  </si>
  <si>
    <t>TOTAL 2016</t>
  </si>
  <si>
    <t>ICLD 2016</t>
  </si>
  <si>
    <t>SGP 2016</t>
  </si>
  <si>
    <t>RENTAS CEDIDAS 2016</t>
  </si>
  <si>
    <t>ESTAMPILLAS 2016</t>
  </si>
  <si>
    <t>SGR 2016</t>
  </si>
  <si>
    <t>SGR CTI 2016</t>
  </si>
  <si>
    <t>CREDITOS  2016</t>
  </si>
  <si>
    <t>REC PROP DESCENTRALIZ  2016</t>
  </si>
  <si>
    <t>OTROS 2016</t>
  </si>
  <si>
    <t>DESTINACION ESP 2016</t>
  </si>
  <si>
    <t>PRIVADO 2016</t>
  </si>
  <si>
    <t>VALORIZACION 2016</t>
  </si>
  <si>
    <t>TOTAL 2017</t>
  </si>
  <si>
    <t>ICLD 2017</t>
  </si>
  <si>
    <t>SGP 2017</t>
  </si>
  <si>
    <t>RENTAS CEDIDAS 2017</t>
  </si>
  <si>
    <t>ESTAMPILLAS 2017</t>
  </si>
  <si>
    <t>SGR 2017</t>
  </si>
  <si>
    <t>SGR CTI 2017</t>
  </si>
  <si>
    <t>CREDITOS  2017</t>
  </si>
  <si>
    <t>REC PROP DESCENTRALIZ  2017</t>
  </si>
  <si>
    <t>OTROS 2017</t>
  </si>
  <si>
    <t>DESTINACION ESP 2017</t>
  </si>
  <si>
    <t>PRIVADO 2017</t>
  </si>
  <si>
    <t>VALORIZACION 2017</t>
  </si>
  <si>
    <t>TOTAL 2018</t>
  </si>
  <si>
    <t>ICLD 2018</t>
  </si>
  <si>
    <t>SGP 2018</t>
  </si>
  <si>
    <t>RENTAS CEDIDAS 2018</t>
  </si>
  <si>
    <t>ESTAMPILLAS 2018</t>
  </si>
  <si>
    <t>SGR 2018</t>
  </si>
  <si>
    <t>SGR CTI 2018</t>
  </si>
  <si>
    <t>CREDITOS  2018</t>
  </si>
  <si>
    <t>REC PROP DESCENTRALIZ  2018</t>
  </si>
  <si>
    <t>OTROS 2018</t>
  </si>
  <si>
    <t>DESTINACION ESP 2018</t>
  </si>
  <si>
    <t>PRIVADO 2018</t>
  </si>
  <si>
    <t>VALORIZACION 2018</t>
  </si>
  <si>
    <t>TOTAL 2019</t>
  </si>
  <si>
    <t>ICLD 2019</t>
  </si>
  <si>
    <t>SGP 2019</t>
  </si>
  <si>
    <t>RENTAS CEDIDAS 2019</t>
  </si>
  <si>
    <t>ESTAMPILLAS 2019</t>
  </si>
  <si>
    <t>SGR 2019</t>
  </si>
  <si>
    <t>SGR CTI 2019</t>
  </si>
  <si>
    <t>CREDITOS  2019</t>
  </si>
  <si>
    <t>REC PROP DESCENTRALIZ  2019</t>
  </si>
  <si>
    <t>OTROS 2019</t>
  </si>
  <si>
    <t>DESTINACION ESP 2019</t>
  </si>
  <si>
    <t>PRIVADO 2019</t>
  </si>
  <si>
    <t>VALORIZACION 2019</t>
  </si>
  <si>
    <t>TOTAL PERGOB</t>
  </si>
  <si>
    <t>ICLD PERGOB</t>
  </si>
  <si>
    <t>SGP PERGOB</t>
  </si>
  <si>
    <t>RENTAS CEDIDAS PERGOB</t>
  </si>
  <si>
    <t>ESTAMPILLAS PERGOB</t>
  </si>
  <si>
    <t>SGR PERGOB</t>
  </si>
  <si>
    <t>SGR CTI PERGOB</t>
  </si>
  <si>
    <t>CREDITOS  PERGOB</t>
  </si>
  <si>
    <t>REC PROP DESCENTRALIZ  PERGOB</t>
  </si>
  <si>
    <t>OTROS PERGOB</t>
  </si>
  <si>
    <t>DESTINACION ESP PERGOB</t>
  </si>
  <si>
    <t>PRIVADO PERGOB</t>
  </si>
  <si>
    <t>VALORIZACION PERGOB</t>
  </si>
  <si>
    <t>Meta Producto cuatrenio</t>
  </si>
  <si>
    <t>Sector FUT</t>
  </si>
  <si>
    <t>CodSec FUT</t>
  </si>
  <si>
    <t>ODS  por  Meta Producto</t>
  </si>
  <si>
    <t>COD PILAR</t>
  </si>
  <si>
    <t>NOMBRE PILAR</t>
  </si>
  <si>
    <t>COD LINEA ACCION</t>
  </si>
  <si>
    <t>NOMBRE LINEA DE ACCION</t>
  </si>
  <si>
    <t>COD PROG</t>
  </si>
  <si>
    <t>NOMBRE PROGRAMA</t>
  </si>
  <si>
    <t>COD SUBPRO</t>
  </si>
  <si>
    <t>NOMBRE SUBPROGRAMA</t>
  </si>
  <si>
    <t>Meta RESULTADO</t>
  </si>
  <si>
    <t>PILAR</t>
  </si>
  <si>
    <t>COD SUB-PROG</t>
  </si>
  <si>
    <t>MP101010101</t>
  </si>
  <si>
    <t>Lograr que 100% de las ET Entidades Territoriales implementen planes de trabajo para  Prevención, vigilancia y control de los riesgos en salud laboral del sector informal de la economía, comercio y agricultura, de los municipios.</t>
  </si>
  <si>
    <t>1106. SECRETARIA DE SALUD</t>
  </si>
  <si>
    <t>MR1010101</t>
  </si>
  <si>
    <t>Mantener como mínimo en 6.4 la tasa de mortalidad por enfermedad profesional en Valle del Cauca, al 2019.</t>
  </si>
  <si>
    <t>MI</t>
  </si>
  <si>
    <t>01   SECTOR SALUD</t>
  </si>
  <si>
    <t>OTRO</t>
  </si>
  <si>
    <t>No hay procedimiento establecido en La Gobernación</t>
  </si>
  <si>
    <t xml:space="preserve">Porcentaje de ET- Entidades Territoriales con planes de trabajo para prevención, vigilancia y control de los riesgos en salud laboral del sector informal de la economía de los municipios </t>
  </si>
  <si>
    <t xml:space="preserve"> (No de ET con planes para intervención del riesgo laboral del sector informal implementados / Total ET) * 100</t>
  </si>
  <si>
    <t>Entidades Territoriales (municipios) con planes para intervención del riesgo laboral del sector informal implementados.
Total ET: 41 municipios y 1 distrito.</t>
  </si>
  <si>
    <t>Si, por ser de política pública</t>
  </si>
  <si>
    <t>*Plan Decenal de Salud Pública. 
*Decreto 614 de 1984</t>
  </si>
  <si>
    <t>MP101010101 - Lograr que 100% de las ET Entidades Territoriales implementen planes de trabajo para  Prevención, vigilancia y control de los riesgos en salud laboral del sector informal de la economía, comercio y agricultura, de los municipios.</t>
  </si>
  <si>
    <t>Salud</t>
  </si>
  <si>
    <t>A.2</t>
  </si>
  <si>
    <t>8. Trabajo decente y crecimiento económico</t>
  </si>
  <si>
    <t>1 - EQUIDAD Y LUCHA CONTRA POBREZA</t>
  </si>
  <si>
    <t>101 - VALLE SALUDABLE</t>
  </si>
  <si>
    <t>10101 - SALUD Y ÁMBITO LABORAL</t>
  </si>
  <si>
    <t>1010101 - ENTORNO LABORAL SANO Y SEGURO</t>
  </si>
  <si>
    <t>MR1010101 - Mantener como mínimo en 6.4 la tasa de mortalidad por enfermedad profesional en Valle del Cauca, al 2019.</t>
  </si>
  <si>
    <t>MP101020101</t>
  </si>
  <si>
    <t>Lograr que el 100% de las ET apliquen las acciones de la dimensión de Salud Ambiental a  2019.</t>
  </si>
  <si>
    <t>MR1010201</t>
  </si>
  <si>
    <t xml:space="preserve"> Mantener el 100% de las cabeceras municipales de los entes territoriales con índice de riesgo de abastecimiento de agua (IRABA) en niveles de 0 a 20, durante el período de gobierno.</t>
  </si>
  <si>
    <t xml:space="preserve">Entidades Territoriales que han logrado aplicar las acciones de la dimensión de Salud Ambiental a 2019 </t>
  </si>
  <si>
    <t>(No de ET con acciones de la dimension en salud ambiental / No total de ET)*100</t>
  </si>
  <si>
    <t>Entes territoriales con acciones de la dimension de  Salud Ambiental
Entidades Territoriales = 41 municipios y un Distrito</t>
  </si>
  <si>
    <t>Lineamiento internacional y nacional Ministerio de Salud y Proteccioón Social</t>
  </si>
  <si>
    <t>MP101020101 - Lograr que el 100% de las ET apliquen las acciones de la dimensión de Salud Ambiental a  2019.</t>
  </si>
  <si>
    <t>15. Vida de ecosistemas terrestres</t>
  </si>
  <si>
    <t>10102 - SALUD AMBIENTAL</t>
  </si>
  <si>
    <t>1010201 - INTERVENCIÓN SANITARIA Y AMBIENTAL</t>
  </si>
  <si>
    <t>MR1010201 -  Mantener el 100% de las cabeceras municipales de los entes territoriales con índice de riesgo de abastecimiento de agua (IRABA) en niveles de 0 a 20, durante el período de gobierno.</t>
  </si>
  <si>
    <t>MP101020102</t>
  </si>
  <si>
    <t>Lograr que el 100% de las entidades territoriales implemente las acciones de Inspección  Vigilancia y Control – IVC- de salud ambiental bajo el enfoque de riesgo al 2019.</t>
  </si>
  <si>
    <t>Entidades Territoriales que han logrado implementar las acciones de IVC de salud ambiental bajo el enfoque de riesgo durante al 2019</t>
  </si>
  <si>
    <t>(No de ET con implementacion de acciones de IVC ambiental / total de ET)*100</t>
  </si>
  <si>
    <t>Entidades Territoriales que han implementado acciones de Inspección Vigilancia y Control  de salud ambiental con enfoque de riesgo.
Entes territoriales= 41  municipios y un distrito.</t>
  </si>
  <si>
    <t>MP101020102 - Lograr que el 100% de las entidades territoriales implemente las acciones de Inspección  Vigilancia y Control – IVC- de salud ambiental bajo el enfoque de riesgo al 2019.</t>
  </si>
  <si>
    <t>MP101020103</t>
  </si>
  <si>
    <t>Lograr que el 100% de las Entidades Territoriales – ET implementen la Estrategia de Gestión Integrada – EGI para las Enfermedades Trasmitidas por Vectores para el 2019.</t>
  </si>
  <si>
    <t>MR1010202</t>
  </si>
  <si>
    <t>Mantener como mínimo en 387 por 100.000 habitantes, la tasa de incidencia de dengue, durante el período de gobierno.</t>
  </si>
  <si>
    <t xml:space="preserve">Las Entidades Territoriales que han logrado implementar las Estrategia de Gestión Integrada - EGI para zoonosis  durante el periodo de gobierno  </t>
  </si>
  <si>
    <t>(No de ET con la  EGI para zoonosis para el 2019. implementada / Total Entidades Rerritoriales Programadas) * 100</t>
  </si>
  <si>
    <t>Entidades Territoriales con Estrategia de Gestion Integrada para Zoonosis para el 2019 Implementada
 Entidades Rerritoriales Programadas</t>
  </si>
  <si>
    <t>MP101020103 - Lograr que el 100% de las Entidades Territoriales – ET implementen la Estrategia de Gestión Integrada – EGI para las Enfermedades Trasmitidas por Vectores para el 2019.</t>
  </si>
  <si>
    <t>3. Salud y bienestar</t>
  </si>
  <si>
    <t>MR1010202 - Mantener como mínimo en 387 por 100.000 habitantes, la tasa de incidencia de dengue, durante el período de gobierno.</t>
  </si>
  <si>
    <t>MP101020104</t>
  </si>
  <si>
    <t>Lograr que el 100% de las Entidades Territoriales – ET implementen la Estrategia de Gestión Integrada – EGI para zoonosis para el 2019.</t>
  </si>
  <si>
    <t>NA</t>
  </si>
  <si>
    <t xml:space="preserve">Entidades Territoriales - ET  que han logrado implementar la Estrategia de Gestión Integrada - EGI para  las Enfermemdades Trasmitidas por Vectores </t>
  </si>
  <si>
    <t xml:space="preserve">No de ET con la EGI para  las Enfermedades Trasmitidas por Vectores implementada/ Total Entidades Territoriales Programadas) * 100 </t>
  </si>
  <si>
    <t>Entes Territoriales  con Estrategia de Gsetión Integral  para  las Enfermedades Trasmitidas por Vectores
Entidades Territoriales Programadas</t>
  </si>
  <si>
    <t>MP101020104 - Lograr que el 100% de las Entidades Territoriales – ET implementen la Estrategia de Gestión Integrada – EGI para zoonosis para el 2019.</t>
  </si>
  <si>
    <t>MP101020105</t>
  </si>
  <si>
    <t>Mantener en 0,22% el Indice de Riesgo de Calidad de Agua en los Servicios prestados por Acuavalle S.A. E.S.P. durante el periodo de Gobierno.</t>
  </si>
  <si>
    <t>1178. ACUAVALLE S.A. E.S.P.</t>
  </si>
  <si>
    <t>MM</t>
  </si>
  <si>
    <t>03   SECTOR AGUA POTABLE Y SANEAMIENTO BASICO</t>
  </si>
  <si>
    <t>Instituto descentralizado. No aplica.</t>
  </si>
  <si>
    <t xml:space="preserve">El Indice de Riesgo de Calidad del Agua en el servicio de Acueducto debe continuar en el rango establecido durante el periodo de gobierno  </t>
  </si>
  <si>
    <t>IRCA (%) = (Σ P.R. NO Aceptables / Σ P.R C.A) *100</t>
  </si>
  <si>
    <t>IRCA: El Indice de Riesgo de Calidad del Agua             Σ P.R. NO Aceptables: Σ puntajes de riesgo asignado a las características no aceptables                                                                       Σ P.R C.A: Σ puntajes de riesgo asignados a todas las características analizadas</t>
  </si>
  <si>
    <t>Si, por ser de una ley</t>
  </si>
  <si>
    <t>La resolución 2115 de 2007 del Ministerio de Ambiente, Vivienda y Territorio.</t>
  </si>
  <si>
    <t>MP101020105 - Mantener en 0,22% el Indice de Riesgo de Calidad de Agua en los Servicios prestados por Acuavalle S.A. E.S.P. durante el periodo de Gobierno.</t>
  </si>
  <si>
    <t>APSB</t>
  </si>
  <si>
    <t>A.3</t>
  </si>
  <si>
    <t>6. Agua limpia y saneamiento</t>
  </si>
  <si>
    <t>MP101020106</t>
  </si>
  <si>
    <t xml:space="preserve">Implementar 46 sistemas individuales  en manejo de aguas servidas en  cuencas hidrográficas  abastecedoras de los acueductos operados por Acuavalle S.A. E.S.P. </t>
  </si>
  <si>
    <t>Sistemas Individuales de manejo de aguas servidas a implementar en los acueductos operados por Acuavalle S.A E.S.P</t>
  </si>
  <si>
    <t>Soluciones Implementadas: Número de STARD Instalados</t>
  </si>
  <si>
    <t>STARD: Sistemas de Tratamiento de Aguas Residuales Domesticas</t>
  </si>
  <si>
    <t>No es obligatoria</t>
  </si>
  <si>
    <t xml:space="preserve">MP101020106 - Implementar 46 sistemas individuales  en manejo de aguas servidas en  cuencas hidrográficas  abastecedoras de los acueductos operados por Acuavalle S.A. E.S.P. </t>
  </si>
  <si>
    <t>MP101030101</t>
  </si>
  <si>
    <t>Cofinanciar la continuidad del 100% de la población que se encuentra afiliada al régimen subsidiado durante el periodo de gobierno</t>
  </si>
  <si>
    <t>MR1010301</t>
  </si>
  <si>
    <t>Incrementar en 2 puntos porcentuales la cobertura de aseguramiento de la población con SISBEN niveles 1, 2 y en condiciones de desplazamiento, durante el período de gobierno.</t>
  </si>
  <si>
    <t>PR-SP-M3-P6-01-01 . Procedimiento para cofinanciar la continuidad de la afiliación al régimen subsidiado</t>
  </si>
  <si>
    <t>Porcentaje de poblacion afiliada al Regimen Subsidiado</t>
  </si>
  <si>
    <t>((Población afiliada al final de período - Población al inicio ) / Población al inicio ) * 100</t>
  </si>
  <si>
    <t xml:space="preserve">Población afiliada al final de período
Población al inicio </t>
  </si>
  <si>
    <t>MP101030101 - Cofinanciar la continuidad del 100% de la población que se encuentra afiliada al régimen subsidiado durante el periodo de gobierno</t>
  </si>
  <si>
    <t>1. Fin de la pobreza</t>
  </si>
  <si>
    <t>10103 - AUTORIDAD SANITARIA</t>
  </si>
  <si>
    <t>1010301 - ASEGURAMIENTO</t>
  </si>
  <si>
    <t>MR1010301 - Incrementar en 2 puntos porcentuales la cobertura de aseguramiento de la población con SISBEN niveles 1, 2 y en condiciones de desplazamiento, durante el período de gobierno.</t>
  </si>
  <si>
    <t>MP101030102</t>
  </si>
  <si>
    <t>Monitorear el 100% de las Entidades Territoriales de Salud en el cumplimiento de las competencias en el aseguramiento</t>
  </si>
  <si>
    <t>PR-SP-M3-P6-01-02 . Procedimiento para realizar asistencia técnica a las DLS, ESES en el componente de aseguramiento</t>
  </si>
  <si>
    <t>Entidades Territoriales de Salud Monitoreadas en el cumplimiento de las competencias en el aseguramiento durante el periodo de gobierno</t>
  </si>
  <si>
    <t>(N° de ET monitoreadas en el cumplimiento de las comp en el Aseguramiento  /N° de ET ) * 100</t>
  </si>
  <si>
    <t>ET monitoreadas en el cumplimiento de las comp en el Aseguramiento
ET  del Departamento</t>
  </si>
  <si>
    <t>MP101030102 - Monitorear el 100% de las Entidades Territoriales de Salud en el cumplimiento de las competencias en el aseguramiento</t>
  </si>
  <si>
    <t>MP101030201</t>
  </si>
  <si>
    <t>Implementar en un 100% los componentes del  Plan de Fortalecimiento de la Red Pública de Prestación de Servicios de Salud. Se evidenciara el equilibrio financiero acorde a los indicadores dispuestos por Min. Salud y Min. Hacienda</t>
  </si>
  <si>
    <t>MR1010302</t>
  </si>
  <si>
    <t>Lograr que el 100% de los entes territoriales  implementen la estrategia de Atención Primaria En Salud – APS, durante el periodo de gobierno.</t>
  </si>
  <si>
    <t>LEVANTAR LB</t>
  </si>
  <si>
    <t>Porcentaje de componentes del  Plan de Fortalecimiento de la Red Pública de Prestación de Servicios de Salud implementado</t>
  </si>
  <si>
    <t>(No. componentes del  Plan de Fortalecimiento de la Red Pública de Prestación de Servicios de Salud implementado/ Total de componentes) *100</t>
  </si>
  <si>
    <t>Componentes del  Plan de Fortalecimiento de la Red Pública de Prestación de Servicios de Salud implementado
Total de componentes</t>
  </si>
  <si>
    <t>MP101030201 - Implementar en un 100% los componentes del  Plan de Fortalecimiento de la Red Pública de Prestación de Servicios de Salud. Se evidenciara el equilibrio financiero acorde a los indicadores dispuestos por Min. Salud y Min. Hacienda</t>
  </si>
  <si>
    <t>1010302 - ATENCIÓN PRIMARIA EN SALUD - APS</t>
  </si>
  <si>
    <t>MR1010302 - Lograr que el 100% de los entes territoriales  implementen la estrategia de Atención Primaria En Salud – APS, durante el periodo de gobierno.</t>
  </si>
  <si>
    <t>MP101030202</t>
  </si>
  <si>
    <t>Fortalecer el 100% de los Hospitales Universitarios del Valle del Cauca</t>
  </si>
  <si>
    <t xml:space="preserve">Porcentaje de espacios de participación ciudadana que se han logrado activar para contribuir al goce efectivo de los derechos de salud </t>
  </si>
  <si>
    <t>(No. De HUV fortalecidos / Total hospitales universitarios con planes programados) * 100</t>
  </si>
  <si>
    <t xml:space="preserve">Hospitales Universitarios fortalecidos
 Total hospitales universitarios </t>
  </si>
  <si>
    <t>MP101030202 - Fortalecer el 100% de los Hospitales Universitarios del Valle del Cauca</t>
  </si>
  <si>
    <t>10. Reducción de las desigualdades</t>
  </si>
  <si>
    <t>MP101030203</t>
  </si>
  <si>
    <t>Implementar en un 100% los componentes del  Plan de Fortalecimiento y Desarrollo Institucional de la SDS.</t>
  </si>
  <si>
    <t>Porcentaje  de componentes del  Plan de Fortalecimiento y Desarrollo Institucional de la SDS implementado.</t>
  </si>
  <si>
    <t>(No. componentes del  Plan de FDI de la SDS implementados/  Total de componenes) *100.</t>
  </si>
  <si>
    <t>Componentes del  Plan de FDI de la SDS implementados
Total de componenes</t>
  </si>
  <si>
    <t>MP101030203 - Implementar en un 100% los componentes del  Plan de Fortalecimiento y Desarrollo Institucional de la SDS.</t>
  </si>
  <si>
    <t>MP101030204</t>
  </si>
  <si>
    <t>Lograr que el 100% de las ESE cuenten con planes para el mejoramiento de la infraestructura, dotación de equipos y ambulancias.</t>
  </si>
  <si>
    <t>Porcentaje de las ESE  que han logrado contar con planes para el mejoramiento de la infraestructura, dotación de equipos y ambulancias durante el periodo de gobierno</t>
  </si>
  <si>
    <t>(N° ESEs con planes de mejoramiento de infraestructura implentados  /Total ESEs ) *100</t>
  </si>
  <si>
    <t xml:space="preserve">ESEs con planes de mejoramiento de infraestructura implentados
Total ESEs </t>
  </si>
  <si>
    <t>MP101030204 - Lograr que el 100% de las ESE cuenten con planes para el mejoramiento de la infraestructura, dotación de equipos y ambulancias.</t>
  </si>
  <si>
    <t>MP101030205</t>
  </si>
  <si>
    <t>Lograr que se activen el 100% de los espacios de participación ciudadana para contribuir al goce efectivo de los derechos de salud durante el periodo de gobierno.</t>
  </si>
  <si>
    <t>(N° de espacios de participacion ciudadana activados/N° de   espacios de participacion ciudadana programados) *100</t>
  </si>
  <si>
    <t xml:space="preserve">N° de espacios de participacion ciudadana activados = Numero de  Espacios de Participacion Ciudadana </t>
  </si>
  <si>
    <t>MP101030205 - Lograr que se activen el 100% de los espacios de participación ciudadana para contribuir al goce efectivo de los derechos de salud durante el periodo de gobierno.</t>
  </si>
  <si>
    <t>MP101030206</t>
  </si>
  <si>
    <t>Implementar en el 100% de la red hospitalaria pública del Valle del Cauca la Historia Clínica Electrónica Unificada</t>
  </si>
  <si>
    <t>MR1010303</t>
  </si>
  <si>
    <t>Implementar un modelo integral de atención y gestión de información en salud,
para incrementar la inteligencia sanitaria, en el marco de los determinantes sociales y la APS, mediante la aplicación de tecnologías de información y de comunicación, en el departamento a 2019.</t>
  </si>
  <si>
    <t>Porcentaje de la red hospitalaria pública implementando la Historia Clínica Electrónica</t>
  </si>
  <si>
    <t>(N° de ESE con HC electronica implementada/ N° de ESE )*100</t>
  </si>
  <si>
    <t>N° de ESE con HC electronica implementada = Numero de Empresas Sociales del Estado con Historias Clinicas electronicas implementadas</t>
  </si>
  <si>
    <t>MP101030206 - Implementar en el 100% de la red hospitalaria pública del Valle del Cauca la Historia Clínica Electrónica Unificada</t>
  </si>
  <si>
    <t>MR1010303 - Implementar un modelo integral de atención y gestión de información en salud,
para incrementar la inteligencia sanitaria, en el marco de los determinantes sociales y la APS, mediante la aplicación de tecnologías de información y de comunicación, en el departamento a 2019.</t>
  </si>
  <si>
    <t>MP101030207</t>
  </si>
  <si>
    <t>Lograr que el 100% de los ET implementen la estrategia de Atención Primaria en Salud - APS durante el programa de Gobierno.</t>
  </si>
  <si>
    <t xml:space="preserve">Porcentaje de Entes Territoriales que han logrado implementar la Estrategia de Atención Primaria en Salud - APS </t>
  </si>
  <si>
    <t>(Nro ET con EAPS implementada/Total de municipios) *100</t>
  </si>
  <si>
    <t>Nro ET con EAPS implementada = Numero de Entes Territoriales con Estrategia de Atencion Primaria en Salud implementadas</t>
  </si>
  <si>
    <t>MP101030207 - Lograr que el 100% de los ET implementen la estrategia de Atención Primaria en Salud - APS durante el programa de Gobierno.</t>
  </si>
  <si>
    <t>MP101030208</t>
  </si>
  <si>
    <t>Implementar en 40 municipios del departamento un sistema de comunicación en tiempo real, tele presencia para mejorar la calidad en el acceso a los servicios de salud la calidad, mejorando la capacidad de resolución de las IPS públicas.</t>
  </si>
  <si>
    <t xml:space="preserve"> Direcciones Locales de Salud  con un sistema de comunicación implementado para mejorar la calidad del acceso a los servicios de salud la calidad</t>
  </si>
  <si>
    <t>Numero de DLS con sistema de comunicación implementado / No. De DLS</t>
  </si>
  <si>
    <t>de DLS con sistema de comunicación implementado = Numero de Direcciones Locales de Salud con sistema de comunicación implementado</t>
  </si>
  <si>
    <t>MP101030208 - Implementar en 40 municipios del departamento un sistema de comunicación en tiempo real, tele presencia para mejorar la calidad en el acceso a los servicios de salud la calidad, mejorando la capacidad de resolución de las IPS públicas.</t>
  </si>
  <si>
    <t>MP101030301</t>
  </si>
  <si>
    <t>Asistir 41 Direcciones Locales de Salud, Para el cumplimiento de la notificación obligatoria  con monitoreo y seguimiento durante el período de gobierno.</t>
  </si>
  <si>
    <t>MR1050501</t>
  </si>
  <si>
    <t xml:space="preserve">Implementar el Plan Integral de Desarrollo Indígena, enmarcado en la armonización del Plan de desarrollo departamental con los planes de salvaguarda de los pueblos indígenas del Valle del Cauca, durante el cuatrienio 2016-2019. </t>
  </si>
  <si>
    <t>POBLACION INDIGENA</t>
  </si>
  <si>
    <t>Validacion Perfiles Epidemiologicos realizados en 2007</t>
  </si>
  <si>
    <t>No de perfiles epidemiologicos revisados y validados</t>
  </si>
  <si>
    <t>Validacion de los 6 perfiles epideminologicos realizados en el 2007</t>
  </si>
  <si>
    <t>MP101030301 - Asistir 41 Direcciones Locales de Salud, Para el cumplimiento de la notificación obligatoria  con monitoreo y seguimiento durante el período de gobierno.</t>
  </si>
  <si>
    <t>1010303 - INSPECCIÓN, VIGILANCIA Y CONTROL</t>
  </si>
  <si>
    <t xml:space="preserve">MR1050501 - Implementar el Plan Integral de Desarrollo Indígena, enmarcado en la armonización del Plan de desarrollo departamental con los planes de salvaguarda de los pueblos indígenas del Valle del Cauca, durante el cuatrienio 2016-2019. </t>
  </si>
  <si>
    <t>MP101030302</t>
  </si>
  <si>
    <t>Asistir a 41 Direcciones Locales de Salud Para el fortalecimiento de la gestión del sistema  De vigilancia en salud publica en el cumplimiento de lineamientos y adherencia a las acciones, durante el período de gobierno.</t>
  </si>
  <si>
    <t xml:space="preserve">Priorizacion con enfoque diferencial </t>
  </si>
  <si>
    <t>Documento con la priorizacion de la poblacion indigena</t>
  </si>
  <si>
    <t>MP101030302 - Asistir a 41 Direcciones Locales de Salud Para el fortalecimiento de la gestión del sistema  De vigilancia en salud publica en el cumplimiento de lineamientos y adherencia a las acciones, durante el período de gobierno.</t>
  </si>
  <si>
    <t>MP101030303</t>
  </si>
  <si>
    <t>Asistir  a 302 Laboratorios Para el fortalecimiento de la Red Departamental de Laboratorios participando en programas de control de calidad de pruebas de eventos de interés en salud pública, durante el periodo de gobierno</t>
  </si>
  <si>
    <t>Armonizacion del modulo de salud propio (Plan SISPI)</t>
  </si>
  <si>
    <t>Modulo de Salud Propio Armonizado</t>
  </si>
  <si>
    <t>MP101030303 - Asistir  a 302 Laboratorios Para el fortalecimiento de la Red Departamental de Laboratorios participando en programas de control de calidad de pruebas de eventos de interés en salud pública, durante el periodo de gobierno</t>
  </si>
  <si>
    <t>MP101030304</t>
  </si>
  <si>
    <t>Lograr que el 100% de los actores del sistema sea vigilado durante el periodo de gobierno.</t>
  </si>
  <si>
    <t>Implementacion del modelo de intervencion en Salud</t>
  </si>
  <si>
    <t># de componentes del modelo implementado/ total # de componentes del modelo</t>
  </si>
  <si>
    <t>Numero de componentes del modelo implementado</t>
  </si>
  <si>
    <t>MP101030304 - Lograr que el 100% de los actores del sistema sea vigilado durante el periodo de gobierno.</t>
  </si>
  <si>
    <t>MP101030305</t>
  </si>
  <si>
    <t>Implementar  4 nuevos procesos para la actualización del laboratorio departamental como centro de referencia  del sur occidente colombiano.</t>
  </si>
  <si>
    <t>MR1010304</t>
  </si>
  <si>
    <t>Lograr que el 100% de los eventos de interés en salud pública sean intervenidos y vigilados durante el período de gobierno.</t>
  </si>
  <si>
    <t>Número de procesos implementados para la actualización del laboratorio departamenta</t>
  </si>
  <si>
    <t xml:space="preserve">No. de procesos  implementados para la actualización del laboratorio departamental </t>
  </si>
  <si>
    <t>Procesos implementados</t>
  </si>
  <si>
    <t>MP101030305 - Implementar  4 nuevos procesos para la actualización del laboratorio departamental como centro de referencia  del sur occidente colombiano.</t>
  </si>
  <si>
    <t>MR1010304 - Lograr que el 100% de los eventos de interés en salud pública sean intervenidos y vigilados durante el período de gobierno.</t>
  </si>
  <si>
    <t>MP101040101</t>
  </si>
  <si>
    <t>Asistir al 100% de los actores del SGSSS- (Entidades Territoriales, Empresas Administradoras de Planes de Beneficio, comunidad) promulgación y respeto a derechos sexuales y reproductivos, articulación de rutas de atención, estrategias de eliminación de  sífilis congénita, VIH/SIDA materno infantil y de prevención con grupos CLAVE, durante el período de gobierno.</t>
  </si>
  <si>
    <t>MR1010401</t>
  </si>
  <si>
    <t>Mantener la tasa de incidencia de sífilis congénita en 1.5 casos o menos, por cada 1.000 nacidos vivos durante el período de gobierno.</t>
  </si>
  <si>
    <t>Porcentaje de  actores del SGSSS- ET, EAPB, comunidad  asistidos para fortalecimiento institucional y comunitario Estrategia de eliminación de sífilis congénita, y VIH/SIDA materno infantil, Estrategia de prevención Infección de Transmisión Sexual- ITS- VIH con grupos CLAV, durante el periodo de gobierno.</t>
  </si>
  <si>
    <t>(N° de los actores del SGSSS asistidos en fortalecimiento institucional de los programas AUTOCUIDADO CONSUMO SAL, AZUCAR, ACTIVIDAD FISICA, SALUD VISUAL, BUCAL Y AUDITIVA / Total actores del SGSSS) *100</t>
  </si>
  <si>
    <t>Actores del Sistema General de Seguridad Social de Salud: Direcciones Locales de Salud, Entidades Administradoras de Planes de Beneficios y comunidad asistidos tecnicamente en Estrategia de eliminacion de Sifilis congenita</t>
  </si>
  <si>
    <t>MP101040101 - Asistir al 100% de los actores del SGSSS- (Entidades Territoriales, Empresas Administradoras de Planes de Beneficio, comunidad) promulgación y respeto a derechos sexuales y reproductivos, articulación de rutas de atención, estrategias de eliminación de  sífilis congénita, VIH/SIDA materno infantil y de prevención con grupos CLAVE, durante el período de gobierno.</t>
  </si>
  <si>
    <t>5. Igualdad de género</t>
  </si>
  <si>
    <t>10104 - SALUD SEXUAL Y REPRODUCTIVA</t>
  </si>
  <si>
    <t xml:space="preserve">1010401 - DERECHOS SEXUALES,  REPRODUCTIVOS Y EQUIDAD DE GENERO </t>
  </si>
  <si>
    <t>MR1010401 - Mantener la tasa de incidencia de sífilis congénita en 1.5 casos o menos, por cada 1.000 nacidos vivos durante el período de gobierno.</t>
  </si>
  <si>
    <t>MP101040201</t>
  </si>
  <si>
    <t>Asistir al 100% de los actores del SGSSS (Entidades Territoriales, Empresas Administradoras de Planes de Beneficio, redes de jóvenes) en la estrategia servicios amigables para adolescentes y jóvenes (SASJ) durante el período de gobierno.</t>
  </si>
  <si>
    <t>MR1010402</t>
  </si>
  <si>
    <t>Disminuir en 4 puntos con respecto a la línea de base, la razón de mortalidad materna por causas evitables, durante el período de gobierno.</t>
  </si>
  <si>
    <t>Porcentaje de actores del SGSSS- ET, EAPB, asistidos en redes de jóvenes para fortalecimiento institucional y comunitario de la estrategia servicios amigables para adolescentes y jóvenes (SASJ)</t>
  </si>
  <si>
    <t>(No.actores SGSSS DLS, EAPB, ESE asistidos tecnicamente en SASJ / Total actores SGSSS) X 100</t>
  </si>
  <si>
    <t>Actores del Sistema General de Seguridad Social en Salud, Direcciones Locales, Empresas Sociales del Estado asistidos tecnicamente en servicios amigables para adolescentes y jóvenes</t>
  </si>
  <si>
    <t>MP101040201 - Asistir al 100% de los actores del SGSSS (Entidades Territoriales, Empresas Administradoras de Planes de Beneficio, redes de jóvenes) en la estrategia servicios amigables para adolescentes y jóvenes (SASJ) durante el período de gobierno.</t>
  </si>
  <si>
    <t>1010402 - SEXUALIDAD SEGURA Y RESPONSABLE</t>
  </si>
  <si>
    <t>MR1010402 - Disminuir en 4 puntos con respecto a la línea de base, la razón de mortalidad materna por causas evitables, durante el período de gobierno.</t>
  </si>
  <si>
    <t>MP101040203</t>
  </si>
  <si>
    <t>Asistir al 100% de los actores del SGSSS (Entidades Territoriales, Empresas Administradoras de Planes de Beneficio, redes de jóvenes) en la estrategia servicios amigables para adolescentes y jóvenes (SASJ) durante el período de  gobierno.</t>
  </si>
  <si>
    <t>Porcentaje de los actores del SGSSS- ET, EAPB, comunidad  asistidos para fortalecimiento institucional y comunitario Madres, Infantes, Familia y Comunidad- MIFC, Estrategia maternidad segura (EMS) durante el periodo de gobierno.</t>
  </si>
  <si>
    <t>(No de actores del SGSSS Asistidos / Total de Actores del SGSSS) *100</t>
  </si>
  <si>
    <t xml:space="preserve">Actores del Sistema General de Seguridad Social en Salud, asistidos tecnicamente en Estrategia maternidad segura </t>
  </si>
  <si>
    <t>MP101040203 - Asistir al 100% de los actores del SGSSS (Entidades Territoriales, Empresas Administradoras de Planes de Beneficio, redes de jóvenes) en la estrategia servicios amigables para adolescentes y jóvenes (SASJ) durante el período de  gobierno.</t>
  </si>
  <si>
    <t>MP101050101</t>
  </si>
  <si>
    <t>Implementar en el 100% de los Entes Territoriales - ET el componente de salud mental desde la estrategia de atención primaria.</t>
  </si>
  <si>
    <t>MR1010501</t>
  </si>
  <si>
    <t>Reducir a 3,6 la prevalencia del consumo de sustancias psicoactivas durante el período de gobierno.</t>
  </si>
  <si>
    <t>Porcentaje de Entes Territoriales  implementando el componente de salud mental desde la estrategia de atención primaria</t>
  </si>
  <si>
    <t xml:space="preserve"> (No. De ET con el componente de salud mental desde la estrategia de atención primaria implemenado/Total de Entes  Territorales) *100</t>
  </si>
  <si>
    <t>Entes Territoriales (municipios)  con el componente de salud mental implementado</t>
  </si>
  <si>
    <t>MP101050101 - Implementar en el 100% de los Entes Territoriales - ET el componente de salud mental desde la estrategia de atención primaria.</t>
  </si>
  <si>
    <t>10105 - SALUD MENTAL Y CONVIVENCIA</t>
  </si>
  <si>
    <t>1010501 - LAS DROGAS NO TE CONTROLAN</t>
  </si>
  <si>
    <t>MR1010501 - Reducir a 3,6 la prevalencia del consumo de sustancias psicoactivas durante el período de gobierno.</t>
  </si>
  <si>
    <t>MP101050201</t>
  </si>
  <si>
    <t>Asistir al 100% de los actores del SGSSS (Entidades Territoriales, Empresas Administradoras de Planes de Beneficio y Empresas Sociales del Estado), en la prevención y atención integral a problemas y trastornos mentales y a diferentes formas de violencia, durante el período de gobierno.</t>
  </si>
  <si>
    <t>Porcentaje de actores del SGSSS DLS, EAPB, ESE asistidos  en fortalecimiento institucional y comunitario para la prevención y atención integral a problemas y trastornos mentales y a diferentes formas de violencia</t>
  </si>
  <si>
    <t xml:space="preserve">(No. actores de SGSSS DLS, EAPB, ESE   asistidos/ Total de actores de SGSSS) *100 </t>
  </si>
  <si>
    <t>Actores del Sistema General de Seguridad Social (Direcciones Locales de Salud. Empresas Administradoras de Planes de Beneficios, Empresas Sociales del Estado)</t>
  </si>
  <si>
    <t>MP101050201 - Asistir al 100% de los actores del SGSSS (Entidades Territoriales, Empresas Administradoras de Planes de Beneficio y Empresas Sociales del Estado), en la prevención y atención integral a problemas y trastornos mentales y a diferentes formas de violencia, durante el período de gobierno.</t>
  </si>
  <si>
    <t>1010502 - ATENCIÓN INTEGRAL EN SALUD MENTAL</t>
  </si>
  <si>
    <t>MP101060101</t>
  </si>
  <si>
    <t>Asistir el 100 % de las DLS, EAPB y ESE en los lineamientos nacionales para el control de la tuberculosis y HANSEN, en el período de gobierno.</t>
  </si>
  <si>
    <t>MR1010601</t>
  </si>
  <si>
    <t>Incrementar al 85% el porcentaje de tratamiento exitoso de los casos de tuberculosis pulmonar con baciloscopia positiva, al 2019.</t>
  </si>
  <si>
    <t>Porcentaje de DLS, EAPB y ESE  asistidos en los lineamientos nacionales para el control de la tuberculosis y HANSEN</t>
  </si>
  <si>
    <t>(No de DLS, EAPB y ESE asistidos en los lineamientos nacionales para el control de la tuberculosis y HANSEN/ Total DLS, EAPB y ESE)*100</t>
  </si>
  <si>
    <t>Direcciones Locales de Salud, Emprsas Administradoras de Planes de Beneficios y Empresas Sociales del Estado del departamento
Asistencia Tecnica para el control de la tuberculosis y HANSEN</t>
  </si>
  <si>
    <t>MP101060101 - Asistir el 100 % de las DLS, EAPB y ESE en los lineamientos nacionales para el control de la tuberculosis y HANSEN, en el período de gobierno.</t>
  </si>
  <si>
    <t>10106 - ENFERMEDADES TRANSMISIBLES</t>
  </si>
  <si>
    <t>1010601 - ATENCIÓN INTEGRAL A LAS ENFERMEDADES TRASMISIBLES</t>
  </si>
  <si>
    <t>MR1010601 - Incrementar al 85% el porcentaje de tratamiento exitoso de los casos de tuberculosis pulmonar con baciloscopia positiva, al 2019.</t>
  </si>
  <si>
    <t>MP101060201</t>
  </si>
  <si>
    <t>Asistir al 95% de los actores del SGSSS (Entidades Territoriales, Empresas Administradoras de Planes de Beneficio y Empresas Sociales del Estado) en fortalecimiento institucional del programa ampliado de inmunizaciones (PAI) y la estrategia de AIEPI, durante el período de gobierno</t>
  </si>
  <si>
    <t>MR1010602</t>
  </si>
  <si>
    <t>Mantener por debajo de 18 por 10.000 menores de cinco años, la tasa de mortalidad, durante el período de gobierno.</t>
  </si>
  <si>
    <t>Porcentaje de actores del SGSSS DLS, EAPB, ESE  asisidos en  fortalecimiento institucional del programa ampliado de inmunizaciones (PAI) y la estrategia de AIEPI</t>
  </si>
  <si>
    <t>(No.de actores SGSSS asistidos tecnicamente en PAI / Total actores SGSSS) * 100</t>
  </si>
  <si>
    <t>Actores SGSSS con asistencia técnica en el PAI
Actores SGSSS</t>
  </si>
  <si>
    <t>MP101060201 - Asistir al 95% de los actores del SGSSS (Entidades Territoriales, Empresas Administradoras de Planes de Beneficio y Empresas Sociales del Estado) en fortalecimiento institucional del programa ampliado de inmunizaciones (PAI) y la estrategia de AIEPI, durante el período de gobierno</t>
  </si>
  <si>
    <t>1010602 - SALUD INFANTIL</t>
  </si>
  <si>
    <t>MR1010602 - Mantener por debajo de 18 por 10.000 menores de cinco años, la tasa de mortalidad, durante el período de gobierno.</t>
  </si>
  <si>
    <t>MP101070101</t>
  </si>
  <si>
    <t>Asistir al 100% de los actores del SGSSS (DLS, EAPB, ESE) con mayor carga en enfermedad en el manejo integral de las neoplasias, durante el período de gobierno.</t>
  </si>
  <si>
    <t>MR1010701</t>
  </si>
  <si>
    <t>Mantener por debajo de 2000 la tasa ajustada de años potencialmente perdidos debido a neoplasias por cada 100 mil habitantes, durante el período de gobierno.</t>
  </si>
  <si>
    <t>Porcentaje de actores del SGSSS (DLS, EAPB, ESE)  con mayor carga en enfermedad  asistidos en  fortalecimiento institucional de los programas de prevención y tratamiento de las neoplasias</t>
  </si>
  <si>
    <t>(No de actores del SGSSS (DLS, EAPB, ESE) asistidos / Total de Actores de SGSSS)*100</t>
  </si>
  <si>
    <t>Actores del SGSSS (DLS, EAPB, ESE) asistidos
Total de Actores de SGSSS</t>
  </si>
  <si>
    <t>MP101070101 - Asistir al 100% de los actores del SGSSS (DLS, EAPB, ESE) con mayor carga en enfermedad en el manejo integral de las neoplasias, durante el período de gobierno.</t>
  </si>
  <si>
    <t>10107 - ATENCIÓN INTEGRAL A ENFERMEDADES NO TRASMISIBLES Y ESTILOS DE VIDA SALUDABLES</t>
  </si>
  <si>
    <t>1010701 - ATENCIÓN INTEGRAL A LOS PACIENTES CON NEOPLASIAS</t>
  </si>
  <si>
    <t>MR1010701 - Mantener por debajo de 2000 la tasa ajustada de años potencialmente perdidos debido a neoplasias por cada 100 mil habitantes, durante el período de gobierno.</t>
  </si>
  <si>
    <t>MP101070201</t>
  </si>
  <si>
    <t>Asistir al 100% de los actores del SGSSS DLS, EAPB, ESE con mayor carga en enfermedad en fortalecimiento institucional de los programas de prevención y control de Hipertensión HTA, Diabetes DM, durante el periodo de gobierno</t>
  </si>
  <si>
    <t>MR1010702</t>
  </si>
  <si>
    <t>Mantener por debajo de 2000 la tasa ajustada de años potencialmente perdidos debido a enfermedades cardiovasculares por cada 100 mil habitantes, al  2019</t>
  </si>
  <si>
    <t xml:space="preserve">Porcenaje de actores del SGSSS (DLS, EAPB, ESE)  con mayor carga en enfermedad asistidos  en fortalecimiento institucional de los programas de prevención y control de Hipertensión HTA, Diabetes DM </t>
  </si>
  <si>
    <t xml:space="preserve">(N° de  los actores del SGSSS con asistencia tecnica / N° total de actores del SGSSS) *100 </t>
  </si>
  <si>
    <t xml:space="preserve">Actores del SGSSS con asistencia tecnica 
Actores del SGSSS </t>
  </si>
  <si>
    <t>MP101070201 - Asistir al 100% de los actores del SGSSS DLS, EAPB, ESE con mayor carga en enfermedad en fortalecimiento institucional de los programas de prevención y control de Hipertensión HTA, Diabetes DM, durante el periodo de gobierno</t>
  </si>
  <si>
    <t>1010702 - ATENCIÓN INTEGRAL A LAS ENFERMEDADES CRÓNICAS</t>
  </si>
  <si>
    <t>MR1010702 - Mantener por debajo de 2000 la tasa ajustada de años potencialmente perdidos debido a enfermedades cardiovasculares por cada 100 mil habitantes, al  2019</t>
  </si>
  <si>
    <t>MP101070202</t>
  </si>
  <si>
    <t>Asistir al 100% de los actores del SGSSS DLS, EAPB, ESE en fortalecimiento institucional de los programas autocuidado consumo sal, azúcar, actividad física, salud visual, bucal y auditiva, durante el periodo de gobierno</t>
  </si>
  <si>
    <t>Actores del SGSSS DLS, EAPB, ESE con mayor carga en enfermedad asistidos  en el fortalecimiento institucional de los programas AUTOCUIDADO CONSUMO SAL, AZUCAR, ACTIVIDAD FISICA, SALUD VISUAL, BUCAL Y AUDITIVA</t>
  </si>
  <si>
    <t>Actores del SGSSS asistidos en fortalecimiento institucional de los programas AUTOCUIDADO CONSUMO SAL, AZUCAR, ACTIVIDAD FISICA, SALUD VISUAL, BUCAL Y AUDITIVA
Total actores del SGSSS</t>
  </si>
  <si>
    <t>MP101070202 - Asistir al 100% de los actores del SGSSS DLS, EAPB, ESE en fortalecimiento institucional de los programas autocuidado consumo sal, azúcar, actividad física, salud visual, bucal y auditiva, durante el periodo de gobierno</t>
  </si>
  <si>
    <t>MP101070301</t>
  </si>
  <si>
    <t>Ejecutar al 100% el Plan de estilos de vida saludables a través del convenio con INDERVALLE, en la estrategia de escuela saludable, en 41 municipios, durante el período de gobierno.</t>
  </si>
  <si>
    <t>Porcentaje del Plan de estilos de vida saludables ejecutado</t>
  </si>
  <si>
    <t>(No de fases del Plan de estilos de vida saludables ejecutado/ No de Fases del Plan de estilos de vida saludables programado) *100</t>
  </si>
  <si>
    <t>Fases del Plan de estilos de vida saludables ejecutado
Fases del Plan de estilos de vida saludables programadas</t>
  </si>
  <si>
    <t>MP101070301 - Ejecutar al 100% el Plan de estilos de vida saludables a través del convenio con INDERVALLE, en la estrategia de escuela saludable, en 41 municipios, durante el período de gobierno.</t>
  </si>
  <si>
    <t>1010703 - ESTILO DE VIDA SALUDABLE</t>
  </si>
  <si>
    <t>MP101080101</t>
  </si>
  <si>
    <t>Asistir al 100% de  los actores del SGSS, DLS, EAPB, ESE en la adopción de los modelos de gestión y atención integral  en salud para poblaciones especiales: víctimas del conflicto armado, discapacidad, grupos étnicos(afros e indígenas), adulto mayor en el Valle del Cauca  a 2019</t>
  </si>
  <si>
    <t>MR1010801</t>
  </si>
  <si>
    <t xml:space="preserve">Lograr la implementación de un modelo de atención integral en salud de las poblaciones especiales del Valle del Cauca durante el periodo de gobierno. (Victimas, Discapacidad, Grupos étnicos </t>
  </si>
  <si>
    <t xml:space="preserve">Porcentaje de actores del SGSS (DLS, EAPB, ESE)  asistidos en la adopcion de los modelos de gestion y atencion integral  en salud para poblaciones especiales: victimas del conflicto armado, discapacidad, grupos etnicos(afros e indigenas), adulto mayor </t>
  </si>
  <si>
    <t xml:space="preserve">(No. actores SGSSS asistidos en la adopción de los modelo de GAIS para poblaciones especiales / Total actores SGSSS) * 100 </t>
  </si>
  <si>
    <t xml:space="preserve">Actores del Sistemas General de Seguridad Social en Salud asistidos en la adopción de los modelo de Gestión y Atención Integral en Salud para poblaciones especiales
Actores del Sistema General de Seguridad Social ( Direcciones Locales de Salud, Empresas Adminsitradoras de Planes de Beneficios, Empresas Sociales del Estado)  </t>
  </si>
  <si>
    <t>MP101080101 - Asistir al 100% de  los actores del SGSS, DLS, EAPB, ESE en la adopción de los modelos de gestión y atención integral  en salud para poblaciones especiales: víctimas del conflicto armado, discapacidad, grupos étnicos(afros e indígenas), adulto mayor en el Valle del Cauca  a 2019</t>
  </si>
  <si>
    <t>Atención Grupos Vulnerables- Promoción Social</t>
  </si>
  <si>
    <t>A.14</t>
  </si>
  <si>
    <t>10108 - SALUD EN POBLACIONES VULNERABLES</t>
  </si>
  <si>
    <t>1010801 - ATENCIÓN INTEGRAL A POBLACIONES VULNERABLES</t>
  </si>
  <si>
    <t xml:space="preserve">MR1010801 - Lograr la implementación de un modelo de atención integral en salud de las poblaciones especiales del Valle del Cauca durante el periodo de gobierno. (Victimas, Discapacidad, Grupos étnicos </t>
  </si>
  <si>
    <t>MP101090101</t>
  </si>
  <si>
    <t>Implementar cuatro (4) modelos piloto de producción agropecuario sostenible en cuatro zonas diferentes del departamento.</t>
  </si>
  <si>
    <t>1130. SECRETARIA DE MEDIO AMBIENTE, AGRICULTURA , SEGURIDAD ALIMENTARIA Y PESCA</t>
  </si>
  <si>
    <t>MR1010901</t>
  </si>
  <si>
    <t>Beneficiar a 23.000 familias con proyectos de seguridad Alimentaria de producción de alimentos.</t>
  </si>
  <si>
    <t>14   SECTOR AGROPECUARIO</t>
  </si>
  <si>
    <t>NA/ND</t>
  </si>
  <si>
    <t>PR-M2-P1-04 . Procedimiento para promover la seguridad alimentaria y proyectos de desarrollo rural</t>
  </si>
  <si>
    <t xml:space="preserve">Número de modelos piloto de producción agropecuaria sostenible implementadas en cuatro zonas diferentes del departamento en el cuatrienio </t>
  </si>
  <si>
    <t>MI=MI1-MI0</t>
  </si>
  <si>
    <t xml:space="preserve">MI=Variación en el número de modelos piloto de producción agropecuarios implementados; MI1= Número de modelos piloto de producción agropecuarios implementados final; MI0= Número de modelos piloto de producción agropecuarios implementados inicial  </t>
  </si>
  <si>
    <t xml:space="preserve">Ley 101 de 1993 Ley General de Desarrollo Agropecuario y Pesquero </t>
  </si>
  <si>
    <t>MP101090101 - Implementar cuatro (4) modelos piloto de producción agropecuario sostenible en cuatro zonas diferentes del departamento.</t>
  </si>
  <si>
    <t>Agropecuario</t>
  </si>
  <si>
    <t>A.8</t>
  </si>
  <si>
    <t>2. Hambre cero</t>
  </si>
  <si>
    <t>10109 - SEGURIDAD ALIMENTARIA Y NUTRICIONAL</t>
  </si>
  <si>
    <t>1010901 - PRODUCCIÓN DE ALIMENTOS SANOS EN EL VALLE</t>
  </si>
  <si>
    <t>MR1010901 - Beneficiar a 23.000 familias con proyectos de seguridad Alimentaria de producción de alimentos.</t>
  </si>
  <si>
    <t>MP101090201</t>
  </si>
  <si>
    <t>Beneficiar a 20.000 niñ@s de primera infancia, infancia y adolescencia, con la implementación de  proyectos productivos (huertas escolares), presentados y aprobados mediante  convocatorias públicas, en las Instituciones Edicativas oficiales rurales para la obtención de alimentos saludables y nutritivos, en el período de gobierno.</t>
  </si>
  <si>
    <t>NIÑEZ</t>
  </si>
  <si>
    <t>Número de niñ@s de primera infancia, infancia, y adolescencia, beneficiados con la implementación de proyectos productivos escolares en el periodo de gobierno</t>
  </si>
  <si>
    <t>ÑB= LB1-ÑB0</t>
  </si>
  <si>
    <t>ÑB= Variación en el número de niños y niñas de primera infancia, infancia y adolescencia benefiados; ÑB1=Número de niños y niñas de primera infancia, infancia y adolescencia beneficiados final; ÑB0: Número de niños y niñas de primera infancia, infancia y adolescencia.</t>
  </si>
  <si>
    <t>Ley General de Educación (Ley 115 de 1994) Proyectos Pedagógicos Productivos - PPP</t>
  </si>
  <si>
    <t>MP101090201 - Beneficiar a 20.000 niñ@s de primera infancia, infancia y adolescencia, con la implementación de  proyectos productivos (huertas escolares), presentados y aprobados mediante  convocatorias públicas, en las Instituciones Edicativas oficiales rurales para la obtención de alimentos saludables y nutritivos, en el período de gobierno.</t>
  </si>
  <si>
    <t>1010902 - AUTOABASTECIMIENTO DE ALIMENTOS SANOS</t>
  </si>
  <si>
    <t>MP101090202</t>
  </si>
  <si>
    <t>Atender 400 adultos mayores beneficiados con el Programa de Seguridad Alimentaria y Nutricional existente en el departamento, con proyectos productivos, presentados y aprobados mediante convocatorias públicas, en el período de gobierno</t>
  </si>
  <si>
    <t>13   SECTOR DESARROLLO TURISTICO</t>
  </si>
  <si>
    <t>TERCERA EDAD</t>
  </si>
  <si>
    <t xml:space="preserve">Número de adultos mayores atendidos con el Programa de Seguridad Alimentaria y Nutricional existente en el departamento, con proyectos productivos, presentados y aprobados mediante convocatorias públicas, en el periodo de gobierno. </t>
  </si>
  <si>
    <t>AMA= AMA1- AMA0</t>
  </si>
  <si>
    <t>AMA= Variación en el número de adultos mayores atendidos; AMA1= Número de adultos mayores atendidos final; AMA0= Número de adultos mayores atendidos inicial.</t>
  </si>
  <si>
    <t>Ley 1251 de 2008 Por la cual se dictan normas tendientes a procurar la protección, promoción y defensa de los derechos de los adultos mayores.</t>
  </si>
  <si>
    <t>MP101090202 - Atender 400 adultos mayores beneficiados con el Programa de Seguridad Alimentaria y Nutricional existente en el departamento, con proyectos productivos, presentados y aprobados mediante convocatorias públicas, en el período de gobierno</t>
  </si>
  <si>
    <t>MP101090203</t>
  </si>
  <si>
    <t xml:space="preserve">Implementar 20 proyectos productivos , presentados y  aprobados mediante convocatorias públicaspara comunidades Indigenas, en el período de gobierno </t>
  </si>
  <si>
    <t>Número de proyectos productivos, presentados y  aprobados e implementados mediante convocatorias públicas para comunidades Indigenas en el período de gobierno</t>
  </si>
  <si>
    <t>PI = Variación en el número de proyectos implementados; PI1 = Número de proyectos implementados final; PI0 = Número de proyectos implementados inicial</t>
  </si>
  <si>
    <t>LEY 1776 DE 2016                                                                                     Créanse las zonas de Interés de Desarrollo Rural, Económico y Social, Zidres</t>
  </si>
  <si>
    <t xml:space="preserve">MP101090203 - Implementar 20 proyectos productivos , presentados y  aprobados mediante convocatorias públicaspara comunidades Indigenas, en el período de gobierno </t>
  </si>
  <si>
    <t>MP101090204</t>
  </si>
  <si>
    <t>Implementar 20 proyectos productivos, presentados y aprobados mediante convocatorias públicas, pa ra comunidades Afrodescendientes, en el período de gobierno</t>
  </si>
  <si>
    <t>AFRODESCENDIENTES</t>
  </si>
  <si>
    <t>Número de proyectos productivos, presentados y  aprobados e implementados mediante convocatorias públicas para comunidades Afrodescendientes en el período de gobierno</t>
  </si>
  <si>
    <t>ey 70 de 1993. Ley de los derechos de la población afrocolombiana</t>
  </si>
  <si>
    <t>MP101090204 - Implementar 20 proyectos productivos, presentados y aprobados mediante convocatorias públicas, pa ra comunidades Afrodescendientes, en el período de gobierno</t>
  </si>
  <si>
    <t>MP101090205</t>
  </si>
  <si>
    <t>Implementar 168 proyectos productivos, presentados y aprobados mediante convocatorias públicas, para asociaciones de pequeños productores campesinos, en el período de gobierno</t>
  </si>
  <si>
    <t>Número de proyectos productivos, presentados y  aprobados e implementados mediante convocatorias públicas para asociaciones de pequeños productores campesinos en el período de gobierno</t>
  </si>
  <si>
    <t>Ley 160 de 1994                                                                                              Sistema Nacional de Reforma Agraria y Desarrollo Rural Campesino</t>
  </si>
  <si>
    <t>MP101090205 - Implementar 168 proyectos productivos, presentados y aprobados mediante convocatorias públicas, para asociaciones de pequeños productores campesinos, en el período de gobierno</t>
  </si>
  <si>
    <t>MP101090206</t>
  </si>
  <si>
    <t>Implementar 40 proyectos productivos, presentados y aprobados mediante convocatorias públicas, para asociaciones de jóvenes rurales emprendedores, en el período de gobierno</t>
  </si>
  <si>
    <t>Número de proyectos productivos, presentados y  aprobados e implementados mediante convocatorias públicas para asociaciones de jóvenes rurales emprendedores en el período de gobierno</t>
  </si>
  <si>
    <t>MP101090206 - Implementar 40 proyectos productivos, presentados y aprobados mediante convocatorias públicas, para asociaciones de jóvenes rurales emprendedores, en el período de gobierno</t>
  </si>
  <si>
    <t>MP101090207</t>
  </si>
  <si>
    <t>Implementar 40 proyectos productivos, presentados y aprobados mediante convocatorias públicas,  para asociaciones de mujeres campesinas, en el período de gobierno</t>
  </si>
  <si>
    <t>Número de proyectos productivos, presentados y  aprobados e implementados mediante convocatorias públicas para asociaciones de mujeres campesinas en el período de gobierno</t>
  </si>
  <si>
    <t>MP101090207 - Implementar 40 proyectos productivos, presentados y aprobados mediante convocatorias públicas,  para asociaciones de mujeres campesinas, en el período de gobierno</t>
  </si>
  <si>
    <t>MP101090301</t>
  </si>
  <si>
    <t>Asistir técnicamente al 100% de las DLS en la implementación en la política nutricional para la prevención del sobrepeso y los malos hábitos alimenticios.</t>
  </si>
  <si>
    <t>MR1010902</t>
  </si>
  <si>
    <t>Mantener por debajo del  15% la prevalencia de obesidad en población de 5 a 17 años del Departamento, durante el período de gobierno.</t>
  </si>
  <si>
    <t>Porcentaje de  DLS  asistidas en la implementacion en la politica nutricional para la prevencion del sobrepeso y los habitos alimenticios.</t>
  </si>
  <si>
    <t>No. de DLS  con asesoria y asistencia tecnica en la politica nutricional para la prevención de sobrepeso y malos habitos alimenticios / Total de DLS.</t>
  </si>
  <si>
    <t>DLS  con asesoria y asistencia tecnica en la politica nutricional para la prevención de sobrepeso y malos habitos alimenticios 
Direcciones Locales de Salud</t>
  </si>
  <si>
    <t>MP101090301 - Asistir técnicamente al 100% de las DLS en la implementación en la política nutricional para la prevención del sobrepeso y los malos hábitos alimenticios.</t>
  </si>
  <si>
    <t>1010903 - PREVENCION DEL SOBRE PESO Y LA MALA NUTRICION</t>
  </si>
  <si>
    <t>MR1010902 - Mantener por debajo del  15% la prevalencia de obesidad en población de 5 a 17 años del Departamento, durante el período de gobierno.</t>
  </si>
  <si>
    <t>MP101090302</t>
  </si>
  <si>
    <t>Monitorear al 100 % de las Instituciones Educativas en los indicadores de talla y peso de su población escolar objeto de la intervención, durante el período de gobierno.</t>
  </si>
  <si>
    <t>Porcentaje de  indicadores de talla y peso en la poblacion escolar monitoreada</t>
  </si>
  <si>
    <t>(No. de instituciones eductivas  monitorias en los indicadores de peso y talla /No. total  instituciones educativas programadas para monitoreo)*100</t>
  </si>
  <si>
    <t xml:space="preserve">Instituciones eductivas con  monitorias en los indicadores de peso y talla
instituciones educativas </t>
  </si>
  <si>
    <t>MP101090302 - Monitorear al 100 % de las Instituciones Educativas en los indicadores de talla y peso de su población escolar objeto de la intervención, durante el período de gobierno.</t>
  </si>
  <si>
    <t>MP102010101</t>
  </si>
  <si>
    <t xml:space="preserve">Diseñar una Estrategia para hacer seguimiento, monitoreo y evaluación a la implementación de las líneas de política pública departamental de primera infancia, durante el período de gobierno.  </t>
  </si>
  <si>
    <t>1132. SECRETARIA DE PARTICIPACION Y DESARROLLO SOCIAL</t>
  </si>
  <si>
    <t>MR1020101</t>
  </si>
  <si>
    <t>Implementar  una Política Publica Departamental de Primera Infancia, Infancia y Adolescencia a través de una estrategia de atención integral de acuerdo a la Política Nacional de "Cero a Siempre" y la Ley 1098 de 2006</t>
  </si>
  <si>
    <t>07   SECTOR DESARROLLO COMUNITARIO</t>
  </si>
  <si>
    <t xml:space="preserve">PR-M3-P4-03 . Procedimiento Coordinación Estratégica Interinstitucional Hacia La Garantía De Derechos </t>
  </si>
  <si>
    <t>Estrategia para hacer seguimiento,monitoreo y evaluación a la implementación de las líneas de política departamental de primera infanica, diseñada durante el período de gobierno</t>
  </si>
  <si>
    <t>ESMED</t>
  </si>
  <si>
    <t>ESMED=(Estrategia Seguimiento Monitoreo Evaluacion Diseñada)</t>
  </si>
  <si>
    <t>Política Pública Departamental de Primera Infancia, Infancia, Adolescencia y Familia</t>
  </si>
  <si>
    <t xml:space="preserve">MP102010101 - Diseñar una Estrategia para hacer seguimiento, monitoreo y evaluación a la implementación de las líneas de política pública departamental de primera infancia, durante el período de gobierno.  </t>
  </si>
  <si>
    <t>102 - PRIMERA INFANCIA, INFANCIA, ADOLESCENCIA Y JUVENTUD</t>
  </si>
  <si>
    <t>10201 - 1, 2 Y 3 PRIMERA INFANCIA CUENTA ESTA VEZ.</t>
  </si>
  <si>
    <t>1020101 - PRIORIZANDO LA PRIMERA INFANCIA</t>
  </si>
  <si>
    <t>MR1020101 - Implementar  una Política Publica Departamental de Primera Infancia, Infancia y Adolescencia a través de una estrategia de atención integral de acuerdo a la Política Nacional de "Cero a Siempre" y la Ley 1098 de 2006</t>
  </si>
  <si>
    <t>MP102010102</t>
  </si>
  <si>
    <t xml:space="preserve">Asistir Técnicamente a 5  Centros de Desarrollo Infantil (CDI) en enfoque diferencial, enfoque de derechos, protección integral y participación de niños y niñas acorde a su nivel de desarrollo, durante el período de gobierno. </t>
  </si>
  <si>
    <t>22   SECTOR GOBIERNO , PLANEACION Y DESARROLLO INSTITUCIONAL</t>
  </si>
  <si>
    <t>Centros de Desarrollo Infantil (CDI) en enfoque diferencial, enfoque de derechos, protección integral y participación de niños y niñas acorde a su nivel de desarrollo, asistidos tecnicamente durante el perido de gobierno</t>
  </si>
  <si>
    <t>∑CDIA</t>
  </si>
  <si>
    <t>∑CDIA= Sumatoria de Centros de Desarrollo Infantil Asistidos</t>
  </si>
  <si>
    <t>Ley 1098 de 2006 Código de Infanica y Adolescencia</t>
  </si>
  <si>
    <t xml:space="preserve">MP102010102 - Asistir Técnicamente a 5  Centros de Desarrollo Infantil (CDI) en enfoque diferencial, enfoque de derechos, protección integral y participación de niños y niñas acorde a su nivel de desarrollo, durante el período de gobierno. </t>
  </si>
  <si>
    <t>4. Educación de calidad</t>
  </si>
  <si>
    <t>MP102010201</t>
  </si>
  <si>
    <t>Beneficiar 1.132 niños y niñas entre 0 y 6 años con atención integral en 12 municipios no certificados del Departamento del Valle durante el período de gobierno.</t>
  </si>
  <si>
    <t>1105. SECRETARIA DE EDUCACION</t>
  </si>
  <si>
    <t>MR1020102</t>
  </si>
  <si>
    <t>Alcanzar el 61% de Porcentaje de cobertura en atención integral a la primera infancia en los municipios no certificados durante el período de gobierno</t>
  </si>
  <si>
    <t>02   SECTOR EDUCACION</t>
  </si>
  <si>
    <t>Niños y niñas entre 0 y 5 años beneficiados con atencion integral en 12 municipios no certificados del Departamento del Valle durante el periodo de gobierno</t>
  </si>
  <si>
    <t>NBAI</t>
  </si>
  <si>
    <t>NBAI: Niños y niñas beneficiados con atención integral</t>
  </si>
  <si>
    <t>Ley 1098/2006. Codigo de Infancia y adolescencia. Documentos CONPES primera infancia,  estrategia Nacional de cero a siempre, Plan de Desarrollo Nacional, Plan de Desarrollo Departamental el Valle esta en Vos</t>
  </si>
  <si>
    <t>MP102010201 - Beneficiar 1.132 niños y niñas entre 0 y 6 años con atención integral en 12 municipios no certificados del Departamento del Valle durante el período de gobierno.</t>
  </si>
  <si>
    <t>1020102 - DESARROLLO INTEGRAL DE LA PRIMERA INFANCIA.</t>
  </si>
  <si>
    <t>MR1020102 - Alcanzar el 61% de Porcentaje de cobertura en atención integral a la primera infancia en los municipios no certificados durante el período de gobierno</t>
  </si>
  <si>
    <t>MP102010202</t>
  </si>
  <si>
    <t>Asistir técnicamente a 42 Comités Municipales de Primera Infancia, Infancia y Adolescencia y familia en participación de niños, niñas y adolescentes y en Cartografía Social.</t>
  </si>
  <si>
    <t>Numero de Comités Municipales de Primera Infancia, Infancia y Adolescencia y familia, Asistidos tecnicamente en participación de niños, niñas y adolescentes y en Cartografía Social.</t>
  </si>
  <si>
    <t>CMPIAT</t>
  </si>
  <si>
    <t>CMPIAT=(Comites Municipales Primera Infancia Asistidos Tecnicamente)</t>
  </si>
  <si>
    <t>MP102010202 - Asistir técnicamente a 42 Comités Municipales de Primera Infancia, Infancia y Adolescencia y familia en participación de niños, niñas y adolescentes y en Cartografía Social.</t>
  </si>
  <si>
    <t>16. Paz, justicia e instituciones sólidas</t>
  </si>
  <si>
    <t>MP102010203</t>
  </si>
  <si>
    <t xml:space="preserve">Asistir Técnicamente a 42Comités Municipales de Infancia, Adolescencia y Familia en enfoque de derechos, enfoque diferencial y protección integral, durante el periodo de gobierno </t>
  </si>
  <si>
    <t>Comités Municipales de Infanica, adolescencia y Familia enenfoque de derechos, enfoque diferencial y proteccion integral, asistidos técnicamente durante el periodo de gobierno.</t>
  </si>
  <si>
    <t>NCMAT</t>
  </si>
  <si>
    <t>NCMAT: Número de Comites Muncipales Asistidos Técnicamente</t>
  </si>
  <si>
    <t xml:space="preserve">MP102010203 - Asistir Técnicamente a 42Comités Municipales de Infancia, Adolescencia y Familia en enfoque de derechos, enfoque diferencial y protección integral, durante el periodo de gobierno </t>
  </si>
  <si>
    <t>MP102010204</t>
  </si>
  <si>
    <t xml:space="preserve">Cualificar 42 Comités Municipales de Primera Infancia para la Implementación y Seguimiento de la Política Pública de Primera Infancia, en el período de gobierno. </t>
  </si>
  <si>
    <t xml:space="preserve">PR-M3-P4-02 . Procedimiento Para Consolidar Un Sistema Integral De Información Y Conocimiento En Políticas Públicas Sociales                                                                                 </t>
  </si>
  <si>
    <t>Numero de comites municipales de primera infancia cualificados para el seguimiento a la politica publica de primera infancia durante el periodo de gobierno</t>
  </si>
  <si>
    <t>CMPIC</t>
  </si>
  <si>
    <t xml:space="preserve">CMPIC: Comites Municipales de Primera Infancia Cualificados- </t>
  </si>
  <si>
    <t xml:space="preserve">MP102010204 - Cualificar 42 Comités Municipales de Primera Infancia para la Implementación y Seguimiento de la Política Pública de Primera Infancia, en el período de gobierno. </t>
  </si>
  <si>
    <t>MP102020101</t>
  </si>
  <si>
    <t xml:space="preserve">Asistir a  42 Entes territoriales Municipales en Inclusión del enfoque diferencial y de derechos en la gestión pública orientada a la población infantil y adolescente del Valle del Cauca. </t>
  </si>
  <si>
    <t>MR1020201</t>
  </si>
  <si>
    <t xml:space="preserve">Implementar una política pública departamental de infancia, adolescencia y familia, desde y para niños, niñas y adolescentes, en el período de gobierno. </t>
  </si>
  <si>
    <t>Entes territoriales Municipales en Inclusión del enfoque diferencial y de derechos en la gestión pública orientada a la población infantil y adolescente del Valle del Cauca, asistidos</t>
  </si>
  <si>
    <t>NETMEDA</t>
  </si>
  <si>
    <t>NETMEDA: Número de Entes Territoriales Municipales con Enfoque Diferencial Asistidos</t>
  </si>
  <si>
    <t>Ley 1098 de 2006 Cófigo de Infancia y Adolescencia</t>
  </si>
  <si>
    <t xml:space="preserve">MP102020101 - Asistir a  42 Entes territoriales Municipales en Inclusión del enfoque diferencial y de derechos en la gestión pública orientada a la población infantil y adolescente del Valle del Cauca. </t>
  </si>
  <si>
    <t>10202 - INFANCIA, ADOLESCENCIA Y JUVENTUD</t>
  </si>
  <si>
    <t>1020201 - ATENCIONES INTEGRALES Y DIFERENCIALES</t>
  </si>
  <si>
    <t xml:space="preserve">MR1020201 - Implementar una política pública departamental de infancia, adolescencia y familia, desde y para niños, niñas y adolescentes, en el período de gobierno. </t>
  </si>
  <si>
    <t>MP102020102</t>
  </si>
  <si>
    <t>Asistir a 42 Municipios en participación de Niños, Niñas y Adolescentes en las instancias del Sistema Nacional de Bienestar Familiar y del Sistema Nacional de Derechos Humanos</t>
  </si>
  <si>
    <t>Municipios  en participación de niños, niñas y adolescentes en las instancias del Sistema Nacional de Bienestar Familiar y del Sistema Nacional de Derechos Humanos  asistidos</t>
  </si>
  <si>
    <t>∑MAPNNAISNDH</t>
  </si>
  <si>
    <t xml:space="preserve">MAPNNAISNDH:  Municipios Asistidos en Participacion  Niños Niñas Adolescentes en las Instancias del Sistema Nacional de Derechos Humanos </t>
  </si>
  <si>
    <t>MP102020102 - Asistir a 42 Municipios en participación de Niños, Niñas y Adolescentes en las instancias del Sistema Nacional de Bienestar Familiar y del Sistema Nacional de Derechos Humanos</t>
  </si>
  <si>
    <t>MP102020103</t>
  </si>
  <si>
    <t xml:space="preserve">Asistir a  42 Municipios    en la implementación  de la política, planes programas, acciones, de atención integral de la infancia y la adolescencia en las instancia, durante el periodo de gobierno </t>
  </si>
  <si>
    <t>Municipios en la implementación de la política, planes, programas, acciones de atención integral de la infancia y la adolescencia asistidos durante el período de gobierno</t>
  </si>
  <si>
    <t>PPAAIIAAI</t>
  </si>
  <si>
    <t xml:space="preserve">PPAAIIAAI: Politica Planes Accion Atencion integral infancia Adolescencia Asistidos Implementados </t>
  </si>
  <si>
    <t xml:space="preserve">MP102020103 - Asistir a  42 Municipios    en la implementación  de la política, planes programas, acciones, de atención integral de la infancia y la adolescencia en las instancia, durante el periodo de gobierno </t>
  </si>
  <si>
    <t>MP102020104</t>
  </si>
  <si>
    <t>Acompañar a 42 entes territoriales en la formulación e implementación de la política pública de participación ciudadana del departamento, para garantizar la inclusión de niñas, niños y adolescentes, durante el período de gobierno.</t>
  </si>
  <si>
    <t xml:space="preserve">Entes territoriales en la formulación e implementación de la política pública de participación ciudadana del departamento acompañados, gara garantizar la inclucion de niñas, niños y adolescentes, acompañados durante el periodo de gobierno </t>
  </si>
  <si>
    <t>∑ETAIPPPC</t>
  </si>
  <si>
    <t xml:space="preserve">ETAIPPPC : Entes Territoriales Acompañados en la Implementacion de la Politica Publica de Participacion Ciudadana </t>
  </si>
  <si>
    <t>MP102020104 - Acompañar a 42 entes territoriales en la formulación e implementación de la política pública de participación ciudadana del departamento, para garantizar la inclusión de niñas, niños y adolescentes, durante el período de gobierno.</t>
  </si>
  <si>
    <t>MP102020105</t>
  </si>
  <si>
    <t xml:space="preserve">Beneficiar   a 27.360 niños y niñas entre 0 a 6 años con el acceso gratuito para su recreación y aprovechamiento del tiempo libre en los parques recreativos del Departamento, durante el período de gobierno de 2016-2019.  </t>
  </si>
  <si>
    <t>1163. CORPORACION DEPARTAMENTAL PARA LA  RECREACION - RECREAVALLE</t>
  </si>
  <si>
    <t>05   SECTOR RECREACION Y DEPORTES</t>
  </si>
  <si>
    <t xml:space="preserve">27.360 Niños y niñas entre 0 a 6 años beneficiados con el acceso gratuito para su recreación y aprovechamiento del tiempo libre en los parques recreativos del Departamento, durante el período de gobierno de 2016-2019.  </t>
  </si>
  <si>
    <t xml:space="preserve">TNNB= Sumatoria (INNBM1 +INNBM2..INNBM41) </t>
  </si>
  <si>
    <t>TNNB= Sumatoria del informe de  niños y niñas beneficiados de los parques recreativos en 41 Municipios del Departamento</t>
  </si>
  <si>
    <t>Si, por programa de Gobierno</t>
  </si>
  <si>
    <t>PILAR 1 - EQUIDAD Y LUCHA CONTRA LA POBREZA - Línea de Acción: 102 Primera Infancia, Infancia, Adolescencia y Juventud - Programa: 10202 Infancia, Adolescencia y Juventud</t>
  </si>
  <si>
    <t xml:space="preserve">MP102020105 - Beneficiar   a 27.360 niños y niñas entre 0 a 6 años con el acceso gratuito para su recreación y aprovechamiento del tiempo libre en los parques recreativos del Departamento, durante el período de gobierno de 2016-2019.  </t>
  </si>
  <si>
    <t>Deporte y Recreación</t>
  </si>
  <si>
    <t>A.4</t>
  </si>
  <si>
    <t>MP102020106</t>
  </si>
  <si>
    <t xml:space="preserve">Beneficiar a 9.600 infantes entre 7 a 14 años   con el acceso gratuito para su recreación y aprovechamiento del tiempo libre en los parques recreativos del Departamento, durante el período de gobierno de 2016-2019. </t>
  </si>
  <si>
    <t>9600 Infantes entre 7 a 14 años beneficiados con el acceso gratuito para su recreación y aprovechamiento del tiempo libre en los parques recreativos del Departamento, durante el período de gobierno de 2016-2019.</t>
  </si>
  <si>
    <t>TIB= Sumatoria ( IIBM1 + IIBMn....IIBM42)</t>
  </si>
  <si>
    <t xml:space="preserve">TIB= Sumatoria de los informes de los 41 parques recreativos de los infantes  beneficiados con el acceso gratuito para su recreación y aprovechamiento del tiempo libre en los parques recreativos del Departamento. </t>
  </si>
  <si>
    <t>PILAR 1 - EQUIDAD Y LUCHA CONTRA LA POBREZA - Línea de Acción:102 Primera Infancia, Infancia, Adolescencia, Juventud . Programa:10202 Infancia,Adolescencia y Juventud</t>
  </si>
  <si>
    <t xml:space="preserve">MP102020106 - Beneficiar a 9.600 infantes entre 7 a 14 años   con el acceso gratuito para su recreación y aprovechamiento del tiempo libre en los parques recreativos del Departamento, durante el período de gobierno de 2016-2019. </t>
  </si>
  <si>
    <t>MP102020107</t>
  </si>
  <si>
    <t xml:space="preserve">Beneficiar a 8.880 adolescentes entre 15 y 17 años con el acceso gratuito para su recreación y aprovechamiento del tiempo libre en los parques recreativos del Departamento, durante el período de gobierno de 2016-2019. </t>
  </si>
  <si>
    <t>ADOLESCENCIA</t>
  </si>
  <si>
    <t>8.880 Adolescentes entre 15 y 17 años beneficiados con el acceso gratuito para su recreación y aprovechamiento del tiempo libre en los parques recreativos del Departamento, durante el período de gobierno de 2016 -2019.</t>
  </si>
  <si>
    <t>TAB = Sumatoria ( IABM1 + IABMn….+IABM42)</t>
  </si>
  <si>
    <t xml:space="preserve">TAB= Sumatoria de los informes de los 41 parques recreativos de los Adolescentes  beneficiados con el acceso gratuito para su recreación y aprovechamiento del tiempo libre en los parques recreativos del Departamento. </t>
  </si>
  <si>
    <t>PILAR 1 - EQUIDAD Y LUCHA CONTRA LA POBREZA - Línea de Acción:102 Primera Infancia, Infancia, Adolescencia, Juventud - Programa:10202 Infancia, Adolescencia y Juventud</t>
  </si>
  <si>
    <t xml:space="preserve">MP102020107 - Beneficiar a 8.880 adolescentes entre 15 y 17 años con el acceso gratuito para su recreación y aprovechamiento del tiempo libre en los parques recreativos del Departamento, durante el período de gobierno de 2016-2019. </t>
  </si>
  <si>
    <t>MP102020201</t>
  </si>
  <si>
    <t>Desarrollar  una  Plataforma  interactiva  para  Niños, Niñas, Adolescentes, frente a sus derechos con herramientas como manejo de medios de comunicación, expresiones artísticas y culturales, durante el periodo de gobierno.</t>
  </si>
  <si>
    <t>25   SECTOR CIENCIA Y TECNOLOGIA</t>
  </si>
  <si>
    <t>Plataforma  interactiva  para  Niños, Niñas, Adolescentes, frente a sus derechos con herramientas como manejo de medios de comunicación, expresiones artísticas y culturales,desarrollada durante el periodo de gobierno.</t>
  </si>
  <si>
    <t>PII</t>
  </si>
  <si>
    <t>PII: Plataforma Interactica Implementada</t>
  </si>
  <si>
    <t>MP102020201 - Desarrollar  una  Plataforma  interactiva  para  Niños, Niñas, Adolescentes, frente a sus derechos con herramientas como manejo de medios de comunicación, expresiones artísticas y culturales, durante el periodo de gobierno.</t>
  </si>
  <si>
    <t xml:space="preserve">1020202 - CONSTRUCCIÓN DEL PLAN DE VIDA DE NIÑOS , NIÑAS Y ADOLESCENTES </t>
  </si>
  <si>
    <t>MP102020202</t>
  </si>
  <si>
    <t>Apoyar la implementación de 4 territorios étnicos con bienestar, en donde existan iniciativas desde la comunidad, para afianzar y recuperar las tradiciones, los valores culturales, y la autosuficiencia alimentaria de los afros e indígenas.</t>
  </si>
  <si>
    <t>1117. SECRETARIA DE ASUNTOS ETNICOS</t>
  </si>
  <si>
    <t xml:space="preserve">PR-M3-P4-01 . Procedimiento para Promover La Participación Social                                             </t>
  </si>
  <si>
    <t>Territorios etnicos con bienestar, en donde existan iniciativas desde la comunidad, para afianzar y recuperar las tradiciones, los valores culturales, y la autosuficiencia alimentaria de los afros e indigenas apoyados</t>
  </si>
  <si>
    <t>∑ = TEA</t>
  </si>
  <si>
    <t>TEA =  Territorios Etnicos Apoyados</t>
  </si>
  <si>
    <t>Ley 70 de 1993</t>
  </si>
  <si>
    <t>MP102020202 - Apoyar la implementación de 4 territorios étnicos con bienestar, en donde existan iniciativas desde la comunidad, para afianzar y recuperar las tradiciones, los valores culturales, y la autosuficiencia alimentaria de los afros e indígenas.</t>
  </si>
  <si>
    <t>MP102020301</t>
  </si>
  <si>
    <t xml:space="preserve">Fortalecer 50 grupos y defensorías Juveniles e infantiles con promoción y acompañamiento en participación ciudadanía, derechos humanos y estructura del Estado. y atención, estructura del Estado. </t>
  </si>
  <si>
    <t>grupos y defensorías Juveniles e infantiles con promoción y acompañamiento en participación ciudadanía, derechos humanos, rutas de prevención y atención, estructura del Estado, fortalecidos</t>
  </si>
  <si>
    <t>∑NGIJF</t>
  </si>
  <si>
    <t>∑NGIJF : Sumatoria de numero de grupos infantiles y juveniles fortalecidos</t>
  </si>
  <si>
    <t xml:space="preserve">MP102020301 - Fortalecer 50 grupos y defensorías Juveniles e infantiles con promoción y acompañamiento en participación ciudadanía, derechos humanos y estructura del Estado. y atención, estructura del Estado. </t>
  </si>
  <si>
    <t>1020203 - ACTORES DE SU DESARROLLO</t>
  </si>
  <si>
    <t>MP102020302</t>
  </si>
  <si>
    <t>Formar 2.500 Niños, Niñas y Adolescentes para el fomento de la participación, la transparencia y el sentido de pertenecía con el Departamento del Valle del Cauca, durante el período de gobierno.</t>
  </si>
  <si>
    <t>niños, niñas y adolescentes para el fomento de la participación , la transparencia y el sentido de pertenencia con el departamento del valle del Cauca formados, durante el período de gobierno</t>
  </si>
  <si>
    <t>∑NNASP</t>
  </si>
  <si>
    <t>∑NNASP : Sumatoria de niños, niñas y adolescentes con sentido de pertenenecia</t>
  </si>
  <si>
    <t>MP102020302 - Formar 2.500 Niños, Niñas y Adolescentes para el fomento de la participación, la transparencia y el sentido de pertenecía con el Departamento del Valle del Cauca, durante el período de gobierno.</t>
  </si>
  <si>
    <t>MP102020303</t>
  </si>
  <si>
    <t>Gestionar   la creación de la Escuela de Administración Pública, Infantil y Juvenil ESAPI  del Valle del Cauca, durante el Periodo Gobierno.</t>
  </si>
  <si>
    <t>1108. SECRETARIA DE GOBIERNO</t>
  </si>
  <si>
    <t>08   SECTOR DEFENSA Y SEGURIDAD</t>
  </si>
  <si>
    <t>PR-M6-P1-04 . Apoyar programas de derechos humanos y derecho internacional humanitario</t>
  </si>
  <si>
    <t>Escuela de Administración Pública Infantil y Juvenil ESAPI del valle del cauca, gestionada y creada durante el periodo de gobierno</t>
  </si>
  <si>
    <t>EGESAPI=1</t>
  </si>
  <si>
    <t xml:space="preserve">EGESAPI=1 (Escuela gestionada Adminsitración Publica para los niños y jóvenes) </t>
  </si>
  <si>
    <t>Art. 1 Ley 387 de 1997, Decreto 2569  de 2000, Sentencia T-025 de la corte constitucional</t>
  </si>
  <si>
    <t>MP102020303 - Gestionar   la creación de la Escuela de Administración Pública, Infantil y Juvenil ESAPI  del Valle del Cauca, durante el Periodo Gobierno.</t>
  </si>
  <si>
    <t>Justicia y Seguridad</t>
  </si>
  <si>
    <t>A.18</t>
  </si>
  <si>
    <t>MP102020304</t>
  </si>
  <si>
    <t>Promover la elección del Gobierno Departamental Infantil y Juvenil del Valle del Cauca, durante el Periodo Gobierno.</t>
  </si>
  <si>
    <t>PR-M6-P1-03 . Coordinación y seguimiento de procesos electorales</t>
  </si>
  <si>
    <t>Eleccion del gobierno departamental  infantil y juvenil  en el Valle del Cauca promovida durante el periodo de gobierno</t>
  </si>
  <si>
    <t>CPM+ SMP= EDGIJ</t>
  </si>
  <si>
    <t>CMP: CONVOCATORIA DE PARTICIPANTES MUNICIPALES, SMP: SELECCIÓN DE PARTICIPANTES MUNICIPALES; ELDIJ: ELECCION DE GOBIERNO INFANTIL Y UVENIL</t>
  </si>
  <si>
    <t>Ley estatutaria 1622 de 2013</t>
  </si>
  <si>
    <t>MP102020304 - Promover la elección del Gobierno Departamental Infantil y Juvenil del Valle del Cauca, durante el Periodo Gobierno.</t>
  </si>
  <si>
    <t>Desarrollo Comunitario</t>
  </si>
  <si>
    <t>A.16</t>
  </si>
  <si>
    <t>MP102020401</t>
  </si>
  <si>
    <t xml:space="preserve">Apoyar   un programa de responsabilidad penal para adolescentes - construcción del CETRA. </t>
  </si>
  <si>
    <t xml:space="preserve">programa de responsabilidad penal para adolescentes construccion del CENTRA  apoyado. </t>
  </si>
  <si>
    <t>SRP=1</t>
  </si>
  <si>
    <t>SRP(sistema responsabilidad penal) apoyado =1</t>
  </si>
  <si>
    <t>Ley 1098 de 2006, Codigo de infancia y adolescencia, titulo 2- Sistema de responsabilidad penal para adolescentes.</t>
  </si>
  <si>
    <t xml:space="preserve">MP102020401 - Apoyar   un programa de responsabilidad penal para adolescentes - construcción del CETRA. </t>
  </si>
  <si>
    <t>1020204 - PREVENCIÓN, ASISTENCIA Y RESTABLECIMIENTO INTEGRAL DE LOS DERECHOS</t>
  </si>
  <si>
    <t>MP102020402</t>
  </si>
  <si>
    <t>Implementar un (1)  programa de prevención de vulneración de derechos    de niños, niñas, adolescentes y jóvenes, durante el cuatrienio.</t>
  </si>
  <si>
    <t>ograma de prevencion de vulneracion de derechos de niños niñas adolescentes y jovenes implementado durante el cuatrienio</t>
  </si>
  <si>
    <t>PDHNNAJ = 1</t>
  </si>
  <si>
    <t>PDHNNAJ : PROGRAMA DE DERECHOS HUMANOS PARA LOS NNAJ IMPLEMENTADAO</t>
  </si>
  <si>
    <t>Ley 1098 de 2006</t>
  </si>
  <si>
    <t>MP102020402 - Implementar un (1)  programa de prevención de vulneración de derechos    de niños, niñas, adolescentes y jóvenes, durante el cuatrienio.</t>
  </si>
  <si>
    <t>MP102020403</t>
  </si>
  <si>
    <t>Asistir a 42 Municipios en Promoción de la descentralización de los órganos del Estado responsable de la protección de los derechos de Niñas, Niños, Adolescentes durante el periodo de gobierno</t>
  </si>
  <si>
    <t>Municipios en promoción de la descenralización de los órganos del estado responsable de la protección de los derechos de niñas, niños y adolescentes (equipos móviles interdisciplinarios y Comisaría Móviles) asistidos</t>
  </si>
  <si>
    <t>∑MAPGPA</t>
  </si>
  <si>
    <t xml:space="preserve">∑MAPGPA : Sumatoria de Municipios con Autonomía de Procesos de Gestión Pública Asistidos </t>
  </si>
  <si>
    <t>MP102020403 - Asistir a 42 Municipios en Promoción de la descentralización de los órganos del Estado responsable de la protección de los derechos de Niñas, Niños, Adolescentes durante el periodo de gobierno</t>
  </si>
  <si>
    <t>MP102020404</t>
  </si>
  <si>
    <t>Diseñar un esquema de seguimiento, evaluación y ajuste de la aplicación de rutas de prevención, especialmente prevención en protección y atención de vulneración de derechos de niños, niñas y adolescentes</t>
  </si>
  <si>
    <t>esquema de seguimiento, evaluación y ajuste de la aplicación de rutas de prevención, especialmente prevención en protección y atención de vulneración de derechos de niños, niñas y adolescentes diseñado</t>
  </si>
  <si>
    <t>ESEARPID</t>
  </si>
  <si>
    <t>ESEARPID:  Esquema de Seguimiento, Evaluación y Ajustes de Rutas para la Protección Integral Diseñado</t>
  </si>
  <si>
    <t>MP102020404 - Diseñar un esquema de seguimiento, evaluación y ajuste de la aplicación de rutas de prevención, especialmente prevención en protección y atención de vulneración de derechos de niños, niñas y adolescentes</t>
  </si>
  <si>
    <t>MP102020405</t>
  </si>
  <si>
    <t>Asistir a 42 entes territoriales en consolidación de un modelo de planeación participativa con enfoque de gestión integral, de rutas de promoción y garantía, prevención de vulneración, restitución de derechos y exigibilidad.</t>
  </si>
  <si>
    <t>Entes territoriales en consolidación de un modelo de planeación participativa con enfoque de gestión integral, de rutas de promoción y garantía, prevencion de vulneración, restitución de derechos y exigibilidad, asistidos</t>
  </si>
  <si>
    <t>∑MIMPP</t>
  </si>
  <si>
    <t>∑MIMPP : Sumatoria de municipios implementado un modelo de planeación participativa</t>
  </si>
  <si>
    <t>MP102020405 - Asistir a 42 entes territoriales en consolidación de un modelo de planeación participativa con enfoque de gestión integral, de rutas de promoción y garantía, prevención de vulneración, restitución de derechos y exigibilidad.</t>
  </si>
  <si>
    <t>MP102020501</t>
  </si>
  <si>
    <t xml:space="preserve">Fortalecer 50 grupos y defensorías Juveniles e infantiles, para la prevención del   reclutamiento, y otras formas de violencia, durante el período de gobierno. </t>
  </si>
  <si>
    <t>Grupos y defensorías juveniles e infantiles, para la prevención del reclutamiento y otras formas de violencia, fortalecidos durante el período de gobierno</t>
  </si>
  <si>
    <t>∑GIJF</t>
  </si>
  <si>
    <t>∑GIJF : Sumatoria de Grupos Infantiles y Juveniles fortalecidos</t>
  </si>
  <si>
    <t xml:space="preserve">MP102020501 - Fortalecer 50 grupos y defensorías Juveniles e infantiles, para la prevención del   reclutamiento, y otras formas de violencia, durante el período de gobierno. </t>
  </si>
  <si>
    <t>1020205 - ERRADICAR EL TRABAJO INFANTIL</t>
  </si>
  <si>
    <t>MP102020502</t>
  </si>
  <si>
    <t>Asistir a los 42 municipios en la implementación de los Comités municipales de la erradicación de trabajo infantil y las peores formas durante el período de gobierno.</t>
  </si>
  <si>
    <t>MUNICIPIOS ASISTIDOS EN LA IMPLMENTACION DE LOS COMITES MUNICIPALES DE ERRADICACION DEL TRABAJO INFANTIL Y LAS PEORES FORMAS DURANTE EL PERIODO DE GOBIERNO</t>
  </si>
  <si>
    <t>MACMETI</t>
  </si>
  <si>
    <t xml:space="preserve">MACMETI: MUNICIPOS ASISTIDOS EN LA IMPLEMENTACION DE LOS COMITES MUNICIPALES DE ERRADICACION DEL TRABAJO INFANTIL </t>
  </si>
  <si>
    <t>Ley 1098 de 2006 - Código sustantivo del trabajo</t>
  </si>
  <si>
    <t>MP102020502 - Asistir a los 42 municipios en la implementación de los Comités municipales de la erradicación de trabajo infantil y las peores formas durante el período de gobierno.</t>
  </si>
  <si>
    <t>MP102020503</t>
  </si>
  <si>
    <t>Implementar 1 campaña de prevención de violencia, reclutamiento y utilización de Niñas, Niños, Adolescencia en los 42 municipios durante el período de gobierno.</t>
  </si>
  <si>
    <t>PR-M6-P1-01 . Apoyar  permanentemente la preservación del orden público en el departamento</t>
  </si>
  <si>
    <t>Campaña de prevencion de violencia, reclutamiento  y utilizacion de niños, niñas  Yy adolecentesen los 42 munciipios,  implementada durante el periodo de gobierno</t>
  </si>
  <si>
    <t>CPVRUNNA</t>
  </si>
  <si>
    <t xml:space="preserve">CPVRUNNA= CAMPAÑA PREVENCION VIOLENCIA RECLUTAMIENTO Y UTILIZACION DE NIÑOS NIÑAS Y ADOLECENTES </t>
  </si>
  <si>
    <t>LEY 1622 DE 2013</t>
  </si>
  <si>
    <t>MP102020503 - Implementar 1 campaña de prevención de violencia, reclutamiento y utilización de Niñas, Niños, Adolescencia en los 42 municipios durante el período de gobierno.</t>
  </si>
  <si>
    <t>MP102020504</t>
  </si>
  <si>
    <t>Implementar  un programa de prevención de vulneración de derechos  en  la población de niños, niñas y adolescentes  frente al  riesgo de explotación sexual, comercial  en el Valle del Cauca, en el marco de la ordenanza 0243/2008, durante el periodo de gobierno.</t>
  </si>
  <si>
    <t>programa de prevención de vulneración de derechos  en  la población de niños, niñas y adolescentes  frente al  riesgo de explotación sexual, comercial  en el Valle del Cauca, en el marco de la ordenanza 0243/2008, implementado durante el periodo de gobierno.</t>
  </si>
  <si>
    <t>PPVD</t>
  </si>
  <si>
    <t xml:space="preserve">PPVD =PROGRAMA PREVENCION VULNERACION DE DERECHOS </t>
  </si>
  <si>
    <t>ORDENANZA 0243 DE 2008</t>
  </si>
  <si>
    <t>MP102020504 - Implementar  un programa de prevención de vulneración de derechos  en  la población de niños, niñas y adolescentes  frente al  riesgo de explotación sexual, comercial  en el Valle del Cauca, en el marco de la ordenanza 0243/2008, durante el periodo de gobierno.</t>
  </si>
  <si>
    <t>MP102020601</t>
  </si>
  <si>
    <t>Generación de Espacios de Convivencia entre pares acorde al método scout durante el período de gobierno.</t>
  </si>
  <si>
    <t>PR-M6-P1-06 . Promover una cultura de paz y resolución de conflictos.</t>
  </si>
  <si>
    <t>ESPACIOS DE CONVIVENCIA ENTRE PARES ACORDE AL METODO SCOUT GENERADOS  DURANTE EL PERIODO DE GOBIERNO</t>
  </si>
  <si>
    <t>SUMATORIA NEG</t>
  </si>
  <si>
    <t>NEG : NUMERO DE ESPACIOS GENERADOS</t>
  </si>
  <si>
    <t>Ley 1622 De 2013, estatuto de la ciudadania juvenil</t>
  </si>
  <si>
    <t>MP102020601 - Generación de Espacios de Convivencia entre pares acorde al método scout durante el período de gobierno.</t>
  </si>
  <si>
    <t>1020206 - FAMILIAS POR LA PAZ</t>
  </si>
  <si>
    <t>MP102020602</t>
  </si>
  <si>
    <t>Fortalecer 50 escuelas de padres, de comunidad y familias, como entornos protectores (formación en promoción de rutas, derechos e identificación de riesgos y   consolidación de redes de protección Comunitarias).</t>
  </si>
  <si>
    <t>Escuelas de padres, de comunidad y familias, como entornos protectores (formación en promoción de rutas, derechos e identificación de riesgos y consolidación de redes de protección comunitarias) fortalecidas</t>
  </si>
  <si>
    <t>∑EPF</t>
  </si>
  <si>
    <t>∑EPF; Sumatoria de Escuelas de Padres Fortalecidas</t>
  </si>
  <si>
    <t>MP102020602 - Fortalecer 50 escuelas de padres, de comunidad y familias, como entornos protectores (formación en promoción de rutas, derechos e identificación de riesgos y   consolidación de redes de protección Comunitarias).</t>
  </si>
  <si>
    <t>MP102030101</t>
  </si>
  <si>
    <t xml:space="preserve">Apoyar  50 Organizaciones Juveniles   a través del Banco Departamental de iniciativas juveniles productivas durante el período de gobierno.  </t>
  </si>
  <si>
    <t>MR1020301</t>
  </si>
  <si>
    <t>Armonizar  la Política Pública Departamental de Juventud (ordenanza 286 de 2009) a lo establecido en la ley 1622 de 2013.</t>
  </si>
  <si>
    <t>JUVENTUD</t>
  </si>
  <si>
    <t xml:space="preserve">PR-M3-P4-01 . Procedimiento para Promover La Participación Social          </t>
  </si>
  <si>
    <t>Organizaciones Juveniles   a través del Banco Departamental de iniciativas juveniles productivas apoyadas durante el período de gobierno.</t>
  </si>
  <si>
    <t>∑ OJA</t>
  </si>
  <si>
    <t>OJA = Organizaciones Juveniles Apoyadas</t>
  </si>
  <si>
    <t>ORDENANZA 0286 DE AGOSTO DE 2009</t>
  </si>
  <si>
    <t xml:space="preserve">MP102030101 - Apoyar  50 Organizaciones Juveniles   a través del Banco Departamental de iniciativas juveniles productivas durante el período de gobierno.  </t>
  </si>
  <si>
    <t xml:space="preserve">10203 - VALLE QUE LOS JOVENES QUEREMOS </t>
  </si>
  <si>
    <t>1020301 - JOVENES INTEGRADOS EN PROCESOS DE DESARROLLO ECONOMICO</t>
  </si>
  <si>
    <t>MR1020301 - Armonizar  la Política Pública Departamental de Juventud (ordenanza 286 de 2009) a lo establecido en la ley 1622 de 2013.</t>
  </si>
  <si>
    <t>MP102030102</t>
  </si>
  <si>
    <t xml:space="preserve">Cofinanciar 25 proyectos alternativos de tipo socio- económico, para los  jóvenes durante el período de gobierno.  
</t>
  </si>
  <si>
    <t>proyectos alternativos de tipo socio- económico, para los  jóvenes Cofinanciaos durante el período de gobierno</t>
  </si>
  <si>
    <t>∑ PC</t>
  </si>
  <si>
    <t xml:space="preserve">PC= PROYECTOS COFINANCIADOS </t>
  </si>
  <si>
    <t xml:space="preserve">MP102030102 - Cofinanciar 25 proyectos alternativos de tipo socio- económico, para los  jóvenes durante el período de gobierno.  
</t>
  </si>
  <si>
    <t>MP102030201</t>
  </si>
  <si>
    <t xml:space="preserve">Capacitar a 4.000 jóvenes entre 18 y 26 años   en emprendimiento recreativo, durante el período de gobierno de 2016-2019. </t>
  </si>
  <si>
    <t>4.000 Jóvenes entre 18 y 28 años capacitados en emprendimiento recreativo, durante el periodo de gobierno de 2016-2019</t>
  </si>
  <si>
    <t>TJC</t>
  </si>
  <si>
    <t>TJC= Total de jóvenes capacitados en emprendimiento recreativo</t>
  </si>
  <si>
    <t>PILAR 1 - EQUIDAD Y LUCHA CONTRA LA POBREZA - Línea de Acción:102 Primera Infancia, Infancia, Adolescencia, Juventud - Programa: 10203 El valle que los jóvenes queremos</t>
  </si>
  <si>
    <t xml:space="preserve">MP102030201 - Capacitar a 4.000 jóvenes entre 18 y 26 años   en emprendimiento recreativo, durante el período de gobierno de 2016-2019. </t>
  </si>
  <si>
    <t xml:space="preserve">1020302 - JOVENES COMO ACTORES DE DESARROLLO SOCIAL Y POLITICO </t>
  </si>
  <si>
    <t>MP102030202</t>
  </si>
  <si>
    <t>Realizar 8 semilleros de liderazgo juvenil vallecaucano durante el período de gobierno.</t>
  </si>
  <si>
    <t>1123. GERENCIA CASA DEL VALLE EN BOGOTA</t>
  </si>
  <si>
    <t>PR-M1-P1-08 . Procedimiento  de formular políticas públicas sociales</t>
  </si>
  <si>
    <t>Porcentaje de fortalecimiento en el funcionamiento de la casa del valle durante el periodo de gobierno</t>
  </si>
  <si>
    <t>%CPE = (PEP -PEI ) / PEI  x 100
%CPE= { (Ppto ejecutado del periodo - Ppto ejecutado inicial ) /  Ppto ejecutado inicial } x100</t>
  </si>
  <si>
    <t xml:space="preserve">%CPE= Porcentaje del Crecimiento del Presupuesto Ejecutado
PEP = Ppto ejecutado del periodo
PEI = Ppto ejecutado inicial
</t>
  </si>
  <si>
    <t>OBJETIVOS DE GOBIERNO</t>
  </si>
  <si>
    <t>MP102030202 - Realizar 8 semilleros de liderazgo juvenil vallecaucano durante el período de gobierno.</t>
  </si>
  <si>
    <t>MP102030203</t>
  </si>
  <si>
    <t xml:space="preserve">Formar  200 nuevos liderazgos juveniles  durante el período de gobierno. </t>
  </si>
  <si>
    <t xml:space="preserve">NUMERO DE NUEVOS LIDERAZGOS JUVENILES  FORMADOS DURANTE EL PERIODO DE GOBIERNO </t>
  </si>
  <si>
    <t>∑ LJF</t>
  </si>
  <si>
    <t xml:space="preserve">LJI= liderazgos juveniles formados </t>
  </si>
  <si>
    <t xml:space="preserve">MP102030203 - Formar  200 nuevos liderazgos juveniles  durante el período de gobierno. </t>
  </si>
  <si>
    <t>MP102030204</t>
  </si>
  <si>
    <t xml:space="preserve">Asistir a  50 organizaciones sociales juveniles  en el área administrativa, técnica y operativa, durante el período de gobierno.  </t>
  </si>
  <si>
    <t xml:space="preserve">organizaciones sociales juveniles  en el área administrativa, técnica y operativa, asistidas durante el período de gobierno. </t>
  </si>
  <si>
    <t>∑ OSJA</t>
  </si>
  <si>
    <t>OSJA = Organizaciones sociales juveniles asistidas</t>
  </si>
  <si>
    <t xml:space="preserve">MP102030204 - Asistir a  50 organizaciones sociales juveniles  en el área administrativa, técnica y operativa, durante el período de gobierno.  </t>
  </si>
  <si>
    <t>MP102030301</t>
  </si>
  <si>
    <t>Realizar 4 encuentros departamentales de organizaciones sociales, parches, clubes, partidos políticos universidades y jóvenes independientes para el impulso de procesos sociales, políticos y pedagógicos de construcción de ciudadanía</t>
  </si>
  <si>
    <t xml:space="preserve">encuentros departamentales de organizaciones sociales, parches, clubes, partidos políticos universidades y jóvenes independientes para el impulso de procesos sociales, políticos y pedagógicos de construcción de ciudadanía Realizados </t>
  </si>
  <si>
    <t>∑ ER</t>
  </si>
  <si>
    <t xml:space="preserve">ER= Encuentros Realializados  </t>
  </si>
  <si>
    <t>MP102030301 - Realizar 4 encuentros departamentales de organizaciones sociales, parches, clubes, partidos políticos universidades y jóvenes independientes para el impulso de procesos sociales, políticos y pedagógicos de construcción de ciudadanía</t>
  </si>
  <si>
    <t xml:space="preserve">1020303 - ESCENARIOS DE DIALOGO Y ENCUENTRO SOCIAL </t>
  </si>
  <si>
    <t>MP102030302</t>
  </si>
  <si>
    <t xml:space="preserve">Acompañar  4 procesos organizativos de segundo nivel durante el período de gobierno  </t>
  </si>
  <si>
    <t xml:space="preserve">PROCESOS ORGANIZATIVOS DE SEGUNDO NIVEL ACOMPAÑADOS DURANTE EL PERIODO </t>
  </si>
  <si>
    <t>∑ POSNA</t>
  </si>
  <si>
    <t xml:space="preserve">POSNA = Proceos organizativos de segundo nivel acompañados </t>
  </si>
  <si>
    <t xml:space="preserve">MP102030302 - Acompañar  4 procesos organizativos de segundo nivel durante el período de gobierno  </t>
  </si>
  <si>
    <t>MP102030401</t>
  </si>
  <si>
    <t xml:space="preserve">Mantener “Un   Centro de Comunicación Audiovisual Y Multimedial MEDIUX”, Técnica y Tecnológicamente, durante el período de gobierno.  </t>
  </si>
  <si>
    <t xml:space="preserve">PR-M3-P4-02 . Procedimiento Para Consolidar Un Sistema Integral De Información Y Conocimiento En Políticas Públicas Sociales  </t>
  </si>
  <si>
    <t>Centro de Comunicación Audiovisual Y Multimedial MEDIUX”, mantenido Técnica y Tecnológicamente, durante el período de gobierno.</t>
  </si>
  <si>
    <t>CM</t>
  </si>
  <si>
    <t>CM = Centro Mantenido</t>
  </si>
  <si>
    <t xml:space="preserve">MP102030401 - Mantener “Un   Centro de Comunicación Audiovisual Y Multimedial MEDIUX”, Técnica y Tecnológicamente, durante el período de gobierno.  </t>
  </si>
  <si>
    <t>Promoción  del Desarrollo</t>
  </si>
  <si>
    <t>A.13</t>
  </si>
  <si>
    <t>9. Industria, innovación e infraestructura</t>
  </si>
  <si>
    <t>1020304 - IDENTIDADES CULTURALES JUVENILES.</t>
  </si>
  <si>
    <t>MP102030501</t>
  </si>
  <si>
    <t xml:space="preserve">Asistir 42 Municipios del Valle del Cauca, en la creación y fortalecimiento de las plataformas Municipales de Juventud.  </t>
  </si>
  <si>
    <t xml:space="preserve">Municipios del Valle del Cauca, en la creación y fortalecimiento de las plataformas Municipales de Juventud asistidos </t>
  </si>
  <si>
    <t>∑ MA</t>
  </si>
  <si>
    <t xml:space="preserve">MA= Municipios Asistidos </t>
  </si>
  <si>
    <t xml:space="preserve">MP102030501 - Asistir 42 Municipios del Valle del Cauca, en la creación y fortalecimiento de las plataformas Municipales de Juventud.  </t>
  </si>
  <si>
    <t>1020305 -  CONEXIONES INTERINSTITUCIONALES PARA EL DESARROLLO.</t>
  </si>
  <si>
    <t>MP102030502</t>
  </si>
  <si>
    <t xml:space="preserve">Fortalecer   un Sistema Departamental de Juventud durante el período de gobierno.  </t>
  </si>
  <si>
    <t xml:space="preserve">Sistema Departamental de Juventud fortalecido durante el período de gobierno.  </t>
  </si>
  <si>
    <t>SDJF</t>
  </si>
  <si>
    <t xml:space="preserve">SDJF= Sistema Departamental de Juventud Fortalecido </t>
  </si>
  <si>
    <t xml:space="preserve">MP102030502 - Fortalecer   un Sistema Departamental de Juventud durante el período de gobierno.  </t>
  </si>
  <si>
    <t>MP102030503</t>
  </si>
  <si>
    <t xml:space="preserve">Asistir  42 Alcaldías Municipales en la formulación, implementación, monitoreo, seguimiento y evaluación de Política Pública de Juventud durante el período de gobierno </t>
  </si>
  <si>
    <t xml:space="preserve">Alcaldías Municipales asisitidas en la formulación, implementación, monitoreo, seguimiento y evaluación de Política Pública de Juventud durante el período de gobierno </t>
  </si>
  <si>
    <t>∑ MAIPPJ</t>
  </si>
  <si>
    <t>MAIPPJ= Municipios Asistidos Implementacion Politica Publica de Juventud</t>
  </si>
  <si>
    <t xml:space="preserve">MP102030503 - Asistir  42 Alcaldías Municipales en la formulación, implementación, monitoreo, seguimiento y evaluación de Política Pública de Juventud durante el período de gobierno </t>
  </si>
  <si>
    <t>MP102030504</t>
  </si>
  <si>
    <t xml:space="preserve">Realizar  3 Foros de integración y evaluación de procesos Juveniles en el Departamento para evaluar las acciones del programa de la Política Pública de Juventud durante el período de gobierno. </t>
  </si>
  <si>
    <t xml:space="preserve">Foros de integración y evaluación de procesos Juveniles en el Departamento para evaluar las acciones del programa de la Política Pública de Juventud, realizados durante el período de gobierno. </t>
  </si>
  <si>
    <t>∑ FJR</t>
  </si>
  <si>
    <t>FJR= FOROS JUVENTUD REALIZADOS</t>
  </si>
  <si>
    <t xml:space="preserve">MP102030504 - Realizar  3 Foros de integración y evaluación de procesos Juveniles en el Departamento para evaluar las acciones del programa de la Política Pública de Juventud durante el período de gobierno. </t>
  </si>
  <si>
    <t>MP103010101</t>
  </si>
  <si>
    <t>Gestionar 750 aportes para soluciones de vivienda nueva para VIS y VIP, durante el período de Gobierno</t>
  </si>
  <si>
    <t>1131. SECRETARIA VIVIENDA Y HABITAT</t>
  </si>
  <si>
    <t>MR1030101</t>
  </si>
  <si>
    <t>Disminuir en un 1,5% el déficit de vivienda cuantitativo al terminar el período de gobierno.</t>
  </si>
  <si>
    <t>04   SECTOR VIVIENDA</t>
  </si>
  <si>
    <t>PR-M3-P5-09 . Procedimiento para financiar o cofinanciar proyectos de hábitat.</t>
  </si>
  <si>
    <t>Aportes para soluciones de vivienda nueva VIS y VIP gestionados</t>
  </si>
  <si>
    <t>AG=A</t>
  </si>
  <si>
    <t>AG= APORTES GESTIONADOS ; A= sumatoria de Aportes gestionados para soluciones de vivienda nueva</t>
  </si>
  <si>
    <t>Programa de Gobierno Techo para el Valle</t>
  </si>
  <si>
    <t>MP103010101 - Gestionar 750aportes para soluciones de vivienda nueva para VIS y VIP, durante el período de Gobierno</t>
  </si>
  <si>
    <t>Vivienda</t>
  </si>
  <si>
    <t>A.7</t>
  </si>
  <si>
    <t>11. Ciudades y comunidades sostenibles</t>
  </si>
  <si>
    <t>103 - VALLE NUESTRA CASA</t>
  </si>
  <si>
    <t>10301 - VIVIENDA DIGNA PARA VOS</t>
  </si>
  <si>
    <t>1030101 - VIVIENDA INTERES SOCIAL Y PRIORITARIA</t>
  </si>
  <si>
    <t>MR1030101 - Disminuir en un 1,5% el déficit de vivienda cuantitativo al terminar el período de gobierno.</t>
  </si>
  <si>
    <t>MP103010102</t>
  </si>
  <si>
    <t>Gestionar 750 aportes para soluciones de vivienda nueva para VIS y VIP, asignadas con enfoque diferencial, a población víctima del conflicto, reintegrados, mujeres, LGTBI, afros, indígenas, durante el período de Gobierno.</t>
  </si>
  <si>
    <t>Aportes para soluciones de vivienda nueva  gestionados</t>
  </si>
  <si>
    <t>AG2=A</t>
  </si>
  <si>
    <t>AG2= APORTES GESTIONADOS ; A= sumatoria de Aportes gestionados para soluciones de vivienda nueva</t>
  </si>
  <si>
    <t>MP103010102 - Gestionar 750 aportes para soluciones de vivienda nueva para VIS y VIP, asignadas con enfoque diferencial, a población víctima del conflicto, reintegrados, mujeres, LGTBI, afros, indígenas, durante el período de Gobierno.</t>
  </si>
  <si>
    <t>MP103010103</t>
  </si>
  <si>
    <t>Gestionar 400 títulos de predios destinados a vivienda de interés social en el departamento del Valle del Cauca</t>
  </si>
  <si>
    <t>Titulos para legalizar vivienda de interes social gestionados</t>
  </si>
  <si>
    <t>GT=T</t>
  </si>
  <si>
    <t>GT= Gestión de Titulos; T= numero de titulos gestionados</t>
  </si>
  <si>
    <t>MP103010103 - Gestionar 400 títulos de predios destinados a vivienda de interés social en el departamento del Valle del Cauca</t>
  </si>
  <si>
    <t>MP103010201</t>
  </si>
  <si>
    <t>Gestionar 2700 mejoramientos de vivienda en municipios priorizados del Valle del Cauca.</t>
  </si>
  <si>
    <t>MR1030102</t>
  </si>
  <si>
    <t>Disminuir en un 6% el déficit de vivienda cualitativo al terminar el período de gobierno.</t>
  </si>
  <si>
    <t>mejoramientos de vivienda gestionados</t>
  </si>
  <si>
    <t>GM=M</t>
  </si>
  <si>
    <t xml:space="preserve">GM=Gestionar mejoramientos; M=Numero de mejoramientos gestionados </t>
  </si>
  <si>
    <t>MP103010201 - Gestionar 2700 mejoramientos de vivienda en municipios priorizados del Valle del Cauca.</t>
  </si>
  <si>
    <t>1030102 - MEJORAMIENTO DE VIVIENDA</t>
  </si>
  <si>
    <t>MR1030102 - Disminuir en un 6% el déficit de vivienda cualitativo al terminar el período de gobierno.</t>
  </si>
  <si>
    <t>MP103010202</t>
  </si>
  <si>
    <t>Garantizar 9.000 conexiones de gas natural domiciliario a  hogares de menoresingresos en el Valle del Cauca durante el período de gobierno.</t>
  </si>
  <si>
    <t>Conexiones de gas natural domiciliario a hogares de menores ingresos en el Valle del Cauca</t>
  </si>
  <si>
    <t>CG=C</t>
  </si>
  <si>
    <t>CG=Conexiones de gas domiciliario;  C= numero de conexiones de gas domiciliario</t>
  </si>
  <si>
    <t>MP103010202 - Garantizar 9.000 conexiones de gas natural domiciliario a  hogares de menoresingresos en el Valle del Cauca durante el período de gobierno.</t>
  </si>
  <si>
    <t>MP103010203</t>
  </si>
  <si>
    <t>Garantizar 1.000 conexiones de gas natural domiciliario a hogares de menores ingresos indígenas y afros en Buenaventura, durante el período de gobierno.</t>
  </si>
  <si>
    <t>CG1=C</t>
  </si>
  <si>
    <t>CG1=Conexiones de gas domiciliario;  C= numero de conexiones de gas domiciliario</t>
  </si>
  <si>
    <t>MP103010203 - Garantizar 1.000 conexiones de gas natural domiciliario a hogares de menores ingresos indígenas y afros en Buenaventura, durante el período de gobierno.</t>
  </si>
  <si>
    <t>Prestación de servcios diferentea acueducto, alcantarillado y aseo</t>
  </si>
  <si>
    <t>A.6</t>
  </si>
  <si>
    <t>MP103020101</t>
  </si>
  <si>
    <t xml:space="preserve">Gestionar la implementación de al menos 4 Plantas de Tratamiento de Aguas Residuales - PTAR en el Valle del Cauca. durante el período de gobierno. </t>
  </si>
  <si>
    <t>1176. VALLECAUCANA DE AGUAS</t>
  </si>
  <si>
    <t>MR1030201</t>
  </si>
  <si>
    <t>Incrementar en uno (1) por ciento la población beneficiada con sistemas de abastecimiento de agua y saneamiento básico, en las zonas rurales y urbanas del Departamento, durante el período de gobierno</t>
  </si>
  <si>
    <t>Número de Plantas de Tratamiento de Aguas Residuales - PTAR para el Valle del cauca gestionadas para su implementación durante el periodo de gobierno</t>
  </si>
  <si>
    <t>Número de PTAR</t>
  </si>
  <si>
    <t>Programa Agua para la prosperidad - Plan Departamental de Agua y Saneamiento Básico</t>
  </si>
  <si>
    <t xml:space="preserve">MP103020101 - Gestionar la implementación de al menos 4 Plantas de Tratamiento de Aguas Residuales - PTAR en el Valle del Cauca. durante el período de gobierno. </t>
  </si>
  <si>
    <t>10302 - PLAN  DE AGUA Y SANEAMIENTO BÁSICO</t>
  </si>
  <si>
    <t>1030201 - INFRAESTRUCTURA DE AGUA Y SANEAMIENTO PARA ZONAS RURALES Y URBANAS</t>
  </si>
  <si>
    <t>MR1030201 - Incrementar en uno (1) por ciento la población beneficiada con sistemas de abastecimiento de agua y saneamiento básico, en las zonas rurales y urbanas del Departamento, durante el período de gobierno</t>
  </si>
  <si>
    <t>MP103020102</t>
  </si>
  <si>
    <t xml:space="preserve">Formular un Plan Maestro de Alcantarillado - PMAL de Buenaventura y elaborar los estudios y diseños de obras prioritarias derivadas del PMAL, de acuerdo con los recursos disponibles durante los dos primeros años de gobierno. </t>
  </si>
  <si>
    <t>Plan Maestro de Alcantarillado de Buenaventura - PMAL formulado, y estudios y diseños de obras prioritarias derivadas del PMAL elaborados de acuerdo con los recursos disponibles, durante el periodo de Gobierno</t>
  </si>
  <si>
    <t>Número de Planes</t>
  </si>
  <si>
    <t xml:space="preserve">MP103020102 - Formular un Plan Maestro de Alcantarillado - PMAL de Buenaventura y elaborar los estudios y diseños de obras prioritarias derivadas del PMAL, de acuerdo con los recursos disponibles durante los dos primeros años de gobierno. </t>
  </si>
  <si>
    <t>MP103020103</t>
  </si>
  <si>
    <t>Gestionar un (1) cupo de crédito con la Banca Nacional para la ejecución de proyectos de agua y saneamiento básico, previamente viabilizados por el mecanismo de evaluación y viabilización de proyectos, durante el período de gobierno</t>
  </si>
  <si>
    <t>Cupo de credito gestionado</t>
  </si>
  <si>
    <t>GC=C</t>
  </si>
  <si>
    <t>GC=gestion de credito; C=Credito gestionado</t>
  </si>
  <si>
    <t>MP103020103 - Gestionar un (1) cupo de crédito con la Banca Nacional para la ejecución de proyectos de agua y saneamiento básico, previamente viabilizados por el mecanismo de evaluación y viabilización de proyectos, durante el período de gobierno</t>
  </si>
  <si>
    <t>MP103020104</t>
  </si>
  <si>
    <t xml:space="preserve">Gestionar 7 viabilidades técnica y financiera de proyectos prioritarios derivados del Plan Maestro de Acueducto de Buenaventura,  durante el período de gobierno </t>
  </si>
  <si>
    <t>Número de viabilidades técnicas y financieras de proyectos prioritarios derivados del Plan Maestro de Acueducto de Buenaventura, gestionadas durante el periodo de gobierno</t>
  </si>
  <si>
    <t>Numero de viabilidades</t>
  </si>
  <si>
    <t>Número de viabilidades</t>
  </si>
  <si>
    <t xml:space="preserve">MP103020104 - Gestionar 7 viabilidades técnica y financiera de proyectos prioritarios derivados del Plan Maestro de Acueducto de Buenaventura,  durante el período de gobierno </t>
  </si>
  <si>
    <t>MP103020105</t>
  </si>
  <si>
    <t>Ejecutar el 100% de los proyectos de infraestructura del sector de agua potable y saneamiento que cumplan con los requisitos de priorización, aprobación y viabilización en el marco del PDA, anualmente.</t>
  </si>
  <si>
    <t>Porcentaje de proyectos de infraestructura del sector de agua y saneamiento que cumplen con los requisitos de priorización, aprobación y viabilización en el marco del PDA, ejecutados anualmente</t>
  </si>
  <si>
    <t>% de proyectos ejecutados = (PCE/PV) x 100</t>
  </si>
  <si>
    <t>PCE: Proyectos contratados y ejecutados; PV: Proyectos viabilizados</t>
  </si>
  <si>
    <t>MP103020105 - Ejecutar el 100% de los proyectos de infraestructura del sector de agua potable y saneamiento que cumplan con los requisitos de priorización, aprobación y viabilización en el marco del PDA, anualmente.</t>
  </si>
  <si>
    <t>MP103020106</t>
  </si>
  <si>
    <t>Aumentar en 7% la cobertura de tratamiento de Aguas residuales de los servicios prestados por Acuavalle S.A. E.S.P. durante el periodo de Gobierno.</t>
  </si>
  <si>
    <t xml:space="preserve">Cobertura de tratamiento de aguas residuales aumentada durante el periodo de Gobierno </t>
  </si>
  <si>
    <t>%PTAR: (PTARN / PTARE)*100</t>
  </si>
  <si>
    <t>%PTAR: Porcentaje Plantas de tratamiento de aguas residuales                                                       PTARN: Plantas de tratamiento de aguas residuales Nueva                                                             PTARE: Plantas de tratamiento de aguas residuales Existentes</t>
  </si>
  <si>
    <t>MP103020106 - Aumentar en 7% la cobertura de tratamiento de Aguas residuales de los servicios prestados por Acuavalle S.A. E.S.P. durante el periodo de Gobierno.</t>
  </si>
  <si>
    <t>MP103020107</t>
  </si>
  <si>
    <t>Gestionar los estudios y construcción de una Planta de Tratamiento de Aguas Residuales a cargo de Acuavalle S.A. E.S.P. durante el periodo de Gobierno.</t>
  </si>
  <si>
    <t>Estudios y Construcción de Planta de Tratamiento de Agua Residuales gestionados durante el periodo de Gobierno.</t>
  </si>
  <si>
    <t>Número de Diseños de PTAR Gestionados + Una de  PTAR Construida</t>
  </si>
  <si>
    <t>PTAR: Planta de Tratamiento de Aguas Residuales</t>
  </si>
  <si>
    <t>MP103020107 - Gestionar los estudios y construcción de una Planta de Tratamiento de Aguas Residuales a cargo de Acuavalle S.A. E.S.P. durante el periodo de Gobierno. (4 )</t>
  </si>
  <si>
    <t>MP103020108</t>
  </si>
  <si>
    <t>Ampliar en 1.2% la cobertura de Agua potable en los Servicios prestados por Acuavalle S.A. E.S.P. durante el periodo de Gobierno.</t>
  </si>
  <si>
    <t>Cobertura de Agua potable ampliada durante el periodo de gobierno</t>
  </si>
  <si>
    <t>COBERTURA DE ACUEDUCTO: ((N.S.SA N + N.S.SA A) / N.S.SA A) - 1) * 100</t>
  </si>
  <si>
    <t>N.S.SA N: Número de suscriptores servicio de acueducto Nuevos                                                     N.S.SA A: Número de suscriptores servicio de acueducto Actuales</t>
  </si>
  <si>
    <t>MP103020108 - Ampliar en 1.2% la cobertura de Agua potable en los Servicios prestados por Acuavalle S.A. E.S.P. durante el periodo de Gobierno.</t>
  </si>
  <si>
    <t>MP103020201</t>
  </si>
  <si>
    <t xml:space="preserve">Fortalecer técnica, operativa y económicamente una entidad Gestora del Programa Agua para la Prosperidad - Plan Departamental de Agua anualmente </t>
  </si>
  <si>
    <t>Entidad Gestora del Programa Agua para la Prosperidad - Plan Departamental de Agua fortalecida técnica, operativa y económicamente, anualmente</t>
  </si>
  <si>
    <t>% de procesos administrativos, técnicos y operativos implementados = (PATOI/PATOR) X 100</t>
  </si>
  <si>
    <t>PATOI: Procesos administrativos, técnicos y operativos implementados; PATOR: Procesos administrativos, técnicos y operativos requeridos</t>
  </si>
  <si>
    <t xml:space="preserve">MP103020201 - Fortalecer técnica, operativa y económicamente una entidad Gestora del Programa Agua para la Prosperidad - Plan Departamental de Agua anualmente </t>
  </si>
  <si>
    <t>1030202 - ASEGURAMIENTO DE LA PRESTACION DE LOS SERVICIOS Y DESARROLLO INSTITUCIONAL DE LOS PRESTADORES</t>
  </si>
  <si>
    <t>MP103020202</t>
  </si>
  <si>
    <t xml:space="preserve">Asesorar al 100% de los municipios vinculados al PDA en el aseguramiento de la prestación de los servicios de agua y saneamiento básico, y cargue al SUI con énfasis en el sector rural del Departamento del valle del cauca  </t>
  </si>
  <si>
    <t>Porcentaje de municipios vinculados al PDA asesorados en el aseguramiento de la prestación de los servicios de agua y saneamiento básico y cargue al SUI, con énfasis en el sector rural del Departamento del Valle del Cauca, anualmente</t>
  </si>
  <si>
    <t>% de municipios asesorados = (MAA/MV) X 100</t>
  </si>
  <si>
    <t>MC: Municipios asesorados anualmente; MV: Municipios vinculados al PDA</t>
  </si>
  <si>
    <t xml:space="preserve">MP103020202 - Asesorar al 100% de los municipios vinculados al PDA en el aseguramiento de la prestación de los servicios de agua y saneamiento básico, y cargue al SUI con énfasis en el sector rural del Departamento del valle del cauca  </t>
  </si>
  <si>
    <t>MP103020203</t>
  </si>
  <si>
    <t>Implementar un programa de desarrollo institucional para realizar asistencia técnica a municipios, supervisión a proyectos, formulación, y seguimiento a Planes de Acción Municipal e implementación del Plan de Gestión Social - Programa Cultura del Agua anualmente</t>
  </si>
  <si>
    <t>Programa de desarrollo institucional para realizar asistencia técnica a municipios, supervisión a proyectos, formulación y seguimiento a Planes de Acción Municipal e implementación de Plan de Gestión Social - Programa Cultura del Agua, implementado anualmente</t>
  </si>
  <si>
    <t>Número de programas</t>
  </si>
  <si>
    <t>MF: Municipios fortalecidos anualmente; MV: Municipios vinculados al PDA</t>
  </si>
  <si>
    <t>MP103020203 - Implementar un programa de desarrollo institucional para realizar asistencia técnica a municipios, supervisión a proyectos, formulación, y seguimiento a Planes de Acción Municipal e implementación del Plan de Gestión Social - Programa Cultura del Agua anualmente</t>
  </si>
  <si>
    <t>MP103020204</t>
  </si>
  <si>
    <t xml:space="preserve">Implementar un sistema de informacion Departamental para la  Evaluación y Viabilización de Proyectos del sector de agua y saneamiento básico durante el período de gobierno </t>
  </si>
  <si>
    <t>1136. DEPARTAMENTO ADMINISTRATIVO DE PLANEACION</t>
  </si>
  <si>
    <t>Sistema de información departamental para la evaluación y viabilización de proyectos de agua y sanemiento básico implementado durante el período de gobierno</t>
  </si>
  <si>
    <t>SPAI</t>
  </si>
  <si>
    <t>SPAI= Sistemas de proyectos de agua implementados</t>
  </si>
  <si>
    <t>El Decreto 475 del 17 de marzo de 2015, del Ministerio de Vivienda, Ciuidad y Territorio</t>
  </si>
  <si>
    <t xml:space="preserve">MP103020204 - Implementar un sistema de informacion Departamental para la  Evaluación y Viabilización de Proyectos del sector de agua y saneamiento básico durante el período de gobierno </t>
  </si>
  <si>
    <t>MP103020205</t>
  </si>
  <si>
    <t>Implementar  un (1) programa de asesoría, asistencia técnica y administración de recursos del SGP de Agua Potable y Saneamiento Básico para garantizar y asegurar la prestación de los servicios públicos de APSB de municipios descertificados por la Súper Servicios en el Valle del Cauca.</t>
  </si>
  <si>
    <t>programa de asesoria, asistencia tecnica y administrativa de recursos del SGP de agua potable para municipios desertificados implementados.</t>
  </si>
  <si>
    <t>PGMD=PY</t>
  </si>
  <si>
    <t>PGMD= Proyectos gestionado municipios desertificados; PY= Número de proyectos gestionados</t>
  </si>
  <si>
    <t>LEY 142 DE 1994</t>
  </si>
  <si>
    <t>MP103020205 - Implementar  un (1) programa de asesoría, asistencia técnica y administración de recursos del SGP de Agua Potable y Saneamiento Básico para garantizar y asegurar la prestación de los servicios públicos de APSB de municipios descertificados por la Súper Servicios en el Valle del Cauca.</t>
  </si>
  <si>
    <t>MP103020206</t>
  </si>
  <si>
    <t>Ampliar en 0.5% la cobertura de micromedicion de los Servicios prestados por Acuavalle S.A. E.S.P. durante el periodo de Gobierno.</t>
  </si>
  <si>
    <t>Micromedicion de los servicios prestados ampliados durante el perido de gobierno</t>
  </si>
  <si>
    <t>Cobertura de Micromedición: ((N.M.N + N.M.A) / N.M.A) - 1) * 100</t>
  </si>
  <si>
    <t>N.M.N: Número de Micromediciones Nuevos                                                     N.M.A: Número de Micromediciones Actuales</t>
  </si>
  <si>
    <t>MP103020206 - Ampliar en 0.5% la cobertura de micromedicion de los Servicios prestados por Acuavalle S.A. E.S.P. durante el periodo de Gobierno.</t>
  </si>
  <si>
    <t>MP103020207</t>
  </si>
  <si>
    <t>Reducir en 0.98  m3 el indice de perdidas por suscriptor facturado en los Servicios prestados por Acuavalle S.A. E.S.P. durante el periodo de Gobierno.</t>
  </si>
  <si>
    <t>Indice de Perdidas por Suscriptor Facturado reducido durnate el periodo de Gobierno</t>
  </si>
  <si>
    <t xml:space="preserve">IPUF: ISUF - ICUF </t>
  </si>
  <si>
    <t>ISUF : Volumen de agua suministrado por suscriptor por mes (m³/susc./mes)
 ICUF  : Volumen de agua facturado por suscriptor por mes (m³/susc./mes)</t>
  </si>
  <si>
    <t>MP103020207 - Reducir en 0.98  m3 el indice de perdidas por suscriptor facturado en los Servicios prestados por Acuavalle S.A. E.S.P. durante el periodo de Gobierno.</t>
  </si>
  <si>
    <t>MP103020208</t>
  </si>
  <si>
    <t>Aumentar en 1 % la continuidad de los servicios prestados por Acuavalle S.A. E.S.P. durante el periodo de Gobierno.</t>
  </si>
  <si>
    <t>Porcentaje de continuidad de los servicios prestados por Acuavalle S.A. E.S.P. aumentados durante el periodo de Gobierno</t>
  </si>
  <si>
    <t>%HPS: ( (N.H.D.P / 24) ) * 100) - %HPSMA</t>
  </si>
  <si>
    <t xml:space="preserve">%HPS: Porcentaje de Horas de Prestación del Servicio                                                        N.H.D.P: Número de Horas al Día Prestadas %HPS: Porcentaje de Horas de Prestación del Servicio Mes Anterior   </t>
  </si>
  <si>
    <t>Resolución CRA 315 y 488</t>
  </si>
  <si>
    <t>MP103020208 - Aumentar en 1 % la continuidad de los servicios prestados por Acuavalle S.A. E.S.P. durante el periodo de Gobierno.</t>
  </si>
  <si>
    <t>MP103020301</t>
  </si>
  <si>
    <t>Apoyar al 100% de los Municipios vinculados al PDA en el cumplimiento de los mínimos ambientales del sector de agua y saneamiento, anualmente.</t>
  </si>
  <si>
    <t>Porcentaje de municipios vinculados al PDA apoyados para el cumplimiento de los mínimos ambientales del sector de agua y saneamiento, anualmente</t>
  </si>
  <si>
    <t>% de municipios apoyadios = (MA/MRA) x 100</t>
  </si>
  <si>
    <t>MA: Municipios apoyados; MRA: Municipios con requerimientos ambientales</t>
  </si>
  <si>
    <t>MP103020301 - Apoyar al 100% de los Municipios vinculados al PDA en el cumplimiento de los mínimos ambientales del sector de agua y saneamiento, anualmente.</t>
  </si>
  <si>
    <t>1030203 - MINIMOS AMBIENTALES</t>
  </si>
  <si>
    <t>MP103020401</t>
  </si>
  <si>
    <t>Construir un (1) relleno sanitario en el Valle del Cauca durante el período de gobierno</t>
  </si>
  <si>
    <t>Número de rellenos sanitarios en el Valle del Cauca construidos durante el periodo de Gobierno</t>
  </si>
  <si>
    <t>Número de Rellenos</t>
  </si>
  <si>
    <t>MP103020401 - Construir un (1) relleno sanitario en el Valle del Cauca durante el período de gobierno</t>
  </si>
  <si>
    <t>1030204 - RESIDUOS SÓLIDOS</t>
  </si>
  <si>
    <t>MP103020402</t>
  </si>
  <si>
    <t xml:space="preserve">Optimizar 4 Plantas de Manejo Integral de Residuos Sólidos - PMIRS, durante el periodo de gobierno </t>
  </si>
  <si>
    <t>Cantidad de plantas de manejo integral de residuos sólidos - PMIRS optimizadas durante el periodo de gobierno</t>
  </si>
  <si>
    <t>Número de PMIRS</t>
  </si>
  <si>
    <t xml:space="preserve">MP103020402 - Optimizar 4 Plantas de Manejo Integral de Residuos Sólidos - PMIRS, durante el periodo de gobierno </t>
  </si>
  <si>
    <t>MP103020403</t>
  </si>
  <si>
    <t>Gestionar el 100% de los permisos, licencias y estudios y diseños requeridos por las autoridades competentes para la implementación del relleno sanitario del Valle del Cauca durante el período de gobierno</t>
  </si>
  <si>
    <t>Porcentaje de permisos, licencias, y estudios y diseños requeridos por las autoridades competentes para la implementación del relleno sanitario en el Valle del Cauca, gestionados durante el periodo de gobierno</t>
  </si>
  <si>
    <t>% de requerimientos gestionados = (NPELO/NPELR) x 100</t>
  </si>
  <si>
    <t>NPELO: Número de permisos, estudios y licencias obtenidos;  NPELR: Número de permisos, estudios y licencias requeridos</t>
  </si>
  <si>
    <t>MP103020403 - Gestionar el 100% de los permisos, licencias y estudios y diseños requeridos por las autoridades competentes para la implementación del relleno sanitario del Valle del Cauca durante el período de gobierno</t>
  </si>
  <si>
    <t>MP103030101</t>
  </si>
  <si>
    <t>Gestionar un (1) proyecto de preinversión para el acceso de 400 hogares rurales a energía eléctrica convencional y/o alternativa durante el período de gobierno</t>
  </si>
  <si>
    <t>MR1030301</t>
  </si>
  <si>
    <t>Reducir en 0.04% el déficit de electrificación rural en el departamento del Valle del Cauca, durante el periodo de gobierno</t>
  </si>
  <si>
    <t>19   SECTOR ELECTRICO</t>
  </si>
  <si>
    <t>Proyecto de preinversión de energia electrica para hogares rurales gestionado</t>
  </si>
  <si>
    <t>GP=P</t>
  </si>
  <si>
    <t xml:space="preserve">GP=Gestión de proyecto Electrico; P=Numero de proyectos gestionados </t>
  </si>
  <si>
    <t>MP103030101 - Gestionar un (1) proyecto de preinversión para el acceso de 400 hogares rurales a energía eléctrica convencional y/o alternativa durante el período de gobierno</t>
  </si>
  <si>
    <t>Servicios públicos</t>
  </si>
  <si>
    <t>7. Energía Asequible y no contaminante</t>
  </si>
  <si>
    <t>10303 - ELECTRIFICACION RURAL Y URBANA</t>
  </si>
  <si>
    <t>1030301 - ENERGÍA PARA TODOS</t>
  </si>
  <si>
    <t>MR1030301 - Reducir en 0.04% el déficit de electrificación rural en el departamento del Valle del Cauca, durante el periodo de gobierno</t>
  </si>
  <si>
    <t>MP103030102</t>
  </si>
  <si>
    <t>Gestionar un (1) proyecto de energía alternativa, para la conversión de 3 barrios verdes ( 1 en Cali, 1 en Buenaventura y 1 en Roldanillo) , durante el período de gobierno.</t>
  </si>
  <si>
    <t>1173. INSTITUTO FINANCIERO DEL VALLE DEL CAUCA - INFIVALLE</t>
  </si>
  <si>
    <t xml:space="preserve">Proyecto de energia alternativa, para la conversión de 3 barrios verdes (1 en Cali, 1 en Buenaventura y 1 en Roldanillo), gestionados durante el período de gobierno. </t>
  </si>
  <si>
    <t xml:space="preserve">NPG </t>
  </si>
  <si>
    <t>NPG = Número de Proyectos Gestionados</t>
  </si>
  <si>
    <t>MP103030102 - Gestionar un (1) proyecto de energía alternativa, para la conversión de 3 barrios verdes ( 1 en Cali, 1 en Buenaventura y 1 en Roldanillo) , durante el período de gobierno.</t>
  </si>
  <si>
    <t>Sector Electrico</t>
  </si>
  <si>
    <t>A.19</t>
  </si>
  <si>
    <t>MP103040101</t>
  </si>
  <si>
    <t>cofinanciar 42 municipios para el mejoramiento, adecuación o dotación de la infraestructura deportiva o recreativa durante el período de gobierno</t>
  </si>
  <si>
    <t>1171. INSTITUTO DEL DEPORTE Y RECREACION DEL VALLE DEL CAUCA - INDERVALLE</t>
  </si>
  <si>
    <t>MR1030401</t>
  </si>
  <si>
    <t>Incrementar en un 15%el acceso de la población a bienes y servicios culturales, deportivos y artísticos durante el período de gobierno.</t>
  </si>
  <si>
    <t>Municipios cofinanciados para el mejoramiento, adecuación o dotación de la infraestructura deportiva o recreativa durante el periodo de gobierno</t>
  </si>
  <si>
    <t>Sumatoria de municipios cofinanciados para el mejoramiento, adecuación o dotación de la infraestructura deportiva o recreativa durante el periodo de gobierno.</t>
  </si>
  <si>
    <t>N/A</t>
  </si>
  <si>
    <t>Gestionando  la  adecuación,  mejoramiento  y  construcción  de  escenarios  deportivos necesarios para el alto rendimiento y la competición, articulado a los ciclos de competición.</t>
  </si>
  <si>
    <t>MP103040101 - cofinanciar 42 municipios para el mejoramiento, adecuación o dotación de la infraestructura deportiva o recreativa durante el período de gobierno</t>
  </si>
  <si>
    <t>10304 - INFRAESTRUCTURA SOCIOCULTURAL</t>
  </si>
  <si>
    <t>1030401 - MEJORAMIENTO DE ESPACIOS RECREATIVOS,DEPORTIVOS Y COMUNITARIOS</t>
  </si>
  <si>
    <t>MR1030401 - Incrementar en un 15%el acceso de la población a bienes y servicios culturales, deportivos y artísticos durante el período de gobierno.</t>
  </si>
  <si>
    <t>MP103040102</t>
  </si>
  <si>
    <t>Crear un programa de remodelación y mantenimiento de los escenarios deportivos municipales</t>
  </si>
  <si>
    <t>Programa de remodelación y mantenimiento de los escenarios deportivos municipales creado durante el periodo de gobierno</t>
  </si>
  <si>
    <t xml:space="preserve">Sumatoria de programas creados de remodelación y mantenimiento de los escenarios deportivos municipales </t>
  </si>
  <si>
    <t>Trabajando  en  la  creación  de  un  programa  de  remodelación  y  mantenimiento  de  los escenarios deportivos municipales.</t>
  </si>
  <si>
    <t>MP103040102 - Crear un programa de remodelación y mantenimiento de los escenarios deportivos municipales</t>
  </si>
  <si>
    <t>MP103040103</t>
  </si>
  <si>
    <t>Mejorar en 72.000 m2 la oferta de espacio público y equipamientos colectivos asociado al mejoramiento integral de barrios durante el período de gobierno.</t>
  </si>
  <si>
    <t>24   SECTOR EQUIPAMIENTO</t>
  </si>
  <si>
    <t>Oferta en espacio público y equipamiento colectivo mejorado</t>
  </si>
  <si>
    <t>OF1=EP+EQ</t>
  </si>
  <si>
    <t>OF1=Oferta Pública; EP=espacio público intervenido en M2; EQ=Equipamiento Colectivo intervenido en M2</t>
  </si>
  <si>
    <t>programd e gobierno techo para el valle</t>
  </si>
  <si>
    <t>MP103040103 - Mejorar en 72.000 m2 la oferta de espacio público y equipamientos colectivos asociado al mejoramiento integral de barrios durante el período de gobierno.</t>
  </si>
  <si>
    <t>Equipamiento</t>
  </si>
  <si>
    <t>A.15</t>
  </si>
  <si>
    <t>MP103040105</t>
  </si>
  <si>
    <t>Mejorar en 8.000 m2 la oferta de espacio público y equipamientos colectivos asociado al mejoramiento integral de barrios para población afro e indígena de Buenaventura, durante el período de gobierno.</t>
  </si>
  <si>
    <t xml:space="preserve">Mejoramiento de la oferta en espacio público y equipamiento colectivo Para población Afro e indigena de Buenaventura </t>
  </si>
  <si>
    <t>OF2=EP+EQ</t>
  </si>
  <si>
    <t>OF2=Oferta Pública; EP=espacio público intervenido en M2; EQ=Equipamiento Colectivo intervenido en M2</t>
  </si>
  <si>
    <t>MP103040105 - Mejorar en 8.000 m2 la oferta de espacio público y equipamientos colectivos asociado al mejoramiento integral de barrios para población afro e indígena de Buenaventura, durante el período de gobierno.</t>
  </si>
  <si>
    <t>MP103040201</t>
  </si>
  <si>
    <t xml:space="preserve">Adquirir 4 predios del proyecto Manzana de Bellas Artes para la ampliación de cobertura en programas de educación artística y cultural con calidad, durante el período de gobierno. </t>
  </si>
  <si>
    <t>1172. INSTITUTO DEPARTAMENTAL DE BELLAS ARTES</t>
  </si>
  <si>
    <t>Predios adquiridos del proyecto Manzana de Bellas Artes para la ampliación de cobertura en programas de educación artística y cultural con calidad, durante el periodo de Gobierno</t>
  </si>
  <si>
    <t>PAMBA</t>
  </si>
  <si>
    <t>PAMBA= Número de Predios Adquiridos del proyecto Manzana de Bellas Artes</t>
  </si>
  <si>
    <t>CULTURA PARA LA CONVIVENCIA PACÍFICA, pág. 43, numeral 11</t>
  </si>
  <si>
    <t xml:space="preserve">MP103040201 - Adquirir 4 predios del proyecto Manzana de Bellas Artes para la ampliación de cobertura en programas de educación artística y cultural con calidad, durante el período de gobierno. </t>
  </si>
  <si>
    <t>Educación</t>
  </si>
  <si>
    <t>A.1</t>
  </si>
  <si>
    <t>1030402 - INFRAESTRUCTURA CULTURAL Y CIENTÍFICA PARA EL VALLE DEL CAUCA</t>
  </si>
  <si>
    <t>MP103040202</t>
  </si>
  <si>
    <t>Realizar 87 estudios y diseños para el desarrollo del proyecto Manzana de Bellas Artes, durante el período de gobierno .</t>
  </si>
  <si>
    <t>Estudios y diseños realizados para el desarrollo del proyecto Manzana de Bellas Artes, durante el periodo de Gobierno</t>
  </si>
  <si>
    <t>EDRMBA</t>
  </si>
  <si>
    <t>EDRMBA=Número de Estudios y Diseños realizados para el Desarrollo de la Manzana de Bellas Artes</t>
  </si>
  <si>
    <t>CULTURA PARA LA CONVIVENCIA PACÍFICA, página 43, numeral 11</t>
  </si>
  <si>
    <t>MP103040202 - Realizar 87 estudios y diseños para el desarrollo del proyecto Manzana de Bellas Artes, durante el período de gobierno .</t>
  </si>
  <si>
    <t>MP103040203</t>
  </si>
  <si>
    <t>Formular un proyecto de ciencia tecnología e innovación para la apropiación social del conocimiento al año 2019.</t>
  </si>
  <si>
    <t>1170. INSTITUTO DE INVESTIGACIONES CIENTIFICAS DEL VALLE DEL CAUCA</t>
  </si>
  <si>
    <t>06   SECTOR ARTE Y CULTURA</t>
  </si>
  <si>
    <t>Proyecto de Ciencia Tecnología e Innovación (CTeI) formulado para la apropiación social del conocimiento al año 2019 denominado "Mejoramiento y Nuevas Exposiciones del Museo Departamental de Ciencias Naturales Federico Carlos Lehmann V.(IMCN).</t>
  </si>
  <si>
    <t>Proyecto de Ctel formulado</t>
  </si>
  <si>
    <t>Proyecto de Ctel: Documento producido para ser aprobado por OCAD</t>
  </si>
  <si>
    <t>MP103040203 - Formular un proyecto de ciencia tecnología e innovación para la apropiación social del conocimiento al año 2019.</t>
  </si>
  <si>
    <t>Cultura</t>
  </si>
  <si>
    <t>A.5</t>
  </si>
  <si>
    <t>MP103040204</t>
  </si>
  <si>
    <t>Gestionar un proyecto de ampliación del museo Departamental de ciencias naturales Federico Carlos Lehman V. mediante la implementación de la historia del hombre vallecaucano en su contexto natural durante el cuatrienio para el conocimiento de la biodiversidad del Valle del Cauca.</t>
  </si>
  <si>
    <t>Proyecto de ampliación del Museo Departamental de  Ciencias Naturales Federico Carlos Lehman V. (IMCN) mediante la implementación de la historia del  hombre vallecaucano en su contexto natural</t>
  </si>
  <si>
    <t>PGCMHHV = [(IEAN x 0,1) + (IEIC x = 0,4) + (PGCM x 0,25) + (IDPAPM x 0,25)] / 100</t>
  </si>
  <si>
    <t>PGCMHHV: Proyecto de Guión Científico y Museológico de la Historia del Hombre Vallecaucano en su Contexto Natural.                               IEAN: Porcentaje de Avance Informe de los Estudios de Antecedentes y Necesidades.                                                                           IEIC: Porcentaje de Avance Informe de estudios e Investigaciones Complementarias Acorde con Necesidades Identificadas en los Antecedentes.                                                                       PGCM: Porcentaje de Avance Propuesta de Guión Científico y Museológico; Convocatoria y Asignación a Concurso de Estudios Arquitectónicos.                                                                      IDPAPM: Porcentaje de Avance Informe del Desarrollo de la Propuesta Arquitectónica Apta para la Propuesta Museológica.</t>
  </si>
  <si>
    <t>MP103040204 - Gestionar un proyecto de ampliación del museo Departamental de ciencias naturales Federico Carlos Lehman V. mediante la implementación de la historia del hombre vallecaucano en su contexto natural durante el cuatrienio para el conocimiento de la biodiversidad del Valle del Cauca.</t>
  </si>
  <si>
    <t>MP103040205</t>
  </si>
  <si>
    <t xml:space="preserve">Realizar una 1 adecuación de los espacios físicos de los predios existentes y los nuevos  para el mejoramiento de la calidad de los servicios educativos. </t>
  </si>
  <si>
    <t>Adecuación de los espacios físicos de los predios existentes y los nuevos realizada para el mejoramiento de la calidad de los servicios educativos</t>
  </si>
  <si>
    <t>AP= APE+APA1+APA2</t>
  </si>
  <si>
    <t>AP= Adecuación de espacios físicos
APE=Avance en adecuación de predios existentes año 2016 (Ponderación: 0,33)
APA1=Avance en adecuación de predios adquiridos y existentes en el año 2017 (Ponderación: 0,33)
APA2= Avance en adecuación de predios adquiridos y existentes en el año 2018 (Ponderación: 0,33)</t>
  </si>
  <si>
    <t xml:space="preserve">MP103040205 - Realizar una 1 adecuación de los espacios físicos de los predios existentes y los nuevos  para el mejoramiento de la calidad de los servicios educativos. </t>
  </si>
  <si>
    <t>MP103040206</t>
  </si>
  <si>
    <t>Construir 13.300 metros cuadrados adicionales en el proyecto Manzana del Saber.</t>
  </si>
  <si>
    <t>1161. BIBLIOTECA DEPARTAMENTAL JORGE GARCES BORRERO</t>
  </si>
  <si>
    <t>Metros cuadrados construidos adicionales en el proyecto Manzana del Saber</t>
  </si>
  <si>
    <t>Número de metros cuadrados</t>
  </si>
  <si>
    <t>Metros cuadrados construidos adicionales en la nueva construcción del proyecto Manzana del Saber.</t>
  </si>
  <si>
    <t>El Valle esta en vos, página 93.</t>
  </si>
  <si>
    <t>MP103040206 - Construir 13.300 metros cuadrados adicionales en el proyecto Manzana del Saber.</t>
  </si>
  <si>
    <t>MP103040207</t>
  </si>
  <si>
    <t>Dotar 13.300 metros cuadrados adicionales en el proyecto Manzana del Saber</t>
  </si>
  <si>
    <t>Metros cuadrados dotados adicionales en el proyecto Manzana del Saber</t>
  </si>
  <si>
    <t>Metros cuadrados dotados adicionales en la nueva construcción del proyecto Manzana del Saber.</t>
  </si>
  <si>
    <t>MP103040207 - Dotar 13.300 metros cuadrados adicionales en el proyecto Manzana del Saber</t>
  </si>
  <si>
    <t>MP103040208</t>
  </si>
  <si>
    <t>Ejecutar 100% del programa de mantenimiento de las sedes de INCOLBALLET, anualmente.</t>
  </si>
  <si>
    <t>1168. INSTITUTO COLOMBIANO DE BALLET - INCOLBALLET</t>
  </si>
  <si>
    <t>Porcentaje del programa de mantenimiento ejecutado de las sedes de incolballet, anualmente</t>
  </si>
  <si>
    <t>PM= APM*100/TAPM</t>
  </si>
  <si>
    <t>PM=Porcentaje de mantenimiento ejecutado</t>
  </si>
  <si>
    <t>MP103040208 - Ejecutar 100% del programa de mantenimiento de las sedes de INCOLBALLET, anualmente.</t>
  </si>
  <si>
    <t>MP103040209</t>
  </si>
  <si>
    <t>Formular un proyecto denominado “Conus Museo” de la Biodiversidad del Pacifico</t>
  </si>
  <si>
    <t>Formular un proyecto denominado Conus, Museo de la Biodiversidad del Pacifico</t>
  </si>
  <si>
    <t>PCMP = [(0,25 x % FPP) + (0,25 x % F2PF) + (0,25 x % FAP) + (0,25 x % FGP)] / 100</t>
  </si>
  <si>
    <t>PCMP: Desarrollo de la Formulación del Proyecto Conus Museo del Pacifico.                                                                                   %FPP: % Avance en Fase Perfil del Proyecto.                                      %F2PF: % de Avance en Fase 2 Proyecto Formulado.                              %FAP: % de Avance Fase Aprobación del Proyecto.                                %FGP: % Avance Fase Gestión de Proyecto.</t>
  </si>
  <si>
    <t>MP103040209 - Formular un proyecto denominado “Conus Museo” de la Biodiversidad del Pacifico</t>
  </si>
  <si>
    <t>MP104010101</t>
  </si>
  <si>
    <t xml:space="preserve">Beneficiar 32.794 estudiantes con almuerzo de las 50 Instituciones educativas oficiales que ingresen a la jornada única de los municipios no certificados del Departamento del Valle del Cauca durante el período de gobierno </t>
  </si>
  <si>
    <t>MR1040101</t>
  </si>
  <si>
    <t>Implementar en 50 instituciones educativas oficiales del Departamento la jornada única escolar, durante el período de gobierno</t>
  </si>
  <si>
    <t>PR-M3-P1-07 . Garantizar el mejoramiento continuo de los establecimientos educativos</t>
  </si>
  <si>
    <t>Estudiantes beneficiados con almuerzos de las 50 instituciones educativas oficiales que ingresan a la jornada única.</t>
  </si>
  <si>
    <t>No EBAE</t>
  </si>
  <si>
    <t>TAPM=Total actividades programa de mantenimiento</t>
  </si>
  <si>
    <t>Resolucion 18294 de Nov/15</t>
  </si>
  <si>
    <t xml:space="preserve">MP104010101 - Beneficiar 32.794 estudiantes con almuerzo de las 50 Instituciones educativas oficiales que ingresen a la jornada única de los municipios no certificados del Departamento del Valle del Cauca durante el período de gobierno </t>
  </si>
  <si>
    <t>104 - EDUCACION DE EXCELENCIA PARA TODOS</t>
  </si>
  <si>
    <t>10401 - EDUCACIÓN DE EXCELENCIA TRANSFORMA TU FUTURO</t>
  </si>
  <si>
    <t xml:space="preserve">1040101 - JORNADA ÚNICA: MEJOR EDUCACIÓN </t>
  </si>
  <si>
    <t>MR1040101 - Implementar en 50 instituciones educativas oficiales del Departamento la jornada única escolar, durante el período de gobierno</t>
  </si>
  <si>
    <t>MP104010102</t>
  </si>
  <si>
    <t xml:space="preserve">Elaborar en el 30% de las Instituciones (sedes) educativas oficiales de los municipios no certificados del Valle del Cauca, el Diagnóstico y mantenimiento de la infraestructura escolar durante el período de gobierno.  </t>
  </si>
  <si>
    <t xml:space="preserve">PR-M1-P1-03 . Procedimiento para el seguimiento y evaluación del Plan de Desarrollo </t>
  </si>
  <si>
    <t xml:space="preserve">Porcentaje de Intituciones  Educativas oficiales de los municipios no certificados del Valle del Cauca, con el Diagnóstico y Mantenimiento de la infraestructura escolar elaborado durante el eperiodo de gobierno  </t>
  </si>
  <si>
    <t>%IECDYM =(NIECDYME/TIE)*100</t>
  </si>
  <si>
    <t xml:space="preserve">%IECDYM=Porcentaje de Instituciones Educativas con diagnostico y Mantenimiento NIECDYME=Numero de Instituciones Educativas con Diagnòstico y Mantenimiento elaborado;TIE=Total Instituciones Educativas;  </t>
  </si>
  <si>
    <t>Programa de gobierno 2016 2019, componente de educación</t>
  </si>
  <si>
    <t xml:space="preserve">MP104010102 - Elaborar en el 30% de las Instituciones (sedes) educativas oficiales de los municipios no certificados del Valle del Cauca, el Diagnóstico y mantenimiento de la infraestructura escolar durante el período de gobierno.  </t>
  </si>
  <si>
    <t>MP104010103</t>
  </si>
  <si>
    <t>Asesorar 50 Instituciones educativas (420 Docentes y directivos docentes) en la implementación de jornada única de los municipios no certificados del Valle del Cauca durante el período de gobierno</t>
  </si>
  <si>
    <t>Instituciones educativas asesoradas en la implementación de jornada única de los muniocipios no certificados del Valle del Cauca</t>
  </si>
  <si>
    <t>NIEOAIJU</t>
  </si>
  <si>
    <t xml:space="preserve">NIEOAIJU= Número de Instituciones Educativas Oficiales Asesoradas en la Implementación de Jornada Unica </t>
  </si>
  <si>
    <t>Programa de gobierno 2016 2019, componente de educación. Plan Nacional de Desarrollo 2014 - 2018</t>
  </si>
  <si>
    <t>MP104010103 - Asesorar 50 Instituciones educativas (420 Docentes y directivos docentes) en la implementación de jornada única de los municipios no certificados del Valle del Cauca durante el período de gobierno</t>
  </si>
  <si>
    <t>MP104010104</t>
  </si>
  <si>
    <t>Atender en en 13 Municipios del Valle del Cauca las necesidad es de infraestructura escolar nueva, durante el período de gobierno. (Candelaria, Pradera y Guacari, colegios tipo 10)</t>
  </si>
  <si>
    <t>Municipios del Valle del Cauca atendidos en necesidades de infraestructura escolar nueva durante el periodo de gobierno. (Candelaria, Pradera y Guacari colegios tipo 10)</t>
  </si>
  <si>
    <t>MDVCCNINA</t>
  </si>
  <si>
    <t>MDVCCNINA=Municipios Del Valle del Cauca con Necesidades de Infraestructura Nueva Atendidos</t>
  </si>
  <si>
    <t>Resolucion 7650 de 13 de septiembre de 2011</t>
  </si>
  <si>
    <t>MP104010104 - Atender en en 13 Municipios del Valle del Cauca las necesidad es de infraestructura escolar nueva, durante el período de gobierno. (Candelaria, Pradera y Guacari, colegios tipo 10)</t>
  </si>
  <si>
    <t>MP104010105</t>
  </si>
  <si>
    <t>Dotar 50 Instituciones educativas oficiales de los municipios no certificados del Departamento del Valle del Cauca para el mejoramiento de los ambientes escolares   durante el periodo de gobierno</t>
  </si>
  <si>
    <t>Instituciones educativas oficiales de los municipios no certificados del Valle del cauca dotadas para el mejoramiento de los ambientes escolares</t>
  </si>
  <si>
    <t>NIEOCD</t>
  </si>
  <si>
    <t>NIEOCD= Numero de Instituciones  Educativas oficiales con dotacion</t>
  </si>
  <si>
    <t>Programa de gobierno 2016 - 2019, 
Plan Nacional de Desarrollo 2014 - 2018</t>
  </si>
  <si>
    <t>MP104010105 - Dotar 50 Instituciones educativas oficiales de los municipios no certificados del Departamento del Valle del Cauca para el mejoramiento de los ambientes escolares   durante el periodo de gobierno</t>
  </si>
  <si>
    <t>MP104010201</t>
  </si>
  <si>
    <t>Entregar al 100% de los estudiantes matriculados anualmente en los grados 3°, 5°,7°, 9°, 10° y 11° de los Establecimientos Educativos oficiales de los municipios no certificados del Valle del Cauca, material de apoyo pedagógico textual y/o virtual, para el fortalecimiento de los aprendizajes a partir del desarrollo de las competencias comunicativas que les permita responder/aplicar, realizar/diseñar o desarrollar/explicar evaluaciones Tipo SABER/TIMSS/PISA.</t>
  </si>
  <si>
    <t>MR1040102</t>
  </si>
  <si>
    <t>Incrementar 0,1 punto por encima del promedio Nacional, el índice sintético de calidad educativa ISCE, de los establecimientos educativos que atienden población escolar de los niveles de educación básica primaria, secundaria y media los municipios no certificados del Valle del Cauca, durante el período de Gobierno.</t>
  </si>
  <si>
    <t>% de los estudiantes matriculados  anualmente en los grados 3°, 5°,7°, 9°, 10° y 11° de los EE oficiales de los municipios no certificados del Valle del Cauca con material de apoyo  pedagógico textual y/o virtual entregado para el fortalecimiento de los aprendizajes</t>
  </si>
  <si>
    <t>% EMATCMEA = (EMATCMEA/TEMAT)*100</t>
  </si>
  <si>
    <t xml:space="preserve">% EMATCMEA= Porcentaje de estudiantes matriculados en los grados (3,5,7,910,11) con material entregado anualmente 
EMATCMEA= estudiantes matriculados en los grados (3,5,7,910,11) con material entregado anualmente
TEMAT= Total de estudiantes matriculados en los grados (3,5,7,910,11) </t>
  </si>
  <si>
    <t>Programa de Gobierno 2016 - 2019, componente de educación</t>
  </si>
  <si>
    <t>MP104010201 - Entregar al 100% de los estudiantes matriculados anualmente en los grados 3°, 5°,7°, 9°, 10° y 11° de los Establecimientos Educativos oficiales de los municipios no certificados del Valle del Cauca, material de apoyo pedagógico textual y/o virtual, para el fortalecimiento de los aprendizajes a partir del desarrollo de las competencias comunicativas que les permita responder/aplicar, realizar/diseñar o desarrollar/explicar evaluaciones Tipo SABER/TIMSS/PISA.</t>
  </si>
  <si>
    <t>1040102 - EDUCACIÓN DE ALTO NIVEL Y CALIDAD</t>
  </si>
  <si>
    <t>MR1040102 - Incrementar 0,1 punto por encima del promedio Nacional, el índice sintético de calidad educativa ISCE, de los establecimientos educativos que atienden población escolar de los niveles de educación básica primaria, secundaria y media los municipios no certificados del Valle del Cauca, durante el período de Gobierno.</t>
  </si>
  <si>
    <t>MP104010202</t>
  </si>
  <si>
    <t xml:space="preserve">Cualificar 3.000 Docentes en competencias básicas a través de la Implementación de un programa de formación del profesorado de los Establecimientos Educativos oficiales de los municipios no certificados. Durante el período de gobierno </t>
  </si>
  <si>
    <t>Docentes cualificados en competencias basicas a traves de la Implementacion de  un programa de formación del profesorado de los Establecimientos Educativos oficiales de los municipios no certificados. Durante el periodo de gobierno</t>
  </si>
  <si>
    <t>N°DC</t>
  </si>
  <si>
    <t xml:space="preserve">N°DC=Número de docentes cualificados </t>
  </si>
  <si>
    <t>Ley 115/1994</t>
  </si>
  <si>
    <t xml:space="preserve">MP104010202 - Cualificar 3.000 Docentes en competencias básicas a través de la Implementación de un programa de formación del profesorado de los Establecimientos Educativos oficiales de los municipios no certificados. Durante el período de gobierno </t>
  </si>
  <si>
    <t>MP104010203</t>
  </si>
  <si>
    <t>Atender 15.442 Niños, Niñas, Adolescentes y Jóvenes con discapacidad y/o talentos excepcionales del sistema educativo regular con apoyos pedagógicos especializados, en el período de gobierno</t>
  </si>
  <si>
    <t>MR1040106</t>
  </si>
  <si>
    <t>Aumentar en un punto el porcentaje de la matrícula oficial de los grupos de población vulnerable (étnicos, víctimas del conflicto, con discapacidad, con talento excepcional, SRPA, LGTBI), en el período de gobierno</t>
  </si>
  <si>
    <t>Niños, niñas, Adolescentes y Jovenes con discapacidad y/o talentos excepcionales del sistema educativo regular atendidos con apoyos pedagogicos especializados,</t>
  </si>
  <si>
    <t>No.NNAJCDTE</t>
  </si>
  <si>
    <t xml:space="preserve">No.NNAJCDTE =Número de Niños, Niñas, Adolescentes y Jovenes con discapacidad y/o talentos excepcionales </t>
  </si>
  <si>
    <t>Ley General de Educación 115 de 1994, Ley 1346 de 2009, Convencion de los derechos humanos de la poblacion con discapacidad. Ley ESTATUTARIA No. 1618 de 2013, “Por medio de la cual se establecen las disposiciones para garantizar el pleno ejercicio de los derechos de las personas con discapacidad</t>
  </si>
  <si>
    <t>MP104010203 - Atender 15.442 Niños, Niñas, Adolescentes y Jóvenes con discapacidad y/o talentos excepcionales del sistema educativo regular con apoyos pedagógicos especializados, en el período de gobierno</t>
  </si>
  <si>
    <t>MR1040106 - Aumentar en un punto el porcentaje de la matrícula oficial de los grupos de población vulnerable (étnicos, víctimas del conflicto, con discapacidad, con talento excepcional, SRPA, LGTBI), en el período de gobierno</t>
  </si>
  <si>
    <t>MP104010204</t>
  </si>
  <si>
    <t>Implementar en el 100% de los de los establecimientos educativos oficiales en el PEI, PEC, y PIER el Plan de Lectura y Escritura de acuerdo a las características subregionales, para el fortalecimiento de las competencias lectoras y escritoras de los estudiantes de los diferentes niveles de la educación de los municipios no certificados del Valle del Cauca, durante el período de gobierno.</t>
  </si>
  <si>
    <t>% de los  Establecimientos educativos oficiales con el Plan de Lectura y Escritura en el PEI, PEC, y PIER  implementado de acuerdo a las caracteristicas subregionales, para el fortalecimiento de las competencias lectoras y escritoras de los estudiantes de los diferentes niveles de la educación</t>
  </si>
  <si>
    <t>%EECPLAN=(N°EECPLAN/TEEO)*100</t>
  </si>
  <si>
    <t>N°EECPLAN=Número de Establecimientos educativos oficiales con plan de lectura y escritura Anualmente.
TEEO= Total de Establecimientos educativos oficiales</t>
  </si>
  <si>
    <t>Ministerio de Educación. Plan Nacional de Lectura y Escritura</t>
  </si>
  <si>
    <t>MP104010204 - Implementar en el 100% de los de los establecimientos educativos oficiales en el PEI, PEC, y PIER el Plan de Lectura y Escritura de acuerdo a las características subregionales, para el fortalecimiento de las competencias lectoras y escritoras de los estudiantes de los diferentes niveles de la educación de los municipios no certificados del Valle del Cauca, durante el período de gobierno.</t>
  </si>
  <si>
    <t>MP104010205</t>
  </si>
  <si>
    <t xml:space="preserve">Orientar al 100% de los Directivos /docentes de los establecimientos educativos oficiales de los municipios no certificados en la implementación en los PEI, PIER y PEC de las estrategias del Plan de Lectura y escritura para el mejoramiento de las competencias lectoras y escritoras, durante el período de gobierno. </t>
  </si>
  <si>
    <t xml:space="preserve">% de directivos /docentes de los establecimientos educativos oficiales de los municipios no certificados orientados  en la implementación en los PEI, PIER y PEC de las estrategias del Plan de Lectura y Escritura  para el mejoramiento de las competencias lectoras y escritoras, durante el período de gobierno. </t>
  </si>
  <si>
    <t>% DIDOEEOFOR=(DIDOEEOFOR/DIDOEEO)*100</t>
  </si>
  <si>
    <t xml:space="preserve">% DIDOEEOFOR= Porcentaje de Directivos y docentes de establecimientos educativos oficiales con orientacion anualmente 
N°DIDOEEOFOR= Directivos y docentes de establecimientos educativos oficiales con orientacion anualmente 
DIDOEEO= Total de Directivos y docentes de establecimientos educativos oficiales </t>
  </si>
  <si>
    <t>Programa adelantado por el Ministerio de Educación Nacional para el mejoramiento de las competencias comunicativas de los escolares.</t>
  </si>
  <si>
    <t xml:space="preserve">MP104010205 - Orientar al 100% de los Directivos /docentes de los establecimientos educativos oficiales de los municipios no certificados en la implementación en los PEI, PIER y PEC de las estrategias del Plan de Lectura y escritura para el mejoramiento de las competencias lectoras y escritoras, durante el período de gobierno. </t>
  </si>
  <si>
    <t>MP104010206</t>
  </si>
  <si>
    <t xml:space="preserve">Orientar al 100% de los estudiantes matriculados en los grados 3°, 5°,7°, 9°, 10° y 11° ,de los Establecimientos Educativos oficiales de los municipios no certificados del Valle del Cauca, para el adecuado manejo del material de apoyo pedagógico textual y/o virtual en el fortalecimiento de los aprendizajes a partir del desarrollo de las competencias comunicativas que les permita responder/aplicar, realizar/diseñar o desarrollar/explicar evaluaciones Tipo SABER/TIMSS/PISA, durante el período de gobierno. </t>
  </si>
  <si>
    <t>% de los Estudiantes  matriculados en los grados 3°, 5°,7°, 9°, 10° y 11°, de los EE oficiales de los municipios no certificados del Valle del Cauca orientados para  el adecuado manejo del material de apoyo  pedagógico textual y/o virtual en el fortalecimiento de los aprendizajes a partir del desarrollo de  las competencias comunicativas</t>
  </si>
  <si>
    <t>% EMATORAN=(EMATORAN/TEMAT)*100</t>
  </si>
  <si>
    <t xml:space="preserve">% EMATORAN= Porcentaje de estudiantes matriculados en los grados (3,5,7,910,11) con orientacion anualmente 
EMATORAN= estudiantes matriculados en los grados (3,5,7,910,11) con orientacion  anualmente
TEMAT= Total de estudiantes matriculados en los grados (3,5,7,910,11) </t>
  </si>
  <si>
    <t xml:space="preserve">MP104010206 - Orientar al 100% de los estudiantes matriculados en los grados 3°, 5°,7°, 9°, 10° y 11° ,de los Establecimientos Educativos oficiales de los municipios no certificados del Valle del Cauca, para el adecuado manejo del material de apoyo pedagógico textual y/o virtual en el fortalecimiento de los aprendizajes a partir del desarrollo de las competencias comunicativas que les permita responder/aplicar, realizar/diseñar o desarrollar/explicar evaluaciones Tipo SABER/TIMSS/PISA, durante el período de gobierno. </t>
  </si>
  <si>
    <t>MP104010207</t>
  </si>
  <si>
    <t xml:space="preserve">Implementar un (01) programa "Talento Maestro" en la ETC Valle del Cauca, para destacar, incentivar, resaltar y premiar las buenas prácticas pedagógicas docentes y directivas docentes, incentivando la producción intelectual, cultural y artística, a través de becas de maestría, doctorados y pasantías, propiciando el bienestar y mejoramiento de la calidad de vida de los educadores (vivienda, recreación y esparcimiento para el docente y sus familias), durante el período de gobierno. </t>
  </si>
  <si>
    <t xml:space="preserve">Programa "Talento Maestro" en la ETC Valle del Cauca implementado Para destacar, incentivar , resaltar y premiar las buenas prácticas pedagógicas docentes y directivas docentes, incentivando la producción intelectual, cultural y artistica, propiciando el bienestar y mejoramiento de la calidad de vida de los educadores ( vivienda, recreación y esparcimiento para el docente y sus familias), durante el período de gobierno. </t>
  </si>
  <si>
    <t>N°PI</t>
  </si>
  <si>
    <t>N°PI= Número de Programas Implementado</t>
  </si>
  <si>
    <t>Programa de gobierno 2016 - 2019, 
Ministerio de Educación Nacional, Política de Bienestar Laboral orientada a desarrollar las habilidades, destrezas y competencias de los servidores públicos docentes y directivos docentes</t>
  </si>
  <si>
    <t xml:space="preserve">MP104010207 - Implementar un (01) programa "Talento Maestro" en la ETC Valle del Cauca, para destacar, incentivar, resaltar y premiar las buenas prácticas pedagógicas docentes y directivas docentes, incentivando la producción intelectual, cultural y artística, a través de becas de maestría, doctorados y pasantías, propiciando el bienestar y mejoramiento de la calidad de vida de los educadores (vivienda, recreación y esparcimiento para el docente y sus familias), durante el período de gobierno. </t>
  </si>
  <si>
    <t>MP104010208</t>
  </si>
  <si>
    <t>Cualificar 100 jóvenes afro e indígenas en el fortalecimiento de competencias académicas que evalúan el ICFES a través de la Pruebas Saber 11.</t>
  </si>
  <si>
    <t>Jóvenes afro e indígenas cualificados en el fortalecimiento de competencias académicas que evalúan el ICFES a través de la Pruebas Saber 11.</t>
  </si>
  <si>
    <t>∑JC</t>
  </si>
  <si>
    <t xml:space="preserve">JC= Jovenes cualificados
</t>
  </si>
  <si>
    <t>Auto 004, Auto 005, Ordenanza 030 de 2011, Decreto 0763 de 2010</t>
  </si>
  <si>
    <t>MP104010208 - Cualificar 100 jóvenes afro e indígenas en el fortalecimiento de competencias académicas que evalúan el ICFES a través de la Pruebas Saber 11.</t>
  </si>
  <si>
    <t>MP104010301</t>
  </si>
  <si>
    <t>Implementar en 80 I.E. oficiales con bajo desempeño modelos pedagógicos a través de programa de formación de Directivos docentes y docentes del sector oficial para mejorar los resultados de Pruebas SABER 3°, 5°, 7°  y 9 en el desarrollo del proceso de enseñanza - aprendizaje acordes con las expectativas sociales, culturales y ambientales del contexto, durante el períoido de gobierno.</t>
  </si>
  <si>
    <t>MR1040103</t>
  </si>
  <si>
    <t>Aumentar en 1% el porcentaje de estudiantes de los Establecimientos Educativos oficiales de los municipios no certificados del Valle del Cauca, ubicados en los niveles de competencia Satisfactorio y Avanzado en las pruebas saber 3°, 5°, 7° y 9°, durante el período de gobierno.</t>
  </si>
  <si>
    <t>N° Establecimientos Educativos oficiales de bajo desempeño con Modelos pedagógicos implementados a través de programa de formación de Directivos docentes y docentes del sector oficial para mejorar los resultados de Pruebas SABER 3°, 5°, 7°  y 9 en el desarrollo del proceso de enseñanza - aprendizaje acordes con las expectativas sociales, culturales y ambientales del contexto, durante el períoido de gobierno.</t>
  </si>
  <si>
    <t>N°EEOIPFD</t>
  </si>
  <si>
    <t xml:space="preserve">N°EEOIPFD= Numero de establecimientos educativos oficiales implementando un programa de formacion </t>
  </si>
  <si>
    <t>Sistema colombiano de formación de educadores y lineamientos de política MEN</t>
  </si>
  <si>
    <t>MP104010301 - Implementar en 80 I.E. oficiales con bajo desempeño modelos pedagógicos a través de programa de formación de Directivos docentes y docentes del sector oficial para mejorar los resultados de Pruebas SABER 3°, 5°, 7°  y 9 en el desarrollo del proceso de enseñanza - aprendizaje acordes con las expectativas sociales, culturales y ambientales del contexto, durante el períoido de gobierno.</t>
  </si>
  <si>
    <t>1040103 - EL VALLE LE APUESTA A LA EDUCACIÓN DE CALIDAD</t>
  </si>
  <si>
    <t>MR1040103 - Aumentar en 1% el porcentaje de estudiantes de los Establecimientos Educativos oficiales de los municipios no certificados del Valle del Cauca, ubicados en los niveles de competencia Satisfactorio y Avanzado en las pruebas saber 3°, 5°, 7° y 9°, durante el período de gobierno.</t>
  </si>
  <si>
    <t>MP104010302</t>
  </si>
  <si>
    <t>Orientar al 100% de los Directivos docentes de los I.E. Oficiales de los municipios no certificados del Valle del Cauca, para el ajuste de sus modelos pedagógicos, prácticas de evaluación, (practicas pedagógicas), estrategias didácticas para la enseñanza y aprendizaje de las disciplinas, Anualmente.</t>
  </si>
  <si>
    <t>% Directivos docentes de los Establecimientos Educativos Oficiales de los municipios no certificados del Valle del Cauca orientados para el ajuste de sus modelos pedagógicos, prácticas de evaluación, estrategias didácticas para la enseñanza y aprendizaje de las disciplinas,  anualmente.</t>
  </si>
  <si>
    <t>%= (NDDOR/NTDD)*100</t>
  </si>
  <si>
    <t xml:space="preserve">NDDOR= Numero de directivos docentes orientados
NTDD= Numero Total de directivos docentes orientados  </t>
  </si>
  <si>
    <t>Decreto MEN 0235 de 2015.</t>
  </si>
  <si>
    <t>MP104010302 - Orientar al 100% de los Directivos docentes de los I.E. Oficiales de los municipios no certificados del Valle del Cauca, para el ajuste de sus modelos pedagógicos, prácticas de evaluación, (practicas pedagógicas), estrategias didácticas para la enseñanza y aprendizaje de las disciplinas, Anualmente.</t>
  </si>
  <si>
    <t>MP104010401</t>
  </si>
  <si>
    <t>Orientar al 20% Directivos/docentes y docentes del sector oficial de los Establecimientos Educativos situados en las categorías C y D de las Pruebas SABER 11° "En estrategias didácticas para la formación disciplinar especifica en las áreas del conocimiento, durante el período de gobierno.</t>
  </si>
  <si>
    <t>MR1040104</t>
  </si>
  <si>
    <t>Disminuir en 1 punto porcentual, el número de los establecimientos educativos oficiales de los municipios no certificados del Valle del Cauca, ubicados en las categorías C y D de las pruebas saber 11° durante el período de Gobierno.</t>
  </si>
  <si>
    <t xml:space="preserve">% de directivos /docentes y docentes del sector oficial de los establecimientos educativos situados en las categorias C y D de las Pruebas SABER 11° orientados En estrategias didácticas para la formación disciplinar especifica en las áreas del conocimiento, durante el período de gobierno.
</t>
  </si>
  <si>
    <t>%DDO= (NDDO/TDD)*100</t>
  </si>
  <si>
    <t>NDDA=Número de Directivos Docentes y docentes orientados
TDD=Total de Directivos docentes y docentes
%DDA=Porcentaje de Directivos Docentes Orientados</t>
  </si>
  <si>
    <t>Decreto 869 del 17 de Marzo de 2010</t>
  </si>
  <si>
    <t>MP104010401 - Orientar al 20% Directivos/docentes y docentes del sector oficial de los Establecimientos Educativos situados en las categorías C y D de las Pruebas SABER 11° "En estrategias didácticas para la formación disciplinar especifica en las áreas del conocimiento, durante el período de gobierno.</t>
  </si>
  <si>
    <t>1040104 - ESCUELAS DE EXCELENCIA</t>
  </si>
  <si>
    <t>MR1040104 - Disminuir en 1 punto porcentual, el número de los establecimientos educativos oficiales de los municipios no certificados del Valle del Cauca, ubicados en las categorías C y D de las pruebas saber 11° durante el período de Gobierno.</t>
  </si>
  <si>
    <t>MP104010402</t>
  </si>
  <si>
    <t xml:space="preserve">Promover en el 100% de los establecimientos educativos de los municipios no certificados del Valle del Cauca, la participación e inscripción de estudiantes en las Olimpiadas Supérate con el SABER 2.0 grados 3°,5°,7°,9° y 11°, Anualmente. </t>
  </si>
  <si>
    <t xml:space="preserve">% de establecimientos educativos de los municipios no certificados del Valle del Cauca promovidos para la participación e inscripción de estudiantes en las Olimpidas Supérate con el SABER 2.0 grados 3°,5°,7°,9° y 11°, anualmente. 
  </t>
  </si>
  <si>
    <t>%=(NEEPPSS2.0/TEE)*100</t>
  </si>
  <si>
    <t>NEEPPSS2.0= Numero de establecimientos educativos en los que se promueve el programa superate con el SABER 2.0
TEE=Total de establecimientos educativos</t>
  </si>
  <si>
    <t>Programa de Gobierno 2016 - 2019, componente de educación
Política del Ministerio de Educación Nacional Programa SUPERATE CON EL SABER 2.0</t>
  </si>
  <si>
    <t xml:space="preserve">MP104010402 - Promover en el 100% de los establecimientos educativos de los municipios no certificados del Valle del Cauca, la participación e inscripción de estudiantes en las Olimpiadas Supérate con el SABER 2.0 grados 3°,5°,7°,9° y 11°, Anualmente. </t>
  </si>
  <si>
    <t>MP104010403</t>
  </si>
  <si>
    <t xml:space="preserve">Implementar Un (1) programa de formación docente de alto nivel (Postgrados) para beneficiar a los docentes y directivos docentes de las instituciones educativas de los municipios no certificados, durante el período de gobierno </t>
  </si>
  <si>
    <t>Programa de formación docente de alto nivel (Postgrados)  implementado en  las instituciones educativas de los municipios no certificados, durante el período de gobierno</t>
  </si>
  <si>
    <t>PFANI</t>
  </si>
  <si>
    <t>PFANI= Programa de Formación de alto nivel implentado</t>
  </si>
  <si>
    <t>Plan de Desarrollo Nacional 2014-2018 Todos por un nuevo país.</t>
  </si>
  <si>
    <t xml:space="preserve">MP104010403 - Implementar Un (1) programa de formación docente de alto nivel (Postgrados) para beneficiar a los docentes y directivos docentes de las instituciones educativas de los municipios no certificados, durante el período de gobierno </t>
  </si>
  <si>
    <t>MP104010404</t>
  </si>
  <si>
    <t xml:space="preserve">Asesorar 149 Directivos docentes de los establecimientos Educativos Oficiales de los municipios no certificados en capacidad científica, tecnología, innovación, y competitividad del Valle del Cauca con el fin de contar con grupos de niños, jóvenes y maestros desarrollando proyectos y actividades de investigación, en el período de gobierno </t>
  </si>
  <si>
    <t>Directivos docentes de los establecimientos Educativos Oficiales de los municipios no certificados asesorados en  capacidad científica, tecnología, innovación, y competitividad del Valle del Cauca  con el fin de contar con grupos de niños, jóvenes y maestros desarrollando proyectos y actividades de investigación,  en el periodo de gobierno</t>
  </si>
  <si>
    <t>NDDA</t>
  </si>
  <si>
    <t>NDDA= Número de Directivos docentes Asesorados.</t>
  </si>
  <si>
    <t xml:space="preserve">MP104010404 - Asesorar 149 Directivos docentes de los establecimientos Educativos Oficiales de los municipios no certificados en capacidad científica, tecnología, innovación, y competitividad del Valle del Cauca con el fin de contar con grupos de niños, jóvenes y maestros desarrollando proyectos y actividades de investigación, en el período de gobierno </t>
  </si>
  <si>
    <t>MP104010501</t>
  </si>
  <si>
    <t>Vincular al 50% de EE del Valle del Cauca al programa Redvolución de MinTIC (apropiación de Tecnologías de la información)</t>
  </si>
  <si>
    <t>1138. DEPARTAMENTO ADMINISTRATIVO DE LAS TECNOLOGIAS DE LA INFORMACION Y DE LAS COMUNICACIONES</t>
  </si>
  <si>
    <t>MR1040105</t>
  </si>
  <si>
    <t>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t>
  </si>
  <si>
    <t>PR-M11-P1-02 . Procedimiento Realizar El Seguimiento Y Evaluación A Proyectos De Tic</t>
  </si>
  <si>
    <t>Porcentaje de Establecimientos Educativos del Valle del Cauca vinculados al programa Redvolución durante el periodo de gobierno</t>
  </si>
  <si>
    <t>NEEVIRED/NTEE*100</t>
  </si>
  <si>
    <t>NEEVIRED= Número de Establecimientos Educativos Vinculados al programa REDvolución
NTEE=Número Total de Establecimientos Educativos</t>
  </si>
  <si>
    <t>Programa de orden nacional: REDVOLUCION - MINTIC</t>
  </si>
  <si>
    <t>MP104010501 - Vincular al 50% de EE del Valle del Cauca al programa Redvolución de MinTIC (apropiación de Tecnologías de la información)</t>
  </si>
  <si>
    <t>1040105 - CAPACIDAD ADMINISTRATIVA ESCOLAR</t>
  </si>
  <si>
    <t>MR1040105 - 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t>
  </si>
  <si>
    <t>MP104010502</t>
  </si>
  <si>
    <t>Lograr en 149 establecimientos Educativos Oficiales de los Municipios no Certificados del Valle del Cauca la participación de la Comunidad Educativa en los juegos deportivos escolares como complemento para el aprovechamiento del tiempo libre y la sana competencia en el período de gobierno.</t>
  </si>
  <si>
    <t xml:space="preserve">Número de Establecimientos Educativos Oficiales de los Municipios no Certificados del Valle del Cauca que han logrado la participacion de la Comunidad Educativa en los juegos deportivos escolares como complemento para el aprovechamiento del tiempo libre y la sana competencia en el periodo de gobierno.
</t>
  </si>
  <si>
    <t>NEECPCEJDE</t>
  </si>
  <si>
    <t>NEECPCEJDE: Numero de Establecimientos Educativos con participación de la Comunidad Educativa en Juegos Deportivos Escolares</t>
  </si>
  <si>
    <t>Ley 115 de 1994 y Ley 181 de 1995</t>
  </si>
  <si>
    <t>MP104010502 - Lograr en 149 establecimientos Educativos Oficiales de los Municipios no Certificados del Valle del Cauca la participación de la Comunidad Educativa en los juegos deportivos escolares como complemento para el aprovechamiento del tiempo libre y la sana competencia en el período de gobierno.</t>
  </si>
  <si>
    <t>MP104010503</t>
  </si>
  <si>
    <t>Mantener 18 puntos vive digital plus en funcionamiento en los Establecimientos Educativos oficiales en los municipios no certificados del Departamento del Valle del Cauca asegurando su sostenibilidad en concurrencia con las alcaldías y Mintió, anualmente.</t>
  </si>
  <si>
    <t xml:space="preserve">Número de puntos vive digital plus en funcionamiento en los Establecimientos Educativos oficiales en los municipios no certificados del Departamento del Valle del Cauca asegurando su sostenibilidad en concurrencia con las alcaldias y Mintic, anualmente.
  </t>
  </si>
  <si>
    <t>NºEEOPVDPF</t>
  </si>
  <si>
    <t>NºEEOPVDPF= Número de Establecimientos Educativos Oficiales con Punto Vive Digital Plus funcionando</t>
  </si>
  <si>
    <t>MP104010503 - Mantener 18 puntos vive digital plus en funcionamiento en los Establecimientos Educativos oficiales en los municipios no certificados del Departamento del Valle del Cauca asegurando su sostenibilidad en concurrencia con las alcaldías y Mintió, anualmente.</t>
  </si>
  <si>
    <t>17. Alianzas para lograr los objetivos</t>
  </si>
  <si>
    <t>MP104010504</t>
  </si>
  <si>
    <t>Ejecutar un plan de asistencia técnica anual de la Secretaria de Educación Departamental del Valle del Cauca</t>
  </si>
  <si>
    <t>Plan de asistencia técnica anual de la SED Valle del Cauca ejecutado durante el periodo de gobierno</t>
  </si>
  <si>
    <t>TPE</t>
  </si>
  <si>
    <t>TPE=Total planes  ejecutados</t>
  </si>
  <si>
    <t>Plan de Desarrollo Nacional 2014-2018 Todos por un nuevo país.
Ley 115 de 1994 - Educación</t>
  </si>
  <si>
    <t>MP104010504 - Ejecutar un plan de asistencia técnica anual de la Secretaria de Educación Departamental del Valle del Cauca</t>
  </si>
  <si>
    <t>MP104010505</t>
  </si>
  <si>
    <t xml:space="preserve">Orientar al 100 por ciento de directivos docentes de los establecimientos educativos oficiales y no oficiales de los municipios no certificados de la ETC Valle del Cauca en el fortalecimiento de una Cultura de la Evaluación (análisis resultados de pruebas, SIE, ruta de mejoramiento y evaluación del desempeño docentes 1278) durante el período de gobierno. </t>
  </si>
  <si>
    <t>PR-M3-P1-06 . Gestión de la Evaluación educativa</t>
  </si>
  <si>
    <t xml:space="preserve">Porcentaje de directivos docentes de los establecimientos Educativos Oficialesy no oficiales de los municipios no certificados de la  ETC Valle del Cauca orientados en el fortalecimiento de una Cultura de la Evaluación (análisis resultados de pruebas, SIE, ruta de mejoramiento y evaluación del desempeño docentes 1278) durante el período de gobierno. 
</t>
  </si>
  <si>
    <t xml:space="preserve">PDDO=(DDO/TDD)*100 </t>
  </si>
  <si>
    <t xml:space="preserve">PDDO=Porcentaje de Directivos/docentes  Orientados
TDD=Total de Directivos docentes
DDO=Directivos docentes  Orientados 
</t>
  </si>
  <si>
    <t>Ley 115/94Decreto Ley 1278/2002, Decreto 1290/2009;Guía MEN N° 34.</t>
  </si>
  <si>
    <t xml:space="preserve">MP104010505 - Orientar al 100 por ciento de directivos docentes de los establecimientos educativos oficiales y no oficiales de los municipios no certificados de la ETC Valle del Cauca en el fortalecimiento de una Cultura de la Evaluación (análisis resultados de pruebas, SIE, ruta de mejoramiento y evaluación del desempeño docentes 1278) durante el período de gobierno. </t>
  </si>
  <si>
    <t>MP104010506</t>
  </si>
  <si>
    <t>Implementar 100% los Establecimientos Educativos oficiales y no oficiales de los municipios no certificados del Valle del Cauca el Plan Operativo de Inspección y vigilancia que permita la adecuada prestación del servicio educativo con calidad, durante el período de gobierno</t>
  </si>
  <si>
    <t>Porcentaje de los Establecimientos Educativos oficiales y no oficiales de los municipios no certificados del Valle del Cauca con Plan Operativo de Inspección y vigilancia implementado  que permita la  adecuada prestación del servicio educativo con calidad, durante  el periodo de gobierno</t>
  </si>
  <si>
    <t>PEEI=(EEVPOIV/TEE)*100</t>
  </si>
  <si>
    <t>PEEI=Porcentaje de Establecimientos Educativos Implementados el Plan Operativo de Inspección y vigilancia
TEE=Total de Establecimientos Educativos
EEVPOIV=Establecimientos Educativos Visitados con Plan Operativo de Inspección y vigilancia</t>
  </si>
  <si>
    <t>Plan de Desarrollo Nacional 2014-2018 Todos por un nuevo país.
Ley 115 de 1994 y Ley 715 del 2001</t>
  </si>
  <si>
    <t>MP104010506 - Implementar 100% los Establecimientos Educativos oficiales y no oficiales de los municipios no certificados del Valle del Cauca el Plan Operativo de Inspección y vigilancia que permita la adecuada prestación del servicio educativo con calidad, durante el período de gobierno</t>
  </si>
  <si>
    <t>MP104010507</t>
  </si>
  <si>
    <t>Fortalecer 40 experiencias significativas en las instituciones educativas oficiales de los municipios no certificados del Valle del Cauca, (con recursos) en el período de gobierno.</t>
  </si>
  <si>
    <t xml:space="preserve">Experiencias Significativas fortalecidas en las instituciones educativas oficales de los municipios  no certificados del Valle del Cauca, en el período de gobierno. </t>
  </si>
  <si>
    <t>NESE</t>
  </si>
  <si>
    <t>No: Número,  E: Experiencias, S: Significativas, E: Exitosas</t>
  </si>
  <si>
    <t>Programa de gobierno 2016 - 2019, 
Plan de Desarrollo Nacional 2014-2018 Todos por un nuevo país.</t>
  </si>
  <si>
    <t>MP104010507 - Fortalecer 40 experiencias significativas en las instituciones educativas oficiales de los municipios no certificados del Valle del Cauca, (con recursos) en el período de gobierno.</t>
  </si>
  <si>
    <t>MP104010508</t>
  </si>
  <si>
    <t xml:space="preserve">Asesorar 149 Directivos docentes de las Instituciones educativas de los municipios no certificados del Departamento En el ajuste de los PEI, PEC, PIER, Ruta de Mejoramiento (PMI), áreas de Gestión (Directiva, Académica, Administrativa y Financiera, Comunitaria), anualmente. </t>
  </si>
  <si>
    <t>Directivos docentes de las Instituciones educativas de los municipios no certificados del departamento asesorados  en el ajuste de los PEI, PEC , PIER, Ruta de Mejoramiento (PMI), áreas de Gestión (Directiva, Académica, Administrativa y Financiera, Comunitaria ), anualmente.</t>
  </si>
  <si>
    <t>NDCA</t>
  </si>
  <si>
    <t>NDCA=Número Directivos Docentes  Asistidos</t>
  </si>
  <si>
    <t>Programa de gobierno 2016 - 2019, 
Plan de Desarrollo Nacional 2014-2018 
Ley 115 de 1994</t>
  </si>
  <si>
    <t xml:space="preserve">MP104010508 - Asesorar 149 Directivos docentes de las Instituciones educativas de los municipios no certificados del Departamento En el ajuste de los PEI, PEC, PIER, Ruta de Mejoramiento (PMI), áreas de Gestión (Directiva, Académica, Administrativa y Financiera, Comunitaria), anualmente. </t>
  </si>
  <si>
    <t>MP104010509</t>
  </si>
  <si>
    <t>Realizar 4 Foros Educativos Regionales en la Entidad Territorial Certificada Valle del Cauca, con el fin de reflexionar sobre el estado de la educación y hacer recomendaciones para el mejoramiento y Cobertura de la educación, en el período de gobierno.</t>
  </si>
  <si>
    <t>Foros Educativos Regionales en la Entidad Territorial Certificada Valle del Cauca realizados, con el fin de reflexionar sobre el estado de la educación y hacer recomendaciones para el mejoramiento y cobertura de la educación, en el periodo de gobierno.</t>
  </si>
  <si>
    <t>NFER</t>
  </si>
  <si>
    <t>No: Número,  F: foros, E: Educativos, R: Regionales</t>
  </si>
  <si>
    <t>MP104010509 - Realizar 4 Foros Educativos Regionales en la Entidad Territorial Certificada Valle del Cauca, con el fin de reflexionar sobre el estado de la educación y hacer recomendaciones para el mejoramiento y Cobertura de la educación, en el período de gobierno.</t>
  </si>
  <si>
    <t>MP104010510</t>
  </si>
  <si>
    <t>Implementar en 149 Establecimientos Educativas Oficiales el Plan de Medios y uso de TICS, en los municipios no certificados, durante el período de gobierno</t>
  </si>
  <si>
    <t>Plan de Medios y uso de TICS Implementados en 149 Establecimientos Educativas Oficiales  de los  municipios no certificados, durante el periodo de gobierno</t>
  </si>
  <si>
    <t>VAR=N°EEPMTICAACT-N°EEPMTICAANT</t>
  </si>
  <si>
    <t>N°EEPMTICAACT=NUMERO DE ESTABLECIMIEENTOS EDUCATIVOS CON PLAN DE MEDIOS Y TIC AÑO ACTUAL
N°EEPMTICAANT=NUMERO DE ESTABLECIMIENTOS CON PLAN DE MEDIOS AÑO ANTERIOR
VAR=VARIACION.</t>
  </si>
  <si>
    <t>MP104010510 - Implementar en 149 Establecimientos Educativas Oficiales el Plan de Medios y uso de TICS, en los municipios no certificados, durante el período de gobierno</t>
  </si>
  <si>
    <t>MP104010511</t>
  </si>
  <si>
    <t xml:space="preserve"> Suministrar a 550 sedes educativas oficiales de los municipios no certificados conectividad a internet, durante el período de gobierno</t>
  </si>
  <si>
    <t>Número de sedes educativas oficiales de los municipios no certificados suministrados con conectividad a internet durante el periodo de gobierno</t>
  </si>
  <si>
    <t>NSECI</t>
  </si>
  <si>
    <t>NSECI= Número de sedes educativas oficiales de los municipios no certificados conectadas a internet</t>
  </si>
  <si>
    <t>MP104010511 -  Suministrar a 550 sedes educativas oficiales de los municipios no certificados conectividad a internet, durante el período de gobierno</t>
  </si>
  <si>
    <t>MP104010601</t>
  </si>
  <si>
    <t>Cualificar 400 Docentes del sector oficial en la Cátedra de Estudios Afrocolombiano para articular los planes de estudio de los PEI, PER Y PIER de las comunidades educativas de los municipios no certificados, durante el periodo de gobierno</t>
  </si>
  <si>
    <t>No. de docentes cualificados del sector oficial en la Cátedra de Estudios Afrocolombiano para articular los planes de estudio de los PEI, PER Y PIER de las comunidades educativas de los municipios no certificados, durante el periodo de gobierno</t>
  </si>
  <si>
    <t>TDCCA</t>
  </si>
  <si>
    <t>TDCCA=Número de Docentes Cualificados para articular la cátedra de estudios afrocolombianos en el PEI, PIER O PEC</t>
  </si>
  <si>
    <t>Ley 115, Ley 71, Decreto 804
Ley 70 de 1993 , decreto 1122 de 1998</t>
  </si>
  <si>
    <t>MP104010601 - Cualificar 400 Docentes del sector oficial en la Cátedra de Estudios Afrocolombiano para articular los planes de estudio de los PEI, PER Y PIER de las comunidades educativas de los municipios no certificados, durante el periodo de gobierno</t>
  </si>
  <si>
    <t>1040106 - EDUCACIÓN MULTICULTURAL</t>
  </si>
  <si>
    <t>MP104010602</t>
  </si>
  <si>
    <t xml:space="preserve">Formular el plan integral para la implementacion efectiva de la catedra de estudios afrocolombianos en todas las instituciones Educativas del Valle del cauca durante el periodo de gobierno. </t>
  </si>
  <si>
    <t xml:space="preserve">Plan Integral formulado para la implementación de la cátedra de estudios afrocolombianos en todas las instituciones educativas del Valle del Cauca </t>
  </si>
  <si>
    <t>FPICEA= F1+F2+F3+F4</t>
  </si>
  <si>
    <t xml:space="preserve">FPICEA= Formulacion del Plan Integral para implementar catedra de estudios afrocolombianos; F1 = Fase uno de formulación ( diagnóstico); F2 = Fase dos ( definir líneas); F3= Fase tres ( xxxxx); F4= fase cuatro, plan  fomulado en todos sus componentes </t>
  </si>
  <si>
    <t xml:space="preserve">MP104010602 - Formular el plan integral para la implementacion efectiva de la catedra de estudios afrocolombianos en todas las instituciones Educativas del Valle del cauca durante el periodo de gobierno. </t>
  </si>
  <si>
    <t>MP104010701</t>
  </si>
  <si>
    <t>Atender 4470 estudiantes en condición de extra-edad, mediante implementación de modelos flexibles, aceleración y círculos de aprendizaje, durante el período de gobierno</t>
  </si>
  <si>
    <t>PR-M3-P1-05 . Hacer seguimiento a la Gestión de matricula</t>
  </si>
  <si>
    <t>Estudiantes en extraedad atendidos mediante la implementacion de los modelos flexibles  durante el periodo de gobierno</t>
  </si>
  <si>
    <t>No.ECE</t>
  </si>
  <si>
    <t>No.ECE=  Número de Estudiantes  en condición de extraedad</t>
  </si>
  <si>
    <t>Ley 115 de 1994</t>
  </si>
  <si>
    <t>MP104010701 - Atender 4470 estudiantes en condición de extra-edad, mediante implementación de modelos flexibles, aceleración y círculos de aprendizaje, durante el período de gobierno</t>
  </si>
  <si>
    <t xml:space="preserve">1040107 - DE EDUCACIÓN PARA TODAS LAS EDADES </t>
  </si>
  <si>
    <t>MP104020101</t>
  </si>
  <si>
    <t>Beneficiar al 100% de estudiantes con alimentación escolar priorizados en la matrícula oficial de los niveles de educación Preescolar y Básica primaria, zona urbana y rural, de los municipios no certificados anualmente</t>
  </si>
  <si>
    <t>MR1040201</t>
  </si>
  <si>
    <t>Aumentar en 3% la tasa de cobertura bruta de grado 0 a 11 en los municipios no certificados en el período de Gobierno -</t>
  </si>
  <si>
    <t>% de estudiantes beneficiados con alimentacion escolar de acuerdo con la priorizacion en  matrícula oficial de los niveles de educación Preescolar , Básica   y Media,  zona urbana y rural, de los municipios no certificados anualmente.</t>
  </si>
  <si>
    <t>NEPBAE= (Numero de Estudiantes Priorizados  Beneficiados con Alimentacion  Escolar/ Numero de Estudiantes Priorizados)*100</t>
  </si>
  <si>
    <t>Decreto 1852 de 2015,  Resolucion 16432 de Octubre de 2015</t>
  </si>
  <si>
    <t>MP104020101 - Beneficiar al 100% de estudiantes con alimentación escolar priorizados en la matrícula oficial de los niveles de educación Preescolar y Básica primaria, zona urbana y rural, de los municipios no certificados anualmente</t>
  </si>
  <si>
    <t>10402 - ACCESO CON PERMANENCIA, PERTINENCIA Y EQUIDAD A LA EDUCACIÓN PREESCOLAR, BÁSICA Y MEDIA</t>
  </si>
  <si>
    <t>1040201 - TODOS A LA ESCUELA</t>
  </si>
  <si>
    <t>MR1040201 - Aumentar en 3% la tasa de cobertura bruta de grado 0 a 11 en los municipios no certificados en el período de Gobierno -</t>
  </si>
  <si>
    <t>MP104020102</t>
  </si>
  <si>
    <t>Beneficiar al 50% de estudiantes con kit escolar, estratos 0,1 y 2 de los niveles de Preescolar, básica primaria, básica secundaria y media registrados en el SIMAT, zona urbana y rural de los municipios no certificados durante el período de gobierno.</t>
  </si>
  <si>
    <t xml:space="preserve">% de estudiantes beneficiados con kit escolares estratos 0,1 y 2 de los niveles de prescolar basica primaria basic secundaria y media, registrados en el SIMAT, zona urbana y rural de los municipiosno certificados durante el periodo de gobierno </t>
  </si>
  <si>
    <t>% ECKE= NECKE/TDD*100</t>
  </si>
  <si>
    <t xml:space="preserve">%  ECKE= PORCENTAJE DE ESTUDIANTES
NDEKT(0,1,2)=NUMERO DE DE ESTUDIANTES CON KIT ESCOLAR
TOTAL DE ESTUDIANTES(0,1,2) </t>
  </si>
  <si>
    <t xml:space="preserve">Ley 115 de 1995 </t>
  </si>
  <si>
    <t>MP104020102 - Beneficiar al 50% de estudiantes con kit escolar, estratos 0,1 y 2 de los niveles de Preescolar, básica primaria, básica secundaria y media registrados en el SIMAT, zona urbana y rural de los municipios no certificados durante el período de gobierno.</t>
  </si>
  <si>
    <t>MP104020103</t>
  </si>
  <si>
    <t>Beneficiar al 50 % de estudiantes con transporte escolar del nivel de Preescolar, Básica y media, zona rural de los municipios no certificados durante el período de gobierno.</t>
  </si>
  <si>
    <t>% de estudiantes beneficiadoscon transporte escolar del nivel  preescolar, basica y media zona rural de los municipios no certificados durante  el periodo de gobierno</t>
  </si>
  <si>
    <t>%EBTE=No.EPBMBTE/TEMPBM*100</t>
  </si>
  <si>
    <t xml:space="preserve">%EBTE=Porcentaje de estudiantes beneficiados con transporte escolar
 No.EPBMBTE= Número de estudiantes de preescolar, bàsica y media beneficiados con transporte escolar
TEMPBM= Total estudiantes matriculados preescolar, bàsica y media
</t>
  </si>
  <si>
    <t>MP104020103 - Beneficiar al 50 % de estudiantes con transporte escolar del nivel de Preescolar, Básica y media, zona rural de los municipios no certificados durante el período de gobierno.</t>
  </si>
  <si>
    <t>MP104020104</t>
  </si>
  <si>
    <t>Cualificar a 541 agentes educativos de primera infancia en los municipios no certificados durante el período de gobierno.</t>
  </si>
  <si>
    <t xml:space="preserve">PR-M8-P1-06 . Procedimiento Capacitación de servidores públicos. </t>
  </si>
  <si>
    <t>Agentes Educativos de Primera Infancia: (docentes de transicion, personal que atiende niños y niñas menores de cinco años) cualificados en centros de desarrollo infantil, hogares infantiles de ICBF.</t>
  </si>
  <si>
    <t>NAEC</t>
  </si>
  <si>
    <t xml:space="preserve"> NAEC= Numero de Agentes Educativos Cualificados</t>
  </si>
  <si>
    <t>Ley 1098/2006. Codigo de Infancia y adolescencia. Documentos CONPES primera infancia,  estrategia Nacional de cero a siempre, Plan de Desarrollo Nacional.</t>
  </si>
  <si>
    <t>MP104020104 - Cualificar a 541 agentes educativos de primera infancia en los municipios no certificados durante el período de gobierno.</t>
  </si>
  <si>
    <t>MP104020105</t>
  </si>
  <si>
    <t>Orientar al 100% de los directivos docentes de los establecimientos educativos oficiales y no oficiales asistencia técnica para el ajuste, deconstrucción y/o resignificación de los sistemas institucionales de evaluación durante el período de gobierno.</t>
  </si>
  <si>
    <t>% de Directivos docentes de los establecimientos educativos orientados para el ajuste de los sistemas institucionales de evaluacion.</t>
  </si>
  <si>
    <t>% DDOA= NDDO/TDD*100</t>
  </si>
  <si>
    <t xml:space="preserve">%DDOA= Porcentaje de directivos docentes orientados sobre el SIEE 
NDDO=Número de directivos docentes orientados sobre los SIEE 
TDD= Total de Directivos docentes de los 34 municipios no certificados del Valle </t>
  </si>
  <si>
    <t>Ley 115 de 1995 y decreto reglamentario N°1290 de 2009</t>
  </si>
  <si>
    <t>MP104020105 - Orientar al 100% de los directivos docentes de los establecimientos educativos oficiales y no oficiales asistencia técnica para el ajuste, deconstrucción y/o resignificación de los sistemas institucionales de evaluación durante el período de gobierno.</t>
  </si>
  <si>
    <t>MP104020201</t>
  </si>
  <si>
    <t>Cofinanciar a 149 Establecimientos educativos oficiales el pago de los servicios públicos ubicados en los municipios no certificados cada año</t>
  </si>
  <si>
    <t>MR1040202</t>
  </si>
  <si>
    <t xml:space="preserve">Disminuir al 3.8% la tasa de deserción intra -anual, de los estudiantes de los niveles preescolar, básica (primaria y secundaria) y la media, en el período de gobierno </t>
  </si>
  <si>
    <t>establecimientos educativos con el pago de los servicios publicos cofinanciados,  ubicados en los municipios no certificados en cada año</t>
  </si>
  <si>
    <t>NEEOCSP</t>
  </si>
  <si>
    <t>NEEOCSP= Nº Establecimientos educativos oficiales cofinanciados los servicios públicos</t>
  </si>
  <si>
    <t>Constitucion y Ley 115 de 1994 Art 4. 
Circulares 224 de 2012; Circular 08 de enero 22 de 2014 y 03 de 2014</t>
  </si>
  <si>
    <t>MP104020201 - Cofinanciar a 149 Establecimientos educativos oficiales el pago de los servicios públicos ubicados en los municipios no certificados cada año</t>
  </si>
  <si>
    <t>1040202 - MENOS DESERCION</t>
  </si>
  <si>
    <t xml:space="preserve">MR1040202 - Disminuir al 3.8% la tasa de deserción intra -anual, de los estudiantes de los niveles preescolar, básica (primaria y secundaria) y la media, en el período de gobierno </t>
  </si>
  <si>
    <t>MP104020202</t>
  </si>
  <si>
    <t>Retener 8.909 estudiantes matriculados del nivel preescolar, en el sistema educativo oficial de los municipios no certificados cada año.</t>
  </si>
  <si>
    <t>PR-M3-P1-04 . Registrar matricula de cupos oficiales</t>
  </si>
  <si>
    <t>Estudiantes matriculados del nivel  preescolar, retenidos en el sistema educativo oficial de los municipios no certificados cada año</t>
  </si>
  <si>
    <t xml:space="preserve">NEMPOR= NEMPOI-NEMPOF </t>
  </si>
  <si>
    <t xml:space="preserve">NEMPOR =Número de estudiantes matriculados de preescolar en Instituciones oficiales retenidos
NEMPOI=Nº Estudiantes Matriculados Nivel Preescolar Instituciones oficiales al inicio de año 
NEMPOF=Nº Estudiantes Matriculados Nivel Preescolar Instituciones oficiales al finalizar el año
</t>
  </si>
  <si>
    <t xml:space="preserve">Ley 115 de 1994 Art 4. </t>
  </si>
  <si>
    <t>MP104020202 - Retener 8.909 estudiantes matriculados del nivel preescolar, en el sistema educativo oficial de los municipios no certificados cada año.</t>
  </si>
  <si>
    <t>MP104020203</t>
  </si>
  <si>
    <t>Retener 60.771 estudiantes matriculados del nivel de Básica primaria, en el sistema educativo oficial de los municipios no certificados cada año</t>
  </si>
  <si>
    <t>Estudiantes matriculados del nivel  de basica primaria, retenidos en el sistema educativo oficial de los municipios no certificados cada año</t>
  </si>
  <si>
    <t xml:space="preserve">NEMPOR =Número de estudiantes matriculados de primaria Instituciones oficiales retenidos
 NEMPOI=Nº Estudiantes Matriculados Nivel primaria Instituciones oficiales al inicio de año -
NEMPOF=Nº Estudiantes Matriculados Nivel primaria Instituciones oficiales al finalizar el año
</t>
  </si>
  <si>
    <t>MP104020203 - Retener 60.771 estudiantes matriculados del nivel de Básica primaria, en el sistema educativo oficial de los municipios no certificados cada año</t>
  </si>
  <si>
    <t>MP104020204</t>
  </si>
  <si>
    <t>Retener 47.157 estudiantes matriculados del nivel de Básica secundaria, en el sistema educativo oficial de los municipios no certificados cada año</t>
  </si>
  <si>
    <t>Estudiantes matriculados del nivel  de basica secundaria, retenidos en el sistema educativo oficial de los municipios no certificados cada año</t>
  </si>
  <si>
    <t xml:space="preserve">NEMSOR= NEMSOI-NEMSOF </t>
  </si>
  <si>
    <t>NEMSOR =Número de estudiantes matriculados Instituciones oficiales  de secundaria retenidos
NEMSOI= Nº Estudiantes Matriculados Instituciones oficiales Nivel secundaria al inicio de año -
NEMSOF=Nº Estudiantes Matriculados Instituciones oficiales Nivel secundaria al finalizar el año</t>
  </si>
  <si>
    <t>MP104020204 - Retener 47.157 estudiantes matriculados del nivel de Básica secundaria, en el sistema educativo oficial de los municipios no certificados cada año</t>
  </si>
  <si>
    <t>MP104020205</t>
  </si>
  <si>
    <t>Retener 15.122 estudiantes matriculados del nivel de Educación media, en el sistema educativo oficial de los municipios no certificados cada año</t>
  </si>
  <si>
    <t>Estudiantes matriculados del nivel  de media, retenidos en el sistema educativo oficial de los municipios no certificados cada año</t>
  </si>
  <si>
    <t xml:space="preserve">NEMMOR= NEMMOI-NEMMOF </t>
  </si>
  <si>
    <t>NEMMR =Número de estudiantes matriculados de media Instituciones oficiales retenidos
 NEMMI=Nº Estudiantes Matriculados Nivel media Instituciones oficiales al inicio de año -
NEMMF= Nº Estudiantes Matriculados Nivel media Instituciones oficiales al finalizar el año</t>
  </si>
  <si>
    <t>MP104020205 - Retener 15.122 estudiantes matriculados del nivel de Educación media, en el sistema educativo oficial de los municipios no certificados cada año</t>
  </si>
  <si>
    <t>MP104020206</t>
  </si>
  <si>
    <t>Garantizar a 8.481 estudiantes jóvenes y adultos la continuidad de ciclos II al VI, cada año.</t>
  </si>
  <si>
    <t>PR-M3-P1-03 . Solicitar, reservar y asignar cupos oficiales</t>
  </si>
  <si>
    <t>Estudiantes jovenes y adultos con continuidad garantizada en los ciclos II al VI, en el sistema educativo  de los municipios no certificados cada año</t>
  </si>
  <si>
    <t>No.EJACCII al VI</t>
  </si>
  <si>
    <t>No.EJACCII al VI= Numero de estudiantes jovenes y adultos con continuidad en ciclos II al VI</t>
  </si>
  <si>
    <t xml:space="preserve">Constitucion y Ley 115 de 1994 Art 4. </t>
  </si>
  <si>
    <t>MP104020206 - Garantizar a 8.481 estudiantes jóvenes y adultos la continuidad de ciclos II al VI, cada año.</t>
  </si>
  <si>
    <t>MP104020301</t>
  </si>
  <si>
    <t>Implementar el 25% del plan de educación rural 2032 en el fortalecimiento de los modelos educativos flexibles pertinentes a los contextos escolares y necesidades de  la población durante el periodo de gobierno</t>
  </si>
  <si>
    <t>MR1040203</t>
  </si>
  <si>
    <t>Aumentar en un punto el porcentaje de la matricula oficial de la zona rural en los municipios no certificados del Valle del Cauca durante el período de gobierno</t>
  </si>
  <si>
    <t>% del Plan de educacion rural 2032 implementado para el fortalecimiento  de los modelos educativos flexibles pertinentes a los contextos escolares y necesidades de la poblacion, durante el periodo de gobierno.</t>
  </si>
  <si>
    <t>PI= FIP*100/TFP</t>
  </si>
  <si>
    <t xml:space="preserve">PI= Porcentaje de implementación
FIP= Fases implementadas del Plan
TFP = Total fases del Plan
</t>
  </si>
  <si>
    <t>ORDENANZA 415 DEL 8 DE JUNIO DE 2016 PLAN DEPTAL DE DESARROLLO "EL VALLE ESTA EN VOS"</t>
  </si>
  <si>
    <t>MP104020301 - Implementar el 25% del plan de educación rural 2032 en el fortalecimiento de los modelos educativos flexibles pertinentes a los contextos escolares y necesidades de  la población durante el periodo de gobierno</t>
  </si>
  <si>
    <t>1040203 - EDUCACIÓN RURAL PARA LA EXCELENCIA</t>
  </si>
  <si>
    <t>MR1040203 - Aumentar en un punto el porcentaje de la matricula oficial de la zona rural en los municipios no certificados del Valle del Cauca durante el período de gobierno</t>
  </si>
  <si>
    <t>MP104020302</t>
  </si>
  <si>
    <t>Fortalecer en 87 Establecimientos Educativos oficiales de la zona rural la articulación de la media con la educación terciaria, el desarrollo de especialidades acordes a los contextos educativos y el otorgamiento del carácter de formación técnica agropecuaria, durante el período de gobierno.</t>
  </si>
  <si>
    <t>No. de Establecimientos educativos de la zona rural fortalecidos en la articulación de la media con la educación terciaria, el desarrollo de especialidades acordes a los contextos educativos y el otorgamiento del carácter de formación técnica agropecuaria, durante el perído de gobierno.</t>
  </si>
  <si>
    <t>No.EEOZRF</t>
  </si>
  <si>
    <t>No.EEOZRF= Numero de establecimientos educativos oficiales zona rural fortalecidos  con articulacion de la media y educacion terciaria Y/O el desarrollo de especialidades acordes a los contextos educativos Y/O el otorgamiento del carácter de formación técnica agropecuaria en las que aplique</t>
  </si>
  <si>
    <t>MP104020302 - Fortalecer en 87 Establecimientos Educativos oficiales de la zona rural la articulación de la media con la educación terciaria, el desarrollo de especialidades acordes a los contextos educativos y el otorgamiento del carácter de formación técnica agropecuaria, durante el período de gobierno.</t>
  </si>
  <si>
    <t>MP104020401</t>
  </si>
  <si>
    <t>Actualizar en 149 Establecimientos Educativos Oficiales la normativa para autorización, legalización, funcionamiento y certificación del servicio educativo a jóvenes y adultos en el período de gobierno.</t>
  </si>
  <si>
    <t>MR1040204</t>
  </si>
  <si>
    <t>Atender al 50% de la población joven y adulta matriculada a través de modelos educativos flexibles durante el período de gobierno</t>
  </si>
  <si>
    <t>No. de establecimientos actualizados con  la normativa para autorizacion, legalizacion,  funcionamiento y certificacion del servicio educativo a jovenes y adultos en el periodo de gobierno.</t>
  </si>
  <si>
    <t>No.EEOALFCSEJA</t>
  </si>
  <si>
    <t>No.EEOALFCSEJA Numero de Establecimientos Educativos Oficiales  actualizados en la normatividad para la certificación de la atención de jovenes y adultos</t>
  </si>
  <si>
    <t>Programa de Gobierno 2016-2019, Componente Educación</t>
  </si>
  <si>
    <t>MP104020401 - Actualizar en 149 Establecimientos Educativos Oficiales la normativa para autorización, legalización, funcionamiento y certificación del servicio educativo a jóvenes y adultos en el período de gobierno.</t>
  </si>
  <si>
    <t>1040204 - MODELOS EDUCATIVOS FLEXIBLES</t>
  </si>
  <si>
    <t>MR1040204 - Atender al 50% de la población joven y adulta matriculada a través de modelos educativos flexibles durante el período de gobierno</t>
  </si>
  <si>
    <t>MP104020402</t>
  </si>
  <si>
    <t>Beneficiar 4.940 estudiantes jóvenes y adultos de ciclos I al VI con Kits escolares y guías de aprendizaje personalizadas, anualmente</t>
  </si>
  <si>
    <t>Estudiantes jovenes y adultos de ciclos I al V beneficiados con Kits escolares y guias de aprendizaje personalizadas, anualmente</t>
  </si>
  <si>
    <t>No.EJABKEGA</t>
  </si>
  <si>
    <t>NEJABKEGA= Numero de Estudiantes Jóvenes y Adultos beneficiados con Kit Escolar y Guías de Aprendizaje, anualmente</t>
  </si>
  <si>
    <t>MP104020402 - Beneficiar 4.940 estudiantes jóvenes y adultos de ciclos I al VI con Kits escolares y guías de aprendizaje personalizadas, anualmente</t>
  </si>
  <si>
    <t>MP104020501</t>
  </si>
  <si>
    <t>Atender a 1.500 jóvenes y adultos analfabetas con el modelo ESPERE (Escuelas para el perdón y la reconciliación), en los municipios no certificados en el período de gobierno-</t>
  </si>
  <si>
    <t>MR1040205</t>
  </si>
  <si>
    <t>Disminuir en un 0,2 el porcentaje de la tasa de Analfabetismo en los municipios no certificados en el período de gobierno</t>
  </si>
  <si>
    <t xml:space="preserve"> No de jovenes y adultos atendidos con el modelo ESPERE (Escuelas para el perdón y la reconciliación), en los municipios no certificados anualmente</t>
  </si>
  <si>
    <t>No.EAMNCVC</t>
  </si>
  <si>
    <t>No.EAMNCVC  =    Numero de Estudiantes Analfabetas de los Municipios No certificados del Valle del Cauca</t>
  </si>
  <si>
    <t>Ley 1448 del 2011  Victimas ( Con recursos del MEN ), Ley 1098 de 2006, Codigo de Infancia y Adolescencia Ley 1652 de 2013</t>
  </si>
  <si>
    <t>MP104020501 - Atender a 1.500 jóvenes y adultos analfabetas con el modelo ESPERE (Escuelas para el perdón y la reconciliación), en los municipios no certificados en el período de gobierno-</t>
  </si>
  <si>
    <t>1040205 - VALLE TERRITORIO LIBRE DE ANALFABETISMO</t>
  </si>
  <si>
    <t>MR1040205 - Disminuir en un 0,2 el porcentaje de la tasa de Analfabetismo en los municipios no certificados en el período de gobierno</t>
  </si>
  <si>
    <t>MP104020601</t>
  </si>
  <si>
    <t>Garantizar la prestación de 15 servicios bibliotecarios básicos y complementarios y de extensión a la comunidad en la biblioteca departamental Jorge Garcés Borrero</t>
  </si>
  <si>
    <t>Servicios bibliotecarios básicos y complementarios de extensión prestados a la comunidad en la Biblioteca Departamental Jorge Garcés Borrero</t>
  </si>
  <si>
    <t xml:space="preserve">Número de servicios bibliotecarios básicos y complementarios </t>
  </si>
  <si>
    <t xml:space="preserve"> Servicios bibliotecarios básicos y complementarios</t>
  </si>
  <si>
    <t>Ley 1379 de 2010, Ley de bibliotecas públicas. Articulo 20
El Valle está en vos, página 113.</t>
  </si>
  <si>
    <t>MP104020601 - Garantizar la prestación de 15 servicios bibliotecarios básicos y complementarios y de extensión a la comunidad en la biblioteca departamental Jorge Garcés Borrero</t>
  </si>
  <si>
    <t>1040206 - BIBLIOTECAS, PILARES DE LA EDUCACIÓN</t>
  </si>
  <si>
    <t>MP104020602</t>
  </si>
  <si>
    <t>Fortalecer 42 Bibliotecas Municipales de la red departamental de bibliotecas públicas del valle del cauca</t>
  </si>
  <si>
    <t>Bibliotecas municipales fortalecidas de la Red Departamental de Bibliotecas Públicas del Valle del Cauca.</t>
  </si>
  <si>
    <t>Número de bibliotecas municipales fortalecidas</t>
  </si>
  <si>
    <t>Bibliotecas municipales de la Red Departamental fortalecidas</t>
  </si>
  <si>
    <t>Ley 1379 de 2010, Ley de bibliotecas públicas, Titulo I y II. En calidad de Coordinador de Red Departamental de Bibliotecas.
El Valle esta en vos, página 113.</t>
  </si>
  <si>
    <t>MP104020602 - Fortalecer 42 Bibliotecas Municipales de la red departamental de bibliotecas públicas del valle del cauca</t>
  </si>
  <si>
    <t>MP104020603</t>
  </si>
  <si>
    <t>Diseñar e implementar 1 plan de gestión para mejorar el sistema de información bibliotecario de la red de bibliotecas públicas del Departamento</t>
  </si>
  <si>
    <t>Plan de gestión diseñado e implemetado para mejorar el sistema de Información Bibliotecario de la red de Bibliotecas Públicas del Departamento</t>
  </si>
  <si>
    <t>Número de plan de gestión adoptado</t>
  </si>
  <si>
    <t>Plan de gestión para mejorar el sistema de información diseñado e implementado.</t>
  </si>
  <si>
    <t>Ley 1379 de 2010, Ley de bibliotecas públicas. En su articulo 22 define catalogación.
El Valle está en vos, página 114.</t>
  </si>
  <si>
    <t>MP104020603 - Diseñar e implementar 1 plan de gestión para mejorar el sistema de información bibliotecario de la red de bibliotecas públicas del Departamento</t>
  </si>
  <si>
    <t>MP104020604</t>
  </si>
  <si>
    <t>Gestionar la aprobación y adopción de 1 política pública de lectura y escritura para el Departamento del Valle del Cauca</t>
  </si>
  <si>
    <t>Política pública de lectura y escritura aprobada y adoptada para el Departamento del Valle del Cauca.</t>
  </si>
  <si>
    <t>Número de política pública documentada y adoptada.</t>
  </si>
  <si>
    <t>Politica pública de lectura y escritura en el Departamento.</t>
  </si>
  <si>
    <t>Politica nacional de lectura.</t>
  </si>
  <si>
    <t>MP104020604 - Gestionar la aprobación y adopción de 1 política pública de lectura y escritura para el Departamento del Valle del Cauca</t>
  </si>
  <si>
    <t>MP105010101</t>
  </si>
  <si>
    <t>Propiciar , en 42 entes Territoriales, la creación y fortalecimiento  de las confluencias Municipales LGBTI , durante el periodo de Gobierno</t>
  </si>
  <si>
    <t>1134. SECRETARIA DE LA MUJER, EQUIDAD DE GENERO Y DIVERSIDAD SEXUAL</t>
  </si>
  <si>
    <t>MR1050101</t>
  </si>
  <si>
    <t>Implementar el 100% de las líneas de acción, con factores críticos, de la Política Pública departamental LGBTI (Ordenanza 339 de 2011) al 2019.</t>
  </si>
  <si>
    <t>POBLACION LGBTI</t>
  </si>
  <si>
    <t xml:space="preserve">PR-M3-P4-01 . Procedimiento para Promover La Participación Social       </t>
  </si>
  <si>
    <t>NMCMLGBTIt = NMCMLGBTI0 + NMCMLGBTI1</t>
  </si>
  <si>
    <t>El Valle está en vos, página 114.</t>
  </si>
  <si>
    <t>MP105010101 - Propiciar , en 42 entes Territoriales, la creación y fortalecimiento  de las confluencias Municipales LGBTI , durante el periodo de Gobierno</t>
  </si>
  <si>
    <t>105 - GESTION SOCIAL INTEGRAL CON ENFOQUE DIFERENCIAL Y DE DERECHOS HUMANOS</t>
  </si>
  <si>
    <t>10501 - VALLE DE COLORES</t>
  </si>
  <si>
    <t>1050101 - ATENCIÓN INTEGRAL PARA LA DIVERSIDAD SEXUAL</t>
  </si>
  <si>
    <t>MR1050101 - Implementar el 100% de las líneas de acción, con factores críticos, de la Política Pública departamental LGBTI (Ordenanza 339 de 2011) al 2019.</t>
  </si>
  <si>
    <t>MP105010102</t>
  </si>
  <si>
    <t>Fortalecer en el 100% de los Municipios del Departamento el proceso de socialización e interiorización de la Política Pública de LGBTI, en el periodo de Gobierno.</t>
  </si>
  <si>
    <t>Porcentaje de Municipios con  proceso de socialización e interiorización de la politica pública de LGBTI fortalecidos.</t>
  </si>
  <si>
    <t>(MPPLGBTIf / Mt) x 100</t>
  </si>
  <si>
    <t>MPPLGBTIf = Municipios con Política pública LGBTI fortalecida.                                               
Mt= Municipios totales</t>
  </si>
  <si>
    <t>Política pública LGBTI - Ordenanza No 339 de 2011</t>
  </si>
  <si>
    <t>MP105010102 - Fortalecer en el 100% de los Municipios del Departamento el proceso de socialización e interiorización de la Política Pública de LGBTI, en el periodo de Gobierno.</t>
  </si>
  <si>
    <t>MP105010201</t>
  </si>
  <si>
    <t>Realizar Dos (2) EXPO LGBTI, durante el cuatrienio.</t>
  </si>
  <si>
    <t>PR-M2-P2-01 . Procedimiento para el fortalecimiento empresarial y el fomento al emprendimiento</t>
  </si>
  <si>
    <t>Número de Expo LGBTI realizadas durante el cuatrienio</t>
  </si>
  <si>
    <t>NELGBTIR</t>
  </si>
  <si>
    <t>NELGBTIR = Número de expos LGBTI realizados</t>
  </si>
  <si>
    <t>MP105010201 - Realizar Dos (2) EXPO LGBTI, durante el cuatrienio.</t>
  </si>
  <si>
    <t>1050102 - EDUCACIÓN PARA EL CAMBIO CULTURAL</t>
  </si>
  <si>
    <t>MP105010202</t>
  </si>
  <si>
    <t>Capacitar, a cien (100) líderes o representantes del sector LGBTI, en uso adecuado de las TICs, durante el periodo de Gobierno.</t>
  </si>
  <si>
    <t>Número de lideres o representantes del sector LGBTI capacitados en TICs, durante el período de gobierno</t>
  </si>
  <si>
    <t>MP105010202 - Capacitar, a cien (100) líderes o representantes del sector LGBTI, en uso adecuado de las TICs, durante el periodo de Gobierno.</t>
  </si>
  <si>
    <t>MP105010301</t>
  </si>
  <si>
    <t xml:space="preserve"> Realizar   en los 42 entes territoriales, un programa de sensibilización y educación en el respeto y promoción de la diferencia y orientación sexual, en el período de gobierno</t>
  </si>
  <si>
    <t>Número de Municipios con programa de sensibilización y educación en el respeto y promoción de la diferencia y orientación sexual, realizados</t>
  </si>
  <si>
    <t>NMPSER</t>
  </si>
  <si>
    <t>MP105010301 -  Realizar   en los 42 entes territoriales, un programa de sensibilización y educación en el respeto y promoción de la diferencia y orientación sexual, en el período de gobierno</t>
  </si>
  <si>
    <t>1050103 - VIDA DIGNA A LA COMUNIDAD LGTBI, LIBRE DE VIOLENCIA Y DISCRIMINACION</t>
  </si>
  <si>
    <t>MP105010302</t>
  </si>
  <si>
    <t>Implementar un (1) ACUERDO de seguridad y protección a la comunidad  LGBTI, con acompañamiento de  las autoridades civiles y policiales, durante el periodo de gobierno.</t>
  </si>
  <si>
    <t>Número de acuerdos de seguridad y protección a la comunidad LGBTI implementados.</t>
  </si>
  <si>
    <t>NASPI</t>
  </si>
  <si>
    <t>NASPI= Número de acuerdos de seguridad y protección implementados.</t>
  </si>
  <si>
    <t>MP105010302 - Implementar un (1) ACUERDO de seguridad y protección a la comunidad  LGBTI, con acompañamiento de  las autoridades civiles y policiales, durante el periodo de gobierno.</t>
  </si>
  <si>
    <t>MP105020101</t>
  </si>
  <si>
    <t>Acompañar a dos  Municipios en la Construcción y puesta en marcha de Dos (2) Hogares de Acogida para Mujeres víctimas de violencia, en el cuatrienio</t>
  </si>
  <si>
    <t>MR1050201</t>
  </si>
  <si>
    <t>Implementar el 100% de las líneas de acción, con factores críticos, de la Política pública de Equidad de Género para las Mujeres Vallecaucanas (ordenanza 317 del 2010), al 2019.</t>
  </si>
  <si>
    <t>MUJERES</t>
  </si>
  <si>
    <t>Número de municipios acompañados en la construcción y puesta en marcha de Hogares de acogida para mujeres victimas de violencia.</t>
  </si>
  <si>
    <t>NMACHA</t>
  </si>
  <si>
    <t>Política Pública de Equidad de género para las Mujeres Vallecaucanas (Ordenanza 317 de 2010)</t>
  </si>
  <si>
    <t>MP105020101 - Acompañar a dos  Municipios en la Construcción y puesta en marcha de Dos (2) Hogares de Acogida para Mujeres víctimas de violencia, en el cuatrienio</t>
  </si>
  <si>
    <t>10502 - MUJER COMO MOTOR DEL DESARROLLO</t>
  </si>
  <si>
    <t>1050201 - MUJERES LIBRES DE VIOLENCIA</t>
  </si>
  <si>
    <t>MR1050201 - Implementar el 100% de las líneas de acción, con factores críticos, de la Política pública de Equidad de Género para las Mujeres Vallecaucanas (ordenanza 317 del 2010), al 2019.</t>
  </si>
  <si>
    <t>MP105020102</t>
  </si>
  <si>
    <t>Implementar una (1) herramienta tecnológica, que permita fortalecer las instancias de erradicación de violencia contra la mujer y la población LGTBI, en el cuatrienio.</t>
  </si>
  <si>
    <t>Número de herramientas tecnologicas implementadas</t>
  </si>
  <si>
    <t>NHTI</t>
  </si>
  <si>
    <t xml:space="preserve">NHTI = Número de harramientas tecnológicas implementadas </t>
  </si>
  <si>
    <t>MP105020102 - Implementar una (1) herramienta tecnológica, que permita fortalecer las instancias de erradicación de violencia contra la mujer y la población LGTBI, en el cuatrienio.</t>
  </si>
  <si>
    <t>MP105020103</t>
  </si>
  <si>
    <t>Fortalecer en los 42 municipios, las Comisarías de Familia y Casa de Justicia del Departamento, en las rutas de atención a mujeres víctimas de violencia, en el período de gobierno.</t>
  </si>
  <si>
    <t>NÚmero de municipios con Comisarias de famila fortalecidas.</t>
  </si>
  <si>
    <t>NMCFF0 + NMCFF1 = NMCFFt</t>
  </si>
  <si>
    <t xml:space="preserve">NMCFF0: Número de municipios con comisarias de famila fortalecidas, iniciales
NMCFF1: Número de municipios con comisarias de famila fortalecidas, finales
NMCFFt: Número de municipios con comisarias de famila fortalecidas, totales. </t>
  </si>
  <si>
    <t>MP105020103 - Fortalecer en los 42 municipios, las Comisarías de Familia y Casa de Justicia del Departamento, en las rutas de atención a mujeres víctimas de violencia, en el período de gobierno.</t>
  </si>
  <si>
    <t>MP105020104</t>
  </si>
  <si>
    <t>Implementar un (1) acuerdo con empresarios del sector privado del Departamentopara aplicar el incentivo por vinculación laboral de mujeres víctimas de violencia (Ley 1257 de 2008), en el cuatrienio</t>
  </si>
  <si>
    <t>Número de acuerdos, para aplicar incentivo por vinculación laboral a mujeres victimas de viloencia, implementados.</t>
  </si>
  <si>
    <t>NAIVLMVV</t>
  </si>
  <si>
    <t>MP105020104 - Implementar un (1) acuerdo con empresarios del sector privado del Departamentopara aplicar el incentivo por vinculación laboral de mujeres víctimas de violencia (Ley 1257 de 2008), en el cuatrienio</t>
  </si>
  <si>
    <t>MP105020105</t>
  </si>
  <si>
    <t>Apoyar la creación de dos casas de atención Integral para las mujeres víctimas de violencia, en el período de gobierno</t>
  </si>
  <si>
    <t>CASAS DE ATENCION INTEGRAL PARA LAS MUJERES VICTIMAS DE VIOLENCIA  APOYADAS EN EL PERIODO DE GOBIERNO</t>
  </si>
  <si>
    <t>CAI= CDI1+CDI2</t>
  </si>
  <si>
    <t>CDJ = CASAS DE JUSICIA</t>
  </si>
  <si>
    <t>LEY 1257 DE 2008</t>
  </si>
  <si>
    <t>MP105020105 - Apoyar la creación de dos casas de atención Integral para las mujeres víctimas de violencia, en el período de gobierno</t>
  </si>
  <si>
    <t>MP105020201</t>
  </si>
  <si>
    <t>Empoderar con inclusión ecomómica  a 210 mujeres rurales de los 42 municipios,  con enfoques: diferencial, de género,  étnico y territorial , durante el periodo de gobierno</t>
  </si>
  <si>
    <t>PORCENTAJE DE ATENCION AL CIUDADANO EN ASUNTOS DELEGADOS   MEJORADA  DURANTE EL CUATRIENIO</t>
  </si>
  <si>
    <t>MA=PAS*100/PA</t>
  </si>
  <si>
    <t xml:space="preserve">MA: MEJORIA  ATENCION PA= PERSONAS ATENDIDAS  PAS =PERSONAS ATENDIDAS SATISFECHAS </t>
  </si>
  <si>
    <t>PROGRAMA DE GOBIERNO PLAN DE DESARROLLO "EL VALLE ESTA EN VOS"</t>
  </si>
  <si>
    <t>MP105020201 - Empoderar con inclusión ecomómica  a 210 mujeres rurales de los 42 municipios,  con enfoques: diferencial, de género,  étnico y territorial , durante el periodo de gobierno</t>
  </si>
  <si>
    <t>1050202 - EMPODERAMIENTO DE LA MUJER RURAL</t>
  </si>
  <si>
    <t>MP105020202</t>
  </si>
  <si>
    <t>Desarrollar un programa de formación  en derechos a las mujeres rurales de todo el departamento, con enfoques: diferencial, de género, étnico y territorial , durante el cuatrienio.</t>
  </si>
  <si>
    <t xml:space="preserve">adecuacion y puesta en funcionamiento de la oficina de pasaportes trasladada durante el periodo de gobierno </t>
  </si>
  <si>
    <t>OTF=1</t>
  </si>
  <si>
    <t>OTF (Oficina trasladada y funcionando)</t>
  </si>
  <si>
    <t>Programa de Gobierno, Plan de Desarrollo "El Valle esta en Vos"</t>
  </si>
  <si>
    <t>MP105020202 - Desarrollar un programa de formación  en derechos a las mujeres rurales de todo el departamento, con enfoques: diferencial, de género, étnico y territorial , durante el cuatrienio.</t>
  </si>
  <si>
    <t>MP105020301</t>
  </si>
  <si>
    <t>Socializar en el 100% de los Municipios del Departamento la Política Pública de Mujer y la Normatividad que protege sus derechos , en el periodo de Gobierno.</t>
  </si>
  <si>
    <t xml:space="preserve">PORCENTAJE DE ATENCION AL CIUDADANO EN ASUNTOS DELGADOS DESCONCENTRADA DURANTE EL CUATRIENIO </t>
  </si>
  <si>
    <t>DP=(NPAMPAAG/(PAJM-NPAMPAAG) )*100</t>
  </si>
  <si>
    <t xml:space="preserve">DP: DESCONCENTRACION DE PASAPORTES; PAJM : POBLACION ATENDIDA EN JORNADAS DE LOS MUNICIPIOS NPAMPAAG : NUMERO DE PERSONAS ATENDIDAS MISMO PERIODO AÑO ANTERIOR GOBERNACION </t>
  </si>
  <si>
    <t>Programa de Gobierno, Plan de Desarrollo " El Valle está en Vos"</t>
  </si>
  <si>
    <t>MP105020301 - Socializar en el 100% de los Municipios del Departamento la Política Pública de Mujer y la Normatividad que protege sus derechos , en el periodo de Gobierno.</t>
  </si>
  <si>
    <t>1050203 -  IGUALDAD DE GÉNERO</t>
  </si>
  <si>
    <t>MP105020302</t>
  </si>
  <si>
    <t>Realizar anualmente un evento de reconocimiento y exhaltación a la labor de la Mujer Vallecaucana.  (Galardon a la Mujer Vallecaucana) ,durante el periodo de gobierno.</t>
  </si>
  <si>
    <t>Número de eventos de reconocimiento y exhaltación a la mujer realizados anualmente</t>
  </si>
  <si>
    <t>NEREMVR</t>
  </si>
  <si>
    <t>MP105020302 - Realizar anualmente un evento de reconocimiento y exhaltación a la labor de la Mujer Vallecaucana.  (Galardon a la Mujer Vallecaucana) ,durante el periodo de gobierno.</t>
  </si>
  <si>
    <t>MP105020303</t>
  </si>
  <si>
    <t>Realizar cuatro (4) Encuentros departamentales de saberes e intercambio de experiencias exitosas, que fomenten el liderazgo y la participación efectiva para la incidencia política de las mujeres en espacios de decisión, durante el periodo de Gobierno</t>
  </si>
  <si>
    <t>Número de encuentros departamentales de saberes e intercambio de experiencias exitosas de mujeres realizados.</t>
  </si>
  <si>
    <t>NEDSEEMR</t>
  </si>
  <si>
    <t>NEDSEEMR= Número de encuentros departamentales de saberes e intercambio de experiencias exitosas de mujeres realizados.</t>
  </si>
  <si>
    <t>MP105020303 - Realizar cuatro (4) Encuentros departamentales de saberes e intercambio de experiencias exitosas, que fomenten el liderazgo y la participación efectiva para la incidencia política de las mujeres en espacios de decisión, durante el periodo de Gobierno</t>
  </si>
  <si>
    <t>MP105020304</t>
  </si>
  <si>
    <t>Desarrollar en los 42 entes territoriales, un programa de Formación   a Mujeres en el  uso de las TICs, durante el periodo de Gobierno.</t>
  </si>
  <si>
    <t>Número de programas de formación a mujeres en uso de TICs desarrollados</t>
  </si>
  <si>
    <t>NPFMUTICD</t>
  </si>
  <si>
    <t>MP105020304 - Desarrollar en los 42 entes territoriales, un programa de Formación   a Mujeres en el  uso de las TICs, durante el periodo de Gobierno.</t>
  </si>
  <si>
    <t>MP105030101</t>
  </si>
  <si>
    <t xml:space="preserve">Implementar Una Estrategia  de contextos de desarrollo comunitario y social inclusivos, durante el periodo de gobierno. </t>
  </si>
  <si>
    <t>MR1050301</t>
  </si>
  <si>
    <t>Acompañar el  10 Por ciento  de las personas con discapacidad, para fomentar la inclusión social y económica en el marco de garantía de derechos</t>
  </si>
  <si>
    <t>Estategia de contextos de desarrollo comunitario y social inclusivo implementada durante el periodo de gobierno.</t>
  </si>
  <si>
    <t>EI= NFI / NTF</t>
  </si>
  <si>
    <t>EEI= Estrategia Implementada 
NFI=Nùmero de fases implementadas 
NTF=Numero total de fases</t>
  </si>
  <si>
    <t>Ley 1618 de 2013</t>
  </si>
  <si>
    <t xml:space="preserve">MP105030101 - Implementar Una Estrategia  de contextos de desarrollo comunitario y social inclusivos, durante el periodo de gobierno. </t>
  </si>
  <si>
    <t>10503 - VALLE ACCESIBLE</t>
  </si>
  <si>
    <t>1050301 - VALLE DEL CAUCA COMPROMETIDO CON EL ACCESO UNIVERSAL</t>
  </si>
  <si>
    <t>MR1050301 - Acompañar el  10 Por ciento  de las personas con discapacidad, para fomentar la inclusión social y económica en el marco de garantía de derechos</t>
  </si>
  <si>
    <t>MP105030102</t>
  </si>
  <si>
    <t>Implementar un plan departamental de accesibilidad para personas con Discapacidad, durante el periodo de gobierno</t>
  </si>
  <si>
    <t>Accesibilidad para personas con discipacidad</t>
  </si>
  <si>
    <t>PD=D</t>
  </si>
  <si>
    <t xml:space="preserve">NFI=Nùmero de fases implementadas </t>
  </si>
  <si>
    <t>MP105030102 - Implementar un plan departamental de accesibilidad para personas con Discapacidad, durante el periodo de gobierno</t>
  </si>
  <si>
    <t>MP105030103</t>
  </si>
  <si>
    <t>Asesorar a los 42 municipios para que asignen, subsidios especiales para ajustes locativos de las viviendas para personas con discapacidad, durante el periodo de gobierno</t>
  </si>
  <si>
    <t>Municipios asesorados en la accesibilidad para personas con discipacidad</t>
  </si>
  <si>
    <t>MD=AD</t>
  </si>
  <si>
    <t>NTF=Numero total de fases</t>
  </si>
  <si>
    <t>MP105030103 - Asesorar a los 42 municipios para que asignen, subsidios especiales para ajustes locativos de las viviendas para personas con discapacidad, durante el periodo de gobierno</t>
  </si>
  <si>
    <t>MP105030104</t>
  </si>
  <si>
    <t xml:space="preserve">BENEFICIAR  A 13680 PERSONAS EN CONDICIÓN DE DISCAPACIDAD  CON  ACCESO GRATUITO PARA SU RECREACIÓN Y AP ROVECHAMIENTO DEL TIEMPO LIBRE EN LOS PARQUES RECREATIVOS DEL DEPARTAMENTO, DURANTE EL PERIODO DE GOBIERNO DE 2016-2019 </t>
  </si>
  <si>
    <t>DISCAPACITADOS</t>
  </si>
  <si>
    <t>13.680 Personas en condición de discapacidad beneficiadas con acceso gratuito para su recreación y aprovechamiento del tiempo libre en los parques recreativos del Departamento, durante el periodo de gobierno 2016-2019.</t>
  </si>
  <si>
    <t>TPCD= Sumatoria ( IPCDM1 +IPCDMn……IPCDM41)</t>
  </si>
  <si>
    <t>TPCD= Sumatoria de los informes de los 41 parques recreativos de la  población en condición de discapacidad beneficiada con acceso gratuito a los parques recreativos del Departamento para su recreación y aprovechamiento del tiempo libre</t>
  </si>
  <si>
    <t>PILAR 1: EQUIDAD Y LUCHA CONTRA LA POBREZA - Línea de Acción: 105 Gestión Social Integral - Programa: 10503 Valle Accesible</t>
  </si>
  <si>
    <t xml:space="preserve">MP105030104 - BENEFICIAR  A 13680 PERSONAS EN CONDICIÓN DE DISCAPACIDAD  CON  ACCESO GRATUITO PARA SU RECREACIÓN Y AP ROVECHAMIENTO DEL TIEMPO LIBRE EN LOS PARQUES RECREATIVOS DEL DEPARTAMENTO, DURANTE EL PERIODO DE GOBIERNO DE 2016-2019 </t>
  </si>
  <si>
    <t>MP105030201</t>
  </si>
  <si>
    <t xml:space="preserve">implementar una estrategia  para la generación de ingresos y acceso a oportunidades de trabajo para las personas con discapacidad, durante el periodo de gobierno </t>
  </si>
  <si>
    <t>12   SECTOR DESARROLLO COMERCIAL</t>
  </si>
  <si>
    <t xml:space="preserve">PR-M3-P4-01 . Procedimiento para Promover La Participación Social      </t>
  </si>
  <si>
    <t>Estategia para la generación de ingresos y acceso a oportunidades de trabajo para las personas con discapacidad  implementada durante el periodo de gobierno</t>
  </si>
  <si>
    <t>EI= Estrategia Implementada 
NFI=Nùmero de fases implementadas 
NTF=Numero total de fases</t>
  </si>
  <si>
    <t xml:space="preserve">MP105030201 - implementar una estrategia  para la generación de ingresos y acceso a oportunidades de trabajo para las personas con discapacidad, durante el periodo de gobierno </t>
  </si>
  <si>
    <t>1050302 - INCLUSIÓN PRODUCTIVA DE PERSONAS CON DISCAPACIDAD, FAMILIA Y CUIDADORES PRIMARIOS</t>
  </si>
  <si>
    <t>MP105030202</t>
  </si>
  <si>
    <t>implementar una estrategia  "para la generación de recursos a través de teletrabajo, de las familias y cuidadores primarios de personas con discapacidad, durante el periodo de gobierno</t>
  </si>
  <si>
    <t xml:space="preserve">PR-M3-P4-01 . Procedimiento para Promover La Participación Social    </t>
  </si>
  <si>
    <t>Estategia de generación de recursos a través de teletrabajo, de familias y cuidadores primarios de personas con discapacidad implementada durante el periodo de gobierno</t>
  </si>
  <si>
    <t>MP105030202 - implementar una estrategia  "para la generación de recursos a través de teletrabajo, de las familias y cuidadores primarios de personas con discapacidad, durante el periodo de gobierno</t>
  </si>
  <si>
    <t>MP105030203</t>
  </si>
  <si>
    <t xml:space="preserve">Capacitar 32 empresas del sector privado  sobre los beneficios de incluir laboralmente a personas con discapacidad, durante el período de gobierno </t>
  </si>
  <si>
    <t>Empresas del sector privado capacitadas sobre los beneficios de incluir laboralmente a personas con discapacidad</t>
  </si>
  <si>
    <t>∑ESPCBILPC</t>
  </si>
  <si>
    <t xml:space="preserve">ESPCBILPC= Empresas del Sector Privado Capacitadas Beneficios de Incluir Laboralmente a Personas con Discapacidad </t>
  </si>
  <si>
    <t xml:space="preserve">MP105030203 - Capacitar 32 empresas del sector privado  sobre los beneficios de incluir laboralmente a personas con discapacidad, durante el período de gobierno </t>
  </si>
  <si>
    <t>MP105030204</t>
  </si>
  <si>
    <t xml:space="preserve">Realizar 4 proyectos  dirigidos a gestores y creadores en situación de discapacidad, durante el período de gobierno </t>
  </si>
  <si>
    <t>1114. SECRETARIA DE CULTURA</t>
  </si>
  <si>
    <t>Lista indicativa de manisfestaciones del patrimonio cultural material e inmaterial elaborada, identificadas en los 41 municipios y el distrito al 2019.</t>
  </si>
  <si>
    <t>SFELIC</t>
  </si>
  <si>
    <t>Sumatoria de fases de elaboración de la lista indicativa en el cuatrienio</t>
  </si>
  <si>
    <t>Articularé los programas de la Secretaría de cultura con la de Turismo, para generar una ruta de eventos y visitas al departamento, esto relacionado directamente con el impulso al calendario cultural de eventos.</t>
  </si>
  <si>
    <t>MP105030204 - Realizar 4 proyectos  dirigidos a gestores y creadores en situación de discapacidad, durante el período de gobierno  ( 42 entes terriotoriales= 1)</t>
  </si>
  <si>
    <t>MP105030205</t>
  </si>
  <si>
    <t>Implementar un plan de inclusión digital  para personas en condicion de discapacidad</t>
  </si>
  <si>
    <t>Plan de inclusión digital para personas en condición de discapacidad implementado durante el periodo de gobierno</t>
  </si>
  <si>
    <t>NFPI/NTFP</t>
  </si>
  <si>
    <t>NFPI= Número de Fases del Plan de inclusión digital Implementadas
NTFP= Número Total de Fases del Plan de inclusión digital</t>
  </si>
  <si>
    <t>Programa de orden nacional - MINTIC</t>
  </si>
  <si>
    <t>MP105030205 - Implementar un plan de inclusión digital  para personas en condicion de discapacidad</t>
  </si>
  <si>
    <t>MP105040101</t>
  </si>
  <si>
    <t xml:space="preserve">Realizar una caracterización de la población afro del departamento del Valle del Cauca </t>
  </si>
  <si>
    <t>MR1050401</t>
  </si>
  <si>
    <t xml:space="preserve"> Implementar  1 Plan Decenal para la población negra, raizal y palenquera del Valle del Cauca enmarcado en el Decenio de los Afrodescendientes, durante el período de gobierno.</t>
  </si>
  <si>
    <t>Caracterización de la población Afro del departamento del Valle del Cauca realizada.</t>
  </si>
  <si>
    <t>Una caracterización (CR)</t>
  </si>
  <si>
    <t xml:space="preserve">CR= Caracterizaciones realizadas
</t>
  </si>
  <si>
    <t>Decreto 763 de 2010</t>
  </si>
  <si>
    <t xml:space="preserve">MP105040101 - Realizar una caracterización de la población afro del departamento del Valle del Cauca </t>
  </si>
  <si>
    <t>10504 - PLAN DECENAL DE POBLACIÓN NEGRA, RAIZAL Y PALENQUERA EN EL VALLE DEL CAUCA</t>
  </si>
  <si>
    <t>1050401 - RECONOCIMIENTO, JUSTICIA Y DESARROLLO PARA LA POBLACIÓN AFRO</t>
  </si>
  <si>
    <t>MR1050401 -  Implementar  1 Plan Decenal para la población negra, raizal y palenquera del Valle del Cauca enmarcado en el Decenio de los Afrodescendientes, durante el período de gobierno.</t>
  </si>
  <si>
    <t>MP105040102</t>
  </si>
  <si>
    <t xml:space="preserve">Realizar 3 conmemoracionaes anuales en virtud de las fechas de importancia para la población afro a nivel nacional e internacional, como lo son el 21 de marzo, día para la eliminación de la discriminación racial, el 21 de mayo día de la afrocolombianidad y el 25 de julio día de la mujer afrolatina, afrocaribeña y de la diáspora. </t>
  </si>
  <si>
    <t xml:space="preserve">Conmemoraciones (en virtud de las fechas de importancia para la población afro a nivel nacional e internacional) realizadas anualmente </t>
  </si>
  <si>
    <t>∑CRA + CRA+ CRA………</t>
  </si>
  <si>
    <t xml:space="preserve">CRA= Conmemoraciones realizadas anualmente  </t>
  </si>
  <si>
    <t>Ley 725 de 2001, Politica Pública Afro Dereto 763 de 2010</t>
  </si>
  <si>
    <t xml:space="preserve">MP105040102 - Realizar 3 conmemoracionaes anuales en virtud de las fechas de importancia para la población afro a nivel nacional e internacional, como lo son el 21 de marzo, día para la eliminación de la discriminación racial, el 21 de mayo día de la afrocolombianidad y el 25 de julio día de la mujer afrolatina, afrocaribeña y de la diáspora. </t>
  </si>
  <si>
    <t>MP105040103</t>
  </si>
  <si>
    <t>Apoyar al Distrito para que en la formulación POT de segunda generación incluya la unidad de planificación rural de Juanchaco, Ladrilleros y la Barra, para apoyar el plan de manejo turístico, en el marco de la ley 55 de 1966.</t>
  </si>
  <si>
    <t>Distrito apoyado para que en la formulación del POT se incluya una unidad de planificación rural U.P.R. localizado en el corregimiento de Juanchaco y Ladrilleros y La Barra apoyada.</t>
  </si>
  <si>
    <t>DISTRITO CON UPR FORMULADAS Y APROBADAS</t>
  </si>
  <si>
    <t>DUPR = Distrito con Unidad de Planificación Rural</t>
  </si>
  <si>
    <t xml:space="preserve">Ley 55 de 1966, LEY 388  DE 1997:   ARTÍCULOS 10 -14
LEY 99 DE 1993:  LEY GENERAL AMBIENTAL DE COLOMBIA
DECRETO 3600 DE 2007
DECRETOS  4066 DE 2008;  3741 DE 2009
DECRETOS:    097 DE 2006, 594 DE 2006, 1069 DE 2009, 0798 DE 2010, OTROS.
RESOLUCION: 041 DE 2006
</t>
  </si>
  <si>
    <t>MP105040103 - Apoyar al Distrito para que en la formulación POT de segunda generación incluya la unidad de planificación rural de Juanchaco, Ladrilleros y la Barra, para apoyar el plan de manejo turístico, en el marco de la ley 55 de 1966.</t>
  </si>
  <si>
    <t>MP105040104</t>
  </si>
  <si>
    <t>Conformar la consultiva departamental para la población afro, negro raizal y palenquera en el Valle del Cauca durante el período de gobierno</t>
  </si>
  <si>
    <t>Consultiva departamental conformada para la población afro del departamento del Valle del Cauca durante el periodo de gobierno</t>
  </si>
  <si>
    <t>Número de Consultiva conformadas</t>
  </si>
  <si>
    <t xml:space="preserve">CC = Consultiva conformada </t>
  </si>
  <si>
    <t>LEY 70, Decreto 3770 de 2008</t>
  </si>
  <si>
    <t>MP105040104 - Conformar la consultiva departamental para la población afro, negro raizal y palenquera en el Valle del Cauca durante el período de gobierno</t>
  </si>
  <si>
    <t>MP105040105</t>
  </si>
  <si>
    <t xml:space="preserve">Fortalecer a 20 organizaciones de base, Consejos Comunitarios y Cabildos Indígenas </t>
  </si>
  <si>
    <t>Organizaciones de base , Consejos comunitarios (Expresiones organizativas de comunidades negras, raizalez y palenqueras) fortalecidos.</t>
  </si>
  <si>
    <t>∑ = OB/CC+OB/CC…….= N</t>
  </si>
  <si>
    <t>OB/CC = NumeroOrganizaciones de Base y Consejos Comunitarios fortalecidos</t>
  </si>
  <si>
    <t>Ley 70, Auto 004  de 2009,ordenanza 330 de 2011, decreto 0763 de 2010, decreto de 250 de 2008</t>
  </si>
  <si>
    <t xml:space="preserve">MP105040105 - Fortalecer a 20 organizaciones de base, Consejos Comunitarios y Cabildos Indígenas </t>
  </si>
  <si>
    <t>MP105040106</t>
  </si>
  <si>
    <t>Construir 1 una Casa del Pacífico dirigida a la población afro del departamento que llega o habita en la ciudad de Cali. durante el periodo de gobierno.</t>
  </si>
  <si>
    <t>Casa del Pacífico dirigida a la población afro del departamento que llega o habita en la ciudad de Cali. Connstruída durante el periodo de gobierno.</t>
  </si>
  <si>
    <t>Número de casas del Pacífico construida</t>
  </si>
  <si>
    <t xml:space="preserve"> CASA CONSTRUIDA</t>
  </si>
  <si>
    <t>LEY 70, DECRETO 0763 DE 2010</t>
  </si>
  <si>
    <t>MP105040106 - Construir 1 una Casa del Pacífico dirigida a la población afro del departamento que llega o habita en la ciudad de Cali. durante el periodo de gobierno.</t>
  </si>
  <si>
    <t>MP105040201</t>
  </si>
  <si>
    <t xml:space="preserve">capacitar  a 2400 jóvenes afrodescendientes  entre 18 y 26 años  en emprendimiento recreativo, durante el periodo de gobierno de 2016-2019 </t>
  </si>
  <si>
    <t xml:space="preserve">2.400 Jóvenes Afrodescendientes entre 18 y 28 años capacitados en emprendimiento recreativo, durante el periodo de gobierno de 2016-2019. </t>
  </si>
  <si>
    <t>TJAC</t>
  </si>
  <si>
    <t>TJAC= Total de jóvenes afrodescendientes capacitados en emprendimiento recreativo</t>
  </si>
  <si>
    <t xml:space="preserve">PILAR 1 - EQUIDAD Y LUCHA CONTRA LA POBREZA - Línea de Acción: 105 Gestión Social Integral  - Programa:1050402 Plan Decenal de Población negra, raizal y palenquera del Valle del Cauca. </t>
  </si>
  <si>
    <t xml:space="preserve">MP105040201 - CAPACITAR  A 2400 JÓVENES AFRODESCENDIENTES  ENTRE 18 Y 26 AÑOS  EN EMPRENDIMIENTO RECREATIVO, DURANTE EL PERIODO DE GOBIERNO DE 2016-2019  </t>
  </si>
  <si>
    <t>1050402 - JOVEN AFRO</t>
  </si>
  <si>
    <t>MP105050101</t>
  </si>
  <si>
    <t>Apoyar la ejecución de dos (2) proyectos para la salvaguardia de sus tradiciones culturales dirigido a la población indígena del Departamento en el cuatrienio</t>
  </si>
  <si>
    <t>Proyectos apoyados en su ejecución para la salvaguardia de las tradiciones culturales indígenas del Departamento en el cuatrienio.</t>
  </si>
  <si>
    <t>NPAEPSTCID</t>
  </si>
  <si>
    <t>NPAEPSTCID: Número de proyectos apoyados en su ejecución para la salvaguardia de las tradiciones culturales indígenas del Departamento</t>
  </si>
  <si>
    <t>Ley 21 de 1.991 y Acuerdo 0169 de la OIT. Dcto Ncnal No. 1088/93</t>
  </si>
  <si>
    <t>MP105050101 - Apoyar la ejecución de dos (2) proyectos para la salvaguardia de sus tradiciones culturales dirigido a la población indígena del Departamento en el cuatrienio</t>
  </si>
  <si>
    <t>10505 -  PLAN INTEGRAL DE DESARROLLO INDÍGENA</t>
  </si>
  <si>
    <t>1050501 - COMPONENTE DE EDUCACIÓN PROPIA Y CULTURAL</t>
  </si>
  <si>
    <t>MP105050102</t>
  </si>
  <si>
    <t>Elaborar en la Institución Educativa IDEBIC, el diagnóstico y mantenimiento de la infraestructura escolar durante el período de gobierno.</t>
  </si>
  <si>
    <t>Sedes de la Institucion Educativa Oficial  IDEBIC con Diagnóstico y Mantenimiento de la infraestructura escolar elaborados durante el periodo de gobierno</t>
  </si>
  <si>
    <t xml:space="preserve">SAIEOIDEBICDYM </t>
  </si>
  <si>
    <t>SAIEOIDEBIC= Sedes activas de la Institucion Educativa Oficial IDEBIC con diagnostico y mantenimiento elaborado</t>
  </si>
  <si>
    <t>PLAN DE DESARROLLO DEPARTAMENTAL "El Valle esta en vos"</t>
  </si>
  <si>
    <t>MP105050102 - Elaborar en la Institución Educativa IDEBIC, el diagnóstico y mantenimiento de la infraestructura escolar durante el período de gobierno.</t>
  </si>
  <si>
    <t>MP105050103</t>
  </si>
  <si>
    <t>Atender en la Institución Educativa IDEBIC las necesidades de infraestructura escolar nueva, en las sedes indígenas de El Dovio, Jamundí y Vijes   durante el período de gobierno.</t>
  </si>
  <si>
    <t xml:space="preserve">Numero de sedes de la Institucion Educativa Oficial  IDEBIC con necesidades de infraestructura escolar nueva atendidas, en las sedes indigenas de El Dovio, Jamundi y Vijes.  </t>
  </si>
  <si>
    <t>SEIDEBICCNINA</t>
  </si>
  <si>
    <t>SEIDEBICCNINA=Sedes Educativas Indigenas IDEBIC con Necesidades de Infraestructura Nueva Atendidos</t>
  </si>
  <si>
    <t>MP105050103 - Atender en la Institución Educativa IDEBIC las necesidades de infraestructura escolar nueva, en las sedes indígenas de El Dovio, Jamundí y Vijes   durante el período de gobierno.</t>
  </si>
  <si>
    <t>MP105050104</t>
  </si>
  <si>
    <t>Dotar a la Institución Educativas IDEBIC en el mejoramiento de los ambientes escolares durante el periodo de gobierno</t>
  </si>
  <si>
    <t xml:space="preserve">No de sedes de la Institucion Educativa Oficial  IDEBIC dotado con mobiliario  para el mejoramiento en los ambientes escolares </t>
  </si>
  <si>
    <t>SEIDEBICCNINA=No. Sedes Educativas Indigenas IDEBIC con dotacion</t>
  </si>
  <si>
    <t>MP105050104 - Dotar a la Institución Educativas IDEBIC en el mejoramiento de los ambientes escolares durante el periodo de gobierno</t>
  </si>
  <si>
    <t>MP105050105</t>
  </si>
  <si>
    <t>Cualificar 102 etnoeducadores indígenas en competencias básicas a través de la Implementación de un programa de formación del profesorado de los Establecimientos Educativos oficiales de los municipios no certificados, durante el período de gobierno.</t>
  </si>
  <si>
    <t xml:space="preserve">No. de etnoducadores indigenas cualificados en competencias basicas de la Institucion Educativa Oficial  IDEBIC </t>
  </si>
  <si>
    <t>N°DICCB</t>
  </si>
  <si>
    <t xml:space="preserve">N°DICCB=Número de docentes Indígenas cualificados en competencias básicas
</t>
  </si>
  <si>
    <t>MP105050105 - Cualificar 102 etnoeducadores indígenas en competencias básicas a través de la Implementación de un programa de formación del profesorado de los Establecimientos Educativos oficiales de los municipios no certificados, durante el período de gobierno.</t>
  </si>
  <si>
    <t>MP105050106</t>
  </si>
  <si>
    <t>Entregar al 100% de los estudiantes indígenas matriculados anualmente en los grados 3°, 5°,7°, 9°, 10° y 11° de la Institución Educativa IDEBIC, material de apoyo pedagógico textual y/o virtual, para el fortalecimiento de los aprendizajes a partir del desarrollo de las competencias comunicativas que les permita responder/aplicar, realizar/diseñar o desarrollar/explicar evaluaciones Tipo SABER/TIMSS/PISA.</t>
  </si>
  <si>
    <t>% de estudiantes indigenas de los grados tercero, quinto, septimo, noveno, decimo y once de la I.E IDEBIC con material de apoyo pedagogico entregados para el el fortalecimiento  de los aprendizajes a partir del desarrollo de  las competencias comunicativas  que les permita  responder/aplicar, realizar/diseñar o desarrollar/explicar  evaluaciones  Tipo SABER/TIMSS/PISA.</t>
  </si>
  <si>
    <t>% EIMATCMEA = (EIMATCMEA/TEIMAT)*100</t>
  </si>
  <si>
    <t xml:space="preserve">% EIMATCMEA= Porcentaje de estudiantes indigenas matriculados en los grados (3,5,7,910,11) con material entregado anualmente 
EMATCMEA= estudiantes matriculados en los grados (3,5,7,910,11) con material entregado anualmente
TEIMAT= Total de estudiantes Indígenas  matriculados en los grados (3,5,7,910,11) </t>
  </si>
  <si>
    <t>MP105050106 - Entregar al 100% de los estudiantes indígenas matriculados anualmente en los grados 3°, 5°,7°, 9°, 10° y 11° de la Institución Educativa IDEBIC, material de apoyo pedagógico textual y/o virtual, para el fortalecimiento de los aprendizajes a partir del desarrollo de las competencias comunicativas que les permita responder/aplicar, realizar/diseñar o desarrollar/explicar evaluaciones Tipo SABER/TIMSS/PISA.</t>
  </si>
  <si>
    <t>MP105050107</t>
  </si>
  <si>
    <t xml:space="preserve">Implementar un programa de formación docente de alto nivel (Postgrados) para beneficiar a los directivos y docentes etno-educadores indígenas de la Institución educativa IDEBIC, durante el período de gobierno. </t>
  </si>
  <si>
    <t>No. programas de formacion docente de alto nivel implementados para beneficiar a los directivos y docentes etno-educadores indigenas de la Institucion educativa IDEBIC</t>
  </si>
  <si>
    <t>PFANIPEI</t>
  </si>
  <si>
    <t>PFANI= Programa de Formación de alto nivel implementado para etnoeducadores indígenas</t>
  </si>
  <si>
    <t xml:space="preserve">MP105050107 - Implementar un programa de formación docente de alto nivel (Postgrados) para beneficiar a los directivos y docentes etno-educadores indígenas de la Institución educativa IDEBIC, durante el período de gobierno. </t>
  </si>
  <si>
    <t>MP105050108</t>
  </si>
  <si>
    <t>Implementar el 25% del plan de educación rural 2032 en el fortalecimiento del Sistema Educativo Indígena Propio SEIP, durante el período de gobierno.</t>
  </si>
  <si>
    <t>% del Plan de educacion rural 2032 Implementado en el fortalecimiento del Sistema Educativo Indigena Propio</t>
  </si>
  <si>
    <t>MP105050108 - Implementar el 25% del plan de educación rural 2032 en el fortalecimiento del Sistema Educativo Indígena Propio SEIP, durante el período de gobierno.</t>
  </si>
  <si>
    <t>MP105050109</t>
  </si>
  <si>
    <t>Fortalecer en la Institución Educativa IDEBIC, la articulación de la media con la educación terciaria, el desarrollo de especialidades acordes a los contextos educativos y el otorgamiento del carácter de formación técnica agropecuaria, durante el período de gobierno.</t>
  </si>
  <si>
    <t>Institucion educativa IDEBIC promovida en prácticas pedagógicas que contribuyan a la implementación del proyecto transversal de convivencia escolar, Ley 1620 de 2013 y catedra de paz, durante el periodo de gobierno</t>
  </si>
  <si>
    <t>NPPIEMCE</t>
  </si>
  <si>
    <t>Numero de practicas pedagogicas implementadas con evidencias de mejora en la convivencia escolar y catedra de paz</t>
  </si>
  <si>
    <t>MP105050109 - Fortalecer en la Institución Educativa IDEBIC, la articulación de la media con la educación terciaria, el desarrollo de especialidades acordes a los contextos educativos y el otorgamiento del carácter de formación técnica agropecuaria, durante el período de gobierno.</t>
  </si>
  <si>
    <t>MP105050110</t>
  </si>
  <si>
    <t>Promover en la Institución Educativa IDEBIC prácticas pedagógicas que contribuyan a la implementación del proyecto transversal de convivencia escolar, Ley 1620 de 2013 y cátedra de paz, durante el período de gobierno.</t>
  </si>
  <si>
    <t xml:space="preserve">Plan Integral de Desarrollo Indígena implementado, enmarcado en la armonización del Plan de desarrollo departamental con los planes de salvaguarda de los pueblos indígenas del Valle del Cauca, durante el cuatrienio 2016-2019. </t>
  </si>
  <si>
    <t>PROGRAMA DE GOBIERNO</t>
  </si>
  <si>
    <t>MP105050110 - Promover en la Institución Educativa IDEBIC prácticas pedagógicas que contribuyan a la implementación del proyecto transversal de convivencia escolar, Ley 1620 de 2013 y cátedra de paz, durante el período de gobierno.</t>
  </si>
  <si>
    <t>MP105050111</t>
  </si>
  <si>
    <t>Impulsar en la Institución Educativa IDEBIC, la formulación y desarrollo de proyectos de emprendimiento y unidades productivas durante el período de gobierno.</t>
  </si>
  <si>
    <t>Institucion educativa IDEBIC con implementacion de proyectos de emprendimiento y unidad productivas, durante el periodo de gobierno</t>
  </si>
  <si>
    <t>IEIDEBICCPEUPIE</t>
  </si>
  <si>
    <t>IEIDEBICCPEUPIE: Institucion Educativa IDEBIC con proyectos de emprendimiento y unidad productivas implementadas exitosamente</t>
  </si>
  <si>
    <t>MP105050111 - Impulsar en la Institución Educativa IDEBIC, la formulación y desarrollo de proyectos de emprendimiento y unidades productivas durante el período de gobierno.</t>
  </si>
  <si>
    <t>MP105050112</t>
  </si>
  <si>
    <t>Realizar 2 proyectos culturales anuales de acuerdo a lo acordado con la mesa de concertación indígena</t>
  </si>
  <si>
    <t>Proyectos culturales anuales realizados de acuerdo a lo acordado con la mesa de concertación indígena</t>
  </si>
  <si>
    <t>NPCAR</t>
  </si>
  <si>
    <t>NPCAR: Número de proyectos culturales anuales realizados</t>
  </si>
  <si>
    <t>MP105050112 - Realizar 2 proyectos culturales anuales de acuerdo a lo acordado con la mesa de concertación indígena</t>
  </si>
  <si>
    <t>MP105050201</t>
  </si>
  <si>
    <t xml:space="preserve"> Implementar el 100% de los Sistemas Agroecológicos seleccionados mediante convocatoria</t>
  </si>
  <si>
    <t>Porcentaje de los Sistemas Agroecologicos seleccionados e implementados mediante convocatoria anualmente en el período de gobierno</t>
  </si>
  <si>
    <t>PISA = SA1*100/SA0</t>
  </si>
  <si>
    <t>PISA = Porcentaje de implementación de los Sistemas Agroforestales alcanzado; SA1 = Sistemas Agroforestales logrados final; SA0= Sistemas Agroforestales programados inicial</t>
  </si>
  <si>
    <t>Ley 1152 del 2007, el desarrollo rural debe estar acorde a lo establecido en los Planes de Vida indigena</t>
  </si>
  <si>
    <t>MP105050201 -  Implementar el 100% de los Sistemas Agroecológicos seleccionados mediante convocatoria</t>
  </si>
  <si>
    <t>1050502 - COMPONENTE DE ECONOMÍA Y DESARROLLO PROPIO</t>
  </si>
  <si>
    <t>MP105050202</t>
  </si>
  <si>
    <t xml:space="preserve">Acompañar el 100% en concesión de registros y marcas propias seleccionadas mediante convocatoria  </t>
  </si>
  <si>
    <t>Porcentaje de concesión de registros y marcas propias seleccionados y acompañados mediante convocatoria anualmente en el período de gobierno</t>
  </si>
  <si>
    <t>PA = A1*100/A0</t>
  </si>
  <si>
    <t>PA = Porcentaje de acompañamiento en concesión de registros y marcas propias alcanzado; A1 = Concesión de registros y marcas propias acompañados al final; A0= Concesión de registros y marcas propias acompañados programados inicial en el mismo período</t>
  </si>
  <si>
    <t xml:space="preserve">Ley 1152 del 2007, el desarrollo rural debe estar acorde a lo establecido en los Planes de Vida
Indígena.
</t>
  </si>
  <si>
    <t xml:space="preserve">MP105050202 - Acompañar el 100% en concesión de registros y marcas propias seleccionadas mediante convocatoria  </t>
  </si>
  <si>
    <t>MP105050203</t>
  </si>
  <si>
    <t xml:space="preserve"> Diseñar e implementar un sistema de producción, transformación y comercialización de productos agropecuarios (Empresa piloto por organización - Café - panela)  </t>
  </si>
  <si>
    <t>Número de sistemas de producción, transformación y comercialización  de productos agropecuarios diseñadas e implementadas en el período de gobierno</t>
  </si>
  <si>
    <t>NSP=NSP1</t>
  </si>
  <si>
    <t>NSP = Corresponde al número de sistemas de producción, transformación y comercialización  de productos agropecuarios diseñadas e implementadas; NSP1 = Número de sistemas de producción, transformación y comercialización  de productos agropecuarios diseñadas e implementadas al final</t>
  </si>
  <si>
    <t>Ley 1152 del 2007, el desarrollo rural debe estar acorde a lo establecido en los Planes de Vida
Indígena.</t>
  </si>
  <si>
    <t xml:space="preserve">MP105050203 -  Diseñar e implementar un sistema de producción, transformación y comercialización de productos agropecuarios (Empresa piloto por organización - Café - panela)  </t>
  </si>
  <si>
    <t>MP105050204</t>
  </si>
  <si>
    <t xml:space="preserve"> Fortalecer el 100% de la economía tradicional indígena   seleccionadas mediante convocatoria.</t>
  </si>
  <si>
    <t>ETI = ETI1*100/ETI0</t>
  </si>
  <si>
    <t>ETI = Porcentaje de fortalecimiento de la economía tradicional indigena; ETI1 = Economía tradicional indigena fortalecida al final; ETI0 = Economía tradicional indigena programada a fortalecer inicial en el mismo período</t>
  </si>
  <si>
    <t>MP105050204 -  Fortalecer el 100% de la economía tradicional indígena   seleccionadas mediante convocatoria.</t>
  </si>
  <si>
    <t>MP105050205</t>
  </si>
  <si>
    <t>Capacitar líderes y autoridades indígenas para el fortalecimiento organizativo</t>
  </si>
  <si>
    <t xml:space="preserve">PR-M3-P4-01 . Procedimiento para Promover La Participación Social     </t>
  </si>
  <si>
    <t>Lideres y autoridades indigenas capacitados para el fortalecimiento organizativo</t>
  </si>
  <si>
    <t>NLAIC</t>
  </si>
  <si>
    <t>NLAIC: Número de lideres y autoridades indígenas capacitados</t>
  </si>
  <si>
    <t xml:space="preserve">Constitucion Politica de Colombia de 1991 Articulo7 </t>
  </si>
  <si>
    <t>MP105050205 - Capacitar líderes y autoridades indígenas para el fortalecimiento organizativo</t>
  </si>
  <si>
    <t>MP105050301</t>
  </si>
  <si>
    <t>Incluir en la Formulación del Plan de Ordenamiento Territorial Departamental los resguardos indígenas</t>
  </si>
  <si>
    <t xml:space="preserve">PR-M1-P1-02 . Procedimiento para la formulación de planes </t>
  </si>
  <si>
    <t>Resguardos Inidgenas incluidos en plan de ordenamiento departamental</t>
  </si>
  <si>
    <t>RIIPOD</t>
  </si>
  <si>
    <t>RIIPOD= Resguardos Indigenas Incluidos en Plan de ordenamiento departamental</t>
  </si>
  <si>
    <t>MP105050301 - Incluir en la Formulación del Plan de Ordenamiento Territorial Departamental los resguardos indígenas</t>
  </si>
  <si>
    <t>1050503 - COMPONENTE TERRITORIAL Y MEDIO AMBIENTE Y PROPIEDAD INTELECTUAL.</t>
  </si>
  <si>
    <t>MP105050302</t>
  </si>
  <si>
    <t>Recuperación integral de la madre tierra, de acuerdo a proyectos seleccionados en las Convocatorias.</t>
  </si>
  <si>
    <t>Porcentaje de la madre tierra recuperado integralmente, de acuerdo a proyectos seleccionados mediante convocatoria en el período de gobierno</t>
  </si>
  <si>
    <t>RMT = RMT1*100/RMT0</t>
  </si>
  <si>
    <t>RMT = Porcentaje de recuperación de la madre tierra; RMT1 = Recuperación integral de la madre tierra al final; RMT0 = Recuperación de la madre tierra programado inicial en el mismo período</t>
  </si>
  <si>
    <t>MP105050302 - Recuperación integral de la madre tierra, de acuerdo a proyectos seleccionados en las Convocatorias.</t>
  </si>
  <si>
    <t>Ambiental</t>
  </si>
  <si>
    <t>A.10</t>
  </si>
  <si>
    <t>MP105050303</t>
  </si>
  <si>
    <t xml:space="preserve">Recuperación y mantenimiento de fuentes agua, de acuerdo a proyectos seleccionados en las Convocatorias. </t>
  </si>
  <si>
    <t>Porcentaje de fuentes de agua recuperados y mantenidos, de acuerdo a proyectos seleccionados en las convocatorias en el período de gobierno</t>
  </si>
  <si>
    <t>RMFA = RMFA1*100/RMFA0</t>
  </si>
  <si>
    <t>RMFA = Porcentaje de recuperación y mantenimiento de fuentes de agua; RMFA1 = Recuperación y mantenimiento de fuentes de agua logrado al final; RMFA0 = Recuperación y mantenimiento de fuentes de agua programado inicial en el mismo período</t>
  </si>
  <si>
    <t xml:space="preserve">MP105050303 - Recuperación y mantenimiento de fuentes agua, de acuerdo a proyectos seleccionados en las Convocatorias. </t>
  </si>
  <si>
    <t>MP105050304</t>
  </si>
  <si>
    <t>Adaptación al cambio climático y fortalecimiento de planes de vida y salvaguarda en lo ambiental, de acuerdo a proyectos seleccionados en las Convocatorias.</t>
  </si>
  <si>
    <t>Porcentaje de cambio climatico y fortalecimiento de planes de vida y salvaguarda en lo ambiental adaptados y fortalecidos, de acuerdo a proyectos seleccionados mediante convocatoria en el período de gobierno</t>
  </si>
  <si>
    <t>ACC = ACC1*100/ACC0</t>
  </si>
  <si>
    <t>ACC = Porcentaje de adaptación al cambio climatico y fortalecimiento de planes de vida y salvaguarda en lo ambiental; ACC1 = adaptación al cambio climatico y fortalecimiento de planes de vida y salvaguarda en lo ambiental logrado al final; ACC0 = adaptación al cambio climatico y fortalecimiento de planes de vida y salvaguarda en lo ambiental programado inicial en el mismo período</t>
  </si>
  <si>
    <t>Ley 1152 del 2007, el desarrollo rural debe estar acorde a lo establecido en los Planes de Vida</t>
  </si>
  <si>
    <t>MP105050304 - Adaptación al cambio climático y fortalecimiento de planes de vida y salvaguarda en lo ambiental, de acuerdo a proyectos seleccionados en las Convocatorias.</t>
  </si>
  <si>
    <t>MP105050305</t>
  </si>
  <si>
    <t>Indígena.</t>
  </si>
  <si>
    <t xml:space="preserve">MP105050305 - Acompañar en la construcción y puesta en marcha de los hogares de acogida en los municipios de Buenaventura y Jamundí </t>
  </si>
  <si>
    <t>MP105050306</t>
  </si>
  <si>
    <t>Mejorar 3 kilómetros de red vía terciaria departamental,  en zonas de influencia de comunidades indígenas, durante el periodo de gobierno.</t>
  </si>
  <si>
    <t>1129. SECRETARIA DE INFRAESTRUCTURA Y DEL TRANSPORTE</t>
  </si>
  <si>
    <t>18   SECTOR INFRAESTRUCTURA VIAL</t>
  </si>
  <si>
    <t>PR-M2-P4-04 . Procedimiento Estructurar y ejecutar proyectos de Infraestructura financiados por el sistema de Valorización</t>
  </si>
  <si>
    <t>Número de kilómetros de red vial terciaria departamental mejorados en zonas de influencia de comunidades indigenas durante el periodo de gobierno</t>
  </si>
  <si>
    <t xml:space="preserve">Sumatoria X </t>
  </si>
  <si>
    <t xml:space="preserve">X: No. De kilometros de via rehabilitados </t>
  </si>
  <si>
    <t>Ordenanza 415 de 2016 (Junio 8) Articulo 19 1050503 Subprograma: Componente Territorial y medio ambiente y propiedad intelectual (pàgina 133)</t>
  </si>
  <si>
    <t>MP105050306 - Mejorar 3 kilómetros de red vía terciaria departamental,  en zonas de influencia de comunidades indígenas, durante el periodo de gobierno.</t>
  </si>
  <si>
    <t>Transporte</t>
  </si>
  <si>
    <t>A.9</t>
  </si>
  <si>
    <t>MP105050307</t>
  </si>
  <si>
    <t>Mantener 32,1 kilómetros de red vial terciaria departamental, en zonas de influencia de comunidades indígenas, anualmente.</t>
  </si>
  <si>
    <t>Número de kilómetros de red vial terciaria departamental mantenidos anualmente en zonas de influencia de comunidades indigenas durante el periodo de gobierno</t>
  </si>
  <si>
    <t>X: No. De kilometros de via mantenidos anualmente</t>
  </si>
  <si>
    <t>MP105050307 - Mantener 32,1 kilómetros de red vial terciaria departamental, en zonas de influencia de comunidades indígenas, anualmente.</t>
  </si>
  <si>
    <t>MP105050308</t>
  </si>
  <si>
    <t>Gestionar un (1) estudio y diseño para la ejecución de puentes colgantes en zonas de influencia de comunidades indígenas, durante el período de gobierno.</t>
  </si>
  <si>
    <t>Numero de estudios y diseños gestionados para la ejecucion de puentes colgantes en zonas de influencia de comunidades indigenas durante el periodo de gobierno</t>
  </si>
  <si>
    <t>X</t>
  </si>
  <si>
    <t>X: No. De estudios y diseños realizados</t>
  </si>
  <si>
    <t>MP105050308 - Gestionar un (1) estudio y diseño para la ejecución de puentes colgantes en zonas de influencia de comunidades indígenas, durante el período de gobierno.</t>
  </si>
  <si>
    <t>MP105050309</t>
  </si>
  <si>
    <t>Gestionar 642 viviendas nuevas para los pueblos indígenas en el Valle del Cauca</t>
  </si>
  <si>
    <t>Vivienda nueva para los pueblos indigenas gestionada</t>
  </si>
  <si>
    <t>GV=VN</t>
  </si>
  <si>
    <t>GV=Gestión de vivienda para población indigena; VN= Numero de viviendas gestionadas para la población indigena</t>
  </si>
  <si>
    <t xml:space="preserve">Programa de Gobierno de techos para el Valle </t>
  </si>
  <si>
    <t>MP105050309 - Gestionar 642 viviendas nuevas para los pueblos indígenas en el Valle del Cauca</t>
  </si>
  <si>
    <t>MP105050310</t>
  </si>
  <si>
    <t>Gestionar 640 mejoramientos de vivienda de los pueblos indígenas en el Valle del Cauca</t>
  </si>
  <si>
    <t>PR-M3-P5-06 . Procedimiento para formular proyectos relacionados con el hábitat.</t>
  </si>
  <si>
    <t>Mejoramientos de vivienda a pueblos indigenas gestionadas</t>
  </si>
  <si>
    <t>GM=VM</t>
  </si>
  <si>
    <t>GM=Gestión de mejoramiento de vivienda para población indigena; VM= Numero de mejoramientos de vivienda  gestionados para la población indigena</t>
  </si>
  <si>
    <t>MP105050310 - Gestionar 640 mejoramientos de vivienda de los pueblos indígenas en el Valle del Cauca</t>
  </si>
  <si>
    <t>MP105050311</t>
  </si>
  <si>
    <t xml:space="preserve">Gestionar 1 proyecto piloto para el estudio y diseño  de centros de pensamiento de los mayores en los resguardos indígenas del Valle  del Cauca </t>
  </si>
  <si>
    <t>Mejoramientos de vivienda a pueblos indigenas gestionados</t>
  </si>
  <si>
    <t>MP105050311 - Gestionar 1 proyecto piloto para el estudio, diseño e implementación de sistemas alternativos de energía para los pueblos indígenas en el Valle del Cauca</t>
  </si>
  <si>
    <t>MP105050312</t>
  </si>
  <si>
    <t>Gestionar 1 proyecto piloto para el estudio, diseño e implementación de sistemas alternativos de energía para los pueblos indígenas en el Valle del Cauca</t>
  </si>
  <si>
    <t xml:space="preserve"> Gestión de  Estudios y diseños   de centros de pensamiento de los mayores en los resguardos indígenas</t>
  </si>
  <si>
    <t>GEDCPMI= NyD</t>
  </si>
  <si>
    <t xml:space="preserve">GEDCPMI=  Gestión de  Estudios, Diseños del Centro de Pensamiento  de los Mayores Indigenas;   NyD=  Numero de estudios y diseños Gestionados. </t>
  </si>
  <si>
    <t>MP105050312 - Gestionar 1 proyecto piloto para el estudio, diseño e implementación de sistemas alternativos de energía para los pueblos indígenas en el Valle del Cauca</t>
  </si>
  <si>
    <t>MP105050401</t>
  </si>
  <si>
    <t xml:space="preserve"> Revisar y/ validar de los 6 perfiles epidemiológicos realizados en 2007 </t>
  </si>
  <si>
    <t xml:space="preserve">MP105050401 -  Revisar y/ validar de los 6 perfiles epidemiológicos realizados en 2007 </t>
  </si>
  <si>
    <t xml:space="preserve">1050504 - COMPONENTE SALUD Y ESPIRITUALIDAD </t>
  </si>
  <si>
    <t>MP105050402</t>
  </si>
  <si>
    <t xml:space="preserve">Priorizar con enfoque diferencial el Plan Decenal  </t>
  </si>
  <si>
    <t xml:space="preserve">MP105050402 - Priorizar con enfoque diferencial el Plan Decenal  </t>
  </si>
  <si>
    <t>MP105050403</t>
  </si>
  <si>
    <t xml:space="preserve">Armonizar módulo de salud propio  </t>
  </si>
  <si>
    <t xml:space="preserve">MP105050403 - Armonizar módulo de salud propio  </t>
  </si>
  <si>
    <t>MP105050404</t>
  </si>
  <si>
    <t xml:space="preserve">Implementar el modelo de salud Intervención </t>
  </si>
  <si>
    <t xml:space="preserve">MP105050404 - Implementar el modelo de salud Intervención </t>
  </si>
  <si>
    <t>MP105050501</t>
  </si>
  <si>
    <t>Conformar  una comision Departamental Indigena de paz durante el periodo de Gobieno</t>
  </si>
  <si>
    <t>1124. ALTA CONSEJERIA PARA LA PAZ Y LOS DERECHOS HUMANOS</t>
  </si>
  <si>
    <t>Se trata de establecer una Mesa de concertación indígena que permita la interlocución en temas de construcción de paz durante el período de gobierno</t>
  </si>
  <si>
    <t>No.RCR</t>
  </si>
  <si>
    <t>No.RCR= Número de Reuniones de la Comisión Realizadas</t>
  </si>
  <si>
    <t>Ley 434 de 1998</t>
  </si>
  <si>
    <t>MP105050501 - Conformar  una comision Departamental Indigena de paz durante el periodo de Gobieno</t>
  </si>
  <si>
    <t>1050505 - COMPONENTE DE DERECHOS HUMANOS, PAZ Y GUARDIA INDÍGENA</t>
  </si>
  <si>
    <t>MP105050502</t>
  </si>
  <si>
    <t>Apoyar al 100% de las Comunidades Indígenas priorizadas, en los procesos de formación en Derechos Humanos y Derecho Internacional Humanitario.</t>
  </si>
  <si>
    <t xml:space="preserve">COMUNIDADES INDIGENAS PRIORIZADAS APOYADAS EN LOS PROCESOS DE FORMACION EN DERECHOS HUMANOS Y DERECHO INTERNACIONAL HUMANITARIO APOYADAS </t>
  </si>
  <si>
    <t>NCI = NCI*100/NCIA</t>
  </si>
  <si>
    <t>NCI); NUMERO DE COMUNIDADES INDIGENAS (NCIA) NUMERO COMUNIDADES INDIGENAS APOYADAS</t>
  </si>
  <si>
    <t>DECRETO 2234 DE 2004</t>
  </si>
  <si>
    <t>MP105050502 - Apoyar al 100% de las Comunidades Indígenas priorizadas, en los procesos de formación en Derechos Humanos y Derecho Internacional Humanitario.</t>
  </si>
  <si>
    <t>MP105050601</t>
  </si>
  <si>
    <t>Capacitar 100 mujeres en el acuerdo:”La Cultura genera vida y no muerte”, para la erradicación de la ablación genital.</t>
  </si>
  <si>
    <t>MP105050601 - Capacitar 100 mujeres en el acuerdo:”La Cultura genera vida y no muerte”, para la erradicación de la ablación genital.</t>
  </si>
  <si>
    <t>1050506 - COMPONENTE DE MUJER, FAMILIA Y ADULTO MAYOR</t>
  </si>
  <si>
    <t>MP105050602</t>
  </si>
  <si>
    <t xml:space="preserve">Gestionar la realización de un CDI con enfoque diferencial étnico </t>
  </si>
  <si>
    <t>CDI con enfoque diferencial étnico gestionado y realizado</t>
  </si>
  <si>
    <t>CDIG</t>
  </si>
  <si>
    <t xml:space="preserve">CDIG  Centro de Desarrollo Infantil Gestionado </t>
  </si>
  <si>
    <t xml:space="preserve">MP105050602 - Gestionar la realización de un CDI con enfoque diferencial étnico </t>
  </si>
  <si>
    <t>MP105050603</t>
  </si>
  <si>
    <t xml:space="preserve">Gestionar la creación de 1 Centro Vida/Día  del pueblo  indígena NASA del municipio de Florida,  como piloto para ser replicado en otros municipios con población indígena </t>
  </si>
  <si>
    <t>SISTEMA NACIONAL DE BOMBEROS DE COLOMBIA A NIVEL REGIONAL (JUNTA DEPARTAMENTAL DE BOMBEROS DEL VALLE DEL CAUCA (LEY 1575 DE 2012 Y RESOLUCION 0661 DE 2014))     PARA PREVENIR EL DAÑO ANTIJURIDICO Y LA DEFENSA JUDICIAL IMPLEMENTADO DURANTE EL CUATRIENIO.</t>
  </si>
  <si>
    <t>SNDBI</t>
  </si>
  <si>
    <t>SNDBI: SISTEMA NACIONAL DE BOMBEOS IMPLEMENTADO</t>
  </si>
  <si>
    <t>Ley 1575 de 2012, Resolución 0661 de 2014.</t>
  </si>
  <si>
    <t xml:space="preserve">MP105050603 - Gestionar la creación de 1 Centro Vida/Día  del pueblo  indígena NASA del municipio de Florida,  como piloto para ser replicado en otros municipios con población indígena </t>
  </si>
  <si>
    <t>MP105050604</t>
  </si>
  <si>
    <t>Número de eventos de capacitación en derechos, específica para mujeres indígenas, realizados</t>
  </si>
  <si>
    <t>NECDMIR</t>
  </si>
  <si>
    <t>MP105050604 -  Realizar un evento de Capacitación en Derechos a las mujeres del Valle del Cauca, específica para mujeres indígenas.</t>
  </si>
  <si>
    <t>MP105050605</t>
  </si>
  <si>
    <t>Porcentaje de mujeres seleccionadas empoderadas en identificación, formulación y ejecución de proyectos.</t>
  </si>
  <si>
    <t>MP105050605 - Empoderar al 100% de mujeres seleccionadas en la identificación, formulación y ejecución del Proyectos Productivos.</t>
  </si>
  <si>
    <t>MP105050606</t>
  </si>
  <si>
    <t>Porcentaje de municipios del Valle del Cauca con política pública de mujer socializada.</t>
  </si>
  <si>
    <t>MP105050606 - Socializar la Política Pública de Mujer al 100% de los municipios del Valle del Cauca.</t>
  </si>
  <si>
    <t>MP105050607</t>
  </si>
  <si>
    <t>Conformar Red de mujeres indígenas para ser protagonistas de paz.</t>
  </si>
  <si>
    <t>Red de mujeres indígenas conformada.</t>
  </si>
  <si>
    <t>REDMIC</t>
  </si>
  <si>
    <t>REDMIC = Red de mujeres indigenas conformada.</t>
  </si>
  <si>
    <t>MP105050607 - Conformar Red de mujeres indígenas para ser protagonistas de paz.</t>
  </si>
  <si>
    <t>MP105050608</t>
  </si>
  <si>
    <t xml:space="preserve">Realizar Dos encuentros de mujeres forjadoras de paz, incluyendo las mujeres indígenas. </t>
  </si>
  <si>
    <t>Número de encuentros de mujeres forjadoras de Paz realizados</t>
  </si>
  <si>
    <t>NEMFPAZR</t>
  </si>
  <si>
    <t>NEMFPAZR= Número de encuentros de mujeres forjadoras de Paz, realizados</t>
  </si>
  <si>
    <t xml:space="preserve">MP105050608 - Realizar Dos encuentros de mujeres forjadoras de paz, incluyendo las mujeres indígenas. </t>
  </si>
  <si>
    <t>MP105050609</t>
  </si>
  <si>
    <t>Número de enlaces de género creados</t>
  </si>
  <si>
    <t>NEGMC</t>
  </si>
  <si>
    <t>NEGMC= Número de enlaces de genero municipal creados</t>
  </si>
  <si>
    <t>MP105050609 - Creación de 42 enlaces de género en los municipios.</t>
  </si>
  <si>
    <t>MP105050701</t>
  </si>
  <si>
    <t>Capacitar al 100% de jóvenes indígenas seleccionados en fortalecimiento organizativo.</t>
  </si>
  <si>
    <t>Porcentaje de jóvenes indígenas capacitados en fortalecimiento organizativo</t>
  </si>
  <si>
    <t>PJIS/ NTJI</t>
  </si>
  <si>
    <t>PJIS/ NTJI: Porcentaje de Jóvenes Indígenas Seleccionados/Númeo total de jóvenes Indígenas</t>
  </si>
  <si>
    <t>Constitucion Politica de COLOMBIA 1991 Articulo333;   Ley 1757 DE 2.015</t>
  </si>
  <si>
    <t>MP105050701 - Capacitar al 100% de jóvenes indígenas seleccionados en fortalecimiento organizativo.</t>
  </si>
  <si>
    <t xml:space="preserve">1050507 -  COMPONENTE DE JUVENTUD </t>
  </si>
  <si>
    <t>MP105050702</t>
  </si>
  <si>
    <t>Asesorar el diseño del plan deportivo de los jóvenes indígenas.</t>
  </si>
  <si>
    <t>Asesorías realizadas para el diseño del plan deportivo de los jóvenes indígenas</t>
  </si>
  <si>
    <t>Sumatoria de Asesorías realizadas para el diseño del plan deportivo de los jóvenes indígenas.</t>
  </si>
  <si>
    <t>MP105050702 - Asesorar el diseño del plan deportivo de los jóvenes indígenas.</t>
  </si>
  <si>
    <t>MP105050703</t>
  </si>
  <si>
    <t xml:space="preserve">Gestionar la formación indígenas monitores en recreación y deportes, que cumplan con requisitos establecidos por el SENA
asignar cupos dentro del proyecto de formación de monitores 
</t>
  </si>
  <si>
    <t>Gestionar la formación indígenas monitores en recreación y deportes, que cumplan con requisitos establecidos por el SENA</t>
  </si>
  <si>
    <t>Sumatoria de Gestiones para la formación de indígenas monitores en recreación y deportes, que cumplan con requisitos establecidos por el SENA</t>
  </si>
  <si>
    <t xml:space="preserve">MP105050703 - Gestionar la formación indígenas monitores en recreación y deportes, que cumplan con requisitos establecidos por el SENA
asignar cupos dentro del proyecto de formación de monitores 
</t>
  </si>
  <si>
    <t>MP105050704</t>
  </si>
  <si>
    <t>Gestionar y asesorar la creación de clubes Deportivos en las comunidades indígenas del Valle.</t>
  </si>
  <si>
    <t>Gestionar y asesorar la creación de clubes Deportivos en las comunidades indígenas del Valle</t>
  </si>
  <si>
    <t>Sumatoria de Gestiones y asesorarías para la creación de clubes Deportivos en las comunidades indígenas del Valle.</t>
  </si>
  <si>
    <t>MP105050704 - Gestionar y asesorar la creación de clubes Deportivos en las comunidades indígenas del Valle.</t>
  </si>
  <si>
    <t>MP105050705</t>
  </si>
  <si>
    <t xml:space="preserve"> Gestionar la dotación de implementos deportivos a las comunidades indígenas (futbol, atletismo, básquet, ciclismo, natación).</t>
  </si>
  <si>
    <t>Gestiones realizadas para la dotación de implementos deportivos a las comunidades indígenas (futbol, atletismo, básquet, ciclismo, natación)</t>
  </si>
  <si>
    <t>Sumatoria de gestiones realizadas para la dotación de implementos deportivos a las comunidades indígenas.</t>
  </si>
  <si>
    <t>MP105050705 -  Gestionar la dotación de implementos deportivos a las comunidades indígenas (futbol, atletismo, básquet, ciclismo, natación).</t>
  </si>
  <si>
    <t>MP105050706</t>
  </si>
  <si>
    <t xml:space="preserve"> Gestionar la realización de los Primeros juegos Departamentales de pueblos indígenas en el Valle del Cauca.</t>
  </si>
  <si>
    <t>Juegos departamentales de pueblos indigenas gestionados en el valle del cauca</t>
  </si>
  <si>
    <t>Sumatoria de Gestiones ejecutadas para la realización de los Primeros juegos Departamentales de pueblos indígenas en el Valle del Cauca.</t>
  </si>
  <si>
    <t>MP105050706 -  Gestionar la realización de los Primeros juegos Departamentales de pueblos indígenas en el Valle del Cauca.</t>
  </si>
  <si>
    <t>MP105050707</t>
  </si>
  <si>
    <t xml:space="preserve">capacitar   a 2000 jóvenes indigenas entre 18 y 26 años  en emprendimiento recreativo, durante el periodo de gobierno de 2016-2019  </t>
  </si>
  <si>
    <t>2000 Jóvenes indígenas entre 18 y 28 años capacitados en emprendimiento recreativo, durante el periodo de gobierno de 2016-2019</t>
  </si>
  <si>
    <t>TJIC</t>
  </si>
  <si>
    <t>TJIC = Total de jóvenes indígenas capacitados en emprendimiento recreativo</t>
  </si>
  <si>
    <t>pilar 1 - equidad y lucha contra la pobreza -linea de acción: gestión social integral  -  programa: plan integral de desarrollo indígena</t>
  </si>
  <si>
    <t xml:space="preserve">MP105050707 - CAPACITAR   A 2000 JÓVENES INDIGENAS ENTRE 18 Y 26 AÑOS  EN EMPRENDIMIENTO RECREATIVO, DURANTE EL PERIODO DE GOBIERNO DE 2016-2019  </t>
  </si>
  <si>
    <t>MP105060101</t>
  </si>
  <si>
    <t>Realizar un evento anual, de promoción, rescate y salvaguarda de los valores culturales del campesinado Vallecaucano.</t>
  </si>
  <si>
    <t>MR1050601</t>
  </si>
  <si>
    <t>Implementar un Plan departamental que reconozca a los Campesinos como una comunidad territorial con identidad propia en el período de gobierno.</t>
  </si>
  <si>
    <t xml:space="preserve">Número de eventos anuales de promoción, rescate y salvaguarda de los valores culturales del campesinado Vallecaucano realizado anualmente en el período de gobierno </t>
  </si>
  <si>
    <t>EAP=EAP1</t>
  </si>
  <si>
    <t>EAP = Corresponde al número de eventos anuales de promoción, rescate y salvaguarda de los valores culturales del campesinado Vallecaucano realizado; EAP1 = Número de eventos anuales de promoción, rescate y salvaguarda de los valores culturales del campesinado Vallecaucano realizado al final</t>
  </si>
  <si>
    <t>Ley 160 de 1994, Por el cual se creó el Sistema
Nacional de Reforma Agraria y
Desarrollo Rural Campesino,
mediante esta ley se crean las ZRC</t>
  </si>
  <si>
    <t>MP105060101 - Realizar un evento anual, de promoción, rescate y salvaguarda de los valores culturales del campesinado Vallecaucano.</t>
  </si>
  <si>
    <t>10506 - COMUNIDADES CAMPESINAS</t>
  </si>
  <si>
    <t>1050601 - FORTALECIMIENTO DE LA FAMILIA CAMPESINA VALLECAUCANA</t>
  </si>
  <si>
    <t>MR1050601 - Implementar un Plan departamental que reconozca a los Campesinos como una comunidad territorial con identidad propia en el período de gobierno.</t>
  </si>
  <si>
    <t>MP105060102</t>
  </si>
  <si>
    <t>Realizar una alianza con el Gobierno Nacional y los Municipios para el fomento de la Agricultura Familiar Campesina</t>
  </si>
  <si>
    <t xml:space="preserve">Número de alianzas con el Gobierno Nacional y los Municipios para el fomento de la Agricultura Familiar realizados en el período de gobierno </t>
  </si>
  <si>
    <t>ANM=ANM1</t>
  </si>
  <si>
    <t>ANM = Corresponde al número de alianzas con el Gobierno Nacional y los Municipios para el fomento de la Agricultura Familiar realizados; ANM1 = Número de alianzas con el Gobierno Nacional y los Municipios para el fomento de la Agricultura Familiar realizados al final</t>
  </si>
  <si>
    <t>Ley 160 de 1994, Por el cual se creó el Sistema</t>
  </si>
  <si>
    <t>MP105060102 - Realizar una alianza con el Gobierno Nacional y los Municipios para el fomento de la Agricultura Familiar Campesina</t>
  </si>
  <si>
    <t>MP105070101</t>
  </si>
  <si>
    <t xml:space="preserve">beneficiar  a 27360 adultos mayores   con acceso gratuito para su recreación y aprovechamiento del tiempo libre en los parques recreativos del departamento, durante el periodo de gobierno de 2016-2019 </t>
  </si>
  <si>
    <t>MR1050701</t>
  </si>
  <si>
    <t>Implementar cuatro líneas estratégicas de los lineamientos de política pública departamental de adulto mayor  en el período de gobierno.</t>
  </si>
  <si>
    <t xml:space="preserve">27.360 Adultos mayores beneficiados con acceso gratuito para su recreación y aprovechamiento del tiempo libre, durante el periodo de gobierno de 2016-2019 </t>
  </si>
  <si>
    <t>TAMB= Sumatoria ( IAMBM1+IAMBMn…..IAMBM42)</t>
  </si>
  <si>
    <t>TAMB= Sumatoria de los informes de los 41 parques recreativos de los Adultos Mayores beneficiados con acceso gratuito a los parques recreativos del Departamento para su recreación y aprovechamiento del tiempo libre</t>
  </si>
  <si>
    <t>Nacional de Reforma Agraria y</t>
  </si>
  <si>
    <t xml:space="preserve">MP105070101 - BENEFICIAR  A 27360 ADULTOS MAYORES   CON ACCESO GRATUITO PARA SU RECREACIÓN Y APROVECHAMIENTO DEL TIEMPO LIBRE EN LOS PARQUES RECREATIVOS DEL DEPARTAMENTO, DURANTE EL PERIODO DE GOBIERNO DE 2016-2019 </t>
  </si>
  <si>
    <t>10507 - VALLE DIGNIDAD Y VEJEZ.</t>
  </si>
  <si>
    <t>1050701 - FORTALECIMIENTO DE CENTROS VIDA</t>
  </si>
  <si>
    <t>MR1050701 - Implementar cuatro líneas estratégicas de los lineamientos de política pública departamental de adulto mayor  en el período de gobierno.</t>
  </si>
  <si>
    <t>MP105070102</t>
  </si>
  <si>
    <t>Brindar a 2500 Adultos mayores  Atención integral  en los centros vida-día, con las administraciones  municipales, con énfasis en la población de nivel 1 y 2 del sisben  con recursos de la estampilla</t>
  </si>
  <si>
    <t xml:space="preserve">Adultos Mayores, de los Centros Vida-Día, con enfasis en la poblacion del nivel 1 y 2 del SISBEN, atendidos Integralmente con las administraciones Municipales, con recursos de la Estampilla. </t>
  </si>
  <si>
    <t>∑AMAI</t>
  </si>
  <si>
    <t xml:space="preserve">Adultos Mayores Atendidos Integralmente </t>
  </si>
  <si>
    <t>Desarrollo Rural Campesino,</t>
  </si>
  <si>
    <t>MP105070102 - Brindar a 2500 Adultos mayores   " ATENCIÓN INTEGRAL  EN LOS CENTROS VIDA-DÍA, CON LAS ADMINISTRACIONES  MUNICIPALES, CON ÉNFASIS EN LA POBLACIÓN DE NIVEL 1 Y 2 DEL SISBEN  CON RECURSOS DE LA ESTAMPILLA</t>
  </si>
  <si>
    <t>MP105070103</t>
  </si>
  <si>
    <t>Mejorar 50 Centros de Bienestar   "de los adultos mayores, en dotación y funcionamiento, en concurrencia con los municipios   en  concordancia con el artículo 3 de la ley 1276 del 2009 en los 42 municipios con recursos de la estampilla</t>
  </si>
  <si>
    <t>CENTROS DE BIENESTAR de los Adultos Mayores, en Dotacion y Funcionamiento, en concurrencia con los Municipios  EN CONCORDANCIA CON EL ARTICULO 3 DE LA LEY 1276 DEL 2009 MEJORADOS EN LOS MUNICIPIOS CON RECURSOS DE LA ESTAMPILLA</t>
  </si>
  <si>
    <t>∑CBM</t>
  </si>
  <si>
    <t>Centros de Bienestar mejorados</t>
  </si>
  <si>
    <t>mediante esta ley se crean las ZRC</t>
  </si>
  <si>
    <t>MP105070103 - Mejorar 50 Centros de Bienestar   "DE LOS ADULTOS MAYORES, en DOTACIÓN Y FUNCIONAMIENTO, en concurrencia con los municipios   EN  CONCORDANCIA CON EL ARTÍCULO 3 DE LA LEY 1276 DEL 2009 EN LOS 42 MUNICIPIOS CON RECURSOS DE LA ESTAMPILLA</t>
  </si>
  <si>
    <t>MP105070104</t>
  </si>
  <si>
    <t>Apoyar el 100%de los municipios que cumplan los requisitos legales de la ley 1276/2009,financieramente para la atención integral de los adultos mayores en los centros vida y centros de bienestar.</t>
  </si>
  <si>
    <t>Municipios que cumplan los requisitos legales de la ley 1276/2009, apoyados financieramente para la atencion integral de los adultos mayores, en los centros de vida y centros de bienestar.</t>
  </si>
  <si>
    <t>#MIL1276/2009/#MCL1276/2009AF*100</t>
  </si>
  <si>
    <t>1. Numero de Municipios que Implementaron Ley 1276/2009 2. Numero de Municipios que Cumplen  Ley 1276/2009 Apoyados Financieramente.</t>
  </si>
  <si>
    <t>Ley 1276 de 2009</t>
  </si>
  <si>
    <t>MP105070104 - Apoyar el 100%de los municipios que cumplan los requisitos legales de la ley 1276/2009,financieramente para la atención integral de los adultos mayores en los centros vida y centros de bienestar.</t>
  </si>
  <si>
    <t>MP105070105</t>
  </si>
  <si>
    <t xml:space="preserve">Asistir a 42 municipios  tecnicamente para la adopcion de la estampilla de adulto mayor </t>
  </si>
  <si>
    <t>municipios asistidos tecnicamente para la adopcion de la estampilla del Adulto Mayor</t>
  </si>
  <si>
    <t>No MAT/TM*100</t>
  </si>
  <si>
    <t>No Municipios Asistidos Tecnicamente. TM : Total Municipios</t>
  </si>
  <si>
    <t xml:space="preserve">MP105070105 - ASISTIR A 42 MUNICIPIOS  TECNICAMENTE PARA LA ADOPCION DE LA ESTAMPILLA DE ADULTO MAYOR </t>
  </si>
  <si>
    <t>MP105080101</t>
  </si>
  <si>
    <t>Incrementar en 50% los microcreditos otorgados por el programa banco social del valle</t>
  </si>
  <si>
    <t>MR1050801</t>
  </si>
  <si>
    <t>Implementar Un plan de economía incluyente para población vulnerable en el Departamento durante el período de gobierno.</t>
  </si>
  <si>
    <t>10   SECTOR TRABAJO Y SEGURIDAD SOCIAL</t>
  </si>
  <si>
    <t>PR-M2-P2-03 . Procedimiento para contribuir a  disminuir la pobreza y la exclusión social</t>
  </si>
  <si>
    <t>Porcentaje de microcreditos otorgados por el programa banco social del valle, incrementados.</t>
  </si>
  <si>
    <t>PI=[(C1+C2+C3+C4)*50]/222</t>
  </si>
  <si>
    <t>PI= porcentaje de incremento            
C1= creditos otorgados en el primer año
C2= creditos otorgados en el segundo año
C3=creditos otorgados en el tercer año
C4=creditos otorgados en el cuarto año</t>
  </si>
  <si>
    <t>ORDENANZA 374 DE 2013</t>
  </si>
  <si>
    <t>MP105080101 - Incrementar en 50% los microcreditos otorgados por el programa banco social del valle</t>
  </si>
  <si>
    <t>10508 - INCLUSIÓN ECONÓMICA PARA LA EQUIDAD</t>
  </si>
  <si>
    <t xml:space="preserve">1050801 - EMPODERAMIENTO ECONÓMICO PARA LA INCLUSIÓN SOCIAL </t>
  </si>
  <si>
    <t>MR1050801 - Implementar Un plan de economía incluyente para población vulnerable en el Departamento durante el período de gobierno.</t>
  </si>
  <si>
    <t>MP105080102</t>
  </si>
  <si>
    <t xml:space="preserve">Lograr que al menos  600  familias del Valle del Cauca, generen inclusión productiva, mediante capacitación, asesoría y/o capital semilla, durante el cuatrienio </t>
  </si>
  <si>
    <t>familias del Valle del Cauca,que lograron inclusión productiva, mediante capacitación, asesoría y/o capital semilla, durante el cuatrienio</t>
  </si>
  <si>
    <t>FIP=ΣNFI</t>
  </si>
  <si>
    <t>FIP= Familias con Inclusión Productiva
NFI= Número de Familias Incluidas productivamente</t>
  </si>
  <si>
    <t>conpes 3616 del 28/09/2009</t>
  </si>
  <si>
    <t xml:space="preserve">MP105080102 - Lograr que al menos  600  familias del Valle del Cauca, generen inclusión productiva, mediante capacitación, asesoría y/o capital semilla, durante el cuatrienio </t>
  </si>
  <si>
    <t>MP105080103</t>
  </si>
  <si>
    <t>Desarrollar en 20 municipios del departamento, un programa de fortalecimiento de iniciativas productivas a mujeres urbanas y población LGTBI, durante el período de gobierno.</t>
  </si>
  <si>
    <t>Número de municipios con programa de fortalecimiento de iniciativas productivas a mujeres urbanas y población LGBTI, desarrollados</t>
  </si>
  <si>
    <t>NMPFIPMUD0 +NMPFIPMUD1 = NMPFIPMUDt</t>
  </si>
  <si>
    <t>NFI= Número de Familias Incluidas productivamente</t>
  </si>
  <si>
    <t>MP105080103 - Desarrollar en 20 municipios del departamento, un programa de fortalecimiento de iniciativas productivas a mujeres urbanas y población LGTBI, durante el período de gobierno.</t>
  </si>
  <si>
    <t>MP105080104</t>
  </si>
  <si>
    <t>Impulsar el sello de Equidad laboral EQUIPARES, como una estrategía departamental para la inclusión laboral de las Mujeres Vallecaucanas, en el periodo de gobierno.</t>
  </si>
  <si>
    <t>Sello de equidad laboral EQUIPARES impulsado.</t>
  </si>
  <si>
    <t>SELEI</t>
  </si>
  <si>
    <t>SELEI= Sello de equidad laboral equipares impulsado</t>
  </si>
  <si>
    <t>MP105080104 - Impulsar el sello de Equidad laboral EQUIPARES, como una estrategía departamental para la inclusión laboral de las Mujeres Vallecaucanas, en el periodo de gobierno.</t>
  </si>
  <si>
    <t>MP105080105</t>
  </si>
  <si>
    <t>Apoyar 20 iniciativas productivas de mujeres cabeza de hogar afro que les permitan la inclusión económica y el acceso al bienestar.</t>
  </si>
  <si>
    <t>Iniciativas productivas de mujeres cabeza de hogar afro que les permitan la inclusión económica y el acceso al bienestar apoyadas.</t>
  </si>
  <si>
    <t>IP + IP+ IP+ IP……= ≥20</t>
  </si>
  <si>
    <t>IP= Iniciativas productivas</t>
  </si>
  <si>
    <t>LEY 1257 DE 2008 - Política Pública de la Mujer del Valle  2010</t>
  </si>
  <si>
    <t>MP105090101 - Apoyar 20 iniciativas productivas de mujeres cabeza de hogar afro que les permitan la inclusión económica y el acceso al bienestar.</t>
  </si>
  <si>
    <t>MP201010101</t>
  </si>
  <si>
    <t>Desarrollar un esquema institucional para la generación y comercialización de energía.</t>
  </si>
  <si>
    <t>MR2010101</t>
  </si>
  <si>
    <t>Subir dos posiciones en el costo de energía medido por el Indice de competitividad departamental</t>
  </si>
  <si>
    <t>PR-M2-P2-02 . Procedimiento para fomentar el desarrollo económico local</t>
  </si>
  <si>
    <t>Esquema institucional para generación y comercialización de energía desarrollado</t>
  </si>
  <si>
    <t>EIGYCED</t>
  </si>
  <si>
    <t xml:space="preserve">EIGYCED: Esquema Institucional de Generación y Comercialización de Energía Desarrollado </t>
  </si>
  <si>
    <t>Polìtica Pública de Desarrollo Económico Local</t>
  </si>
  <si>
    <t>MP201010101 - Desarrollar un esquema institucional para la generación y comercialización de energía.</t>
  </si>
  <si>
    <t xml:space="preserve">Servicios Públicos diferrente a acueducto, alcantarillado y aseo. </t>
  </si>
  <si>
    <t>2 - VALLE PRODUCTIVO Y COMPETITIVO</t>
  </si>
  <si>
    <t xml:space="preserve">201 - MERCADOS EFICIENTES </t>
  </si>
  <si>
    <t>20101 - ENERGIA ACCESIBLE</t>
  </si>
  <si>
    <t>2010101 - ENERGÍA GARANTIZADA</t>
  </si>
  <si>
    <t>MR2010101 - Subir dos posiciones en el costo de energía medido por el Indice de competitividad departamental</t>
  </si>
  <si>
    <t>MP201010102</t>
  </si>
  <si>
    <t xml:space="preserve">Impulsar 2 Proyectos de Generación de Energía convencional y alternativa durante el período de gobierno </t>
  </si>
  <si>
    <t>Numero de Proyectos de Generación de Energia convencional y alternativa impulsados durante el periodo de gobierno</t>
  </si>
  <si>
    <t>NPGECAI</t>
  </si>
  <si>
    <t xml:space="preserve">NPGECAI: Numero de Proyectos de Generación de Energía Convencional y Alternativa Impulsados </t>
  </si>
  <si>
    <t xml:space="preserve">MP201010102 - Impulsar 2 Proyectos de Generación de Energía convencional y alternativa durante el período de gobierno </t>
  </si>
  <si>
    <t>MP201010201</t>
  </si>
  <si>
    <t>Gestionar el desarrollo de una planta regasificadora en Buenaventura durante el período de gobierno.</t>
  </si>
  <si>
    <t>Desarrollo de una planta regasificadora en Buenaventura durante el periodo de gobierno, gestionada.</t>
  </si>
  <si>
    <t>PRBG</t>
  </si>
  <si>
    <t xml:space="preserve">PRBG: Planta Regasificadora en Buenaventura Gestionada </t>
  </si>
  <si>
    <t>MP201010201 - Gestionar el desarrollo de una planta regasificadora en Buenaventura durante el período de gobierno.</t>
  </si>
  <si>
    <t>2010102 - GAS NATURAL PARA TODOS</t>
  </si>
  <si>
    <t>MP201020101</t>
  </si>
  <si>
    <t xml:space="preserve">Realizar 4 Jornadas de Bancarizaciòn Durante el periodo de gobierno </t>
  </si>
  <si>
    <t>MR2010201</t>
  </si>
  <si>
    <t>Aumentar el Índice de Bancarización  a  70 cuentas de aHorro activas por cada 100 personas en edad adulta.</t>
  </si>
  <si>
    <t>Número de Jornadas de Bancarización realizadas  durante el periodo de gobierno.</t>
  </si>
  <si>
    <t>NJB</t>
  </si>
  <si>
    <t>NJB = Número de Jornadas de Bancarizacion</t>
  </si>
  <si>
    <t xml:space="preserve">MP201020101 - Realizar 4 Jornadas de Bancarizaciòn Durante el periodo de gobierno </t>
  </si>
  <si>
    <t>Promoción del Desarrollo</t>
  </si>
  <si>
    <t>20102 - CLIMA DE INVERSION E INCLUSION FINANCIERA</t>
  </si>
  <si>
    <t>2010201 - BANCARIZACION</t>
  </si>
  <si>
    <t>MR2010201 - Aumentar el Índice de Bancarización  a  70 cuentas de aHorro activas por cada 100 personas en edad adulta.</t>
  </si>
  <si>
    <t>MP201020201</t>
  </si>
  <si>
    <t>Reducir el número de requerimientos y procedimientos exigidos en los trámites y servicios  relacionados el pago de impuestos durante el período de gobierno</t>
  </si>
  <si>
    <t>MR2010202</t>
  </si>
  <si>
    <t>Mejorar en 2 la posición en el clima de inversión evaluado por Doing Business.</t>
  </si>
  <si>
    <t>MR</t>
  </si>
  <si>
    <t>MP201020201 - Reducir el número de requerimientos y procedimientos exigidos en los trámites y servicios  relacionados el pago de impuestos durante el período de gobierno</t>
  </si>
  <si>
    <t>2010202 - SIMPLIFICACION DE TRÁMITES</t>
  </si>
  <si>
    <t>MR2010202 - Mejorar en 2 la posición en el clima de inversión evaluado por Doing Business.</t>
  </si>
  <si>
    <t>MP202010101</t>
  </si>
  <si>
    <t>Rehabilitar 70.16 KM de red vial departamental  durante el período de gobierno</t>
  </si>
  <si>
    <t>MR2020101</t>
  </si>
  <si>
    <t xml:space="preserve"> Aumentar en un 11% las buenas condiciones de transitabilidad de la red vial departamental durante el período de gobierno</t>
  </si>
  <si>
    <t>Número de kilómetros de red vial departamental rehabilitados durante el periodo de gobierno</t>
  </si>
  <si>
    <t>Ordenanza 415 de 2016 (Junio 8) Articulo 27 Programas y Subprogramas. 2020101. Subprograma: Moviendo nuestro futuro: Infraestructura de transporte  para la productividad, competitividad y movilidad (pàgina 166)</t>
  </si>
  <si>
    <t>MP202010101 - Rehabilitar 70.16 KM de red vial departamental  durante el período de gobierno</t>
  </si>
  <si>
    <t>202 - VALLE CONECTADO CON EL MUNDO</t>
  </si>
  <si>
    <t>20201 - INFRAESTRUCTURA PARA EL DESARROLLO Y LA COMPETITIVIDAD</t>
  </si>
  <si>
    <t>2020101 - MOVIENDO NUESTRO FUTURO: INFRAESTRUCTURA DE TRANSPORTE PARA LA PRODUCTIVIDAD, COMPETITIVIDAD Y MOVILIDAD</t>
  </si>
  <si>
    <t>MR2020101 -  Aumentar en un 11% las buenas condiciones de transitabilidad de la red vial departamental durante el período de gobierno</t>
  </si>
  <si>
    <t>MP202010102</t>
  </si>
  <si>
    <t>Mejorar 75.65 Km de red vial  Secundaria y Terciaria departamental durante el período de gobierno.</t>
  </si>
  <si>
    <t>Núumero de kilómetros de red vial secundaria y terciaria departamental mejorados durante el periodo de gobierno</t>
  </si>
  <si>
    <t>X: No. De kilometros de via mejorados</t>
  </si>
  <si>
    <t>MP202010102 - Mejorar 75.65 Km de red vial  Secundaria y Terciaria departamental durante el período de gobierno.</t>
  </si>
  <si>
    <t>MP202010103</t>
  </si>
  <si>
    <t>Mantener 785.9 Km de la red vial departamental (primaria, secundaria y terciaria) anualmente.</t>
  </si>
  <si>
    <t>Numero de kilometros de red vial departamental mantenidos anualmente durante el periodo de gobierno</t>
  </si>
  <si>
    <t>X: No. De kilometros de via mantenidos por año</t>
  </si>
  <si>
    <t>MP202010103 - Mantener 785.9 Km de la red vial departamental (primaria, secundaria y terciaria) anualmente.</t>
  </si>
  <si>
    <t>MP202010104</t>
  </si>
  <si>
    <t xml:space="preserve">Elaborar 7 Estudios y diseños para el desarrollo de la red vial durante el período de gobierno. </t>
  </si>
  <si>
    <t>Número de estudios y diseños elaborados para el desarrollo de la red vial durante el periodo de gobierno</t>
  </si>
  <si>
    <t>X: No. De estudios realizados</t>
  </si>
  <si>
    <t xml:space="preserve">MP202010104 - Elaborar 7 Estudios y diseños para el desarrollo de la red vial durante el período de gobierno. </t>
  </si>
  <si>
    <t>MP202010201</t>
  </si>
  <si>
    <t>Gestionar 12 proyectos para el desarrollo del plan vial departamental, durante el período de gobierno.</t>
  </si>
  <si>
    <t>Número de proyectos para el desarrollo del Plan Vial Departamental gestionados durante el periodo de gobierno</t>
  </si>
  <si>
    <t>X: No. De proyectos gestionados</t>
  </si>
  <si>
    <t>Ordenanza 415 de 2016 (Junio 8) Articulo 27 Programas y Subprogramas. 2020102. Subprograma: Megaproyectos: Infraestructura estratègica integral (pàgina 166)</t>
  </si>
  <si>
    <t>MP202010201 - Gestionar 12 proyectos para el desarrollo del plan vial departamental, durante el período de gobierno.</t>
  </si>
  <si>
    <t>2020102 - MEGAPROYECTOS: INFRAESTRUCTURA ESTRATÉGICA INTEGRAL</t>
  </si>
  <si>
    <t>MP203010101</t>
  </si>
  <si>
    <t>Crear la agencia para la promoción turística durante el periodo de gobierno</t>
  </si>
  <si>
    <t>1133. SECRETARIA DE TURISMO Y COMERCIO</t>
  </si>
  <si>
    <t>MR2030101</t>
  </si>
  <si>
    <t>Lograr el 100% de los proyectos para la gestión y desarrollo territorial mediante acciones articuladas entre las diferentes instancias institucionales.</t>
  </si>
  <si>
    <t xml:space="preserve">Numero de Agencias creadas y sostenidas para la promoción turística durante el peridod de gobierno </t>
  </si>
  <si>
    <t>NAPCM</t>
  </si>
  <si>
    <t>NAPCM:Numero de agencias de promoción creadas y mantenidas</t>
  </si>
  <si>
    <t xml:space="preserve">Turismo Sostenible, Sustentable y Competitivo;  Punto 1 </t>
  </si>
  <si>
    <t>MP203010101 - Crear la agencia para la promoción turística durante el periodo de gobierno</t>
  </si>
  <si>
    <t>203 - VALLE, UNA APUESTA COLECTIVA</t>
  </si>
  <si>
    <t>20301 - SINERGIA INSTITUCIONAL EN EL TERRITORIO</t>
  </si>
  <si>
    <t>2030101 - CREACIÓN, FORTALECIMIENTO E INCLUSIÓN EN LAS INSTANCIAS PARA LA GESTIÓN Y EL DESARROLLO, LA COMPETITIVIDAD Y LA CIENCIA TECNOLOGIA E INNOVACION</t>
  </si>
  <si>
    <t>MR2030101 - Lograr el 100% de los proyectos para la gestión y desarrollo territorial mediante acciones articuladas entre las diferentes instancias institucionales.</t>
  </si>
  <si>
    <t>MP203010102</t>
  </si>
  <si>
    <t xml:space="preserve">Fortalecer 1 Comisión Regional de Competitividad, Ciencia, Tecnología e Innovación Durante el periodo de gobierno. </t>
  </si>
  <si>
    <t>MR2030102</t>
  </si>
  <si>
    <t xml:space="preserve">Consolidación de 2 espacios de coordinación y articulación intersectorial anuales de las políticas, planes y programas para la administración sostenible. </t>
  </si>
  <si>
    <t>PR-M1-P1-01 . Procedimiento para formular, implementar ,evaluar y ajustar las políticas públicas</t>
  </si>
  <si>
    <t>Comisión Regional de Competitividad, Ciencia Tecnología e innovación fortalecida durante el periodo gobierno.</t>
  </si>
  <si>
    <t>RECTeI/RPFPCTeI</t>
  </si>
  <si>
    <t xml:space="preserve">RECTeI: sumatoria de Recursos ejecutados para la Comisión Regional de Competitividad, Ciencia Tecnología e innovación a la fecha de corte </t>
  </si>
  <si>
    <t>Ley 1474 de 2015</t>
  </si>
  <si>
    <t xml:space="preserve">MP203010102 - Fortalecer 1 Comisión Regional de Competitividad, Ciencia, Tecnología e Innovación Durante el periodo de gobierno. </t>
  </si>
  <si>
    <t xml:space="preserve">MR2030102 - Consolidación de 2 espacios de coordinación y articulación intersectorial anuales de las políticas, planes y programas para la administración sostenible. </t>
  </si>
  <si>
    <t>MP203010103</t>
  </si>
  <si>
    <t xml:space="preserve">Implementar 3 proyectos de gestión interinstitucional que favorezcan del desarrollo rural  anualmente en el período de gobierno  </t>
  </si>
  <si>
    <t>PR-M2-P1-03 . Procedimiento para coordinar las entidades de los sectores agropecuario, agroindustrial y minero</t>
  </si>
  <si>
    <t xml:space="preserve">Número de proyectos de gestión interinstitucional que favorezcan del desarrollo rural implementados anualmente en el período de gobierno </t>
  </si>
  <si>
    <t>PGI = PGI1</t>
  </si>
  <si>
    <t>PGI = Corresponde al número de proyectos de gestión interinstitucional que favorezcan del desarrollo rural implementados; PGI1 = Número proyectos de gestión interinstitucional que favorezcan del desarrollo rural implementados al final</t>
  </si>
  <si>
    <t>Ley 101 de 1993                                                                                           Ley General de Desarrollo Agropecuario y Pesquero.</t>
  </si>
  <si>
    <t xml:space="preserve">MP203010103 - Implementar 3 proyectos de gestión interinstitucional que favorezcan del desarrollo rural  anualmente en el período de gobierno  </t>
  </si>
  <si>
    <t>MP203010104</t>
  </si>
  <si>
    <t>Realizar una investigación de talento humano y mercado laboral en el Departamento del Valle del Cauca.</t>
  </si>
  <si>
    <t xml:space="preserve"> Investigación de talento humano y mercado laboral  realizada en el Departamento del Valle del Cauca.</t>
  </si>
  <si>
    <t>FIIL/TFIL</t>
  </si>
  <si>
    <t>FIIL: Fases Implementadas de la Investigación Laboral 
TFIL: Total de Fases de la Investigación Laboral.</t>
  </si>
  <si>
    <t>Ley 1753 de 2015 Ley 1530 de 2012 Acuerdo 028 de 2015 de la comision rectora Guía Sectorial No.2 de COLCIENCIAS Meta País 2025 de COLCIENCIAS.  Ley 1474 de 2015</t>
  </si>
  <si>
    <t>MP203010104 - Realizar una investigación de talento humano y mercado laboral en el Departamento del Valle del Cauca.</t>
  </si>
  <si>
    <t>MP203010105</t>
  </si>
  <si>
    <t xml:space="preserve">Realizar  1 convocatoria anual para la promoción de proyectos de emprendimiento rural  anualmente durante el periodo de gobierno </t>
  </si>
  <si>
    <t>Número de convocatorias anuales para la promoción de proyectos de emprendimiento rural realizadas durante el periodo de gobierno</t>
  </si>
  <si>
    <t>CA = CA1</t>
  </si>
  <si>
    <t>CA = Corresponde al número de convocatorias anuales para la promoción de proyectos de emprendimiento rural realizadas; CA1 = Número de convocatorias anuales para la promoción de proyectos de emprendimiento rural realizadas al final</t>
  </si>
  <si>
    <t xml:space="preserve">MP203010105 - Realizar  1 convocatoria anual para la promoción de proyectos de emprendimiento rural  anualmente durante el periodo de gobierno </t>
  </si>
  <si>
    <t>MP203010106</t>
  </si>
  <si>
    <t>Formular e implementar un Plan de Monitoreo y evaluación de los indicadores de competividad del Departamento.</t>
  </si>
  <si>
    <t>Plan de Monitoreo y evaluación de los indicadores de competitividad del Departamento, formulado e implementado</t>
  </si>
  <si>
    <t>UPMEFI</t>
  </si>
  <si>
    <t xml:space="preserve">UPMEFI: Un Plan de Monitoreo y Evalución Formulado e Implementado </t>
  </si>
  <si>
    <t>Ley 1530 de 2012</t>
  </si>
  <si>
    <t>MP203010106 - Formular e implementar un Plan de Monitoreo y evaluación de los indicadores de competividad del Departamento.</t>
  </si>
  <si>
    <t>MP203010107</t>
  </si>
  <si>
    <t>Fortalecer el proceso departamental de Ciencia Tecnología e Innovación durante el periodo de gobierno</t>
  </si>
  <si>
    <t>MR2030103</t>
  </si>
  <si>
    <t>Atender 100% de las demandas de información socioeconómica, estadística, coyuntural actualizada para la toma de decisiones</t>
  </si>
  <si>
    <t>Proceso Departamental de Ciencia Tecnología e Innovación fortalecido durante el periodo de gobierno</t>
  </si>
  <si>
    <t>RECTeI: Recursos ejecutados en en el proceso departamental de CTeI a la fecha de corte
RPFPCTeI:  recursos programadados para el fortalecimiento del proceso de Ciencia Tecnología e Innovación a la fecha de corte</t>
  </si>
  <si>
    <t>MP203010107 - Fortalecer el proceso departamental de Ciencia Tecnología e Innovación durante el periodo de gobierno</t>
  </si>
  <si>
    <t>MR2030103 - Atender 100% de las demandas de información socioeconómica, estadística, coyuntural actualizada para la toma de decisiones</t>
  </si>
  <si>
    <t>MP203010108</t>
  </si>
  <si>
    <t>Crear y fortalecer los consejos municipales de ciencia tecnología e innovación.</t>
  </si>
  <si>
    <t>Consejos municipales de Ciencia, Tecnología e Innovación creados y fortalecidos.</t>
  </si>
  <si>
    <t xml:space="preserve">NCMCTeIA + NCMCTeIC </t>
  </si>
  <si>
    <t>NCMCTeIA: Número de Consejos Municipales de CTeI Asistidos.
NCMCTeIC: Número de Consejos Municipales de CTeI Creados.</t>
  </si>
  <si>
    <t>Ley 1530 de 2012 Ley 1474 de 2015</t>
  </si>
  <si>
    <t>MP203010108 - Crear y fortalecer los consejos municipales de ciencia tecnología e innovación.</t>
  </si>
  <si>
    <t>MP203010109</t>
  </si>
  <si>
    <t>Gestionar y promover el pacto por el trabajo decente en el Valle del Cauca</t>
  </si>
  <si>
    <t>Pacto por el trabajo decente gestionado y promovido en el Valle del Cauca</t>
  </si>
  <si>
    <t>PEGPVC:</t>
  </si>
  <si>
    <t>PEFS: Pacto por el Empleo Gestionado y Promovido en el Valle del Cauca.</t>
  </si>
  <si>
    <t>Acuerdo que Colombia firmó con la OIT en el año 2015 a través del Memorando de Entendimiento</t>
  </si>
  <si>
    <t>MP203010109 - Gestionar y promover el pacto por el trabajo decente en el Valle del Cauca</t>
  </si>
  <si>
    <t>MP203010110</t>
  </si>
  <si>
    <t>Desarrollar 2 proyectos que articulen el ecosistema y las agendas interinstitucionales e intersectoriales regionales de Ciencia tecnología e Innovación y competitividad en el Departamento del Valle del Cauca y la región Pacífico.</t>
  </si>
  <si>
    <t>Numero de proyectos desarrollados que articulen el ecosistema y las agendas interinstiticionales e intersectoriales regionales de Ciencia tecnología e Innovación y competitividad desarrollados en el Departamento del Valle del Cauca y la Región Pacífico</t>
  </si>
  <si>
    <t>(NFIP1 / TFP1)  + (NFIP2 / TFP2)</t>
  </si>
  <si>
    <t>NFIP1: Número de Fases Implementadas para Proyecto1. 
NFIP2: Número de Fases implementadas Proyecto 2.
 TFP1: Total Fases de Proyecto 1 del ecosistema de CTeI.
 TFP2: Total Fases de Proyecto 2 del ecosistema de CTeI.</t>
  </si>
  <si>
    <t xml:space="preserve">Ley 1753 de 2015 Ley 1530 de 2012 Acuerdo 028 de 2015 de la comision rectora Guía Sectorial No.2 de COLCIENCIAS Meta País 2025 de COLCIENCIAS </t>
  </si>
  <si>
    <t>MP203010110 - Desarrollar 2 proyectos que articulen el ecosistema y las agendas interinstitucionales e intersectoriales regionales de Ciencia tecnología e Innovación y competitividad en el Departamento del Valle del Cauca y la región Pacífico.</t>
  </si>
  <si>
    <t>MP203010201</t>
  </si>
  <si>
    <t>Formular e implementar una política pública de Competitividad y Ciencia Tecnología e Innovación</t>
  </si>
  <si>
    <t>Política pública departamental de competitividad y Ciencia tecnología e innovación formulada e implementada</t>
  </si>
  <si>
    <t>NPPFI:</t>
  </si>
  <si>
    <t>NPPFI: Número de Políticas Públicas Formuladas  e Implementadas.</t>
  </si>
  <si>
    <t>Ley 152 de 1994.
Ley 1530 de 2012</t>
  </si>
  <si>
    <t>MP203010201 - Formular e implementar una política pública de Competitividad y Ciencia Tecnología e Innovación</t>
  </si>
  <si>
    <t>2030102 - FORMULACIÓN E IMPLEMENTACIÓN DE POLÍTICAS PÚBLICAS DE IMPACTO REGIONAL PARA EL DESARROLLO INTEGRAL  ECONÓMICO Y SOCIAL</t>
  </si>
  <si>
    <t>MP203010202</t>
  </si>
  <si>
    <t>Construir y mantener 1 Agenda Estratégica para impulsar el desarrollo económico, fortalecimiento MIPYMES y el Emprendimiento durante el período de gobierno</t>
  </si>
  <si>
    <t>Número de Agenda Estratégica para impulsar el desarrollo económico, fortalecimiento Mipymes y el emprendimiento construídas y mantenidas durante el periodo de gobierno.</t>
  </si>
  <si>
    <t>AECM</t>
  </si>
  <si>
    <t>AECM = Agenda Estratégica de Desarrollo Económico construída y mantenida</t>
  </si>
  <si>
    <t>Relacionado con el desarrollo económico, fortalecimiento MIPYMES y el Emprendimiento</t>
  </si>
  <si>
    <t>MP203010202 - Construir y mantener 1 Agenda Estratégica para impulsar el desarrollo económico, fortalecimiento MIPYMES y el Emprendimiento durante el período de gobierno</t>
  </si>
  <si>
    <t>MP203010203</t>
  </si>
  <si>
    <t xml:space="preserve">Aprobar y fomentar el  100 por ciento de las líneas estratégicas para implementación de la Política Pública de Desarrollo Económico Local – DEL para garantizar la sostenibilidad de acciones en el corredor productivo de las subregiones Norte, Centro y Buenaventura, durante el cuatrienio </t>
  </si>
  <si>
    <t>Porcentaje de líneas estrategicas para implementación de la Política Pública de Desarrollo Económico Local - DEL, aprobadas y fomentadas para garantizar la sostenibilidad de acciones en el corredor productivo de las subregiones norte, centro y Buenaventura durante el cuatrienio</t>
  </si>
  <si>
    <t>LEPPAF=(LEA+LEF)/2*100
TLE</t>
  </si>
  <si>
    <t>LEAF= Líneas estrategicas de Política Pública aprobadas y fomentadas LEA=Líneas estrategicas de Política Pública aprobadas
LEF= Líneas estrategicas de Política Pública fomentadas
TLE= Total de líneas estrategicas de Política Pública</t>
  </si>
  <si>
    <t>EL VALLE ESTA EN VOS</t>
  </si>
  <si>
    <t xml:space="preserve">MP203010203 - Aprobar y fomentar el  100 por ciento de las líneas estratégicas para implementación de la Política Pública de Desarrollo Económico Local – DEL para garantizar la sostenibilidad de acciones en el corredor productivo de las subregiones Norte, Centro y Buenaventura, durante el cuatrienio </t>
  </si>
  <si>
    <t>MP203010301</t>
  </si>
  <si>
    <t xml:space="preserve">Consolidar Un Sistema de Información social  como  herramienta multimodal que centraliza información pública para la toma de decisiones en el periodo de gobierno. </t>
  </si>
  <si>
    <t xml:space="preserve">PR-M3-P4-02 . Procedimiento Para Consolidar Un Sistema Integral De Información Y Conocimiento En Políticas Públicas Sociales </t>
  </si>
  <si>
    <t>Sistema de Infomación social como herramienta multimodal que centraliza información pública para la toma de decisiones, consolidado, durante el período de gobierno</t>
  </si>
  <si>
    <t>SISC</t>
  </si>
  <si>
    <t>Sistema de Información Social consolidado</t>
  </si>
  <si>
    <t>Ordenanza 330 del 2011</t>
  </si>
  <si>
    <t xml:space="preserve">MP203010301 - Consolidar Un Sistema de Información social  como  herramienta multimodal que centraliza información pública para la toma de decisiones en el periodo de gobierno. </t>
  </si>
  <si>
    <t>2030103 - SISTEMA INTELIGENTE DE GENERACIÓN DE INFORMACIÓN ECONÓMICA Y SOCIAL DEL VALLE DEL CAUCA</t>
  </si>
  <si>
    <t>MP203010302</t>
  </si>
  <si>
    <t>Actualizar en el año al menos 2 instrumentos de Medición del comportamiento económico (indicador de actividad económica y cuentas departamentales) de la región durante el período de gobierno</t>
  </si>
  <si>
    <t>PR-M1-P1-04 . Procedimiento para gestión del sistema de información para la planificación</t>
  </si>
  <si>
    <t>Numero de Instrumentos de Medición del comportamiento económico (indicador de actividad económica y cuentas departamentales) de la región, actualizados durante el período de gobierno.</t>
  </si>
  <si>
    <t>NIMEA</t>
  </si>
  <si>
    <t>DANE (Encuesta Anual Manufacturera, Muestra Trimestral Manufacturera Regional, Censo de Edificaciones, Muestra Mensual Manufacturera, Indice de Precios al consumidor, Indice de precios al productor, Censo agropecuario) Asocaña, Fenavi, Fasecolda, SUI, Porcicol, Secretarìa de Medio Ambiente, Agricultura, Seguridad Alimentaria Pesca, Fedegan, Contaduria General de la Nación, Superintendencia Financier</t>
  </si>
  <si>
    <t>MP203010302 - Actualizar en el año al menos 2 instrumentos de Medición del comportamiento económico (indicador de actividad económica y cuentas departamentales) de la región durante el período de gobierno</t>
  </si>
  <si>
    <t>MP203010303</t>
  </si>
  <si>
    <t>Publicar en el año 1 anuario estadístico del departamento del Valle del Cauca durante el período de gobierno.</t>
  </si>
  <si>
    <t>Anuario Estadístico del Departamento del Valle del Cauca publicado anualmente, durante el período de gobierno.</t>
  </si>
  <si>
    <t>SAEPAPG</t>
  </si>
  <si>
    <t>SAEPAPG: Sumatoria de Anuarios Estadísticos Publicados Anualmente, durante el Período de Gobierno.</t>
  </si>
  <si>
    <t>MP203010303 - Publicar en el año 1 anuario estadístico del departamento del Valle del Cauca durante el período de gobierno.</t>
  </si>
  <si>
    <t>MP203010304</t>
  </si>
  <si>
    <t>Publicar en el año al menos 20 informes clasificados en Boletines socioeconómicos y reportes de coyuntura económica y durante el período de gobierno.</t>
  </si>
  <si>
    <t>Numero de Informes clasificados en Boletines Socioeconómicos y Reportes de Coyuntura Económica, publicados anualmente durante el período de gobierno.</t>
  </si>
  <si>
    <t>SIPACBSPG + SIPACRCEPG</t>
  </si>
  <si>
    <t>SIPACBSPG: Sumatoria de Informes Publicados Anualmente, Clasificados en Boletines Socioeconómicos, durante el Período de Gobierno.
SIPACRCEPG: Sumatoria de Informes Publicados Anualmente, Clasificados en Reportes de Coyuntura Económica, durante el Período de Gobierno.</t>
  </si>
  <si>
    <t>MP203010304 - Publicar en el año al menos 20 informes clasificados en Boletines socioeconómicos y reportes de coyuntura económica y durante el período de gobierno.</t>
  </si>
  <si>
    <t>MP203010305</t>
  </si>
  <si>
    <t xml:space="preserve">Consolidar 81 datos estadisticos de productos agropecuarios  anualmente durante el período de gobierno </t>
  </si>
  <si>
    <t>PR-M2-P1-02 . Procedimiento para generar información de los sectores productivos</t>
  </si>
  <si>
    <t>Número de datos estadisticos de productos agropecuarios consolidados anualmente durante el periodo de gobierno</t>
  </si>
  <si>
    <t>DE = DE1</t>
  </si>
  <si>
    <t>DE = Corresponde al número de datos estadisticos de productos agropecuarios consolidados anualmente; DE1 = Número de datos estadisticos de productos agropecuarios consolidados anualmente al final</t>
  </si>
  <si>
    <t xml:space="preserve">MP203010305 - Consolidar 81 datos estadisticos de productos agropecuarios  anualmente durante el período de gobierno </t>
  </si>
  <si>
    <t>MP203010306</t>
  </si>
  <si>
    <t>Implementar el observatorio agropecuario y pesquero departamental de acuerdo con la Ordenanza 388 de 2014</t>
  </si>
  <si>
    <t>Número de observatorio agropecuario y pesquero implementados durante el periodo de gobierno</t>
  </si>
  <si>
    <t>OA = OA1</t>
  </si>
  <si>
    <t>OA = Corresponde al número de observatorio agropecuario y pesquero implementados ; OA1 = Número de observatorio agropecuario y pesquero implementados al final</t>
  </si>
  <si>
    <t>Ordenanza 388 de 2014                                                                            Ley General de Desarrollo Agropecuario y Pesquero.</t>
  </si>
  <si>
    <t>MP203010306 - Implementar el observatorio agropecuario y pesquero departamental de acuerdo con la Ordenanza 388 de 2014</t>
  </si>
  <si>
    <t>MP203010401</t>
  </si>
  <si>
    <t>Crear y mantener un sistema de información turística durante el cuatrienio (SITUR)</t>
  </si>
  <si>
    <t>MR2030104</t>
  </si>
  <si>
    <t>Mejorar el nivel de satisfacción de los turistas que visitan y viajan por el Valle del Cauca en un 80 %</t>
  </si>
  <si>
    <t xml:space="preserve"> Sistema de Información Turística creado y mantenido durante el cuatrienio </t>
  </si>
  <si>
    <t>No. FR/TDF</t>
  </si>
  <si>
    <t xml:space="preserve">NoFR/TDF: Numero de fases realizadas / total de fases  </t>
  </si>
  <si>
    <t>MP203010401 - Crear y mantener un sistema de información turística durante el cuatrienio (SITUR)</t>
  </si>
  <si>
    <t>2030104 - DESARROLLO DEL SISTEMA DE INFORMACIÓN TURÍSTICA Y CULTURAL DEL VALLE DEL CAUCA</t>
  </si>
  <si>
    <t>MR2030104 - Mejorar el nivel de satisfacción de los turistas que visitan y viajan por el Valle del Cauca en un 80 %</t>
  </si>
  <si>
    <t>MP203010402</t>
  </si>
  <si>
    <t xml:space="preserve">Elaborar lista indicativa de manifestaciones del patrimonio cultural, material e inmaterial identificadas en los 41 municipios y el distrito  al 2019 </t>
  </si>
  <si>
    <t>PR-M3-P3-05 . Procedimiento para la convocatoria de proyectos para ser financiados con los recursos del 4% del incremento a la telefonía móvil – Patrimonio Cultural-</t>
  </si>
  <si>
    <t>Proyectos realizados dirigidos a gestores y creadores en situación de discapacidad, durante el periodo de gobierno</t>
  </si>
  <si>
    <t>NPRDGYCSD</t>
  </si>
  <si>
    <t>NPRDGYCSD: Número de proyectos realizados  dirigidos a gestores y creadores en situación de discapacidad</t>
  </si>
  <si>
    <t>Ley 1448 de 2011 protección de los derechos de una persona, que son vulnerados a través de actos de racismo o discriminación.  Decreto 4934 del 18 de diciembre de 2009 programas culturales y artísticos de gestores y creadores con discapacidad</t>
  </si>
  <si>
    <t xml:space="preserve">MP203010402 - Elaborar lista indicativa de manifestaciones del patrimonio cultural, material e inmaterial identificadas en los 41 municipios y el distrito  al 2019 </t>
  </si>
  <si>
    <t>MP203010403</t>
  </si>
  <si>
    <t>Implementar un plan de fortalecimiento de la Identidad cultural de la población Afro e Indígena del paisaje cultural cafetero durante el período de gobierno</t>
  </si>
  <si>
    <t>Plan de fortalecimiento de la Identidad cultural de la población Afro e Indígena del paisaje cultural cafetero implementado durante el período de gobierno</t>
  </si>
  <si>
    <t>Numero de planes de fortalecimiento implementado</t>
  </si>
  <si>
    <t>Plan de fortalecimiento implementado</t>
  </si>
  <si>
    <t>Ley 45 de 1983</t>
  </si>
  <si>
    <t>MP203010403 - Implementar un plan de fortalecimiento de la Identidad cultural de la población Afro e Indígena del paisaje cultural cafetero durante el período de gobierno</t>
  </si>
  <si>
    <t>MP204010101</t>
  </si>
  <si>
    <t>Fortalecer la Agencia de Promoción de Inversión en el Valle del Cauca</t>
  </si>
  <si>
    <t>MR2040101</t>
  </si>
  <si>
    <t>20 nuevas Empresas instaladas en el Valle del Cauca durante el período de Gobierno.</t>
  </si>
  <si>
    <t>PR-M2-P1-01 . Procedimiento para promover encadenamientos productivos</t>
  </si>
  <si>
    <t xml:space="preserve">Agencia de Promoción de Inversión en el Valle del Cauca fortalecida </t>
  </si>
  <si>
    <t>RECAPI/RPFAPI</t>
  </si>
  <si>
    <t>RCAPI= Recursos ejecutados  en Agencia de Promoción de Inversión.                                                RPFAPI=Recursos Programados para el fortalecimiento de la Agencia de Promoción de Inversión.</t>
  </si>
  <si>
    <t>MP204010101 - Fortalecer la Agencia de Promoción de Inversión en el Valle del Cauca</t>
  </si>
  <si>
    <t xml:space="preserve">204 - VALLE GLOBAL </t>
  </si>
  <si>
    <t xml:space="preserve">20401 - PROMOCIÓN Y ATRACCIÓN DE INVERSIÓN </t>
  </si>
  <si>
    <t>2040101 - FORTALECIMIENTO DE LA AGENCIA DE PROMOCION DE INVERSION</t>
  </si>
  <si>
    <t>MR2040101 - 20 nuevas Empresas instaladas en el Valle del Cauca durante el período de Gobierno.</t>
  </si>
  <si>
    <t>MP204010201</t>
  </si>
  <si>
    <t xml:space="preserve">Desarrollar y Desplegar 1 Marca Regiòn Durante el periodo de gobierno  </t>
  </si>
  <si>
    <t>MR2040201</t>
  </si>
  <si>
    <t>Contribuir a aumentar las exportaciones del Departamento en un 16% en el período de gobierno.</t>
  </si>
  <si>
    <t>Marca Región Desarrollada y Desplegada durante el periodo de gobierno</t>
  </si>
  <si>
    <t>NERPMRVCD/NEPPMRVCD</t>
  </si>
  <si>
    <t>NERPMRUVC= Número de eventos realizados de promoción de la Marca Región del Valle del Cauca desarrollada.                                          NEPPMRVCD= Número de eventos Programados de promoción de la Marca Región del Valle del Cauca desarrollada.</t>
  </si>
  <si>
    <t>Competitivadad y desarrollo región</t>
  </si>
  <si>
    <t xml:space="preserve">MP204010201 - Desarrollar y Desplegar 1 Marca Regiòn Durante el periodo de gobierno  </t>
  </si>
  <si>
    <t xml:space="preserve">2040102 - DESARROLLO Y PROMOCION DE LA MARCA REGION PARA EL POSICIONAMIENTO DEL VALLE DEL CAUCA </t>
  </si>
  <si>
    <t>MR2040201 - Contribuir a aumentar las exportaciones del Departamento en un 16% en el período de gobierno.</t>
  </si>
  <si>
    <t>MP204020101</t>
  </si>
  <si>
    <t xml:space="preserve">Realizar 3 Foros de Oportunidades Comerciales y de Inversión. Durante el periodo de gobierno. </t>
  </si>
  <si>
    <t>Número de Foros de Oportunidades Comerciales y de Inversión Realizadas durante el periodo de gobierno</t>
  </si>
  <si>
    <t xml:space="preserve">NFOCR </t>
  </si>
  <si>
    <t>NFOCR = Numero de Foros de Oportunidades Comerciales Realizados</t>
  </si>
  <si>
    <t xml:space="preserve">Generación de empleo </t>
  </si>
  <si>
    <t xml:space="preserve">MP204020101 - Realizar 3 Foros de Oportunidades Comerciales y de Inversión. Durante el periodo de gobierno. </t>
  </si>
  <si>
    <t>20402 - VALLE EXPORTADOR</t>
  </si>
  <si>
    <t>2040201 - PROMOCION Y ACCESO A MERCADOS INTERNACIONALES</t>
  </si>
  <si>
    <t>MP204020102</t>
  </si>
  <si>
    <t>Realizar  4 Ruedas de Negocio Durante el periodo de gobierno</t>
  </si>
  <si>
    <t xml:space="preserve">Número de Ruedas de Negocios Realizadas durante el periodo de gobierno </t>
  </si>
  <si>
    <t>NRNR</t>
  </si>
  <si>
    <t xml:space="preserve">NRNR= Número de Ruedas de Negocios Realizadas </t>
  </si>
  <si>
    <t>Politica Nacional de Desarrollo Productivo, documento CONPES</t>
  </si>
  <si>
    <t>MP204020102 - Realizar  4 Ruedas de Negocio Durante el periodo de gobierno</t>
  </si>
  <si>
    <t>MP204020103</t>
  </si>
  <si>
    <t>REALIZAR 6  RUEDAS DE NEGOCIO Y COOPERACION INTERNACIONAL durante el periodo de Gobierno</t>
  </si>
  <si>
    <t>Ruedas de negocios y cooperación internacional realizadas durante el período de gobierno</t>
  </si>
  <si>
    <t xml:space="preserve">NRNR </t>
  </si>
  <si>
    <t xml:space="preserve">NRNR= Número de Ruedas de Negocios Realizadas
</t>
  </si>
  <si>
    <t>MP204020103 - REALIZAR 6  RUEDAS DE NEGOCIO Y COOPERACION INTERNACIONAL durante el periodo de Gobierno</t>
  </si>
  <si>
    <t>MP204020201</t>
  </si>
  <si>
    <t>Aumentar las exportaciones de 200 Empresas Exportadoras Durante el periodo de gobierno.</t>
  </si>
  <si>
    <t>Número de Empresas Exportadoras aumentadas durante le periodo de gobierno.</t>
  </si>
  <si>
    <t>NEAE</t>
  </si>
  <si>
    <t>NEAE = Número de Empresas que aumentan las exportaciones</t>
  </si>
  <si>
    <t>MP204020201 - Aumentar las exportaciones de 200 Empresas Exportadoras Durante el periodo de gobierno.</t>
  </si>
  <si>
    <t>2040202 - PROFUNDIZACION DE EXPORTACIONES</t>
  </si>
  <si>
    <t>MP204020202</t>
  </si>
  <si>
    <t>Acompañar 5 Mesas de Trabajo de los sectores o focos productivos priorizados en el Valle del Cauca</t>
  </si>
  <si>
    <t>Número de mesas de trabajo con acompañamiento de cinco sectores durante el periodo de gobierno.</t>
  </si>
  <si>
    <t>NMTAS</t>
  </si>
  <si>
    <t>NMTAS = Número de Mesas de trabajo con Acompañamiento Sectorial</t>
  </si>
  <si>
    <t>En los Objetivos de Gobierno del Programa de Gobierno</t>
  </si>
  <si>
    <t>MP204020202 - Acompañar 5 Mesas de Trabajo de los sectores o focos productivos priorizados en el Valle del Cauca</t>
  </si>
  <si>
    <t>MP204030101</t>
  </si>
  <si>
    <t>Implementar 3 convenios de cooperación para proyectos de inversión durante período de gobierno</t>
  </si>
  <si>
    <t>MR2040301</t>
  </si>
  <si>
    <t>Atender al 100% de las demandas de asesorías de las dependencias y las entidades territoriales para la gestión de recursos de cooperación.</t>
  </si>
  <si>
    <t>PR- M1-P1-07 . Procedimiento para registrar proyectos que deseen conseguir recursos de Cooperación Internacional</t>
  </si>
  <si>
    <t xml:space="preserve">Número de convenios de cooperación para  proyectos de inversión implementados durante el periodo de gobierno </t>
  </si>
  <si>
    <t>NCCIPI</t>
  </si>
  <si>
    <t>NCCIPI=Número de convenios de cooperación implementados en proyectos de inversión</t>
  </si>
  <si>
    <t xml:space="preserve">Emprendimiento y generación de empleo. </t>
  </si>
  <si>
    <t>MP204030101 - Implementar 3 convenios de cooperación para proyectos de inversión durante período de gobierno</t>
  </si>
  <si>
    <t>20403 - COOPERACION INTERNACIONAL</t>
  </si>
  <si>
    <t>2040301 - CONVENIOS INTERNACIONALES</t>
  </si>
  <si>
    <t>MR2040301 - Atender al 100% de las demandas de asesorías de las dependencias y las entidades territoriales para la gestión de recursos de cooperación.</t>
  </si>
  <si>
    <t>MP204030102</t>
  </si>
  <si>
    <t>Gestionar y realizar 5 alianzas entre entidades de cooperacion y la gobernacion del valle cauca durante el periodo de gobierno</t>
  </si>
  <si>
    <t>PR-M1-P1-16. Procedimiento para registrar proyectos que deseen conseguir recursos de Cooperación Internacional</t>
  </si>
  <si>
    <t>Número de Alianzas entre las entidades de Cooperación y la Gobernación del Valle del Cauca gestionadas y realizadas durante el periodo de Gobierno</t>
  </si>
  <si>
    <t>NACIGR</t>
  </si>
  <si>
    <t xml:space="preserve">NACIGR=Número de Alianzas de Cooperación gestionadas y realizadas </t>
  </si>
  <si>
    <t>Emprendimiento y generación de empleo</t>
  </si>
  <si>
    <t>MP204030102 - Gestionar y realizar 5 alianzas entre entidades de cooperacion y la gobernacion del valle cauca durante el periodo de gobierno</t>
  </si>
  <si>
    <t>MP204030201</t>
  </si>
  <si>
    <t xml:space="preserve">Fortalecer en las 4 subregiones del departamento del Valle del Cauca Las capacidades dee Gestión de Cooperación Internacional durante el periodo de gobierno. </t>
  </si>
  <si>
    <t>Número de subregiones del Departamento del Valle del Cauca en las capacidades de gestión de Cooperación Internacional durante el periodo de gobierno, fortalecido.</t>
  </si>
  <si>
    <t>NSFCGCI</t>
  </si>
  <si>
    <t>NSFCGCI = Número de Subregiones fotalecidas en capacidades de gestión de Cooperación Internacional</t>
  </si>
  <si>
    <t>Principios de Gobierno, gobierno territorial, desarrollo económico</t>
  </si>
  <si>
    <t xml:space="preserve">MP204030201 - Fortalecer en las 4 subregiones del departamento del Valle del Cauca Las capacidades dee Gestión de Cooperación Internacional durante el periodo de gobierno. </t>
  </si>
  <si>
    <t>2040302 - FORTALECIMIENTO SUBREGIONAL</t>
  </si>
  <si>
    <t>MP205010101</t>
  </si>
  <si>
    <t>Producir 21.000 plantas de especies nativas mediante la adecuacion de los viveros para la reproduccion de especies nativas en el Parque Natural Regional El Vinculo y el Jardin Botanico Juan Maria cespedes, para la reforestacion de areas degradadas en el Valle del Cauca durante el periodo de gobierno</t>
  </si>
  <si>
    <t>MR2050101</t>
  </si>
  <si>
    <t>Contribuir a la implementación de la política de gestión Integral de la Biodiversidad en el departamento del Valle del Cauca</t>
  </si>
  <si>
    <t>21   SECTOR MEDIO AMBIENTE</t>
  </si>
  <si>
    <t>Especies nativas producidas mediante la adecuación de los viveros para la reproducción de especies nativas en el Parque Natural Regional El Vinculo y el Jardín Botánico Juan María Céspedes, para la reforestación de áreas degradadas en el Valle del Cauca durante el periodo de gobierno.</t>
  </si>
  <si>
    <t>∑PENPA</t>
  </si>
  <si>
    <t>∑PENPA: Sumatoria de Plantas de Especies Nativas Producidas en el Año.</t>
  </si>
  <si>
    <t>MP205010101 - Producir 21.000 plantas de especies nativas mediante la adecuacion de los viveros para la reproduccion de especies nativas en el Parque Natural Regional El Vinculo y el Jardin Botanico Juan Maria cespedes, para la reforestacion de areas degradadas en el Valle del Cauca durante el periodo de gobierno</t>
  </si>
  <si>
    <t xml:space="preserve">205 - TERRITORIO SOSTENIBLE PARA LA COMPETITIVIDAD </t>
  </si>
  <si>
    <t>20501 - ECOSISTEMAS ESTRATÉGICOS Y BIODIVERSIDAD SOSTENIBLE</t>
  </si>
  <si>
    <t>2050101 - GESTIÓN INTEGRAL DE LA BIODIVERSIDAD</t>
  </si>
  <si>
    <t>MR2050101 - Contribuir a la implementación de la política de gestión Integral de la Biodiversidad en el departamento del Valle del Cauca</t>
  </si>
  <si>
    <t>MP205010102</t>
  </si>
  <si>
    <t xml:space="preserve">PROMOVER 3 PROYECTOS PARA LA PROMOCIÓN Y FORTALECIMIENTO DE PRÁCTICAS ANCESTRALES Y/O CULTURALES EN EL VALLE DEL CAUCA ESPECIALMENTE EN ZONAS AFECTADAS POR EL CONFLICTO ARMADO </t>
  </si>
  <si>
    <t>PR-M2-P1-05 . Procedimiento para promover la conservación del medio ambiente y el desarrollo sostenible</t>
  </si>
  <si>
    <t>Número de proyectos para la promoción y fortalecimiento de prácticas ancestrales y/o culturales promovidos en el Valle del Cauca especialmente en zonas afectadas por el conflicto armado en el periodo de gobierno</t>
  </si>
  <si>
    <t>Ʃ x</t>
  </si>
  <si>
    <t>X = Proyectos promovidos</t>
  </si>
  <si>
    <t>Decisión política del gobierno para trabajar de manera decidida en el posconflicto</t>
  </si>
  <si>
    <t xml:space="preserve">MP205010102 - PROMOVER 3 PROYECTOS PARA LA PROMOCIÓN Y FORTALECIMIENTO DE PRÁCTICAS ANCESTRALES Y/O CULTURALES EN EL VALLE DEL CAUCA ESPECIALMENTE EN ZONAS AFECTADAS POR EL CONFLICTO ARMADO </t>
  </si>
  <si>
    <t>MP205010103</t>
  </si>
  <si>
    <t xml:space="preserve">COFINANCIAR 10 INVENTARIOS AMBIENTALES MUNICIPALES </t>
  </si>
  <si>
    <t>Número de inventarios ambientales municipales cofinanciados en el periodo de gobierno</t>
  </si>
  <si>
    <t>x = Inventarios cofinanciados</t>
  </si>
  <si>
    <t>Iniciativa generada en el desarrollo de las mesas de trabajo y formulación del Plan de Desarrollo</t>
  </si>
  <si>
    <t xml:space="preserve">MP205010103 - COFINANCIAR 10 INVENTARIOS AMBIENTALES MUNICIPALES </t>
  </si>
  <si>
    <t>MP205010104</t>
  </si>
  <si>
    <t>Cofinanciar 3 proyectos para la implementación de buenas prácticas agrícolas en productores del Valle del Cauca. Negocios Verdes</t>
  </si>
  <si>
    <t>Número de proyectos para la implementación de buenas prácticas agrícolas cofinanciados en el Valle del Cauca. Negocios Verdes en el periodo de gobierno</t>
  </si>
  <si>
    <t>X = Proyectos cofinanciados</t>
  </si>
  <si>
    <t>Iniciativa Gobierno Nacional</t>
  </si>
  <si>
    <t>MP205010104 - Cofinanciar 3 proyectos para la implementación de buenas prácticas agrícolas en productores del Valle del Cauca. Negocios Verdes</t>
  </si>
  <si>
    <t>MP205010105</t>
  </si>
  <si>
    <t xml:space="preserve">COFINANCIAR 3 PROYECTOS PARA LA IMPLEMENTACIÓN DE ECOETIQUETADO EN ASOCIACIONES RURALES. </t>
  </si>
  <si>
    <t>Número de proyectos para la implementación de ecoetiquetado en asociaciones rurales cofinanciados en el periodo de gobierno</t>
  </si>
  <si>
    <t>Negocios Verdes, iniciativa del gobierno nacional</t>
  </si>
  <si>
    <t xml:space="preserve">MP205010105 - COFINANCIAR 3 PROYECTOS PARA LA IMPLEMENTACIÓN DE ECOETIQUETADO EN ASOCIACIONES RURALES. </t>
  </si>
  <si>
    <t>MP205010201</t>
  </si>
  <si>
    <t xml:space="preserve">PROMOVER 4 PROYECTOS  PARA LA RECUPERACIÓN Y PROTECCIÓN AMBIENTAL DE ECOSISTEMAS DETERIORADOS EN TERRITORIOS COLECTIVOS, PARQUES NATURALES Y ZONAS DE RESERVAS NATURALES Y CAMPESINAS AFECTADAS POR EL CONFLICTO ARMADO </t>
  </si>
  <si>
    <t>Número de proyectos para la recuperación y protección ambiental de ecosistemas deteriorados en territorios colectivos, parques naturales y zonas de reservas naturales y campesinas afectadas por el conflicto armado promovidos en el periodo de gobierno</t>
  </si>
  <si>
    <t>Posconflicto</t>
  </si>
  <si>
    <t xml:space="preserve">MP205010201 - PROMOVER 4 PROYECTOS  PARA LA RECUPERACIÓN Y PROTECCIÓN AMBIENTAL DE ECOSISTEMAS DETERIORADOS EN TERRITORIOS COLECTIVOS, PARQUES NATURALES Y ZONAS DE RESERVAS NATURALES Y CAMPESINAS AFECTADAS POR EL CONFLICTO ARMADO </t>
  </si>
  <si>
    <t>2050102 - PROTECCIÓN Y RECUPERACIÓN DE LOS ECOSISTEMAS ESTRATÉGICOS</t>
  </si>
  <si>
    <t>MP205010202</t>
  </si>
  <si>
    <t xml:space="preserve">Diseñar un plan de manejo del centro operativo Jardin Botanico Juan Maria Cespedes del INCIVA dedicado a la proteccion y recuperacion de los ecosistemas estrategicos de bisque seco tropical en pelogro de desaparicion drante el cuatrenio </t>
  </si>
  <si>
    <t xml:space="preserve">   Diseñar un Plan de Manejo para el centro operativo Jardín Botánico Juan María Céspedes del INCIVA dedicado a la protección y recuperación de los ecosistemas estratégicos de bosque seco tropical en peligro de desaparición.</t>
  </si>
  <si>
    <t>PMJBJMC = [(ISPDPN x 0,3) + (IAEIPM x = 0,2) + (IAEPM x 0,25) + (IFPM x 0,25)] / 100</t>
  </si>
  <si>
    <t>PMJBJMC: Plan de Manejo del Jardín Botánico.                                 ISPDPN: Porcentaje de Avance de Informe Sobre el Seguimiento al Proceso de Declaratoria y Planteamiento de Necesidades para la Elaboración del Plan de Manejo.                                              IAEIPM: Porcentaje de Realización Informe de Avance de los Estudios Iniciados para la Elaboración del  Plan de Manejo.                      IAEPM: Porcentaje de  Avance de la Elaboración del Plan de Manejo.    IFPM: Porcentaje de Avance de Informe Final de Plan de manejo Elaborado.</t>
  </si>
  <si>
    <t xml:space="preserve">MP205010202 - Diseñar un plan de manejo del centro operativo Jardin Botanico Juan Maria Cespedes del INCIVA dedicado a la proteccion y recuperacion de los ecosistemas estrategicos de bisque seco tropical en pelogro de desaparicion drante el cuatrenio </t>
  </si>
  <si>
    <t>MP205010203</t>
  </si>
  <si>
    <t>implementar 30% Plan de manejo del centro operativo Parque Natural Regional el Vinculo del INCIVA mendiante actividades dedicadas a la proteccion y recuperacion de los ecosistemas estrategicos el bosque seco tropical en peligro de desaparicion</t>
  </si>
  <si>
    <t>Mide la ejecucion de las actividades relacionadas con el plan de manejo del centro operativo Parque Natural Regional el Vinculo.</t>
  </si>
  <si>
    <t>AIPMPNRV = ( #AEEPMPNREV / #TAEPMPNRV ) x 100</t>
  </si>
  <si>
    <t>AIPMPNRV: Porcentaje de Avance en Implementación del Plan de Manejo del Parque Natural Regional El Vinculo.               #AEEPMPNREV: Número de Actividades Ejecutadas Estipuladas en el Plan de Manejo del Parque Natural Regional El Vinculo.         #TAEPMPNRV: Número Total de Actividades Estipuladas en el Plan de Manejo Parque Natural Regional El Vinculo.</t>
  </si>
  <si>
    <t>MP205010203 - implementar 30% Plan de manejo del centro operativo Parque Natural Regional el Vinculo del INCIVA mendiante actividades dedicadas a la proteccion y recuperacion de los ecosistemas estrategicos el bosque seco tropical en peligro de desaparicion</t>
  </si>
  <si>
    <t>MP205010204</t>
  </si>
  <si>
    <t xml:space="preserve">PROMOVER 3 PROYECTOS PARA EL MEJORAMIENTO Y CONSERVACIÓN DE LOS ECOSISTEMAS ASOCIADOS AL PAISAJE CULTURAL CAFETERO  </t>
  </si>
  <si>
    <t>Número de proyectos para el mejoramiento y conservación de los ecosistemas asociados al paisaje cultural cafetero promovidos en el periodo de gobierno</t>
  </si>
  <si>
    <t>Iniciativa de Departamentos cafeteros que incluye a 10 municipios del Valle del Cauca - UNESCO</t>
  </si>
  <si>
    <t xml:space="preserve">MP205010204 - PROMOVER 3 PROYECTOS PARA EL MEJORAMIENTO Y CONSERVACIÓN DE LOS ECOSISTEMAS ASOCIADOS AL PAISAJE CULTURAL CAFETERO  </t>
  </si>
  <si>
    <t>MP205010205</t>
  </si>
  <si>
    <t xml:space="preserve">GESTIONAR 1 PLAN DEPARTAMENTAL DE GESTIÓN AMBIENTAL MINERO FORMULACIÓN Y DIVULGACIÓN </t>
  </si>
  <si>
    <t xml:space="preserve">Número de Planes Departamentales de Gestión Ambiental Minero. Formulación y Divulgación gestionados en el periodo de gobierno </t>
  </si>
  <si>
    <t>X = Plan gestionado</t>
  </si>
  <si>
    <t>La minería es un componente de desarrollo económico nacional importante</t>
  </si>
  <si>
    <t xml:space="preserve">MP205010205 - GESTIONAR 1 PLAN DEPARTAMENTAL DE GESTIÓN AMBIENTAL MINERO FORMULACIÓN Y DIVULGACIÓN </t>
  </si>
  <si>
    <t>MP205010206</t>
  </si>
  <si>
    <t>Realizar el sostenimiento de 145 hectáreas una vez al año durante dos vigencias de plántulas sembradas en las actividades de herramientas de manejo del paisaje</t>
  </si>
  <si>
    <t>Sostener las hectareas sembradas con plantulas durante la vigencia.</t>
  </si>
  <si>
    <t>Número de Héctareas Intervenidas: Número de Héctareas Sembras con Plantulas</t>
  </si>
  <si>
    <t>&lt;</t>
  </si>
  <si>
    <t>MP205010206 - Realizar el sostenimiento de 145 hectáreas una vez al año durante dos vigencias de plántulas sembradas en las actividades de herramientas de manejo del paisaje</t>
  </si>
  <si>
    <t>MP205010301</t>
  </si>
  <si>
    <t xml:space="preserve">PROMOVER 3 PROYECTOS PROMOVER QUE FORTALEZCAN LOS PROYECTOS PRODUCTIVOS QUE SE GENERAN AL INTERIOR DE LAS ÁREAS PROTEGIDAS EN EL VALLE DEL CAUCA </t>
  </si>
  <si>
    <t xml:space="preserve">Número de proyectos que fortalezcan los proyectos productivos que se generan al interior de las áreas protegidas en el Valle del Cauca promovidos en el periodo de gobierno </t>
  </si>
  <si>
    <t>Las áreas protegidas son figura de conservación del orden nacional</t>
  </si>
  <si>
    <t xml:space="preserve">MP205010301 - PROMOVER 3 PROYECTOS PROMOVER QUE FORTALEZCAN LOS PROYECTOS PRODUCTIVOS QUE SE GENERAN AL INTERIOR DE LAS ÁREAS PROTEGIDAS EN EL VALLE DEL CAUCA </t>
  </si>
  <si>
    <t>2050103 - SISTEMA DE ÁREAS PROTEGIDAS EN EL VALLE DEL CAUCA</t>
  </si>
  <si>
    <t>MP205010302</t>
  </si>
  <si>
    <t xml:space="preserve">EJECUTAR 1 ESTRATEGIA  PARA EL ACOMPAÑAMIENTO Y FORTALECIMIENTO DEL SISTEMA DE ÁREAS PROTEGIDAS EN EL VALLE DEL CAUCA </t>
  </si>
  <si>
    <t xml:space="preserve">Número de estrategia para el acompañamiento y fortalecimiento del sistema de áreas protegidas en el Valle del Cauca ejecutadas en el periodo de gobierno </t>
  </si>
  <si>
    <t>Ʃx</t>
  </si>
  <si>
    <t>X = Estrategia ejecutada</t>
  </si>
  <si>
    <t xml:space="preserve">MP205010302 - EJECUTAR 1 ESTRATEGIA  PARA EL ACOMPAÑAMIENTO Y FORTALECIMIENTO DEL SISTEMA DE ÁREAS PROTEGIDAS EN EL VALLE DEL CAUCA </t>
  </si>
  <si>
    <t>MP205010303</t>
  </si>
  <si>
    <t>Cofinanciar los trámites administrativos y de publicación de una Ordenanza para la conformación del Sistema Departamental de áreas Protegidas SIDAP.</t>
  </si>
  <si>
    <t>Número de trámites administrativos y de publicación de una Ordenanza para la conformación del Sistema Departamental de Áreas Protegidas cofinanciados en el periodo de gobierno</t>
  </si>
  <si>
    <t>X = Trámites cofinanciados</t>
  </si>
  <si>
    <t>MP205010303 - Cofinanciar los trámites administrativos y de publicación de una Ordenanza para la conformación del Sistema Departamental de áreas Protegidas SIDAP.</t>
  </si>
  <si>
    <t>MP205020101</t>
  </si>
  <si>
    <t xml:space="preserve">COFINANCIAR 1500 HECTAREAS PARA LA ADQUISICION, CONSERVACION Y RECUPERACION EN AREAS DE IMPORTANCIA ESTRATEGICA EN PARAMOS Y CUENCAS ABASECEDORAS DE AGUA </t>
  </si>
  <si>
    <t>MR2050201</t>
  </si>
  <si>
    <t xml:space="preserve">Gestionar la implementación de una política integral para la recuperación, proteccion  y conservación del recurso hídrico en el Departamento del Valle del Cauca </t>
  </si>
  <si>
    <t>Número de hectareas para la conservación y recuperación en áreas de importancia estratégica en páramos y cuencas abastecedoras de agua cofinanciadas durante el periodo de gobierno</t>
  </si>
  <si>
    <t>X = Hectareas conservadas y/o recuperadas</t>
  </si>
  <si>
    <t>Ley 99</t>
  </si>
  <si>
    <t xml:space="preserve">MP205020101 - COFINANCIAR 1500 HECTAREAS PARA LA ADQUISICION, CONSERVACION Y RECUPERACION EN AREAS DE IMPORTANCIA ESTRATEGICA EN PARAMOS Y CUENCAS ABASECEDORAS DE AGUA </t>
  </si>
  <si>
    <t>20502 - GESTIÓN INTEGRAL DEL RECURSO HÍDRICO</t>
  </si>
  <si>
    <t>2050201 - CONSERVACIÓN Y PROTECCION DE FUENTES ABASTECEDORAS DE AGUAS</t>
  </si>
  <si>
    <t xml:space="preserve">MR2050201 - Gestionar la implementación de una política integral para la recuperación, proteccion  y conservación del recurso hídrico en el Departamento del Valle del Cauca </t>
  </si>
  <si>
    <t>MP205020102</t>
  </si>
  <si>
    <t>Fortalecer cuatro (4) viveros subregionales con plantas nativas propicias para la conservación y restauración de las fuentes abastecedoras de agua</t>
  </si>
  <si>
    <t>Número de viveros subregionales con plantas nativas propicios para la conservación y restauración de las fuentes abastecedoras fortalecidos durante el periodo de gobierno</t>
  </si>
  <si>
    <t>X = Viveros fortalecidos</t>
  </si>
  <si>
    <t>MP205020102 - Fortalecer cuatro (4) viveros subregionales con plantas nativas propicias para la conservación y restauración de las fuentes abastecedoras de agua</t>
  </si>
  <si>
    <t>MP205020103</t>
  </si>
  <si>
    <t xml:space="preserve">Cofinanciar 4 proyectos subregionales para la recuperación de cuencas abastecedoras de agua
</t>
  </si>
  <si>
    <t>Número de proyectos subregionales para la recuperación de cuencas abastecedoras de agua cofinanciados durante el periodo de gobierno</t>
  </si>
  <si>
    <t xml:space="preserve">MP205020103 - Cofinanciar 4 proyectos subregionales para la recuperación de cuencas abastecedoras de agua
</t>
  </si>
  <si>
    <t>MP205020104</t>
  </si>
  <si>
    <t>Cofinanciar la adquisición de 1000 hectáreas de áreas de importancia estratégicas en paramos y cuencas abastecedoras de agua.</t>
  </si>
  <si>
    <t>Número de hectareas para la adquisición de áreas de importancia estratégica en páramos y cuencas abastecedoras de agua cofinanciadas durante el periodo de gobierno</t>
  </si>
  <si>
    <t>X = Hectareas adquiridas</t>
  </si>
  <si>
    <t>MP205020104 - Cofinanciar la adquisición de 1000 hectáreas de áreas de importancia estratégicas en paramos y cuencas abastecedoras de agua.</t>
  </si>
  <si>
    <t>MP205020105</t>
  </si>
  <si>
    <t>Establecer  105 kilómetros de zonas de aislamientos de nacimientos de agua  y amortiguamiento de  cuencas hidrográficas  abastecedoras de los acueductos operados por Acuavalle S.A. E.S.P. mediante la realizacion de Actividades de restauracion durante el periodo de gobierno</t>
  </si>
  <si>
    <t>Kilómetros de zonas aisladas durante el periodo de Gobierno</t>
  </si>
  <si>
    <t>K.Z.P.R: Kilometros de Zonas Protegidos y Restaurados</t>
  </si>
  <si>
    <t>K.Z.P.R: Kilometros  de Zonas Protegidos y Restaurados</t>
  </si>
  <si>
    <t>MP205020105 - Establecer  105 kilómetros de zonas de aislamientos de nacimientos de agua  y amortiguamiento de  cuencas hidrográficas  abastecedoras de los acueductos operados por Acuavalle S.A. E.S.P. mediante la realizacion de Actividades de restauracion durante el periodo de gobierno</t>
  </si>
  <si>
    <t>MP205020106</t>
  </si>
  <si>
    <t>Realizar actividades de restauración en 100 Hectáreas pertenencientes a zonas de nacimientos y amortiguamiento de  cuencas hidrográficas abastecedoras de los acueductos operados por Acuavalle S.A. E.S.P. mediante el enriquecimiento forestal con especies nativas durante el periodo de gobierno</t>
  </si>
  <si>
    <t>Hectáreas de zonas de nacimiento restauradas durante el periodo de gobierno</t>
  </si>
  <si>
    <t>N.Ha.R: Número de Hectáreas Restauradas</t>
  </si>
  <si>
    <t>MP205020106 - Realizar actividades de restauración en 100 Hectáreas pertenencientes a zonas de nacimientos y amortiguamiento de  cuencas hidrográficas abastecedoras de los acueductos operados por Acuavalle S.A. E.S.P. mediante el enriquecimiento forestal con especies nativas durante el periodo de gobierno</t>
  </si>
  <si>
    <t>MP205020107</t>
  </si>
  <si>
    <t>Establecer 75 hectáreas de sistema silvopastorile  en zonas de  amortiguamiento de  cuencas hidrográficas priorizadas abastecedoras de los acueductos operados por Acuavalle S.A. E.S.P. durante el periodo de gobierno</t>
  </si>
  <si>
    <t>Hectáreas de actas para el silvopastoreo durante el periodo de gobierno</t>
  </si>
  <si>
    <t>N.Ha.A.S: Número de Ha Aptas</t>
  </si>
  <si>
    <t>MP205020107 - Establecer 75 hectáreas de sistema silvopastorile  en zonas de  amortiguamiento de  cuencas hidrográficas priorizadas abastecedoras de los acueductos operados por Acuavalle S.A. E.S.P. durante el periodo de gobierno</t>
  </si>
  <si>
    <t>MP205020108</t>
  </si>
  <si>
    <t>Construcción de 4 obras biomecánicas para el control de erosión en zonas de nacimientos de agua y amortiguamiento en 4 cuencas hidrográficas priorizadasabastecedoras de los acueductos operados por Acuavalle S.A. E.S.P. durante el periodo de gobierno</t>
  </si>
  <si>
    <t>Obras Biomecanicas construidas durante el periodo de Gobierno</t>
  </si>
  <si>
    <t>N.O.B.C.: Número de Obras Biomecanicas Construidas</t>
  </si>
  <si>
    <t>MP205020108 - Construcción de 4 obras biomecánicas para el control de erosión en zonas de nacimientos de agua y amortiguamiento en 4 cuencas hidrográficas priorizadasabastecedoras de los acueductos operados por Acuavalle S.A. E.S.P. durante el periodo de gobierno</t>
  </si>
  <si>
    <t>MP205020201</t>
  </si>
  <si>
    <t xml:space="preserve">PROMOVER   APARATOS SANITARIOS CON TECNOLOGÍA ADECUADA DE AHORRO Y BAJO CONSUMO DE AGUA Y MANTENIMIENTO DE LOS SISTEMAS PARA LA REDUCCIÓN DE PÉRDIDAS </t>
  </si>
  <si>
    <t>Porcentaje de aparatos sanitarios con tecnología adecuada de ahorro y bajo consumo de agua y mantenimiento de los sistemas para la reducción de perdidas promovidos durante el periodo de gobierno</t>
  </si>
  <si>
    <t>AS=ASI*100/ASP</t>
  </si>
  <si>
    <t>AS=Porcentaje de aparatos sanitarios instalados ASI=Número total de aparatos sanitarios instalados final ASP=Número total de aparatos sanitarios programados inicial</t>
  </si>
  <si>
    <t xml:space="preserve">MP205020201 - PROMOVER   APARATOS SANITARIOS CON TECNOLOGÍA ADECUADA DE AHORRO Y BAJO CONSUMO DE AGUA Y MANTENIMIENTO DE LOS SISTEMAS PARA LA REDUCCIÓN DE PÉRDIDAS </t>
  </si>
  <si>
    <t>2050202 - USO RACIONAL Y EFICIENTE DEL RECURSO HÍDRICO</t>
  </si>
  <si>
    <t>MP205020202</t>
  </si>
  <si>
    <t>Creación y puesta en funcionamiento del consejo Departamental de Política Ambiental y gestión integrar del Recurso hídrico CODEPARH</t>
  </si>
  <si>
    <t>Número de Consejos Departamentales de Política Ambiental y Gestión Integral del Recuros Hídrico CODEPARH creados y en funcionamiento durante el periodo de gobierno</t>
  </si>
  <si>
    <t>X = Consejo conformado</t>
  </si>
  <si>
    <t>MP205020202 - Creación y puesta en funcionamiento del consejo Departamental de Política Ambiental y gestión integrar del Recurso hídrico CODEPARH</t>
  </si>
  <si>
    <t>MP205020301</t>
  </si>
  <si>
    <t>Gestionar 3 proyectos para el cumplimiento de las acciones de restauración de ecosistemas incluidos en el Plan Director del Rio Cauca.</t>
  </si>
  <si>
    <t>Número de proyectos para el cumplimiento de acciones de restauración de ecosistemas incluidos en el Plan Director de  Río Cauca gestionados durante el periodo de gobierno</t>
  </si>
  <si>
    <t>X = Proyectos gestionados</t>
  </si>
  <si>
    <t>Documento de la autoridad ambiental</t>
  </si>
  <si>
    <t>MP205020301 - Gestionar 3 proyectos para el cumplimiento de las acciones de restauración de ecosistemas incluidos en el Plan Director del Rio Cauca.</t>
  </si>
  <si>
    <t xml:space="preserve">2050203 - RECUPERACION INTEGRAL DEL RIO CAUCA </t>
  </si>
  <si>
    <t>MP205030101</t>
  </si>
  <si>
    <t xml:space="preserve">Ejecutar un programa integral de fortalecimiento de la cultura ambiental a traves de los centros operativos del INCIVA durante el cuatrenio </t>
  </si>
  <si>
    <t>MR2050301</t>
  </si>
  <si>
    <t>Implementar una política departamental de educación ambiental integrar en el Departamento del Valle del Cauca.</t>
  </si>
  <si>
    <t>Medir la ejecucion del programa de fortalecimiento a la cultura ambiental en los centros operativos del INCIVA.</t>
  </si>
  <si>
    <t>PIPEAE = [(HP x 0,1667) + (MTB x 0,16667) + (IMCN x 0,1667) + (MAC x 0,1667) + (JBJMC x 0,1667) + (PNRV x 0,1667)] / 100</t>
  </si>
  <si>
    <t>PIPEAE: Programa Integral Proceso Educativo Ambiental Ejecutado en Centros Operativos del INCIVA.                                                                                                  HP: % Avance en la Ejecución del Plan Integral en la Hacienda El Paraíso.                                                                                  MTB: % Avance en la Ejecución del Plan Integral en el Muelle Turístico de B/ventura .                                                                                                                                       IMCN: % Avance en la Ejecución del Plan Integral en el Museo Departamental de Ciencias Naturales.                                                                                                                MAC: % Avance en la Ejecución del Plan Integral en el Museo Arqueológico Calima.                                                                                                                                                 JBJMC: % Avance en la Ejecución del Plan Integral en el Jardín Botánico.                                                                                 PNRV: % Avance en la Ejecución del Plan Integral en el Parque Natural Regional El Vinculo.</t>
  </si>
  <si>
    <t xml:space="preserve">MP205030101 - Ejecutar un programa integral de fortalecimiento de la cultura ambiental a traves de los centros operativos del INCIVA durante el cuatrenio </t>
  </si>
  <si>
    <t>20503 - PROGRAMA: EDUCACIÓN AMBIENTAL INTEGRAL</t>
  </si>
  <si>
    <t>2050301 - PLAN DEPARTAMENTAL DE EDUCACIÓN AMBIENTAL</t>
  </si>
  <si>
    <t>MR2050301 - Implementar una política departamental de educación ambiental integrar en el Departamento del Valle del Cauca.</t>
  </si>
  <si>
    <t>MP205030102</t>
  </si>
  <si>
    <t>Orientar a 149 Directivos Docentes de los EE oficiales municipios no certificados del Valle del Cauca, en la implementación de los Proyectos Ambientales Escolares (PRAE) en los PEI, PEC y PIER, durante el periodo de gobierno.</t>
  </si>
  <si>
    <t>Directivos Docentes de los EE oficiales municipios no certificados del Valle del Cauca orientados en la implementación de los Proyectos Ambientales Escolares (PRAE) en los PEI, PEC y PIER, en el periodo de gobierno</t>
  </si>
  <si>
    <t>N°DDOIPRAE</t>
  </si>
  <si>
    <t xml:space="preserve">N°DDOIPRAE: Numero de Directivos Docentes Orientados en Implementación de PRAE </t>
  </si>
  <si>
    <t>Decreto 1743 de 1994</t>
  </si>
  <si>
    <t>MP205030102 - Orientar a 149 Directivos Docentes de los EE oficiales municipios no certificados del Valle del Cauca, en la implementación de los Proyectos Ambientales Escolares (PRAE) en los PEI, PEC y PIER, durante el periodo de gobierno.</t>
  </si>
  <si>
    <t>4. Educación de Calidad</t>
  </si>
  <si>
    <t>MP205030103</t>
  </si>
  <si>
    <t xml:space="preserve">Elaborar el diagnóstico del estado del arte de implementación de las estrategias de Educación Ambiental diferentes a PRAE.
</t>
  </si>
  <si>
    <t>Número de diagnosticos del estado del arte de implementación de las estrategias de educación ambiental diferentes a PRAES elaborados durante el periodo de gobierno</t>
  </si>
  <si>
    <t>X = Diagnostico elaborado</t>
  </si>
  <si>
    <t>Politica Nacional de Educación Ambiental</t>
  </si>
  <si>
    <t xml:space="preserve">MP205030103 - Elaborar el diagnóstico del estado del arte de implementación de las estrategias de Educación Ambiental diferentes a PRAE.
</t>
  </si>
  <si>
    <t>MP205030104</t>
  </si>
  <si>
    <t xml:space="preserve">cofinanciar 2 proyectos para el cumplimiento del plan departamental de educación ambiental en el valle del cauca </t>
  </si>
  <si>
    <t>Número de proyectos para el cumplimiento del plna departamental de educación ambiental en el Valle del Cauca cofinanciados durante el periodo de gobierno</t>
  </si>
  <si>
    <t xml:space="preserve">MP205030104 - cofinanciar 2 proyectos para el cumplimiento del plan departamental de educación ambiental en el valle del cauca </t>
  </si>
  <si>
    <t>MP205030105</t>
  </si>
  <si>
    <t xml:space="preserve">Implementar un (1) Programa de educación ambiental para fomentar el aprovechamiento de residuos sólidos y apoyo a PGIRS.  anualmente </t>
  </si>
  <si>
    <t>Programa de educación ambiental para fomentar el aprovechamiento de residuos sólidos, y apoyo a PGIRS implementado anualmente</t>
  </si>
  <si>
    <t>Número de Programas</t>
  </si>
  <si>
    <t xml:space="preserve">MP205030105 - Implementar un (1) Programa de educación ambiental para fomentar el aprovechamiento de residuos sólidos y apoyo a PGIRS.  anualmente </t>
  </si>
  <si>
    <t>MP205030106</t>
  </si>
  <si>
    <t>Gestionar el plan departamental de educación ambiental del Valle del Cauca en el marco de la política nacional de educación ambiental.</t>
  </si>
  <si>
    <t>Número de planes departamentales de educación ambiental del Valle del Cauca en el marco de la política nacional de educación ambiental gestionados durante el periodo de gobierno</t>
  </si>
  <si>
    <t>MP205030106 - Gestionar el plan departamental de educación ambiental del Valle del Cauca en el marco de la política nacional de educación ambiental.</t>
  </si>
  <si>
    <t>MP205030107</t>
  </si>
  <si>
    <t>Conformar y/o reactivar 24 Clubes Defensores del Agua en Instituciones Educativas de los municipios atendidos por ACUAVALLE S.A. E.S.P.</t>
  </si>
  <si>
    <t>Número de Clubes Defensores del Agua conformados</t>
  </si>
  <si>
    <t>N.C.C: Número de Clubes Conformados</t>
  </si>
  <si>
    <t>MP205030107 - Conformar y/o reactivar 24 Clubes Defensores del Agua en Instituciones Educativas de los municipios atendidos por ACUAVALLE S.A. E.S.P.</t>
  </si>
  <si>
    <t>MP205030108</t>
  </si>
  <si>
    <t>Financiar  40  proyectos resultantes de los Clubes Defensores del Agua conformados en los municipios atendidos por ACUAVALLE S.A. E.S.P. (Instituciones Educativas).</t>
  </si>
  <si>
    <t>Número de proyectos resultantes de los Clubes Defensores del Agua financiados, en los municipios atendidos por ACUAVALLE SA ESP</t>
  </si>
  <si>
    <t>N.P.F.CDA: Número de Proyectos Financiados Club Defensores del Agua</t>
  </si>
  <si>
    <t>MP205030108 - Financiar  40  proyectos resultantes de los Clubes Defensores del Agua conformados en los municipios atendidos por ACUAVALLE S.A. E.S.P. (Instituciones Educativas).</t>
  </si>
  <si>
    <t>MP205030109</t>
  </si>
  <si>
    <t xml:space="preserve">Participar en 10 Comités Interinstitucionales de Educación ambiental (CIDEA) en municipios atendidos por ACUAVALLE S.A. E.S.P. y participar en eventos ambientales  </t>
  </si>
  <si>
    <t>Número de CIDEAS participativos en eventos ambientales.</t>
  </si>
  <si>
    <t>N. CIDEA R: Número de Comites Interistitucional de Educación Ambiental Realizados</t>
  </si>
  <si>
    <t xml:space="preserve">MP205030109 - Participar en 10 Comités Interinstitucionales de Educación ambiental (CIDEA) en municipios atendidos por ACUAVALLE S.A. E.S.P. y participar en eventos ambientales  </t>
  </si>
  <si>
    <t>MP205030110</t>
  </si>
  <si>
    <t>Desarrollar el programa Manejo Integral del Agua en 12 municipios atendidos por ACUAVALLE .S.A. E.S.P.</t>
  </si>
  <si>
    <t>Numero de Programas de Manejo Integral del Agua a Desarrollar</t>
  </si>
  <si>
    <t>N.MIA I: Número de Manejo Integral del Agua a Implementar</t>
  </si>
  <si>
    <t>MP205030110 - Desarrollar el programa Manejo Integral del Agua en 12 municipios atendidos por ACUAVALLE .S.A. E.S.P.</t>
  </si>
  <si>
    <t>MP205030111</t>
  </si>
  <si>
    <t>Realizar 54 conversatorios ecológicos en Instituciones en especial educativas en los municipios atendidos por ACUAVALLE S.A.  E.S.P.</t>
  </si>
  <si>
    <t>Conversatorios ecológicos en Instituciones educativas a realizar en los municipios atendidos por ACUAVALLE SA ESP</t>
  </si>
  <si>
    <t>N. C. R: Número de Conversatorios Realizados</t>
  </si>
  <si>
    <t>MP205030111 - Realizar 54 conversatorios ecológicos en Instituciones en especial educativas en los municipios atendidos por ACUAVALLE S.A.  E.S.P.</t>
  </si>
  <si>
    <t>MP205030112</t>
  </si>
  <si>
    <t>Crear un Programa para promover la ecoeficiencia a cargo de Acuavalle S.A. E.S.P. durante el periodo de Gobierno.</t>
  </si>
  <si>
    <t>Programa de Ecoeficiencia institucional de ACUAVALLA SA ESP implementado durante el periodo de Gobierno</t>
  </si>
  <si>
    <t>N.P.E.I Número de Programas de Ecofieciencia Implementados</t>
  </si>
  <si>
    <t>MP205030112 - Crear un Programa para promover la ecoeficiencia a cargo de Acuavalle S.A. E.S.P. durante el periodo de Gobierno.</t>
  </si>
  <si>
    <t>MP205030113</t>
  </si>
  <si>
    <t>Formular el  Plan de Acción Departamental de Educación Ambiental  del Valle del Cauca, en el período de gobierno.</t>
  </si>
  <si>
    <t>Plan de Acción Departamental de Educación Ambiental, formulado del Valle del Cauca, en el periodo de Gobierno</t>
  </si>
  <si>
    <t>PADEAF</t>
  </si>
  <si>
    <t>PADEAF: Plan de Accion Departamental de Educación Ambiental Formulado</t>
  </si>
  <si>
    <t>Ley 99 de 1993</t>
  </si>
  <si>
    <t>MP205030113 - Formular el  Plan de Acción Departamental de Educación Ambiental  del Valle del Cauca, en el período de gobierno.</t>
  </si>
  <si>
    <t>MP206010101</t>
  </si>
  <si>
    <t xml:space="preserve">Crear un fondo de subsidio para la educacion terciaria, debidamente financiado, durante el periodo de gobierno.
</t>
  </si>
  <si>
    <t>MR2060101</t>
  </si>
  <si>
    <t>Aumentar en 10% la cobertura de matrícula de educación superior en el Valle del Cauca durante el período de gobierno.</t>
  </si>
  <si>
    <t>Fondo de subsidio creado para la educacion terciaria debidamente financiado durante el periodo de gobierno</t>
  </si>
  <si>
    <t>N° FAET</t>
  </si>
  <si>
    <t>FAET= FONDO DE APOYO A LA EDUCACIÓN TERCIARIA</t>
  </si>
  <si>
    <t>NUMERAL 13 DEL PROGRAMA DE GOBIERNO - COMPONENTE EDUCATIVO</t>
  </si>
  <si>
    <t xml:space="preserve">MP206010101 - Crear un fondo de subsidio para la educacion terciaria, debidamente financiado, durante el periodo de gobierno.
</t>
  </si>
  <si>
    <t xml:space="preserve">206 - TALENTO HUMANO COMPETITIVO DE CLASE MUNDIAL </t>
  </si>
  <si>
    <t>20601 - EDUCACION PARA LA COMPETITIVIDAD</t>
  </si>
  <si>
    <t>2060101 - FORTALECIMIENTO DE LA ARTICULACIÓN ENTRE LA EDUCACIÓN MEDIA Y LA EDUCACIÓN TERCIARIA.</t>
  </si>
  <si>
    <t>MR2060101 - Aumentar en 10% la cobertura de matrícula de educación superior en el Valle del Cauca durante el período de gobierno.</t>
  </si>
  <si>
    <t>MP206010102</t>
  </si>
  <si>
    <t xml:space="preserve">Realizar  16 asistencias técnicas en oferta institucional que permita aumentar el acceso a la Educación Superior de las poblaciones étnicas del departamento  durante el periodo de gobierno. </t>
  </si>
  <si>
    <t>MR2060102</t>
  </si>
  <si>
    <t>Beneficiar a 1090 estudiantes de las instituciones educativas oficiales egresados de la educación media, con becas para el fomento de competencias técnicas (500 estudiantes), tecnológicas  (500 estudiantes), y profesionales (90 estudiantes) del Valle del Cauca</t>
  </si>
  <si>
    <t xml:space="preserve">Asistencias técnicas en oferta institucional que permita aumentar el acceso a la Educación Superior de las poblaciones étnicas del departamento realizadas durante el periodo de gobierno. </t>
  </si>
  <si>
    <t xml:space="preserve">∑ AR </t>
  </si>
  <si>
    <t>AR = NUMERO DE ASISTENCIAS REALIZADAS</t>
  </si>
  <si>
    <t xml:space="preserve">MP206010103 - Aumentar en 5000 la matricula de pregrado de la universidad del Valle durante el periodo de gobierno </t>
  </si>
  <si>
    <t>MR2060102 - Beneficiar a 1090 estudiantes de las instituciones educativas oficiales egresados de la educación media, con becas para el fomento de competencias técnicas (500 estudiantes), tecnológicas  (500 estudiantes), y profesionales (90 estudiantes) del Valle del Cauca</t>
  </si>
  <si>
    <t>MP206010103</t>
  </si>
  <si>
    <t xml:space="preserve">Aumentar en 5000 la matricula de pregrado de la universidad del Valle durante el periodo de gobierno </t>
  </si>
  <si>
    <t>1175. UNIVERSIDAD DEL VALLE</t>
  </si>
  <si>
    <t>Matricula de pregrado de la Universidad del Valle aumentada durante el periodo de gobierno.</t>
  </si>
  <si>
    <t>v1-v2</t>
  </si>
  <si>
    <t>V1: número de estudiantes de pregrado año actual
v2: número de estudiantes linea base</t>
  </si>
  <si>
    <t>ORDENANZA 415 JUNIO 8 DE 2016 PAG 191</t>
  </si>
  <si>
    <t>MP206010105 - Aumentar en 4955 los estudiantes de educacion superior del INSTITUTO DE EDUCACION TECNICA PROFESIONAL DE ROLDANILLO al 2019</t>
  </si>
  <si>
    <t>MP206010104</t>
  </si>
  <si>
    <t xml:space="preserve">Implementar un programa "los mas porras del Valle del Cauca", para beneficiar a los estudiantes de las instituciones educativas oficiales egresados de la educacion media, que no hayan sido beneficiados de otros programas, con becas durante la duracion de sus estudios.
</t>
  </si>
  <si>
    <t>Programa "Los Mas Porras del Valle del Cauca" implementado  para beneficiar a los estudiantes de las instituciones educativas oficiales egresados de la educacion media, que no hayan sido beneficiados de otros programas, con becas durante la duracion de sus estudios</t>
  </si>
  <si>
    <t>NPLMPDVI</t>
  </si>
  <si>
    <t>NPLMPDVI: Número de programas los más porras del Valle implementados</t>
  </si>
  <si>
    <t>PROGRAMA DE GOBIERNO - COMPONENTE EDUCATIVO</t>
  </si>
  <si>
    <t>MP206010106 - Fortalecer un Centro Piloto de Formacion Agropecuaria del Instituto de Educacion Tecnica Profesional de Roldanillo al 2019</t>
  </si>
  <si>
    <t>MP206010105</t>
  </si>
  <si>
    <t>Aumentar en 4955 los estudiantes de educacion superior del INSTITUTO DE EDUCACION TECNICA PROFESIONAL DE ROLDANILLO al 2019</t>
  </si>
  <si>
    <t>1169. INSTITUTO DE EDUCACION TECNICA PROFESIONAL DE ROLDANILLO</t>
  </si>
  <si>
    <t>Estudiantes de Educacion superior del INSTITUTO DE EDUCACION TECNICA PROFESIONAL DE ROLDANILLO aumentados al 2019</t>
  </si>
  <si>
    <t>EstAct-Estperant</t>
  </si>
  <si>
    <t>EstAct = Estudiantes Actuales                            Estperant= Estudiantes Periodos Anteriores</t>
  </si>
  <si>
    <t>ORDENANZA No 415 DE JUNIO 8 DE 2016, ASAMBLEA DEPARTAMENTAL DEL VALLE DEL CAUCA. Articulo 34. Linea de accion 206: Talento Humano Competitivo de clase mundial. Articulo 35: Programas y Subprogramas. 20601. Programa Educacion para la competitividad. 2060101: Subprograma fortalecimiento de la articulacion entre la educacion media y la educacion terciaria. Pag 192/372.</t>
  </si>
  <si>
    <t>MP206010108 - Crear un observatorio para la educación terciaria del Valle del Cauca durante el periodo de gobierno</t>
  </si>
  <si>
    <t>MP206010106</t>
  </si>
  <si>
    <t>Fortalecer un Centro Piloto de Formacion Agropecuaria del Instituto de Educacion Tecnica Profesional de Roldanillo al 2019</t>
  </si>
  <si>
    <t>Centro Piloto de Formacion Agropecuaria del Instituto de Educacion Tecnica Profesional de Roldanillo al 2019 Fortalecido.</t>
  </si>
  <si>
    <t>CED=EAA/EA2016</t>
  </si>
  <si>
    <t>EAA: Estudiantes atendidos actualmente (momento de medicion) EA2016: Estudiantes atendidos en el año 2016.</t>
  </si>
  <si>
    <t xml:space="preserve">MP206010102 - Realizar  16 asistencias técnicas en oferta institucional que permita aumentar el acceso a la Educación Superior de las poblaciones étnicas del departamento  durante el periodo de gobierno. </t>
  </si>
  <si>
    <t>MP206010107</t>
  </si>
  <si>
    <t xml:space="preserve">Crear   10 centros educativos regionales de educacion superior en los diferentes Municipios del Valle del Cauca al 2019
</t>
  </si>
  <si>
    <t>Centros educativos regionales de educacion superior por parte del INTEP creados.</t>
  </si>
  <si>
    <t>CC - CV</t>
  </si>
  <si>
    <t>CC = CERES creados,                                    CV = CERES vigentes 2016</t>
  </si>
  <si>
    <t xml:space="preserve">MP206010104 - Implementar un programa "los mas porras del Valle del Cauca", para beneficiar a los estudiantes de las instituciones educativas oficiales egresados de la educacion media, que no hayan sido beneficiados de otros programas, con becas durante la duracion de sus estudios.
</t>
  </si>
  <si>
    <t>MP206010108</t>
  </si>
  <si>
    <t>Crear un observatorio para la educación terciaria del Valle del Cauca durante el periodo de gobierno</t>
  </si>
  <si>
    <t>Observatorio creado para  la educación terciaria de los municipios del Valle del Cauca durante el periodo de gobierno</t>
  </si>
  <si>
    <t>Nº OBSEDUTER</t>
  </si>
  <si>
    <t>OBSEDUTER=OBSERVATORIO PARA LA EDUCACIÓN TERCIARIA</t>
  </si>
  <si>
    <t xml:space="preserve">MP206010107 - Crear   10 centros educativos regionales de educacion superior en los diferentes Municipios del Valle del Cauca al 2019
</t>
  </si>
  <si>
    <t>MP206020101</t>
  </si>
  <si>
    <t>Capacitar el 10% de los  docentes  del sector oficial de los municipios no certificados del Valle en "INNOVACIÓN DE AMBIENTES DE APRENDIZAJE PARA MEJORAR LAS COMPETENCIAS COMUNICATIVAS EN INGLES"a traves de un programa de formacion y cualificacion durante el periodo de gobierno.</t>
  </si>
  <si>
    <t>MR2060201</t>
  </si>
  <si>
    <t>Aumentar en un punto porcentual el puntaje promedio obtenido en ingles en las pruebas saber 11 por los estudiantes de los establecimientos educativos oficiales de los municipios no certificados en el período de gobierno. (Educación)</t>
  </si>
  <si>
    <t>Porcentaje de docentes  del sector oficial de los municipios no certificados del Valle, capacitados  en "INNOVACIÓN DE AMBIENTES DE APRENDIZAJE PARA MEJORAR LAS COMPETENCIAS COMUNICATIVAS EN INGLES"a traves de un programa de formacion y cualificacion durante el periodo de gobierno</t>
  </si>
  <si>
    <t>Nº Doc EEO formados y /o cualificados / 
Nº Doc EEO Inscritos X 100</t>
  </si>
  <si>
    <t>Nº Doc EEO formados y /o cualificados= Número de docentes de los Establecimientos Educativos Oficiales formados y/o cualificados
Nº Doc EEO Inscritos= Número de Docentes de los Establecimientos Educativos  Oficiales inscritos en el programa</t>
  </si>
  <si>
    <t>Es una meta del programa de gobierno  ubicada en el componente educativo Numeral 23</t>
  </si>
  <si>
    <t>MP206020101 - Capacitar el 10% de los  docentes  del sector oficial de los municipios no certificados del Valle en "INNOVACIÓN DE AMBIENTES DE APRENDIZAJE PARA MEJORAR LAS COMPETENCIAS COMUNICATIVAS EN INGLES"a traves de un programa de formacion y cualificacion durante el periodo de gobierno.</t>
  </si>
  <si>
    <t>20602 - POR UN VALLE DEL CAUCA BILINGÜE</t>
  </si>
  <si>
    <t>2060201 - GO VALLE</t>
  </si>
  <si>
    <t>MR2060201 - Aumentar en un punto porcentual el puntaje promedio obtenido en ingles en las pruebas saber 11 por los estudiantes de los establecimientos educativos oficiales de los municipios no certificados en el período de gobierno. (Educación)</t>
  </si>
  <si>
    <t>MP206020102</t>
  </si>
  <si>
    <t>Formar 1.550 estudiantes en el nivel B1 de ingles, de las instituciones educativas oficiales del Departamento del Valle del Cauca</t>
  </si>
  <si>
    <t>Estudiantes formados en el nivel B1 de ingles de las Instituciones Educativas de los municipios no certificados del Valle</t>
  </si>
  <si>
    <t>N° Est B1</t>
  </si>
  <si>
    <t>Nº Estud B1 = Número de estudiantes Formados de los Establecimientos Educativos  Oficiales en nivel B1</t>
  </si>
  <si>
    <t>s una meta del programa de gobierno  ubicada en el componente educativo Numeral 23.  Plan de Desarrollo Nacional 2014-2018: Camino a la Prosperidad.</t>
  </si>
  <si>
    <t>MP206020102 - Formar 1.550 estudiantes en el nivel B1 de ingles, de las instituciones educativas oficiales del Departamento del Valle del Cauca</t>
  </si>
  <si>
    <t>MP206020103</t>
  </si>
  <si>
    <t>Formar 4.000 estudantes en ingles  de primaira, de las instituciones educatavias ofcialies del Departamento del Valle del Cauca</t>
  </si>
  <si>
    <t>Estudiantes formados en ingles  de primaria, de las Instituciones Educativas Oficiales del Departamento del Valle del Cauca</t>
  </si>
  <si>
    <t>N° de estudiantes primaria</t>
  </si>
  <si>
    <t>Nº Estud primaria = Número de estudiantes  de primaria de los Establecimientos Educativos  Oficiales formados en el area de ingles</t>
  </si>
  <si>
    <t>Es una meta del programa de gobierno  ubicada en el componente educativo Numeral 23. Plan de Desarrollo Nacional 2014-2018: Camino a la Prosperidad.</t>
  </si>
  <si>
    <t>MP206020103 - Formar 4.000 estudantes en ingles  de primaira, de las instituciones educatavias ofcialies del Departamento del Valle del Cauca</t>
  </si>
  <si>
    <t>MP206020104</t>
  </si>
  <si>
    <t>Formar 100 docentes de primaria en ingles, de las instituciones educativas ofciales del Departamento del Valle del Cauca.</t>
  </si>
  <si>
    <t>Docentes de primaria formados en ingles  de las Instituciones Educativas Oficiales del Departamento del Valle del Cauca</t>
  </si>
  <si>
    <t>N° de docentes de primaria</t>
  </si>
  <si>
    <t>Nº Doc de primaria = Número de docentes de primaria de los Establecimientos Educativos  Oficiales formados en el area de ingles</t>
  </si>
  <si>
    <t>MP206020104 - Formar 100 docentes de primaria en ingles, de las instituciones educativas ofciales del Departamento del Valle del Cauca.</t>
  </si>
  <si>
    <t>MP206020201</t>
  </si>
  <si>
    <t>Dotar el 50% de los Establecimientos Educativos del sector oficial de los municipios no certificados del Valle de material y recursos didácticos para el desarrollo de competencias básicas en la enseñanza del inglés durante el periodo de gobierno</t>
  </si>
  <si>
    <t>Porcentaje Establecimientos Educativos del sector oficial de los municipios no certificados del Valle dotados de material y recursos didácticos para el desarrollo de competencias básicas en la enseñanza del inglés.</t>
  </si>
  <si>
    <t>N° EEO con recursos didácticos/N° EEO * 100</t>
  </si>
  <si>
    <t xml:space="preserve">Nº EEO con recursos didacticos= Número de dEstablecimientos Educativos Oficiales con recuros didactivos para el desarrollo de las competencias básicas en la enseñanza del ingles
Nº EEO = Número Establecimientos Educativos  Oficiales </t>
  </si>
  <si>
    <t>Plan de Desarrollo Nacional 2014-2018: Camino a la Prosperidad.</t>
  </si>
  <si>
    <t>MP206020201 - Dotar el 50% de los Establecimientos Educativos del sector oficial de los municipios no certificados del Valle de material y recursos didácticos para el desarrollo de competencias básicas en la enseñanza del inglés durante el periodo de gobierno</t>
  </si>
  <si>
    <t>2060202 - HERRAMIENTAS DE INGLES</t>
  </si>
  <si>
    <t>MP206020202</t>
  </si>
  <si>
    <t>Asesorar en el 40%  de los establecimientos educativos de los municipios no certificados del Valle, en el ajuste de los planes de  estudio de los PEI  PEC  y  PIER para la inclusión de una segunda lengua, durante el periodo de gobieno</t>
  </si>
  <si>
    <t xml:space="preserve">Porcentaje de Establecimientos Educativos del sector oficial de los municipios no certificados del Valle asesorados  en el ajuste de los planes de  estudio de los PEI  PEC  y  PIER para la inclusión de una segunda lengua. </t>
  </si>
  <si>
    <t>N° EEO con planes de estudio de los PEI, PEC, PIER con bilingüismo / N° EEO planes de estudio de los PEI, PEC y PIER * 100</t>
  </si>
  <si>
    <t>Nº EEO con planes de estudio de los PEI (Proyecto Educativo Institucional), PEC (Proyecto Educativo Comunitario), PIER (Proyecto Institucional de Educación Rural), con bilinguismo= Número de dEstablecimientos Educativos Oficiales con planes de estudio de los PEI, PEC, PIER Y PIER
Nº EEO Planes de estudio de los PEI, PEC Y PIER  = Número Establecimientos Educativos  Oficiales con planes de estudio de los PEI, PEC Y PIER</t>
  </si>
  <si>
    <t>MP206020202 - Asesorar en el 40%  de los establecimientos educativos de los municipios no certificados del Valle, en el ajuste de los planes de  estudio de los PEI  PEC  y  PIER para la inclusión de una segunda lengua, durante el periodo de gobieno</t>
  </si>
  <si>
    <t>MP206020203</t>
  </si>
  <si>
    <t>Promover que 18 docentes de área de inglés de los establecimientos educativos de los municipios no certificados del Valle, (con nivel A2 - B1),  participen de un Progama de Inmersión para el dominio y apropiación de una segunda lengua, durante el periodo de gobierno.</t>
  </si>
  <si>
    <t>Docentes de área de inglés de los establecimientos educativos de los municipios no certificados del Valle, (con nivel A2 - B1), promovidos  en la participación de un Progama de Inmersión para el dominio y apropiación de una segunda lengua, durante el periodo de gobierno.</t>
  </si>
  <si>
    <t>N° Doc EEO en inmersión</t>
  </si>
  <si>
    <t>Nº Doc EEO en inmersión= Número de docentes de los Establecimientos Educativos Oficiales  que culminan el programa de inmersión</t>
  </si>
  <si>
    <t>MP206020203 - Promover que 18 docentes de área de inglés de los establecimientos educativos de los municipios no certificados del Valle, (con nivel A2 - B1),  participen de un Progama de Inmersión para el dominio y apropiación de una segunda lengua, durante el periodo de gobierno.</t>
  </si>
  <si>
    <t>MP206020204</t>
  </si>
  <si>
    <t>Formular e implementar la política pública de bilingüismo en el Departamento de acuerdo a la Ordenanza 345 de 2012.</t>
  </si>
  <si>
    <t>Política pública de bilingüismo formulada e implementada en el Departamento de acuerdo a la ordenanza 345 de 2012</t>
  </si>
  <si>
    <t>N°PPBFI</t>
  </si>
  <si>
    <t>N°PPBFI= Número de políticas públicas de bilingüismo, formuladas e implementadas</t>
  </si>
  <si>
    <t>MP206020204 - Formular e implementar la política pública de bilingüismo en el Departamento de acuerdo a la Ordenanza 345 de 2012.</t>
  </si>
  <si>
    <t>MP206030101</t>
  </si>
  <si>
    <t>Beneficiar 4500 deportistas convencionales y discapacitados de alto rendimeinto por medio de un programa integral que le garantice ingresos economicos, acceso a la educacion, seguridad social, implementacion deportiva, competencias, preparacion internacional, alojamiento, alimentacion, recuperacion nutricional, apoyo interdiciplinario, entrenadores adecuados durante el periodo de gobierno</t>
  </si>
  <si>
    <t>MR2060301</t>
  </si>
  <si>
    <t>Aumentar en 30 nuevos deportistas Vallecaucanos  participantes en competencias  internacionales</t>
  </si>
  <si>
    <t>Deportistas convencionales y discapacitados de rendimiento y alto rendimiento beneficiados por medio de un programa integral ingresos económicos, acceso a la educación, seguridad social, implementación deportiva, competencia, preparación internacional, alojamiento, alimentación, recuperación nutricional, apoyo interdisciplinario, entrenadores adecuados durante el periodo de gobierno</t>
  </si>
  <si>
    <t>Sumatoria de deportistas convencionales y discapacitados de alto rendimiento beneficiados por medio de un programa integral.</t>
  </si>
  <si>
    <t>Apoyaremos a los deportistas de alto rendimiento por medio de un  programa de apoyo integral que le garantice ingresos económicos,
acceso a la educación, seguridadsocial, implementación deportiva, competencia, preparación internacional,alojamiento, alimentación y recuperación nutricional, apoyo interdisciplinario  y entrenadores adecuados. Este programa deberá funcionar de manera Ininterrumpida paradeportistas de alto rendimiento</t>
  </si>
  <si>
    <t>MP206030101 - Beneficiar 4500 deportistas convencionales y discapacitados de alto rendimeinto por medio de un programa integral que le garantice ingresos economicos, acceso a la educacion, seguridad social, implementacion deportiva, competencias, preparacion internacional, alojamiento, alimentacion, recuperacion nutricional, apoyo interdiciplinario, entrenadores adecuados durante el periodo de gobierno</t>
  </si>
  <si>
    <t xml:space="preserve">20603 - DESARROLLO HUMANO INTEGRAL </t>
  </si>
  <si>
    <t>2060301 - POSICIONAMIENTO Y LIDERAZGO DEL DEPORTE DE ALTO RENDIMIENTO</t>
  </si>
  <si>
    <t>MR2060301 - Aumentar en 30 nuevos deportistas Vallecaucanos  participantes en competencias  internacionales</t>
  </si>
  <si>
    <t>MP206030102</t>
  </si>
  <si>
    <t xml:space="preserve">Cofinanciar 42 organismos deportivos convencionales y de discapacidad para la organización y participacion en eventos deportivos anualmente </t>
  </si>
  <si>
    <t>Organismos deportivos convencionales y de discapacidad Cofinanciados para la organización y participación en eventos deportivos anualmente</t>
  </si>
  <si>
    <t>Sumatoria de organismos deportivos convencionales y de discapacidad cofinanciados para la organización y participación en eventos deportivos anualmente</t>
  </si>
  <si>
    <t>Apoyaremos a los deportistas de alto rendimiento por medio de un  programa de apoyo integral que le garantice ingresos económicos,
acceso a la educación, seguridadsocial, implementación deportiva, competencia, preparación internacional,alojamiento, alimentación y recuperación nutricional, apoyo interdisciplinario  y entrenadores adecuados. Este programa deberá funcionar de manera Ininterrumpida para deportistas de alto rendimiento</t>
  </si>
  <si>
    <t xml:space="preserve">MP206030102 - Cofinanciar 42 organismos deportivos convencionales y de discapacidad para la organización y participacion en eventos deportivos anualmente </t>
  </si>
  <si>
    <t>MP206030103</t>
  </si>
  <si>
    <t>cofinanciar el 100% de los municipios del valle del cauca que participen en los juegos departamental y paradepartamentales, cada dos años</t>
  </si>
  <si>
    <t>Municipios del Valle del Cauca Cofinanciados que participen en los Juegos Deportivos Departamentales y Paradepartamentales, cada dos años.</t>
  </si>
  <si>
    <t>MCPJD*100/MPJD</t>
  </si>
  <si>
    <t>MCPJD: Municipios cofinanciados participantes en juegos departamentales; MPJD: Municipios participantes en juegos departamentales</t>
  </si>
  <si>
    <t>MP206030103 - cofinanciar el 100% de los municipios del valle del cauca que participen en los juegos departamental y paradepartamentales, cada dos años</t>
  </si>
  <si>
    <t>MP207010101</t>
  </si>
  <si>
    <t xml:space="preserve">Desarrollar 8 proyectos de diversificación productiva agropecuaria anualmente en el período de gobierno  </t>
  </si>
  <si>
    <t>MR2070101</t>
  </si>
  <si>
    <t>Aumentar 10% área sembrada de los sistemas productivos agropecuarios durante el cuatrenio.</t>
  </si>
  <si>
    <t xml:space="preserve">Número de proyectos de diversificación productiva agropecuaria desarrollados anualmente en el período de gobierno </t>
  </si>
  <si>
    <t>PDPA = PDPA1</t>
  </si>
  <si>
    <t>PDPA = Corresponde al número de proyectos de diversificación productiva agropecuaria desarrollados; PDPA1 = Número proyectos dediversificación productiva agropecuaria desarrollados al final</t>
  </si>
  <si>
    <t xml:space="preserve">MP207010101 - Desarrollar 8 proyectos de diversificación productiva agropecuaria anualmente en el período de gobierno  </t>
  </si>
  <si>
    <t>207 - DIVERSIFICACION PRODUCTIVA</t>
  </si>
  <si>
    <t>20701 - TRANSFORMACIÓN SOSTENIBLE Y SUSTENTABLE DEL CAMPO</t>
  </si>
  <si>
    <t>2070101 - CAMPO CON VISIÓN EMPRESARIAL Y DESARROLLO DE AGRICULTURA FAMILIAR CAMPESINA</t>
  </si>
  <si>
    <t>MR2070101 - Aumentar 10% área sembrada de los sistemas productivos agropecuarios durante el cuatrenio.</t>
  </si>
  <si>
    <t>MP207010102</t>
  </si>
  <si>
    <t xml:space="preserve">Incentivar 4 proyectos productivos de desarrollo agroindustrial anualmente durante el periodo de gobierno </t>
  </si>
  <si>
    <t xml:space="preserve">Número de proyectos productivos de desarrollo agroindustrial incentivados en el período de gobierno </t>
  </si>
  <si>
    <t>PPAI = PPAI1</t>
  </si>
  <si>
    <t>PPAI = Corresponde al número de proyectos de productivos de desarrollo agroindustrial incentivados; PPAI1 = Número proyectos productivos de desarrollo agroindustrial incentivados al final</t>
  </si>
  <si>
    <t xml:space="preserve">MP207010102 - Incentivar 4 proyectos productivos de desarrollo agroindustrial anualmente durante el periodo de gobierno </t>
  </si>
  <si>
    <t>MP207010103</t>
  </si>
  <si>
    <t xml:space="preserve">Establecer 3 alianzas estratégicas comerciales que promuevan el mercado agropecuario anualmente durante el periodo de gobierno </t>
  </si>
  <si>
    <t xml:space="preserve">Número de alianzas estrategicas comerciales establecidas que promuevan el mercado agropecuario anualmente durante el período de gobierno </t>
  </si>
  <si>
    <t>AEE = AEE1 - AEE0</t>
  </si>
  <si>
    <t>AEE = Variación en el número de alianzas estrategicas comerciales que promuevan el mercado agropecuario establecidas; AEE1 = Número de alianzas estrategicas comerciales que promuevan el mercado agropecuario establecidas final; AEE0 = Número de alianzas estrategicas comerciales que promuevan el mercado agropecuario establecidas inicial</t>
  </si>
  <si>
    <t xml:space="preserve">MP207010103 - Establecer 3 alianzas estratégicas comerciales que promuevan el mercado agropecuario anualmente durante el periodo de gobierno </t>
  </si>
  <si>
    <t>MP207010104</t>
  </si>
  <si>
    <t xml:space="preserve">Formular un proyecto para la segunda fase del proyecto denominado establecimiento de un centro de produccion certificado de plantulas de guadua en el valle del cauca para el fortalecimiento de la cadena productiva de la guadua </t>
  </si>
  <si>
    <t>Proyecto formulado para la segunda fase del proyecto denominado "Establecimiento de un Centro de Producción Certificado de Plántulas de Guadua en el Valle del Cauca".</t>
  </si>
  <si>
    <t>PSFF = [(0,25 x % APP) + (0,25 x % AFP) + (0,25 x % AAP) + (0,25 x % AGP)] / 100</t>
  </si>
  <si>
    <t>PSFGF: Proyecto Segunda Fase Guadua Formulado.                              % APP: Porcentaje de Avance en Fase Perfil del Proyecto.                         % AFP: Porcentaje de Avance Fase Formulación del Proyecto.                      % AAP: Porcentaje de Avance en Fase Aprobación del Proyecto.             % AGP: Porcentaje de Avance en Fase Gestión del Proyecto.</t>
  </si>
  <si>
    <t xml:space="preserve">MP207010104 - Formular un proyecto para la segunda fase del proyecto denominado establecimiento de un centro de produccion certificado de plantulas de guadua en el valle del cauca para el fortalecimiento de la cadena productiva de la guadua </t>
  </si>
  <si>
    <t>MP207010105</t>
  </si>
  <si>
    <t xml:space="preserve">Desarrollar  3 proyectos alternativos de diversificación productiva agropecuaria  durante el cuatrienio. </t>
  </si>
  <si>
    <t>Número de proyectos alternativos de diversificación productiva agropecuaria desarrollados durante el cuatrenio</t>
  </si>
  <si>
    <t>AEE = Variación en el número de proyectos alternativos de diversificación productiva agropecuaria desarrollados; AEE1 = Número de proyectos alternativos de diversificación productiva agropecuaria desarrollados final; AEE0 = Número de proyectos alternativos de diversificación productiva agropecuaria desarrollados inicial</t>
  </si>
  <si>
    <t xml:space="preserve">MP207010105 - Desarrollar  3 proyectos alternativos de diversificación productiva agropecuaria  durante el cuatrienio. </t>
  </si>
  <si>
    <t>MP207010201</t>
  </si>
  <si>
    <t xml:space="preserve">Fortalecer 12 procesos de encadenamientos productivos  en el período de gobierno   </t>
  </si>
  <si>
    <t xml:space="preserve">Número de procesos de encadenamientos productivos fortalecidos en el período de gobierno </t>
  </si>
  <si>
    <t>EPF = EPF1 - EPF0</t>
  </si>
  <si>
    <t>EPF = Variación en el número de procesos de encadenamientos productivos fortalecidos; EPF1 = Número de procesos de encadenamientos productivos fortalecidos final; EPF0 = Número de procesos de encadenamientos productivos fortalecidos al inicio</t>
  </si>
  <si>
    <t xml:space="preserve">MP207010201 - Fortalecer 12 procesos de encadenamientos productivos  en el período de gobierno   </t>
  </si>
  <si>
    <t>2070102 - EMPLEO RURAL Y ASOCIATIVIDAD</t>
  </si>
  <si>
    <t>MP207010202</t>
  </si>
  <si>
    <t xml:space="preserve">Fortalecer 300 organizaciones productivas con vision empresarial durante el periodo de gobierno </t>
  </si>
  <si>
    <t xml:space="preserve">Número de organizaciones productivas con visión empresarial fortalecidas en el período de gobierno </t>
  </si>
  <si>
    <t>OPF = OPF1 - OPF0</t>
  </si>
  <si>
    <t>OPF = Variación en el número de organizaciones productivas con visión empresarial fortalecidas; OPF1 = Número de organizaciones productivas con visión empresarial fortalecidas final; OPF0 = Número de organizaciones productivas con visión empresarial fortalecidas al inicio</t>
  </si>
  <si>
    <t xml:space="preserve">MP207010202 - Fortalecer 300 organizaciones productivas con vision empresarial durante el periodo de gobierno </t>
  </si>
  <si>
    <t>MP207010301</t>
  </si>
  <si>
    <t xml:space="preserve">Desarrollar 8 proyectos de Ciencia Tecnología e Innovacion  anualmente durante el periodo de gobierno </t>
  </si>
  <si>
    <t xml:space="preserve">Número de proyectos de ciencia tecnologia e innovación desarrollados en el período de gobierno </t>
  </si>
  <si>
    <t>PD = PD1 - PD0</t>
  </si>
  <si>
    <t>PD = Variación en el número de proyectos de ciencia tecnologia e innovación desarrollados ; PD1 = Número de proyectos de ciencia tecnologia e innovación desarrollados final; PD0 = Número de proyectos de ciencia tecnologia e innovación desarrollados inicial</t>
  </si>
  <si>
    <t xml:space="preserve">MP207010301 - Desarrollar 8 proyectos de Ciencia Tecnología e Innovacion  anualmente durante el periodo de gobierno </t>
  </si>
  <si>
    <t>2070103 - TIC PARA EL AGRO</t>
  </si>
  <si>
    <t>MP207020101</t>
  </si>
  <si>
    <t xml:space="preserve">Fortalecer  1 corredor productivo entre las subregiones de Norte, Centro y Buenaventura  con enfoque territorial para sostener procesos de Desarrollo Económico Local, como estrategia  para la estabilización productiva y la paz, durante el cuatrienio </t>
  </si>
  <si>
    <t>MR2070201</t>
  </si>
  <si>
    <t xml:space="preserve"> Incluir 2000 unidades productivas en procesos de Desarrollo Económico Local, en tres (3) subregiones del Departamento, durante el cuatrienio</t>
  </si>
  <si>
    <t>Corredor productivo entre las subregiones de Norte, Centro y Buenaventura fortalecido con enfoque territorial para sostener procesos de Desarrollo Económico Local, como estrategia  para la estabilización productiva y la paz, durante el cuatrienio</t>
  </si>
  <si>
    <t>ΣAFP</t>
  </si>
  <si>
    <t>AFP= Avance en cada una de las fases programadas para el fortalecimiento del corredor productivo</t>
  </si>
  <si>
    <t xml:space="preserve">MP207020101 - Fortalecer  1 corredor productivo entre las subregiones de Norte, Centro y Buenaventura  con enfoque territorial para sostener procesos de Desarrollo Económico Local, como estrategia  para la estabilización productiva y la paz, durante el cuatrienio </t>
  </si>
  <si>
    <t>20702 - DESARROLLO ECONÓMICO LOCAL Y SUBREGIONAL</t>
  </si>
  <si>
    <t>2070201 - DESARROLLO ESTRATÉGICO TERRITORIAL</t>
  </si>
  <si>
    <t>MR2070201 -  Incluir 2000 unidades productivas en procesos de Desarrollo Económico Local, en tres (3) subregiones del Departamento, durante el cuatrienio</t>
  </si>
  <si>
    <t>MP207020102</t>
  </si>
  <si>
    <t xml:space="preserve">Apoyar 30 emprendedores y/o empresarios mediante el acceso a capital semilla, en el marco del Fondo Emprender – Valle del Cauca, durante el cuatrienio  </t>
  </si>
  <si>
    <t xml:space="preserve">Emprendedores y/o empresarios apoyados mediante el acceso a capital semilla, en el marco del Fondo Emprender – Valle del Cauca, durante el cuatrienio </t>
  </si>
  <si>
    <t>ΣEEA</t>
  </si>
  <si>
    <t>EEA=Empresarios y Emprededores Apoyados</t>
  </si>
  <si>
    <t>Plan Nacional de Desarrollo</t>
  </si>
  <si>
    <t xml:space="preserve">MP207020102 - Apoyar 30 emprendedores y/o empresarios mediante el acceso a capital semilla, en el marco del Fondo Emprender – Valle del Cauca, durante el cuatrienio  </t>
  </si>
  <si>
    <t>MP207030101</t>
  </si>
  <si>
    <t xml:space="preserve">Impulsar y/o fortalecer 18 productos (cultural, naturaleza, negocios, Bienestar y aventura) y Rutas turísticas (PCC, Circulo Metropolitano de Buga, BRUT, Pacifico, Cali y Alrededores) durante el cuatrienio </t>
  </si>
  <si>
    <t>MR2070301</t>
  </si>
  <si>
    <t>Posicionar al Valle del Cauca como uno de los 3 mejores destinos turísticos en Colombia.</t>
  </si>
  <si>
    <t xml:space="preserve">Productos turísticos y rutas turísticas impulsadas y/o fortalecidas durante el cuatrienio </t>
  </si>
  <si>
    <t>No  Pr + RT</t>
  </si>
  <si>
    <t xml:space="preserve">No.PrT+RT: Numero de Productos Turísticos más  Rutas Turísticas </t>
  </si>
  <si>
    <t>Turismo Sostenible, Sustentable y Competitivo;  Punto 2</t>
  </si>
  <si>
    <t xml:space="preserve">MP207030101 - Impulsar y/o fortalecer 18 productos (cultural, naturaleza, negocios, Bienestar y aventura) y Rutas turísticas (PCC, Circulo Metropolitano de Buga, BRUT, Pacifico, Cali y Alrededores) durante el cuatrienio </t>
  </si>
  <si>
    <t>20703 - VALLE DEL CAUCA TURISTICO, BIODIVERSO, PLURICULTURAL E INNOVADOR.</t>
  </si>
  <si>
    <t>2070301 - FORTALECIMIENTO DE PRODUCTOS TURÍSTICOS Y MANIFESTACIONES CULTURALES DEL VALLE DEL CAUCA</t>
  </si>
  <si>
    <t>MR2070301 - Posicionar al Valle del Cauca como uno de los 3 mejores destinos turísticos en Colombia.</t>
  </si>
  <si>
    <t>MP207030102</t>
  </si>
  <si>
    <t>Adecuar y/o dotar 8 puntos de información turística durante el cuatrienio (5 fijos y 3 móviles)</t>
  </si>
  <si>
    <t xml:space="preserve">Puntos de información turisticos adecuados y/o dotados duratne el cuatrienio </t>
  </si>
  <si>
    <t>No. de Pits</t>
  </si>
  <si>
    <t xml:space="preserve">No. De Pits: Numero de puntos de información turística adecuados y/o dotados </t>
  </si>
  <si>
    <t>Turismo Sostenible, Sustentable y Competitivo;  Punto 7</t>
  </si>
  <si>
    <t>MP207030102 - Adecuar y/o dotar 8 puntos de información turística durante el cuatrienio (5 fijos y 3 móviles)</t>
  </si>
  <si>
    <t>MP207030103</t>
  </si>
  <si>
    <t>Construir y  dotar 2 atractivos turísticos y adecuar 2 existentes durante el cuatrienio</t>
  </si>
  <si>
    <t xml:space="preserve"> Atractivos  Turísticos  Construidos y/o adecuados, dotados durante el cuatrienio </t>
  </si>
  <si>
    <t xml:space="preserve">No.Atractivos </t>
  </si>
  <si>
    <t>No. Atractivos : Numero de atractivos construidos y/o adecuados, dotados</t>
  </si>
  <si>
    <t>MP207030103 - Construir y  dotar 2 atractivos turísticos y adecuar 2 existentes durante el cuatrienio</t>
  </si>
  <si>
    <t>MP207030104</t>
  </si>
  <si>
    <t>Gestionar dos productos que fortalezcan el turismo cultural y natural del valle del cauca durante el cuatrenio</t>
  </si>
  <si>
    <t>Gestionar productos que fortalezcan el turismo cultural y natural del Valle del Cauca</t>
  </si>
  <si>
    <t>PGFT = [(0,25 x %AFF) + (0,25 x %AFG) + (0,25 x %AFA) + (0,25 x %AFE)] / 100</t>
  </si>
  <si>
    <t>PGFT: Proyectos Gestionados para Fortalecimiento Turismo.         %AFF: Porcentaje de Avance en Fase de Formulación.                  %AFG: Porcentaje de Avance en Fase de Gestión.                         %AFA: Porcentaje de Avance en Fase de Aprobación.                     %AFE: Porcentaje de Avance en Fase de Ejecución.</t>
  </si>
  <si>
    <t>MP207030104 - Gestionar dos productos que fortalezcan el turismo cultural y natural del valle del cauca durante el cuatrenio</t>
  </si>
  <si>
    <t>MP207030201</t>
  </si>
  <si>
    <t>Participar en cuatro eventros de promocion turistica anual en el ambito regional, nacional o internacional durante el periodo de gobierno</t>
  </si>
  <si>
    <t>Participar en eventos de promoción turística anual en el ámbito regional, nacional o internacional.</t>
  </si>
  <si>
    <t>∑EPTPA</t>
  </si>
  <si>
    <t>∑EPTPA: Sumatoria de Eventos de Promoción Turística en que se Participo en el Año.</t>
  </si>
  <si>
    <t>MP207030201 - Participar en cuatro eventros de promocion turistica anual en el ambito regional, nacional o internacional durante el periodo de gobierno</t>
  </si>
  <si>
    <t>2070302 - POSICIONAMIENTO TURÍSTICO DEL VALLE DEL CAUCA</t>
  </si>
  <si>
    <t>MP207030202</t>
  </si>
  <si>
    <t xml:space="preserve">Diseñar y Desarrollar una (1) campaña de Mercadeo “conoce y vive tu Valle” para la Promoción del Turismo en el Valle del Cauca, Colombia y el Extranjero.   </t>
  </si>
  <si>
    <t>Número de campañas de mercadeo diseñadas y desarrolladas para la promoción del Turismo en el Valle del Cauca, Colombia y el Extranjero</t>
  </si>
  <si>
    <t xml:space="preserve">No. Campañas </t>
  </si>
  <si>
    <t xml:space="preserve">No. Campañas : Numero de Campañas </t>
  </si>
  <si>
    <t xml:space="preserve">MP207030202 - Diseñar y Desarrollar una (1) campaña de Mercadeo “conoce y vive tu Valle” para la Promoción del Turismo en el Valle del Cauca, Colombia y el Extranjero.   </t>
  </si>
  <si>
    <t>MP207030203</t>
  </si>
  <si>
    <t>Crear y sostener un (1) portal web de información turística del Valle del Cauca y un (1) aplicativo móvil durante el cuatrienio</t>
  </si>
  <si>
    <t>MR2070302</t>
  </si>
  <si>
    <t xml:space="preserve">Incrementar en un 10% el número de personas que acceden a las diferentes manifestaciones artísticas y culturales durante el periodo de gobierno. </t>
  </si>
  <si>
    <t xml:space="preserve">Número de portales web de informacion turistica y aplicativos moviles creados y sostenidos durante el cuatrienio </t>
  </si>
  <si>
    <t>No.P+ No.A</t>
  </si>
  <si>
    <t xml:space="preserve">No.P+ No.A: Numero de portales y aplicativo movil </t>
  </si>
  <si>
    <t xml:space="preserve">MP207030204 - Participar 14 ferias y/o eventos especializados en turismo regional y/o nacional e internacional durante el cuatrienio </t>
  </si>
  <si>
    <t xml:space="preserve">MR2070302 - Incrementar en un 10% el número de personas que acceden a las diferentes manifestaciones artísticas y culturales durante el periodo de gobierno. </t>
  </si>
  <si>
    <t>MP207030204</t>
  </si>
  <si>
    <t xml:space="preserve">Participar 14 ferias y/o eventos especializados en turismo regional y/o nacional e internacional durante el cuatrienio </t>
  </si>
  <si>
    <t xml:space="preserve">Número de ferias especializadas en turismo regional y / o nacional e internacional en que se han participado durante el cuatrienio </t>
  </si>
  <si>
    <t>No.ferias regionales+ nacionales + internacionales especializadas en turismo</t>
  </si>
  <si>
    <t xml:space="preserve">No.ferias regionales+ nacionales + internacionales especializadas en turismo: Numero de ferias de turismo especializadas en que se participo regionales, nacionales e interncionales </t>
  </si>
  <si>
    <t>MP207030208 - Diseñar y elaborar 4 elementos turísticos promocionales durante el cuatrenio</t>
  </si>
  <si>
    <t>MP207030205</t>
  </si>
  <si>
    <t>Realizar acciones para recuperar el tren turístico Café y Azúcar durante el período de gobierno.</t>
  </si>
  <si>
    <t xml:space="preserve">Acciones para recuperación del Tren Turístico Café y Azúcar, realizadas durante el cuatrienio </t>
  </si>
  <si>
    <t>No. De AR</t>
  </si>
  <si>
    <t>Número de Acciones realizadas</t>
  </si>
  <si>
    <t xml:space="preserve">MP207030210 - Socializar y sensibilizar las estrategias y políticas turísticas a través de 580 jornadas durante el cuatrienio   durante el cuatrienio </t>
  </si>
  <si>
    <t>MP207030206</t>
  </si>
  <si>
    <t>Realizar 48 Eventos sobre la identidad vallecaucana y la imagen del Valle del Cauca a nivel  local regional y nacional  durante el periodo de Gobierno. 
ESTRATEGIA DE DIFUCION</t>
  </si>
  <si>
    <t>Numero de eventos realizados sobre la identidad vallecaucana y la del departamento a nivel local, regional y/o nacional durante el periodo de gobierno.</t>
  </si>
  <si>
    <t>NEIV</t>
  </si>
  <si>
    <t>NEIV = Número de Eventos sobre la identidad vallecaucana y la imagen del Valle del Cauca</t>
  </si>
  <si>
    <t>POSICIONAMIENTO TURÍSTICO DEL VALLE DEL CAUCA, SOSTENIBLE, SUSTENTABLE Y COMPETITIVO</t>
  </si>
  <si>
    <t>MP207030203 - Crear y sostener un (1) portal web de información turística del Valle del Cauca y un (1) aplicativo móvil durante el cuatrienio</t>
  </si>
  <si>
    <t>MP207030207</t>
  </si>
  <si>
    <t xml:space="preserve">Publicar 48 Boletines informativos en medios de comunicaciòn nacionales promocionando la vallecaucanidad   durante el periodo de Gobierno. </t>
  </si>
  <si>
    <t>Numero de boletines informativos publicados en medios de comunicación durante el periodo de gobierno.</t>
  </si>
  <si>
    <t>NBIP</t>
  </si>
  <si>
    <t>NBIP= Número de Boletines Informativos publicados en medios de comunicación</t>
  </si>
  <si>
    <t>MP207030205 - Realizar acciones para recuperar el tren turístico Café y Azúcar durante el período de gobierno.</t>
  </si>
  <si>
    <t>MP207030208</t>
  </si>
  <si>
    <t>Diseñar y elaborar 4 elementos turísticos promocionales durante el cuatrenio</t>
  </si>
  <si>
    <t xml:space="preserve">Elementos turísticos promocionales diseñados y elaborados durante el cuatrienio </t>
  </si>
  <si>
    <t xml:space="preserve">No. EP </t>
  </si>
  <si>
    <t xml:space="preserve">No. EP  :Numero de elementos promocionales diseñados y elaborados </t>
  </si>
  <si>
    <t>MP207030206 - Realizar 48 Eventos sobre la identidad vallecaucana y la imagen del Valle del Cauca a nivel  local regional y nacional  durante el periodo de Gobierno. 
ESTRATEGIA DE DIFUCION</t>
  </si>
  <si>
    <t>Fortalecimiento Institucional</t>
  </si>
  <si>
    <t>A.17</t>
  </si>
  <si>
    <t>MP207030209</t>
  </si>
  <si>
    <t>Realizar 40 sesiones de promoción y activación para el mejoramiento de la identidad e imagen Turística del Valle del Cauca durante el periodo de Gobierno.</t>
  </si>
  <si>
    <t xml:space="preserve">Sesiones de promoción y activación para le mejoramiento de la identidad e imagen turística del Valle del Cauca, realizadas duratne el periodo de gobierno </t>
  </si>
  <si>
    <t>No. SP + No.A</t>
  </si>
  <si>
    <t xml:space="preserve">No. SP + No. A: Numero de Sesiones de Promoción mas No. Activaciones </t>
  </si>
  <si>
    <t xml:space="preserve">MP207030207 - Publicar 48 Boletines informativos en medios de comunicaciòn nacionales promocionando la vallecaucanidad   durante el periodo de Gobierno. </t>
  </si>
  <si>
    <t>MP207030210</t>
  </si>
  <si>
    <t xml:space="preserve">Socializar y sensibilizar las estrategias y políticas turísticas a través de 580 jornadas durante el cuatrienio   durante el cuatrienio </t>
  </si>
  <si>
    <t>Jornadas realizadas para socializar y sensibilizar las estrategias y politicas Turisticas durante el cuatrienio.</t>
  </si>
  <si>
    <t>No. JSo + No. Se</t>
  </si>
  <si>
    <t>No. S + No.S: Numero de Jornadas de Socializacion mas No. Jornadas de Sensibilizacion</t>
  </si>
  <si>
    <t>Turismo Sostenible, Sustentable y Competitivo;  Punto 4</t>
  </si>
  <si>
    <t>MP207030209 - Realizar 40 sesiones de promoción y activación para el mejoramiento de la identidad e imagen Turística del Valle del Cauca durante el periodo de Gobierno.</t>
  </si>
  <si>
    <t>MP207030301</t>
  </si>
  <si>
    <t xml:space="preserve">Difundir 240 producciones artísticas en danza  entre 8 países y 4 departamentos  realizadas por Incolballet a través de giras, temporadas y funciones  durante el periodo de gobierno </t>
  </si>
  <si>
    <t>Producciones artísticas en danza difundidas entre 8 países y 4 departamentos  realizadas por Incolballet a través de giras, temporadas y funciones  durante el periodo de gobierno</t>
  </si>
  <si>
    <t>∑(PRD)</t>
  </si>
  <si>
    <t>PRD= Producciones artísticas difundidas
∑=sumatoria</t>
  </si>
  <si>
    <t xml:space="preserve">MP207030301 - Difundir 240 producciones artísticas en danza  entre 8 países y 4 departamentos  realizadas por Incolballet a través de giras, temporadas y funciones  durante el periodo de gobierno </t>
  </si>
  <si>
    <t>2070303 - INVESTIGACIÓN, INNOVACIÓN, CREACIÓN, CIRCULACIÓN Y PROMOCIÓN ARTÍSTICA Y CULTURAL</t>
  </si>
  <si>
    <t>MP207030302</t>
  </si>
  <si>
    <t>Crear, reponer  25 obras de repertorio de danza vinculando coreógrafos y maestros invitados durante el cuatrienio 2016-2019</t>
  </si>
  <si>
    <t>Obras de repertorio de danza creadas, repuestas durante el cuatrienio 2016-2019</t>
  </si>
  <si>
    <t>∑(ODCR)</t>
  </si>
  <si>
    <t>ODCR= Obras de danza creadas, repuestas
∑=sumatoria</t>
  </si>
  <si>
    <t>MP207030302 - Crear, reponer  25 obras de repertorio de danza vinculando coreógrafos y maestros invitados durante el cuatrienio 2016-2019</t>
  </si>
  <si>
    <t>MP207030303</t>
  </si>
  <si>
    <t>Apoyar financieramente 1 proyecto de musica sinfonica durante cada año del gobierno</t>
  </si>
  <si>
    <t>royecto de música sinfonica apoyado financieramente durante cada año de gobierno</t>
  </si>
  <si>
    <t>NPMSAF</t>
  </si>
  <si>
    <t>NPMSAF:número de Proyectos de música sinfonica apoyados financieramente</t>
  </si>
  <si>
    <t>Ley 397 de 1.997</t>
  </si>
  <si>
    <t>MP207030303 - Apoyar financieramente 1 proyecto de musica sinfonica durante cada año del gobierno</t>
  </si>
  <si>
    <t>MP207030304</t>
  </si>
  <si>
    <t>Apoyar economicamente 40 proyectos, eventos y/o actividades artisticas y culturales durante el periodo de gobierno</t>
  </si>
  <si>
    <t>Proyectos, eventos y/o actividades artísticas y culturales apoyados economicamente durante el período de gobierno.</t>
  </si>
  <si>
    <t>NPEAACAE</t>
  </si>
  <si>
    <t>NPEAACAE: Número de proyectos, eventos, actividades artísticas y culturales apoyadas económicamente</t>
  </si>
  <si>
    <t>MP207030304 - Apoyar economicamente 40 proyectos, eventos y/o actividades artisticas y culturales durante el periodo de gobierno</t>
  </si>
  <si>
    <t>MP207030305</t>
  </si>
  <si>
    <t xml:space="preserve">Cofinanciar 200 proyectos culturales y artísticos en alianza con el sector público privado, durante el período de gobierno. </t>
  </si>
  <si>
    <t>PR-M3-P3-02 . Procedimiento de convocatoria de proyectos culturales</t>
  </si>
  <si>
    <t>Proyectos culturales y artísticos cofinanciados en alianza con el sector público privado, durante el período de gobierno</t>
  </si>
  <si>
    <t>NPCYAC</t>
  </si>
  <si>
    <t>NPCYAC: Número de proyectos culturales y artísticos cofinanciados</t>
  </si>
  <si>
    <t xml:space="preserve">MP207030305 - Cofinanciar 200 proyectos culturales y artísticos en alianza con el sector público privado, durante el período de gobierno. </t>
  </si>
  <si>
    <t>MP207030306</t>
  </si>
  <si>
    <t xml:space="preserve">Publicar 8 obras ganadoreas dentro del concurso de autores vallecaucanos, durante el período de gobierno. </t>
  </si>
  <si>
    <t>PR-M1-P3-03 . Procedimiento Planificación del Modelo de Gestión de Riesgos</t>
  </si>
  <si>
    <t>Obras ganadoras publicadas dentro del Concurso de Autores Vallecaucanos, durante el período de gobierno</t>
  </si>
  <si>
    <t>NOGDCAVP</t>
  </si>
  <si>
    <t>Número de obras ganadoras dentro del concurso autores vallecaucanos publicadas</t>
  </si>
  <si>
    <t>Ordenanzas 034/93 y 194/2004</t>
  </si>
  <si>
    <t xml:space="preserve">MP207030306 - Publicar 8 obras ganadoreas dentro del concurso de autores vallecaucanos, durante el período de gobierno. </t>
  </si>
  <si>
    <t>MP207030307</t>
  </si>
  <si>
    <t xml:space="preserve">Formular  1 proyecto para la seguridad social del creador y gestor cultural a partir de la reglamentación de la Ley de Seguridad Social del Artista, durante cada año de gobierno. </t>
  </si>
  <si>
    <t>Proyecto para la segurida social del creador y gestor cultural a partir de la reglamentacion de la Ley de seguridad Social del Artista, furmulado durante cada año de gobierno.</t>
  </si>
  <si>
    <t>NPPSSCYGCF</t>
  </si>
  <si>
    <t>NPSSCGCI: Número de proyectos para la seguridad social del creador y gestor cultural formulados</t>
  </si>
  <si>
    <t>Ley 666 de 2001</t>
  </si>
  <si>
    <t xml:space="preserve">MP207030307 - Formular  1 proyecto para la seguridad social del creador y gestor cultural a partir de la reglamentación de la Ley de Seguridad Social del Artista, durante cada año de gobierno. </t>
  </si>
  <si>
    <t>MP207030308</t>
  </si>
  <si>
    <t>Apoyar financieramente 16 festividades, cuya característica sea el mayor valor cultural significativo y que hacen parte del patrimonio cultural de su comunidad, en el marco del programa "Viernes de la Cultura", durante el período de gobierno</t>
  </si>
  <si>
    <t>Festividades  financieramente cuya característica sea el mayor valor cultural significativo y que hacen parte del patrimonio cultural de su comunidad, en el marco del programa "Viernes de la Cultura", apoyadas durante el período de gobierno</t>
  </si>
  <si>
    <t>NMYDEBVAPF*100
NTMYDEBV</t>
  </si>
  <si>
    <t xml:space="preserve">NMYDEBVAPF: Número de municipios y Distrito Especial de Buenaventura del Valle  atendidos en procesos de formación </t>
  </si>
  <si>
    <t>Desarrollaré programas de formación artística y recreación en los municipios, potencializando el uso de espacios educativos, promoviendo la creación de Escuelas de Iniciación y Formación Artística y Cultural.</t>
  </si>
  <si>
    <t>MP207030308 - Apoyar financieramente 16 festividades, cuya característica sea el mayor valor cultural significativo y que hacen parte del patrimonio cultural de su comunidad, en el marco del programa "Viernes de la Cultura", durante el período de gobierno</t>
  </si>
  <si>
    <t>MP207030309</t>
  </si>
  <si>
    <t>Organizar 1 festival internacional de ballet   facilitando el acceso masivo de la población vallecaucana a la danza, anualmente )</t>
  </si>
  <si>
    <t>Festival internacional de ballet organizado facilitando el acceso masivo de la población vallecaucana a la danza, anualmente</t>
  </si>
  <si>
    <t>NTMYDEBV</t>
  </si>
  <si>
    <t>MP207030309 - Organizar 1 festival internacional de ballet   facilitando el acceso masivo de la población vallecaucana a la danza, anualmente )</t>
  </si>
  <si>
    <t>MP207040101</t>
  </si>
  <si>
    <t xml:space="preserve">Apoyar  200  Mipymes y Pequeñas Unidades Productivas mediante una línea especial  de crédito para capital semilla Para impulsar la generacion de empleo en la región durante el período de gobierno. </t>
  </si>
  <si>
    <t xml:space="preserve">Numero de MIPYMES y pequeñas unidades productoivas mediante una linea especial de credito para capital semillapara impulsar  la generación de empleo en la región apoyadas durante el periodo de gobierno </t>
  </si>
  <si>
    <t>NMPUPACE</t>
  </si>
  <si>
    <t xml:space="preserve">NMPUPACE= Número de Mipymes y PUP Apoyadas con Crédito Especial </t>
  </si>
  <si>
    <t>Ley 590 de 2000 Ley Mipymes</t>
  </si>
  <si>
    <t xml:space="preserve">MP207040101 - Apoyar  200  Mipymes y Pequeñas Unidades Productivas mediante una línea especial  de crédito para capital semilla Para impulsar la generacion de empleo en la región durante el período de gobierno. </t>
  </si>
  <si>
    <t>20704 - APUESTAS PRODUCTIVAS</t>
  </si>
  <si>
    <t>2070401 - FORTALECIMEINTO DE MIPYMES</t>
  </si>
  <si>
    <t>MP207040201</t>
  </si>
  <si>
    <t xml:space="preserve">Impulsar 3 Proyectos Estratégicos Para impulsar la generacion de empleo en la región durante el período de gobierno. </t>
  </si>
  <si>
    <t>MR2070401</t>
  </si>
  <si>
    <t>Disminuir la Tasa de desempleo en 1% en el departamento durante el período de gobierno</t>
  </si>
  <si>
    <t xml:space="preserve">MP207040201 - Impulsar 3 Proyectos Estratégicos Para impulsar la generacion de empleo en la región durante el período de gobierno. </t>
  </si>
  <si>
    <t>2070402 - FORTALECIMIENTO DE APUESTAS PRODUCTIVAS</t>
  </si>
  <si>
    <t>MR2070401 - Disminuir la Tasa de desempleo en 1% en el departamento durante el período de gobierno</t>
  </si>
  <si>
    <t>MP207040202</t>
  </si>
  <si>
    <t xml:space="preserve">Impulsar 4 Apuestas Productivas En las Subregiones del departamento del Valle del Cauca durante el periodo de gobierno. </t>
  </si>
  <si>
    <t xml:space="preserve">MP207040202 - Impulsar 4 Apuestas Productivas En las Subregiones del departamento del Valle del Cauca durante el periodo de gobierno. </t>
  </si>
  <si>
    <t>MP208010101</t>
  </si>
  <si>
    <t>Financiar 30 Becas para la formación de maestrías y doctorados que generen un talento humano altamente calificado y pertinente en el sector productivo en el Valle del Cauca.</t>
  </si>
  <si>
    <t>MR2080101</t>
  </si>
  <si>
    <t xml:space="preserve">Priorizar y aprobar 2 de los proyectos financiados por el Fondo CTeI del Valle del Cauca que logren solicitar  patentes  durante el cuatrenio. </t>
  </si>
  <si>
    <t>MP208010101 - Financiar 30 Becas para la formación de maestrías y doctorados que generen un talento humano altamente calificado y pertinente en el sector productivo en el Valle del Cauca.</t>
  </si>
  <si>
    <t>208 - CIENCIA, TECNOLOGIA E INNOVACION</t>
  </si>
  <si>
    <t>20801 - CONOCIMIENTO PARA LA COMPETITIVIDAD Y LA TRANSFORMACIÓN PRODUCTIVA EN LAS SUBREGIONES DEL VALLE DEL CAUCA</t>
  </si>
  <si>
    <t>2080101 - GENERACIÓN DE PRODUCCIÓN CIENTÍFICA AMBICIOSA CON ENFOQUE, GERENCIA Y DISCIPLINA</t>
  </si>
  <si>
    <t xml:space="preserve">MR2080101 - Priorizar y aprobar 2 de los proyectos financiados por el Fondo CTeI del Valle del Cauca que logren solicitar  patentes  durante el cuatrenio. </t>
  </si>
  <si>
    <t>MP208010102</t>
  </si>
  <si>
    <t>Cofinanciar la Creación e implementación de 2 Centros de ciencia en el Valle del Cauca.</t>
  </si>
  <si>
    <t>MR2080102</t>
  </si>
  <si>
    <t>Ampliar en 2 la plataforma para la oferta de contenidos digitales durante el periodo de gobierno</t>
  </si>
  <si>
    <t>PR-M2-P3-01 . Procedimiento Convocatorias proyectos Ciencia Tecnología e Innovación</t>
  </si>
  <si>
    <t>Centros de Ciencia en el Valle del Cauca cofinanciados para la creación e implementación</t>
  </si>
  <si>
    <t>NCCCI</t>
  </si>
  <si>
    <t>NCCCI: Número de Centros de Ciencia cofinanciados para su Creación e Implementación</t>
  </si>
  <si>
    <t>Ley 1530 de 2012
Acuerdo 028 de 2015 de la Comisión Rectora
Guía Sectorial No. 2 de COLCIENCIAS
Metas País 2025 de COLCIENCIAS
Plan y Acuerdo Estratégico del Departamento (PAED)</t>
  </si>
  <si>
    <t>MP208010102 - Cofinanciar la Creación e implementación de 2 Centros de ciencia en el Valle del Cauca.</t>
  </si>
  <si>
    <t>MR2080102 - Ampliar en 2 la plataforma para la oferta de contenidos digitales durante el periodo de gobierno</t>
  </si>
  <si>
    <t>MP208010103</t>
  </si>
  <si>
    <t>Fomentar la Investigaciónaplicada y el desarrollo tecnológico en 5 focos de ciencia tecnología e innovación priorizados en el departamento del Valle del Cauca</t>
  </si>
  <si>
    <t>Focos de ciencia y tecnología e innovación priorizados donde se ha fomentado la investigación aplicada y el desarrollo tecnológico.</t>
  </si>
  <si>
    <t>NIAFFCTIPD + NDTFFCTIPD</t>
  </si>
  <si>
    <t>NIAFFCTIPD: Número de Investigaciones Aplicadas Fomentadas en los 5 Focos de CTeI, Priorizados por el Departamento.
NDTFFCTIPD: Número de Desarrollos Tecnólogicos Fomentados en los 5 Focos de CTeI, Priorizados por el Departamento.</t>
  </si>
  <si>
    <t>Ley 1530 de 2012,  Acuerdo 028 de 2015 de la Comisión Rectora, Guía Sectorial No. 2 de COLCIENCIAS, Metas País 2025 de COLCIENCIAS
Plan y Acuerdo Estratégico del Departamento (PAED)</t>
  </si>
  <si>
    <t>MP208010103 - Fomentar la Investigaciónaplicada y el desarrollo tecnológico en 5 focos de ciencia tecnología e innovación priorizados en el departamento del Valle del Cauca</t>
  </si>
  <si>
    <t>MP208010104</t>
  </si>
  <si>
    <t>Apoyar la Creación e implementación de 2 Centros tecnológicos y de Investigación en los focos priorizados en el Valle del Cauca.</t>
  </si>
  <si>
    <t>Centros Tecnológicos y de Investigación en los focos priorizados en el Valle del Cauca apoyados para ser creados e implementados</t>
  </si>
  <si>
    <t>NCTACIFPD + NIACIFPD</t>
  </si>
  <si>
    <t>NCTACIFPD: Número de Centros Tecnológicos Apoyados para ser Creados e Implementados en los Focos Priorizados en el Departamento.
NIACIFPD: Número de Centros de Investigación Apoyados para ser Creados e Implementados en los Focos Priorizados en el Departamento.</t>
  </si>
  <si>
    <t>MP208010104 - Apoyar la Creación e implementación de 2 Centros tecnológicos y de Investigación en los focos priorizados en el Valle del Cauca.</t>
  </si>
  <si>
    <t>MP208010201</t>
  </si>
  <si>
    <t>Fortalecer 90 Mipymes a traves de estrategias enfocadas en el uso, apropiación y utilidad la Ciencia Tecnología e Innovación  CTeI en el Valle del Cauca del Pacífico Colombiano.</t>
  </si>
  <si>
    <t>MR2080104</t>
  </si>
  <si>
    <t>Apoyar 4 iniciativas productivas fundamentadas en ciencia, tecnologia e innovación para productos agropecuarios</t>
  </si>
  <si>
    <t>Mipymes a través de estrategias enfocadas en el uso, apropiación y utilidad de la Ciencia, tecnología e innovación fortalecidas en el Valle del Cauca del Pacifico Colombiano.</t>
  </si>
  <si>
    <t>NMIPYMESATEUCTeI</t>
  </si>
  <si>
    <t>NMFEUCTeI: Número de MIPYMES Asistidas Técnicamente en Estrategias de Uso de la CTeI.</t>
  </si>
  <si>
    <t>MP208010201 - Fortalecer 90 Mipymes a traves de estrategias enfocadas en el uso, apropiación y utilidad la Ciencia Tecnología e Innovación  CTeI en el Valle del Cauca del Pacífico Colombiano.</t>
  </si>
  <si>
    <t>2080102 - IMPULSO, FOMENTO Y FORTALECIMIENTO DE EMPRESAS MÁS SOFISTICADAS E INNOVADORAS</t>
  </si>
  <si>
    <t>MR2080104 - Apoyar 4 iniciativas productivas fundamentadas en ciencia, tecnologia e innovación para productos agropecuarios</t>
  </si>
  <si>
    <t>MP208010202</t>
  </si>
  <si>
    <t>Generar innovación en 80 micro, pequeñas y medianas empresas - Mipymes en los focos priorizados en Ciencia Tecnología e Innovación del Valle del Cauca.</t>
  </si>
  <si>
    <t>Número de Micro, Pequeñas y Medianas Empresas (MIPYMES) en los focos  priorizados en Ciencia, Tecnología e Innovación del Valle del Cauca generando innovación.</t>
  </si>
  <si>
    <t>NMIPYMESARCTeII</t>
  </si>
  <si>
    <t>NMIPYMESARCTeII: Número de MIPYMES Apoyadas con Recursos de CTeI para Innovación.</t>
  </si>
  <si>
    <t>MP208010202 - Generar innovación en 80 micro, pequeñas y medianas empresas - Mipymes en los focos priorizados en Ciencia Tecnología e Innovación del Valle del Cauca.</t>
  </si>
  <si>
    <t>MP208010203</t>
  </si>
  <si>
    <t>Crear un Centro de Desarrollo de Contenidos Digitales para Telepacífico, durante el cuatrienio.</t>
  </si>
  <si>
    <t>1174. TELEPACIFICO</t>
  </si>
  <si>
    <t>16   SECTOR COMUNICACIONES</t>
  </si>
  <si>
    <t>Centro de Desarrollo de Contenidos Digitales creado para Telepacífico.</t>
  </si>
  <si>
    <t xml:space="preserve"> NCDCD creados para Telepacífico.</t>
  </si>
  <si>
    <t>NCDCD: Número de Centros de Desarrollo de Contenidos Digitales.</t>
  </si>
  <si>
    <t>MP208010203 - Crear un Centro de Desarrollo de Contenidos Digitales para Telepacífico, durante el cuatrienio.</t>
  </si>
  <si>
    <t>MP208010301</t>
  </si>
  <si>
    <t>Fortalecer las capacidades y habilidades investigativas 5000 niños y jóvenes del Valle del Cauca.</t>
  </si>
  <si>
    <t xml:space="preserve">Niños y jóvenes del Valle del Cauca fortalecidos en sus capacidades y habilidades de investigación </t>
  </si>
  <si>
    <t>NNJPPICT</t>
  </si>
  <si>
    <t xml:space="preserve">NNJPPICT: Número de Niños y Jóvenes Participantes en Procesos de Investigación Científica y Tecnológica. </t>
  </si>
  <si>
    <t>MP208010301 - Fortalecer las capacidades y habilidades investigativas 5000 niños y jóvenes del Valle del Cauca.</t>
  </si>
  <si>
    <t>2080103 - FOMENTO DE LA CULTURA QUE VALORA Y GESTIONA EL CONOCIMIENTO</t>
  </si>
  <si>
    <t>MP208010302</t>
  </si>
  <si>
    <t>Movilizar 30 personas de la comunidad académica del ecosistema de ciencia, tecnología e innovacción del Valle del Cauca en Redes internacionales universitarias de conocimiento - Nexo global.</t>
  </si>
  <si>
    <t>Número de Personas de la comunidad académica del ecosistema de Ciencia, Tecnología e Innovación del Valle del Cauca movilizadas en Redes Internacionales Universitarias de Conocimiento - Nexo Global.</t>
  </si>
  <si>
    <t>NPCAECTeIPPI</t>
  </si>
  <si>
    <t>NPCAECTeIPPI: Número de Personas de la Comunidad Académica del Ecosistema CTeI Participantes de Pasantía Internacional.</t>
  </si>
  <si>
    <t>MP208010302 - Movilizar 30 personas de la comunidad académica del ecosistema de ciencia, tecnología e innovacción del Valle del Cauca en Redes internacionales universitarias de conocimiento - Nexo global.</t>
  </si>
  <si>
    <t>MP208010401</t>
  </si>
  <si>
    <t>Producir 750000 planulas certificadas de guadua para el fortalecimiento de la cadena productiva durante el cuatrenio</t>
  </si>
  <si>
    <t xml:space="preserve">Plántulas certificadas de guadua producidas para el fortalecimiento de la cadena productiva. </t>
  </si>
  <si>
    <t>∑PGCPA</t>
  </si>
  <si>
    <t>∑PGCPA: Sumatoria de Plántulas de Guadua Certificadas Producidas en el Año.</t>
  </si>
  <si>
    <t>MP208010401 - Producir 750000 planulas certificadas de guadua para el fortalecimiento de la cadena productiva durante el cuatrenio</t>
  </si>
  <si>
    <t>2080104 - CIENCIA, TECNOLOGÍA E INNOVACIÓN A FAVOR DE LA COMPETITIVIDAD RURAL</t>
  </si>
  <si>
    <t>MP208020101</t>
  </si>
  <si>
    <t>Adoptar un marco de referencia de arquitectura empresarial para la gestion de TIC en el Valle del cauca  durante el cuatrienio</t>
  </si>
  <si>
    <t>MR2080201</t>
  </si>
  <si>
    <t>Aumentar la Población con suscripción a internet en un 1,87% en el período de gobierno.</t>
  </si>
  <si>
    <t>Marco de Referencia de Arquitectura Empresarial para la gestión de TIC adoptado durante el cuatrienio</t>
  </si>
  <si>
    <t>MRAEA</t>
  </si>
  <si>
    <t>MRAE= Marco de Referencia de Arquitectura Empresarial Adoptado</t>
  </si>
  <si>
    <t>MARCO DE REFERENCIA DE ARQUITECTURA EMPRESARIAL - MINTIC</t>
  </si>
  <si>
    <t>MP208020101 - Adoptar un marco de referencia de arquitectura empresarial para la gestion de TIC en el Valle del cauca  durante el cuatrienio</t>
  </si>
  <si>
    <t>20802 - GESTIÓN DE TECNOLOGÍA DE INFORMACIÓN PARA UN TERRITORIO INTELIGENTE E INNOVADOR</t>
  </si>
  <si>
    <t>2080201 - SOLUCIONES INNOVADORAS PARA UN TERRITORIO INTELIGENTE</t>
  </si>
  <si>
    <t>MR2080201 - Aumentar la Población con suscripción a internet en un 1,87% en el período de gobierno.</t>
  </si>
  <si>
    <t>MP208020102</t>
  </si>
  <si>
    <t>Consolidar un ecosistema de innovacion TIC  durante el cuatrienio</t>
  </si>
  <si>
    <t>Ecosistema de Innovación TIC consolidado durante el cuatrienio</t>
  </si>
  <si>
    <t>NFEII/NTFEI</t>
  </si>
  <si>
    <t>NFEII= Número de Fases del Ecosistema de Innovación TIC Implementadas
NTFEI= Número Total de Fases del Ecosistema de Innovación TIC</t>
  </si>
  <si>
    <t>MP208020102 - Consolidar un ecosistema de innovacion TIC  durante el cuatrienio</t>
  </si>
  <si>
    <t>MP208020103</t>
  </si>
  <si>
    <t xml:space="preserve">Promover un  CIO Centro de información en cada entidad territorial del Valle del Cauca  durante el cuatrienio </t>
  </si>
  <si>
    <t>Número de CIO´s Centros de información promovidos en las entidades territoriales del Valle del Cauca durante el periodo de gobierno</t>
  </si>
  <si>
    <t>NETCIO</t>
  </si>
  <si>
    <t xml:space="preserve">NETCIO= Número de entidades territoriales del Valle del Cauca en la se promovió un CIO´s </t>
  </si>
  <si>
    <t xml:space="preserve">MP208020103 - Promover un  CIO Centro de información en cada entidad territorial del Valle del Cauca  durante el cuatrienio </t>
  </si>
  <si>
    <t>MP208020104</t>
  </si>
  <si>
    <t>Promover el 80% de viviendas de interés prioritario nuevas cofinanciadas por el Departamento del Valle del Cauca tengan acceso a internet con tarifas sociales</t>
  </si>
  <si>
    <t>Porcentaje de viviendas de interés prioritario nuevas cofinanciadas por el Departamento del Valle del Cauca con acceso a Internet a tarifas sociales promovidas</t>
  </si>
  <si>
    <t>(NVIPITS/TVNIP)*100</t>
  </si>
  <si>
    <t>NVIPITS= Número de Viviendas Nuevas cofinanciadas por el Departamento del Valle del Cauca de Interés Prioritario con acceso a Internet a Tarifas Sociales
TVIPN= Total  de Viviendas Nuevas de Interés Prioritario cofinanciadas por el Departamento del Valle del Cauca</t>
  </si>
  <si>
    <t>MP208020104 - Promover el 80% de viviendas de interés prioritario nuevas cofinanciadas por el Departamento del Valle del Cauca tengan acceso a internet con tarifas sociales</t>
  </si>
  <si>
    <t>MP208020201</t>
  </si>
  <si>
    <t>Apoyar el Desarrollo del 100%  proyectos que involucran infraestructura tecnológica y conectividad de la Gobernación del Valle del Cauca durante el cuatrienio</t>
  </si>
  <si>
    <t>1179. ERT - EMPRESA DE RECURSOS TECNOLOGICOS S.A. E.S.P.</t>
  </si>
  <si>
    <t>Porcentaje de proyectos que involucran infraestructura tecnológica y conectividad de la Gobernación del Valle del Cauca apoyados durante el período de gobierno</t>
  </si>
  <si>
    <t>PTIE/PTI*100</t>
  </si>
  <si>
    <t>PTIE= Número de proyectos TI apoyados
PTI= No de proyectos totales TI</t>
  </si>
  <si>
    <t>MP208020201 - Apoyar el Desarrollo del 100%  proyectos que involucran infraestructura tecnológica y conectividad de la Gobernación del Valle del Cauca durante el cuatrienio</t>
  </si>
  <si>
    <t>2080202 - TIC COMO MEDIO PARA EL DESARROLLO ECONÓMICO LOCAL - REGIONAL</t>
  </si>
  <si>
    <t>MP208020202</t>
  </si>
  <si>
    <t>Implementar una  estrategia para el mejoramiento y sostenibilidad de los puntos Vive digital PVD Y kioskos vive digital KVD en el departamento  durante el cuatrienio</t>
  </si>
  <si>
    <t>Estrategia para el mejoramiento y sostenibilidad de los PVD (Puntos Vive Digital) y KVD (Kioskos Vive Digital) del Valle del Cauca implementada durante el periodo de gobierno</t>
  </si>
  <si>
    <t>NFEI/NTFE</t>
  </si>
  <si>
    <t>NFEI= Número de Fases de la Estrategia para el mejoramiento y sostenibilidadde los PVD y KVD Implementadas
NTFE= Número Total de Fases de la Estrategia</t>
  </si>
  <si>
    <t>Programa de orden nacional: Puntos Vive Digital y Kioscos Vive Digital - MINTIC</t>
  </si>
  <si>
    <t>MP208020202 - Implementar una  estrategia para el mejoramiento y sostenibilidad de los puntos Vive digital PVD Y kioskos vive digital KVD en el departamento  durante el cuatrienio</t>
  </si>
  <si>
    <t>MP208020203</t>
  </si>
  <si>
    <t>Implementar 100 zonas wifi en el Departamento  durante el cuatrienio</t>
  </si>
  <si>
    <t>Zonas WIFI implementadas en el departamento durante el periodo de gobierno</t>
  </si>
  <si>
    <t>NUZOWIFI</t>
  </si>
  <si>
    <t>NUZOWIFI= Número de Zonas WIFI Implementadas</t>
  </si>
  <si>
    <t>Programa de orden nacional: WIFI para todos - MINTIC</t>
  </si>
  <si>
    <t>MP208020203 - Implementar 100 zonas wifi en el Departamento  durante el cuatrienio</t>
  </si>
  <si>
    <t>MP208020204</t>
  </si>
  <si>
    <t>Implementar un campus virtual de Bellas artes durante el período de Gobierno que faciliten a 15.000 ciudadanos el acceso a los bienes y servicios en formación artística y TIC.</t>
  </si>
  <si>
    <t>Campus Virtual de Bellas Artes implementado durante el periodo de Gobierno que faciliten a 15000 ciudadanos el acceso a los bienes y servicios en formación artística y TIC</t>
  </si>
  <si>
    <t>CVI</t>
  </si>
  <si>
    <t>CVI=  Campus Virtual Implementado</t>
  </si>
  <si>
    <t>UNA POLÍTICA PARA INCLUIR, RESPETAR Y
APRENDER DE LAS ETNIAS, pág 46, numeral 7. CULTURA PARA LA CONVIVENCIA PACÍFICA, pág. 42, numeral 2</t>
  </si>
  <si>
    <t>MP208020204 - Implementar un campus virtual de Bellas artes durante el período de Gobierno que faciliten a 15.000 ciudadanos el acceso a los bienes y servicios en formación artística y TIC.</t>
  </si>
  <si>
    <t>MP208020205</t>
  </si>
  <si>
    <t>Implementar  una Solucion Tecnologica para soportar  la disponibilidad, contingencia Y Respaldo de  la informacion en la gobernacion del valle del cauca</t>
  </si>
  <si>
    <t>Solución tecnológica para soportar la disponibilidad, contingencia y respaldo de la información en la gobernación del Valle del Cauca implementada</t>
  </si>
  <si>
    <t>STCRI</t>
  </si>
  <si>
    <t>STCRI= Solución Tecnológica de Contingencia y Respaldo Implementada</t>
  </si>
  <si>
    <t>MP208020205 - Implementar  una Solucion Tecnologica para soportar  la disponibilidad, contingencia Y Respaldo de  la informacion en la gobernacion del valle del cauca</t>
  </si>
  <si>
    <t>MP208020206</t>
  </si>
  <si>
    <t>Dotar terminales a las Instituciones Educativas oficiales de los municipios no certificados del Valle del Cauca en una relación de 2 niños por terminal.</t>
  </si>
  <si>
    <t>Relación de Número de Niños por terminal en las Instituciones Educativas oficiales de los muncipios no certificados del Valle del Cauca</t>
  </si>
  <si>
    <t>MRSIMAT/NTT</t>
  </si>
  <si>
    <t>MRSIMAT= Matrícula Registrada en el SIMAT de las Instituciones Educativas oficiales de los muncipios no certificados del Valle del Cauca
NTT= Número Total de Terminales en las Instituciones Educativas oficiales de los muncipios no certificados del Valle del Cauca</t>
  </si>
  <si>
    <t>Programa de orden nacional: Computadores Para Educar - MINTIC</t>
  </si>
  <si>
    <t>MP208020206 - Dotar terminales a las Instituciones Educativas oficiales de los municipios no certificados del Valle del Cauca en una relación de 2 niños por terminal.</t>
  </si>
  <si>
    <t>MP208020207</t>
  </si>
  <si>
    <t>Gestionar el 95% de la matrícula de E.E. oficiales de municipios No certificados, cuenten con conexión a internet.</t>
  </si>
  <si>
    <t>Porcentaje de la Matrícula de los Establecimientos Educativos oficiales de los municipios no certificados con conexión a Internet gestionada</t>
  </si>
  <si>
    <t>MRSIMATCI/TMRSIMAT*100</t>
  </si>
  <si>
    <t>MRSIMATCI= Matrícula Registrada en el SIMAT de los Establecimientos Educativos oficiales de los municipios no certificados con Conexión a Internet
TMRSIMAT= Total Matrícula Registrada en el SIMAT de los Establecimientos Educativos oficiales de los municipios no certificados</t>
  </si>
  <si>
    <t>CONEXIÓN TOTAL - MINEDUCACION</t>
  </si>
  <si>
    <t>MP208020207 - Gestionar el 95% de la matrícula de E.E. oficiales de municipios No certificados, cuenten con conexión a internet.</t>
  </si>
  <si>
    <t>MP208020301</t>
  </si>
  <si>
    <t>Diseñar un plan de promoción y fomento de competencias para el teletrabajo al finalizar el período de gobierno</t>
  </si>
  <si>
    <t>Plan de promocion y fomento de competencias para el teletrabajo diseñado durante el periodo de gobierno</t>
  </si>
  <si>
    <t>NFPI= Número de Fases del Plan de promoción y fomento de competencias para el teletrabajo Implementadas
NTFP= Número Total de Fases del Plan</t>
  </si>
  <si>
    <t>Programa de orden nacional: MINTIC</t>
  </si>
  <si>
    <t>MP208020301 - Diseñar un plan de promoción y fomento de competencias para el teletrabajo al finalizar el período de gobierno</t>
  </si>
  <si>
    <t>2080203 - PROMOCIÓN  Y APROPIACIÓN DE LAS TECNOLOGÍAS DE LA INFORMACIÓN Y LAS COMUNICACIONES</t>
  </si>
  <si>
    <t>MP209010101</t>
  </si>
  <si>
    <t xml:space="preserve">Desarrollar 6  Centros de Innovación y emprendimiento durante el periodo de gobierno.  </t>
  </si>
  <si>
    <t>MR2090102</t>
  </si>
  <si>
    <t>Aumentar en 10% el número de sociedades comerciales nuevas constituidas y/o formalizadas durante el período de gobierno</t>
  </si>
  <si>
    <t xml:space="preserve">Número de Centros de Innovación y  Emprendimiento desarrollados durante el periodo de gobierno </t>
  </si>
  <si>
    <t>NCIED</t>
  </si>
  <si>
    <t xml:space="preserve">NCIED = Número de Centros de Innovación  y Emprendimiento Desarrollados </t>
  </si>
  <si>
    <t>Emprendimiento y Generación de empleo. Valle INN</t>
  </si>
  <si>
    <t xml:space="preserve">MP209010101 - Desarrollar 6  Centros de Innovación y emprendimiento durante el periodo de gobierno.  </t>
  </si>
  <si>
    <t xml:space="preserve">209 - EMPRENDIMIENTO Y DESARROLLO EMPRESARIAL </t>
  </si>
  <si>
    <t>20901 - VALLE INN -   INCLUYENTE e INNOVADOR</t>
  </si>
  <si>
    <t>2090101 - INNOVACIÓN Y EMPRENDIMIENTO.</t>
  </si>
  <si>
    <t>MR2090102 - Aumentar en 10% el número de sociedades comerciales nuevas constituidas y/o formalizadas durante el período de gobierno</t>
  </si>
  <si>
    <t>MP209010102</t>
  </si>
  <si>
    <t>Apoyar 8 Emprendimientos Turísticos al 2019</t>
  </si>
  <si>
    <t>MR2090101</t>
  </si>
  <si>
    <t>Impulsar en el 100% de las instituciones educativas del Valle del Cauca, la cultura del emprendimiento y la innovación, durante el perido de gobierno. (municipios no certificados donde presta  el servicio la Secretaría de Educación Departamental)</t>
  </si>
  <si>
    <t>Emprendimientos turísitcos apoyados</t>
  </si>
  <si>
    <t>No.Emprendimientos apoyados con asistencia tecnica</t>
  </si>
  <si>
    <t>No.ET: Numero de Emprendimientos Apoyados con asistencia tecnica</t>
  </si>
  <si>
    <t>Turismo Sostenible, Sustentable y Competitivo;  Punto 10</t>
  </si>
  <si>
    <t>MP209010102 - Apoyar 8 Emprendimientos Turísticos al 2019</t>
  </si>
  <si>
    <t>MR2090101 - Impulsar en el 100% de las instituciones educativas del Valle del Cauca, la cultura del emprendimiento y la innovación, durante el perido de gobierno. (municipios no certificados donde presta  el servicio la Secretaría de Educación Departamental)</t>
  </si>
  <si>
    <t>MP209010103</t>
  </si>
  <si>
    <t xml:space="preserve">Apoyar y orientar la Certificación de 40 empresas en Normas Técnicas Sectoriales (NTS) </t>
  </si>
  <si>
    <t>Empresas apoyadas y orientadas para la certificacion en Normas Tecnicas Sectoriales.</t>
  </si>
  <si>
    <t>No.EAYONTS</t>
  </si>
  <si>
    <t xml:space="preserve">No.EANTS :Numero de empresas apoyadas y orientadas en Normas Técnicas Sectoriales </t>
  </si>
  <si>
    <t xml:space="preserve">MP209010103 - Apoyar y orientar la Certificación de 40 empresas en Normas Técnicas Sectoriales (NTS) </t>
  </si>
  <si>
    <t>MP209010201</t>
  </si>
  <si>
    <t xml:space="preserve">Diseñar y poner en marcha  1 Ruta del emprendedor durante el periodo de gobierno </t>
  </si>
  <si>
    <t>Ruta del emprendedor diseñada y en funcionamiento durante el periodo de gobierno</t>
  </si>
  <si>
    <t>REDI</t>
  </si>
  <si>
    <t>REDI = Ruta del Emprendedor diseñada e implementada</t>
  </si>
  <si>
    <t>Emprendimiento y empleo</t>
  </si>
  <si>
    <t xml:space="preserve">MP209010201 - Diseñar y poner en marcha  1 Ruta del emprendedor durante el periodo de gobierno </t>
  </si>
  <si>
    <t xml:space="preserve">2090102 - RUTAS DE EMPRENDEDORES </t>
  </si>
  <si>
    <t>MP209010301</t>
  </si>
  <si>
    <t xml:space="preserve">Fortalecer 1 Red Regional de Emprendimiento durante el periodo de gobierno </t>
  </si>
  <si>
    <t>Una Red Regional de Emprendimiento Fortalecida en operación durante el periodo de gobierno</t>
  </si>
  <si>
    <t>RERREFO/RPRREFO</t>
  </si>
  <si>
    <t>RERREFO = Recursos Ejecutados  e la Red Regional de Emprendimiento  en Operación       RPRREFO = Recursos Programados  eN la Red Regional de Emprendimiento  en Operación</t>
  </si>
  <si>
    <t>LEY DE EMPRENDIMIENTO</t>
  </si>
  <si>
    <t xml:space="preserve">MP209010301 - Fortalecer 1 Red Regional de Emprendimiento durante el periodo de gobierno </t>
  </si>
  <si>
    <t xml:space="preserve">2090103 - REDES DE EMPRENDIMIENTO  </t>
  </si>
  <si>
    <t>MP209010401</t>
  </si>
  <si>
    <t xml:space="preserve">Crear y poner en marcha 1 Premio Valle del Cauca a la innovación durante el periodo de gobierno </t>
  </si>
  <si>
    <t>Premio Valle del Cauca a la Innovación creado y puesto en marcha durante el periodo de gobierno</t>
  </si>
  <si>
    <t>UPVCI</t>
  </si>
  <si>
    <t>UPVCI = Un Premio Valle del Cauca a la Innovación</t>
  </si>
  <si>
    <t>Crearemos el “Premio Valle del Cauca a la Innovación” con Cuatro categorías: jóvenes de educación básica; jóvenes de centros de investigación, universidades y patentes empresariales financiado con el fondo de CIT.</t>
  </si>
  <si>
    <t xml:space="preserve">MP209010401 - Crear y poner en marcha 1 Premio Valle del Cauca a la innovación durante el periodo de gobierno </t>
  </si>
  <si>
    <t xml:space="preserve">2090104 - ESTIMULOS A LA INNOVACION </t>
  </si>
  <si>
    <t>MP209010501</t>
  </si>
  <si>
    <t xml:space="preserve"> Establecer un convenio con lnstituciones de educación Terciaria para fortalecer el emprendimiento y la competitividad en la educación media  del Valle del Cauca, durante el periodo de gobierno.</t>
  </si>
  <si>
    <t>Convenios con instituciones de  educacion terciaria establecidos para fortalecer el emprendimiento y la competitividad en el Valle del Cauca, durante el period de gobierno.</t>
  </si>
  <si>
    <t>NCEFE</t>
  </si>
  <si>
    <t>NCEFE=No. Convenios Establecidos para el fortalecimieto del emprendimiento</t>
  </si>
  <si>
    <t>PROGRAMA DE GOBIERNO - COMPONENTE EDUCATIVO NUMERAL 15</t>
  </si>
  <si>
    <t>MP209010501 -  Establecer un convenio con lnstituciones de educación Terciaria para fortalecer el emprendimiento y la competitividad en la educación media  del Valle del Cauca, durante el period de gobierno.</t>
  </si>
  <si>
    <t xml:space="preserve">2090105 - ESCUELAS EMPRENDEDORAS E INNOVADORAS   </t>
  </si>
  <si>
    <t>MP209010502</t>
  </si>
  <si>
    <t xml:space="preserve">Impulsar en el 100% de las Instituciones educativas oficiales  la Catedra de Empendimiento  de los municipios no certificados, la formulacion y desarrollo de proyectos de emprendimiento y unidades productivas, durante el periodo de gobierno. 
</t>
  </si>
  <si>
    <t>Porcentaje de Instituciones educativas oficiales de los municipios no certificados, impulsadas en  la formulacion y desarrollo de proyectos de emprendimiento y unidades productivas, durante el periodo de gobierno.</t>
  </si>
  <si>
    <t>IEIPE=IECPPD/TIE*100</t>
  </si>
  <si>
    <t>IEIPE:Instituciones educativas Impulsada con Proyectos de Emprendiemiento 
=IECPPD: Instituciones educativas con proyectos pedagógicos desarrollados/Total instituciones educativas por 100</t>
  </si>
  <si>
    <t xml:space="preserve">MP209010502 - Impulsar en el 100% de las Instituciones educativas oficiales  la Catedra de Empendimiento  de los municipios no certificados, la formulacion y desarrollo de proyectos de emprendimiento y unidades productivas, durante el periodo de gobierno. 
</t>
  </si>
  <si>
    <t>MP301010101</t>
  </si>
  <si>
    <t>Implementar, hacer seguimiento y control a un (1) sistema de gestión documental en la gobernación del Valle bajo los lineamientos que establece la norma durante el periodo de gobierno.</t>
  </si>
  <si>
    <t>1127. SECRETARIA GENERAL</t>
  </si>
  <si>
    <t>MR3010101</t>
  </si>
  <si>
    <t>Mejorar en un 25% las condiciones para la toma de decisiones durante el cuatrienio</t>
  </si>
  <si>
    <t>Sistema de gestión documental implementado en la Gobernación del Valle bajo los lineamientos que establece la norma durante el periodo de gobierno.</t>
  </si>
  <si>
    <t>(AGDE/AGDP)</t>
  </si>
  <si>
    <t>AGDE = Actividades de procesamiento, manejo y organización de documentos Ejecutadas</t>
  </si>
  <si>
    <t>No aplica</t>
  </si>
  <si>
    <t>MP301010101 - Implementar, hacer seguimiento y control a un (1) sistema de gestión documental en la gobernación del Valle bajo los lineamientos que establece la norma durante el periodo de gobierno.</t>
  </si>
  <si>
    <t>3 - PAZ TERRITORIAL</t>
  </si>
  <si>
    <t>301 - BUEN GOBIERNO</t>
  </si>
  <si>
    <t>30101 - BUEN GOBIERNO AL SERVICIO DE LA COMUNIDAD</t>
  </si>
  <si>
    <t>3010101 - MODERNIZACION INSTITUCIONAL Y ORGANIZACIONAL</t>
  </si>
  <si>
    <t>MR3010101 - Mejorar en un 25% las condiciones para la toma de decisiones durante el cuatrienio</t>
  </si>
  <si>
    <t>MP301010102</t>
  </si>
  <si>
    <t xml:space="preserve">Fortalecer un  Banco de Programas y Proyectos  en el Departamento del Valle del Cauca </t>
  </si>
  <si>
    <t>PR-M1-P1-09 . Procedimiento para administrar el banco de  programas y proyectos de inversión</t>
  </si>
  <si>
    <t>Banco de Programas y Proyectos en el Departamento del Valle del Cauca fortalecido</t>
  </si>
  <si>
    <t>(NPDBPPD/TPBPPD)</t>
  </si>
  <si>
    <t>NPDBPPD: Número de Proyectos Digitalizados en el Banco de Programas y Proyectos Departamental</t>
  </si>
  <si>
    <t>Art. 343 y Art. 344 de la Constitución Política de Colombia, Ley 038 de 1989, Ley 152 de 1994, Ley 715 de 2001, Decreto 841 de 1990,       Decreto 1363 de 2000 y Decreto Departamental 1717 de 2009</t>
  </si>
  <si>
    <t xml:space="preserve">MP301010102 - Fortalecer un  Banco de Programas y Proyectos  en el Departamento del Valle del Cauca </t>
  </si>
  <si>
    <t>MP301010103</t>
  </si>
  <si>
    <t>Implementar un programa de fortalecimiento de la Secretaría Vivienda del Departamento</t>
  </si>
  <si>
    <t>Proyecto piloto de energia para pueblos indigenas gestionado</t>
  </si>
  <si>
    <t>PP=GP</t>
  </si>
  <si>
    <t xml:space="preserve">PP= Gestión de Proyecto piloto de energia; GP= Numero de proyectos piloto de energia alternativa para la población indigena gestionados  </t>
  </si>
  <si>
    <t>MP301010103 - Implementar un programa de fortalecimiento de la Secretaría Vivienda del Departamento</t>
  </si>
  <si>
    <t>MP301010104</t>
  </si>
  <si>
    <t xml:space="preserve">Fortalecimiento 8% Casa del Valle  Durante el periodo de Gobierno </t>
  </si>
  <si>
    <t>%CPE = (PEP -PEI ) / PEI  x 100</t>
  </si>
  <si>
    <t>%CPE= Porcentaje del Crecimiento del Presupuesto Ejecutado</t>
  </si>
  <si>
    <t xml:space="preserve">MP301010104 - Fortalecimiento 8% Casa del Valle  Durante el periodo de Gobierno </t>
  </si>
  <si>
    <t>MP301010105</t>
  </si>
  <si>
    <t>Fortalecer un Departamento Administrativo de Planeación  institucional, tecnológica y físicamente</t>
  </si>
  <si>
    <t>Departamento Administrativo de Planeación institucional, tecnológica y físicamente fortalecido</t>
  </si>
  <si>
    <t>(ALN + CEPT )* 25% = DAPVF</t>
  </si>
  <si>
    <t xml:space="preserve">ALN: Apoyo Logistico Necesario
CEPT: Conformación Equipo Profesional y/o Técnico 
25%: Incremento esperado en Mejora
DAPVF: DAPV Fortalecido </t>
  </si>
  <si>
    <t xml:space="preserve">Ley 152 de 1994 </t>
  </si>
  <si>
    <t>MP301010105 - Fortalecer un Departamento Administrativo de Planeación  institucional, tecnológica y físicamente</t>
  </si>
  <si>
    <t>MP301010106</t>
  </si>
  <si>
    <t>Establecer dos alianzas estratégicas con  entidades externas para el desarrollo del plan de bienestar de la secretaria de  educación en el periodo de gobierno.</t>
  </si>
  <si>
    <t>MR3010102</t>
  </si>
  <si>
    <t>Implementar un programa de cualificación del Talento Humano dirigido al personal administrativo de los establecimientos educativos oficiales y nivel central que permitan el mejoramiento de competencias funcionales y comportamentales.</t>
  </si>
  <si>
    <t>Alianzas estratégicas establecidas con  entidades externas para el desarrollo del plan de bienestar de la secretaria de  educación en el periodo de gobierno.</t>
  </si>
  <si>
    <t>%CPE= { (Ppto ejecutado del periodo - Ppto ejecutado inicial ) /  Ppto ejecutado inicial } x100</t>
  </si>
  <si>
    <t>PEI = Ppto ejecutado inicial</t>
  </si>
  <si>
    <t>Decreto 1567 de 1998</t>
  </si>
  <si>
    <t>MP301010106 - Establecer dos alianzas estratégicas con  entidades externas para el desarrollo del plan de bienestar de la secretaria de  educación en el periodo de gobierno.</t>
  </si>
  <si>
    <t>MR3010102 - Implementar un programa de cualificación del Talento Humano dirigido al personal administrativo de los establecimientos educativos oficiales y nivel central que permitan el mejoramiento de competencias funcionales y comportamentales.</t>
  </si>
  <si>
    <t>MP301010107</t>
  </si>
  <si>
    <t>Generar un diagnostico para caracterizar las necesidades del bienestar adscrito a la sed durante  el cuatrienio (Bienestar Docente)</t>
  </si>
  <si>
    <t>Diagnostico generado para caracterizar las necesidades de bienestar adscrito a la Secretaria de Educacion Departamental durante  el cuatrienio.</t>
  </si>
  <si>
    <t>NDCNBR</t>
  </si>
  <si>
    <t>NDCNBR=Diagnóstico de caracterización de necesidades de bienestar realizado</t>
  </si>
  <si>
    <t>MP301010107 - Generar un diagnostico para caracterizar las necesidades del bienestar adscrito a la sed durante  el cuatrienio (Bienestar Docente)</t>
  </si>
  <si>
    <t>MP301010108</t>
  </si>
  <si>
    <t>Organizar 280 metros lineales de soportes documentales de archivos de gestión y fondos acumulados  de la Secretaria de Educación del Valle del Cauca durante el periodo de gobierno</t>
  </si>
  <si>
    <t>MR3010103</t>
  </si>
  <si>
    <t>Aumentar al 80% el nivel de satisfacción de los usuarios de la Secretaria de Educación Departamental, respecto a la prestación del servicio, durante el periodo de gobierno</t>
  </si>
  <si>
    <t>PR-M12-P2-03 . Procedimiento para la mejora continua de la eficacia, eficiencia y efectividad del SIG</t>
  </si>
  <si>
    <t>Metros lineales de soportes documentales de archivos de gestión y fondos acumulados Organizados de la Secretaria de Educación del Valle del Cauca durante el periodo de gobierno</t>
  </si>
  <si>
    <t>NMLSDAGFAO</t>
  </si>
  <si>
    <t>o. de metros lineales de soportes documentales de archivos de gestión y fondos acumulados  organizados</t>
  </si>
  <si>
    <t>Ley 594 de 2000 Ley General de Archivo</t>
  </si>
  <si>
    <t>MP301010108 - Organizar 280 metros lineales de soportes documentales de archivos de gestión y fondos acumulados  de la Secretaria de Educación del Valle del Cauca durante el periodo de gobierno</t>
  </si>
  <si>
    <t>MR3010103 - Aumentar al 80% el nivel de satisfacción de los usuarios de la Secretaria de Educación Departamental, respecto a la prestación del servicio, durante el periodo de gobierno</t>
  </si>
  <si>
    <t>MP301010109</t>
  </si>
  <si>
    <t>Fortalecer al 100 % los Sistemas de información de apoyo a la gestión En la Secretaria de Educación del Valle del Cauca durante el periodo de gobierno</t>
  </si>
  <si>
    <t>Porcentaje del Sistemas de información de apoyo a la gestión fortalecidos en la Secretaria de Educación del Valle del Cauca, durante el periodo de gobierno</t>
  </si>
  <si>
    <t>NSIAGF=( Número de sistemas de información de apoyo a la gestión  fortalecidos/Total de sistemas de informacion existente) *100</t>
  </si>
  <si>
    <t>MP301010109 - Fortalecer al 100 % los Sistemas de información de apoyo a la gestión En la Secretaria de Educación del Valle del Cauca durante el periodo de gobierno</t>
  </si>
  <si>
    <t>MP301010110</t>
  </si>
  <si>
    <t xml:space="preserve">Fortalecer a 149 Instituciones educativas oficiales con asistencia Tecnica  Financiera anualmente en el periodo de gobierno </t>
  </si>
  <si>
    <t>Instituciones educativas oficiales fortalecidos con asistencia Tecnica  Financiera anualmente en el periodo de gobierno</t>
  </si>
  <si>
    <t>NIEOFCATF</t>
  </si>
  <si>
    <t xml:space="preserve">NIEOCATF= Número de Instituciones Educativas Oficiales Fortalecidas con Asistencia Técnica Financiera </t>
  </si>
  <si>
    <t>Ley 715 de 2001 Articulo 18 Decreto 4791 diciembre/2008</t>
  </si>
  <si>
    <t xml:space="preserve">MP301010110 - Fortalecer a 149 Instituciones educativas oficiales con asistencia Tecnica  Financiera anualmente en el periodo de gobierno </t>
  </si>
  <si>
    <t>MP301010111</t>
  </si>
  <si>
    <t xml:space="preserve">Asistir tecnicamente a 40 Instancias de orientación,  desarrollo tecnico y operación o participación   para el fortalecimiento de los procesos de gestión pública durante el periodo de Gobierno  </t>
  </si>
  <si>
    <t>MR3010116</t>
  </si>
  <si>
    <t>Apoyar al 100% de las entidades territoriales del departamento con servicios de asesoría, asistencia técnica y evaluación.</t>
  </si>
  <si>
    <t>Instancias de orientacion asistidas tecnicamente para el fortalecimiento de los procesos de gestion pública durante el periodo de gobierno</t>
  </si>
  <si>
    <t>NIAT</t>
  </si>
  <si>
    <t xml:space="preserve">1. Numero de instancias asistidas tecnicamente </t>
  </si>
  <si>
    <t>ORDENANZA 330 DEL 2011</t>
  </si>
  <si>
    <t xml:space="preserve">MP301010111 - Asistir tecnicamente a 40 Instancias de orientación,  desarrollo tecnico y operación o participación   para el fortalecimiento de los procesos de gestión pública durante el periodo de Gobierno  </t>
  </si>
  <si>
    <t>MR3010116 - Apoyar al 100% de las entidades territoriales del departamento con servicios de asesoría, asistencia técnica y evaluación.</t>
  </si>
  <si>
    <t>MP301010112</t>
  </si>
  <si>
    <t xml:space="preserve">Certificar 1 Sistema de Gestión de Calidad   de la Gobernación del Valle del Cauca nivel central en el año 2018 con la NTCGP 1000 </t>
  </si>
  <si>
    <t>MR3010104</t>
  </si>
  <si>
    <t xml:space="preserve"> Aumentar al 80% el nivel de satisfacción de los usuarios externos respecto de la prestación efectiva de los servicios del nivel central durante el cuatrienio.</t>
  </si>
  <si>
    <t>PR-M1-P3-01 . Procedimiento Planear y administrar el Sistema Integrado de Gestión</t>
  </si>
  <si>
    <t>Sistema de Gestión de Calidad en la Gobernación del Valle del Cauca nivel central en el año 2018 con la NTCGP 1000 certificado.</t>
  </si>
  <si>
    <t xml:space="preserve">NPC /NPI </t>
  </si>
  <si>
    <t>NPC: Numero de Procesos Certificados 
NPI: Numero de Procesos Implementados</t>
  </si>
  <si>
    <t>Ley 872 de 2003 - Ley de Calidad - Decreto 4485 del 18 de Noviembre de  2009</t>
  </si>
  <si>
    <t xml:space="preserve">MP301010112 - Certificar 1 Sistema de Gestión de Calidad   de la Gobernación del Valle del Cauca nivel central en el año 2018 con la NTCGP 1000 </t>
  </si>
  <si>
    <t>MR3010104 -  Aumentar al 80% el nivel de satisfacción de los usuarios externos respecto de la prestación efectiva de los servicios del nivel central durante el cuatrienio.</t>
  </si>
  <si>
    <t>MP301010113</t>
  </si>
  <si>
    <t>Realizar 4 ferias para la transparencia durante el periodo de gobierno.</t>
  </si>
  <si>
    <t>1125. ALTA CONSEJERIA PARA MORALIDAD ADMINISTRATIVA, LA TRANSPARENCIA Y LA LUCHA CONTRA CORRUPCION</t>
  </si>
  <si>
    <t>MR3010105</t>
  </si>
  <si>
    <t>Implementar una (1) estrategia de lucha contra la corrupción en cumplimiento del estatuto anticorrupción en la gobernación del Valle del Cauca, durante el período de gobierno</t>
  </si>
  <si>
    <t>PR-M1-P1-10 . Procedimiento para la elaboración del Plan Operativo Anual de Inversiones - POAI</t>
  </si>
  <si>
    <t xml:space="preserve">ferias de transparencia realizadas durante  el periodo de gobierno </t>
  </si>
  <si>
    <t xml:space="preserve">SUMATORIA :FTR </t>
  </si>
  <si>
    <t xml:space="preserve">FTR=Ferias de Transparencia Realizadas </t>
  </si>
  <si>
    <t>El primer objetivo del plan que nos
proponemos poner en marcha, es
realizar una adecuada y profunda
identificación de los riesgos de
corrupción que pueden afectar a la
Gobernación.</t>
  </si>
  <si>
    <t>MP301010113 - Realizar 4 ferias para la transparencia durante el periodo de gobierno.</t>
  </si>
  <si>
    <t>MR3010105 - Implementar una (1) estrategia de lucha contra la corrupción en cumplimiento del estatuto anticorrupción en la gobernación del Valle del Cauca, durante el período de gobierno</t>
  </si>
  <si>
    <t>MP301010114</t>
  </si>
  <si>
    <t>Diseñar y ejecutar un programa de sensibilización a los servidores públicos orientado a fomentar la cultura de la transparencia durante el periodo de gobierno.</t>
  </si>
  <si>
    <t>11   SECTOR DESARROLLO INSDUSTRIAL</t>
  </si>
  <si>
    <t>PR-M1-P1-11 . Liberación del recurso de inversión elemento PEP (Plan Estructurado del Proyecto)</t>
  </si>
  <si>
    <t>programa de sensibilización a los servidores públicos orientado a fomentar la cultura de la transparencia diseñado y ejecutado durante el periodo de gobierno</t>
  </si>
  <si>
    <t>PSD</t>
  </si>
  <si>
    <t>PSD=Programa de Sensibilización Diseñado</t>
  </si>
  <si>
    <t>Ley 1474 de 2011 reglamentada por el Decreto Nacional 734 de 2012, reglamentada parcialmente por el Decreto Nacional 4632 de 2011, por la cual se dictan normas orientadas a fortalecer los mecanismos de prevención, investigación y sanción de actos de corrupción y la efectividad del control de la gestión pública.</t>
  </si>
  <si>
    <t>MP301010114 - Diseñar y ejecutar un programa de sensibilización a los servidores públicos orientado a fomentar la cultura de la transparencia durante el periodo de gobierno.</t>
  </si>
  <si>
    <t>MP301010115</t>
  </si>
  <si>
    <t>Liderar la constitucion de un observatorio para la transparencia de la gestión pública durante el periodo de gobierno.</t>
  </si>
  <si>
    <t>Observatorio para la transparencia de la gestión pública liderando la constitución durante el periodo de gobierno</t>
  </si>
  <si>
    <t>OTL</t>
  </si>
  <si>
    <t>OTI=Observatorio de Transparencia Liderado</t>
  </si>
  <si>
    <t>MP301010115 - Liderar la constitucion de un observatorio para la transparencia de la gestión pública durante el periodo de gobierno.</t>
  </si>
  <si>
    <t>MP301010116</t>
  </si>
  <si>
    <t>Promover la formulación, socialización y evaluación de un plan anual anticorrupción con las diferentes Dependencias de la Administración departamental durante el periodo de gobierno.</t>
  </si>
  <si>
    <t>100,000,000</t>
  </si>
  <si>
    <t>plan anual anticorrupción con las diferentes Dependencias de la Administración departamental promovido la formulado, socializado y evaluado durante el periodo de gobierno.</t>
  </si>
  <si>
    <t>PAAAP</t>
  </si>
  <si>
    <t xml:space="preserve">PAAP=Plan Anual Anticorrupción y de Atención al Ciudadano Promovida </t>
  </si>
  <si>
    <t xml:space="preserve">Decreto 124 de enero 26 de 2016, Por el cual se sustituye el Título 4 de la Parte 1 del Libro 2 deí Decreto 1081 de 2015,
relativo al "Plan Anticorrupción y de Atención al Ciudadano". Que en virtud de lo previsto en el artículo 73 de la Ley 1474 de 201 '1, las entidades del orden nacional, departamental y municipal deberán elaborar anualmente una estrategia de lucha contra la corrupción y de atención al ciudadano, señalando que le corresponde al Programa Presidencial de Modernización, Eficiencia, Transparencia y Lucha contra la Corrupción establecer una metodología para diseñar y hacerle seguimiento a la citada estrategia. </t>
  </si>
  <si>
    <t>MP301010116 - Promover la formulación, socialización y evaluación de un plan anual anticorrupción con las diferentes Dependencias de la Administración departamental durante el periodo de gobierno.</t>
  </si>
  <si>
    <t>MP301010117</t>
  </si>
  <si>
    <t>Liderar la formulación de una (1) política pública de lucha contra la corrupción durante el periodo de gobierno.</t>
  </si>
  <si>
    <t>45,000,000</t>
  </si>
  <si>
    <t>politica publica de lucha contra la corrupción liderando la formulación durante el periodo de gobierno</t>
  </si>
  <si>
    <t>PPLCL</t>
  </si>
  <si>
    <t>PPLCL=Politica Pública de lucha contra la Corrupción Liderada</t>
  </si>
  <si>
    <t xml:space="preserve">Decreto 124 de enero 26 de 2016, Por el cual se sustituye el Título 4 de la Parte 1 del Libro 2 deí Decreto 1081 de 2015,
relativo al "Plan Anticorrupción y de Atención al Ciudadano". Que en virtud de lo previsto en el artículo 73 de la Ley 1474 de 201 '1, las entidades del orden nacional, departamental y municipal deberán elaborar anualmente una estrategia de lucha contra la corrupción y de atención al ciudadano, señalando que le corresponde al Programa Presidencial de Modernización, Eficiencia, Transparencia y Lucha contra la Corrupción establecer una metodología para diseñar y hacerle seguimiento a la citada estrategia. 
</t>
  </si>
  <si>
    <t>MP301010117 - Liderar la formulación de una (1) política pública de lucha contra la corrupción durante el periodo de gobierno.</t>
  </si>
  <si>
    <t>MP301010118</t>
  </si>
  <si>
    <t>Liderar 5 encuentros anuales del Comité de Rendición de Cuentas durante el periodo de gobierno.</t>
  </si>
  <si>
    <t>2,000,000</t>
  </si>
  <si>
    <t xml:space="preserve">encuentros anuales del Comité de Rendición de Cuentas liderados durante el periodo de gobierno. </t>
  </si>
  <si>
    <t>#EARC</t>
  </si>
  <si>
    <t xml:space="preserve">EARC = Encuentros Anuales Rendicion de Cuentas </t>
  </si>
  <si>
    <t>En Colombia, la Constitución Política de 1991 adoptó la democracia participativa contemplando el derecho ciudadano de vigilar la función pública y la obligación de los gobernantes de abrirse a la inspección pública y responder por sus actos. Ley 1712 de Transparencia y acceso a la información</t>
  </si>
  <si>
    <t>MP301010118 - Liderar 5 encuentros anuales del Comité de Rendición de Cuentas durante el periodo de gobierno.</t>
  </si>
  <si>
    <t>MP301010119</t>
  </si>
  <si>
    <t>Articular en 100% el sistema de la Gestión de la Calidad de la SED al Sistema Integrado de Gestión de la Calidad de la Gobernación el Valle del Cauca</t>
  </si>
  <si>
    <t>Porcentaje de articulación del Sistema de Gestión de la Calidad de la Secretaria de Educación con el Sistema Integrado de Gestión de la Calidad de la Gobernación.</t>
  </si>
  <si>
    <t>%SGCSEDASIGCG=NCSGCSEDASIGC/NCSGCSED*100</t>
  </si>
  <si>
    <t xml:space="preserve">%SGCSEDASIGCG=Porcentaje del Sistema de gestion de la Calidad de la Secretaría de Educación articulado alSistema Integrado de Gestión de la Calidad de la Gobernación). 
NCSGCSEDASIGC=Número de componentes del Sistema de gestion de la Calidad de la Secretaría de Educación articulado alSistema Integrado de Gestión de la Calidad de la Gobernación). 
NCSGCSED=Número Total de componentes del Sistema de gestion de la Calidad de la Secretaría de Educación  </t>
  </si>
  <si>
    <t>SGP-ISO9001</t>
  </si>
  <si>
    <t>MP301010119 - Articular en 100% el sistema de la Gestión de la Calidad de la SED al Sistema Integrado de Gestión de la Calidad de la Gobernación el Valle del Cauca</t>
  </si>
  <si>
    <t>MP301010120</t>
  </si>
  <si>
    <t xml:space="preserve">Implementar  al 100% el Sistema de Gestión de Calidad como herramienta de gestión  en el nivel central de la gobernación </t>
  </si>
  <si>
    <t>PR-M12-P1-01 . Procedimiento para realizar auditorías  al sistema Integrado de Gestión</t>
  </si>
  <si>
    <t>Porcentaje de Sistema de Gestión de Calidad como herramienta de gestión en el niven central de la Gobernación implementado</t>
  </si>
  <si>
    <t>(Número de Procesos implementados / Número de procesos Diseñados) * 100</t>
  </si>
  <si>
    <t>NPI = Número de procesos implementados,  NPD: Número de procesos Diseñados</t>
  </si>
  <si>
    <t xml:space="preserve">MP301010120 - Implementar  al 100% el Sistema de Gestión de Calidad como herramienta de gestión  en el nivel central de la gobernación </t>
  </si>
  <si>
    <t>MP301010121</t>
  </si>
  <si>
    <t xml:space="preserve">Implementar en un 100% el MECI como herramienta de gestión  en el nivel central de la gobernación </t>
  </si>
  <si>
    <t>PR-M12-P1-02 . Procedimiento Evaluación del Sistema de Control interno</t>
  </si>
  <si>
    <t>MECI como herramienta de gestión en el nivel central de la gobernación implementado</t>
  </si>
  <si>
    <t>NEI / NED * 100</t>
  </si>
  <si>
    <t xml:space="preserve">NEI = Número de elementos implementados - NED: Número de elementos Diseñados </t>
  </si>
  <si>
    <t xml:space="preserve">Ley 87 de 1993, Decreto 943 del 21 de mayo de 2014 del Departamento Administrativo de la Función Pública </t>
  </si>
  <si>
    <t xml:space="preserve">MP301010121 - Implementar en un 100% el MECI como herramienta de gestión  en el nivel central de la gobernación </t>
  </si>
  <si>
    <t>MP301010122</t>
  </si>
  <si>
    <t xml:space="preserve">REALIZAR  1 (UNO) PROGRAMA ANUAL DE AUDITORÍA DURANTE EL CUATRENIO  </t>
  </si>
  <si>
    <t>1139. OFICINA DE CONTROL INTERNO</t>
  </si>
  <si>
    <t>MR3010106</t>
  </si>
  <si>
    <t>Ejecutar el 100% de los programas de auditoría en la Administración Central de la Gobernación del Valle del Cauca durante el período de gobierno.</t>
  </si>
  <si>
    <t>Programa anual de auditoría realizado durante el cuatrienio</t>
  </si>
  <si>
    <t>Número de PA ejecutados</t>
  </si>
  <si>
    <t>PA= Programas de auditoría</t>
  </si>
  <si>
    <t>Ley 87 de 1993</t>
  </si>
  <si>
    <t xml:space="preserve">MP301010122 - REALIZAR  1 (UNO) PROGRAMA ANUAL DE AUDITORÍA DURANTE EL CUATRENIO  </t>
  </si>
  <si>
    <t>MR3010106 - Ejecutar el 100% de los programas de auditoría en la Administración Central de la Gobernación del Valle del Cauca durante el período de gobierno.</t>
  </si>
  <si>
    <t>MP301010123</t>
  </si>
  <si>
    <t xml:space="preserve">REALIZAR  3 (TRES) SEGUIMIENTOS ANUALES  A LA GESTION POR DEPENDENCIAS </t>
  </si>
  <si>
    <t>Seguimientos anuales a la gestión por dependencias realizados</t>
  </si>
  <si>
    <t>Número de SAGD realizados</t>
  </si>
  <si>
    <t>SAGD= Seguimientos anuales a la gestión por dependencia</t>
  </si>
  <si>
    <t xml:space="preserve">MP301010123 - REALIZAR  3 (TRES) SEGUIMIENTOS ANUALES  A LA GESTION POR DEPENDENCIAS </t>
  </si>
  <si>
    <t>MP301010124</t>
  </si>
  <si>
    <t xml:space="preserve">PROMOVER  3 PROYECTOS PARA LA IMPLEMENTACIÓN DEL SISTEMA DE GESTIÓN AMBIENTAL (ISO 14001:2015) EN EL NIVEL CENTRAL DE LA GOBERNACIÓN </t>
  </si>
  <si>
    <t>MR3010107</t>
  </si>
  <si>
    <t>Implementar una estrategia de fortalecimiento institucional de la calidad del servicio en la Gobernación del Valle del Cauca durante el período de gobierno.</t>
  </si>
  <si>
    <t>ND</t>
  </si>
  <si>
    <t>Número de proyectos del Sistema de Gestión Ambiental (ISO 14001:2015) en el nivel central de la gobernaciondel Valle del Cauca promovidos e implementados durante el periodo de gobierno</t>
  </si>
  <si>
    <t>X = Proyectos implementados</t>
  </si>
  <si>
    <t xml:space="preserve">MP301010124 - PROMOVER  3 PROYECTOS PARA LA IMPLEMENTACIÓN DEL SISTEMA DE GESTIÓN AMBIENTAL (ISO 14001:2015) EN EL NIVEL CENTRAL DE LA GOBERNACIÓN </t>
  </si>
  <si>
    <t>MR3010107 - Implementar una estrategia de fortalecimiento institucional de la calidad del servicio en la Gobernación del Valle del Cauca durante el período de gobierno.</t>
  </si>
  <si>
    <t>MP301010125</t>
  </si>
  <si>
    <t>Fortalecer al 50% de las dependencias del nivel central de la gobernacion del valle del cauca institucional y /o con apoyo tecnico durante el cuatrenio</t>
  </si>
  <si>
    <t>1128. SECRETARIA DE GESTION HUMANA Y DESARROLLO ORGANIZACIONAL</t>
  </si>
  <si>
    <t>porcentaje de fortalecimiento de las dependencias del nivel central de la Gobernación del Valle del Cauca institucional y/o con apoyo tecnico durante el cuatrienio.</t>
  </si>
  <si>
    <t>(No. DF / No. D) * 100</t>
  </si>
  <si>
    <t>DF= Dependencias del nivel central con apoyo tecnico de recurso humano 
D=Dependencias del nivel central</t>
  </si>
  <si>
    <t>MP301010125 - Fortalecer al 50% de las dependencias del nivel central de la gobernacion del valle del cauca institucional y /o con apoyo tecnico durante el cuatrenio</t>
  </si>
  <si>
    <t>MP301010201</t>
  </si>
  <si>
    <t>Modernizar el sistema de comunicación de la Gestión Gubernamental en el Valle del Cauca durante el periodo de gobierno.</t>
  </si>
  <si>
    <t>Sistema de comunicación de la gestión gubernamental en el Valle del Cauca modernizado durante el periodo de gobierno.</t>
  </si>
  <si>
    <t>(ACE/ACP)</t>
  </si>
  <si>
    <t>ACE = Actividades Comunicacionales Ejecutadas</t>
  </si>
  <si>
    <t>MP301010201 - Modernizar el sistema de comunicación de la Gestión Gubernamental en el Valle del Cauca durante el periodo de gobierno.</t>
  </si>
  <si>
    <t xml:space="preserve">3010102 - GOBERNANDO AL SERVICIO DE LA CIUDADANIA </t>
  </si>
  <si>
    <t>MP301010202</t>
  </si>
  <si>
    <t>Mejorar el  80% la atencion al ciudadano en asuntos delegados (expedicion de pasaportes) Durante el Cuatrenio</t>
  </si>
  <si>
    <t>MP301010202 - Mejorar el  80% la atencion al ciudadano en asuntos delegados (expedicion de pasaportes) Durante el Cuatrenio</t>
  </si>
  <si>
    <t>MP301010203</t>
  </si>
  <si>
    <t>Diseñar y ejecutar un (1) programa de sensibilización y capacitación a los servidores públicos en materia de atención al ciudadado y cultura organizacional durante el periodo de gobierno.</t>
  </si>
  <si>
    <t>MP301010203 - Diseñar y ejecutar un (1) programa de sensibilización y capacitación a los servidores públicos en materia de atención al ciudadado y cultura organizacional durante el periodo de gobierno.</t>
  </si>
  <si>
    <t>MP301010204</t>
  </si>
  <si>
    <t>Diseñar e implementar un (1) Sistema de Orientación y Atención al Ciudadano durante el periodo de gobierno.</t>
  </si>
  <si>
    <t>MP301010204 - Diseñar e implementar un (1) Sistema de Orientación y Atención al Ciudadano durante el periodo de gobierno.</t>
  </si>
  <si>
    <t>MP301010205</t>
  </si>
  <si>
    <t>Formular e implementar un (1) programa de fortalecimiento de la descentralización administrativa de las oficinas del Pacífico, Centro y Norte del Valle durante el periodo de gobierno.</t>
  </si>
  <si>
    <t>MP301010205 - Formular e implementar un (1) programa de fortalecimiento de la descentralización administrativa de las oficinas del Pacífico, Centro y Norte del Valle durante el periodo de gobierno.</t>
  </si>
  <si>
    <t>MP301010206</t>
  </si>
  <si>
    <t>Atender 30 actividades de protocolo y relaciones públicas por año acorde al reglamento de la gobernación del valle del cauca durante el periodo de gobierno.</t>
  </si>
  <si>
    <t xml:space="preserve">ESTRATEGIAS PARA COMBATIR LA MINERIA ILEGAL EN EL DEPARTAMENTO DEL VALLE DEL CAUCA DESARROLLADO E IMPLEMENTADO  DURANTE EL PERIODO DE GOBIERNO                    </t>
  </si>
  <si>
    <t>#EDI</t>
  </si>
  <si>
    <t>Estrategias desarrolladas e implementadas</t>
  </si>
  <si>
    <t>Ley 2655 de 1988/Decreto 1481 de 1996/ PISCC- Plan Integral de Seguridad y Convivencia Ciudadana</t>
  </si>
  <si>
    <t>MP301010206 - Atender 30 actividades de protocolo y relaciones públicas por año acorde al reglamento de la gobernación del valle del cauca durante el periodo de gobierno.</t>
  </si>
  <si>
    <t>MP301010207</t>
  </si>
  <si>
    <t>Traslado adecuacion y puesta en funcionamiento la oficina de pasaportes durante el periodo de gobierno</t>
  </si>
  <si>
    <t>MP301010207 - Traslado adecuacion y puesta en funcionamiento la oficina de pasaportes durante el periodo de gobierno</t>
  </si>
  <si>
    <t>MP301010208</t>
  </si>
  <si>
    <t>DESCONCENTRAR 60% LA ATENCION AL CIUDADANO EN ASUNTOS DELEGADOS (EXPEDICION DE PASAPORTES) DURANTE EL CUATRENIO</t>
  </si>
  <si>
    <t>MP301010208 - DESCONCENTRAR 60% LA ATENCION AL CIUDADANO EN ASUNTOS DELEGADOS (EXPEDICION DE PASAPORTES) DURANTE EL CUATRENIO</t>
  </si>
  <si>
    <t>MP301010209</t>
  </si>
  <si>
    <t>Incrementar en tres (3) el número de sedes de producción de contenido audiovisual de Telepacífico para el Valle del Cauca.</t>
  </si>
  <si>
    <t>MR3010108</t>
  </si>
  <si>
    <t>Incrementar en un 10% la descentralización de la producción para la comunicación social de la gestión pública institucional en la Región Pacífica Colombiana.</t>
  </si>
  <si>
    <t>MP301010209 - Incrementar en tres (3) el número de sedes de producción de contenido audiovisual de Telepacífico para el Valle del Cauca.</t>
  </si>
  <si>
    <t>MR3010108 - Incrementar en un 10% la descentralización de la producción para la comunicación social de la gestión pública institucional en la Región Pacífica Colombiana.</t>
  </si>
  <si>
    <t>MP301010301</t>
  </si>
  <si>
    <t>Capacitar a 1.006 Servidores Públicos de la Administración Central Departamental para fortalecerlos en las competencias que requieren para el desempeño de las funciones propias de su cargo en el cuatrienio</t>
  </si>
  <si>
    <t>MR3010109</t>
  </si>
  <si>
    <t>Ahorrar el 40% en las pretensiones de las diferentes demandas en contra del departamento durante el período de gobierno</t>
  </si>
  <si>
    <t>Numero de Servidores Públicos de la administración central Departamental capacitados en las competencias que requieren para el desempeño de las funciones propias de su cargo en el cuatrienio.</t>
  </si>
  <si>
    <t>No. TFC</t>
  </si>
  <si>
    <t>Contenidos Digitales: Cualquier forma de datos o información en forma digital (archivos electrónicos).</t>
  </si>
  <si>
    <t>Cumplimiento de los Decretos Ley 1567/98 y 1227/05</t>
  </si>
  <si>
    <t>MP301010301 - Capacitar a 1.006 Servidores Públicos de la Administración Central Departamental para fortalecerlos en las competencias que requieren para el desempeño de las funciones propias de su cargo en el cuatrienio</t>
  </si>
  <si>
    <t>3010103 - CAPACITACION PARA LA GENERACION DE COMPETENCIAS</t>
  </si>
  <si>
    <t>MR3010109 - Ahorrar el 40% en las pretensiones de las diferentes demandas en contra del departamento durante el período de gobierno</t>
  </si>
  <si>
    <t>MP301010302</t>
  </si>
  <si>
    <t>Llegar a 600 Servidores Públicos de la gobernación socializados en el Sistema Integrado de Gestión en el nivel central de la gobernación.</t>
  </si>
  <si>
    <t xml:space="preserve">Servidores Públicos de la Gobernación socializados en el Sistema Integrado de Gestión en el nivel central </t>
  </si>
  <si>
    <t>NFS</t>
  </si>
  <si>
    <t>NFS: Numero de funcionarios sensibilizados</t>
  </si>
  <si>
    <t>MP301010302 - Llegar a 600 Servidores Públicos de la gobernación socializados en el Sistema Integrado de Gestión en el nivel central de la gobernación.</t>
  </si>
  <si>
    <t>MP301010303</t>
  </si>
  <si>
    <t>Socializar al 100% de los servidores públicos y contratistas del nivel central en el sistema de gestión de seguridad y salud en el trabajo, durante el periodo de gobierno.</t>
  </si>
  <si>
    <t>MR3010110</t>
  </si>
  <si>
    <t>Contar al 100% con un Sistema de Gestión de Seguridad y Salud en el Trabajo, documentado, implementado y monitoreado al año 2019.</t>
  </si>
  <si>
    <t xml:space="preserve">PR-M8-P1-08 . Procedimiento Salud ocupacional, higiene y seguridad industrial.  </t>
  </si>
  <si>
    <t>Porcentaje de Socialización del Sistema de Gestión de Seguridad y Salud en el trabajo a los servidores publicos y contratistas del nivel central de la Gobernación del Valle del Cauca, durante el periodo de gobierno</t>
  </si>
  <si>
    <t>Nº SPPSS / (N° De SPPS) * 100</t>
  </si>
  <si>
    <t>SPPSS=  Servidores publicos y contratistas Socializados en el SG-SST SPPS=  Servidores publicos y contratistas</t>
  </si>
  <si>
    <t>La socialización es establecida con base al cumplimiento de la ley 1072/15</t>
  </si>
  <si>
    <t>MP301010303 - Socializar al 100% de los servidores públicos y contratistas del nivel central en el sistema de gestión de seguridad y salud en el trabajo, durante el periodo de gobierno.</t>
  </si>
  <si>
    <t>MR3010110 - Contar al 100% con un Sistema de Gestión de Seguridad y Salud en el Trabajo, documentado, implementado y monitoreado al año 2019.</t>
  </si>
  <si>
    <t>MP301010304</t>
  </si>
  <si>
    <t>Capacitar al 100% de los Servidores Públicos del nivel central en la importancia del autocuidado en el periodo de gobierno.</t>
  </si>
  <si>
    <t>Porcentaje de capacitacion en la importancia del autocuidado para los servidores publicos del nivel central de la Gobernación del Valle del Cauca en el periodo de gobierno</t>
  </si>
  <si>
    <t>(Nº de SPCIA/ N° SP) * 100</t>
  </si>
  <si>
    <t>SPCIA= Servidores Publico Capacitados en la importacia del autocuidado 
SP=Servidores publicos.</t>
  </si>
  <si>
    <t>Establecida con base al cumplimiento de la ley 1072/15</t>
  </si>
  <si>
    <t>MP301010304 - Capacitar al 100% de los Servidores Públicos del nivel central en la importancia del autocuidado en el periodo de gobierno.</t>
  </si>
  <si>
    <t>MP301010305</t>
  </si>
  <si>
    <t>Cualificar  el 25% del personal administrativo de las aéreas del conocimiento que permitan el fortalecimiento de sus competencias durante el cuatrienio</t>
  </si>
  <si>
    <t>Porcentaje personal administrativo cualificado de las áreas del conocimiento que permitan el fortalecimiento de sus competencias durante el cuatrienio.</t>
  </si>
  <si>
    <t>%PAC=FAEEC/FAEEI</t>
  </si>
  <si>
    <t>%PAC= Porcentaje de personal administrativo cualificado
  FAEEC = Funcionarios administrativos de los establecimientos educativos convocados 
 /FAEEI= Funcionarios administrativos de los establecimientos educativos inscritos</t>
  </si>
  <si>
    <t>MP301010305 - Cualificar  el 25% del personal administrativo de las aéreas del conocimiento que permitan el fortalecimiento de sus competencias durante el cuatrienio</t>
  </si>
  <si>
    <t>MP301010401</t>
  </si>
  <si>
    <t xml:space="preserve">Reforzamiento del 100% de la estructura NSR2010 (Norma sismo resistente del 2010) y adecuación de obra física general del Palacio de San Francsico al año 2019
</t>
  </si>
  <si>
    <t>MR3010112</t>
  </si>
  <si>
    <t>Modernizar en un 40% las instalaciones e infraestructura del edificio Palacio de San Francisco y entidades de la Administración Departamental, durante el cuatrienio.</t>
  </si>
  <si>
    <t>PR-M9-P1-03 . Procedimiento para mantener bienes</t>
  </si>
  <si>
    <t xml:space="preserve">Porcentaje de Reforzamiento de la estructura del edificio Palacio de San Francisco de acuerdo a la NSR2010 (Norma sismo resistente del 2010) y adecuación de obra fisica al año 2019. </t>
  </si>
  <si>
    <t xml:space="preserve"> (Tm²R/ Tm²E)*100</t>
  </si>
  <si>
    <t xml:space="preserve"> Tm²R= Total de metros cuadrados reforzados Tm²E= Total de metros cuadrados edificio.</t>
  </si>
  <si>
    <t xml:space="preserve">MP301010401 - Reforzamiento del 100% de la estructura NSR2010 (Norma sismo resistente del 2010) y adecuación de obra física general del Palacio de San Francsico al año 2019
</t>
  </si>
  <si>
    <t>3010104 - CONDICIONES LABORALES</t>
  </si>
  <si>
    <t>MR3010112 - Modernizar en un 40% las instalaciones e infraestructura del edificio Palacio de San Francisco y entidades de la Administración Departamental, durante el cuatrienio.</t>
  </si>
  <si>
    <t>MP301010402</t>
  </si>
  <si>
    <t xml:space="preserve">Instalar un Sistema de Aire Acondicionado central de 1,000 toneladas enfriado por agua el cual consta de 40 unidades manejadoras de 20 toneladas y 15 unidades de 3 Toneladas instado en el edificio Palacio de San Francisco Durante el Cuatrienio </t>
  </si>
  <si>
    <t>Sistema de aire acondicionado central de 1,000 toneladas de enfriado por agua, el cual consta de 40 unidades manejadoras de 20 toneladas y 15 unidades de 3 Toneladas instalado en el edificio Palacio San Luis, durante el cuatrienio.</t>
  </si>
  <si>
    <t>No. SACCI</t>
  </si>
  <si>
    <t>SACCI= Sistema de Aire acondicionado central instalado.</t>
  </si>
  <si>
    <t xml:space="preserve">MP301010402 - Instalar un Sistema de Aire Acondicionado central de 1,000 toneladas enfriado por agua el cual consta de 40 unidades manejadoras de 20 toneladas y 15 unidades de 3 Toneladas instado en el edificio Palacio de San Francisco Durante el Cuatrienio </t>
  </si>
  <si>
    <t>MP301010403</t>
  </si>
  <si>
    <t xml:space="preserve">Reemplazo e 100% El sistema de transporte vertical del Edificio Palacio de San Francisco Durante el Cuatrienio </t>
  </si>
  <si>
    <t>Porcentaje de reemplazo del sistema de transporte vertical del edificio Palacio de San Francisco, durante el cuatrienio.</t>
  </si>
  <si>
    <t xml:space="preserve">No. ARF/ NA *100 </t>
  </si>
  <si>
    <t xml:space="preserve">No. ARF= Número de Ascensores reemplazados en funcionamiento                                                
NA= No. De ascensores </t>
  </si>
  <si>
    <t xml:space="preserve">MP301010403 - Reemplazo e 100% El sistema de transporte vertical del Edificio Palacio de San Francisco Durante el Cuatrienio </t>
  </si>
  <si>
    <t>MP301010404</t>
  </si>
  <si>
    <t xml:space="preserve">Construcción De una  Sub estación a 440KVA y Reemplazo de acometidas en cada nivel del edificio y suministro e instalación de planta de generación de energía de emergencia en el Palacio de San Francisco  Al año 2019 </t>
  </si>
  <si>
    <t>sub estación a 440KVA construida, acometidas en cada nivel del edificio y suministro e instalación de la planta de generación de energia de emergencia en el Palacio de San Francisco reemplazadas al año 2019.</t>
  </si>
  <si>
    <t>No. SUBECF</t>
  </si>
  <si>
    <t>SUBECF= Sub estación de energía construida y en funcionamiento</t>
  </si>
  <si>
    <t xml:space="preserve">MP301010404 - Construcción De una  Sub estación a 440KVA y Reemplazo de acometidas en cada nivel del edificio y suministro e instalación de planta de generación de energía de emergencia en el Palacio de San Francisco  Al año 2019 </t>
  </si>
  <si>
    <t>MP301010405</t>
  </si>
  <si>
    <t xml:space="preserve">Adecuar el  100% De la red hidráulica y de distribución constituida por las redes de Agua Potable, Agua Reuso, y red Contra Incendios y equipo de bombeo del edificio Palacio San francisco Durante el periodo de Gobierno. </t>
  </si>
  <si>
    <t>Porcentaje de adecuación de la red hidraulica y de distribución constituida por las redes de Agua potable, Agua de reuso y red contra incendios y equipo de bombeo en el edificio Palacio de San Francisco, durante el periodo de gobierno.</t>
  </si>
  <si>
    <t>% ARHYD= (%MARAP + %MARR + %MARCI + EB) / 4 )</t>
  </si>
  <si>
    <t>% ARHYD= Porcentaje de adecuación de red hidraulica y de distribución
%MARAP= Porcentaje de adecuación de red de agua potable 
%MARR= Porcentaje de adecuación de red de reuso 
%MARCI= Porcentaje de adecuaciòn de red contra incendio 
EB= Equipo de Bombeo</t>
  </si>
  <si>
    <t xml:space="preserve">MP301010405 - Adecuar el  100% De la red hidráulica y de distribución constituida por las redes de Agua Potable, Agua Reuso, y red Contra Incendios y equipo de bombeo del edificio Palacio San francisco Durante el periodo de Gobierno. </t>
  </si>
  <si>
    <t>MP301010406</t>
  </si>
  <si>
    <t xml:space="preserve">Reemplazo De 24 Núcleos de servicio de la torre y baterías sanitarias de la plataforma del Edificio Palacio de San Francisco. Durante el periodo de Gobierno. </t>
  </si>
  <si>
    <t>Nucleos de servicio de la torre y baterias sanitarias de la plataforma del edificio Palacio de San Francisco reemplazados durante el periodo de Gobierno</t>
  </si>
  <si>
    <t>No. De NSTR</t>
  </si>
  <si>
    <t>NSTR= Núcleos de servicio de la torre y  reemplazados</t>
  </si>
  <si>
    <t xml:space="preserve">MP301010406 - Reemplazo De 24 Núcleos de servicio de la torre y baterías sanitarias de la plataforma del Edificio Palacio de San Francisco. Durante el periodo de Gobierno. </t>
  </si>
  <si>
    <t>MP301010407</t>
  </si>
  <si>
    <t>Gestionar un Estudio técnico para la obtención del nuevo edificio como sede de la administración departamental con un área aproximada a los 40.000 Mtr2 que cumpla con las condiciones de seguridad (3 perímetros-helipuertoparqueaderos- Normas de construcción e instalaciones técnicas) al año 2019.</t>
  </si>
  <si>
    <t>Estudio tecnico para la obtención del nuevo edificio como sede de la administración departamental con un área aproximada a los 40.000 Mtr2 que cumpla con las condiciones de seguridad (3 perímetros-helipuerto-parqueaderos-Normas de construcción e instalaciones técnicas) Gestionado.</t>
  </si>
  <si>
    <t>No. ET</t>
  </si>
  <si>
    <t>ET= No. De Estudios tecnicos del nuevo edificio.</t>
  </si>
  <si>
    <t>MP301010407 - Gestionar un Estudio técnico para la obtención del nuevo edificio como sede de la administración departamental con un área aproximada a los 40.000 Mtr2 que cumpla con las condiciones de seguridad (3 perímetros-helipuertoparqueaderos- Normas de construcción e instalaciones técnicas) al año 2019.</t>
  </si>
  <si>
    <t>MP301010408</t>
  </si>
  <si>
    <t>Remodelar cien porciento las areas del Departamento Administrativo Jurídico al final del período de Gobierno</t>
  </si>
  <si>
    <t>1137. DEPARTAMENTO ADMINISTRATIVO JURIDICO</t>
  </si>
  <si>
    <t>PR-M9-P2-09 . Procedimiento para la selección, evaluación y reevaluación de proveedores y/o contratistas</t>
  </si>
  <si>
    <t>Porcentaje de las áreas del Departamento Administrativo Jurídico remodeladas al final del período de Gobierno.</t>
  </si>
  <si>
    <t>PAR = AR x 100/TA</t>
  </si>
  <si>
    <t xml:space="preserve">PAR= Porcentaje de áreas remodeladas                    AR=  Áreas remodeladas                                               TA= Total áreas </t>
  </si>
  <si>
    <t>MP301010408 - Remodelar cien porciento las areas del Departamento Administrativo Jurídico al final del período de Gobierno</t>
  </si>
  <si>
    <t>MP301010409</t>
  </si>
  <si>
    <t xml:space="preserve">Gestionar la Modernizacion de las instalaciones e infraestructura del edifico de indervalle en el Cuatrenio
</t>
  </si>
  <si>
    <t>Modernización de las instalaciones e infraestructura del edificio de Indervalle gestionadas en el cuatrienio.</t>
  </si>
  <si>
    <t>Sumatoria de gestiones realizadas.</t>
  </si>
  <si>
    <t>Consolidando una estructura orgánica eficiente y moderna al servicio de los vallecaucanos y de la población en general.</t>
  </si>
  <si>
    <t xml:space="preserve">MP301010409 - Gestionar la Modernizacion de las instalaciones e infraestructura del edifico de indervalle en el Cuatrenio
</t>
  </si>
  <si>
    <t>MP301010410</t>
  </si>
  <si>
    <t>Gestionar una Alianza Publico Privada para la Modernizacion de las instalaciones e infraestructura de Telepacifico durante el periodo de Gobierno.</t>
  </si>
  <si>
    <t>Alianza público privada gestionada para la modernización de las instalaciones e infraestructura de Telepacífico durante el periodo de Gobierno</t>
  </si>
  <si>
    <t>NAPP gestionadas para la modernización de las instalaciones e infraestructura de Telepacífico durante el periodo de Gobierno.</t>
  </si>
  <si>
    <t>NAPP: Número de alianzas público privadas.</t>
  </si>
  <si>
    <t>MP301010410 - Gestionar una Alianza Publico Privada para la Modernizacion de las instalaciones e infraestructura de Telepacifico durante el periodo de Gobierno.</t>
  </si>
  <si>
    <t>a.13</t>
  </si>
  <si>
    <t>MP301010411</t>
  </si>
  <si>
    <t>Dotar al 100% de los Servidores Públicos del nivel central de la Gobernación del Valle del Cauca, con los elementos de Seguridad y Salud Laboral solicitados, durante el cuatrienio.</t>
  </si>
  <si>
    <t>Porcentaje de los Servidores públicos del nivel central de la Gobernación del Valle del Cauca dotados con los elementos de seguridad y salud laboral solicitados durante el cuatrienio.</t>
  </si>
  <si>
    <t>(No. SRD/ No. SD)* 100</t>
  </si>
  <si>
    <t xml:space="preserve">SRD=Solicitudes Resueltas de dotación SD=Solicitudes de dotación </t>
  </si>
  <si>
    <t>MP301010411 - Dotar al 100% de los Servidores Públicos del nivel central de la Gobernación del Valle del Cauca, con los elementos de Seguridad y Salud Laboral solicitados, durante el cuatrienio.</t>
  </si>
  <si>
    <t>MP301010412</t>
  </si>
  <si>
    <t xml:space="preserve">Implementar Un Programa de vigilancia Epidemiológica por riesgo biológico zoonosis (Palomas) en la  Gobernación del Valle del Cauca,  durante el cuatrienio </t>
  </si>
  <si>
    <t>Programa de vigilacia epidemiológica por riesgo biológico zoonosis (Palomas) implementado en la Gobernación del Valle del Cauca, durante el Cuatrienio.</t>
  </si>
  <si>
    <t>PVEPRBZ= (%D + %I + %M)/3</t>
  </si>
  <si>
    <t>PVEPRB= Programa de Vigilancia Epidemiologica por riesgo biologico zoonosis %D= Porcentaje de Documentación 
%I= Porcentaje de Implementación 
%M= Porcentaje de Mantenimiento</t>
  </si>
  <si>
    <t xml:space="preserve">MP301010412 - Implementar Un Programa de vigilancia Epidemiológica por riesgo biológico zoonosis (Palomas) en la  Gobernación del Valle del Cauca,  durante el cuatrienio </t>
  </si>
  <si>
    <t>MP301010413</t>
  </si>
  <si>
    <t>Comprar el 100% de los elementos de Seguridad y emergencia que se necesiten para dar respuesta oportuna a los eventos que se presenten y que atenten contra la seguridad tanto del recurso humano como el fisico en la Gobernación del Valle del Cauca durante el periodo de gobierno.</t>
  </si>
  <si>
    <t>Porcentaje de elementos de Seguridad y emergencia que se necesitan para dar respuesta oportuna a los eventos que se presenten y que atenten contra la seguridad tanto del recurso humano como el fisico Comprados en la Gobernación del Valle del Cauca durante el periodo de gobierno.</t>
  </si>
  <si>
    <t xml:space="preserve">Nº de ESEC / Nª de ESER * 100 </t>
  </si>
  <si>
    <t xml:space="preserve"> ESEC= Elementos de Seguridad y emergencia para atención de emergencias comprados                                                              
ESER= Elementos de seguridad y emergencia para atención de emergencias requeridos </t>
  </si>
  <si>
    <t>MP301010413 - Comprar el 100% de los elementos de Seguridad y emergencia que se necesiten para dar respuesta oportuna a los eventos que se presenten y que atenten contra la seguridad tanto del recurso humano como el fisico en la Gobernación del Valle del Cauca durante el periodo de gobierno.</t>
  </si>
  <si>
    <t>MP301010501</t>
  </si>
  <si>
    <t>Desarrollar un  plan de competencias TIC para 1000 funcionarios de las entidades territoriales y la Gobernacion del Valle del Cauca durante el cuatrienio</t>
  </si>
  <si>
    <t>MR3010113</t>
  </si>
  <si>
    <t>Alcanzar 95% nivel de satisfacción de los usuarios frente a los servicios tecnológicos brindados por el Departamento durante el periodo de Gobierno</t>
  </si>
  <si>
    <t>Plan de competencias TIC para funcionarios de las entidades territoriales y la Gobernación del Valle del Cauca implementado durante el cuatrienio</t>
  </si>
  <si>
    <t>NFPI= Número de Fases del Plan de competencias TIC para funcionarios de las entidades territoriales y la Gobernación del Valle del Cauca Implementadas
NTFP= Número Total de Fases del Plan</t>
  </si>
  <si>
    <t>MP301010501 - Desarrollar un  plan de competencias TIC para 1000 funcionarios de las entidades territoriales y la Gobernacion del Valle del Cauca durante el cuatrienio</t>
  </si>
  <si>
    <t>3010105 - TIC PARA UN GOBIERNO INTELIGENTE</t>
  </si>
  <si>
    <t>MR3010113 - Alcanzar 95% nivel de satisfacción de los usuarios frente a los servicios tecnológicos brindados por el Departamento durante el periodo de Gobierno</t>
  </si>
  <si>
    <t>MP301010502</t>
  </si>
  <si>
    <t>Implementar un plan de sostenibilidad de los sistemas de información durante el cuatrienio</t>
  </si>
  <si>
    <t>PR-M11-P2-01 . Procedimiento Implementar Soluciones   Tic</t>
  </si>
  <si>
    <t>Plan de sostenibilidad de los sistemas de informacion  de la gobernacion del valle del cauca implementado durante el cuatrienio</t>
  </si>
  <si>
    <t>NFPI= Número de Fases del Plan de sostenibilidad de los equipos de procesamiento electrónico de datos Implementadas
NTFP= Número Total de Fases del Plan</t>
  </si>
  <si>
    <t>MP301010502 - Implementar un plan de sostenibilidad de los sistemas de información durante el cuatrienio</t>
  </si>
  <si>
    <t>MP301010503</t>
  </si>
  <si>
    <t>Implementar cuatro nuevos componentes de la estrategia de gobierno en línea durante el cuatrienio</t>
  </si>
  <si>
    <t>Número de nuevos componentes de la estrategia de gobierno en línea implementados durante el cuatrienio</t>
  </si>
  <si>
    <t>NCNEGLI</t>
  </si>
  <si>
    <t>NCNEGLI=nuevos componentes de la nueva estrategia de gobierno en linea implementados</t>
  </si>
  <si>
    <t>DECRETO 2573 DE 2014</t>
  </si>
  <si>
    <t>MP301010503 - Implementar cuatro nuevos componentes de la estrategia de gobierno en línea durante el cuatrienio</t>
  </si>
  <si>
    <t>MP301010504</t>
  </si>
  <si>
    <t>Asistir al 100% de  los municipios no certificados en la implantación del Plan de Apropiación TIC para la inclusión digital en el período de gobierno</t>
  </si>
  <si>
    <t>Porcentaje de municipios no certificados asistidos en la implantacion del plan de apropiacion TIC en el periodo de gobierno</t>
  </si>
  <si>
    <t>(MNCAPAID/TMNC) * 100</t>
  </si>
  <si>
    <t xml:space="preserve">MNCAPAID=número de municipios no certificados asistidos en el plan  de apropiación para la inclusión digital
TMNC= total de municipios no certificados
</t>
  </si>
  <si>
    <t>MP301010504 - Asistir al 100% de  los municipios no certificados en la implantación del Plan de Apropiación TIC para la inclusión digital en el período de gobierno</t>
  </si>
  <si>
    <t>MP301010505</t>
  </si>
  <si>
    <t>Impactar los 42 entes territoriales del Depto del Valle  con la politica de uso responsable del Internet</t>
  </si>
  <si>
    <t>Número de entes territoriales impactados con la política de uso responsable del Internet</t>
  </si>
  <si>
    <t>NETAPI</t>
  </si>
  <si>
    <t>NETAPI=Entidades territoriales asistidas  en implantacion de la politica de uso responsable de Internet</t>
  </si>
  <si>
    <t>MP301010505 - Impactar los 42 entes territoriales del Depto del Valle  con la politica de uso responsable del Internet</t>
  </si>
  <si>
    <t>MP301010506</t>
  </si>
  <si>
    <t xml:space="preserve">Renovar 700 equipos de procesamiento electrónico de datos durante el cuatrienio </t>
  </si>
  <si>
    <t>Número de equipos de procesamiento electrónico de datos renovados durante el cuatrienio</t>
  </si>
  <si>
    <t>NEPEDR</t>
  </si>
  <si>
    <t>NEPEDR=número de equipos de procesamiento electrónico de datos renovados</t>
  </si>
  <si>
    <t xml:space="preserve">MP301010506 - Renovar 700 equipos de procesamiento electrónico de datos durante el cuatrienio </t>
  </si>
  <si>
    <t>MP301010507</t>
  </si>
  <si>
    <t>Implementar un plan de sostenibilidad de los equipos de procesamiento electrónico de datos durante el cuatrienio</t>
  </si>
  <si>
    <t>PR-M11-P2-04 . Procedimiento Gestionar Mesa   De Servicios</t>
  </si>
  <si>
    <t>Plan de sostenibilidad de los equipos de procesamiento electrónico de datos implementado durante el cuatrienio</t>
  </si>
  <si>
    <t>MP301010507 - Implementar un plan de sostenibilidad de los equipos de procesamiento electrónico de datos durante el cuatrienio</t>
  </si>
  <si>
    <t>MP301010508</t>
  </si>
  <si>
    <t xml:space="preserve">FORTALECER 100% APLICACIONES Y PLATAFORMAS TECNOLÓGICAS INTEGRADAS DURANTE EL PERÍODO DE GOBIERNO </t>
  </si>
  <si>
    <t xml:space="preserve">Aplicaciones y plataformas tecnológicas integradas durante el período de gobierno. </t>
  </si>
  <si>
    <t>(APTF / TAPTF) * 100</t>
  </si>
  <si>
    <t>APTF = Aplicaciones y Plataformas Tecnológicas Fortalecidas
TAPT = Total Aplicaciones y Plataformas Tecnológicas</t>
  </si>
  <si>
    <t xml:space="preserve">MP301010508 - FORTALECER 100% APLICACIONES Y PLATAFORMAS TECNOLÓGICAS INTEGRADAS DURANTE EL PERÍODO DE GOBIERNO </t>
  </si>
  <si>
    <t>MP301010509</t>
  </si>
  <si>
    <t xml:space="preserve">FORTALECER 100% APLICACIONES ADMINISTRATIVAS Y FINANCIERA  DURANTE EL PERÍODO DE GOBIERNO </t>
  </si>
  <si>
    <t xml:space="preserve">Aplicaciones administrativas y financieras fortalecidas durante el periodo de gobierno </t>
  </si>
  <si>
    <t>(AAFF / TAAF) * 100</t>
  </si>
  <si>
    <t>AAFF = Aplicaciones Administrativas y Financieras Fortalecidas
TAAF = Total Aplicaciones Administrativas y Financieras</t>
  </si>
  <si>
    <t xml:space="preserve">MP301010509 - FORTALECER 100% APLICACIONES ADMINISTRATIVAS Y FINANCIERA  DURANTE EL PERÍODO DE GOBIERNO </t>
  </si>
  <si>
    <t>MP301010601</t>
  </si>
  <si>
    <t>Capacitar y/o Asesorar y/o Asistir 42 municipios del Valle del Cauca en temas relacionados con estratificación socioeconómica.</t>
  </si>
  <si>
    <t>MR3010114</t>
  </si>
  <si>
    <t>Asistencia Técnica en estratificación socioeconómica y aplicación de la metodología del SISBEN al 100 % de los municipios del departamento</t>
  </si>
  <si>
    <t>PR-M5-P1-01 . Procedimiento Asesorar y Asistir la Gestión de los Entes Territoriales.</t>
  </si>
  <si>
    <t xml:space="preserve">Municipios del Valle del Cauca capacitados y/o asesorados y/o asistidos en temas relacionados con estratificación socioeconómica </t>
  </si>
  <si>
    <t>NMCAAES</t>
  </si>
  <si>
    <t xml:space="preserve">Numero de Municipios Capacitados y/o Asesorados y/o Asistidos en temas de Estratificación Socioeconómica   </t>
  </si>
  <si>
    <t>Articulo 12 Ley 505 de 1999 y Ley 732 de 2002</t>
  </si>
  <si>
    <t>MP301010601 - Capacitar y/o Asesorar y/o Asistir 42 municipios del Valle del Cauca en temas relacionados con estratificación socioeconómica.</t>
  </si>
  <si>
    <t>3010106 - ASESORIA Y ASISTENCIA TECNICA TERRITORIAL</t>
  </si>
  <si>
    <t>MR3010114 - Asistencia Técnica en estratificación socioeconómica y aplicación de la metodología del SISBEN al 100 % de los municipios del departamento</t>
  </si>
  <si>
    <t>MP301010602</t>
  </si>
  <si>
    <t>Capacitar y/o Asesorar y/o Asistir 42 municipios del Valle del Cauca en temas relacionados con SISBEN.</t>
  </si>
  <si>
    <t>Municipios capacitados y/o asesorados y/o asistidos en temas relacionados con SISBEN</t>
  </si>
  <si>
    <t xml:space="preserve">NMCAAS </t>
  </si>
  <si>
    <t xml:space="preserve">Numero de Municipios Capacitados y/o Asesorados y/o Asistidos en temas de SISBEN </t>
  </si>
  <si>
    <t>Ley 715 de 2001 de Diciembre 21 de 2001; Ley 1176 del 27 de Diciembre de 2007; Conpes Social 117 de agosto de 2008</t>
  </si>
  <si>
    <t>MP301010602 - Capacitar y/o Asesorar y/o Asistir 42 municipios del Valle del Cauca en temas relacionados con SISBEN.</t>
  </si>
  <si>
    <t>MP301010603</t>
  </si>
  <si>
    <t>Formular y ejecutar un programa de asistencia técnica para las 4 subregiones del Depatamento del Valle orientado al diseño del plan anticorrupción durante el periodo de gobierno.</t>
  </si>
  <si>
    <t>5,000,000</t>
  </si>
  <si>
    <t>programa de asistencia técnica para las 4 subregiones del Depatamento del Valle orientado al diseño del plan anticorrupción, formulado y ejecutado  durante el periodo de gobierno</t>
  </si>
  <si>
    <t>PATF</t>
  </si>
  <si>
    <t xml:space="preserve">PATF=Programa de Asistencia Tecnica, Formulados </t>
  </si>
  <si>
    <t>MP301010603 - Formular y ejecutar un programa de asistencia técnica para las 4 subregiones del Depatamento del Valle orientado al diseño del plan anticorrupción durante el periodo de gobierno.</t>
  </si>
  <si>
    <t>MP301010604</t>
  </si>
  <si>
    <t xml:space="preserve">Brindar en 42  municipios del Valle del Cauca apoyo para el fomento y desarrollo de la recreación, la educación física, la actividad física, el deporte formativo y social comunitario   anualmente </t>
  </si>
  <si>
    <t>MR3010115</t>
  </si>
  <si>
    <t>Beneficiar a 42 municipios del Valle del Cauca con una oferta con enfoque diferencial de bienes y servicios de deporte, recreación y actividad física durante el período de gobierno</t>
  </si>
  <si>
    <t>Municipios del Valle del Cauca con apoyo para el fomento y desarrollo de la recreación, la educación física, la actividad física, el deporte formativo y social comunitario brindado anualmente.</t>
  </si>
  <si>
    <t>Sumatoria de municipios del Valle del Cauca con apoyo para el fomento y desarrollo de la recreación, la educación física, la actividad física, el deporte formativo y social comunitario.</t>
  </si>
  <si>
    <t>Ofreciendo a los vallecaucanos un gobierno, capaz de interpretar las necesidades del ciudadano y transformarlas en prioridad para el cumplimiento de las funciones del Estado</t>
  </si>
  <si>
    <t xml:space="preserve">MP301010604 - Brindar en 42  municipios del Valle del Cauca apoyo para el fomento y desarrollo de la recreación, la educación física, la actividad física, el deporte formativo y social comunitario   anualmente </t>
  </si>
  <si>
    <t>MR3010115 - Beneficiar a 42 municipios del Valle del Cauca con una oferta con enfoque diferencial de bienes y servicios de deporte, recreación y actividad física durante el período de gobierno</t>
  </si>
  <si>
    <t>MP301010605</t>
  </si>
  <si>
    <t>Brindar a 42 municipios del Valle del Cauca asesoría y asistencia técnica para la articulación y el trabajo conjunto en la aplicación de políticas públicas de deporte y recreación durante el período de gobierno</t>
  </si>
  <si>
    <t>Municipios del Valle del Cauca con asesoría y asistencia técnica para la articulación y el trabajo conjunto en la aplicación de políticas públicas de deporte y recreación brindada durante el período de gobierno.</t>
  </si>
  <si>
    <t>Sumatoria de municipios del Valle del Cauca con asesoría y asistencia técnica para la articulación y el trabajo conjunto en la aplicación de políticas públicas de deporte y recreación durante el período de gobierno</t>
  </si>
  <si>
    <t>MP301010605 - Brindar a 42 municipios del Valle del Cauca asesoría y asistencia técnica para la articulación y el trabajo conjunto en la aplicación de políticas públicas de deporte y recreación durante el período de gobierno</t>
  </si>
  <si>
    <t>MP301010606</t>
  </si>
  <si>
    <t>Asesorar al 100  porciento de municipios que demanden acompañamiento para la revisión y ajuste de los planes de ordenamiento territorial, anualmente</t>
  </si>
  <si>
    <t>Porcentaje de muncipios que demenaden acompañamiento para la revisión y ajuste del los Planes de Ordenamiento Territorial, anualmente asesorados</t>
  </si>
  <si>
    <t xml:space="preserve">(NMAA / NMSA) * 100 </t>
  </si>
  <si>
    <t xml:space="preserve">NMAA:  Numero Municipios Asesorados Anualmente
NMSA Número Municipios que Solicitaron Asesoría </t>
  </si>
  <si>
    <t>Ley 388 de 1997</t>
  </si>
  <si>
    <t>MP301010606 - Asesorar al 100  porciento de municipios que demanden acompañamiento para la revisión y ajuste de los planes de ordenamiento territorial, anualmente</t>
  </si>
  <si>
    <t>MP301010607</t>
  </si>
  <si>
    <t>Capacitar  100 por ciento de los municipios, dependencias y entidades del orden departamental y regional   sobre la gestión, la identificación, estructuración y el seguimiento de proyectos  de inversión pública en el Valle del Cauca.</t>
  </si>
  <si>
    <t>Porcentaje de municipios, dependencias y entidades del orden departamental y regional Capacitados en gestión, identificación, estructuración y seguimiento de proyectos  de inversión pública en el Valle del Cauca.</t>
  </si>
  <si>
    <t>(NMDEPC / NMDEP)*100</t>
  </si>
  <si>
    <t xml:space="preserve">NMDEPC=Número de dependencias y entidades públicas del Departamento capacitados
NMDEP=Número de dependencias y entidades públicas del Departamento </t>
  </si>
  <si>
    <t>MP301010607 - Capacitar  100 por ciento de los municipios, dependencias y entidades del orden departamental y regional   sobre la gestión, la identificación, estructuración y el seguimiento de proyectos  de inversión pública en el Valle del Cauca.</t>
  </si>
  <si>
    <t>MP301010608</t>
  </si>
  <si>
    <t>Asesorar a  28 entidades territoriales del departamento  en el análisis, revisión y verificación de proyectos del Sistema General de Regalías</t>
  </si>
  <si>
    <t xml:space="preserve">Numero de Entidades territoriales del departamento asesoradas en el análisis, revisión y verificación de proyectos del Sistema General de Regalías. </t>
  </si>
  <si>
    <t>NETA</t>
  </si>
  <si>
    <t xml:space="preserve">NETA = Número de entidades territoriales asesoradas en el manejo de proyectos del Sistema General de Regalías </t>
  </si>
  <si>
    <t>MP301010608 - Asesorar a  28 entidades territoriales del departamento  en el análisis, revisión y verificación de proyectos del Sistema General de Regalías</t>
  </si>
  <si>
    <t>MP301010609</t>
  </si>
  <si>
    <t>Asesorar y capacitar a las 42 entidades territoriales del departamento  en los procesos de planificación, finanzas, presupuesto e inversión pública del Sistema General de Participaciones (SGP), anualmente</t>
  </si>
  <si>
    <t>Número de Entidades territoriales del departamento asesoradas y capacitadas en los procesos de planificación, finanzas, presupuesto e inversión pública del Sistema general de Participacions SGP, anualmente</t>
  </si>
  <si>
    <t>NETAC</t>
  </si>
  <si>
    <t>NETAC = Número de Entidades Territoriales Asesoradas y Capacitadas en planificación, finanzas, presupuesto e inversión pública del SGP</t>
  </si>
  <si>
    <t>Ley 715 de 2001</t>
  </si>
  <si>
    <t>MP301010609 - Asesorar y capacitar a las 42 entidades territoriales del departamento  en los procesos de planificación, finanzas, presupuesto e inversión pública del Sistema General de Participaciones (SGP), anualmente</t>
  </si>
  <si>
    <t>MP301010610</t>
  </si>
  <si>
    <t xml:space="preserve">Evaluar a las 42 entidades territoriales del departamento  en viabilidad financiera y en desempeño integral de la gestión pública, mediante los componentes de eficacia, eficiencia, requisitos legales (SGP) y gestión , anualmente </t>
  </si>
  <si>
    <t>PR-M5-P2-01 . Procedimiento Para Realizar Evaluación a la Gestión Pública de los Entes Territoriales.</t>
  </si>
  <si>
    <t>Número de entidades territoriales del departamento en viabilidad financiera y en desempeño integral de la gestión pública, mediante los componentes de eficacia, eficiencia, requisitos legales (SGP) y gestión, anualmente evaluadas</t>
  </si>
  <si>
    <t>NETE</t>
  </si>
  <si>
    <t>NETE = Número de Entidades Territoriales Evaluadas en viabilidad financiera y en desempeño integral de la gestión pública</t>
  </si>
  <si>
    <t>Leyes 152 de 1994, 617 de 2000 y 715 de 2001</t>
  </si>
  <si>
    <t xml:space="preserve">MP301010610 - Evaluar a las 42 entidades territoriales del departamento  en viabilidad financiera y en desempeño integral de la gestión pública, mediante los componentes de eficacia, eficiencia, requisitos legales (SGP) y gestión , anualmente </t>
  </si>
  <si>
    <t>MP301010611</t>
  </si>
  <si>
    <t>Asesorar al 100 por ciento de municipios que integren procesos asociativos en el marco de la Ley orgánica de Ordenamiento Territorial - LOOT durante el periodo de gobierno 2016 - 2019</t>
  </si>
  <si>
    <t>MP301010611 - Asesorar al 100 por ciento de municipios que integren procesos asociativos en el marco de la Ley orgánica de Ordenamiento Territorial - LOOT durante el periodo de gobierno 2016 - 2019</t>
  </si>
  <si>
    <t>MP301010612</t>
  </si>
  <si>
    <t>Realizar 126 visitas de asistencia técnica  dirigidas a las entidades territoriales del Valle del Cauca, para apoyar procesos financieros, de planeación y de inversión pública SGP, anualmente</t>
  </si>
  <si>
    <t>Número de visitas de asistencia técnica realizadas dirigidas a las entidades territoriles del Valle del Cauca, para apoyar procesos financieros, de planeación y de inversión pública SGP, anualmente.</t>
  </si>
  <si>
    <t>NVATR</t>
  </si>
  <si>
    <t>NVATR = Número de visitas de asistencia técnica relizadas para apoyar procesos financieros, de planeación y de inversión pública SGP.</t>
  </si>
  <si>
    <t>MP301010612 - Realizar 126 visitas de asistencia técnica  dirigidas a las entidades territoriales del Valle del Cauca, para apoyar procesos financieros, de planeación y de inversión pública SGP, anualmente</t>
  </si>
  <si>
    <t>MP301010613</t>
  </si>
  <si>
    <t xml:space="preserve">BENEFICIAR  A 57 PARQUES RECREATIVOS CON ASISTENCIA TÉCNICA PARA GENERAR LA SOSTENIBILIDAD  FINANCIERA    DURANTE EL PERIODO DE GOBIERNO DE 2016-2019 </t>
  </si>
  <si>
    <t>57 Parques recreativos beneficiados con asistencia técnica, durante el periodo de gobierno 2016-2019</t>
  </si>
  <si>
    <t>TPBAT</t>
  </si>
  <si>
    <t xml:space="preserve">TPBAT= Total de parques recreativos beneficiados </t>
  </si>
  <si>
    <t>SI</t>
  </si>
  <si>
    <t>PILAR 2 - PAZ TERRITORIAL - Línea de Acción: Buen Gobierno - Programa: Buen Gobierno al Servicio de la Comunidad</t>
  </si>
  <si>
    <t xml:space="preserve">MP301010613 - BENEFICIAR  A 57 PARQUES RECREATIVOS CON ASISTENCIA TÉCNICA PARA GENERAR LA SOSTENIBILIDAD  FINANCIERA    DURANTE EL PERIODO DE GOBIERNO DE 2016-2019 </t>
  </si>
  <si>
    <t>MP301010614</t>
  </si>
  <si>
    <t>Fortalecer 42 municipios del departamento que prestan Asistencia Técnica Directa Rural a los pequeños productores del campo  anualmente durante el periodo de gobierno</t>
  </si>
  <si>
    <t>Número de municipios del departamento que prestan Asistencia Técnica Directa Rural a los pequeños productores del campo fortalecidas anualmente en el periodo de gobierno</t>
  </si>
  <si>
    <t>ATDR = ATDR1</t>
  </si>
  <si>
    <t>ATDR = Corresponde al número de municipios del departamento que prestan Asistencia Técnica Directa Rural a los pequeños productores del campo fortalecidas ; ATDR1 = Número de municipios del departamento que prestan Asistencia Técnica Directa Rural a los pequeños productores del campo fortalecidas al final</t>
  </si>
  <si>
    <t>Ley 607 de 2000, en su artículo 2°, establece "La Asistencia Técnica Directa Rural, es un servicio público de carácter obligatorio y …</t>
  </si>
  <si>
    <t>MP301010614 - Fortalecer 42 municipios del departamento que prestan Asistencia Técnica Directa Rural a los pequeños productores del campo  anualmente durante el periodo de gobierno</t>
  </si>
  <si>
    <t>MP301010615</t>
  </si>
  <si>
    <t>Asistir y Asesorar el 100% de los municipios que soliciten orientacion sobre el manejo de su politica fiscal y financiera durante el periodo de gobierno</t>
  </si>
  <si>
    <t xml:space="preserve">1126. SECRETARIA DE HACIENDA Y FINANZAS PUBLICAS </t>
  </si>
  <si>
    <t>Porcentaje de municipios asistidos y asesorados de los que solicitaron orientación sobre el manejo de su política fiscal y financiera durante el período de gobierno</t>
  </si>
  <si>
    <t>(NMEA/NMEDA)*100</t>
  </si>
  <si>
    <t>NMEA: NUMERO DE MUNICIPIOS Y ENTIDADES  ASESORADOS Y ASISTIDOS
NMEDA: NÚMERO DE MUNICICIPIOS Y ENTIDADES QUE DEMANDEN ASESORÍA Y ASISTENCIA</t>
  </si>
  <si>
    <t>Ley 715 /2001</t>
  </si>
  <si>
    <t>MP301010615 - Asistir y Asesorar el 100% de los municipios que soliciten orientacion sobre el manejo de su politica fiscal y financiera durante el periodo de gobierno</t>
  </si>
  <si>
    <t>MP301010616</t>
  </si>
  <si>
    <t xml:space="preserve">Asesorar y Asistir 100 por ciento de los municipios, dependencias y entidades del orden departamental y regional   en la identificación, formulación, estructuración y presentación de proyectos de inversión. </t>
  </si>
  <si>
    <t xml:space="preserve">Porcentaje de municipios, dependencias y entidades del orden departamental y regional Asesorados y Asistidos en la identificación, formulación, estructuración y presentación de proyectos de inversión </t>
  </si>
  <si>
    <t>(NDEDAAIFEPI / NDEPD) *100</t>
  </si>
  <si>
    <t xml:space="preserve">NDEDAAIFEPI: Numero dependencias y entidades públicas del departamento asistidas y asesoradas en la identificación, formulación, estructuración y presentación de proyectos de inversión / </t>
  </si>
  <si>
    <t xml:space="preserve">MP301010616 - Asesorar y Asistir 100 por ciento de los municipios, dependencias y entidades del orden departamental y regional   en la identificación, formulación, estructuración y presentación de proyectos de inversión. </t>
  </si>
  <si>
    <t>MP301010701</t>
  </si>
  <si>
    <t>Mantener base de datos de los procesos judiciales que se adelantan en contra del Departamento del Valle del Cauca en funcionamiento permanentemente.</t>
  </si>
  <si>
    <t>PR-M10-P1-01 . Procedimiento Para  Realizar Representación Judicial</t>
  </si>
  <si>
    <t>Base de datos de los procesos judiciales que se adelantan en contra del Departamento del Valle del Cauca mantenida en funcionamiento permanente.</t>
  </si>
  <si>
    <t>BDF= NDFAA/TDTA</t>
  </si>
  <si>
    <t>BDF = Base de datos en funcionamiento  NDFAA= Número de días en funcionamiento año actual                                                               TDTA= Total días transcurridos año en curso</t>
  </si>
  <si>
    <t>MP301010701 - Mantener base de datos de los procesos judiciales que se adelantan en contra del Departamento del Valle del Cauca en funcionamiento permanentemente.</t>
  </si>
  <si>
    <t>3010107 - PREVENCIÓN Y DEFENSA DE LO PÚBLICO</t>
  </si>
  <si>
    <t>MP301010702</t>
  </si>
  <si>
    <t>Fortalecer institucionalmente el 100% los procesos administrativos de la secretaria de educación departamental del valle del cauca en el periodo de gobierno.</t>
  </si>
  <si>
    <t>MR3010118</t>
  </si>
  <si>
    <t>Disminuir al 10% las demandas de nulidad y restablecimiento del derecho y las acciones de tutela durante el periodo de gobierno</t>
  </si>
  <si>
    <t>Porcentaje de los procesos administrativos  de la Secretaria de Educación departamental del Valle del Cauca fortalecidos en el periodo de gobierno</t>
  </si>
  <si>
    <t>NPAFI/NTPA*100</t>
  </si>
  <si>
    <t>NPAFI=Numero de Procesos Administrativos Fortalecidos Institucionalmente. 
NTPA=numero Total de procesos Administrativos</t>
  </si>
  <si>
    <t>MP301010702 - Fortalecer institucionalmente el 100% los procesos administrativos de la secretaria de educación departamental del valle del cauca en el periodo de gobierno.</t>
  </si>
  <si>
    <t>MR3010118 - Disminuir al 10% las demandas de nulidad y restablecimiento del derecho y las acciones de tutela durante el periodo de gobierno</t>
  </si>
  <si>
    <t>MP301010703</t>
  </si>
  <si>
    <t>Gestionar, al año 2017, un estudio técnico del inventario de los bienes inmuebles en posesión del departamento del Valle del Cauca conforme a la ordenanza 285 de agosto 12 de 2009.</t>
  </si>
  <si>
    <t>MR3010111</t>
  </si>
  <si>
    <t>Legalizar 50% de los bienes inmuebles en posesión del Departamento del Valle del Cauca, en materia tributaria y jurídica, durante el cuatrienio.</t>
  </si>
  <si>
    <t xml:space="preserve">Estudio Tecnio del Inventario de bienes inmuebles en posesión del Departamento de Valle del Cauca conforme a la ordenanza 285 de agosto 12 de 2009 </t>
  </si>
  <si>
    <t>No. ETR</t>
  </si>
  <si>
    <t>ETR= No. De Estudios Tecnicos del inventario de Bienes inmuebles en Posesión del Departamento del Valle del Cauca Realizados</t>
  </si>
  <si>
    <t>MP301010703 - Gestionar, al año 2017, un estudio técnico del inventario de los bienes inmuebles en posesión del departamento del Valle del Cauca conforme a la ordenanza 285 de agosto 12 de 2009.</t>
  </si>
  <si>
    <t>MR3010111 - Legalizar 50% de los bienes inmuebles en posesión del Departamento del Valle del Cauca, en materia tributaria y jurídica, durante el cuatrienio.</t>
  </si>
  <si>
    <t>MP301010704</t>
  </si>
  <si>
    <t>Tramitar el 100% del avaluo de los bienes inmuebles identificados en el  estudio tecnico en posesion del departamento del valle del cauca</t>
  </si>
  <si>
    <t>PR-M9-P1-08 . Procedimiento para Administrar Bienes Inmuebles</t>
  </si>
  <si>
    <t xml:space="preserve">Porcentaje de bienes inmuebles identificados en el estudio tecnico en posesión del Departamento del Valle del Cauca avaluados. </t>
  </si>
  <si>
    <t>(No. ABNS/ No. BNS)*100</t>
  </si>
  <si>
    <t xml:space="preserve">ABNS= No. Total de Avaluos de los bienes inmuebles en posesion del Departamento del Valle del Cauca Tramitados 
BNS= No. Total de Bienes inmuebles en posesion del departamento del valle del cauca reconocidos en el estudio tecnico del inventario </t>
  </si>
  <si>
    <t>MP301010704 - Tramitar el 100% del avaluo de los bienes inmuebles identificados en el  estudio tecnico en posesion del departamento del valle del cauca</t>
  </si>
  <si>
    <t>MP301010705</t>
  </si>
  <si>
    <t>Proporcionar 100% de los estudios de titulos de los bienes inmuebles avaluados en posesion del departamento del valle del cauca</t>
  </si>
  <si>
    <t>Porcentaje de los estudios de titulos de los bienes inmuebles avaluados en posesión del Departamento del Valle del Cauca proporcionados</t>
  </si>
  <si>
    <t>(No. BNSET/ No. BNSA)*100</t>
  </si>
  <si>
    <t>BNSET= No. de bienes inmuebles con estudio de titulos 
BNSA= No. de bienes inmuebles en posesión del Departamento con avaluo</t>
  </si>
  <si>
    <t>MP301010705 - Proporcionar 100% de los estudios de titulos de los bienes inmuebles avaluados en posesion del departamento del valle del cauca</t>
  </si>
  <si>
    <t>MP301010706</t>
  </si>
  <si>
    <t>Legalizar 100% de los biene inmuebles avaluados y con estudios de titulos en posesesion del departamento del valle del cuaca</t>
  </si>
  <si>
    <t>Porcentaje de bienes inmuebles avaluados y con estudio de titulos del departamento del Valle del Cauca legalizados.</t>
  </si>
  <si>
    <t xml:space="preserve">(No. De TBNSL/ No. De BNSA)*100 </t>
  </si>
  <si>
    <t xml:space="preserve"> TBNSL= No. Total de bienes inmuebles en posesión del departamento de valle del cauca legalizados0
 BNSA= No. Total de Bienes inmuebles en posesion del departamento del valle del cauca avaluados y con estudio de titulos</t>
  </si>
  <si>
    <t>MP301010706 - Legalizar 100% de los biene inmuebles avaluados y con estudios de titulos en posesesion del departamento del valle del cuaca</t>
  </si>
  <si>
    <t>MP301010707</t>
  </si>
  <si>
    <t xml:space="preserve">TRAMITAR 60% INVESTIGACIONES DISCIPLINARIAS  DURANTE EL CUATRIENIO </t>
  </si>
  <si>
    <t>1140. OFICINA DE CONTROL INTERNO DISCIPLINARIO</t>
  </si>
  <si>
    <t>MR3010117</t>
  </si>
  <si>
    <t>Disminuir en un 40% las quejas por conductas Disciplinarias durante el cuatrienio</t>
  </si>
  <si>
    <t>PR-M8-P2-01 . Procedimiento para Recibir, Radicar y Realizar el Reparto de la Queja</t>
  </si>
  <si>
    <t>Investigaciones disciplinarias tramitadas durante el cuatrenio</t>
  </si>
  <si>
    <t>IT / TIR  x 100</t>
  </si>
  <si>
    <t>IT: Investigaciones Tramitadas.
TIR: Total Investigaciones radicadas</t>
  </si>
  <si>
    <t>Ley 734 de 2002, Ley 1474 de 2011 Estatuto Anticorrupción
Proceso M8P2</t>
  </si>
  <si>
    <t xml:space="preserve">MP301010707 - TRAMITAR 60% INVESTIGACIONES DISCIPLINARIAS  DURANTE EL CUATRIENIO </t>
  </si>
  <si>
    <t>MR3010117 - Disminuir en un 40% las quejas por conductas Disciplinarias durante el cuatrienio</t>
  </si>
  <si>
    <t>MP301010708</t>
  </si>
  <si>
    <t xml:space="preserve">IMPLEMENTAR  UN  SISTEMA NACIONAL DE BOMBEROS DE COLOMBIA A NIVEL REGIONAL (JUNTA DEPARTAMENTAL DE BOMBEROS DEL VALLE DEL CAUCA (LEY 1575 DE 2012 Y RESOLUCION 0661 DE 2014))     PARA PREVENIR EL DAÑO ANTIJURIDICO Y LA DEFENSA JUDICIAL DURANTE EL CUATRIENIO.   </t>
  </si>
  <si>
    <t xml:space="preserve">MP301010708 - IMPLEMENTAR  UN  SISTEMA NACIONAL DE BOMBEROS DE COLOMBIA A NIVEL REGIONAL (JUNTA DEPARTAMENTAL DE BOMBEROS DEL VALLE DEL CAUCA (LEY 1575 DE 2012 Y RESOLUCION 0661 DE 2014))     PARA PREVENIR EL DAÑO ANTIJURIDICO Y LA DEFENSA JUDICIAL DURANTE EL CUATRIENIO.   </t>
  </si>
  <si>
    <t>MP301010709</t>
  </si>
  <si>
    <t xml:space="preserve">SENSIBILIZAR 4800 SERVIDORES PUBLICOS  EN MATERIA DISCIPLINARIA DURANTE EL CUATRIENIO </t>
  </si>
  <si>
    <t>Servidores públicos sensibilizados en materia disciplinaria durante el cuatrenio</t>
  </si>
  <si>
    <t>No. FUNCIONARIOS SENSIBILIZADOS = FS</t>
  </si>
  <si>
    <t xml:space="preserve">NFS: NUMERO DE FUNCIONARIOS SENSIBILIZADOS </t>
  </si>
  <si>
    <t xml:space="preserve">MP301010709 - SENSIBILIZAR 4800 SERVIDORES PUBLICOS  EN MATERIA DISCIPLINARIA DURANTE EL CUATRIENIO </t>
  </si>
  <si>
    <t>MP301010801</t>
  </si>
  <si>
    <t>Liderar el diseño y la implementación de una (1) reforma administrativa integral en la Gobernación del Valle del Cauca durante el periodo de gobierno.</t>
  </si>
  <si>
    <t>MP301010801 - Liderar el diseño y la implementación de una (1) reforma administrativa integral en la Gobernación del Valle del Cauca durante el periodo de gobierno.</t>
  </si>
  <si>
    <t>3010108 - REFORMAS ADMINISTRATIVAS</t>
  </si>
  <si>
    <t>MP301010802</t>
  </si>
  <si>
    <t xml:space="preserve">Crear 1 Secretaría de Desarrolllo Económico y Competitividad Durante el periodo de gobierno. </t>
  </si>
  <si>
    <t xml:space="preserve">Secretaría de Desarrollo Económico y competitividad creada en el periodo de gobierno. </t>
  </si>
  <si>
    <t>SDEC</t>
  </si>
  <si>
    <t>SDEC= Secretaría de Desarrollo Economico y Competitividad creada</t>
  </si>
  <si>
    <t xml:space="preserve">MP301010802 - Crear 1 Secretaría de Desarrolllo Económico y Competitividad Durante el periodo de gobierno. </t>
  </si>
  <si>
    <t>MP302010101</t>
  </si>
  <si>
    <t>DESARROLLAR E IMPLEMENTAR ESTRATEGIAS PARA COMBATIR LA MINERIA ILEGAL EN EL DEPARTAMENTO DEL VALLE DEL CAUCA DURANTE EL PERIODO DE GOBIERNO</t>
  </si>
  <si>
    <t>MR3020101</t>
  </si>
  <si>
    <t>Implementar el plan de seguridad y convivencia ciudadana durante el cuatrienio.</t>
  </si>
  <si>
    <t>MP302010101 - DESARROLLAR E IMPLEMENTAR ESTRATEGIAS PARA COMBATIR LA MINERIA ILEGAL EN EL DEPARTAMENTO DEL VALLE DEL CAUCA DURANTE EL PERIODO DE GOBIERNO</t>
  </si>
  <si>
    <t>302 -  JUSTICIA SEGURIDAD Y CONVIVENCIA</t>
  </si>
  <si>
    <t>30201 - JUSTICIA, SEGURIDAD Y CONVIVENCIA</t>
  </si>
  <si>
    <t xml:space="preserve">3020101 - APOYO A INSTITUCIONES PARA LA JUSTICIA, SEGURIDAD Y CONVIVENCIA CIUDADANA  </t>
  </si>
  <si>
    <t>MR3020101 - Implementar el plan de seguridad y convivencia ciudadana durante el cuatrienio.</t>
  </si>
  <si>
    <t>MP302010102</t>
  </si>
  <si>
    <t xml:space="preserve">REDUCIR  DIEZ  DELITOS DE MAYOR IMPACTO  DE  LA VIOLENCIA Y CONVIVENCIA  EN EL DEPARTAMENTO DEL VALLE DURANTE EL CUATRENIO  </t>
  </si>
  <si>
    <t xml:space="preserve">DELITOS DE MAYOR IMPACTO  DE  LA VIOLENCIA Y CONVIVENCIA  EN EL DEPARTAMENTO DEL VALLE REDUCIDOS DURANTE EL CUATRENIO  </t>
  </si>
  <si>
    <t>DMIR =IAA - IAV</t>
  </si>
  <si>
    <t xml:space="preserve">DMIR= delitos de mayor impacto reducidos IAA = informe año anterior IAV = informe año vigente </t>
  </si>
  <si>
    <t>Ley 1453 de 2011 / PISCC- Plan Integral de Seguridad y Convivencia Ciudadana</t>
  </si>
  <si>
    <t xml:space="preserve">MP302010102 - REDUCIR  DIEZ  DELITOS DE MAYOR IMPACTO  DE  LA VIOLENCIA Y CONVIVENCIA  EN EL DEPARTAMENTO DEL VALLE DURANTE EL CUATRENIO  </t>
  </si>
  <si>
    <t>MP302010103</t>
  </si>
  <si>
    <t>Implementar un programa de comunicaciones con cobertura a nivel departamental que permita recibir información en tiempo real para la prevención y/o disminución del delito durante el cuatrienio.</t>
  </si>
  <si>
    <t>MR3020105</t>
  </si>
  <si>
    <t>Implementar un programa de comunicaciones con cobertura a nivel departamental que permita recibir información en tiempo real para la prevención y/o disminución del delito   durante el cuatrienio.</t>
  </si>
  <si>
    <t xml:space="preserve">programa de comunicaciones con cobertura a nivel departamental que permita recibir informacion en tiempo real para la prevencion y/o disminucion del delito implementado durante el cuatrienio </t>
  </si>
  <si>
    <t>PCI</t>
  </si>
  <si>
    <t xml:space="preserve">PCI = PROGRAMA DE COMUNICACIÓN IMPLEMENTADO </t>
  </si>
  <si>
    <t>Plan Integral de Seguridad y Convivencia Ciudadana</t>
  </si>
  <si>
    <t>MP302010103 - Implementar un programa de comunicaciones con cobertura a nivel departamental que permita recibir información en tiempo real para la prevención y/o disminución del delito durante el cuatrienio.</t>
  </si>
  <si>
    <t>MR3020105 - Implementar un programa de comunicaciones con cobertura a nivel departamental que permita recibir información en tiempo real para la prevención y/o disminución del delito   durante el cuatrienio.</t>
  </si>
  <si>
    <t>MP302010104</t>
  </si>
  <si>
    <t>REALIZAR  UN  MANTENIMIENTO PREVENTIVO Y CORRECTIVO   A LAS REDES DE COMUNICACIONES QUE PERMITA RECIBIR INFORMACION EN TIEMPO REAL PARA LA PREVENCION  Y/O DISMINUCION  DEL DELITO   DURANTE EL CUATRENIO  (FONSET)</t>
  </si>
  <si>
    <t xml:space="preserve">MANTENIMIENTO PREVENTIVO Y CORRECTIVO   A LAS REDES DE COMUNICACIONES QUE PERMITA RECIBIR INFORMACION EN TIEMPO REAL PARA LA PREVENCION  Y/O DISMINUCION  DEL DELITO   REALIZADO DURANTE EL CUATRENIO </t>
  </si>
  <si>
    <t xml:space="preserve"> MPR</t>
  </si>
  <si>
    <t xml:space="preserve">MPR= MANTENIMIENTO PREVENTIVO REALIZADO </t>
  </si>
  <si>
    <t>MP302010104 - REALIZAR  UN  MANTENIMIENTO PREVENTIVO Y CORRECTIVO   A LAS REDES DE COMUNICACIONES QUE PERMITA RECIBIR INFORMACION EN TIEMPO REAL PARA LA PREVENCION  Y/O DISMINUCION  DEL DELITO   DURANTE EL CUATRENIO  (FONSET)</t>
  </si>
  <si>
    <t>MP302010105</t>
  </si>
  <si>
    <t>GENERAR UN BANCO DE PROYECTOS PARA EL FONSET EN EL DEPÁRTAMENTO DEL VALLE DEL CAUCA EN EL CUATRENIO</t>
  </si>
  <si>
    <t xml:space="preserve">banco de proyectos para el FONSET en el departamento del valle del cauca generado en el cuatrienio </t>
  </si>
  <si>
    <t xml:space="preserve">BPG </t>
  </si>
  <si>
    <t xml:space="preserve">BPG = banco de proyectos generado </t>
  </si>
  <si>
    <t>Ley 418 de 1997, Decreto 399 de 2011</t>
  </si>
  <si>
    <t>MP302010105 - GENERAR UN BANCO DE PROYECTOS PARA EL FONSET EN EL DEPÁRTAMENTO DEL VALLE DEL CAUCA EN EL CUATRENIO</t>
  </si>
  <si>
    <t>MP302010106</t>
  </si>
  <si>
    <t>ESTABLECER UN SISTEMA DE RECOMPENSAS PARA CASOS ESPECIALES EN EL DEPARTAMENTO DEL VALLE DEL CAUCA EN EL PERIODO DE GOBIERNO</t>
  </si>
  <si>
    <t>PR-M6-P1-02 . Gestionar acciones de prevención contra la violencia y delincuencia</t>
  </si>
  <si>
    <t xml:space="preserve">sistema de recompensas para casos especiales en el departamento del valle del cauca establecido en el periodo de gobierno </t>
  </si>
  <si>
    <t>#SRE</t>
  </si>
  <si>
    <t xml:space="preserve">numero sistemas recompensas establecido </t>
  </si>
  <si>
    <t>Decreto 399 de 2011</t>
  </si>
  <si>
    <t>MP302010106 - ESTABLECER UN SISTEMA DE RECOMPENSAS PARA CASOS ESPECIALES EN EL DEPARTAMENTO DEL VALLE DEL CAUCA EN EL PERIODO DE GOBIERNO</t>
  </si>
  <si>
    <t>MP302010107</t>
  </si>
  <si>
    <t>Adquirir un (1) equipo tecnológico para la seguridad en el departamento del Valle del Cauca, durante el período de gobierno.</t>
  </si>
  <si>
    <t>Equipo tecnologico para la seguridad en el departamento del Valle del Cauca adquirido durante el cuatrienio</t>
  </si>
  <si>
    <t>ETPSA</t>
  </si>
  <si>
    <t>ETPSA= EQUIPO TECNOLOGICO PARA LA SEGURIDAD ADQUIRIDO</t>
  </si>
  <si>
    <t>Ley 418 de 1997, Plan Integral de Convivencia y Seguridad Ciudadana,</t>
  </si>
  <si>
    <t>MP302010107 - Adquirir un (1) equipo tecnológico para la seguridad en el departamento del Valle del Cauca, durante el período de gobierno.</t>
  </si>
  <si>
    <t>MP302010108</t>
  </si>
  <si>
    <t>Difusión y socialización de una (1) estrategia de percepción en seguridad en el departamento del Valle del Cauca, durante el período de gobierno.</t>
  </si>
  <si>
    <t>Estrategia de percepción en seguridadl en el Valle del Cauca difundida y socializada durante el periodo de gobierno.</t>
  </si>
  <si>
    <t>EPSDDS</t>
  </si>
  <si>
    <t xml:space="preserve"> EPSDDS=Estrategia de percepcion en seguridad en el departamento difundida y socializada</t>
  </si>
  <si>
    <t>Ley 418 de 1997 -Decreto 399 de 2011</t>
  </si>
  <si>
    <t>MP302010108 - Difusión y socialización de una (1) estrategia de percepción en seguridad en el departamento del Valle del Cauca, durante el período de gobierno.</t>
  </si>
  <si>
    <t>MP302010109</t>
  </si>
  <si>
    <t>Gestionar una (1) estrategia para estructuración y gestión de los proyectos de seguridad y convivencia ciudadana en el departamento del Valle del auca, durante el período de gobierno.</t>
  </si>
  <si>
    <t>Estrategia para estructuración y gestión de los proyectos de seguridad y convivencia ciudadana en el departamento del Valle del auca, gestionados durante el período de gobierno.</t>
  </si>
  <si>
    <t>EEGPSCG</t>
  </si>
  <si>
    <t xml:space="preserve">EEGPSCG=estrategia estructuracion y gestion de los proyectos de seguridad y convivencia gestionados </t>
  </si>
  <si>
    <t>Ley 418 de 1997 y Decreto 399 de 2011</t>
  </si>
  <si>
    <t>MP302010109 - Gestionar una (1) estrategia para estructuración y gestión de los proyectos de seguridad y convivencia ciudadana en el departamento del Valle del auca, durante el período de gobierno.</t>
  </si>
  <si>
    <t>MP302010110</t>
  </si>
  <si>
    <t>Gestionar la construcción Palacio de Justicia en Buga</t>
  </si>
  <si>
    <t>Implementar el Plan de Convivencia y Seguridad Ciudadana apoyar los programas de la fuerza publica, rama judicial.                                                                                       Programas priorizados en los consejos de seguridad.</t>
  </si>
  <si>
    <t>Número de organismos apoyados (NOA)</t>
  </si>
  <si>
    <t>Organismos apoyados (OA)</t>
  </si>
  <si>
    <t>Ley 418 de 1997</t>
  </si>
  <si>
    <t>MP302010110 - Gestionar la construcción Palacio de Justicia en Buga</t>
  </si>
  <si>
    <t>MP302010111</t>
  </si>
  <si>
    <t xml:space="preserve">DISEÑAR, ESTRUCTURAR, CONSTRUIR Y EQUIPAR UN  CENTRO DE COMANDO Y CONTROL (C3)  CON INFRAESTRUCTURA TECNOLOGICA   EN EL MUNICIPIO DE BUGA </t>
  </si>
  <si>
    <t>centro de comando y control (C3) diseñado, construido. Estructurado y equipado con infraestructura tecnologica en el municipio de Buga</t>
  </si>
  <si>
    <t>CCCDCCEEI</t>
  </si>
  <si>
    <t>CCCDCEEI ( Centro de Comando y Control diseñado, construido estructurado equipado con infraestructura)</t>
  </si>
  <si>
    <t xml:space="preserve">MP302010111 - DISEÑAR, ESTRUCTURAR, CONSTRUIR Y EQUIPAR UN  CENTRO DE COMANDO Y CONTROL (C3)  CON INFRAESTRUCTURA TECNOLOGICA   EN EL MUNICIPIO DE BUGA </t>
  </si>
  <si>
    <t>MP302010201</t>
  </si>
  <si>
    <t xml:space="preserve">Fortalecer un organismo de seguridad, investigación, justicia y a la secretaria de gobierno departamental   con equipos de comunicaciones y movilidad operativa y apoyo de infraestructura física, durante el periodo de gobierno </t>
  </si>
  <si>
    <t>MR3020102</t>
  </si>
  <si>
    <t>Fortalecer un organismo de seguridad, investigación, justicia y a la secretaria de gobierno departamental con equipos de comunicaciones y movilidad operativa y apoyo de infraestructura física, durante el periodo de gobierno</t>
  </si>
  <si>
    <t xml:space="preserve">organismo de seguridad, investigacion, justicia y a la secretaria de gobierno departamental fortalecida con equipos de comunicaciones, movilidad operativa y apoyo de infraestructura fisica durante el periodo de gobierno. </t>
  </si>
  <si>
    <t>OSA=1</t>
  </si>
  <si>
    <t>OSA=organismo de seguridad apoyado</t>
  </si>
  <si>
    <t>PISCC</t>
  </si>
  <si>
    <t xml:space="preserve">MP302010201 - Fortalecer un organismo de seguridad, investigación, justicia y a la secretaria de gobierno departamental   con equipos de comunicaciones y movilidad operativa y apoyo de infraestructura física, durante el periodo de gobierno </t>
  </si>
  <si>
    <t>3020102 - ZONAS SEGURAS</t>
  </si>
  <si>
    <t>MR3020102 - Fortalecer un organismo de seguridad, investigación, justicia y a la secretaria de gobierno departamental con equipos de comunicaciones y movilidad operativa y apoyo de infraestructura física, durante el periodo de gobierno</t>
  </si>
  <si>
    <t>MP302010202</t>
  </si>
  <si>
    <t xml:space="preserve">APOYAR  UN  PROGRAMA PARA CAPACITACION EN JUSTICIA ALTENATIVA DE PAZ (JUECES DE PAZ), EN EL VALLE DEL CAUCA DURANTE EL PERIODO DE GOBIERNO </t>
  </si>
  <si>
    <t xml:space="preserve">Implementar el programa de resolucion de conflictos y mejoramiento de la convivencia </t>
  </si>
  <si>
    <t>NJPE</t>
  </si>
  <si>
    <t xml:space="preserve">Numero Jueces de paz elegidos </t>
  </si>
  <si>
    <t xml:space="preserve">MP302010202 - APOYAR  UN  PROGRAMA PARA CAPACITACION EN JUSTICIA ALTENATIVA DE PAZ (JUECES DE PAZ), EN EL VALLE DEL CAUCA DURANTE EL PERIODO DE GOBIERNO </t>
  </si>
  <si>
    <t>MP302010203</t>
  </si>
  <si>
    <t xml:space="preserve">FORTALECER  UN  EQUIPO LOGISTICO, ADMINISTRATIVO, INSTITUCIONAL, JURIDICO Y DE PLANEACION    EN LA SECRETARIA DE GOBIERNO DURANTE EL CUATRIENIO </t>
  </si>
  <si>
    <t>equipo logistico, administrativo, institucional, juridico y de planeacion fortalecido en la secretaria de gobierno durante el periodo de gobierno</t>
  </si>
  <si>
    <t>ELAIJF=1</t>
  </si>
  <si>
    <t>ELAIJF=EQUIPO LOGISTICO ADMINSITRATIVO INSTITUCIONAL JURIDICO FORTALECIDO</t>
  </si>
  <si>
    <t>Ley 418 de 1997 - Fonset</t>
  </si>
  <si>
    <t xml:space="preserve">MP302010203 - FORTALECER  UN  EQUIPO LOGISTICO, ADMINISTRATIVO, INSTITUCIONAL, JURIDICO Y DE PLANEACION    EN LA SECRETARIA DE GOBIERNO DURANTE EL CUATRIENIO </t>
  </si>
  <si>
    <t>MP302010204</t>
  </si>
  <si>
    <t xml:space="preserve">APOYO  UN  PROGRAMA PARA LA FUERZA PUBLICA, RAMA JUDICIAL    EN IMPLEMENTACION ESTRATEGIAS PARA LA CONVIVENCIA CIUDADANA Y LA PREVENCION DEL DELITO (A PRIORIZACION DE LOS CONSEJOS DE SEGURIDAD) EN EL DEPARTAMENTO DURANTE EL CUATRIENIO  </t>
  </si>
  <si>
    <t xml:space="preserve">PROGRAMA PARA LA FUERZA PUBLICA, RAMA JUDICIAL    EN IMPLEMENTACION ESTRATEGIAS PARA LA CONVIVENCIA CIUDADANA Y LA PREVENCION DEL DELITO (A PRIORIZACION DE LOS CONSEJOS DE SEGURIDAD) EN EL DEPARTAMENTO APOYADO DURANTE EL CUATRIENIO  </t>
  </si>
  <si>
    <t>PFPA</t>
  </si>
  <si>
    <t>programa fuerza publica apoyado PFPA</t>
  </si>
  <si>
    <t xml:space="preserve">MP302010204 - APOYO  UN  PROGRAMA PARA LA FUERZA PUBLICA, RAMA JUDICIAL    EN IMPLEMENTACION ESTRATEGIAS PARA LA CONVIVENCIA CIUDADANA Y LA PREVENCION DEL DELITO (A PRIORIZACION DE LOS CONSEJOS DE SEGURIDAD) EN EL DEPARTAMENTO DURANTE EL CUATRIENIO  </t>
  </si>
  <si>
    <t>MP302010205</t>
  </si>
  <si>
    <t xml:space="preserve">IMPLEMENTAR  UNA  POLITICA PUBLICA DE DROGAS (NARCOTRATIFO Y MICROTRAFICO)   ARTICULANDO CON EL MINISTERIO DE SALUD, MINISTERIO DE JUSTICIA Y EL DERECHO EN EL DEPARTAMENTO DEL VALLE DEL CAUCA DURANTE EL CUATRIENIO  </t>
  </si>
  <si>
    <t>Politica publica e drogas (narcotrafico y microtrafico) implementado y articulado con el Ministerio de Salud, Ministerio de Justicia y el Derecho en el departamento del Valle del Cauca durante el periodo de gobierno</t>
  </si>
  <si>
    <t xml:space="preserve">MP302010205 - IMPLEMENTAR  UNA  POLITICA PUBLICA DE DROGAS (NARCOTRATIFO Y MICROTRAFICO)   ARTICULANDO CON EL MINISTERIO DE SALUD, MINISTERIO DE JUSTICIA Y EL DERECHO EN EL DEPARTAMENTO DEL VALLE DEL CAUCA DURANTE EL CUATRIENIO  </t>
  </si>
  <si>
    <t>MP302010206</t>
  </si>
  <si>
    <t xml:space="preserve">IMPLEMENTAR  UNA POLITICA DE SEGURIDAD VIAL   EN EL DEPARTAMENTO DEL VALLE DEL CAUCA  DURANTE EL PERIODO DE GOBIERNO (PLAN DE MOVILIDAD)  FONSET </t>
  </si>
  <si>
    <t xml:space="preserve">politica de seguridad vial (plan de movilidad)  el departamento del Valle del Cauca implementada durante el periodo de gobierno </t>
  </si>
  <si>
    <t xml:space="preserve">MP302010206 - IMPLEMENTAR  UNA POLITICA DE SEGURIDAD VIAL   EN EL DEPARTAMENTO DEL VALLE DEL CAUCA  DURANTE EL PERIODO DE GOBIERNO (PLAN DE MOVILIDAD)  FONSET </t>
  </si>
  <si>
    <t>MP302010207</t>
  </si>
  <si>
    <t xml:space="preserve">DOTAR  DOS  SALAS DE CAPACITACION PARA RESOCIALIZAR Y REINTEGRAR   A LA SOCIEDAD A LOS INTERNOS DE LA CARCEL DE VILLAHERMOSA Y DE BUENAVENTURA DURANTE EL CUATRIENIO </t>
  </si>
  <si>
    <t>os salas para la capacitacion dotadas para resocializar y reintegrar a la Sociedad a los internos de la carcel de Villahermosa y Buenaventura durante el periodo de gobierno</t>
  </si>
  <si>
    <t>SCAF=2</t>
  </si>
  <si>
    <t xml:space="preserve">Salas de capacitacion adecuadas y funcionando </t>
  </si>
  <si>
    <t>Conpes 3828 de 2015</t>
  </si>
  <si>
    <t xml:space="preserve">MP302010207 - DOTAR  DOS  SALAS DE CAPACITACION PARA RESOCIALIZAR Y REINTEGRAR   A LA SOCIEDAD A LOS INTERNOS DE LA CARCEL DE VILLAHERMOSA Y DE BUENAVENTURA DURANTE EL CUATRIENIO </t>
  </si>
  <si>
    <t>MP302010208</t>
  </si>
  <si>
    <t>Gestionar 4000 apoyos a familian en la sustitucion de cultivos de uso ilicito en el valle del cauca durante el periodo de gobierno</t>
  </si>
  <si>
    <t xml:space="preserve">Número de apoyos a familias en la sustitución de cultivos de uso ilicito gestionados durante el periodo de gobierno </t>
  </si>
  <si>
    <t xml:space="preserve">GA = GA1 </t>
  </si>
  <si>
    <t>GA = Corresponde al número de apoyos a familias en la sustitución de cultivos de uso ilicito gestionados; GA1 = Número de familias en la sustitución de cultivos de uso ilicito apoyadas final</t>
  </si>
  <si>
    <t>Ley 1448 de 2011 (Ley de Víctimas y Restitución de Tierras)</t>
  </si>
  <si>
    <t>MP302010208 - Gestionar 4000 apoyos a familian en la sustitucion de cultivos de uso ilicito en el valle del cauca durante el periodo de gobierno</t>
  </si>
  <si>
    <t>MP303010115</t>
  </si>
  <si>
    <t>Fortalecer 3 organismos de socorro en capacidades de respuesta a emergencias durante el periodo de gobierno 2016 - 2019</t>
  </si>
  <si>
    <t>1142. OFICINA DE GESTION DEL RIESGO</t>
  </si>
  <si>
    <t>23   SECTOR PREVENCION Y ATENCION DE DESASTRES</t>
  </si>
  <si>
    <t>PR-M6-P2-03 . Promover el sistema nacional de bomberos</t>
  </si>
  <si>
    <t xml:space="preserve">Organismos de socorro  fortalecidos en capacidades de respuesta a emergencias durante el periodo de gobierno 2016 - 2019  </t>
  </si>
  <si>
    <t xml:space="preserve">CROST = CROS1 + CROS2… +CROSn
n= 1,2,3, </t>
  </si>
  <si>
    <t xml:space="preserve">CROST: Capacidades de Respuesta de los Organismos de Socorro Totales.
CROSn: Capacidades de Respuesta de los Organismos de Socorro
n: Número de Orgs de Socorro y ODGRD </t>
  </si>
  <si>
    <t>LEY 1523 del 24 de Abril de 2012 “por la cual se adopta la política nacional de gestión del riesgo de desastres y se establece el Sistema Nacional de Gestión del Riesgo de Desastres”</t>
  </si>
  <si>
    <t>MP303010115 - Fortalecer 3 organismos de socorro en capacidades de respuesta a emergencias durante el periodo de gobierno 2016 - 2019</t>
  </si>
  <si>
    <t>Prevención y atención de desastres</t>
  </si>
  <si>
    <t>A.12</t>
  </si>
  <si>
    <t>303 - ATENCIÓN HUMANITARIA, RIESGOS Y DESASTRES</t>
  </si>
  <si>
    <t xml:space="preserve">30301 - GESTIÓN DEL RIESGO DE DESASTRES EN EL VALLE DEL CAUCA Y ADAPTACIÓN A LA VARIABILIDAD Y AL CAMBIO CLIMÁTICO. </t>
  </si>
  <si>
    <t xml:space="preserve">3030101 - GESTIÓN DEL RIESGO DE DESASTRES </t>
  </si>
  <si>
    <t>MP302010210</t>
  </si>
  <si>
    <t>Realizar un (1) seguimiento y control a los procesos electorales en el Valle del Cauca</t>
  </si>
  <si>
    <t>MR3020103</t>
  </si>
  <si>
    <t>Disponer del 100% de las condiciones necesarias para la realización de los procesos electorales en el Valle del Cauca, durante el periodo de gobierno</t>
  </si>
  <si>
    <t>Seguimiento y control a los procesos electorales realizados en el valle del cauca</t>
  </si>
  <si>
    <t>GPE=100</t>
  </si>
  <si>
    <t>Garantía  Procesos Electorales=(GPE)</t>
  </si>
  <si>
    <t>Decreto 2821 de 2013</t>
  </si>
  <si>
    <t>MP302010210 - Realizar un (1) seguimiento y control a los procesos electorales en el Valle del Cauca</t>
  </si>
  <si>
    <t>MR3020103 - Disponer del 100% de las condiciones necesarias para la realización de los procesos electorales en el Valle del Cauca, durante el periodo de gobierno</t>
  </si>
  <si>
    <t>MP302010301</t>
  </si>
  <si>
    <t xml:space="preserve">DISEÑAR  UN  PROGRAMA DE PREVENCION DE VULNERACION DE DERECHOS   PARA LA COMUNIDAD NEGRAS AFROCOLOMBIANAS PALENQUERAS Y RAIZALES EN EL VALLE DEL CAUCA DURANTE EL PERIODO DE GOBIERNO </t>
  </si>
  <si>
    <t>MR3020104</t>
  </si>
  <si>
    <t>Diseñar al menos tres (3) programas para la atención de población vulnerable.</t>
  </si>
  <si>
    <t xml:space="preserve">PROGRAMA DE PREVENCION DE VULNERACION DE DERECHOS   PARA LA COMUNIDAD NEGRAS AFROCOLOMBIANAS PALENQUERAS Y RAIZALES EN EL VALLE DEL CAUCA DISEÑADO DURANTE EL PERIODO DE GOBIERNO </t>
  </si>
  <si>
    <t>PPVDCAPR</t>
  </si>
  <si>
    <t>PPVDCAPR = programa prevencion vulneracion de derechos comunidades afrodecendientes, palenqueros y raizales.</t>
  </si>
  <si>
    <t>Ley 70 de 1993 y sus decretos reglamentarios.</t>
  </si>
  <si>
    <t xml:space="preserve">MP302010301 - DISEÑAR  UN  PROGRAMA DE PREVENCION DE VULNERACION DE DERECHOS   PARA LA COMUNIDAD NEGRAS AFROCOLOMBIANAS PALENQUERAS Y RAIZALES EN EL VALLE DEL CAUCA DURANTE EL PERIODO DE GOBIERNO </t>
  </si>
  <si>
    <t>3020103 - CULTURA CIUDADANA Y CONSTRUCCIÓN DE PAZ</t>
  </si>
  <si>
    <t>MR3020104 - Diseñar al menos tres (3) programas para la atención de población vulnerable.</t>
  </si>
  <si>
    <t>MP302010302</t>
  </si>
  <si>
    <t xml:space="preserve">DISEÑAR  UN  PROGRAMA DE PREVENCION DE VULNERACION DE DERECHOS    PARA LAS VICTIMAS MUJERES - DISCAPACITADOS Y POBLACION LGTBI EN EL VALLE DEL CAUCA DURANTE EL PERIODO DE GOBIERNO </t>
  </si>
  <si>
    <t xml:space="preserve">PROGRAMA DE PREVENCION DE VULNERACION DE DERECHOS    PARA LAS VICTIMAS MUJERES - DISCAPACITADOS Y POBLACION LGTBI EN EL VALLE DEL CAUCA DISEÑADO DURANTE EL PERIODO DE GOBIERNO </t>
  </si>
  <si>
    <t>PPVDCVMDL</t>
  </si>
  <si>
    <t xml:space="preserve">PPVDVMDL= programa prevencion vulneracion derechos  victimas mujeres discapacitados lgtbi </t>
  </si>
  <si>
    <t>Ley 1257 de 2008. Ley 1618 de 2013, Sentencia T-539 de 1994</t>
  </si>
  <si>
    <t xml:space="preserve">MP302010302 - DISEÑAR  UN  PROGRAMA DE PREVENCION DE VULNERACION DE DERECHOS    PARA LAS VICTIMAS MUJERES - DISCAPACITADOS Y POBLACION LGTBI EN EL VALLE DEL CAUCA DURANTE EL PERIODO DE GOBIERNO </t>
  </si>
  <si>
    <t>MP302010303</t>
  </si>
  <si>
    <t xml:space="preserve">DISEÑAR  UN  PROGRAMA DE PREVENCION DE VULNERACION DE DERECHOS    PARA LA COMUNIDAD ROM EN EL VALLE DEL CAUCA DURANTE EL PERIODO DE GOBIERNO </t>
  </si>
  <si>
    <t xml:space="preserve">PROGRAMA DE PREVENCION DE VULNERACION DE DERECHOS    PARA LA COMUNIDAD ROM EN EL VALLE DEL CAUCA DISEÑADO  DURANTE EL PERIODO DE GOBIERNO </t>
  </si>
  <si>
    <t>PPVDCR</t>
  </si>
  <si>
    <t xml:space="preserve">PPVDCR = programa prevencion vulneracion derechos comunidad rom </t>
  </si>
  <si>
    <t>Decreto 2957 de 2010 y Sentencia C- 864 de 2008</t>
  </si>
  <si>
    <t xml:space="preserve">MP302010303 - DISEÑAR  UN  PROGRAMA DE PREVENCION DE VULNERACION DE DERECHOS    PARA LA COMUNIDAD ROM EN EL VALLE DEL CAUCA DURANTE EL PERIODO DE GOBIERNO </t>
  </si>
  <si>
    <t>MP302010304</t>
  </si>
  <si>
    <t>Realizar una alianza interinstitucional para la formación de jóvenes afro como líderes de paz con enfoque en deporte, cultura, emprendimiento e innovación social, durante el período de gobierno.</t>
  </si>
  <si>
    <t>Alianza interinstitucional para la formación de jóvenes afro como líderes de paz con enfoque en deporte, cultura, emprendimiento e innovación social realizada, durante el período de gobierno.</t>
  </si>
  <si>
    <t>alianza realizada</t>
  </si>
  <si>
    <t>MP302010304 - Realizar una alianza interinstitucional para la formación de jóvenes afro como líderes de paz con enfoque en deporte, cultura, emprendimiento e innovación social, durante el período de gobierno.</t>
  </si>
  <si>
    <t>MP302010305</t>
  </si>
  <si>
    <t>Formular una (1) política pública de protección animal junto con las Entidades Territoriales del Valle del Cauca.</t>
  </si>
  <si>
    <t xml:space="preserve"> Implementación de la politica publica a nivel departamental</t>
  </si>
  <si>
    <t>PPPA=1</t>
  </si>
  <si>
    <t>PPPA(Politica Pública de Protección Animal)</t>
  </si>
  <si>
    <t xml:space="preserve"> Ley 1774 de 2016</t>
  </si>
  <si>
    <t>MP302010305 - Formular una (1) política pública de protección animal junto con las Entidades Territoriales del Valle del Cauca.</t>
  </si>
  <si>
    <t>MP302010306</t>
  </si>
  <si>
    <t>Gestionar el 100% de los recursos para el Comité de Justicia Transicional en lo referente a víctimas del conflicto en el Valle del Cauca, durante el cuatrienio.</t>
  </si>
  <si>
    <t>recursos gestionados  para el comité de justicia transcional en lo referente a victimas del conflicto en el valle del cauca durante el cuatrienio</t>
  </si>
  <si>
    <t>RGPAVC</t>
  </si>
  <si>
    <t xml:space="preserve">RGPAVC =  recursos gestionados para atencion de victimas del conflicto  </t>
  </si>
  <si>
    <t xml:space="preserve">DECRETO 0196 DE 2012 </t>
  </si>
  <si>
    <t>MP302010306 - Gestionar el 100% de los recursos para el Comité de Justicia Transicional en lo referente a víctimas del conflicto en el Valle del Cauca, durante el cuatrienio.</t>
  </si>
  <si>
    <t>MP302020101</t>
  </si>
  <si>
    <t xml:space="preserve">FORMAR  5% DE  RECLUSOS EN COMPETENCIAS LABORALES   EN EL VALLE DEL CAUCA, DURANTE EL PERIODO DE GOBIERNO </t>
  </si>
  <si>
    <t>MR3020201</t>
  </si>
  <si>
    <t>Contribuir 5% al mejoramiento de las condiciones de la población carcelaria en el Valle del Cauca, durante el cuatrienio</t>
  </si>
  <si>
    <t>Porcentaje de reclusos formados en competencias laborales durante el peridodo de gobierno</t>
  </si>
  <si>
    <t xml:space="preserve">PRF= (PC*5/100) </t>
  </si>
  <si>
    <t xml:space="preserve">PRF: PORCENTAJ DE RECLUSOS FORMADOS PC = POBLACION CARCELARIA </t>
  </si>
  <si>
    <t xml:space="preserve">MP302020101 - FORMAR  5% DE  RECLUSOS EN COMPETENCIAS LABORALES   EN EL VALLE DEL CAUCA, DURANTE EL PERIODO DE GOBIERNO </t>
  </si>
  <si>
    <t xml:space="preserve">Promoción del Desarrollo </t>
  </si>
  <si>
    <t xml:space="preserve">30202 - VALLE DE OPORTUNIDADES PARA POBLACIÓN PENITENCIARIA y CARCELARIA </t>
  </si>
  <si>
    <t>3020201 - COMPETENCIAS LABORALES PARA LA POBLACIÓN PENITENCIARIA.</t>
  </si>
  <si>
    <t>MR3020201 - Contribuir 5% al mejoramiento de las condiciones de la población carcelaria en el Valle del Cauca, durante el cuatrienio</t>
  </si>
  <si>
    <t>MP302020201</t>
  </si>
  <si>
    <t xml:space="preserve">REALIZAR  UN  ACOMPAÑAMIENTO A LOS DIEZ COMITES DE DERECHOS HUMANOS   DE LOS ESTABLECIMIENTOS PENITENCIARIOS Y CARCELARIO EN EL VALLE DEL CAUCA DURANTE EL CUATRIENIO  </t>
  </si>
  <si>
    <t>09   SECTOR JUSTICIA</t>
  </si>
  <si>
    <t xml:space="preserve">Comites de derechos humanos de los establecimientos penitenciarios y carcelarios acompañados durante el cuatrienio </t>
  </si>
  <si>
    <t>SUMATORIA CDHA</t>
  </si>
  <si>
    <t>CDHA : COMITÉ DE DERECHOS HUMANOS ATENDIDOS</t>
  </si>
  <si>
    <t xml:space="preserve">MP302020201 - REALIZAR  UN  ACOMPAÑAMIENTO A LOS DIEZ COMITES DE DERECHOS HUMANOS   DE LOS ESTABLECIMIENTOS PENITENCIARIOS Y CARCELARIO EN EL VALLE DEL CAUCA DURANTE EL CUATRIENIO  </t>
  </si>
  <si>
    <t>3020202 - PROCESOS DE RESOCIALIZACION EN CENTROS PENITENCIARIOS</t>
  </si>
  <si>
    <t>MP302020202</t>
  </si>
  <si>
    <t xml:space="preserve">VINCULAR  5% DE  RECLUSOS Y SU GRUPO FAMILIAR   EN PROGRAMAS DE ATENCION PSICOSOCIAL EN EL VALLE DEL CAUCA, DURANTE EL PERIODO DE GOBIERNO </t>
  </si>
  <si>
    <t>PORCENTAJE DE RECLUSOS Y SU GRUPO FAMILIAR VINCULADOS EN PROGRAMAS DE ATENCIÓN PSICOSOCIAL EN EL VALLE DEL CAUCA VINCULADOS DURANTE EL PERIODO DE GOBIERNO.</t>
  </si>
  <si>
    <t>PDRYFV = RGFT*5/100</t>
  </si>
  <si>
    <t xml:space="preserve">PDRYFV: PORCENTAJE DE RECLUSOS Y SU GRUPO FAMILIAR VINCULADOS  RGFT=REGLUSOS Y GRUPO FAMILIAR TOTALES </t>
  </si>
  <si>
    <t xml:space="preserve">MP302020202 - VINCULAR  5% DE  RECLUSOS Y SU GRUPO FAMILIAR   EN PROGRAMAS DE ATENCION PSICOSOCIAL EN EL VALLE DEL CAUCA, DURANTE EL PERIODO DE GOBIERNO </t>
  </si>
  <si>
    <t>MP302020203</t>
  </si>
  <si>
    <t xml:space="preserve">REALIZAR  4 SESIONES DE LA COMISION DEPARTAMENTAL DE SEGUIMIENTO Y VIGILANCIA DEL SISTEMA PENITENCIARIO   EN EL VALLE DEL CAUCA DURANTE EL CUATRIENIO  </t>
  </si>
  <si>
    <t>NUMERO DE SESIONES DE LA COMISION DEPARTAMENTAL DE SEGUIMIENTO Y VIGILANCIA DEL SISTEMA PENITENCIARIO EN EL VALLE DEL CAUCA  REALIZADAS DURANTE EL CUATRIENIO</t>
  </si>
  <si>
    <t>SUMATORIA SCDH</t>
  </si>
  <si>
    <t xml:space="preserve">SCDH(sesiones de comites de derechos humanos) </t>
  </si>
  <si>
    <t xml:space="preserve">MP302020203 - REALIZAR  4 SESIONES DE LA COMISION DEPARTAMENTAL DE SEGUIMIENTO Y VIGILANCIA DEL SISTEMA PENITENCIARIO   EN EL VALLE DEL CAUCA DURANTE EL CUATRIENIO  </t>
  </si>
  <si>
    <t>MP302020204</t>
  </si>
  <si>
    <t xml:space="preserve">Implementar 1 Plan de reinserción social a través de las TIC para la población carcelaria  durante el período de gobierno </t>
  </si>
  <si>
    <t>MR3020202</t>
  </si>
  <si>
    <t>Implementar un mapa estratégico TIC para el Fortalecimiento de las Capacidades Sociales durante el período de gobierno</t>
  </si>
  <si>
    <t>Plan de reinserción social a través de TIC para la población carcelaria implementado durante el periodo de gobierno</t>
  </si>
  <si>
    <t>NFPI= Número de Fases del Plan de reinserción para población carcelaria Implementadas
NTFP= Número Total de Fases del Plan</t>
  </si>
  <si>
    <t xml:space="preserve">MP302020204 - Implementar 1 Plan de reinserción social a través de las TIC para la población carcelaria  durante el período de gobierno </t>
  </si>
  <si>
    <t>MR3020202 - Implementar un mapa estratégico TIC para el Fortalecimiento de las Capacidades Sociales durante el período de gobierno</t>
  </si>
  <si>
    <t>MP303010101</t>
  </si>
  <si>
    <t xml:space="preserve">Asistir al 100% de las DLS en gestión integral de riesgos en emergencias y desastres, y reglamento sanitario internacional 
</t>
  </si>
  <si>
    <t>MR3030101</t>
  </si>
  <si>
    <t>Lograr que el 100% de  las  entidades territoriales  cuenten con un plan  de gestión integral de respuesta en salud pública ante el riesgo de emergencias y desastres , durante el perodo de gobierno</t>
  </si>
  <si>
    <t>Porcentaje de DLS asistidas en gestión integral de riesgos en emergencias y desastres, y reglamento sanitario internacional durante el periodo de gobierno</t>
  </si>
  <si>
    <t>(No. DLS  asistidas en GIR /No de DLS programadas )* 100</t>
  </si>
  <si>
    <t>No. DLS  asistidas en GIR</t>
  </si>
  <si>
    <t>Lineamiento nacional Ministerio de Salud y Proteccioón Social,                PDSP,  Res 1841 de 2013</t>
  </si>
  <si>
    <t xml:space="preserve">MP303010101 - Asistir al 100% de las DLS en gestión integral de riesgos en emergencias y desastres, y reglamento sanitario internacional 
</t>
  </si>
  <si>
    <t>13. Acción por el clima</t>
  </si>
  <si>
    <t>MR3030101 - Lograr que el 100% de  las  entidades territoriales  cuenten con un plan  de gestión integral de respuesta en salud pública ante el riesgo de emergencias y desastres , durante el perodo de gobierno</t>
  </si>
  <si>
    <t>MP303010102</t>
  </si>
  <si>
    <t>Gestionar la ejecución del 100% de los proyectos viabilizados tecnica y financieramente para atender las emergencias en el sector de agua y saneamiento, ocasionadas por fenómenos naturales</t>
  </si>
  <si>
    <t>MR3030102</t>
  </si>
  <si>
    <t>Promover en el 100% de los municipios del Valle del Cauca la cultura de la Gestión del Riesgo de Desastres, cambio climático y variabilidad climática, durante el cuatrienio 2016 - 2019</t>
  </si>
  <si>
    <t>Porcentaje de proyectos viabilizados técnica y financieramente para atender emergencias en el sector de agua y saneamiento, gestionados para su ejecución anualmente</t>
  </si>
  <si>
    <t>Porcentaje de proyectos de mergencia gestionados = (PCE/PV) x 100</t>
  </si>
  <si>
    <t xml:space="preserve">No de DLS programadas </t>
  </si>
  <si>
    <t>MP303010102 - Gestionar la ejecución del 100% de los proyectos viabilizados tecnica y financieramente para atender las emergencias en el sector de agua y saneamiento, ocasionadas por fenómenos naturales</t>
  </si>
  <si>
    <t>MR3030102 - Promover en el 100% de los municipios del Valle del Cauca la cultura de la Gestión del Riesgo de Desastres, cambio climático y variabilidad climática, durante el cuatrienio 2016 - 2019</t>
  </si>
  <si>
    <t>MP303010103</t>
  </si>
  <si>
    <t xml:space="preserve">Fortalecer un Fondo departamental de los Cuerpos de Bomberos del Valle del Cauca de acuerdo con los artículos 51, 52 y 53 de la Ley 1523/12 con fuentes de financiación concretas.
</t>
  </si>
  <si>
    <t>PR-M6-P2-01 . Gestión integral del riesgo</t>
  </si>
  <si>
    <t>Fondo departamental de los Cuerpos de Bomberos del Valle del Cauca fortalecido de acuerdo a los articulos51,52 y 53 de la Ley 1523/12 con fuentes de financiación concretas</t>
  </si>
  <si>
    <t xml:space="preserve">FDCBVCF= 1  </t>
  </si>
  <si>
    <t xml:space="preserve">FCBVF: Fondo Departamental de Cuerpos de Bomberos del Valle del Cauca fortalecido </t>
  </si>
  <si>
    <t xml:space="preserve">MP303010103 - Fortalecer un Fondo departamental de los Cuerpos de Bomberos del Valle del Cauca de acuerdo con los artículos 51, 52 y 53 de la Ley 1523/12 con fuentes de financiación concretas.
</t>
  </si>
  <si>
    <t>MP303010104</t>
  </si>
  <si>
    <t>Establecer un Sistema de Comando de incidentes para la emergencia y desastres en el Valle del Cauca Durante el periodo de Gobierno.</t>
  </si>
  <si>
    <t xml:space="preserve"> Sistema Comando de Incidentes para las emergencia y desastres en el Valle del Cauca Establecido Durante el periodo de gobierno 2016 - 2019  </t>
  </si>
  <si>
    <t>SCIED= 1</t>
  </si>
  <si>
    <t xml:space="preserve">SCIED:  Sistema Comando de Incidentes para las emergencia y desastres  </t>
  </si>
  <si>
    <t>MP303010104 - Establecer un Sistema de Comando de incidentes para la emergencia y desastres en el Valle del Cauca Durante el periodo de Gobierno.</t>
  </si>
  <si>
    <t>MP303010105</t>
  </si>
  <si>
    <t xml:space="preserve">Fortalecer  tres  organismos de socorro ( defensa civil- cruz roja y bomberos)   con equipos de comunicaciones y movilidad operativa y apoyo de infraestructura fisica, durante el periodo de gobierno </t>
  </si>
  <si>
    <t xml:space="preserve">organismos de socorro  (Defensa Civil - Cruz Roja  y Bomberos)   fortalecidos con equipos de comunicaciones, movilidad operativa y apoyo de infraestructura fisica durante el periodo de gobierno. </t>
  </si>
  <si>
    <t>OSF=3</t>
  </si>
  <si>
    <t>OSA=organismos de socorro fortalecido</t>
  </si>
  <si>
    <t>Ley 1523 de 2012, ley 1575 de 2012 y resolucion 0661 de 2015.</t>
  </si>
  <si>
    <t xml:space="preserve">MP303010105 - Fortalecer  tres  organismos de socorro ( defensa civil- cruz roja y bomberos)   con equipos de comunicaciones y movilidad operativa y apoyo de infraestructura fisica, durante el periodo de gobierno </t>
  </si>
  <si>
    <t>MP303010106</t>
  </si>
  <si>
    <t>Implementar un Centro Departamental Logístico -CEDELO- de la ODGRD para desastres y emergencias durante el periodo de gobierno 2016 -2019</t>
  </si>
  <si>
    <t xml:space="preserve">Centro Departamental Logístico -CEDELO- de la ODGRD para desastres y emergencias Implementado Durante el periodo de gobierno 2016 - 2019  </t>
  </si>
  <si>
    <t>CEDELO = 1</t>
  </si>
  <si>
    <t>CEDELO: Centro Departamental Logístico</t>
  </si>
  <si>
    <t>MP303010106 - Implementar un Centro Departamental Logístico -CEDELO- de la ODGRD para desastres y emergencias durante el periodo de gobierno 2016 -2019</t>
  </si>
  <si>
    <t>MP303010107</t>
  </si>
  <si>
    <t xml:space="preserve">Reducir 200 riesgos de vulnerabilidad y amenaza, en igual número de sedes educativas oficiales del departamento durante el periodo de gobierno 2016 - 2019 
</t>
  </si>
  <si>
    <t xml:space="preserve">Riesgos de vulnerabilidad y amenaza en sedes educativas oficiales del departamento 
Reducidas Durante el periodo de gobierno 2016 - 2019  </t>
  </si>
  <si>
    <t xml:space="preserve">SERA: SERA1+ SERA2… +SERAn
n= 1,2,…,200 </t>
  </si>
  <si>
    <t xml:space="preserve">SERA: Sedes Educativas con Riesgo Administrados.
n: Número de Sedes Educativas </t>
  </si>
  <si>
    <t xml:space="preserve">MP303010107 - Reducir 200 riesgos de vulnerabilidad y amenaza, en igual número de sedes educativas oficiales del departamento durante el periodo de gobierno 2016 - 2019 
</t>
  </si>
  <si>
    <t>MP303010108</t>
  </si>
  <si>
    <t xml:space="preserve">Integrar una  red de comunicaciones entre organismos de socorro, Coordinadores municipales de Gestión del Riesgo, el Centro Regulador de Urgencias y de Emergencias de la Secretaría de Salud Departamental, la red de federación departamental de acción comunal y la Oficina Departamental de Gestión del Riesgo de Desastres
</t>
  </si>
  <si>
    <t xml:space="preserve">Red de comunicaciones entre organismos de socorro, Coordinadores municipales de Gestión del Riesgo, el Centro Regulador de Urgencias y de Emergencias de la Secretaría de Salud Departamental, la red de federación departamental de acción comunal y la ODGRD Integrada Durante el periodo de gobierno 2016 - 2019  </t>
  </si>
  <si>
    <t xml:space="preserve">RCGRDD = 1 </t>
  </si>
  <si>
    <t xml:space="preserve">RCGRDD: Red de Comunicaciones de Gestión del Riesgo de Desastres del Departamento </t>
  </si>
  <si>
    <t xml:space="preserve">MP303010108 - Integrar una  red de comunicaciones entre organismos de socorro, Coordinadores municipales de Gestión del Riesgo, el Centro Regulador de Urgencias y de Emergencias de la Secretaría de Salud Departamental, la red de federación departamental de acción comunal y la Oficina Departamental de Gestión del Riesgo de Desastres
</t>
  </si>
  <si>
    <t>MP303010109</t>
  </si>
  <si>
    <t xml:space="preserve">Actualizar y socializar un  Plan Departamental de Gestión del Riesgo de Desastres durante el periodo de gobierno 2016 - 2019 
</t>
  </si>
  <si>
    <t xml:space="preserve">Plan Departamental de Gestión del Riesgo de Desastres Actualizado y socializado durante el periodo de gobierno 2016 - 2019  </t>
  </si>
  <si>
    <t xml:space="preserve">PDGRDAS= 1  </t>
  </si>
  <si>
    <t>PDGRDAS: Plan Departamental de Gestión del Riesgo de Desastres Actualizado y Socializado</t>
  </si>
  <si>
    <t xml:space="preserve">MP303010109 - Actualizar y socializar un  Plan Departamental de Gestión del Riesgo de Desastres durante el periodo de gobierno 2016 - 2019 
</t>
  </si>
  <si>
    <t>MP303010110</t>
  </si>
  <si>
    <t>Educar 42 Organizaciones  Comunitarias  en gestión del Riesgo de Desastres  durante el periodo de gobierno 2016 - 2019</t>
  </si>
  <si>
    <t xml:space="preserve">Organizaciones comunitarias en Gestión del Riesgo de Desastres Educadas Durante el periodo de gobierno 2016 - 2019  </t>
  </si>
  <si>
    <t xml:space="preserve">OC = OC1+ OC2… +On
n= 1,2,…,42 </t>
  </si>
  <si>
    <t xml:space="preserve">OC: Organizaciones comunitarias.
n: Número de organizaciones comunitarias </t>
  </si>
  <si>
    <t>MP303010110 - Educar 42 Organizaciones  Comunitarias  en gestión del Riesgo de Desastres  durante el periodo de gobierno 2016 - 2019</t>
  </si>
  <si>
    <t>MP303010111</t>
  </si>
  <si>
    <t>Implementar una  Estrategia Departamental de respuesta a Emergencias y a cambio climático durante el periodo de gobierno 2016 - 2019</t>
  </si>
  <si>
    <t xml:space="preserve">Estrategia Departamental de respuesta a Emergencias y a cambio climático Implementada Durante el periodo de gobierno 2016 - 2019  </t>
  </si>
  <si>
    <t xml:space="preserve">EDRECC = 1 </t>
  </si>
  <si>
    <t xml:space="preserve">EDRECC: Estrategia Departamental de respuesta a Emergencias y cambio climático </t>
  </si>
  <si>
    <t>MP303010111 - Implementar una  Estrategia Departamental de respuesta a Emergencias y a cambio climático durante el periodo de gobierno 2016 - 2019</t>
  </si>
  <si>
    <t>MP303010112</t>
  </si>
  <si>
    <t>Fortalecer un Sistema de información de la Gestión de Riesgos de Desastres del Departamento de acuerdo con el artículo 46 de la Ley 1523/12 durante el periodo de gobierno 2016 - 2019</t>
  </si>
  <si>
    <t xml:space="preserve">Sistema de información de la Gestión de Riesgos de Desastres del Departamento
fortalecido Durante el periodo de gobierno 2016 - 2019  </t>
  </si>
  <si>
    <t xml:space="preserve">SIGRDD= 1 </t>
  </si>
  <si>
    <t xml:space="preserve">SIGRDD: Sistema de información de la Gestión de Riesgos de Desastres del Departamento
 </t>
  </si>
  <si>
    <t>MP303010112 - Fortalecer un Sistema de información de la Gestión de Riesgos de Desastres del Departamento de acuerdo con el artículo 46 de la Ley 1523/12 durante el periodo de gobierno 2016 - 2019</t>
  </si>
  <si>
    <t>MP303010113</t>
  </si>
  <si>
    <t>Promover 35 Sistemas de Alertas Tempranas de Gestion de Riesgo de Desastres en Municipios del Departamento durante el periodo de gobierno 2016 - 2019</t>
  </si>
  <si>
    <t xml:space="preserve">Sistemas de Alertas Tempranas de Gestion de Riesgo de Desastres en Municipios del Departamento Promovidos Durante el periodo de gobierno 2016 - 2019  </t>
  </si>
  <si>
    <t xml:space="preserve">"SATGRDT = SATGRD1 + SATGRD 2… +SATGRDn
n= 1,2,…,35" </t>
  </si>
  <si>
    <t xml:space="preserve">SATGRDT:  Sistemas de Alertas Tempranas de Gestion de Riesgo de Desastres Totales.
SATGRDn:  Sistemas de Alertas Tempranas de Gestion de Riesgo de Desastres
n: Número de municipios </t>
  </si>
  <si>
    <t>MP303010113 - Promover 35 Sistemas de Alertas Tempranas de Gestion de Riesgo de Desastres en Municipios del Departamento durante el periodo de gobierno 2016 - 2019</t>
  </si>
  <si>
    <t>MP303010114</t>
  </si>
  <si>
    <t xml:space="preserve">Gestionar una creación mediante ordenanza de un Fondo departamental de Gestión del Riesgo de desastres de acuerdo con el artículo 54 de la Ley 1523/12  con fuentes de financiación durante el periodo de gobierno 2016 - 2019 
</t>
  </si>
  <si>
    <t>Creación mediante ordenanza de un Fondo departamental de Gestión del Riesgo de desastres de acuerdo con el artículo 54 de la Ley 1523/12  con fuentes de financiación Gestionada Durante el periodo de gobierno 2016 - 2019</t>
  </si>
  <si>
    <t xml:space="preserve">FDGR = 1  </t>
  </si>
  <si>
    <t xml:space="preserve">FDGR: Fondo departamental de Gestión del Riesgo </t>
  </si>
  <si>
    <t xml:space="preserve">MP303010114 - Gestionar una creación mediante ordenanza de un Fondo departamental de Gestión del Riesgo de desastres de acuerdo con el artículo 54 de la Ley 1523/12  con fuentes de financiación durante el periodo de gobierno 2016 - 2019 
</t>
  </si>
  <si>
    <t>MP303010201</t>
  </si>
  <si>
    <t xml:space="preserve">Formular el plan de adaptación y mitigación al cambio climático para el Valle del Cauca, conforme lo establece la normatividad vigente.
</t>
  </si>
  <si>
    <t>Número de planes de adaptación al cambio y mitigación al cambio climático para el Valle del Cauca, conforme lo establece la normatividad vigente formulados durante el periodo de gobierno</t>
  </si>
  <si>
    <t>X = Plan formulado</t>
  </si>
  <si>
    <t xml:space="preserve">MP303010201 - Formular el plan de adaptación y mitigación al cambio climático para el Valle del Cauca, conforme lo establece la normatividad vigente.
</t>
  </si>
  <si>
    <t>3030102 - ADAPTACIÓN Y MITIGACIÓN AL CAMBIO CLIMÁTICO</t>
  </si>
  <si>
    <t>MP303010202</t>
  </si>
  <si>
    <t>Capacitar 42  coordinadores municipales en la Ley 1523 de 2012,cambio climático y variabilidad climática durante el periodo de gobierno 2016 - 2019</t>
  </si>
  <si>
    <t xml:space="preserve"> Coordinadores Municipales en la Ley 1523 de 2012, cambio climático y variabilidad climática Capacitados Durante el periodo de gobierno 2016 - 2019  </t>
  </si>
  <si>
    <t xml:space="preserve">CMT = CM1 + CM2… +CMn
n= 1,2,…,42 </t>
  </si>
  <si>
    <t xml:space="preserve">CMT: Coordinadores Municipales Totales
CM: Coordinador Municipal
n: Número de coordinadores municipales </t>
  </si>
  <si>
    <t>MP303010202 - Capacitar 42  coordinadores municipales en la Ley 1523 de 2012,cambio climático y variabilidad climática durante el periodo de gobierno 2016 - 2019</t>
  </si>
  <si>
    <t>MP303010203</t>
  </si>
  <si>
    <t>Elaborar cuatro informes de parcelas permantnes de invesigacion del inciva monitoradas para conocer los efectos del cambio climatico sobre la biodiversidad a partir del año 2017.</t>
  </si>
  <si>
    <t>Medir el cumplimiento de los objetivos planteados para el cautrienio en relacion a los informes para conocer los efectos del cambio climatico en la biodivesidad.</t>
  </si>
  <si>
    <t>∑ IMPPII</t>
  </si>
  <si>
    <t>∑ IMPPII: Sumatoria de Informes de Monitoreo de Parcelas Permanentes de Investigación del INCIVA realizados.</t>
  </si>
  <si>
    <t>MP303010203 - Elaborar cuatro informes de parcelas permantnes de invesigacion del inciva monitoradas para conocer los efectos del cambio climatico sobre la biodiversidad a partir del año 2017.</t>
  </si>
  <si>
    <t>MP303010301</t>
  </si>
  <si>
    <t>Brindar 42 asistencias Técnicas sobre los Procesos de Planificación de la Gestión del Riesgo en los municipios del Valle del Cauca durante el periodo de gobierno 2016 - 2019</t>
  </si>
  <si>
    <t xml:space="preserve">Asistencias Técnicas sobre los Procesos de Planificación de la Gestión del Riesgo en los municipios del Valle del Cauca Brindadas Durante el periodo de gobierno 2016 - 2019  </t>
  </si>
  <si>
    <t xml:space="preserve">"TATMGR =  ATMGR 1 + ATMGR 2… +ATMGRn
n= 1,2,…,42" 
</t>
  </si>
  <si>
    <t xml:space="preserve">TATMGR: Total Asistencias Técnicas Municipales sobre Gestión del Riesgo.
ATMGRn: Asistencias Técnicas Municipales sobre Gestión del Riesgo
n: Número de municipios </t>
  </si>
  <si>
    <t>MP303010301 - Brindar 42 asistencias Técnicas sobre los Procesos de Planificación de la Gestión del Riesgo en los municipios del Valle del Cauca durante el periodo de gobierno 2016 - 2019</t>
  </si>
  <si>
    <t>3030103 - APOYO A LOS MUNICIPIOS EN LA GESTIÓN INTEGRAL DEL RIESGO DE DESASTRES, PLANES MUNICIPALES Y APOYO A LOS ORGANISMOS DE SOCORRO</t>
  </si>
  <si>
    <t>MP303010302</t>
  </si>
  <si>
    <t>Apoyar 42 Planes de gestión de riesgo de los municipios durante el periodo de gobierno 2016 - 2019</t>
  </si>
  <si>
    <t xml:space="preserve">Planes de gestión de riesgo de los municipios Apoyados Durante el periodo de gobierno 2016 - 2019  </t>
  </si>
  <si>
    <t xml:space="preserve">"PMGRT = PMGR1 + PMGR 2… +PMGRn
n= 1,2,…,42" </t>
  </si>
  <si>
    <t xml:space="preserve">"PMGRT: Planes municipales de Gestión del Riesgo Totales.
PMGRn: Planes municipales de Gestión del Riesgo
n: Número de municipios" </t>
  </si>
  <si>
    <t>MP303010302 - Apoyar 42 Planes de gestión de riesgo de los municipios durante el periodo de gobierno 2016 - 2019</t>
  </si>
  <si>
    <t>MP303010303</t>
  </si>
  <si>
    <t>Promover 15 integraciones de gestión del riesgo en los POT, PBOT o EOT municipales durante el periodo de gobierno 2016 - 2019</t>
  </si>
  <si>
    <t>Número de integraciones de la gestión del riesgo en los POT, PBOT o EOT municipales durante el período de gobierno 2016-2019</t>
  </si>
  <si>
    <t xml:space="preserve">"POTPBOTEOTRIT = POTPBOTEOTRI1 + POTPBOTEOTRI2… +POTPBOTEOTRIn
n= 1,2,...,15" </t>
  </si>
  <si>
    <t xml:space="preserve">"POTPBOTEOTRIT: POT, PBOT, EOT con riesgos integrados totales: POTPBOTEOTRIn: POT, PBOT, EOT con riesgo integrado
n: Número de municipios" </t>
  </si>
  <si>
    <t>MP303010303 - Promover 15 integraciones de gestión del riesgo en los POT, PBOT o EOT municipales durante el periodo de gobierno 2016 - 2019</t>
  </si>
  <si>
    <t>MP303010304</t>
  </si>
  <si>
    <t>Orientar a 149 Directivos Docentes de los EE oficiales municipios no certificados del Valle Cauca en la formulación, implemetación, seguimiento y evaluación  del Plan Escolar de Gestión del Riesgo PEGR , durante el período de gobierno.</t>
  </si>
  <si>
    <t>N°DDOFISEPEGR</t>
  </si>
  <si>
    <t>N°DDOFISEPEGR: Numero de Directivos Docentes Orientados en la Formulación, Implementación, Seguimiento y Evaluación del Plan Escolar de Gestión del Riesgo</t>
  </si>
  <si>
    <t>Ley 1523 de 2012</t>
  </si>
  <si>
    <t>MP303010304 - Orientar a 149 Directivos Docentes de los EE oficiales municipios no certificados del Valle Cauca en la formulación, implemetación, seguimiento y evaluación  del Plan Escolar de Gestión del Riesgo PEGR , durante el período de gobierno.</t>
  </si>
  <si>
    <t>MP304010101</t>
  </si>
  <si>
    <t>Atender el 100% de los fallos judiciales proferidos por los jueces a las victimas del conflicto con el Programa de Restitución de Tierras mediante la implementación de proyectos productivos para derecho a la generación de  ingresos</t>
  </si>
  <si>
    <t>MR3040101</t>
  </si>
  <si>
    <t>Atender anualmente 15 municipios afectados por el conflicto armado, en el marco de la Ley 1448 de 2011</t>
  </si>
  <si>
    <t>VICTIMAS DEL CONFLICTO</t>
  </si>
  <si>
    <t>Porcentaje de los fallos judiciales proferidos por los jueces a las victimas del conflicto con el Programa de Restitución de Tierras atendidos, mediante la implementación de proyectos productivos para derecho a la generación de  ingresos anualmente en el período de gobierno</t>
  </si>
  <si>
    <t>AFJ= AFJ1*100 / AFJ0</t>
  </si>
  <si>
    <t>AFJ = porcentaje de atención fallos judiciales; AFJ1 = número total de fallos atendidos final; AFJ0 = número total de fallos atendidos inicial</t>
  </si>
  <si>
    <t>MP304010101 - Atender el 100% de los fallos judiciales proferidos por los jueces a las victimas del conflicto con el Programa de Restitución de Tierras mediante la implementación de proyectos productivos para derecho a la generación de  ingresos</t>
  </si>
  <si>
    <t>304 - VICTIMAS Y DERECHOS HUMANOS</t>
  </si>
  <si>
    <t xml:space="preserve">30401 - DERECHOS HUMANOS </t>
  </si>
  <si>
    <t xml:space="preserve">3040101 - GARANTIAS Y RESTITUCIÓN DE DERECHOS. </t>
  </si>
  <si>
    <t>MR3040101 - Atender anualmente 15 municipios afectados por el conflicto armado, en el marco de la Ley 1448 de 2011</t>
  </si>
  <si>
    <t>MP304010202</t>
  </si>
  <si>
    <t>DISEÑAR, FORMULAR E IMPLEMENTAR EL PLAN DEPARTAMENTAL DE DERECHOS HUMANOS Y DERECHO INTERNACIONAL HUMANITARIO EN EL VALLE DEL CAUCA DURANTE EL CUATRENIO (Ejecucion pasa a otro)</t>
  </si>
  <si>
    <t>MR3040102</t>
  </si>
  <si>
    <t>Implementar un plan de acción del comité departamental de derechos humanos y derecho internacional humanitario en el valle del cauca, durante el cuatrienio</t>
  </si>
  <si>
    <t>Plan departamental de derechos humanos y derecho internacional humanitario diseñado, formulado e implementado durante el periodo de gobierno</t>
  </si>
  <si>
    <t>PDFIDHHIH</t>
  </si>
  <si>
    <t>PDFEDHHIH (Plan Diseñado Formulado e implementado Derechos Humanos y Derecho Internacional Humanitario)</t>
  </si>
  <si>
    <t>DECRETO 0805 DE 2014</t>
  </si>
  <si>
    <t>MP304010202 - DISEÑAR, FORMULAR E IMPLEMENTAR EL PLAN DEPARTAMENTAL DE DERECHOS HUMANOS Y DERECHO INTERNACIONAL HUMANITARIO EN EL VALLE DEL CAUCA DURANTE EL CUATRENIO (Ejecucion pasa a otro)</t>
  </si>
  <si>
    <t>3040102 - PROMOCION DE LOS  DERECHOS HUMANOS Y EL DERECHO INTERNACIONAL HUMANITARIO</t>
  </si>
  <si>
    <t>MR3040102 - Implementar un plan de acción del comité departamental de derechos humanos y derecho internacional humanitario en el valle del cauca, durante el cuatrienio</t>
  </si>
  <si>
    <t>MP304010203</t>
  </si>
  <si>
    <t>Articular con la nación el 100% de las acciones de atención a víctimas en la del Derecho Internacional Humanitario, durante el período de gobierno. garantía de Derechos Humanos y el acatamiento</t>
  </si>
  <si>
    <t>porcentaje de acciones  de atención a víctimas en la del derecho internacional humanitario,articuladas con la nacion durante el periodo de gobierno</t>
  </si>
  <si>
    <t>PDAAT=PAN*PDAAN/100</t>
  </si>
  <si>
    <t>PDAT= PORCENTAJE DE ACTIVIDADES ARTICULADAS TOTALES =PAN =PORCENTAJE ACTIVIDADES NACION  PDAAN: PPORCENTAJE DE ACTIVIDADES ARTICULADAS CON LA NACION</t>
  </si>
  <si>
    <t>MP304010203 - Articular con la nación el 100% de las acciones de atención a víctimas en la del Derecho Internacional Humanitario, durante el período de gobierno. garantía de Derechos Humanos y el acatamiento</t>
  </si>
  <si>
    <t>MP304010204</t>
  </si>
  <si>
    <t>Implementar una (1) política pública de Derechos Humanos y Derecho Internacional Humanitario en el Valle del Cauca, durante el período de gobierno</t>
  </si>
  <si>
    <t>Politica publica de Derechos Humanos y Derecho internacional Humanitaria implementada, durante el periodo de Gobierno</t>
  </si>
  <si>
    <t>No.PDH</t>
  </si>
  <si>
    <t>No.PDH= Número de Políticas de Derechos Humanos adoptadas</t>
  </si>
  <si>
    <t xml:space="preserve">Lineamientos de Política Nacional de Derechos Humanos </t>
  </si>
  <si>
    <t>MP304010204 - Implementar una (1) política pública de Derechos Humanos y Derecho Internacional Humanitario en el Valle del Cauca, durante el período de gobierno</t>
  </si>
  <si>
    <t>MP304020101</t>
  </si>
  <si>
    <t xml:space="preserve">FORMULAR  UN  PLAN  DE PREVENCION, DE PROTECCION Y GARANTIAS DE NO REPETICION Y DE CONTINGENCIAS EN LO PERTINENTE A VICTIMAS DEL CONFLICTO      EN EL VALLE DEL CAUCA, DURANTE EL CUATRIENIO  </t>
  </si>
  <si>
    <t>MR3040201</t>
  </si>
  <si>
    <t>Diseñar al menos dos organismos para la prevención y garantías de no repetición a víctimas del conflicto en el Valle del Cauca, durante el cuatrienio</t>
  </si>
  <si>
    <t>PLAN DE PREENCION DE PROTECCION Y GARANTIAS DE NO REPETICON Y DE CONTIGENCIAS EN LO PERTINENTE  A VICTIMAS DEL CONFLICTO FORMULADO EN EL VALLE DEL CAUCA DURANTE EL CUATRIENIO</t>
  </si>
  <si>
    <t>PPRGNR=1</t>
  </si>
  <si>
    <t xml:space="preserve">PPRNRPlan de Prevención Proteccion y Garantias de no repeticion </t>
  </si>
  <si>
    <t>Ley 1448 de 2011</t>
  </si>
  <si>
    <t xml:space="preserve">MP304020101 - FORMULAR  UN  PLAN  DE PREVENCION, DE PROTECCION Y GARANTIAS DE NO REPETICION Y DE CONTINGENCIAS EN LO PERTINENTE A VICTIMAS DEL CONFLICTO      EN EL VALLE DEL CAUCA, DURANTE EL CUATRIENIO  </t>
  </si>
  <si>
    <t>30402 - PREVENCIÓN, REPARACIÓN Y RECONCILIACIÓN, EL CAMINO HACIA LA PAZ</t>
  </si>
  <si>
    <t>3040201 - PREVENCIÓN, PROTECCIÓN Y GARANTÍAS DE NO REPETICIÓN EN EL MARCO DE LA LEY DE VÍCTIMAS - DIH.</t>
  </si>
  <si>
    <t>MR3040201 - Diseñar al menos dos organismos para la prevención y garantías de no repetición a víctimas del conflicto en el Valle del Cauca, durante el cuatrienio</t>
  </si>
  <si>
    <t>MP304020102</t>
  </si>
  <si>
    <t>Diseñar los mecanismos de territorialización de los decretos ley 4633 y 4635, enmarcados en la ley de víctimas 1448 de 2011</t>
  </si>
  <si>
    <t>Mecanismos de territorialización de los decretos ley 4633 y 4635, enmarcados en la ley de víctimas 1448 de 2011 diseñados</t>
  </si>
  <si>
    <t># MT</t>
  </si>
  <si>
    <t>MT= MECANISMOS DE TERRITORIALIZACION</t>
  </si>
  <si>
    <t>DECRETO LEY 4633 Y 4635, LEY 1448 DE 2011</t>
  </si>
  <si>
    <t>MP304020102 - Diseñar los mecanismos de territorialización de los decretos ley 4633 y 4635, enmarcados en la ley de víctimas 1448 de 2011</t>
  </si>
  <si>
    <t>MP304020201</t>
  </si>
  <si>
    <t xml:space="preserve">Apoyar la ejecución  de  1 proyecto artísticos y culturales para víctimas del conflìcto armado, durante cada año de gobierno </t>
  </si>
  <si>
    <t>MR3040202</t>
  </si>
  <si>
    <t>Incrementar en un 10% el número de personas víctimas que acceden a las diferentes manifestaciones artísticas y culturales, durante el período de gobierno.</t>
  </si>
  <si>
    <t xml:space="preserve">Proyectos artísticos y culturales para víctimas del conflìcto armado, apoyados y ejecutados durante cada año de gobierno </t>
  </si>
  <si>
    <t>NPAYCA</t>
  </si>
  <si>
    <t>NPAYCA: Número de proyectos artísticos y culturales apoyados</t>
  </si>
  <si>
    <t xml:space="preserve">MP304020201 - Apoyar la ejecución  de  1 proyecto artísticos y culturales para víctimas del conflìcto armado, durante cada año de gobierno </t>
  </si>
  <si>
    <t>3040202 - REPARACIÓN INTEGRAL DE VICTIMAS DEL CONFLICTO ARMADO</t>
  </si>
  <si>
    <t>MR3040202 - Incrementar en un 10% el número de personas víctimas que acceden a las diferentes manifestaciones artísticas y culturales, durante el período de gobierno.</t>
  </si>
  <si>
    <t>MP304020202</t>
  </si>
  <si>
    <t>Beneficiar a mil (1.000) niños, niñas, adolescentes y jóvenes afectados por el conflicto armado, en procesos artísticos y culturales, durante el período de gobierno.</t>
  </si>
  <si>
    <t xml:space="preserve">niños y niñas adolescentes y jovenes afectados por el conflicto armado, beneficiados en procesos artisticos y culturales durante el periodo de gobierno </t>
  </si>
  <si>
    <t>NNNAYJB</t>
  </si>
  <si>
    <t xml:space="preserve">Número de niños, niñas, adolescentes y jóvenes beneficiados </t>
  </si>
  <si>
    <t>MP304020202 - Beneficiar a mil (1.000) niños, niñas, adolescentes y jóvenes afectados por el conflicto armado, en procesos artísticos y culturales, durante el período de gobierno.</t>
  </si>
  <si>
    <t>MP304020203</t>
  </si>
  <si>
    <t xml:space="preserve">BENEFICIAR  A 4788 PERSONAS VÍCTIMAS DE CONFLICTO ARMADO   CON ACCESO GRATUITO PARA SU RECREACIÓN Y SANO APROVECHAMIENTO DEL TIEMPO LIBRE EN LOS PARQUE RECREATIVOS DE DEPARTAMENTO, DURANTE EL PERIODO DE GOBIERNO DE 2016-2019 </t>
  </si>
  <si>
    <t>MR3040203</t>
  </si>
  <si>
    <t>Implementar una (1) política pública de atención integral a víctimas con enfoque étnico,  diferencial y de género durante el período de Gobierno.</t>
  </si>
  <si>
    <t>4788 Personas víctimas de conflicto armado beneficiadas con acceso gratuito a los parques recreativos para su recreación y aprovechamiento del tiempo libre, durante el period de gobierno de 2016-2019</t>
  </si>
  <si>
    <t>TPVCA = Sumatoria ( IPVCABNM1 +IPVCABNMn…….IPVCABNM42)</t>
  </si>
  <si>
    <t>TPVCA= Sumatoria de los informes de los 41 parques recreativos de la  población víctima de conflicto armado beneficiada con acceso gratuito a los parques recreativos del Departamento para su recreación y aprovechamiento del tiempo libre</t>
  </si>
  <si>
    <t>PILAR 2 - PAZ TERRITORIAL  - Línea de acción: Víctimas y Derechos Humanos y Derecho Internacional Humanitario - Programa: Prevención, reparación y reconciliación. El Camino hacia la Paz</t>
  </si>
  <si>
    <t xml:space="preserve">MP304020203 - BENEFICIAR  A 4788 PERSONAS VÍCTIMAS DE CONFLICTO ARMADO   CON ACCESO GRATUITO PARA SU RECREACIÓN Y SANO APROVECHAMIENTO DEL TIEMPO LIBRE EN LOS PARQUE RECREATIVOS DE DEPARTAMENTO, DURANTE EL PERIODO DE GOBIERNO DE 2016-2019 </t>
  </si>
  <si>
    <t>MR3040203 - Implementar una (1) política pública de atención integral a víctimas con enfoque étnico,  diferencial y de género durante el período de Gobierno.</t>
  </si>
  <si>
    <t>MP304020204</t>
  </si>
  <si>
    <t>Aumentar al 80% la contribucion en la politica publica de asistencia atencion y reparacion integral a las victimas del conflicto armado con enfoque etnico y diferencial en el valle del cauca duarante el periodo de gobierno</t>
  </si>
  <si>
    <t>politica publica de asistencia, atencion y reparacion integral de las victimas del conflicto armado, con enfoque etnico y diferencial, aumentada durante el periodo de gobierno</t>
  </si>
  <si>
    <t>(CN/CA)-1</t>
  </si>
  <si>
    <t>CN: Calificacion nueva  CA: Calificacion actual</t>
  </si>
  <si>
    <t>MP304020204 - Aumentar al 80% la contribucion en la politica publica de asistencia atencion y reparacion integral a las victimas del conflicto armado con enfoque etnico y diferencial en el valle del cauca duarante el periodo de gobierno</t>
  </si>
  <si>
    <t>MP304020205</t>
  </si>
  <si>
    <t>Formular un plan integral de atencion y reparación a las victimas del conflicto armado con enfoque étnico y diferencial en el Valle del Cauca durante el periódo de gobierno</t>
  </si>
  <si>
    <t>Se trata de diseñar e implementar un sistema de gestión de conocimiento para seguimiento y evaluación de la implementación de los acuerdos y la construcción de la paz durante el período de gobierno</t>
  </si>
  <si>
    <t>No.OPI</t>
  </si>
  <si>
    <t>No de Observatorios para la Paz Implementados</t>
  </si>
  <si>
    <t>MP304020205 - Formular un plan integral de atencion y reparación a las victimas del conflicto armado con enfoque étnico y diferencial en el Valle del Cauca durante el periódo de gobierno</t>
  </si>
  <si>
    <t>MP304020206</t>
  </si>
  <si>
    <t>Atender el 100% de las solicitudes de cofinanciación de vivienda para víctimas del conflicto, durante el período de gobierno</t>
  </si>
  <si>
    <t>Vivienda para victimas del conflicto coofinanciadas</t>
  </si>
  <si>
    <t>SCVC=NSA*100/NS</t>
  </si>
  <si>
    <t xml:space="preserve">SCVC= Porcentaje de solicitudes atendidas; NSA=Solicitudes Atendidas; NS= Solicitudes totales realizadas </t>
  </si>
  <si>
    <t>MP304020206 - Atender el 100% de las solicitudes de cofinanciación de vivienda para víctimas del conflicto, durante el período de gobierno</t>
  </si>
  <si>
    <t>MP304020207</t>
  </si>
  <si>
    <t>Crear un (1) programa para la cofinanciación integral en temas de hábitat, para actores del posconflicto, durante el período de gobierno</t>
  </si>
  <si>
    <t>Cofinanciación integral en temas de hábitat, para actores del posconflicto</t>
  </si>
  <si>
    <t>P=PP</t>
  </si>
  <si>
    <t>P=Programa para actores del Posconflicto; PP= numero de programas para actores del posconflicto en materia de hábitat creados</t>
  </si>
  <si>
    <t>MP304020207 - Crear un (1) programa para la cofinanciación integral en temas de hábitat, para actores del posconflicto, durante el período de gobierno</t>
  </si>
  <si>
    <t>MP304020208</t>
  </si>
  <si>
    <t>Apoyar al 100% el funcionamiento de la Mesa Departamental de víctimas durante el período de gobierno.</t>
  </si>
  <si>
    <t>MP304020208 - Apoyar al 100% el funcionamiento de la Mesa Departamental de víctimas durante el período de gobierno.</t>
  </si>
  <si>
    <t>MP304020301</t>
  </si>
  <si>
    <t>crear 1 museo de la memoria departamental en la manzana del saber</t>
  </si>
  <si>
    <t>Museo de la memoria Departamental creado en la Manzana del Saber</t>
  </si>
  <si>
    <t>Número de Museo de la memoria creado</t>
  </si>
  <si>
    <t>Museo de la memoria Departamental creado.</t>
  </si>
  <si>
    <t>El Valle esta en vos, página 260.</t>
  </si>
  <si>
    <t>MP304020301 - crear 1 museo de la memoria departamental en la manzana del saber</t>
  </si>
  <si>
    <t>3040203 - VERDAD, JUSTICIA Y NO REPETICIÓN (MEMORIA HISTÓRICA)</t>
  </si>
  <si>
    <t>MP304020302</t>
  </si>
  <si>
    <t>Desarrollar una metodologia desde la perspectiva de arqueologia del conflicto para identificacion y caracterizacion de escenario arqueologicos relacionados con el conflicto armado para el año 2019</t>
  </si>
  <si>
    <t>Medir el cumplimiento de los objetivos institucionales relacionados con la construccion de la memoria historica del conflicto.</t>
  </si>
  <si>
    <t>MPACEA = [(%AFF * 0,3) + (%AFGR * 0,2) + (%AFAE * 0,1) + (%AFMH * 0,4)] / 100</t>
  </si>
  <si>
    <t>MPACEA: Metodología Desarrollada desde la Perspectiva de Arqueología del Conflicto para Identificación de Escenarios Arqueológicos.                                                                               %AFF: Porcentaje de Avance en Fase de Formulación de la Metodología.                                                                               %AFGR: Porcentaje de Avance en Fase en Gestión de Recursos.                       %AFAE: Porcentaje de Avance en Fase de Alianzas Estratégicas.                         %AFMH: Porcentaje de Avance en Fase de Construcción del Marco Histórico.</t>
  </si>
  <si>
    <t>MP304020302 - Desarrollar una metodologia desde la perspectiva de arqueologia del conflicto para identificacion y caracterizacion de escenario arqueologicos relacionados con el conflicto armado para el año 2019</t>
  </si>
  <si>
    <t>MP305010101</t>
  </si>
  <si>
    <t>Cumplir 100% el acuerdo de reestructuración de pasivos de acuerdo a las acreencias establecidas en el escenario financiero al finalizar el segundo año del periodo de gobierno</t>
  </si>
  <si>
    <t>MR3050101</t>
  </si>
  <si>
    <t>Incrementar 12% los recursos de inversión durante el período de gobierno para garantizar el desarrollo regional.</t>
  </si>
  <si>
    <t>Porcentaje del acuerdo de reestructuración de pasivos cumplido de acuerdo a las acreencias establecidas en el escenario financiero al finalizar el segundo año del período de gobierno</t>
  </si>
  <si>
    <t xml:space="preserve">(PAEF/ PPEF)*100 </t>
  </si>
  <si>
    <t>PAEF: PAGOS ACUMULADOS ARP DE ACUERDO AL ESCENARIO FINANCIERO
PPEF : PASIVOS POR PAGAR ESTABLECIDOS EN EL ESCENARIO FINANCIERO</t>
  </si>
  <si>
    <t>Ley 550 de 1999</t>
  </si>
  <si>
    <t>MP305010101 - Cumplir 100% el acuerdo de reestructuración de pasivos de acuerdo a las acreencias establecidas en el escenario financiero al finalizar el segundo año del periodo de gobierno</t>
  </si>
  <si>
    <t>305 - FORTALECIMIENTO INSTITUCIONAL</t>
  </si>
  <si>
    <t>30501 - HACIENDA PUBLICA SALUDABLE</t>
  </si>
  <si>
    <t>3050101 - MODERNIZACIÓN DE LA GESTIÓN TRIBUTARIA</t>
  </si>
  <si>
    <t>MR3050101 - Incrementar 12% los recursos de inversión durante el período de gobierno para garantizar el desarrollo regional.</t>
  </si>
  <si>
    <t>MP305010102</t>
  </si>
  <si>
    <t xml:space="preserve">Gestionar y documentar 100 % de los procesos tributarios y de cobro iniciados para trámite  durante el cuatrenio </t>
  </si>
  <si>
    <t>1135. UNIDAD ADMINISTRATIVA DE RENTAS Y GESTION DE RECURSOS</t>
  </si>
  <si>
    <t>PR-M4-P3-12 . Procedimiento Liquidación De Aforo</t>
  </si>
  <si>
    <t>Porcentaje de procesos tributarios y de cobro gestionados y documentados durante el cuatrienio</t>
  </si>
  <si>
    <t>PTRGYD/ PTRIN*100</t>
  </si>
  <si>
    <t>PTRGYD = Procesos Tributarios Gestionados y Documentados</t>
  </si>
  <si>
    <t>HACIENDA PUBLICA DEPARTAMENTAL SALUDABLE.  Numeral 2.  "Fortaleceremos fiscal y financieramente al departamento a través de la implementación de metodologías, tecnologías, procedimientos y herramientas para mejorar la gestión, la rendición de cuentas, el control social, el seguimiento y evaluación de la gestión.
Nuevamente el Valle del Cauca será
un departamento de Categoría Especial".</t>
  </si>
  <si>
    <t xml:space="preserve">MP305010102 - Gestionar y documentar 100 % de los procesos tributarios y de cobro iniciados para trámite  durante el cuatrenio </t>
  </si>
  <si>
    <t>MP305010103</t>
  </si>
  <si>
    <t>Depurar el 80 % de las cuentas bancarias del departamento durante el periodo de gobierno</t>
  </si>
  <si>
    <t>Porcentaje de cuentas bancarias del departamento depuradas durante el período de gobierno</t>
  </si>
  <si>
    <t>(CBDD/TCBD)*100</t>
  </si>
  <si>
    <t>CBDD:CUENTAS BANCARIAS DEL DEPARTAMENTO DEPURADAS
TCBD:TOTAL DE CUENTAS BANCARIAS DEL DEPARTAMENTO POR DEPURAR</t>
  </si>
  <si>
    <t>MP305010103 - Depurar el 80 % de las cuentas bancarias del departamento durante el periodo de gobierno</t>
  </si>
  <si>
    <t>MP305010104</t>
  </si>
  <si>
    <t xml:space="preserve">Ejecutar el  100 % de los ingresos corrientes de libre destinación presupuestados en cada anualidad, durante el cuatrenio </t>
  </si>
  <si>
    <t>Porcentaje de ingresos corrientes de libre destinación ejecutados en cada anualidad durante el cuatrienio</t>
  </si>
  <si>
    <t>ICLD ejecutados en la vigencia / ICLD presupuestados en la vigencia  * 100</t>
  </si>
  <si>
    <t>ICLD ejecutados = Ingresos corrientes de libre destinación ejecutados.
ICLD presupuestados = Ingresos corrientes de libre destinación presupuestados.</t>
  </si>
  <si>
    <t>HACIENDA PUBLICA DEPARTAMENTAL SALUDABLE.  NUMERAL 2.   "Fortaleceremos fiscal y financieramente al departamento a través de la implementación de metodologías, tecnologías, procedimientos y herramientas para mejorar la gestión, la rendición de cuentas, el control social, el seguimiento y evaluación de la gestión.
Nuevamente el Valle del Cauca será
un departamento de Categoría Especial".</t>
  </si>
  <si>
    <t xml:space="preserve">MP305010104 - Ejecutar el  100 % de los ingresos corrientes de libre destinación presupuestados en cada anualidad, durante el cuatrenio </t>
  </si>
  <si>
    <t>MP305010105</t>
  </si>
  <si>
    <t>Actualizar e integrar en un 100%   el sistema de gestión financiera (módulos de presupuesto, contabilidad y tesorería) durante el cuatrienio</t>
  </si>
  <si>
    <t>MR3050102</t>
  </si>
  <si>
    <t>Reducir al 50% o menos la relación de gastos de funcionamiento respecto a os Ingresos Corrientes de Libre Destinación (ICLD) al finalizar el período de gobierno.</t>
  </si>
  <si>
    <t>Porcentaje del sistema de gestión financiera actualizado e integrado durante el cuatrienio</t>
  </si>
  <si>
    <t>(NFI / TFI)*100</t>
  </si>
  <si>
    <t>NFI: NUMERO DE FASES IMPLEMENTADAS 
TFI: TOTAL DE FASES A IMPLEMENTAR</t>
  </si>
  <si>
    <t>MP305010105 - Actualizar e integrar en un 100%   el sistema de gestión financiera (módulos de presupuesto, contabilidad y tesorería) durante el cuatrienio</t>
  </si>
  <si>
    <t>MR3050102 - Reducir al 50% o menos la relación de gastos de funcionamiento respecto a os Ingresos Corrientes de Libre Destinación (ICLD) al finalizar el período de gobierno.</t>
  </si>
  <si>
    <t>MP305010106</t>
  </si>
  <si>
    <t>Modernizar en 100% Las áreas funcionales y tecnológicas de los componentes que conforman el proceso del Pasivo Pensional del Departamento del Valle del Cauca al finalizar el período de gobierno</t>
  </si>
  <si>
    <t>Porcentaje de areas funcionales y tecnologicas de los componentes que conforman el proceso del pasivo pensional del Departamento del Valle del Cauca modernizadas al finalizar el periodo de gobierno.</t>
  </si>
  <si>
    <t>(TGTM/TGT)*100</t>
  </si>
  <si>
    <t>TGTM=Total de grupos tecnologicas modernizados                                                          
TGT= Total grupos tecnologicos del pasivo pensional</t>
  </si>
  <si>
    <t>MP305010106 - Modernizar en 100% Las áreas funcionales y tecnológicas de los componentes que conforman el proceso del Pasivo Pensional del Departamento del Valle del Cauca al finalizar el período de gobierno</t>
  </si>
  <si>
    <t>MP305010107</t>
  </si>
  <si>
    <t>Implementar en un 100% las normas internacionales de contabilidad  del sector público al finalizar el segundo año del periodo de gobierno</t>
  </si>
  <si>
    <t>Porcentaje de las Normas internacionales de contabilidad del sector público implementadas durante el periodo  de gobierno</t>
  </si>
  <si>
    <t>Ley 1317/2009
Resolución  533 del 8 octubre de 2015
Resolución 620/2015</t>
  </si>
  <si>
    <t>MP305010107 - Implementar en un 100% las normas internacionales de contabilidad  del sector público al finalizar el segundo año del periodo de gobierno</t>
  </si>
  <si>
    <t>MP305010108</t>
  </si>
  <si>
    <t>Diseñar e implementar un instrumento integrador de planificación financiera (MFMP) durante el período de gobierno</t>
  </si>
  <si>
    <t>PR-M1-P2-02 . Procedimiento Elaborar El Marco Fiscal De Mediano Plazo</t>
  </si>
  <si>
    <t>Instrumento integrador de planificación financiera (MFMP) diseñado e implementado durante el período de gobierno</t>
  </si>
  <si>
    <t>Ley 819 del 2003</t>
  </si>
  <si>
    <t>MP305010108 - Diseñar e implementar un instrumento integrador de planificación financiera (MFMP) durante el período de gobierno</t>
  </si>
  <si>
    <t>MP305010109</t>
  </si>
  <si>
    <t>Modernizar  y sostener cinco centros de atención al contribuyente en infraestructura física, tecnológica y administrativa (fortalecimiento institucional - secretaria general)</t>
  </si>
  <si>
    <t xml:space="preserve">Número de centros de atención al contribuyente y público  modernizados y sostenidos en   infraestructura física, tecnológica y administrativa  </t>
  </si>
  <si>
    <t xml:space="preserve">NCACM </t>
  </si>
  <si>
    <t xml:space="preserve">NCACM: NÚMERO DE CENTROS DE ATENCIÓN AL CONTRIBUYENTE MODERNIZADOS 
</t>
  </si>
  <si>
    <t>MP305010109 - Modernizar  y sostener cinco centros de atención al contribuyente en infraestructura física, tecnológica y administrativa (fortalecimiento institucional - secretaria general)</t>
  </si>
  <si>
    <t>MP305010110</t>
  </si>
  <si>
    <t>Depurar en un 100% la deuda presunta y real por aportes a pensión con fondos de pensiones privados y Colpensiones</t>
  </si>
  <si>
    <t>Porcentaje de deuda presunta y real por aportes a pensión con los fondos de pensiones privados y Colpensiones depurada.</t>
  </si>
  <si>
    <t>PD = (TCDFPPP / TCFPPP) *100</t>
  </si>
  <si>
    <t>PD= Porcentaje de depuracion.
TCDFPPP= Total de cuentas depuradas con los fondos de pensiones privados y publicos 
TCFPPP= Total de cuentas con los fondos de pensiones privados y publicos</t>
  </si>
  <si>
    <t>MP305010110 - Depurar en un 100% la deuda presunta y real por aportes a pensión con fondos de pensiones privados y Colpensiones</t>
  </si>
  <si>
    <t>MP305010111</t>
  </si>
  <si>
    <t>Finalizar el 100% proceso de reconocimiento del pago del ajuste pensional del 2108 al 2017.</t>
  </si>
  <si>
    <t>Porcentaje de proceso de reconocimiento de pago del ajuste pensional 2108 (Dec. 2108/92) finalizado al año 2017</t>
  </si>
  <si>
    <t>(PAPRP/TPAP)* 100</t>
  </si>
  <si>
    <t>PAPRP= Procesos de ajuste pensional 2108 (Dec. 2108/92) reconocidos y pagados                                                                 
TPAP= Total de procesos de pago de ajuste pensional 2108 (Dec. 2108/92)</t>
  </si>
  <si>
    <t>MP305010111 - Finalizar el 100% proceso de reconocimiento del pago del ajuste pensional del 2108 al 2017.</t>
  </si>
  <si>
    <t>MP305010112</t>
  </si>
  <si>
    <t>Trasladar el 100% de los jubilados y beneficiarios de pensión que hayan cumplido con los requisitos de ley y que sean sujetos a compatibilidad pensional con Colpensiones de la Gobernación del Valle del Cauca al finalizar el período de gobierno.</t>
  </si>
  <si>
    <t>Porcentaje de los Jubilados y beneficiarios de pension que hayan cumplido con los requisitos de ley y que sean sujetos a compartibilidad pensional con Colpensiones de la Gobernación del Valle del Cauca trasladados al finalizar el periodo de gobierno.</t>
  </si>
  <si>
    <t>(TJCC/TJSCP)*100</t>
  </si>
  <si>
    <t>TJCC= Total de Jubilados de la Gobernación del Valle del Cauca Compartidos con Colpensiones                                                             
TJSCP= Total de Jubilados de la Gobernacion del Valle del Cauca Sujetos a Compartibilidad Pensional</t>
  </si>
  <si>
    <t>MP305010112 - Trasladar el 100% de los jubilados y beneficiarios de pensión que hayan cumplido con los requisitos de ley y que sean sujetos a compatibilidad pensional con Colpensiones de la Gobernación del Valle del Cauca al finalizar el período de gobierno.</t>
  </si>
  <si>
    <t>MP305010113</t>
  </si>
  <si>
    <t>Actualizar el 100% de los registros laborales del personal activo, pensionado, beneficiarios y retirado de la Gobernación del Valle, en la herramienta PASIVOCOL  con corte a las vigencias anteriores. (53%) Hoy 54% 5000</t>
  </si>
  <si>
    <t>PR-M8-P1-28 . Procedimiento para ingreso de información a Pasivocol</t>
  </si>
  <si>
    <t>Porcentaje de los registros laborales del personal activo, pensionado, beneficiario y retirado de la Gobernacion del Valle del Cauca, en la herramienta PASIVOCOL  actualizados con corte a las vigencias anteriores. (53%) hoy 54% 5000</t>
  </si>
  <si>
    <t>%RAHP=(TRAPAPBR/TRPAPBR)*100</t>
  </si>
  <si>
    <t>%RAHP= Registros Actualizados en la herramienta pasivocol 
TRAPAPBR=Total de registros actualizados del personal activo, pensionado, beneficiario y retirado                                                              
TRPAPBR= Total de registros del personal activo, pensionado, beneficiario y retirado</t>
  </si>
  <si>
    <t>MP305010113 - Actualizar el 100% de los registros laborales del personal activo, pensionado, beneficiarios y retirado de la Gobernación del Valle, en la herramienta PASIVOCOL  con corte a las vigencias anteriores. (53%) Hoy 54% 5000</t>
  </si>
  <si>
    <t>MP305010114</t>
  </si>
  <si>
    <t>Implementar al 100% en el sistema de nómina HCM-SAP las cuotas partes pensionales del nivel central como parte del programa de saneamiento fiscal del Departamento del Valle del Cauca a diciembre 31 de 2019.</t>
  </si>
  <si>
    <t>Porcentaje en el sistema de nomina HCM-SAP de las cuotas partes pensionales del nivel central como parte del programa de saneamiento fiscal del Departamento del Valle del Cauca implementado a Dicb 31 de 2019</t>
  </si>
  <si>
    <t xml:space="preserve"> CMP305010106</t>
  </si>
  <si>
    <t>CMP305010106=  Cumplimiento meta de producto 305010106</t>
  </si>
  <si>
    <t>MP305010114 - Implementar al 100% en el sistema de nómina HCM-SAP las cuotas partes pensionales del nivel central como parte del programa de saneamiento fiscal del Departamento del Valle del Cauca a diciembre 31 de 2019.</t>
  </si>
  <si>
    <t>MP305010115</t>
  </si>
  <si>
    <t>Implementar programa de reducción de gastos de funcionamiento en el proceso de contratación de la Administración Departamental</t>
  </si>
  <si>
    <t>Programa de reduccion de gastos de funcionamiento en el proceso de contratacion de la administracion departamental implementado</t>
  </si>
  <si>
    <t>PRGDF= (%D + %I)/2</t>
  </si>
  <si>
    <t xml:space="preserve">PRGDF= Programa de Reduccion de gastos de funcionamiento
%D= Porcentaje de Diseño del programa 
%I= Porcentaje de implementación
 </t>
  </si>
  <si>
    <t>MP305010115 - Implementar programa de reducción de gastos de funcionamiento en el proceso de contratación de la Administración Departamental</t>
  </si>
  <si>
    <t>MP305010201</t>
  </si>
  <si>
    <t>Aumentar 25% los ingresos por concepto de loteria del valle</t>
  </si>
  <si>
    <t>1160. BENEFICENCIA DEL VALLE DEL CAUCA</t>
  </si>
  <si>
    <t>MR3050103</t>
  </si>
  <si>
    <t>Incrementar en un 43% las transferencias de la ILV al Departamento durante el periodo de gobierno.</t>
  </si>
  <si>
    <t>Porcentaje de ingresos por concepto de lotería del Valle aumentado</t>
  </si>
  <si>
    <t>%INCVTSAC=(VTSAÑOACT - VTSAÑOANT)VTSAÑO2015*100</t>
  </si>
  <si>
    <t>%INCVTSAC= Porcentaje de incremento ventas año actual
VTSAÑOACT= ventas año actual
VTSAÑOAANT= ventas lotería año anterior
 VTSAÑO2015= ventas año 2015 (línea base para calcular el incremento)</t>
  </si>
  <si>
    <t>MP305010201 - Aumentar 25% los ingresos por concepto de loteria del valle</t>
  </si>
  <si>
    <t>3050102 - GESTION Y OPTIMIZACION DE RECURSOS</t>
  </si>
  <si>
    <t>MR3050103 - Incrementar en un 43% las transferencias de la ILV al Departamento durante el periodo de gobierno.</t>
  </si>
  <si>
    <t>MP305010202</t>
  </si>
  <si>
    <t xml:space="preserve">VENDER  10 MILLONES DE BOTELLAS DE 750CC  CADA AÑO DE GOBIERNO </t>
  </si>
  <si>
    <t>1167. INDUSTRIA DE LICORES DEL VALLE DEL CAUCA</t>
  </si>
  <si>
    <t>2,8 MILLONES DE BOTELLAS DE 750CC</t>
  </si>
  <si>
    <t>Numero de botellas de 750cc vendidas cada año de gobierno</t>
  </si>
  <si>
    <t>QBT750CCA</t>
  </si>
  <si>
    <t>Q=NUMERO DE UNIDADES VENDIDAS. BT750CC=BOTELLAS DE 750 CC A:AÑO</t>
  </si>
  <si>
    <t xml:space="preserve">MP305010202 - VENDER  10 MILLONES DE BOTELLAS DE 750CC  CADA AÑO DE GOBIERNO </t>
  </si>
  <si>
    <t>MP305010203</t>
  </si>
  <si>
    <t>Alcanzar  $118,727,750,000  PROMEDIO ANUAL DE CAPTACIONES DURANTE EL PERÍODO DE GOBIERNO</t>
  </si>
  <si>
    <t>Promedio anual de captaciones alcanzado durante el período de gobierno.</t>
  </si>
  <si>
    <t xml:space="preserve">Sumatoria (PD1+PD2+PD3+PD4) / Año transcurrido (1,2,3,4) </t>
  </si>
  <si>
    <t>PD#= Promedio de Depósitos año 1,2,3,4
AT= Año de gobierno transcurrido 1,2,3,4</t>
  </si>
  <si>
    <t>MP305010203 - Alcanzar  $118,727,750,000  PROMEDIO ANUAL DE CAPTACIONES DURANTE EL PERÍODO DE GOBIERNO</t>
  </si>
  <si>
    <t>MP305010204</t>
  </si>
  <si>
    <t xml:space="preserve">DESEMBOLSAR  $791,558,000,000  en CRÈDITOS PARA DESARROLLO DE LOS MUNICIPIOS Y EL DPTO DURANTE EL PERÍODO DE GOBIERNO </t>
  </si>
  <si>
    <t xml:space="preserve">Créditos para el desarrollo de los municipios y el departamento desembolsados durante el período de gobierno. </t>
  </si>
  <si>
    <t xml:space="preserve">Sumatoria (VDR1 + VDR2 + VDR3 +VDR4) </t>
  </si>
  <si>
    <t xml:space="preserve">VDR# = Valor Desembolsos Realizados año (1, 2, 3, 4)
</t>
  </si>
  <si>
    <t xml:space="preserve">MP305010204 - DESEMBOLSAR  $791,558,000,000  en CRÈDITOS PARA DESARROLLO DE LOS MUNICIPIOS Y EL DPTO DURANTE EL PERÍODO DE GOBIERNO </t>
  </si>
  <si>
    <t>MP305010205</t>
  </si>
  <si>
    <t xml:space="preserve">Suscribir 31 contratos interadministrativos para la elaboración de impresos, publicaciones y prestación de servicios varios, con las entidades centralizadas y descentralizadas de la Gobernación del valle del Cauca </t>
  </si>
  <si>
    <t>1166. IMPRENTA DEPARTAMENTAL</t>
  </si>
  <si>
    <t>MR3050104</t>
  </si>
  <si>
    <t>Incrementar al 100% los ingresos por ventas de impresos, publicaciones y prestación de otros servicios a los Entes centralizados y descentralizados de la gobernación del valle del cauca y entidades públicas y privadas durante el cuatrienio.</t>
  </si>
  <si>
    <t>Número de contratos interadministrativos para la elaboración de impresos y publicaciones y prestación de servicios varios, suscritos con las entidades centralizadas y descentralizadas de la Gobernación del valle del Cauca.</t>
  </si>
  <si>
    <t xml:space="preserve">CIECDGV = CII + CIPS + CIP </t>
  </si>
  <si>
    <t>CIECDGV =( CONTRATOS INTERADMINISTRATIVOS CON ENTIDADES CENTRALIZADAS Y DESCENTRALIZADAS DE LA GOBERNACION DEL VALLE DEL CAUCA) CII=(CONTRATOS INTERADMINISTRATIVOS DE IMPRESOS) CIPS=(CONTRATOS INTERADMINISTRATIVOS PRESTACION DE SERVICIOS) CIP =(CONTRATOS INTERADMINISTRATIVOS PUBLICACIONES)</t>
  </si>
  <si>
    <t>Ordenanza 415 de Junio 8 de 2016, subprograma 3050102 gestión y  óptimización de recursos, página 265.</t>
  </si>
  <si>
    <t xml:space="preserve">MP305010205 - Suscribir 31 contratos interadministrativos para la elaboración de impresos, publicaciones y prestación de servicios varios, con las entidades centralizadas y descentralizadas de la Gobernación del valle del Cauca </t>
  </si>
  <si>
    <t>MR3050104 - Incrementar al 100% los ingresos por ventas de impresos, publicaciones y prestación de otros servicios a los Entes centralizados y descentralizados de la gobernación del valle del cauca y entidades públicas y privadas durante el cuatrienio.</t>
  </si>
  <si>
    <t>MP305010206</t>
  </si>
  <si>
    <t>Suscribir 42 contratos interadministrativos para la elaboración de impresos, publicaciones y prestación de servicios varios, con los municipios del valle del Cauca y entidades descentralizadas.</t>
  </si>
  <si>
    <t>Número de contratos interadministrativos para la elaboración de impresos, publicaciones y prestacion de servicios varios,  con los municipios del valle del cauca y entidades descentralizadas suscritos durante el cuatrenio.</t>
  </si>
  <si>
    <t xml:space="preserve">CIMVED = CII + CIPD + CIP </t>
  </si>
  <si>
    <t>CIMVED = (CONTRATOS INTERADMINISTRATIVOS CON MUNICIPIOS DEL VALLE Y ENTIDADES DESCENTRALIZADAS) CII= (CONTRATOS INTERADMINISTRATIVOS IMPRESOS) CIPS=(CONTRATOS INTERADMINISTRATIVOS PRESTACION DE SERVICIOS) CIP =(CONTRATOS INTERADMINISTRATIVOS PUBLICACIONES)</t>
  </si>
  <si>
    <t>MP305010206 - Suscribir 42 contratos interadministrativos para la elaboración de impresos, publicaciones y prestación de servicios varios, con los municipios del valle del Cauca y entidades descentralizadas.</t>
  </si>
  <si>
    <t>MP305020101</t>
  </si>
  <si>
    <t>Desarrollar dos fases del Plan Ordenamiento Territorial Departamental - POTD del Departamento del Valle del Cauca  posteriores a la formulación en el marco de la Ley Orgánica de Ordenamiento Territorial y de la normatividad vigente.</t>
  </si>
  <si>
    <t>MR3050201</t>
  </si>
  <si>
    <t>Implementar, durante el período de gobierno, al menos tres (3) instrumentos de la Ley Orgánica de Ordenamiento Territorial – LOOT, que direccionen el ordenamiento territorial y el desarrollo regional y subregional del departamento del Valle del Cauca</t>
  </si>
  <si>
    <t>Numero de fases del Plan de Ordenamiento Territorial Departamental - POTD del Departamento del Valle del Cauca, desarrolladas posteriormente a la formulación en el marco de la Ley Organica de Ordenamiento Territorial y de la normatividad vigente</t>
  </si>
  <si>
    <t>NFAYSPOTD</t>
  </si>
  <si>
    <t>Número de Fase de Adopción y Socialización del POTD</t>
  </si>
  <si>
    <t>Ley Orgánica de Ordenamiento Territorial LOOT - Ley 1454 de 2011</t>
  </si>
  <si>
    <t>MP305020101 - Desarrollar dos fases del Plan Ordenamiento Territorial Departamental - POTD del Departamento del Valle del Cauca  posteriores a la formulación en el marco de la Ley Orgánica de Ordenamiento Territorial y de la normatividad vigente.</t>
  </si>
  <si>
    <t>30502 - PLANIFICACIÓN TERRITORIAL, REGIONAL Y SUBREGIONAL</t>
  </si>
  <si>
    <t>3050201 - ORDENAMIENTO TERRITORIAL DEPARTAMENTAL - REGIONAL</t>
  </si>
  <si>
    <t>MR3050201 - Implementar, durante el período de gobierno, al menos tres (3) instrumentos de la Ley Orgánica de Ordenamiento Territorial – LOOT, que direccionen el ordenamiento territorial y el desarrollo regional y subregional del departamento del Valle del Cauca</t>
  </si>
  <si>
    <t>MP305020102</t>
  </si>
  <si>
    <t xml:space="preserve">Desarrollar al menos 2 Estrategias  del Plan ordenamiento Territorial Departamental - POTD del Departamento del Valle del Cauca adoptado </t>
  </si>
  <si>
    <t>Número de Estrategias del Plan de Ordenamiento Territorial Departamental - POTD del Departamento del Valle del Cauca desarrolladas</t>
  </si>
  <si>
    <t>NEPOTDD</t>
  </si>
  <si>
    <t>Número de Estrategias del POTD Desarrolladas</t>
  </si>
  <si>
    <t xml:space="preserve">MP305020102 - Desarrollar al menos 2 Estrategias  del Plan ordenamiento Territorial Departamental - POTD del Departamento del Valle del Cauca adoptado </t>
  </si>
  <si>
    <t>MP305020103</t>
  </si>
  <si>
    <t xml:space="preserve">Formular un (1) Plan ordenamiento Territorial Departamental - POTD del Departamento del Valle del Cauca  en el marco de las competencias de la Ley Orgánica de Ordenamiento Territorial y de la normatividad vigente. </t>
  </si>
  <si>
    <t xml:space="preserve">Plan de Ordenamiento Territorial Departamental -POTD del Departamento del Valle del Cauca, en el marco de las competencias de la Ley Orgánica de Ordenamiento Territorial y la normatividad vigente formulado </t>
  </si>
  <si>
    <t>POTDF</t>
  </si>
  <si>
    <t>Plan de Ordenamiento Territorial Departamental Formulado</t>
  </si>
  <si>
    <t xml:space="preserve">MP305020103 - Formular un (1) Plan ordenamiento Territorial Departamental - POTD del Departamento del Valle del Cauca  en el marco de las competencias de la Ley Orgánica de Ordenamiento Territorial y de la normatividad vigente. </t>
  </si>
  <si>
    <t>MP305020201</t>
  </si>
  <si>
    <t>Conformar al menos una  (1) Región Administrativa de Planificación - RAP en el marco de las competencias de la Ley Orgánica de Ordenamiento Territorial y de la normatividad vigente</t>
  </si>
  <si>
    <t>Región Administrativa de Planificación (RAP) en el marco de las competencias de la Ley Orgánica de Ordenamiento Territorial y de la normatividad vigente conformada</t>
  </si>
  <si>
    <t>RAPC</t>
  </si>
  <si>
    <t xml:space="preserve">Región Administrativa de Planificación Conformada </t>
  </si>
  <si>
    <t>MP305020201 - Conformar al menos una  (1) Región Administrativa de Planificación - RAP en el marco de las competencias de la Ley Orgánica de Ordenamiento Territorial y de la normatividad vigente</t>
  </si>
  <si>
    <t>3050202 - INTEGRACION REGIONAL</t>
  </si>
  <si>
    <t>MP305020202</t>
  </si>
  <si>
    <t>Realizar un evento de promoción y apoyo al desarrollo integral del Pacífico durante el periodo de gobierno</t>
  </si>
  <si>
    <t>Evento de Promoción y Apoyo al Desarrollo Integral del Pacifico durante el periodo de gobierno, realizado.</t>
  </si>
  <si>
    <t>EPADIPR</t>
  </si>
  <si>
    <t>EPADIPR: Evento de Promoción y Apoyo al Desarrollo Integral del Pacifico Realizado</t>
  </si>
  <si>
    <t>MP305020202 - Realizar un evento de promoción y apoyo al desarrollo integral del Pacífico durante el periodo de gobierno</t>
  </si>
  <si>
    <t>14. Vida submarina</t>
  </si>
  <si>
    <t>MP305020203</t>
  </si>
  <si>
    <t>Hacer seguimiento a 85 proyectos del gobierno nacional con enfasis en la region pacifico durante el periodo de gobierno</t>
  </si>
  <si>
    <t>Cantidad de Seguimientos a Proyectos del Gobierno Nacional con enfasis en la región pacifico durante el periodo de gobierno, realizados</t>
  </si>
  <si>
    <t>NSRPGNERP</t>
  </si>
  <si>
    <t xml:space="preserve">NSRPGNERP: Número de Seguimientos Realizados a Proyectos del Gobierno Nacional con enfasis en la Región Pacifico </t>
  </si>
  <si>
    <t>MP305020203 - Hacer seguimiento a 85 proyectos del gobierno nacional con enfasis en la region pacifico durante el periodo de gobierno</t>
  </si>
  <si>
    <t>MP305020301</t>
  </si>
  <si>
    <t>Implementar un sistema de monitoreo, seguimiento, control y evaluación para los proyectos de inversión</t>
  </si>
  <si>
    <t>MR3050202</t>
  </si>
  <si>
    <t>Implementar, durante el período de gobierno, un (1) sistema de monitoreo, seguimiento, control y evaluación, que permita identificar el cumplimiento de los productos y objetivos de los proyectos de inversión como herramienta para la toma de decisiones.</t>
  </si>
  <si>
    <t>PR-M1-P1-05 . Procedimiento  Seguimiento a la Inversión Publica</t>
  </si>
  <si>
    <t>sistema de monitoreo, seguimiento, control y evaluación Implemantado para los proyectos de inversión</t>
  </si>
  <si>
    <t>SMSCEPI</t>
  </si>
  <si>
    <t>SMSCEPI: Sistemas de monitoreo, seguimiento, control y evaluación para proyectos de inversión implementados</t>
  </si>
  <si>
    <t>MP305020301 - Implementar un sistema de monitoreo, seguimiento, control y evaluación para los proyectos de inversión</t>
  </si>
  <si>
    <t>3050203 - SEGUIMIENTO Y EVALUACIÓN DE LOS INSTRUMENTOS DE PLANIFICACIÓN REGIONAL</t>
  </si>
  <si>
    <t>MR3050202 - Implementar, durante el período de gobierno, un (1) sistema de monitoreo, seguimiento, control y evaluación, que permita identificar el cumplimiento de los productos y objetivos de los proyectos de inversión como herramienta para la toma de decisiones.</t>
  </si>
  <si>
    <t>MP305020302</t>
  </si>
  <si>
    <t>Implementar un (1)  observatorio regional de gestion del suelo y banco de informacion de tierras  durante el periodo de gobierno</t>
  </si>
  <si>
    <t>Observatorio Regional de Gestión del Suelo y Banco de Información de Tierras durante el periodo de gobierno, Implementado.</t>
  </si>
  <si>
    <t>UORGSBITI</t>
  </si>
  <si>
    <t>UORGSBITI: Un Observatorio Regional de Gestión del Suelo y Banco de Información de Tierras Implementado.</t>
  </si>
  <si>
    <t>MP305020302 - Implementar un (1)  observatorio regional de gestion del suelo y banco de informacion de tierras  durante el periodo de gobierno</t>
  </si>
  <si>
    <t>MP305020303</t>
  </si>
  <si>
    <t>Realizar el 100 % de las evaluaciones y seguimientos a Contrato Plan programados en el periodo de gobierno</t>
  </si>
  <si>
    <t>Porcentaje de Evaluaciones y Seguimientos a Contrato Plan programados en el periodo de gobierno, realizados.</t>
  </si>
  <si>
    <t>ERCP*100/EPCP</t>
  </si>
  <si>
    <t>ERCP= Evaluaciones realizadas al contrato plan
EPCP=Evaluaciones programadas al contrato plan</t>
  </si>
  <si>
    <t>MP305020303 - Realizar el 100 % de las evaluaciones y seguimientos a Contrato Plan programados en el periodo de gobierno</t>
  </si>
  <si>
    <t>MP305020304</t>
  </si>
  <si>
    <t>Realizar cuatro (4) mediciones y seguimiento de los indicadores - DANE.</t>
  </si>
  <si>
    <t xml:space="preserve">Numero de Mediciones y Seguimiento de los Indicadores DANE, realizados </t>
  </si>
  <si>
    <t xml:space="preserve">NMSRIDANE </t>
  </si>
  <si>
    <t xml:space="preserve">NMSRIDANE: Número de Mediciones y Seguimientos Realizados a los Indicadores DANE </t>
  </si>
  <si>
    <t>MP305020304 - Realizar cuatro (4) mediciones y seguimiento de los indicadores - DANE.</t>
  </si>
  <si>
    <t>MP305020305</t>
  </si>
  <si>
    <t>Implementar un (1) sistema de monitoreo y seguimiento al Plan de Ordenamiento Territorial Departamental – POTD, durante el periodo de gobierno</t>
  </si>
  <si>
    <t>Sistema de Monitoreo y Seguimiento al Plan de Ordenamiento Territorial POTD implementado durante el periodo de gobierno</t>
  </si>
  <si>
    <t>SMSPOTD</t>
  </si>
  <si>
    <t>Sistemas de Monitoreo y Seguimiento al Plan de Ordenamiento Territorial Departamental</t>
  </si>
  <si>
    <t>MP305020305 - Implementar un (1) sistema de monitoreo y seguimiento al Plan de Ordenamiento Territorial Departamental – POTD, durante el periodo de gobierno</t>
  </si>
  <si>
    <t>MP305020306</t>
  </si>
  <si>
    <t>Realizar el 100% de las evaluaciones al Plan de Desarrollo Departamental programadas durante el periodo de gobierno</t>
  </si>
  <si>
    <t>Porcentaje de evaluaciones al Plan de Desarrollo Departamental realizadas durante el periodo de gobierno</t>
  </si>
  <si>
    <t xml:space="preserve">NERPOTD / NEP * 100  </t>
  </si>
  <si>
    <t xml:space="preserve">Numero de Evaluaciones Realizadas POTD / Numero de Evaluaciones Programadas * 100  </t>
  </si>
  <si>
    <t>Ley 152 de 1994</t>
  </si>
  <si>
    <t>MP305020306 - Realizar el 100% de las evaluaciones al Plan de Desarrollo Departamental programadas durante el periodo de gobierno</t>
  </si>
  <si>
    <t>MP305020307</t>
  </si>
  <si>
    <t>Formular   1  Plan de Desarrollo Departamental  para el periodo de gobierno 2016 - 2019</t>
  </si>
  <si>
    <t>Planes de Desarrollo Departamentales Formulado para el periodo de Gobierno 2016-2019</t>
  </si>
  <si>
    <t xml:space="preserve">PDDF </t>
  </si>
  <si>
    <t>PDDF: Un Planes de Desarrollo Departamentales Formulados</t>
  </si>
  <si>
    <t>MP305020307 - Formular   1  Plan de Desarrollo Departamental  para el periodo de gobierno 2016 - 2019</t>
  </si>
  <si>
    <t>MP305020401</t>
  </si>
  <si>
    <t xml:space="preserve">Formular el Plan Maestro de Equipamientos y espacio público  para el Valle de Cauca </t>
  </si>
  <si>
    <t>MR3050203</t>
  </si>
  <si>
    <t>Implementar, durante el período de gobierno, al menos diez (10) acciones encaminadas a mejorar las condiciones urbanísticas y de desarrollo del territorio departamental.</t>
  </si>
  <si>
    <t>Plan Maestro de Equipamientos y espacio público para el Valle de Cauca, Formulado.</t>
  </si>
  <si>
    <t xml:space="preserve">PMEEPF </t>
  </si>
  <si>
    <t>PMEEPF: Un Plan Maestro de Equipamientos y Espacio Público Formulado</t>
  </si>
  <si>
    <t xml:space="preserve">MP305020401 - Formular el Plan Maestro de Equipamientos y espacio público  para el Valle de Cauca </t>
  </si>
  <si>
    <t>3050204 - ORDENAMIENTO TERRITORIAL MUNICIPAL</t>
  </si>
  <si>
    <t>MR3050203 - Implementar, durante el período de gobierno, al menos diez (10) acciones encaminadas a mejorar las condiciones urbanísticas y de desarrollo del territorio departamental.</t>
  </si>
  <si>
    <t>MP305020402</t>
  </si>
  <si>
    <t xml:space="preserve">Realizar 10 Talleres subregionales de capacitación sobre la incorporación de suelo rural, suburbano y de expansión urbana al perimetro urbano  en el periodo de gobierno   </t>
  </si>
  <si>
    <t xml:space="preserve">Numero de Talleres Subregionales de capacitación sobre la incorporación de suelo rural, suburbano y de expansión urbana al perimetro urbano en el periodo de gobierno, realizados </t>
  </si>
  <si>
    <t>NTSCISRSEU</t>
  </si>
  <si>
    <t xml:space="preserve">NTSCISRSEU: Numero Talleres Subregionales de Capacitación sobre Incorporación de Suelo Rural, Suburbano y de Expansión Urbana </t>
  </si>
  <si>
    <t xml:space="preserve">MP305020402 - Realizar 10 Talleres subregionales de capacitación sobre la incorporación de suelo rural, suburbano y de expansión urbana al perimetro urbano  en el periodo de gobierno   </t>
  </si>
  <si>
    <t>MP306010301</t>
  </si>
  <si>
    <t>Liderar la formulación e implementación de la política pública de presupuesto participativo con enfoque diferencial durante el periodo de gobierno.</t>
  </si>
  <si>
    <t>MR3060101</t>
  </si>
  <si>
    <t>Formular e implementar una estrategia de participación ciudadana y control social para los municipios del Valle del Cauca durante el período de gobierno</t>
  </si>
  <si>
    <t>Estrategia de participación ciudadana y control social para los municipios del Valle del Cauca formuada e implementada durante el período de gobierno</t>
  </si>
  <si>
    <t>EFI</t>
  </si>
  <si>
    <t>EFI=Estrategia formualda e implementada</t>
  </si>
  <si>
    <t>MP306010301 - Liderar la formulación e implementación de la política pública de presupuesto participativo con enfoque diferencial durante el periodo de gobierno.</t>
  </si>
  <si>
    <t>306 - PARTICIPACIÓN CIUDADANA PARA LA PAZ</t>
  </si>
  <si>
    <t>30601 - COMUNIDAD PARTICIPATIVA Y CONTROL SOCIAL</t>
  </si>
  <si>
    <t>3060103 - PRESUPUESTO PARTICIPATIVO.</t>
  </si>
  <si>
    <t>MR3060101 - Formular e implementar una estrategia de participación ciudadana y control social para los municipios del Valle del Cauca durante el período de gobierno</t>
  </si>
  <si>
    <t>MP306010302</t>
  </si>
  <si>
    <t>Crear el Fondo de Compensacion Intersectorial durante el periodo de Gobierno</t>
  </si>
  <si>
    <t>Número de fondos de compensación intersectorial creado durante el periodo de gobierno</t>
  </si>
  <si>
    <t>AAFCI</t>
  </si>
  <si>
    <t>AAFCI: Acto Administrativo con la creación del Fondo de Compensación Intersectorial</t>
  </si>
  <si>
    <t>MP306010302 - Crear el Fondo de Compensacion Intersectorial durante el periodo de Gobierno</t>
  </si>
  <si>
    <t>MP306010303</t>
  </si>
  <si>
    <t>Implementar la estrategia de Presupuesto Participativo durante el periodo de Gobierno</t>
  </si>
  <si>
    <t>Estrategia de presupuesto participativo implementada durante el periodo de gobierno</t>
  </si>
  <si>
    <t>(TREPP/TRAPP)*100</t>
  </si>
  <si>
    <t>TREPP:Total de Recursos Ejecutados por Presupuesto Participativo
TRAPP: Total de Recursos Apropiados para Presupuesto Participativo</t>
  </si>
  <si>
    <t>Página 58, PDD</t>
  </si>
  <si>
    <t>MP306010303 - Implementar la estrategia de Presupuesto Participativo durante el periodo de Gobierno</t>
  </si>
  <si>
    <t>MP306010401</t>
  </si>
  <si>
    <t xml:space="preserve">CANALIZAR Y CONTROLAR LOS MOVIMIENTOS DE PROTESTA SOCIAL </t>
  </si>
  <si>
    <t>MR3060102</t>
  </si>
  <si>
    <t>Propiciar un comportamiento social colectivos de apego a la ley cultura ciudadana y construcción de paz en el valle del cauca, durante el periodo de gobierno.</t>
  </si>
  <si>
    <t xml:space="preserve">MP306010401 - CANALIZAR Y CONTROLAR LOS MOVIMIENTOS DE PROTESTA SOCIAL </t>
  </si>
  <si>
    <t>3060104 - PROMOCIÓN Y DIVULGACIÓN DE LOS MECANISMOS DE PARTICIPACIÓN CIUDADANA</t>
  </si>
  <si>
    <t>MR3060102 - Propiciar un comportamiento social colectivos de apego a la ley cultura ciudadana y construcción de paz en el valle del cauca, durante el periodo de gobierno.</t>
  </si>
  <si>
    <t>MP306010402</t>
  </si>
  <si>
    <t xml:space="preserve">SENSIBILIZAR A LAS ADMINISTRACIONES MUNICIPALES PARA LA  APLICACIÓN DE LA LEY 1757 DE 2015    EN EL VALLE DEL CAUCA EN EL CUATRIENIO    </t>
  </si>
  <si>
    <t>MR3060103</t>
  </si>
  <si>
    <t>Diseñar e implementar un programa de mecanismos de participación ciudadana y control social en el departamento de Valle, durante el cuatrienio.</t>
  </si>
  <si>
    <t>Administraciones municipales sensibilizadas para la aplicación de la Ley 1757 en el Valle del Cauca en el periodo de gobierno</t>
  </si>
  <si>
    <t xml:space="preserve">Sumatoria de administraciones municipales capacitadas </t>
  </si>
  <si>
    <t xml:space="preserve">Administraciones municipales capacitadas </t>
  </si>
  <si>
    <t>Ley 1757 de 2015</t>
  </si>
  <si>
    <t xml:space="preserve">MP306010402 - SENSIBILIZAR A LAS ADMINISTRACIONES MUNICIPALES PARA LA  APLICACIÓN DE LA LEY 1757 DE 2015    EN EL VALLE DEL CAUCA EN EL CUATRIENIO    </t>
  </si>
  <si>
    <t>MR3060103 - Diseñar e implementar un programa de mecanismos de participación ciudadana y control social en el departamento de Valle, durante el cuatrienio.</t>
  </si>
  <si>
    <t>MP306010403</t>
  </si>
  <si>
    <t xml:space="preserve">DISEÑAR  UN  PROGRAMA    DE MECANISMOS DE PARTICIPACION CIUDADANA Y CONTROL SOCIAL EN EL DEPARTAMENTO  DEL VALLE DURANTE EL CUATRENIO  </t>
  </si>
  <si>
    <t>Programa de mecanismos de participacion ciudadana y control social diseñado e implementado durante el cuatrienio</t>
  </si>
  <si>
    <t xml:space="preserve"> PDS=1</t>
  </si>
  <si>
    <t xml:space="preserve">(PDS)Programa Diseñado y Socializado </t>
  </si>
  <si>
    <t xml:space="preserve">Ley 136 de 2004, Ley 1551 </t>
  </si>
  <si>
    <t xml:space="preserve">MP306010403 - DISEÑAR  UN  PROGRAMA    DE MECANISMOS DE PARTICIPACION CIUDADANA Y CONTROL SOCIAL EN EL DEPARTAMENTO  DEL VALLE DURANTE EL CUATRENIO  </t>
  </si>
  <si>
    <t>MP306010501</t>
  </si>
  <si>
    <t xml:space="preserve">Orientar 50 Organizaciones Comunales en Sistema de Gestión Social Integral SIGESI, Sistema de Información Social SIS y enfoque diferencial y de derechos  </t>
  </si>
  <si>
    <t xml:space="preserve">PR-M3-P4-01 . Procedimiento para Promover La Participación Social        </t>
  </si>
  <si>
    <t>Organizaciónes Comunales asesoradas en sistema de Gestion social integral SIGESI, sistema de informacion Social SIS ,enfoque diferencial y de derechos</t>
  </si>
  <si>
    <t>NOCO</t>
  </si>
  <si>
    <t>NOCO: No de Organizaciones Comunales Orientadas</t>
  </si>
  <si>
    <t>Constituacion Politica e Colombia 1991 articulo333. Ley 1757 de 2015</t>
  </si>
  <si>
    <t xml:space="preserve">MP306010501 - Orientar 50 Organizaciones Comunales en Sistema de Gestión Social Integral SIGESI, Sistema de Información Social SIS y enfoque diferencial y de derechos  </t>
  </si>
  <si>
    <t xml:space="preserve">3060105 - FORTALECIMIENTO DE LAS ORGANIZACIONES SOCIALES, SINDICALES Y COMUNALES
</t>
  </si>
  <si>
    <t>MP306010502</t>
  </si>
  <si>
    <t xml:space="preserve">Caracterizar 100% Organizaciones Comunales Que se encuentren registradas en el SIS </t>
  </si>
  <si>
    <t>Porcentaje de organizaciones comunales registradas en el SIS, caracterizadas.</t>
  </si>
  <si>
    <t>NOCC</t>
  </si>
  <si>
    <t>NOCC: Numero de Organizaciones Comunales Caracterizadas.</t>
  </si>
  <si>
    <t xml:space="preserve">MP306010502 - Caracterizar 100% Organizaciones Comunales Que se encuentren registradas en el SIS </t>
  </si>
  <si>
    <t>MP306010503</t>
  </si>
  <si>
    <t>Identificar 600 Organizaciones     de la Sociedad Civil (Juventud, Discapacidad, Adulto Mayor, Comunales, Mypimes, Mujeres, LGTBI, Afro, Indigenas, etc) mediante caracterización y diagnostico.</t>
  </si>
  <si>
    <t>Número de organizaciones de la sociedad civil caracterizadas y diagnósticadas</t>
  </si>
  <si>
    <t>NOSCCD</t>
  </si>
  <si>
    <t>ORDENANZA 300 DE 2011</t>
  </si>
  <si>
    <t>MP306010503 - Identificar 600 Organizaciones     de la Sociedad Civil (Juventud, Discapacidad, Adulto Mayor, Comunales, Mypimes, Mujeres, LGTBI, Afro, Indigenas, etc) mediante caracterización y diagnostico.</t>
  </si>
  <si>
    <t>MP306010504</t>
  </si>
  <si>
    <t>Apoyar y capacitar al 100 % de los Consejeros Territoriales de Planeación del Valle del Cauca durante el periodo de gobierno</t>
  </si>
  <si>
    <t xml:space="preserve">Porcentaje de Consejeros Territoriales de Planeación del Valle del Cauca durante el periodo de gobierno, Apoyados y capacitados </t>
  </si>
  <si>
    <t>PCTPVAC</t>
  </si>
  <si>
    <t xml:space="preserve">PCTPVAC: Porcentaje de Consejeros Territoriales de Planeación del Valle, Apoyados y Capacitados </t>
  </si>
  <si>
    <t>MP306010504 - Apoyar y capacitar al 100 % de los Consejeros Territoriales de Planeación del Valle del Cauca durante el periodo de gobierno</t>
  </si>
  <si>
    <t>MP306010505</t>
  </si>
  <si>
    <t>Asesorar a 50 organizaciones comunales en la formulacion de plan de desarrollo comunal</t>
  </si>
  <si>
    <t>Numero de organizaciones comunales asesoradas en formulacion del Plan de Desarrollo Comunal</t>
  </si>
  <si>
    <t>NOCA</t>
  </si>
  <si>
    <t>NOCA No de Organizaciones Comunales Asesoradas</t>
  </si>
  <si>
    <t>MP306010505 - Asesorar a 50 organizaciones comunales en la formulacion de plan de desarrollo comunal</t>
  </si>
  <si>
    <t>MP306010506</t>
  </si>
  <si>
    <t>Crear y poner en funcionamiento una (1) MesaAfrocolombiana para la Paz en el Valle del Cauca, en el período de Gobierno</t>
  </si>
  <si>
    <t>MR3060104</t>
  </si>
  <si>
    <t>Crear e implementar un modelo de escuelas de PAZ y CONVIVENCIA durante el período de gobierno.</t>
  </si>
  <si>
    <t>Se trata de establecer una Mesa afrocolombiana que permita la interlocución en temas de construcción de paz durante el período de gobierno</t>
  </si>
  <si>
    <t>MP306010506 - Crear y poner en funcionamiento una (1) MesaAfrocolombiana para la Paz en el Valle del Cauca, en el período de Gobierno</t>
  </si>
  <si>
    <t>MR3060104 - Crear e implementar un modelo de escuelas de PAZ y CONVIVENCIA durante el período de gobierno.</t>
  </si>
  <si>
    <t>MP306010507</t>
  </si>
  <si>
    <t xml:space="preserve">FORMAR   UN  EQUIPO PILOTO DE GESTORES DE PAZ    EN EL DEPARTAMENTO DEL VALLE DEL CAUCA DURANTE EL PERIODO DE GOBIERNO   </t>
  </si>
  <si>
    <t>JGPF= &lt;/=150</t>
  </si>
  <si>
    <t>JOVENES GESTORES DE PAZ FORMADOS</t>
  </si>
  <si>
    <t xml:space="preserve">MP306010507 - FORMAR   UN  EQUIPO PILOTO DE GESTORES DE PAZ    EN EL DEPARTAMENTO DEL VALLE DEL CAUCA DURANTE EL PERIODO DE GOBIERNO   </t>
  </si>
  <si>
    <t>MP306010508</t>
  </si>
  <si>
    <t xml:space="preserve">GENERAR  UN  PROGRAMA DE INICITIVAS COMUNITARIAS PARA LA PAZ    EN EL DEPARTAMENTO DEL VALLE DEL CAUCA DURANTE EL PERIODO DE GOBIERNO   </t>
  </si>
  <si>
    <t xml:space="preserve">Programa de Iniciativas Comunitarias  para la paz  en el Departamento del Valle del Cauca Generado durante el periodo de gobierno </t>
  </si>
  <si>
    <t>PICP=1</t>
  </si>
  <si>
    <t>Programa iniciativas cultura de paz</t>
  </si>
  <si>
    <t>Ley 975 de 2005 - Justicia y Paz</t>
  </si>
  <si>
    <t xml:space="preserve">MP306010508 - GENERAR  UN  PROGRAMA DE INICITIVAS COMUNITARIAS PARA LA PAZ    EN EL DEPARTAMENTO DEL VALLE DEL CAUCA DURANTE EL PERIODO DE GOBIERNO   </t>
  </si>
  <si>
    <t>MP307010101</t>
  </si>
  <si>
    <t>Instalar Una (1) Estrategia Productiva Paz Territorial en siete (7) municipios afectados por el conflicto armado.</t>
  </si>
  <si>
    <t>MR3070101</t>
  </si>
  <si>
    <t>Implementar un (1) modelo de gestión productiva territorial para la paz durante el periodo de gobierno.</t>
  </si>
  <si>
    <t>Se trata de diseñar e implementar una (1) Estrategia Productiva de Paz Territorial en 7 municipios durante el período de gobierno</t>
  </si>
  <si>
    <t>No.EPI=No.EPP/No.EPE</t>
  </si>
  <si>
    <t>No.EPI= Número de Estrategias Productivas Implementadas
No.EPP=Número de Estrategias Productivas Programadas
No.EPE= Número de Estrategias Productivas Ejecutadas</t>
  </si>
  <si>
    <t>MP307010101 - Instalar Una (1) Estrategia Productiva Paz Territorial en siete (7) municipios afectados por el conflicto armado.</t>
  </si>
  <si>
    <t>307 - EL VALLE LE DICE SI A LA PAZ</t>
  </si>
  <si>
    <t>30701 - IMPLEMENTACION DE ACUERDOS Y CONSTRUCCON DE LA PAZ</t>
  </si>
  <si>
    <t>3070101 - CONSTRUCCIÓN E IMPLEMENTACIÓN DE AGENDAS Y PLANES TERRITORIALES DE PAZ.</t>
  </si>
  <si>
    <t>MR3070101 - Implementar un (1) modelo de gestión productiva territorial para la paz durante el periodo de gobierno.</t>
  </si>
  <si>
    <t>MP307010102</t>
  </si>
  <si>
    <t>Estructurar y gestionar 23 políticas de paz territorial durante el periodo de gobierno en las zonas afectadas por el conflicto armado.</t>
  </si>
  <si>
    <t>Se trata de acompañar la estructuración de 23 políticas de paz territorial de 23 municipios en zonas afectadas por el conflicto, para la implementación de los acuerdos y la construcción de la paz durante el período de gobierno</t>
  </si>
  <si>
    <t>No.PMI=No.EMP/No.PME</t>
  </si>
  <si>
    <t>No.PMI= Número de Políticas Municipales Implementadas
No.PMP=Número de Políticas Municipales Programadas
No.PMA= Número de Políticas Municipales Acompañadas</t>
  </si>
  <si>
    <t>MP307010102 - Estructurar y gestionar 23 políticas de paz territorial durante el periodo de gobierno en las zonas afectadas por el conflicto armado.</t>
  </si>
  <si>
    <t>MP307010201</t>
  </si>
  <si>
    <t xml:space="preserve">Fortalecer 1 Observatorio para la paz  en su capacidad para hacer seguimiento a la implementación de los acuerdos y la construcción de la paz </t>
  </si>
  <si>
    <t>MR3070102</t>
  </si>
  <si>
    <t>Consolidar los instrumentos de seguimiento y evaluación de las acciones territoriales del postconflicto</t>
  </si>
  <si>
    <t xml:space="preserve">MP307010201 - Fortalecer 1 Observatorio para la paz  en su capacidad para hacer seguimiento a la implementación de los acuerdos y la construcción de la paz </t>
  </si>
  <si>
    <t>3070102 - OBSERVATORIO PARA LA PAZ DEL VALLE</t>
  </si>
  <si>
    <t>MR3070102 - Consolidar los instrumentos de seguimiento y evaluación de las acciones territoriales del postconflicto</t>
  </si>
  <si>
    <t>MP307020101</t>
  </si>
  <si>
    <t>Ejecutar un proyecto de conservacion y preservacion de las colecciones del INCIVA anual durante el cuatrenio</t>
  </si>
  <si>
    <t>MR3070201</t>
  </si>
  <si>
    <t>Incrementar en 10% los proyectos de Patrimonio Cultural material e inmaterial en el Departamento del Valle del Cauca durante el período de gobierno</t>
  </si>
  <si>
    <t>Medir la ejecucion de los programas de conservacion y preservacion a las colecciones de INCIVA.</t>
  </si>
  <si>
    <t>PCPE = ((#CIC/TCI)* 0,2) + ((#CIP/TCI)* 0,8)</t>
  </si>
  <si>
    <t>PCPE: Proyecto de Conservación y Preservación Ejecutado.                                                                                     CCIC: Cantidad de Colecciones del INCIVA Conservadas.                   CCIP: Cantidad de Colecciones del INCIVA Preservadas.                  CTCI: Cantidad Total de Colecciones del INCIVA.</t>
  </si>
  <si>
    <t>MP307020101 - Ejecutar un proyecto de conservacion y preservacion de las colecciones del INCIVA anual durante el cuatrenio</t>
  </si>
  <si>
    <t>30702 - MEMORIA Y PATRIMONIO</t>
  </si>
  <si>
    <t>3070201 - RECONOCIMIENTO, PRESERVACIÓN, APROPIACIÓN Y SALVAGUARDA DE PATRIMONIO CULTURAL MATERIAL E INMATERIAL DEL VALLE DEL CAUCA</t>
  </si>
  <si>
    <t>MR3070201 - Incrementar en 10% los proyectos de Patrimonio Cultural material e inmaterial en el Departamento del Valle del Cauca durante el período de gobierno</t>
  </si>
  <si>
    <t>MP307020102</t>
  </si>
  <si>
    <t>Atender 989000 usuarios por medio de los centros operativos servicios, exposiciones temporales e itinerantes del INCIVA durante el cuatrenio</t>
  </si>
  <si>
    <t>Medir el volumen de usuarios atendidos por INCIVA en los diferentes centros operativos y eventos donde participe.</t>
  </si>
  <si>
    <t xml:space="preserve">UAI= (UHP+UMTB+UIMCN+UMAC+UJB+UV) + (UASETI) </t>
  </si>
  <si>
    <t>UACO:  Usuarios Atendidos por del INCIVA durante el cuatrienio.                            UHP: Usuarios Atendidos Hacienda El Paraíso.                                                            UMTB: Usuarios Atendidos Muelle de Buenaventura.                                                  UIMCN: Usuarios Atendidos Museo de Ciencias Naturales.                                   UMAC: Usuarios Atendidos Museo Arqueológico Calima.                                          UJB: Usuarios Atendidos Jardín Botánico.                                                                           UV: Usuarios Parque Natural Regional El Vinculo.                                                           UASETI: Usuarios Atendidos en Exposiciones Temporales, Exposiciones Temporales e Itinerantes del INCIVA.</t>
  </si>
  <si>
    <t>MP307020102 - Atender 989000 usuarios por medio de los centros operativos servicios, exposiciones temporales e itinerantes del INCIVA durante el cuatrenio</t>
  </si>
  <si>
    <t>MP307020103</t>
  </si>
  <si>
    <t>Ejecutar un (1) mantenimiento para la preservación del Bien de Interés Cultural - BIC casa Museo Hacienda el Paraíso, durante el período de gobierno</t>
  </si>
  <si>
    <t xml:space="preserve">El indicador mide la ejecucion de un programa de mantenimiento para la preservacion de la Casa Museo Hacienda El Paraiso.  </t>
  </si>
  <si>
    <t>EPMHP = ∑AEPMHP/TAPPMHP</t>
  </si>
  <si>
    <t>EPMHP: Ejecucion del Programa de Mantenimiento para la Hacienda El Paraiso.                                                                              ∑AEPMHP: Sumatoria de Actividades Ejecutadas del Prorgama de Mantenimiento para la Hacienda El Paraiso.                               TAPPMHP: Total de Actividades Programadas en el Programa de Mantenimiento para la Hacienda El Paraiso.</t>
  </si>
  <si>
    <t>MP307020103 - Ejecutar un (1) mantenimiento para la preservación del Bien de Interés Cultural - BIC casa Museo Hacienda el Paraíso, durante el período de gobierno</t>
  </si>
  <si>
    <t>MP307020201</t>
  </si>
  <si>
    <t>digitalizar 2000 fotogragias patrimoniales del paisaje cultural cafetero del valle del cauca durante el periodo de gobierno 2016-2019</t>
  </si>
  <si>
    <t>Fotografias patrimoniales digitalizadas del paisaje cultural cafetero del Valle del Cauca.</t>
  </si>
  <si>
    <t>Número de fotografias digitalizadas</t>
  </si>
  <si>
    <t>Fotografias patrimoniales digitalizadas de los municipios cafeteros del Departamento.</t>
  </si>
  <si>
    <t>El Valle esta en vos, página 278.</t>
  </si>
  <si>
    <t>MP307020201 - digitalizar 2000 fotogragias patrimoniales del paisaje cultural cafetero del valle del cauca durante el periodo de gobierno 2016-2019</t>
  </si>
  <si>
    <t>3070202 - PROTECCIÓN Y SALVAGUARDA DEL PATRIMONIO CULTURAL DE LA HUMANIDAD: "PAISAJE CULTURAL CAFETERO -PCC".</t>
  </si>
  <si>
    <t>MP307020202</t>
  </si>
  <si>
    <t xml:space="preserve">Ejecutar 4 proyectos sobre patrimonio cultural en los municipios asociados al Paisaje Cultural Cafetero PCC., al finalizar el período de gobierno </t>
  </si>
  <si>
    <t xml:space="preserve">proyecto sobre patrimonio cultural  en los municipios asociados al Paisaje Cultural Cafetero PCC, ejecutados al finalizar el período de gobierno. </t>
  </si>
  <si>
    <t>NPSPCE:</t>
  </si>
  <si>
    <t>NPSPCE: Número de proyectos sobre patrimonio cultural ejecutados</t>
  </si>
  <si>
    <t xml:space="preserve">Decreto 4934 del 18 de diciembre de 2009 </t>
  </si>
  <si>
    <t xml:space="preserve">MP307020202 - Ejecutar 4 proyectos sobre patrimonio cultural en los municipios asociados al Paisaje Cultural Cafetero PCC., al finalizar el período de gobierno </t>
  </si>
  <si>
    <t>MP307020203</t>
  </si>
  <si>
    <t xml:space="preserve">APOYAR 4   Festividades del Paísaje Cultural Cafetero (PCC) con características de alto valor cultural significativo, financiera y/o técnicamente  AL 2019 </t>
  </si>
  <si>
    <t>Festividades del Paisaje Cultural Cafetero (PCC) apoyadas con características de alto valor cultural significativo, financiera y/o tecnicamente al 2019</t>
  </si>
  <si>
    <t>SFAC</t>
  </si>
  <si>
    <t>SFAC:Sumatoria de festividades apoyadas en el cuatrienio</t>
  </si>
  <si>
    <t>Ley 45/ 83; CONPES 3803; RES 2079/2011 MIN CULTURA //</t>
  </si>
  <si>
    <t xml:space="preserve">MP307020203 - APOYAR 4   Festividades del Paísaje Cultural Cafetero (PCC) con características de alto valor cultural significativo, financiera y/o técnicamente  AL 2019 </t>
  </si>
  <si>
    <t>MP307020204</t>
  </si>
  <si>
    <t>Realizar un Inventario del patrimonio arqueológico que incluya municipios del Valle del Cauca declarados por la UNESCO como paisaje cultural cafetero al año 2019</t>
  </si>
  <si>
    <t>Indicador que permite identificar la realizacion de un inventario del patrimonio arqueologico que incluya municipios declarados por la UNESCO como PCC al año 2009</t>
  </si>
  <si>
    <t>IPAPCC = [(%AFF * 0,1) + (%AFGR * 0,1) + (%AFEP * 0,6) + (%AIPM * 0,2)] / 100</t>
  </si>
  <si>
    <t>PAPCC: Inventario del Patrimonio Arqueológico de Paisaje Cultural Cafetero.                                                                                                                                          %AFF: Porcentaje de Avance en Fase de Formulación del Proyecto.                                                                                      %AFGR: Porcentaje de Avance en Fase en Gestión de Recursos.                       %AFEP: Porcentaje de Avance en Fase de Ejecución del Proyecto.                           %AIPM: Porcentaje de Avance en Informes y Plan de Manejo.</t>
  </si>
  <si>
    <t>MP307020204 - Realizar un Inventario del patrimonio arqueológico que incluya municipios del Valle del Cauca declarados por la UNESCO como paisaje cultural cafetero al año 2019</t>
  </si>
  <si>
    <t>MP307020301</t>
  </si>
  <si>
    <t xml:space="preserve">Ejecutar 10  proyectos de Patrimonio Inmaterial  asociados al Plan Especial de Salvaguarda (PES) de las músicas de marimba y los cantos tradicionales del pacífico sur con la concurrencia del Distrito de Buenaventura, durante el período de gobierno </t>
  </si>
  <si>
    <t>Proyectos de Patrimonio inmaterial asociados al Plan Especial de Salvagurada (PES) de las músicas de marimba y los cantos tradicionales del pacífico sur con la concurrencia del Distrito de Buenaventura, ejecutados durante el período de gobierno</t>
  </si>
  <si>
    <t>NPPIE</t>
  </si>
  <si>
    <t>NPPIE: Número de proyectos de patrimonio inmaterial ejecutados</t>
  </si>
  <si>
    <t xml:space="preserve">MP307020301 - Ejecutar 10  proyectos de Patrimonio Inmaterial  asociados al Plan Especial de Salvaguarda (PES) de las músicas de marimba y los cantos tradicionales del pacífico sur con la concurrencia del Distrito de Buenaventura, durante el período de gobierno </t>
  </si>
  <si>
    <t>3070203 - PROTECCIÓN Y SAL GUARDA DEL PATRIMONIO CULTURAL D ELLA HUMANIDAD; "MÚSICAS DE MARIMBA Y CANTOS TRADICIONALES DEL PACÍFICO SUR"</t>
  </si>
  <si>
    <t>MP307020401</t>
  </si>
  <si>
    <t xml:space="preserve">Elaborar 1 guía de la cocina popular tradicional vallecaucana al 2017 </t>
  </si>
  <si>
    <t>Guía de la cocina popular tradicional vallecaucana elaborada al 2017 .</t>
  </si>
  <si>
    <t>NGCPTVA</t>
  </si>
  <si>
    <t>NGCPTVA: Número de guías de la cocina popular tradicional vallecaucana</t>
  </si>
  <si>
    <t xml:space="preserve">MP307020401 - Elaborar 1 guía de la cocina popular tradicional vallecaucana al 2017 </t>
  </si>
  <si>
    <t>3070204 - PROTECCIÓN Y SALVAGUARDA DEL PATRIMONIO CULTURAL DEL VALLE DEL CAUCA.</t>
  </si>
  <si>
    <t>MP307020402</t>
  </si>
  <si>
    <t>Realizar un encuentro de cocina tradicional vallecaucana al 2018</t>
  </si>
  <si>
    <t>Encuentro de cocina tradicional vallecaucana realizado al 2018</t>
  </si>
  <si>
    <t>NECTVR</t>
  </si>
  <si>
    <t>NECTVR: Número de encuentros de cocina tradicional vallecaucana realizados</t>
  </si>
  <si>
    <t>MP307020402 - Realizar un encuentro de cocina tradicional vallecaucana al 2018</t>
  </si>
  <si>
    <t>MP307020403</t>
  </si>
  <si>
    <t>Crear un centro de conservacion que cumpla con los estandares tecnicos basicos para la intervencion de documentos patrimoniales en el periodo 2016-2019</t>
  </si>
  <si>
    <t>Centro de conservación creado que cumpla con los estándares técnicos básicos para la intervención de documentos patrimoniales.</t>
  </si>
  <si>
    <t>Número de centro de conservación</t>
  </si>
  <si>
    <t>Espacio creado y dotado como centro de conservación.</t>
  </si>
  <si>
    <t>El Valle esta en vos, pagina 279.</t>
  </si>
  <si>
    <t>MP307020403 - Crear un centro de conservacion que cumpla con los estandares tecnicos basicos para la intervencion de documentos patrimoniales en el periodo 2016-2019</t>
  </si>
  <si>
    <t>MP307020404</t>
  </si>
  <si>
    <t>preservar 11000 documentos patrimoniales a traves de la digitalizacion en el periodo 2016-2019</t>
  </si>
  <si>
    <t>Documentos patrimoniales preservados a través de digitalización.</t>
  </si>
  <si>
    <t>Número de documentos digitalizados</t>
  </si>
  <si>
    <t>Acciones de preservación y digitalización.</t>
  </si>
  <si>
    <t>MP307020404 - preservar 11000 documentos patrimoniales a traves de la digitalizacion en el periodo 2016-2019</t>
  </si>
  <si>
    <t>MP307020405</t>
  </si>
  <si>
    <t xml:space="preserve">Ejecutar 8 proyectos para la protección y salvaguarda del patrimonio cultural con la concurrencia de los municipios del Departamento del Valle del Cauca, al 2019 </t>
  </si>
  <si>
    <t xml:space="preserve">Proyectos para la protección y salvaguarda del patrimonio cultural  con la concurrencia de los municipios del Departamento del Valle del Cauca,ejecutados al 2019 </t>
  </si>
  <si>
    <t>NPPPYSPCE</t>
  </si>
  <si>
    <t>NPPPYSPCE: Número de Proyectos para la protección y salvaguarda del patrimonio cultural ejecutados</t>
  </si>
  <si>
    <t xml:space="preserve">MP307020405 - Ejecutar 8 proyectos para la protección y salvaguarda del patrimonio cultural con la concurrencia de los municipios del Departamento del Valle del Cauca, al 2019 </t>
  </si>
  <si>
    <t>MP307030101</t>
  </si>
  <si>
    <t xml:space="preserve">Realizar  4 procesos de formación del gestor cultural  durante el periodo de gobierno </t>
  </si>
  <si>
    <t>MR3070301</t>
  </si>
  <si>
    <t>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t>
  </si>
  <si>
    <t>Procesos de formación del gestor cultural realizados, durante el período de gobierno</t>
  </si>
  <si>
    <t>PFGCR</t>
  </si>
  <si>
    <t>PFGCR: Procesos de formación del gestor cultural  realizados</t>
  </si>
  <si>
    <t xml:space="preserve">MP307030101 - Realizar  4 procesos de formación del gestor cultural  durante el periodo de gobierno </t>
  </si>
  <si>
    <t>30703 - HERRAMIENTAS PARA LA PAZ</t>
  </si>
  <si>
    <t xml:space="preserve">3070301 - FORTALECIMIENTO DEL SISTEMA DEPARTAMENTAL DE CULTURA
</t>
  </si>
  <si>
    <t>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t>
  </si>
  <si>
    <t>MP307030102</t>
  </si>
  <si>
    <t xml:space="preserve">Formular e Implementar 1 Plan Departamental de Música durante el cuatrienio </t>
  </si>
  <si>
    <t>Plan Departamental de Música formulado e implementado durante el cuatrienio</t>
  </si>
  <si>
    <t>SFDPDMC</t>
  </si>
  <si>
    <t>SFDPDMC: Sumatoria de fases de desarrollo del Plan Departamental de Música en el cuatrienio</t>
  </si>
  <si>
    <t xml:space="preserve">MP307030102 - Formular e Implementar 1 Plan Departamental de Música durante el cuatrienio </t>
  </si>
  <si>
    <t>MP307030103</t>
  </si>
  <si>
    <t>Coadyuvar a la creacion de la comision filmica del Valle del cauca al final del periodo de gobierno</t>
  </si>
  <si>
    <t>Comisión Fílmica del Valle del Cauca coadyubada a la creación al final del período de gobierno</t>
  </si>
  <si>
    <t>NCFCA</t>
  </si>
  <si>
    <t>NCFCA: Número de Comisiones Fímicas coadyubadas a la creación</t>
  </si>
  <si>
    <t>MP307030103 - Coadyuvar a la creacion de la comision filmica del Valle del cauca al final del periodo de gobierno</t>
  </si>
  <si>
    <t>MP307030104</t>
  </si>
  <si>
    <t>Realizar  60 Sesiones de trabajo con los diferentes actores y agentes culturales  del Sistema Departamental de Cultura, durante el cuatrienio</t>
  </si>
  <si>
    <t>Sesiones de trabajo realizadas con los diferentes actores y agentes culturales del Sistema Departamental de Cultura, durante el cuatrienio.</t>
  </si>
  <si>
    <t>NSTSDCR</t>
  </si>
  <si>
    <t xml:space="preserve">NSTSDCR: Número de sesiones del trabajo Sistema Departamental de Cultura realizadas </t>
  </si>
  <si>
    <t>MP307030104 - Realizar  60 Sesiones de trabajo con los diferentes actores y agentes culturales  del Sistema Departamental de Cultura, durante el cuatrienio</t>
  </si>
  <si>
    <t>MP307030105</t>
  </si>
  <si>
    <t xml:space="preserve">Realizar   4 encuentros de responsables de cultura municipales para fortalecer el Sistema Departamental de Cultura </t>
  </si>
  <si>
    <t>Encuentros de responsables de cultura municipales para fortalecer el Sistema Departamental de Cultura  realizados</t>
  </si>
  <si>
    <t>NERCR</t>
  </si>
  <si>
    <t>NERCR:Número de encuentros de responsables de cultura realizados</t>
  </si>
  <si>
    <t xml:space="preserve">MP307030105 - Realizar   4 encuentros de responsables de cultura municipales para fortalecer el Sistema Departamental de Cultura </t>
  </si>
  <si>
    <t>MP307030106</t>
  </si>
  <si>
    <t xml:space="preserve">Incrementar en un 10% la descentralización de la producción para contenidos educativos y culturales e informativo noticioso propio  para la Región Pacífica Colombiana. </t>
  </si>
  <si>
    <t>Porcentaje de descentralización de la producción para contenidos educativos y culturales e informativo noticioso propio incrementada para la Región Pacífica Colombiana</t>
  </si>
  <si>
    <t>(NHPMPFC para la programación educativa y cultural e informativo noticioso propio en la vigencia - Línea base) x 100 / Línea base</t>
  </si>
  <si>
    <t>NHPMPFC: Número de horas promedio mensual de producción propia y externa fuera de la ciudad sede.</t>
  </si>
  <si>
    <t xml:space="preserve">MP307030106 - Incrementar en un 10% la descentralización de la producción para contenidos educativos y culturales e informativo noticioso propio  para la Región Pacífica Colombiana. </t>
  </si>
  <si>
    <t>MP307030201</t>
  </si>
  <si>
    <t>cofinanciar el 100% de los municipios del valle del cauca que participen en los juegos Superate Intercolegiados</t>
  </si>
  <si>
    <t>MR3070302</t>
  </si>
  <si>
    <t>Municipios del Valle del Cauca participantes en los Juegos Supérate Intercolegiados cofinanciados anualmente</t>
  </si>
  <si>
    <t>MPJSIC*100/MPJI</t>
  </si>
  <si>
    <t>MPJSIC: Municipios participantes en Juegos Supérate Intercolegiados cofinanciados. MPJSI: Municipios participantes en Juegos Supérate Intercolegiados</t>
  </si>
  <si>
    <t xml:space="preserve">Ofreciendo a los vallecaucanos un gobierno, capaz de interpretar las necesidades del ciudadano y transformarlas en prioridad para el cumplimiento de las funciones del Estado. </t>
  </si>
  <si>
    <t>MP307030201 - cofinanciar el 100% de los municipios del valle del cauca que participen en los juegos Superate Intercolegiados</t>
  </si>
  <si>
    <t xml:space="preserve">3070302 - SEMILLEROS DE LOS FUTUROS DEPORTISTAS Y USO DEL TIEMPO LIBRE DE LOS NIÑOS, ADOLESCENTES Y JÓVENES. </t>
  </si>
  <si>
    <t>MR3070302 - Beneficiar a 42 municipios del Valle del Cauca con una oferta con enfoque diferencial de bienes y servicios de deporte, recreación y actividad física durante el período de gobierno</t>
  </si>
  <si>
    <t>MP307030202</t>
  </si>
  <si>
    <t xml:space="preserve">Promover en los 42 municipios del valle del cauca semilleros deportivos ESDEPAZ durante el periodo de gobierno </t>
  </si>
  <si>
    <t>Municipios del Valle del Cauca con Semilleros Deportivos ESDEPAZ promovidos durante el periodo de gobierno.</t>
  </si>
  <si>
    <t>Sumatoria de municipios con Semilleros Deportivos ESDEPAZ promovidos durante el periodo de gobierno</t>
  </si>
  <si>
    <t>Desarrollando programas de formación artística y recreación para promover la convivencia pacífica. Creando escuelas deportivas.</t>
  </si>
  <si>
    <t xml:space="preserve">MP307030202 - Promover en los 42 municipios del valle del cauca semilleros deportivos ESDEPAZ durante el periodo de gobierno </t>
  </si>
  <si>
    <t>MP307030301</t>
  </si>
  <si>
    <t>Dotar 8 escuelas municipales de musica de acuerdo a sus necesidades, para el fortalecimiento los procesos de formacion durante el periodo de gobierno. (YA ESTa en PAZ)</t>
  </si>
  <si>
    <t>Escuelas municipales de música dotadas de acuerdo a sus necesidades, para el fortalecimiento de los procesos de formación durante el período de gobierno</t>
  </si>
  <si>
    <t>NEMMD</t>
  </si>
  <si>
    <t>NEMMD: Número de escuelas municipales de música dotadas</t>
  </si>
  <si>
    <t>Fortaleceré con los municipios las Escuelas Municipales de Música con programas que les contribuyan en infraestructura, capacidad técnica y en ampliación de cobertura.</t>
  </si>
  <si>
    <t>MP307030301 - Dotar 8 escuelas municipales de musica de acuerdo a sus necesidades, para el fortalecimiento los procesos de formacion durante el periodo de gobierno. (YA ESTa en PAZ)</t>
  </si>
  <si>
    <t xml:space="preserve">3070303 - FORMACIÓN ARTÍSTICA Y CULTURAL FORMAL Y NO FORMAL.
</t>
  </si>
  <si>
    <t>MP307030302</t>
  </si>
  <si>
    <t>Fortalecer al Instituto Colombiano de Ballet durante el periodo de gobierno</t>
  </si>
  <si>
    <t>Instituto Colombiano de ballet fortalecido durante el periodo de Gobierno</t>
  </si>
  <si>
    <t>∑(MPI)</t>
  </si>
  <si>
    <t>MPI= municipios con procesos de formación de INCOLBALLET
∑=sumatoria</t>
  </si>
  <si>
    <t>MP307030302 - Fortalecer al Instituto Colombiano de Ballet durante el periodo de gobierno</t>
  </si>
  <si>
    <t>MP307030303</t>
  </si>
  <si>
    <t>Beneficiar 2000 estudiantes en programas de educación no formal, anualmente</t>
  </si>
  <si>
    <t>Estudiantes beneficiados en programas de educación no formal, anualmente</t>
  </si>
  <si>
    <t xml:space="preserve">EENF=  ECEi+ EPEi </t>
  </si>
  <si>
    <t xml:space="preserve">EENF=Número de estudiantes beneficiados en programas de educación no formal en el año i
ECEi= Número de estudiantes beneficiados en cursos de extensión ofertados por Bellas Artes  en el año i
EPEi= Número de estudiantes beneficiados en Proyectos Especiales de Educación No formal ofertados por Bellas Artes  en el año i.
</t>
  </si>
  <si>
    <t>CULTURA PARA LA CONVIVENCIA PACÍFICA, página 42, numeral 1</t>
  </si>
  <si>
    <t>MP307030303 - Beneficiar 2000 estudiantes en programas de educación no formal, anualmente</t>
  </si>
  <si>
    <t>MP307030304</t>
  </si>
  <si>
    <t>Beneficiar 1314 estudiantes con programas de Educación Superior especializados en arte con cumplimiento pleno de requisitos de calidad del Ministerio de Educación, anualmente</t>
  </si>
  <si>
    <t>Estudiantes beneficiados con programas de Educación Superior especializados en arte con cumplimiento pleno de requisitos de calidad del Ministerio de Educación, anualmente</t>
  </si>
  <si>
    <t>EMES=Σ(ELTi+ EAPi+EDGi+EIMi)</t>
  </si>
  <si>
    <t>EMES= Número de estudiantes matriculados en educación superior durante el año i
ELTi= Número de estudiantes matriculados del programa  Licenciatura en Arte Teatral  durante el año i 
EAPi= Número de estudiantes matriculados del programa de Artes Plásticas  durante el año i
EDGi= Número de estudiantes matriculados del programa Diseño Gráfico durante el año i
EIMi= Número de estudiantes matriculados del programa Interpretación Musical  durante el año i .</t>
  </si>
  <si>
    <t>MP307030304 - Beneficiar 1314 estudiantes con programas de Educación Superior especializados en arte con cumplimiento pleno de requisitos de calidad del Ministerio de Educación, anualmente</t>
  </si>
  <si>
    <t>MP307030305</t>
  </si>
  <si>
    <t xml:space="preserve">Beneficiar 20,000 Niños, niñas, adolescentes y jóvenes  en procesos de formación artística y cultural formal y no formal de los municipios y D.E de Buenaventura del Departamento del Valle del Cauca, durante el periodo de gobierno </t>
  </si>
  <si>
    <t>Niños, niñas, adolescentes y jóvenes en procesos de formación artística y cultural formal y no formal  de los municipios y D.E de Buenaventura del Departamento del Valle del Cauca, beneficiados durante el período de gobierno</t>
  </si>
  <si>
    <t>NNNAJBPFACFYNF</t>
  </si>
  <si>
    <t>NNNAJBPFACFYNF:Número de niños, niñas, adolescentes y jóvenes beneficiados en procesos de formación artística y cultural formal y no formal</t>
  </si>
  <si>
    <t xml:space="preserve">MP307030305 - Beneficiar 20,000 Niños, niñas, adolescentes y jóvenes  en procesos de formación artística y cultural formal y no formal de los municipios y D.E de Buenaventura del Departamento del Valle del Cauca, durante el periodo de gobierno </t>
  </si>
  <si>
    <t>MP307030306</t>
  </si>
  <si>
    <t>Realizar 320 eventos artísticos y culturales gratuitos para la comunidad en general, anualmente</t>
  </si>
  <si>
    <t>Eventos artísticos y culturales realizados gratuitos para la comunidad en general, anualmente</t>
  </si>
  <si>
    <t>Eri</t>
  </si>
  <si>
    <t>ERi= Número de eventos artísticos y culturales gratuitos realizados durante el año i</t>
  </si>
  <si>
    <t>MP307030306 - Realizar 320 eventos artísticos y culturales gratuitos para la comunidad en general, anualmente</t>
  </si>
  <si>
    <t>MP307030307</t>
  </si>
  <si>
    <t>Desarrollar 7 contenidos de la cátedra de etnias  en el marco de la plataforma de campus virtual departamental de cultura promovida desde Bellas Artes, durante el periodo de Gobierno</t>
  </si>
  <si>
    <t xml:space="preserve">Contenidos desarrollados de la cátedra de etnias  en el marco de la plataforma de campus virtual departamental de cultura promovida desde Bellas Artes, </t>
  </si>
  <si>
    <t>CD</t>
  </si>
  <si>
    <t>CD= Número de contenidos de la cátedra de etnias desarrollados</t>
  </si>
  <si>
    <t>UNA POLÍTICA PARA INCLUIR, RESPETAR Y APRENDER DE LAS ETNIAS, pág 46, numeral 7</t>
  </si>
  <si>
    <t>MP307030307 - Desarrollar 7 contenidos de la cátedra de etnias  en el marco de la plataforma de campus virtual departamental de cultura promovida desde Bellas Artes, durante el periodo de Gobierno</t>
  </si>
  <si>
    <t>MP307030308</t>
  </si>
  <si>
    <t>Desarrollar un programa de Formación Tecnológica en Cultura del Pacífico durante el período de Gobierno</t>
  </si>
  <si>
    <t>Programa de formación tecnológica desarrollado en Cultura del Pacífico al 2017</t>
  </si>
  <si>
    <t>PD</t>
  </si>
  <si>
    <t>PD= Programa desarrollado</t>
  </si>
  <si>
    <t>CULTURA PARA LA CONVIVENCIA PACÍFICA, página 43, numeral 7</t>
  </si>
  <si>
    <t>MP307030308 - Desarrollar un programa de Formación Tecnológica en Cultura del Pacífico durante el período de Gobierno</t>
  </si>
  <si>
    <t>MP307030309</t>
  </si>
  <si>
    <t>Realizar 2 eventos artísticos y culturales a la comunidad afrocolombiana, anualmente</t>
  </si>
  <si>
    <t>Eventos artísticos y culturales realizados para la comunidad afrocolombiana, anualmente</t>
  </si>
  <si>
    <t>EARAi</t>
  </si>
  <si>
    <t>EARAi= Número de eventos artísticos y culturales realizados para la comunidad afrocolombiana en el año i</t>
  </si>
  <si>
    <t>UNA POLÍTICA PARA INCLUIR, RESPETAR Y APRENDER DE LAS ETNIAS, página 46, numeral 4</t>
  </si>
  <si>
    <t>MP307030309 - Realizar 2 eventos artísticos y culturales a la comunidad afrocolombiana, anualmente</t>
  </si>
  <si>
    <t>MP307030310</t>
  </si>
  <si>
    <t>Realizar 6 festivales artísticos y culturales en el cuatrienio</t>
  </si>
  <si>
    <t>Festivales artísticos y culturales realizados en el cuatrienio</t>
  </si>
  <si>
    <t>FAR</t>
  </si>
  <si>
    <t>FAR= Número de festivales artísticos y culturales realizados</t>
  </si>
  <si>
    <t>MP307030310 - Realizar 6 festivales artísticos y culturales en el cuatrienio</t>
  </si>
  <si>
    <t>MP307030311</t>
  </si>
  <si>
    <t>Realizar 1 función de teatro de títeres a beneficio de la población con discapacidad auditiva, anualmente</t>
  </si>
  <si>
    <t>Función de teatro de títeres realizada  a beneficio de la población con discapacidad auditiva, anualmente</t>
  </si>
  <si>
    <t>FTRi</t>
  </si>
  <si>
    <t xml:space="preserve">FTRi= N° de funciones de teatro de títeres realizadas a beneficio de población con discapacidad auditiva en el año i
</t>
  </si>
  <si>
    <t>MP307030311 - Realizar 1 función de teatro de títeres a beneficio de la población con discapacidad auditiva, anualmente</t>
  </si>
  <si>
    <t>MP307030312</t>
  </si>
  <si>
    <t>Realizar 2 diplomados en arte, anualmente</t>
  </si>
  <si>
    <t>Diplomados realizados en arte, anualmente</t>
  </si>
  <si>
    <t>Dri</t>
  </si>
  <si>
    <t>DRi= Número de diplomados realizados durante el año i</t>
  </si>
  <si>
    <t>MP307030312 - Realizar 2 diplomados en arte, anualmente</t>
  </si>
  <si>
    <t>MP307030313</t>
  </si>
  <si>
    <t>Realizar 1 asesoría a grupos de etnoeducadores afro dirigido por Bellas Artes, anualmente</t>
  </si>
  <si>
    <t>Asesoría realizada a grupos de etnoeducadores afro dirigido por Bellas Artes, anualmente</t>
  </si>
  <si>
    <t>Ari</t>
  </si>
  <si>
    <t>ARi= Número de asesorías realizadas a grupo de etnoeducadores afro durante el año i</t>
  </si>
  <si>
    <t>MP307030313 - Realizar 1 asesoría a grupos de etnoeducadores afro dirigido por Bellas Artes, anualmente</t>
  </si>
  <si>
    <t>MP307030314</t>
  </si>
  <si>
    <t>Otorgar 8 becas en los programas académicos ofertados por Bellas Artes a beneficio de minorías étnicas y desplazados, anualmente</t>
  </si>
  <si>
    <t>Becas otorgadas en los programas académicos ofertados por Bellas Artes a beneficio de minorías étnicas y desplazados, anualmente</t>
  </si>
  <si>
    <t>Bei</t>
  </si>
  <si>
    <t>BEi= Número de becas entregadas en el año i</t>
  </si>
  <si>
    <t>Resolución 051 de Junio 2 de 2009</t>
  </si>
  <si>
    <t>MP307030314 - Otorgar 8 becas en los programas académicos ofertados por Bellas Artes a beneficio de minorías étnicas y desplazados, anualmente</t>
  </si>
  <si>
    <t>MP307030315</t>
  </si>
  <si>
    <t xml:space="preserve"> Realizar 10 nuevas creaciones artísticas y culturales de las Facultades y Grupos Profesionales de Bellas Artes, anualmente</t>
  </si>
  <si>
    <t>Nuevas creaciones artísticas y culturales realizadas  de las Facultades y Grupos Profesionales de Bellas Artes, anualmente</t>
  </si>
  <si>
    <t>CARi</t>
  </si>
  <si>
    <t>CARi= Número de creaciones artísticas realizadas en el año i</t>
  </si>
  <si>
    <t>MP307030315 -  Realizar 10 nuevas creaciones artísticas y culturales de las Facultades y Grupos Profesionales de Bellas Artes, anualmente</t>
  </si>
  <si>
    <t>MP307030316</t>
  </si>
  <si>
    <t xml:space="preserve"> Realizar 2 publicaciones académicas en arte de las Facultades del Instituto Departamental de Bellas Artes, anualmente</t>
  </si>
  <si>
    <t>Publicaciones académicas realizadas  en arte de las Facultades del Instituto Departamental de Bellas Artes, anualmente</t>
  </si>
  <si>
    <t>Pri</t>
  </si>
  <si>
    <t>PRi= Publicaciones académicas en arte realizadas en el año i</t>
  </si>
  <si>
    <t>MP307030316 -  Realizar 2 publicaciones académicas en arte de las Facultades del Instituto Departamental de Bellas Artes, anualmente</t>
  </si>
  <si>
    <t>MP307030317</t>
  </si>
  <si>
    <t>Beneficiar 268 estudiantes con programas de Educación Básica y Media técnica especializados en arte, anualmente</t>
  </si>
  <si>
    <t>Estudiantes beneficiados con programas de Educación Básica y Media técnica especializados en arte, anualmente</t>
  </si>
  <si>
    <t>EMEBM= Σ(EBPAi+EBPBi+EMPIi+EMFMi+FITi+FJTi+FIMi+FJMi)</t>
  </si>
  <si>
    <t>EMEBM= Número de estudiantes Matriculados en programas de Educación Básica y Media técnica especializados en arte
 EBPAi= Número de estudiantes matriculados Básica Primaria A  durante el año i
 EBPBi= Número de estudiantes matriculados Básica Primaria B durante el año i 
EMPIi= Número de estudiantes matriculados Educación Media Plan I durante el año i
EMFMi=N°de estudiantes matriculados en Educación Media Formación Media durante el año i
FITi= N° de estudiantes en Formación Infantil de Teatro durante el año i
FJTi=N° de estudiantes en Formación Juvenil de Teatro durante el año i
FIMi= N° de estudiantes en Formación Infantil de Música durante el año i
FJMi=N° de estudiantes en Formación Juvenil de Música durante el año i</t>
  </si>
  <si>
    <t>MP307030317 - Beneficiar 268 estudiantes con programas de Educación Básica y Media técnica especializados en arte, anualmente</t>
  </si>
  <si>
    <t>MP307030318</t>
  </si>
  <si>
    <t xml:space="preserve">Asignar 360 cupos  escolares   en los programas de educación artística en danza dirigidos por Incolballet para niños de 6 a 12 años, anualmente </t>
  </si>
  <si>
    <t>MR3070303</t>
  </si>
  <si>
    <t>Mejorar, en al menos el 50%, las actividades de acercamiento e inclusión de la población vallecaucana, durante el cuatrienio</t>
  </si>
  <si>
    <t xml:space="preserve">Cupos escolares asignados anualmente  para niños de 6 a 12 años en los programas de educación artística en danza dirigidos por Incolballet </t>
  </si>
  <si>
    <t>∑(CEN)</t>
  </si>
  <si>
    <t>CEN= cupos asignados a niños de 6 a 12 años
∑=sumatoria</t>
  </si>
  <si>
    <t xml:space="preserve">MP307030318 - Asignar 360 cupos  escolares   en los programas de educación artística en danza dirigidos por Incolballet para niños de 6 a 12 años, anualmente </t>
  </si>
  <si>
    <t>MR3070303 - Mejorar, en al menos el 50%, las actividades de acercamiento e inclusión de la población vallecaucana, durante el cuatrienio</t>
  </si>
  <si>
    <t>MP307030319</t>
  </si>
  <si>
    <t xml:space="preserve">Asignar 190 cupos escolares   anualmente en los programas de educación artística en danza dirigidos  por Incolballet para adolescentes </t>
  </si>
  <si>
    <t>Cupos escolares asignados anualmente en los programas de educación artística en danza dirigidos  por Incolballet para adolescentes</t>
  </si>
  <si>
    <t>∑(CEA)</t>
  </si>
  <si>
    <t>CEA= cupos asignados para adolescentes
∑=sumatoria</t>
  </si>
  <si>
    <t xml:space="preserve">MP307030319 - Asignar 190 cupos escolares   anualmente en los programas de educación artística en danza dirigidos  por Incolballet para adolescentes </t>
  </si>
  <si>
    <t>MP307030320</t>
  </si>
  <si>
    <t xml:space="preserve">Orientar el 60 por ciento de los cupos  escolares de educación formal y continuada en danza     a estudiantes pertenecientes a comunidades vulnerables, anualmente </t>
  </si>
  <si>
    <t>Porcentaje de los cupos  escolares de educación formal y continuada en danza orientados a estudiantes pertenecientes a comunidades vulnerables, anualmente</t>
  </si>
  <si>
    <t>PCECV= CECV*100/TCE</t>
  </si>
  <si>
    <t>PCECV= porcentaje de los cupos escolares a comunidad vulnerable  
CECV= cupos escolares orientados a comunidad vulnerable
TCE= total cupos escolares</t>
  </si>
  <si>
    <t xml:space="preserve">MP307030320 - Orientar el 60 por ciento de los cupos  escolares de educación formal y continuada en danza     a estudiantes pertenecientes a comunidades vulnerables, anualmente </t>
  </si>
  <si>
    <t>MP307030321</t>
  </si>
  <si>
    <t xml:space="preserve">Dirigir el 50 por ciento de las funciones artísticas en danza realizadas por INCOLBALLET  a la  población  escolar,  anualmente  </t>
  </si>
  <si>
    <t xml:space="preserve">Porcentaje de las funciones artísticas en danza realizadas por INCOLBALLET dirigidas a la  población  escolar,  anualmente </t>
  </si>
  <si>
    <t>PFPE= FPE*100/TF</t>
  </si>
  <si>
    <t xml:space="preserve">PFPE= porcentaje funciones dirigidas a la población escolar </t>
  </si>
  <si>
    <t xml:space="preserve">MP307030321 - Dirigir el 50 por ciento de las funciones artísticas en danza realizadas por INCOLBALLET  a la  población  escolar,  anualmente  </t>
  </si>
  <si>
    <t>MP307030322</t>
  </si>
  <si>
    <t>Construir 1 sede  educativa en los municipios del Valle del Cauca con enfasis en formacion artistica durante el periodo de gobierno</t>
  </si>
  <si>
    <t>Sedes educativas en los municipios del Valle del cauca con énfasis en formación artística construídas durante el período de Gobierno</t>
  </si>
  <si>
    <t>∑(SCMV)</t>
  </si>
  <si>
    <t>SCMV= sede de INCOLBALLET construida en municipio del Valle
∑=sumatoria</t>
  </si>
  <si>
    <t>MP307030322 - Construir 1 sede  educativa en los municipios del Valle del Cauca con enfasis en formacion artistica durante el periodo de gobierno</t>
  </si>
  <si>
    <t>MP307030401</t>
  </si>
  <si>
    <t xml:space="preserve">Realizar dialogos comunitarios en el  100% de los municipios que cuentan con Casa de Cultura  durante el período de gobierno </t>
  </si>
  <si>
    <t>dialosgos comunitarios en el 100% de los municipios que cuentan con casa de cultura, realizados durante el periodo de gobierno</t>
  </si>
  <si>
    <t>NCCDVCDR*100
NTCCDVC</t>
  </si>
  <si>
    <t>NCCDVDR:Número de Casas de la Cultura del Departamento del Valle del Cauca, con dialogos realizados
NTCCDVC:Número total de Casas de la Cultura del Departamento del Valle del Cauca</t>
  </si>
  <si>
    <t xml:space="preserve">MP307030401 - Realizar dialogos comunitarios en el  100% de los municipios que cuentan con Casa de Cultura  durante el período de gobierno </t>
  </si>
  <si>
    <t xml:space="preserve">3070304 - EMPRENDIMIENTO PARA LA GENERACIÓN DE ECOSISTEMAS DE PAZ.
</t>
  </si>
  <si>
    <t>MP307030402</t>
  </si>
  <si>
    <t>Realizar tres (3) diplomados para fortalecer y acompañar el proceso de gestión de realizadores de contenidos culturales en los distintos canales de comunicación audiovisual municipales</t>
  </si>
  <si>
    <t>Diplomados  para fortalecer y acompañar el proceso de gestión de realizadores de contenidos culturales en los distintos canales de comunicación audiovisual municipales realizados</t>
  </si>
  <si>
    <t>NDR</t>
  </si>
  <si>
    <t>Número de diplomados realizados</t>
  </si>
  <si>
    <t>LEY 397 DE 1997</t>
  </si>
  <si>
    <t>MP307030402 - Realizar tres (3) diplomados para fortalecer y acompañar el proceso de gestión de realizadores de contenidos culturales en los distintos canales de comunicación audiovisual municipales</t>
  </si>
  <si>
    <t>MP307040101</t>
  </si>
  <si>
    <t>Promover en 149 Establecimientos Educativos oficiales de los municipios no certificados del Valle del Cauca prácticas pedagógicas que contribuyan a la implementación del proyecto transversal de convivencia escolar, Ley 1620 de 2013 y catedra de paz, durante el periodo de gobierno</t>
  </si>
  <si>
    <t>MR3070401</t>
  </si>
  <si>
    <t>Disminuir a 10% los casos de agresión, violencia escolar y prácticas inadecuadas de convivencia escolar en los establecimientos educativos de los municipios no certificados del Valle del Cauca, que llegan al comité de convivencia  departamental durante el periodo de gobierno.</t>
  </si>
  <si>
    <t>Establecimientos educativos oficiales de los Municipios no certificados del Valle del Cauca PROMOVIDOS en prácticas pedagógicas que contribuyan a la implementación del proyecto transversal de convivencia escolar, Ley 1620 de 2013 y catedra de paz, durante el periodo de gobierno</t>
  </si>
  <si>
    <t>NEEPr</t>
  </si>
  <si>
    <t>No: Número, EE: Establecimientos Educativos, Pr: Promovidos.</t>
  </si>
  <si>
    <t>Ley  1732 de 2014  Catedra de Paz; Ley 1620 de 2013  Convivencia Escolar</t>
  </si>
  <si>
    <t>MP307040101 - Promover en 149 Establecimientos Educativos oficiales de los municipios no certificados del Valle del Cauca prácticas pedagógicas que contribuyan a la implementación del proyecto transversal de convivencia escolar, Ley 1620 de 2013 y catedra de paz, durante el periodo de gobierno</t>
  </si>
  <si>
    <t>30704 - EDUCACION PARA LA PAZ</t>
  </si>
  <si>
    <t>3070401 - LAS ESCUELAS CONSTRUCTORAS DE PAZ (FORTALECIMIENTO DE LOS PROYECTOS OBLIGATORIOS TRANSVERSALES, CONVIVENCIA ESCOLAR Y CÁTEDRA DE PAZ)</t>
  </si>
  <si>
    <t>MR3070401 - Disminuir a 10% los casos de agresión, violencia escolar y prácticas inadecuadas de convivencia escolar en los establecimientos educativos de los municipios no certificados del Valle del Cauca, que llegan al comité de convivencia  departamental durante el periodo de gobierno.</t>
  </si>
  <si>
    <t>MP307040102</t>
  </si>
  <si>
    <t>Promover en 149 Establecimientos Educativos  Oficiales la Implementación de la Cátedra de Paz , la resolución pacifica del conflicto y el respeto por los derechos humanos, durante el período de gobierno</t>
  </si>
  <si>
    <t>Establecimientos educativos PROMOVIDOS en la Implementación de la Cátedra de Paz , la resolución pacifica del conflicto y el respeto por los derechos humanos, durante el período de gobierno</t>
  </si>
  <si>
    <t>NEEPCP</t>
  </si>
  <si>
    <t>No: Número Establecimientos  Educativos que promueven la catedra de paz</t>
  </si>
  <si>
    <t>Ley 1732 Catedra de Paz</t>
  </si>
  <si>
    <t>MP307040102 - Promover en 149 Establecimientos Educativos  Oficiales la Implementación de la Cátedra de Paz , la resolución pacifica del conflicto y el respeto por los derechos humanos, durante el período de gobierno</t>
  </si>
  <si>
    <t>MP307040103</t>
  </si>
  <si>
    <t>Orientar 149 Directivos Docentes en la implementación de los comités de convivencia escolar y la catedra de paz, durante el periodo de gobierno</t>
  </si>
  <si>
    <t>Directivos docentes orientados en la implementación de los comités de convivencia escolar y la catedra de paz, durante el periodo de gobierno</t>
  </si>
  <si>
    <t>NDDOICCECP</t>
  </si>
  <si>
    <t>NDDOICCECP: Numero de Directivos Docentes orientados en implementacion en comites de convivencia escolar y catedra de paz</t>
  </si>
  <si>
    <t>MP307040103 - Orientar 149 Directivos Docentes en la implementación de los comités de convivencia escolar y la catedra de paz, durante el periodo de gobierno</t>
  </si>
  <si>
    <t>MP307040104</t>
  </si>
  <si>
    <t>Orientar al 100 por ciento de los docentes en Estrategias Pedagógicas para atender a la población escolar victima del conflicto armado y desplazamiento forzoso durante el período de gobierno</t>
  </si>
  <si>
    <t>Porcentaje de docentes orientados en estrategias pedagógicas para atender a la población escolar victima del conflicto armado y desplazamiento forzoso durante el período de gobierno</t>
  </si>
  <si>
    <t>%DO= (NDOEPEEO/TDEEO)*100</t>
  </si>
  <si>
    <t>%DO= Porcentaje de docentes oreintados</t>
  </si>
  <si>
    <t>Ley 1448, artículo 51</t>
  </si>
  <si>
    <t>MP307040104 - Orientar al 100 por ciento de los docentes en Estrategias Pedagógicas para atender a la población escolar victima del conflicto armado y desplazamiento forzoso durante el período de gobierno</t>
  </si>
  <si>
    <t>MP307050101</t>
  </si>
  <si>
    <t>Desarrollar 4 programas de difucion apropiacion de derechos humanos estrategias de conviviencia acorde a los lineamientos definidos en el postacuerdo</t>
  </si>
  <si>
    <t>MR3070501</t>
  </si>
  <si>
    <t>Apoyar el 100% de los eventos de participación social y derechos humanos programados durante el cuatrienio.</t>
  </si>
  <si>
    <t>Programas desarrollados de difusión, apropiación de derechos humanos, estrategias de convivencia acorde a los lienamientos definidos en el postacuerdo.</t>
  </si>
  <si>
    <t xml:space="preserve">Número de programas </t>
  </si>
  <si>
    <t xml:space="preserve">Programas realizados de difusión, apropiación de derechos humanos, estrategias de convivencia acorde a lineamientos definidos en postacuerdo./ </t>
  </si>
  <si>
    <t>El Valle esta en vos, página 287</t>
  </si>
  <si>
    <t>MP307050101 - Desarrollar 4 programas de difucion apropiacion de derechos humanos estrategias de conviviencia acorde a los lineamientos definidos en el postacuerdo</t>
  </si>
  <si>
    <t>30705 - TERRITORIO DE PAZ CON EQUIDAD Y BIENESTAR SOCIAL.</t>
  </si>
  <si>
    <t>3070501 - PROMOCION DE UNA CULTURA POLITICA DE PAZ Y CONVIVENCIA EN EL VALLE DEL CAUCA</t>
  </si>
  <si>
    <t>MR3070501 - Apoyar el 100% de los eventos de participación social y derechos humanos programados durante el cuatrienio.</t>
  </si>
  <si>
    <t>MP307050102</t>
  </si>
  <si>
    <t>Apoyar ocho eventos de  entidades religiosas y/o organizaciones basadas en la fe con presencia en el Valle del Cauca durante el periodo de Gobierno</t>
  </si>
  <si>
    <t>SUMATORIA ERA</t>
  </si>
  <si>
    <t>ERA(Eventos Religiosos Apoyados)</t>
  </si>
  <si>
    <t>MP307050102 - Apoyar ocho eventos de  entidades religiosas y/o organizaciones basadas en la fe con presencia en el Valle del Cauca durante el periodo de Gobierno</t>
  </si>
  <si>
    <t>MP307050103</t>
  </si>
  <si>
    <t xml:space="preserve">Emitir 27 horas de contenidos para el desarrollo de una cultura de paz y reconsiliacion durante el periodo de Gobierno. </t>
  </si>
  <si>
    <t>Horas de contenidos para el desarrollo de una cultura de paz y reconciliación emitidos durante el periodo de gobierno.</t>
  </si>
  <si>
    <t>NHEC para el desarrollo de una cultura de paz y reconciliación durante el periodo de gobierno.</t>
  </si>
  <si>
    <t>NHEC: Número de horas de emisión de contenidos.</t>
  </si>
  <si>
    <t xml:space="preserve">MP307050103 - Emitir 27 horas de contenidos para el desarrollo de una cultura de paz y reconsiliacion durante el periodo de Gobierno. </t>
  </si>
  <si>
    <t>MP307050104</t>
  </si>
  <si>
    <t>Acompañar y socializar la formulación de la política pública de libertad de culto, a cargo del grupo de asuntos étnicos del ministerio del interior, durante el período de gobierno</t>
  </si>
  <si>
    <t>Formulación de la política pública de libertad de culto, a cargo del grupo de asuntos étnicos del ministerio del interior durante el período de gobierno, acompañada y socializada.</t>
  </si>
  <si>
    <t>UFPPLCAA</t>
  </si>
  <si>
    <t>UFPPLCAA: Una Formulación de la Política Pública de Libertad de Culto Acompañada y Socializada.</t>
  </si>
  <si>
    <t>MP307050104 - Acompañar y socializar la formulación de la política pública de libertad de culto, a cargo del grupo de asuntos étnicos del ministerio del interior, durante el período de gobierno</t>
  </si>
  <si>
    <t>MP307050105</t>
  </si>
  <si>
    <t>Crear el Comité Departamental de Libertad Religiosa, Culto y Conciencia, en el Valle del Cauca, durante el período de gobierno</t>
  </si>
  <si>
    <t>CC=1</t>
  </si>
  <si>
    <t xml:space="preserve">Comité Creado </t>
  </si>
  <si>
    <t>Constitución politica, Plan de Desarrollo nacional, Ley133 de 1994</t>
  </si>
  <si>
    <t>MP307050105 - Crear el Comité Departamental de Libertad Religiosa, Culto y Conciencia, en el Valle del Cauca, durante el período de gobierno</t>
  </si>
  <si>
    <t>MP307050201</t>
  </si>
  <si>
    <t>Crear, en el marco de las Organizaciones de mujeres , Una (1) RED de mujeres protagonista en los escenarios de PAZ y posconflicto, en el cuatrienio</t>
  </si>
  <si>
    <t>MR3070502</t>
  </si>
  <si>
    <t>Apoyar en los 42 municipios programas y estrategias de movilización social para mujeres y representantes del sector LGBTI, para la construcción de escenarios para la Paz en el período de gobierno.</t>
  </si>
  <si>
    <t>Número de redes de mujeres protagonistas en los escenarios de paz y postconflicto creadas.</t>
  </si>
  <si>
    <t>NREDMC</t>
  </si>
  <si>
    <t>NREDMC=Número de redes de mujeres creadas</t>
  </si>
  <si>
    <t>MP307050201 - Crear, en el marco de las Organizaciones de mujeres , Una (1) RED de mujeres protagonista en los escenarios de PAZ y posconflicto, en el cuatrienio</t>
  </si>
  <si>
    <t>3070502 - LA VOZ DE LAS MUJERES CONSTRUYENDO PAZ</t>
  </si>
  <si>
    <t>MR3070502 - Apoyar en los 42 municipios programas y estrategias de movilización social para mujeres y representantes del sector LGBTI, para la construcción de escenarios para la Paz en el período de gobierno.</t>
  </si>
  <si>
    <t>MP307050202</t>
  </si>
  <si>
    <t>Realizar dos (2) Encuentros  de mujeres forjadoras de PAZ, que permitan el fortalecimiento de las iniciativas y escenarios de PAZ en el postconflicto, en el cuatrienio.</t>
  </si>
  <si>
    <t>Número de encuentros de mujeres forjadoras de PAZ realizados</t>
  </si>
  <si>
    <t>NEMFPR</t>
  </si>
  <si>
    <t>NEMFPR= Número de encuentros de mujeres forjadoras de PAZ realizados</t>
  </si>
  <si>
    <t>MP307050202 - Realizar dos (2) Encuentros  de mujeres forjadoras de PAZ, que permitan el fortalecimiento de las iniciativas y escenarios de PAZ en el postconflicto, en el cuatrienio.</t>
  </si>
  <si>
    <t>MP307050301</t>
  </si>
  <si>
    <t>Crear, en el marco de las Confluencias Municipales de LGBTI, Una (1) RED LGBTI protagonista en los escenarios de PAZ y posconflicto, en el cuatrienio</t>
  </si>
  <si>
    <t>Número de redes LGBTI protagonistas en los escenarios de Paz y postconflicto creadas</t>
  </si>
  <si>
    <t>NRLGBTIC</t>
  </si>
  <si>
    <t>NRLGBTIC= Número de redes LGBTI creadas</t>
  </si>
  <si>
    <t>MP307050301 - Crear, en el marco de las Confluencias Municipales de LGBTI, Una (1) RED LGBTI protagonista en los escenarios de PAZ y posconflicto, en el cuatrienio</t>
  </si>
  <si>
    <t>3070503 - LGBTI VÍCTIMAS INVISIBLES EN BUSCA DE LA VERDAD JUSTICIA Y REPARACIÓN</t>
  </si>
  <si>
    <t>MP307050302</t>
  </si>
  <si>
    <t>Realizar dos (2) Encuentros de representantes del sector LGBTI, forjadores de PAZ, que permitan el fortalecimiento de las iniciativas y escenarios de PAZ en el postconflicto, en el cuatrienio.</t>
  </si>
  <si>
    <t>Número de encuentros de representantes del sector LGBTI forjadores de Paz, realizados</t>
  </si>
  <si>
    <t>NERLGBTIFPR</t>
  </si>
  <si>
    <t>NERLGBTIFPR= Número de encuentros de representantes del sector LGBTI forjadores de Paz, realizados</t>
  </si>
  <si>
    <t>MP307050302 - Realizar dos (2) Encuentros de representantes del sector LGBTI, forjadores de PAZ, que permitan el fortalecimiento de las iniciativas y escenarios de PAZ en el postconflicto, en el cuatrienio.</t>
  </si>
  <si>
    <t>MP307060101</t>
  </si>
  <si>
    <t>ARTICULAR UN PROCESO DE  ASISTENCIA TECNICA A VICTIMAS DE TRATA DE PERSONAS, RETORNADOS Y MIGRANTES PARA LA CREACION DE LOS COMITES MUNICIPALES DE LUCHA CONTRA LA TRATA DE PERSONAS Y CONSEJOS MUNICIPALES DE MIGRANTES Y RETORNADOS</t>
  </si>
  <si>
    <t>MR3070601</t>
  </si>
  <si>
    <t>Atender  el 100% de las víctimas de trata de personas, migrantes y retornados que demanden la atención en la ruta de atención</t>
  </si>
  <si>
    <t xml:space="preserve">PROCESO DE ASISTENCIA TECNICA A VICTIMAS DE TRATA DE PERSONAS, RETORNADOS Y MIGRANTES  PARA LA CREACION DE LOS COMITES DE LUCHA CONTRA LA TRATA DE PERSONAS EN LOS 42 MUNICIPIOS DEL DEPARTAMENTO ARTICULADO </t>
  </si>
  <si>
    <t>PATA</t>
  </si>
  <si>
    <t xml:space="preserve">PATI: PROCESO DE ASISTENCIA TECNICA ARTICULADO </t>
  </si>
  <si>
    <t>Ley 985 de 2005/ Ley 1000 de 2012 y Ley 1069 de 2012/ ley 1565 de 2012/ ley 1066 de 2015</t>
  </si>
  <si>
    <t>MP307060101 - ARTICULAR UN PROCESO DE  ASISTENCIA TECNICA A VICTIMAS DE TRATA DE PERSONAS, RETORNADOS Y MIGRANTES PARA LA CREACION DE LOS COMITES MUNICIPALES DE LUCHA CONTRA LA TRATA DE PERSONAS Y CONSEJOS MUNICIPALES DE MIGRANTES Y RETORNADOS</t>
  </si>
  <si>
    <t>30706 - ATENCIÓN A VÍCTIMAS DE TRATA DE PERSONAS, RETORNADOS Y MIGRANTES</t>
  </si>
  <si>
    <t>3070601 - ATENCIÓN A VÍCTIMAS DE TRATA DE PERSONAS, RETORNADOS Y MIGRANTES</t>
  </si>
  <si>
    <t>MR3070601 - Atender  el 100% de las víctimas de trata de personas, migrantes y retornados que demanden la atención en la ruta de atención</t>
  </si>
  <si>
    <t>MP307060102</t>
  </si>
  <si>
    <t xml:space="preserve">DISEÑAR  UN  PROGRAMA DE PREVENCION DE VULNERACION DE DERECHOS    PARA LAS VICTIMAS DE TRATA DE PERSONAS, MIGRANTES Y RETORNADOS  EN EL VALLE DEL CAUCA DURANTE EL PERIODO DE GOBIERNO </t>
  </si>
  <si>
    <t>ROGRAMA DE PREVENCION DE VULNERACION DE DERECHOS PARA LAS VICTIMAS DE TRATA DE PERSONAS, MIGRANTES Y RETORNADOS DISEÑADO EN EL PERIODO DE GOBIERNO.</t>
  </si>
  <si>
    <t>PPVDI = 1</t>
  </si>
  <si>
    <t>PPDO(Programa prevención de vulneración de derechos de victimas de trata de personas, implementado</t>
  </si>
  <si>
    <t xml:space="preserve">MP307060102 - DISEÑAR  UN  PROGRAMA DE PREVENCION DE VULNERACION DE DERECHOS    PARA LAS VICTIMAS DE TRATA DE PERSONAS, MIGRANTES Y RETORNADOS  EN EL VALLE DEL CAUCA DURANTE EL PERIODO DE GOBIERNO </t>
  </si>
  <si>
    <t>MP307060103</t>
  </si>
  <si>
    <t>VINCULAR AL 100% COMITÉ NACIONAL DEPARTAMENTAL Y MUNICIPAL DE ATENCIÓN A MIGRANTES Y RETORNADOS, LA OFERTA INSTITUCIONAL PARA BENEFICIO DE LA POBLACIÓN DURANTE EL CUATRENIO.</t>
  </si>
  <si>
    <t>PORCENTAJE DE COMITÉS NACIONALES DEPARTAMENTAL Y MUNICIPALES DE ATENCIÓN A MIGRANTES Y RETORNADOS, LA OFERTA INSTITUCIONAL PARA BENEFICIO DE LA POBLACIÓN VINCULADO DURANTE EL CUATRENIO.</t>
  </si>
  <si>
    <t>NRCNDM=NRCNDM*100/NRCNDM</t>
  </si>
  <si>
    <t xml:space="preserve">NRCNDM(NÚMERO DE REUNIONES COMITÉ NACIONAL, DEPARTAMENTAL Y MUNICIPAL) </t>
  </si>
  <si>
    <t>MP307060103 - VINCULAR AL 100% COMITÉ NACIONAL DEPARTAMENTAL Y MUNICIPAL DE ATENCIÓN A MIGRANTES Y RETORNADOS, LA OFERTA INSTITUCIONAL PARA BENEFICIO DE LA POBLACIÓN DURANTE EL CUATRENIO.</t>
  </si>
  <si>
    <t>MP307060104</t>
  </si>
  <si>
    <t xml:space="preserve">Vincular al 100% de las Presuntas víctimas de trata de personas, retornados y migrantes   que demandan la asistencia en las rutas de atención establecidas mediante el (decreto 1069 de 2012) y la (ley 1565 de 2012) durante el período de gobierno </t>
  </si>
  <si>
    <t>MR3070602</t>
  </si>
  <si>
    <t>Vincular al 100% de las presuntas víctimas de trata de personas, retornados y migrantes que demandan la asistencia en las rutas de atención establecidas mediante el (decreto 1069 de 2012) y la (ley 1565 de 2012) durante el período de gobierno.</t>
  </si>
  <si>
    <t xml:space="preserve">PORCENTAJE DE PRESUNTAS VICTIMA DE TRATA DE PERSONAS RETORNADOS Y MIGRANTES QUE DEMANDEN LA ASISTENCIA EN LAS RUTAS DE ATENCION ESTABLECIDAS MEDIANTE EL DECRETO 1069 Y LA LEY 1565 DE 2012  Y LA (LEY 1565 DE 2012)  VINCULADOS DURANTE EL PERÍODO DE GOBIERNO </t>
  </si>
  <si>
    <t>(PVTPVPAMR)= PVTPMRDAA*100/PVTPMRDA</t>
  </si>
  <si>
    <t xml:space="preserve">(PVTPVPAMR)presuntas victimas de trata de personas vinculadas a programa de atencion migrantes y retornados (PVTPMRDA)presuntas victimas de trata de personas retornantes y migrantes demandando atencion (PVTPMRDAA)presuntas victimas de trata de personas retornantes y migrantes demandando atencion atendidas </t>
  </si>
  <si>
    <t xml:space="preserve">MP307060104 - Vincular al 100% de las Presuntas víctimas de trata de personas, retornados y migrantes   que demandan la asistencia en las rutas de atención establecidas mediante el (decreto 1069 de 2012) y la (ley 1565 de 2012) durante el período de gobierno </t>
  </si>
  <si>
    <t>MR3070602 - Vincular al 100% de las presuntas víctimas de trata de personas, retornados y migrantes que demandan la asistencia en las rutas de atención establecidas mediante el (decreto 1069 de 2012) y la (ley 1565 de 2012) durante el período de gobierno.</t>
  </si>
  <si>
    <t>MP307070101</t>
  </si>
  <si>
    <t>Implementar un Plan de reinserción social a través de las TIC para los desmovilizados del conflicto armado en el Departamento del Valle del Cauca</t>
  </si>
  <si>
    <t>MR3070701</t>
  </si>
  <si>
    <t>REINSERTADOS</t>
  </si>
  <si>
    <t>Planes de reinserción social a través de las TIC para los desmovilizados del conflicto armado implementados en el Departamento del Valle del Cauca</t>
  </si>
  <si>
    <t>MP307070101 - Implementar un Plan de reinserción social a través de las TIC para los desmovilizados del conflicto armado en el Departamento del Valle del Cauca</t>
  </si>
  <si>
    <t>30707 - PROCESO DE REINTEGRACION</t>
  </si>
  <si>
    <t>3070701 - INCLUSION EXITOSA DE EXCOMBATIENTES Y REINTERADOS</t>
  </si>
  <si>
    <t>MR3070701 - Implementar un mapa estratégico TIC para el Fortalecimiento de las Capacidades Sociales durante el período de gobierno</t>
  </si>
  <si>
    <t>CODIGO MR</t>
  </si>
  <si>
    <t>NOMBRE META DE RESULTADO</t>
  </si>
  <si>
    <t>PROCEDIMIENTO RELACIONADO</t>
  </si>
  <si>
    <t>NOMBRE DEL INDICADOR</t>
  </si>
  <si>
    <t>VALOR ESP 2016</t>
  </si>
  <si>
    <t>VALOR ESP 2017</t>
  </si>
  <si>
    <t>VALOR ESP 2018</t>
  </si>
  <si>
    <t>VALOR ESP 2019</t>
  </si>
  <si>
    <t>PONDERACION</t>
  </si>
  <si>
    <t>META DE RESULTADO</t>
  </si>
  <si>
    <t>COD MET RESULT</t>
  </si>
  <si>
    <t>NOMBRE DE LA META DE RESULTADO</t>
  </si>
  <si>
    <t xml:space="preserve">Tasa de Mortalidad por Enfermedad Profesional </t>
  </si>
  <si>
    <t>(No de Muertes Relacionadas con E.P. / Pob Total Trabj )*100</t>
  </si>
  <si>
    <t>Muertes causadas por Enfermedad  Profesional (Laboral)
Poblacion Total Trabajadora Formal e Informal</t>
  </si>
  <si>
    <t>Porcentaje de Cabeceras Municipales de Entidades Territoriales que han mantenido entre  0 y 20, Según el Indice de Riesgo de Abastecimiento de Agua (IRABA)</t>
  </si>
  <si>
    <t>(Nro de CM con  IRABA entre 0 y 20, Calif sin Riesgo / Nro Total de CM)*100</t>
  </si>
  <si>
    <t>Cabeceras Municipales con Indice de Riesgo de Abastecimiento de Agua entre 0 y 20.  Cabeceras Municipales del departamento</t>
  </si>
  <si>
    <t>Tasa  de Mortalidad por Dengue que debe haberse mantenido como minimo durante el periodo de gobierno</t>
  </si>
  <si>
    <t>(No de Muertes Producidas por  Dengue/ Total de Poblacion  Valle del Cauca)*100.000</t>
  </si>
  <si>
    <t>Total de Muertes producidas por Dengue.
Poblacion del Valle del Cauca proyecciones DANE</t>
  </si>
  <si>
    <t>&lt;387x100.000hb</t>
  </si>
  <si>
    <t xml:space="preserve">Incremento de la Cobertura de aseguramiento de la poblacion con SISBEN niveles 1 y 2 y poblaciones en condiciones de desplazamiento para el departamento del Valle del Cauca </t>
  </si>
  <si>
    <t xml:space="preserve">(Población afiliada al final del período - Población afiliada al inicio) / Población afiliada al inicio </t>
  </si>
  <si>
    <t>Población afiliada al final del período
Población afiliada al inicio</t>
  </si>
  <si>
    <t>Porcentaje de Entes Territoriales que han logrado implementar la Estrategia de Atención Primaria en Salud - APS durante el periodo de gobierno</t>
  </si>
  <si>
    <t>(Nro municipios con EAP - APS implementada/
Total de municipios) *100</t>
  </si>
  <si>
    <t>Nro municipios con EAP APS implementada= Numero de municipios con Estrategias de Atencion Primaria en Salud</t>
  </si>
  <si>
    <t>PR-SP-M3-P6-01-04 . Procedimiento inspección, vigilancia y control al cumplimiento de las competencias en aseguramiento a los actores implicados en el proceso de afiliación</t>
  </si>
  <si>
    <t>Fases del modelo integral de atencion y gestion de la información en Salud</t>
  </si>
  <si>
    <t># de fases del modelo implementado/ total # de fases del modelo</t>
  </si>
  <si>
    <t>Fases del modelo implementado
( 1. Historia Clinica electronica unificada, 2. Tele-presencia, 3. Sistemas de Informacion - SAC)</t>
  </si>
  <si>
    <t xml:space="preserve">Porcentaje de Eventos de interes en salud publica intervenidos y vigilados  </t>
  </si>
  <si>
    <t>(N° de eventos de interes en SP intervenidos y vigilados/ N° de eventos de interes en salud publica) *100</t>
  </si>
  <si>
    <t>Eventos de interes en SP intervenidos y vigilados
Eventos de interes en salud publica</t>
  </si>
  <si>
    <t>TASA DE INCIDENCIA DE SÍFILIS CONGÉNITA</t>
  </si>
  <si>
    <t>(No  de casos de sífilis congénita/
total de N.V ) x 1000 N.V.</t>
  </si>
  <si>
    <t xml:space="preserve">Casos de sífilis congénita
 Nacidos vivos </t>
  </si>
  <si>
    <t xml:space="preserve">Razon de Mortalidad Materna por causas evitables   </t>
  </si>
  <si>
    <t>(No.  muertes maternas /
total de N.V  ) x 100.000</t>
  </si>
  <si>
    <t xml:space="preserve"> No muertes maternas .= Numero de muertes maternas                                                                   total de  N.V = Nacidos vivos</t>
  </si>
  <si>
    <t>PREVALENCIA DE CONSUMO DE SUSTANCIAS ILICITAS EN POBLACION DE 12 A 65 AÑOS DE EDAD REDUCIDO  DURANTE EL PERIODO DE GOBIERNO</t>
  </si>
  <si>
    <t xml:space="preserve">(No. De personas con consumo de SPA en el año/total de la población susceptible)*100
</t>
  </si>
  <si>
    <t>Personas de 12 a 65 que consumen Sustancias Psicoactivas en un año
Poblacion total de 12 a 65 años</t>
  </si>
  <si>
    <t>PORCENTAJE DE TRATAMIENTO EXITOSO DE LOS CASOS DE TUBERCULOSIS PULMONAR CON BACILOSCOPIA POSITIVA INCREMENADOS</t>
  </si>
  <si>
    <t>(No  de casos con tto exitoso de  TBC pulmonar con baciloscopia +)/ Total de casos de TBC pulmonar con baciloscopia positiva) *100</t>
  </si>
  <si>
    <t xml:space="preserve">casos con tto exitoso de  Tuberculosis pulmonar con baciloscopia 
casos de Tuberculosis pulmonar con baciloscopia positiva) </t>
  </si>
  <si>
    <t>Tasa de Mortalidad por 10.000 menores de cinco años</t>
  </si>
  <si>
    <t>(Muertes de menores de cinco años / Total menores de cinco años)  x 10.000</t>
  </si>
  <si>
    <t>18 &lt;</t>
  </si>
  <si>
    <t xml:space="preserve">Tasa  Ajustada de Años potencialmente perdidos debido a Neoplasias por cada 100 Mil habitantes </t>
  </si>
  <si>
    <t>(Años potencialmente perdidos debido a NEOPLASIAS  / Población Total ) *  100.000</t>
  </si>
  <si>
    <t>Años potencialmente perdidos debido a NEOPLASIAS
Total población</t>
  </si>
  <si>
    <t>TASA AJUSTADA DE AÑOS POTENCIALMENTE PERDIDOS DEBIDO A ENFERMEDADES CARDIO VASCULARES POR CADA 100 MIL HABITANTES</t>
  </si>
  <si>
    <t>(Años potencialmente perdidos debido a ENFERMEDADES CARDIOVASCULARES /Población Total ) * 100.000</t>
  </si>
  <si>
    <t xml:space="preserve">Años potencialmente perdidos debido a ENFERMEDADES CARDIOVASCULARES Población Total </t>
  </si>
  <si>
    <t xml:space="preserve">MODELO DE ATENCIÓN INTEGRAL EN SALUD  DE POBLACIONES  ESPECIALES  IMPLEMENTADO :VICTIMAS, DISCAPACIDAD, GRUPOS ÉTNICOS (AFROS E INDÍGENAS) Y ADULTO MAYOR </t>
  </si>
  <si>
    <t>No. De grupos de poblaciones especiales con modelo implementado/Total de Grupos poblaciones especiales )*100</t>
  </si>
  <si>
    <t xml:space="preserve">Grupos de poblaciones especiles con modelo implementado: VICTIMAS, DISCAPACIDAD, GRUPOS ÉTNICOS (AFROS E INDÍGENAS), Y ADULTO MAYOR. </t>
  </si>
  <si>
    <t>Número de familias con proyectos de Seguridad Alimentaria de producción de alimento beneficiadas en el período de gobierno</t>
  </si>
  <si>
    <t>FB = F1 - F0</t>
  </si>
  <si>
    <t>FB = Variación en el número de familias beneficiadas con proyectos de Seguridad Alimentaria; F1 = Número de familias beneficiadas final; F0 = Número de familias beneficiadas inicial</t>
  </si>
  <si>
    <t>Prevalencia de obesidad en poblacion de 5 a 17 años del departamento</t>
  </si>
  <si>
    <t>(Poblacion de 5 a 17 años del departamento con obesidad/total de poblacion de 5-17)*100</t>
  </si>
  <si>
    <t>Poblacion de 5 a 17 años del departamento del Valle del Cauca</t>
  </si>
  <si>
    <t>15%&lt;</t>
  </si>
  <si>
    <t>Política Pública Departamental de Primera Infancia, Infancia y Adolescencia,  implementada a través de una estrategia de atención integral de acuerdo a la Política   Nacional de "Cero a Siempre" y la lLey 1098 de 2006</t>
  </si>
  <si>
    <t>PPIAFI</t>
  </si>
  <si>
    <t>PPIAFI= (Politica Publica Infancia Adolescencia y Familia Implementada)</t>
  </si>
  <si>
    <t>Porcentaje de cobertura en atencion integral a la primera infancia en los municipios no certificados alcanzada durante el periodo de gobierno</t>
  </si>
  <si>
    <t>CPI = (NNAI/PPI)*100</t>
  </si>
  <si>
    <t>CPI = Cobertura Primera Infancia
NNAI =Niños y niñas atendidos integralmente
PPI = Poblacion en primera infancia 0 a 5años</t>
  </si>
  <si>
    <t>Política Pública Departamental de Infancia, adolesecencia y familia, desde y para niñas y adolecentes, implementada en el periodo de gobierno.</t>
  </si>
  <si>
    <t>PPDPIAFI</t>
  </si>
  <si>
    <t>PPDPIAFI :(politica publica Departamental Primera Infancia Adolescencia y Familia Implementada)</t>
  </si>
  <si>
    <t>politica publica departamental de juventud (ordenanza 286 de 2009)  armonizada a lo establecido en la ley 1622 de 2013</t>
  </si>
  <si>
    <t>PPDJIA</t>
  </si>
  <si>
    <t xml:space="preserve">PPDJIA: Politica Publica Departamental de Jovenes Implementada y Armonizada </t>
  </si>
  <si>
    <t>Disminución del deficit de vivienda cuantitativo</t>
  </si>
  <si>
    <t>DVCU=(AG1+AG2+GT/VE)x100</t>
  </si>
  <si>
    <t>DVCU= Porcentaje de disminución del deficit de vivienda cuantitativo; AG= Aportes gestionados para vivienda nueva; AG1= Aportes gestionados para vivienda afro e indigena en Buenaventura; GT= Titulación gestionada en el Valle; VE=Deficit de vivienda nueva en al Valle del cauca</t>
  </si>
  <si>
    <t>Disminución del deficit de vivienda cualiitativo</t>
  </si>
  <si>
    <t>DDCV=(GM+CG+CG1)*100/DTV</t>
  </si>
  <si>
    <t xml:space="preserve">DDCV= DISMINUCIÓN DEFICIT CUALITATIVO DE VIVIENDA; GM=MEJORAMIENTOS GESTIONADOS; CG=CONEXIONES DE GAS GESTIONADAS;CG1=CONEXIONES DE GAS PARA AFROS E INDIGENAS DE BUENAVENTURA; DTV=DEFICIT CUALITATIVO DE VIVIENDA EN EL VALLE </t>
  </si>
  <si>
    <t>Porcentaje de Población beneficiada con sistemas de abastecimiento de agua y saneamiento básico, en las zonas rurales y urbanas del Departamento, incrementado durante el periodo de gobierno</t>
  </si>
  <si>
    <t>% de Incremento= (PBPAS/PTBA) x 100</t>
  </si>
  <si>
    <t xml:space="preserve">PBPAS= Poblacimiento beneficiada con proyectos de agua y saneamiento, durante el periodo de gobierno; PTBA: Población Total beneficiada Línea Base 2015  </t>
  </si>
  <si>
    <t>Electrrificacion rural y urbana</t>
  </si>
  <si>
    <t>DDE=CE*100/DCE</t>
  </si>
  <si>
    <t>DDE=DISMINUCIÓN DEFICIT ELECTRICO;CE=CONEXIONES ELECTRICAS RURALES;DCE=DEFICIT CONEXIONES ELECTRICAS EN EL VALLE DEL CAUCA</t>
  </si>
  <si>
    <t>Incrementar el acceso a la poblacion a bienes y servicios culturales, deportivos y artisticos.</t>
  </si>
  <si>
    <t>ABS= (OF1+OF2) *100/OPA</t>
  </si>
  <si>
    <t>ABS=Incremento en el acceso a bienes y servicios; OF1=Oferta Pública; OF2=Oferta Publica para Buenaventura;OPA=oferta publica alcanzada durante el periodo de gobierno 2012 a 2015</t>
  </si>
  <si>
    <t>Instituciones educativas oficiales del departamento con jornada única implementada durante el periodo de gobierno</t>
  </si>
  <si>
    <t>NEEOFJU</t>
  </si>
  <si>
    <t>NEEOFJU= Numero de Establecimietos Educativos Oficiales con Jornada Unida</t>
  </si>
  <si>
    <t>Indice Sintético de Calidad Educativa ISCE, de los establecimientos educativos que atienden población escolar de los niveles de educación básica primaria, secundaria y media los municipios no certificados del Valle del Cauca incrementado por encima del promedio Nacional en el período de Gobierno</t>
  </si>
  <si>
    <t>VAR%=PROMVAL-PROMNAL</t>
  </si>
  <si>
    <t>PROMNAL=Promedio del ISCE Nacional 
PROMVAL=Promedio de ISCE Valle
VAR%=Total Variación Porcentual</t>
  </si>
  <si>
    <t xml:space="preserve"> %estudiantes  de Establecimientos Educativos oficiales de los municipios no certificados de la ETC Valle del Cauca aumentado en los niveles de competencia satisfactorio y avanzado en pruebas Saber</t>
  </si>
  <si>
    <t>Var%=%PROMSAB3579AC-%PROMSAB3579AN</t>
  </si>
  <si>
    <t>%PROMSAB3579AC=Porcentaje promedio de estudiantes en satisfactorio y avanzado SABER 3,5,7,9 año actual
%PROMSAB3579AN= Porcentaje promedio de estudiantes en satisfactorio y avanzado SABER 3,5,7,9 año anterior
Var%=Variación de puntos porcentuales</t>
  </si>
  <si>
    <t>Numero de establecimientos educativos oficiales de los municipios no certificados del Valle del Cauca que han disminuido en puntos porcentuales su ubicación en las categorias C y  D de las pruebas saber 11° durante el periodo de Gobierno.</t>
  </si>
  <si>
    <t>VAR%=%CATCDA-%CATCDAN</t>
  </si>
  <si>
    <t>%CATCDA=Porcentaje de EE situados en las categoría C y D año actual
%CATCDAN=Porcentaje de EE en las Categorías C y D año anterior
VAR%= Variación porcentual</t>
  </si>
  <si>
    <t>Punto porcentual de establecimientos educativos oficiales de los municipios no certificados de la Entidad Territorial Cerrtificada Valle del Cauca que han incrementado su valoración en los niveles de desarrollo 3 y 4, de la situación del establecimiento educativo  en el resultado de la autoevaluación institucional,  en el periodo de gobierno</t>
  </si>
  <si>
    <t>Var%=% EECD3,4(Año Act) - % EECD3,4(Linea Base)</t>
  </si>
  <si>
    <t>%Valaac=Porcentaje de Valoración año actual
%Valaant= Porcentaje de Valoración año anterior
Var%=% Establecimientos educativos oficiales que se valoran en los niveles de desarrollo 3 y 4 en autoevaluacion año actual Variación de puntos porcentuales</t>
  </si>
  <si>
    <t>Porcentaje de la matricula oficial aumentada de los grupos de población vulnerable (etnicos, victimas del conflicto con discapacidad, talento excepcional, afros, SRPA, LGTBI), en el periodo de gobierno</t>
  </si>
  <si>
    <t xml:space="preserve">APMO=(NEMVO/TPV*100)-LBAA        </t>
  </si>
  <si>
    <t>APMO = Aumento porcentual de la matricula oficial 
NEMOP= Numero de Estudiantes Matriculados Vulnerables en el sector Oficial  
TPV= Total Población matriculada 
LBAA= Linea base año anterior</t>
  </si>
  <si>
    <t>% de incremento de la tasa de cobertura bruta de grado 0 a 11 en los municipios no certificados en el periodo de gobierno</t>
  </si>
  <si>
    <t xml:space="preserve">ITCB = (NEMOP/PD*100) - LB       </t>
  </si>
  <si>
    <t>ITCB= Incremento Tasa de Cobertura Bruta
NEMOP=Numero de Estudiantes Matriculados en el sector Oficial y Privado de los grados 0 a 11
PD= Proyección Dane Año respectivo de 5 a 17 años  
LB= Linea de Base</t>
  </si>
  <si>
    <t>% de la tasa de deserción intra - anual de estudiantes que se retiran durante el año escolar  de los niveles de preescolar, básica (primaria y secundaria) y media, disminuido en el periodo de gobierno.</t>
  </si>
  <si>
    <t>TDT=NEMNP+NEMNBP+NEMNBS+NEMNEM(desertores)/NEMNP+NEMNBP+NEMNBS+NEMNEM</t>
  </si>
  <si>
    <t>Tasa de Deserción Intra-anual (TDT)
TDT = (Alumnos matriculados en los niveles de preescolar, basica primaria, basica secundaria y media que desertan antes de terminar el año lectivo t / Alumnos matriculados en los niveles de preescolar, basica primaria, basica secundaria y media en el año lectivo de t ) x 100</t>
  </si>
  <si>
    <t>% de la matricula oficial de la zona rural aumentados en los municipios no certificados del Valle del Cauca en el periodo de Gobierno</t>
  </si>
  <si>
    <t xml:space="preserve">PPA= PMOZRPA - PMOZRPAN    </t>
  </si>
  <si>
    <t xml:space="preserve">PPA= Puntos porcentuales aumentados
PMOZRPA= Porcentaje matricula oficial zona rural período actual
PMOZRPAN= Porcentaje matricula oficial zona rural período anterior
</t>
  </si>
  <si>
    <t>% de la poblacion joven y adulta matriculada a traves de modelos educativos flexibles, durante el periodo de gobierno.</t>
  </si>
  <si>
    <t xml:space="preserve">%PJAM=PJAMMEF /TPMJA*100  </t>
  </si>
  <si>
    <t>%PJAM= Porcentaje de poblacion jovenes y adultos matriculados 
PJAMMEF= poblacion jovenes y adultos matriculados en modelos educativos flexibles
TPMJA*100  = Total poblacion jovenes y adultos matriculados</t>
  </si>
  <si>
    <t>Porcentaje de la tasa de analfabetismo  disminuido en los municipios no certificados del Valle del Cauca</t>
  </si>
  <si>
    <t>DTAMNCVC  =TAMNCVCMENLB  - TAMNCVCMENR</t>
  </si>
  <si>
    <t>DTAMNCVC  = Disminución Tasa Analfabetismo Mpios No Certificados Valle del Cauca =
TAMNCVCMENLB = Tasa Analfabetismo Mpios No Certificados Valle del Cauca, según el MEN, linea Base  
TAMNCVCMENR= Tasa Analfabetismo Mpios No Certificados Valle del Cauca, según MEN, año respectivo</t>
  </si>
  <si>
    <t>Porcentaje de las líneas de acción, con factores críticos, de la Política Pública departamental LGBTI (Ordenanza 339 de 2011) al 2019 implementadas</t>
  </si>
  <si>
    <t>(LAPPI / LAPPT) x 100</t>
  </si>
  <si>
    <t>LAPPI= Lineas de acción de la política pública implementadas.                                         
LAPPT= Lineas de acción de la política pública totales.</t>
  </si>
  <si>
    <t>Porcentaje de Implementación de las líneas de acción, con factores críticos, de la Política pública de Equidad de Género para las Mujeres Vallecaucanas (ordenanza 317 del 2010), al 2019.</t>
  </si>
  <si>
    <t>(LAPPMI / LAPPMT) x 100</t>
  </si>
  <si>
    <t>LAPPMI= Lineas de acción de la política pública de mujer implementadas.                                         
LAPPMT= Lineas de acción de la política pública de mujer totales.</t>
  </si>
  <si>
    <t>Porcentaje de personas con discapacidad para fomentar la inclusión social y economica en el marco de garantía de derechos acompañadas</t>
  </si>
  <si>
    <t>(No. PDA / No. Total PDRS)*100</t>
  </si>
  <si>
    <t xml:space="preserve">PDA = Personas con Discapacidad Acompañadas </t>
  </si>
  <si>
    <t xml:space="preserve">Plan Decenal para la población negra, raizal y palenquera del Valle del Cauca enmarcado en el Decenio de los Afrodescendientes, implementado durante el período de gobierno. </t>
  </si>
  <si>
    <t>Plan Decenal</t>
  </si>
  <si>
    <t>PDRS=Personas con Discapacidad Registardas en el Sispro</t>
  </si>
  <si>
    <t>Plan integral de desarrollo indígena implementado durante el cuatrienio</t>
  </si>
  <si>
    <t>UN PLAN INTEGRAL DE DESARROLLO INDIGENA  IMPLEMENTADO</t>
  </si>
  <si>
    <t>Número de planes departamentales campesinos implementados en el período de gobierno</t>
  </si>
  <si>
    <t>PI = PI1 - PI0</t>
  </si>
  <si>
    <t>PI = Variación en el número de planes departamentales campesinos implementados; PI1 = Número de planes departamentales campesinos implementados final; F0 = Número de planes departamentales campesinos implementados inicial</t>
  </si>
  <si>
    <t>lineas estrategicas de los lineamientos de politica publica departamental de Adulto Mayor implementadas, en el periodo de gobierno</t>
  </si>
  <si>
    <t>∑LEIPPAM</t>
  </si>
  <si>
    <t xml:space="preserve">LEIPPAM : Lineas Estrategicas Implementadas de Politica Publica de Adulto Mayor </t>
  </si>
  <si>
    <t xml:space="preserve">Plan de economia incluyente para poblacion vulnerable en el departamento, implementado durante el periodo de gobierno </t>
  </si>
  <si>
    <t>PEII</t>
  </si>
  <si>
    <t xml:space="preserve">PEII: PLAN ECONOMIA INCLUYENTE IMPLEMENTADO </t>
  </si>
  <si>
    <t>Un costo de energía medido por el indice de competitividad departamental subido en dos posiciones</t>
  </si>
  <si>
    <t>ICEFICD</t>
  </si>
  <si>
    <t>ICEFICD: Incremento Indice Costo Enerigía frente al Indice Competitividad Departamental</t>
  </si>
  <si>
    <t>Indice de Bancarización de cuentas de ahorro activas de personas en edad adulta aumentado</t>
  </si>
  <si>
    <t>NCAAPEA/TPEA</t>
  </si>
  <si>
    <t>NCAAPEA = Número de Cuentas de Ahorro Activas de Personas en Edad Adulta
TPED= Total personas en edad adulta</t>
  </si>
  <si>
    <t>Un clima de inversión evaluado por Doing Business, mejorado en dos posiciones</t>
  </si>
  <si>
    <t>NPME</t>
  </si>
  <si>
    <t xml:space="preserve">NPME: Numero de Posiciones Mejoradas en Evaluación </t>
  </si>
  <si>
    <t>% de buenas condiciones de transitabilidad de la red vial departamental aumentadas durante el periodo de gobierno</t>
  </si>
  <si>
    <t>(A/B)% - LB%</t>
  </si>
  <si>
    <t xml:space="preserve">A: No. De km. De la red vial departamental en buenas condiciones de transitabilidad
B: No. De km. De la red vial departamental: LB: Linea de base. </t>
  </si>
  <si>
    <t xml:space="preserve">Porcentaje de los proyectos logrados  para la gestión y desarrollo territorial articulados entre las diferentes instancias institucionales en el período de gobierno </t>
  </si>
  <si>
    <t>APG= APG1*100 / APG0</t>
  </si>
  <si>
    <t>APG = Porcentaje de articulación de los proyectos gestionados y desarrollo territorial entre las diferentes instancias institucionales logrados; APG1 = Número de proyectos desarrollo territorial entre las diferentes instancias institucionales logrados final; APG0 = Número de proyectos gestionados y desarrollo territorial entre las diferentes instancias institucionales programados inicial</t>
  </si>
  <si>
    <t>Espacios de coordinación y articulación intersectorial anuales de las políticas, planes y programas para la administración sostenible consolidados anualmente</t>
  </si>
  <si>
    <t>NECAAPPP</t>
  </si>
  <si>
    <t xml:space="preserve">NECAAPPP: Numero de Espacios de Coordinación y Articulación Anual de Politicas, Planes y Programas </t>
  </si>
  <si>
    <t>Porcentaje de Demandas de información socioeconómica, estadística, coyuntural actualizadas y Atendidas para la toma de decisiones atendidas.</t>
  </si>
  <si>
    <t>(NDA / TD) * 100</t>
  </si>
  <si>
    <t xml:space="preserve">NDA: Número de Demandas Atendidas             TD: Total de Demandas         </t>
  </si>
  <si>
    <t xml:space="preserve">Porcentaje del Nivel de satisfacción de los turistas que visitan y viajan por el Valle del Cauca </t>
  </si>
  <si>
    <t>NoTS/NoTTE*100</t>
  </si>
  <si>
    <t>NoTS:numero de turistas satisfechos</t>
  </si>
  <si>
    <t>Número de nuevas Empresas instaladas en el Valle del Cauca durante el período de gobierno.</t>
  </si>
  <si>
    <t>NNEIVC</t>
  </si>
  <si>
    <t>NNEIVC: Número de Nuevas Empresas Instaladas en el Valle del Cauca</t>
  </si>
  <si>
    <t xml:space="preserve">Porcentaje de las exportaciones aumentadas en el Departamento en el periodo de gobierno </t>
  </si>
  <si>
    <t>VX= (Xf -Xi) / Xi  * 100
Var Export= (Exportaciones inicial - Exportaciones final) / Exportaciones final)*100</t>
  </si>
  <si>
    <t>VX = Variación  Exportaciones
Xi =  Exportaciones inicial año 2015
Xf = Exportaciones final</t>
  </si>
  <si>
    <t xml:space="preserve">Porcentaje de las demandas en asesoría a dependencias y entidades territoriales, atendidas para la gestión de recursos de cooperación </t>
  </si>
  <si>
    <t>DAC= (NAA) / (NAS)  * 100</t>
  </si>
  <si>
    <t>DAC=Demanda de Asesorías de Cooperación 
NAA = Número de Asesorías Atendidas sobre cooperación nacional e internacional
NAS= Número de Asesorías solicitadas sobre cooperación nacional e internacional</t>
  </si>
  <si>
    <t>Porcentaje de la politica de Gestión Integral de la biodiversidad implementados en el departamento del Valle del Cauca</t>
  </si>
  <si>
    <t>PG=PGI*100/PGP</t>
  </si>
  <si>
    <t>PG=Porcentaje de cumplimiento de politicas implementadas PGI=Número total de politicas implementadas final PGP=Número total de politicas programadas inicial</t>
  </si>
  <si>
    <t>Porcentaje de implementación de una política integral gestionada para la recuperación, protección y conservación del recurso hídrico en el departamento del Valle del Cauca durante el periodo de gobierno</t>
  </si>
  <si>
    <t>PIPI=IPI*100/IPP</t>
  </si>
  <si>
    <t>PIPI=Porcentaje de cumplimiento de politicas implementadas IPI=Número total de politicas implementadas final IPP=Número total de politicas programadas inicial</t>
  </si>
  <si>
    <t>Número de políticas publicas de educación ambiental integral implementadas en el Departamento del Valle del Cauca durante el perido de gobierno</t>
  </si>
  <si>
    <t>X = Política implementada</t>
  </si>
  <si>
    <t>Cobertura de matrícula de educación superior en el Valle del Cauca aumentada durante el periodo de Gobierno.</t>
  </si>
  <si>
    <t xml:space="preserve"> {[(V2/V1)*100-(V4/V3)*100]/[(V4/V3)*100]}*100</t>
  </si>
  <si>
    <t xml:space="preserve"> V1: Número de personas entre 17 y 21 años del Valle del Cauca año actual, V2: número de estudiantes de pregrado de la Universidad del Valle año actual, V3: Número de personas entre 17 y 21 años del Valle del Cauca línea base, V4: número de estudiantes de pregrado de la Universidad del Valle línea base</t>
  </si>
  <si>
    <t xml:space="preserve"> Estudiantes de las instituciones educativas oficiales egresados de la educacion media, beneficiados con becas para el fomento de competencias tecnicas (500 estudiantes), tecnologicas  (500 estudiantes), y profesionales (90 estudiantes) del Valle del Cauca</t>
  </si>
  <si>
    <t>N° EST BEC</t>
  </si>
  <si>
    <t>Nº EST BEC= Número de estudiantes becados</t>
  </si>
  <si>
    <t>Punto porcentual aumentado en el puntaje promedio obtenido en ingles en las pruebas saber 11 por los estudiantes de los establecimientos educativos oficiales de los muncipios no certificados en el periodo de gobierno.</t>
  </si>
  <si>
    <t>VAR=PPACT-PPAANT</t>
  </si>
  <si>
    <t xml:space="preserve">PPACT= PUNTAJE PROMEDIO AÑO ACTUAL
PPAANT=PUNTAJE PROMEDIO AÑO ANTERIOS
VAR= VARIACION </t>
  </si>
  <si>
    <t>Nuevos deportistas vallecaucanos participantes en competencias internacionales aumentados en 30.</t>
  </si>
  <si>
    <t>Sumatoria de deportistas vallecaucanos nuevos que participan en competencias internacionales</t>
  </si>
  <si>
    <t>Porcentaje del área sembrada aumentada de los sistemas de producción agropecuaria durante el periodo de gobierno</t>
  </si>
  <si>
    <t>PASA= (ASA*100/ ASI) - 100</t>
  </si>
  <si>
    <t>PASA = porcentaje de area sembrada de los sistemas productivos agropecuarios logrado; ASA = Area sembrada de los sistemas productivos agropecuarios sembrada al final; ASI = Total de area sembrada de los sistemas productivos agropecuarios sembrada al inicio</t>
  </si>
  <si>
    <t>unidades productivas  incluidas en procesos de Desarrollo Económico Local, en tres (3) subregiones del Departamento,durante el cuatrienio</t>
  </si>
  <si>
    <t>ΣUPI</t>
  </si>
  <si>
    <t>UPI= Unidades Productivas Incluidas</t>
  </si>
  <si>
    <t xml:space="preserve">Posicionamiento del Valle del Cauca como destino turistico
</t>
  </si>
  <si>
    <t>PVCCDT</t>
  </si>
  <si>
    <t>PVCCDT: Posición del Valle del Cauca, como destino turístico</t>
  </si>
  <si>
    <t>Porcentaje de personas que acceden a las diferentes manifestaciones artísticas y culturales, incrementados durante el período de gobierno</t>
  </si>
  <si>
    <t xml:space="preserve">NPAMACdpg  x100  (-) 100 
NPAMAYCPGA  </t>
  </si>
  <si>
    <t>NPAMAYC: Número de personas que acceden a las manifestaciones artísticas y culturales durante el período de gobierno
NPAMAYCAN: Número de personas que accedierón a manifestaciones artísticas y culturales en el período de gobierno anterior</t>
  </si>
  <si>
    <t xml:space="preserve">Porcentaje de Tasa de desempleo disminuida en el departamento durante el periodo de gobierno  </t>
  </si>
  <si>
    <t xml:space="preserve">PD =  TDAA -TDAB </t>
  </si>
  <si>
    <t>PD= Porcentaje de disminución
TDAA= Tasa de desempleo año actual
TDAB = Tasa de Desempleo año 2015</t>
  </si>
  <si>
    <t>Proyectos financiados por el Fondo CTeI del Valle del Cauca que logren solicitar patentes priorizados y aprobados durante el cuatrenio.</t>
  </si>
  <si>
    <t>NPPAFFCTISP</t>
  </si>
  <si>
    <t>NPPAFFCTISP: Número de Proyectos Priorizados y Aprobados, Financiados por el Fondo CTeI del Valle del Cauca que Soliciten Patentes, durante el cuatrenio.</t>
  </si>
  <si>
    <t>Porcentaje de descentralización de la producción para la comunicación social de la gestión pública institucional incrementada para la Región Pacífica Colombiana</t>
  </si>
  <si>
    <t>(NHPMPFC para informativos con contenidos institucionales en la vigencia - Línea base) x 100 / Línea base</t>
  </si>
  <si>
    <t>MR2080103</t>
  </si>
  <si>
    <t>Apoyar  la publicación de 5 artículos científicos en revistas indexadas durante el período de gobierno</t>
  </si>
  <si>
    <t>Artículos científicos en revistas indexadas apoyados para su publicación, durante el período de gobierno.</t>
  </si>
  <si>
    <t>NACPRI</t>
  </si>
  <si>
    <t>NACPRI:  Número de Artículos Científicos apoyados para la Publicación en Revistas Indexadas, durante el período de gobierno.</t>
  </si>
  <si>
    <t xml:space="preserve">Porcentaje de la  Población con suscripción a internet aumentado en el período de gobierno                                 </t>
  </si>
  <si>
    <t>(PCAA - PC2015)/PC2015*100</t>
  </si>
  <si>
    <t>PCAA= Población Conectada a Internet en el Año Actual
PC2015= Población Conectada a Internet a dic. 31 del 2015</t>
  </si>
  <si>
    <r>
      <t xml:space="preserve">Impulsar en el 100% de las instituciones educativas de los municipios no certificados del Valle del Cauca, la cultura del emprendimiento y la innovación, durante el periódo de gobierno. </t>
    </r>
    <r>
      <rPr>
        <sz val="11"/>
        <color rgb="FFFF0000"/>
        <rFont val="Arial"/>
        <family val="2"/>
      </rPr>
      <t>(municipios no certificados donde presta  el servicio la Secretaría de Educación Departamental)</t>
    </r>
  </si>
  <si>
    <t>Porcentaje de instituciones educativas de los municipios no certificados del Valle del Cauca, impulsadas en la cultura del emprendimiento y la competitividad, durante el periodo de gobierno</t>
  </si>
  <si>
    <t>NIEMNICE/TIEMNC*100</t>
  </si>
  <si>
    <t>NIEMNICE= Número de instituciones educativas de los Municipios No Certificados con Cultura del emprendimiento
TIEMNC= Total Instituciones Educativas de los Municipios No Certificados</t>
  </si>
  <si>
    <t>Porcentaje de aumento del número Sociedades Comerciales nuevas constituidas y/o formalizadas, aumentadas durante el período de gobierno.</t>
  </si>
  <si>
    <t>PA=(NSCAA-NSCAB)*100/NSCAB</t>
  </si>
  <si>
    <t>NSCAA=Número de Sociedades Comerciales Nuevas Constituidas y/o Formalizadas año actual
NSCAB: Número de Sociedades Comerciales Nuevas Constituidas y/o Formalizadas año base 2015</t>
  </si>
  <si>
    <t>Porcentaje de las condiciones para la toma de decisiones durante el cuatrienio mejorado</t>
  </si>
  <si>
    <t>(ALN + CEPT) * 25% = DAPVF</t>
  </si>
  <si>
    <t xml:space="preserve">ALN: Apoyo Logistico Necesario
CEPT: Conformación Equipo Profesional y/o Técnico 
25%: Incremento esperado en Mejora 
DAPVF: DAPV Fortalecido </t>
  </si>
  <si>
    <t>Programa de cualificación del Talento Humano Implementado Dirigido al personal administrativo de los establecimientos educativos oficiales y nivel central que permitan el mejoramiento de competencias funcionales y comportamentales, en el periodo de gobierno</t>
  </si>
  <si>
    <t>NPCTHI</t>
  </si>
  <si>
    <t>NPCTHI=Número de programas de cualificación del talento humano implementados</t>
  </si>
  <si>
    <t>Porcentaje de satisfaccion de los usuarios de la Secretaria de Educacion Departamental mejorado respecto a la prestacion del servicio de vigencias anteriores.</t>
  </si>
  <si>
    <t>NSU=TUSAC(Número total de usuarios satisfechos) / TUAC (Número total de usuarios encuestados)</t>
  </si>
  <si>
    <t>NSU = Nivel de Satisfacción de Usuarios
TUSAC= Total de usuarios satisfechos año actual.
TUAC= Total de usuarios encuestados año actual
(Encuesta Oficina Atención al Ciudadano)</t>
  </si>
  <si>
    <t xml:space="preserve">Porcentaje de satisfacción de usuarios externos, respecto de la prestación efectiva de los servicios del nivel central durante el cuatrienio aumentado. </t>
  </si>
  <si>
    <t>NAEPFP *100/ TSSPUE</t>
  </si>
  <si>
    <t>NAPEFP= NUMERO DE ATENCIÓN EFECTIVA PRESTADA POR FUNCIONARIOS PUBLICOS /
TSSPUE= TOTAL DE SERVICIOS SOLICITADOS POR USUARIOS EXTERNOS</t>
  </si>
  <si>
    <t xml:space="preserve">Estrategia de lucha contra la corrupción en cumplimiento del estatuto anticorrupción en la gobernación del Valle del Cauca, implementada  durante el periodo de gobierno. </t>
  </si>
  <si>
    <t>EAI</t>
  </si>
  <si>
    <t xml:space="preserve">EAi= Estatuto Anticorrupción implementado </t>
  </si>
  <si>
    <t>Porcentaje de los programas de auditoría en la Administración Central de la Gobernación del Valle del cauca ejecutados durante el período de gobierno</t>
  </si>
  <si>
    <t>(No. De programas ejecutados/ No. Programas aprobados)*100</t>
  </si>
  <si>
    <t>Programas ejecutados
Programas aprobados</t>
  </si>
  <si>
    <t>Estrategia de fortalecimiento institucional de la calidad del servicio implementada en la Gobernación del Valle del Cauca durante el periodo de gobierno</t>
  </si>
  <si>
    <t>(AEFIE/AEFIP)</t>
  </si>
  <si>
    <t>AEE = Actividades de la Estrategia de fortalecimiento institucional Ejecutadas
AEP = Actividades de la Estrategia de fortalecimiento institucional Programadas</t>
  </si>
  <si>
    <t>Plataformas para la oferta de contenidos digitales ampliadas durante el periodo de gobierno</t>
  </si>
  <si>
    <t>NPDA para la oferta de contenidos de Telepacífico.</t>
  </si>
  <si>
    <t>NPDA: Número de plataformas digitales ampliadas.</t>
  </si>
  <si>
    <t xml:space="preserve">Porcentaje en las pretensiones de las diferentes demandas en contra del Departamento ahorrado durante el periodo de Gobierno. </t>
  </si>
  <si>
    <t>PPA = 100 - ( VPPPG x 100/VPPV)</t>
  </si>
  <si>
    <t>PPA= Porcentaje de pretensiones ahorradas VPPPG = Valor pretensiones pagadas en el periodo de Gobierno                                     VPVPG = Valor pretensiones vigentes en el periodo de Gobierno</t>
  </si>
  <si>
    <t>Porcentaje del Sistema de Gestión de Seguridad y Salud en el trabajo, documentado, implementado y monitoreado en la Gobernación del Valle al año 2019</t>
  </si>
  <si>
    <t>(Porcentaje D + Porcentaje de I + Porcentaje de M del SG-SST)/3</t>
  </si>
  <si>
    <t>%D= Porcentaje de Documentación del SG-SST  
%I= Porcentaje de Implementación del SG-SST 
%M= Porcentje de Monitoreo al SG-SST</t>
  </si>
  <si>
    <t>Porcentaje de legalización de los bienes inmuebles en posesión del Departamento del Valle del Cauca en materia tributaria y jurídica, durante el cuatrienio.</t>
  </si>
  <si>
    <t xml:space="preserve">(No. De BNL/No. De BNS)*100 </t>
  </si>
  <si>
    <t xml:space="preserve">BNL= No. de Bienes Inmuebles del Departamento del Valle del Cauca Legalizados 
BNS= No. de Bienes Inmuebles del Departamento del Valle del Cauca </t>
  </si>
  <si>
    <t>BNL= No. de Bienes Inmuebles del Departamento del Valle del Cauca Legalizados 
BNS= No. de Bienes Inmuebles del Departamento del Valle del Cauca reconocidos en el inventario* 100</t>
  </si>
  <si>
    <t>Porcentaje del nivel de satisfacción de los usuarios de los servicios tecnológicos brindados por el Departamento alcanzado durante el periodo de gobierno</t>
  </si>
  <si>
    <t>NEF/NTE*100</t>
  </si>
  <si>
    <t>NEF= Número de Encuestas Favorables
NTE= Número Total de Encuestas</t>
  </si>
  <si>
    <t>Porcentaje de Municipios del departamento asistidos técnicamente en estratificacion socioeconómica y aplicación de la metodología SISBEN</t>
  </si>
  <si>
    <t>(NMAYC)/TM*100</t>
  </si>
  <si>
    <t>NMAYC= Numero de municipios asistidos técnicamente en estratificación y SISBEN                                                        TM= Total de municipios del Departamento</t>
  </si>
  <si>
    <t>Municipios del Valle del Cauca beneficiados con una oferta con enfoque diferencial de bienes y servicios de deporte, recreación y actividad física durante el período de gobierno.</t>
  </si>
  <si>
    <t>Sumatoria de municipios del Valle del Cauca beneficiados con una oferta con enfoque diferencial de bienes y servicios de deporte, recreación y actividad física durante el período de gobierno</t>
  </si>
  <si>
    <t xml:space="preserve">Porcentaje de las entidades territoriales del departamento apoyadas con servicios de asesoría, asistencia técnica y evaluación. </t>
  </si>
  <si>
    <t xml:space="preserve">NETA / NET * 100  </t>
  </si>
  <si>
    <t xml:space="preserve">NETA= Número de Entidades Territoriales Apoyadas con servicios de asesoría, asistencia técnica y evaluación. </t>
  </si>
  <si>
    <t>Quejas por Conductas Disciplinarias disminuidas durante el cuatrienio</t>
  </si>
  <si>
    <t>[  (   QA(T-1) /  QAT  ) -1  ]  x 100</t>
  </si>
  <si>
    <t>QA(T-1)= Quejas Año Anterior               QAT=Quejas Año Presente</t>
  </si>
  <si>
    <t>PR-M10-P1-07 . Procedimiento Para Absolver Consultas Jurídicas Y Derechos De Petición</t>
  </si>
  <si>
    <t xml:space="preserve">Porcentaje de Disminución </t>
  </si>
  <si>
    <t>PD=RDPDT ( 90 DÍAS)/TDPRdo ( 90DÍAS)*100</t>
  </si>
  <si>
    <t xml:space="preserve">PD= procentaje de disminución ; RDPDT=  Respuesta  Derechos de Petición Dentro de Terminos; TDPRdo =Total Derechos de Petición Recibidos </t>
  </si>
  <si>
    <t xml:space="preserve">plan de seguridad  y convivencia ciudadana implementado durante el cuatrienio </t>
  </si>
  <si>
    <t>Un plan (PI)</t>
  </si>
  <si>
    <t>Plan Implementado (PI)</t>
  </si>
  <si>
    <t>Programa de comunicaciones con cobertura a nvel departamental que permita recbir informacion en tiempo real para la prevencion y/o disminución del delito durante el cuatrienio</t>
  </si>
  <si>
    <t>PCI=PROGRAMA DE COMUNICACIONES IMPLEMENTADO</t>
  </si>
  <si>
    <t xml:space="preserve">Condiciones necesarias dispuestas para la realizacion de los procesós electorales en el Valle del Cauca durante el periodo de gobierno. </t>
  </si>
  <si>
    <t>PER</t>
  </si>
  <si>
    <t xml:space="preserve">programas para la atencion de poblacion vulnerable diseñados </t>
  </si>
  <si>
    <t xml:space="preserve">SUMATORIA DE PROGRAMAS </t>
  </si>
  <si>
    <t>Porentaje de  mejoramiento de las condiciones de la población carcelaria en el Valle del Cauca,cotribuido durante el cuatrenio</t>
  </si>
  <si>
    <t xml:space="preserve">PPCM=PPCXPCEPM/100 </t>
  </si>
  <si>
    <t xml:space="preserve">PPC =PORCENTAJE POBLACION CARCELARIA PCEPM= PORCENTAJE CARCELARIO EN PROCESO MEJORAMIENTO PPCM = PORCENTAJE POBLACION CARCELARIA MEJORADO </t>
  </si>
  <si>
    <t>Mapa estratégico TIC para el fortalecimiento de las capacidades sociales implementado durante el periodo de gobierno</t>
  </si>
  <si>
    <t>NFMEI/NTFME</t>
  </si>
  <si>
    <t>NFMEI= Número de Fases del Mapa Etratégico TIC Implementadas
NTFME= Número Total de Fases del Mapa Estratégico</t>
  </si>
  <si>
    <t xml:space="preserve">Porcentaje de Entidades Territoriales que cuenten con un plan de Gestion Integral de respuesta en salud pública ante el riesgo de emergencias y desastres </t>
  </si>
  <si>
    <t>(N° de ET con Plan de GIR / N° de ET con Plan GIR Programadas)* 100</t>
  </si>
  <si>
    <t>N° de ET con Plan de GIR
N° de ET con Plan GIR Programadas</t>
  </si>
  <si>
    <t>Número de municipios afectados por el conflicto armado en el marco de la Ley 1448 de 2011atendidos anualmente en el período de gobierno</t>
  </si>
  <si>
    <t>MACA = MACA1</t>
  </si>
  <si>
    <t>ANM = Corresponde al número de Municipios afectados por el conflicto armado en el marco de la Ley 1448 de 2011 atendidos; ANM1 = Número de Municipios afectados por el conflicto armado en el marco de la Ley 1448 de 2011 atendidos al final</t>
  </si>
  <si>
    <t>Plan de acción del comité departamental de derechos humanos y derecho internacional humanitario implementado en el Valle del Cauca, durante el cuatrienio.</t>
  </si>
  <si>
    <t>PDFIDHHIH=1</t>
  </si>
  <si>
    <t xml:space="preserve">organismos  para la prevencion y garantias de no repeticon a victimas del conflicto   en el Valle del Cauca, Diseñados durante el periodo de gobierno. </t>
  </si>
  <si>
    <t xml:space="preserve"> ∑OPGNRVCD</t>
  </si>
  <si>
    <t xml:space="preserve">OPGNRVCD= Organismos para la Prevencion Garantias de No Repeticion a las Victimas del Conflicto Diseñados </t>
  </si>
  <si>
    <t>COMPORTAMIENTO SOCIAL COLECTIVO DE APEGO A LA LEY DE CULTURA CIUDADANA Y CONSTRUCCION DE PAZ EN EL VALLE DEL CAUCA PROPICIADO  DURANTE EL PERIODO DE GOBIERNO</t>
  </si>
  <si>
    <t>CSCALCCCPP</t>
  </si>
  <si>
    <t>CSCALCCCPP=COMPORTAMIENTO SOCIAL COLECTIVO, APEGO LEY CULTURA CIUDADANA CONSTRUCCION DE PAZ PROPICIADO</t>
  </si>
  <si>
    <t xml:space="preserve">Programa de mecanismos de participacion ciudadana y control social en  el departamento del valle diseñado e implementado durante el cuatrienio </t>
  </si>
  <si>
    <t>PDS=1</t>
  </si>
  <si>
    <t>(PDS)Programa Diseñado y Socializado</t>
  </si>
  <si>
    <t xml:space="preserve">MODELO DE ESCUELAS DE PAZ Y CONVIVENCIA CREADO E IMPLEMENTADO DURANTE EL PERIODO DE GOBIERNO </t>
  </si>
  <si>
    <t>PPEP</t>
  </si>
  <si>
    <t>PPGP: PROGRAMA DE PILOTO DE ESCUELS DE PAZ</t>
  </si>
  <si>
    <t xml:space="preserve">PORCENTAJE DE VICTIMAS DE TRATA DE PERSONAS, MIGRANTES Y RETORNADOS  QUE DEMANDEN LA ATENCION EN LA RUTA DE ATENCION ATENDIDAS </t>
  </si>
  <si>
    <t>PVTPMRDAA*100/ PVTPMRDA</t>
  </si>
  <si>
    <t xml:space="preserve"> (PVTPMRDA)presuntas victimas de trata de personas retornantes y migrantes demandando atencion (PVTPMRDAA)presuntas victimas de trata de personas retornantes y migrantes demandando atencion atendidas </t>
  </si>
  <si>
    <t xml:space="preserve">PORCENTAJE DE VICTIMAS DE TRATA DE PERSONAS, MIGRANTES Y RETORNADOS  QUE DEMANDEN LA ASISTENCIA EN LAS RUTAS DE ATENCION ESTABLECIDAS </t>
  </si>
  <si>
    <t xml:space="preserve">porcentaje de ingresos por ventas de impresos, publicaciones  y prestación de otros servicios a los Entes centralizados y descentralizados de la gobernación del valle del cauca y entidades públicas y privadas incrementados durante el cuatrienio </t>
  </si>
  <si>
    <t>(IVP /IVLB *100) -1</t>
  </si>
  <si>
    <t xml:space="preserve">IVP =(INGRESOS POR VENTAS  PERIODO) IVLB=(INGRESOS VENTAS LINEA BASE) </t>
  </si>
  <si>
    <t xml:space="preserve">Número de Instrumentos de la Ley Orgánica de Ordenamiento Territorial - LOOT, que direccionen el ordenamiento territorial y el desarrollo regional y subregional del departamento del Valle del Cauca implementados durante el periodo de Gobierno </t>
  </si>
  <si>
    <t>NIILOOT</t>
  </si>
  <si>
    <t>NUMERO DE INSTRUMENTOS IMPLEMENTADOS DE LA LOOT</t>
  </si>
  <si>
    <t>Sistema de Monitoreo, seguimiento, control y evaluación, que permita identificar el cumplimiento de los productos y objetivos de los proyectos de inversión como herramienta para la toma de decisiones implementado durante el periodo de gobierno,</t>
  </si>
  <si>
    <t>ISMSCEPIP</t>
  </si>
  <si>
    <t>ISMSCE: Sistemas de Monitoreo, Seguimiento, Control y Evaluación de Proyectos de Inversión Pública implementados</t>
  </si>
  <si>
    <t xml:space="preserve"> numero de acciones encaminadas a mejorar las condiciones urbanísticas y de desarrollo del territorio departamental, Implementadas durante el período de gobierno. </t>
  </si>
  <si>
    <t>NAEMCUYDTD</t>
  </si>
  <si>
    <t>NAEMCUYDTD: Numero de Acciones Encaminadas a Mejorar las Condiciones Urbanísticas y de Desarrollo del Territorio Tepartamental</t>
  </si>
  <si>
    <t>Estrategia de participación ciudadana y control social para los municipios del Valle del Cauca formulada e implementada durante el periodo de gobierno</t>
  </si>
  <si>
    <t>(AEPCE/AEPCP)</t>
  </si>
  <si>
    <t>AEPCE = Actividades de la Estrategia de Participación Ciudadana Ejecutadas
AEPCP = Actividades de la Estrategia de Participación Ciudadana Programadas</t>
  </si>
  <si>
    <t>Diseñar e implementar un modelo de gestión productiva territorial para la paz, que permita la implementación de los acuerdos de paz y la construcción de la paz</t>
  </si>
  <si>
    <t>NoMO</t>
  </si>
  <si>
    <t>NoMO= Número de Modelos Operaivizados</t>
  </si>
  <si>
    <t>Diseñar e implementar un sistema de seguimiento y evaluación de acciones implementación de los acuerdos y la construcción de la paz</t>
  </si>
  <si>
    <t>NoOPI</t>
  </si>
  <si>
    <t>NoOPI= Número de Observatorios Implementados</t>
  </si>
  <si>
    <t xml:space="preserve">Porcentaje de Proyectos de Patrimonio Cultural material e inmaterial en el deparamento del valle del cauca incrementados  durante el periodo de gobierno </t>
  </si>
  <si>
    <t xml:space="preserve"> NPPCMIE*100 (-) 100
NPPCMIEPGA</t>
  </si>
  <si>
    <t xml:space="preserve">NPPCMIE: Número de proyectos de patrimonio cultural material e inmaterial ejecutados
NPPCMIEPGA: Número de proyectos de patrimonio cultural material e inmaterial ejecutados periodo de gobierno anterior
</t>
  </si>
  <si>
    <t xml:space="preserve">Cobertura en los Municipios y el Distrito Especial de Buenaventura del Departamento del Valle del Cauca  de los procesos de formación artística y cultural formal y no formal de valor representativo y en actividades artísticas y culturales, incrementados durante el periodo de gobierno </t>
  </si>
  <si>
    <t>NMYDEBVAPF: Número de municipios y Distrito Especial de Buenaventura del Valle  atendidos en procesos de formación 
NTMYDEBV: Número total  de Municipios y Distrito Especial de Buenaventura del Valle del Cauca</t>
  </si>
  <si>
    <t>Porcentaje de mejoramiento de inclusión durante el cuatrienio.</t>
  </si>
  <si>
    <t>PNNACV= (∑NNACV / ∑NNACA - 1)*100</t>
  </si>
  <si>
    <t xml:space="preserve">PNNACV= Porcentaje de mejoramiento de inclusión de Niños, Niñas y Adolescentes Vallecaucanos
∑NNACV= Sumatoria de Niños, Niñas y Adolescentes Vallecaucanos en procesos de formación cuatrenio vigente
∑NNACA= Sumatoria de Niños, Niñas y Adolescentes Vallecaucanos en procesos de formación cuatrenio anterior
</t>
  </si>
  <si>
    <t>Porcentaje de los casos de agresión, violencia escolar y prácticas inadecuadas de convivencia escolar Disminuidos  en los establecimientos educativos de los municipios no certificados del Valle del Cauca, que llegan al comité de convivencia  departamental durante el periodo de gobierno.</t>
  </si>
  <si>
    <t>%DISMC=(NCRCD/NCLB)*100</t>
  </si>
  <si>
    <t>%DISMC = %DISMINUCION DE CASOS
NCRCD= Numero de casos reportados al comité departamental/
NCLB =Numero de casos linea base</t>
  </si>
  <si>
    <t>Número de municipios apoyados con programas y estrategias de movilización social, de mujeres y representantes del sector LGBTI, para la construcción de escenarios de Paz.</t>
  </si>
  <si>
    <t>NMAPECP0 + NMAPECP1 = NMAPECPt</t>
  </si>
  <si>
    <t>NMAPECP0= Número de municipios apoyados con programas y estrategias para construcción de escenarios de Paz, iniciales
NMAPECP1 = Número de municipios apoyados con programas y estrategias para construcción de escenarios de Paz, finales
NMAPECPt = Número de municipios apoyados con programas y estrategias para construcción de escenarios de Paz, totales.</t>
  </si>
  <si>
    <t>entidades</t>
  </si>
  <si>
    <t>para busqueda de metas de resultado por entidad</t>
  </si>
  <si>
    <t>BENEFICENCIA</t>
  </si>
  <si>
    <t>BIBLIOTECA</t>
  </si>
  <si>
    <t>RECREAVALE</t>
  </si>
  <si>
    <t>IMPRENTA</t>
  </si>
  <si>
    <t>ILV</t>
  </si>
  <si>
    <t>INCOLBALLET</t>
  </si>
  <si>
    <t>INTEP</t>
  </si>
  <si>
    <t>INCIVA</t>
  </si>
  <si>
    <t>INDERVALLE</t>
  </si>
  <si>
    <t>BELLAS ARTES</t>
  </si>
  <si>
    <t>INFIVALLE</t>
  </si>
  <si>
    <t>TELEPACIFICO</t>
  </si>
  <si>
    <t>UNIVALLE</t>
  </si>
  <si>
    <t>VALLECAUCANA</t>
  </si>
  <si>
    <t>ACUAVALLE</t>
  </si>
  <si>
    <t>ERT</t>
  </si>
  <si>
    <t>P</t>
  </si>
  <si>
    <t>LA</t>
  </si>
  <si>
    <t>PRG</t>
  </si>
  <si>
    <t>SBPRG</t>
  </si>
  <si>
    <t>1101. DESPACHO DEL GOBERNADOR</t>
  </si>
  <si>
    <t>_MR1105</t>
  </si>
  <si>
    <t>_MR1106</t>
  </si>
  <si>
    <t>_MR1108</t>
  </si>
  <si>
    <t>_MR1114</t>
  </si>
  <si>
    <t>_MR1117</t>
  </si>
  <si>
    <t>_MR1123</t>
  </si>
  <si>
    <t>_MR1124</t>
  </si>
  <si>
    <t>_MR1125</t>
  </si>
  <si>
    <t>_MR1126</t>
  </si>
  <si>
    <t>_MR1127</t>
  </si>
  <si>
    <t>_MR1128</t>
  </si>
  <si>
    <t>_MR1129</t>
  </si>
  <si>
    <t>_MR1130</t>
  </si>
  <si>
    <t>_MR1131</t>
  </si>
  <si>
    <t>_MR1132</t>
  </si>
  <si>
    <t>_MR1133</t>
  </si>
  <si>
    <t>_MR1134</t>
  </si>
  <si>
    <t>_MR1135</t>
  </si>
  <si>
    <t>_MR1136</t>
  </si>
  <si>
    <t>_MR1137</t>
  </si>
  <si>
    <t>_MR1138</t>
  </si>
  <si>
    <t>_MR1139</t>
  </si>
  <si>
    <t>_MR1140</t>
  </si>
  <si>
    <t>_MR1142</t>
  </si>
  <si>
    <t>_MR1231</t>
  </si>
  <si>
    <t>_MR1213</t>
  </si>
  <si>
    <t>_MR12504</t>
  </si>
  <si>
    <t>_MR1232</t>
  </si>
  <si>
    <t>_MR1233</t>
  </si>
  <si>
    <t>_MR1215</t>
  </si>
  <si>
    <t>_MR1218</t>
  </si>
  <si>
    <t>_MR1211</t>
  </si>
  <si>
    <t>_MR1216</t>
  </si>
  <si>
    <t>_MR1214</t>
  </si>
  <si>
    <t>_MR1212</t>
  </si>
  <si>
    <t>_MR1234</t>
  </si>
  <si>
    <t>_MR12505</t>
  </si>
  <si>
    <t>_MR1235</t>
  </si>
  <si>
    <t>1105. SECRETARÍA DE EDUCACION</t>
  </si>
  <si>
    <t>1106. SECRETARÍA DE SALUD</t>
  </si>
  <si>
    <t>1108. SECRETARÍA DE GOBIERNO</t>
  </si>
  <si>
    <t>1114. SECRETARÍA DE CULTURA</t>
  </si>
  <si>
    <t>1117. SECRETARÍA DE ASUNTO ETNICOS</t>
  </si>
  <si>
    <t>1122. SECRETARÍA PRIVADA</t>
  </si>
  <si>
    <t>1123. GERENCIA CASA DEL VALLE EN BOGOTÁ</t>
  </si>
  <si>
    <t>1124. ALTA CONSEJERÍA PARA LA PAZ Y LOS DERECHOS HUMANOS</t>
  </si>
  <si>
    <t>1125. ALTA CONSEJERÍA PARA LA MORALIDAD ADMINISTRATIVA, LA TRANSPARENCIA Y LA LUCHA CONTRA LA CORRUPCIÓN</t>
  </si>
  <si>
    <t>1126. SECRETARÍA DE HACIENDA Y FINANZAS PÚBLICAS</t>
  </si>
  <si>
    <t>1127. SECRETARÍA GENERAL</t>
  </si>
  <si>
    <t>1128. SECRETARÍA DE GESTIÓN HUMANA Y DESARROLLO ORGANIZACIONAL</t>
  </si>
  <si>
    <t>1129. SECRETARÍA DE INFRAESTRUCTURA Y DEL TRANSPORTE</t>
  </si>
  <si>
    <t>1130. SECRETARÍA DEL MEDIO AMBIENTE, AGRICULTURA, SEGURIDAD ALIMENTARIA Y PESCA</t>
  </si>
  <si>
    <t>1131. SECRETARÍA DE VIVIENDA Y HABITAT</t>
  </si>
  <si>
    <t>1132. SECRETARÍA PARTICIPACIÓN Y DESARROLLO SOCIAL</t>
  </si>
  <si>
    <t>1133. SECRETARÍA DE TURISMO Y COMERCIO</t>
  </si>
  <si>
    <t>1134. SECRETARÍA DE LA MUJER, EQUIDAD DE GÉNERO Y DIVERSIDAD SEXUAL</t>
  </si>
  <si>
    <t>1135. UNIDAD ADMINISTRATIVA DE RENTAS Y GESTIÓN DE RECURSOS</t>
  </si>
  <si>
    <t>1137. DEPARTAMENTO ADMINISTRATIVO JURÍDICO</t>
  </si>
  <si>
    <t>1138. DEPARTAMENTO ADMINISTRATIVO DE LAS TECNOLOGÍAS DE LA INFORMACIÓN Y DE LAS COMUNICACIONES</t>
  </si>
  <si>
    <t>para busqueda de metas de producto por entidad</t>
  </si>
  <si>
    <t>_MP1105</t>
  </si>
  <si>
    <t>_MP1106</t>
  </si>
  <si>
    <t>_MP1108</t>
  </si>
  <si>
    <t>_MP1114</t>
  </si>
  <si>
    <t>_MP1117</t>
  </si>
  <si>
    <t>_MP1123</t>
  </si>
  <si>
    <t>_MP1124</t>
  </si>
  <si>
    <t>_MP1125</t>
  </si>
  <si>
    <t>_MP1126</t>
  </si>
  <si>
    <t>_MP1127</t>
  </si>
  <si>
    <t>_MP1128</t>
  </si>
  <si>
    <t>_MP1129</t>
  </si>
  <si>
    <t>_MP1130</t>
  </si>
  <si>
    <t>_MP1131</t>
  </si>
  <si>
    <t>_MP1132</t>
  </si>
  <si>
    <t>_MP1133</t>
  </si>
  <si>
    <t>_MP1134</t>
  </si>
  <si>
    <t>_MP1135</t>
  </si>
  <si>
    <t>_MP1136</t>
  </si>
  <si>
    <t>_MP1137</t>
  </si>
  <si>
    <t>_MP1138</t>
  </si>
  <si>
    <t>_MP1139</t>
  </si>
  <si>
    <t>_MP1140</t>
  </si>
  <si>
    <t>_MP1142</t>
  </si>
  <si>
    <t>_MP1231</t>
  </si>
  <si>
    <t>_MP1213</t>
  </si>
  <si>
    <t>_MP12504</t>
  </si>
  <si>
    <t>_MP1232</t>
  </si>
  <si>
    <t>_MP1233</t>
  </si>
  <si>
    <t>_MP1215</t>
  </si>
  <si>
    <t>_MP1218</t>
  </si>
  <si>
    <t>_MP1211</t>
  </si>
  <si>
    <t>_MP1216</t>
  </si>
  <si>
    <t>_MP1214</t>
  </si>
  <si>
    <t>_MP1212</t>
  </si>
  <si>
    <t>_MP1234</t>
  </si>
  <si>
    <t>_MP12505</t>
  </si>
  <si>
    <t>_MP1235</t>
  </si>
  <si>
    <t>_MP12501</t>
  </si>
  <si>
    <t>_MP12503</t>
  </si>
  <si>
    <t>1141. GERENCIA VALLE SIN HAMBRE</t>
  </si>
  <si>
    <t>1142. OFICINA DE GESTION DEL RIESGO DE DESASTRES</t>
  </si>
  <si>
    <t xml:space="preserve">1177. SECRETARIA DE COMPETITIVIDAD Y DESARROLLO ECONOMICO </t>
  </si>
  <si>
    <t>1211. INCIVA</t>
  </si>
  <si>
    <t>1212. INFIVALLE</t>
  </si>
  <si>
    <t>1213. BIBLIOTECA DPTAL</t>
  </si>
  <si>
    <t>1214. BELLAS ARTES</t>
  </si>
  <si>
    <t>1215. INCOLBALLET</t>
  </si>
  <si>
    <t>1216. INDERVALLE</t>
  </si>
  <si>
    <t>1217. UES. Unidad Ejecutora de Saneamiento</t>
  </si>
  <si>
    <t>1218. INTEP-INSTITUTO DE EUCACIÓN TECNICO PROFESIONAL DE ROLDANILLO</t>
  </si>
  <si>
    <t>1231. BENEFICENCIA DEL VALLE</t>
  </si>
  <si>
    <t>1232. IMPRENTA DEPARTAMENTAL</t>
  </si>
  <si>
    <t>1233. ILV. INDUSTRIA DE LICORES DEL VALLE</t>
  </si>
  <si>
    <t>1234. TELEPACIFICO</t>
  </si>
  <si>
    <t>1235. VALLECAUCANA DE AGUAS</t>
  </si>
  <si>
    <t>12401. Hosp. Dptal. MARIO CORREA RENGIFO</t>
  </si>
  <si>
    <t>12402. Hosp. Dptal. SAN ANTONIO</t>
  </si>
  <si>
    <t>12403. Hosp. Dptal. CENTENARIO DE SEVILLA</t>
  </si>
  <si>
    <t>12404. Hosp. Dptal.  de BUENAVENTURA</t>
  </si>
  <si>
    <t>12405. Hosp. Dptal. ISAIAS DUARTE CANCINO</t>
  </si>
  <si>
    <t>12406. Hosp. Dptal. PSIQUIATRICO</t>
  </si>
  <si>
    <t>12407. Hosp. Dptal. SAN RAFAEL ZARZAL</t>
  </si>
  <si>
    <t>12408. Hosp. Dptal. UNIVERSITARIO DEL VALLE- EVARISTO GARCÍA</t>
  </si>
  <si>
    <t>12409. Hosp. Dptal. TOMAS URIBE URIBE</t>
  </si>
  <si>
    <t>12410. Hosp. Dptal. de CARTAGO</t>
  </si>
  <si>
    <t>12501. ACUAVALLE</t>
  </si>
  <si>
    <t>12502. CORPOCUENCAS</t>
  </si>
  <si>
    <t>12503. ERT-EMPRESA DE RECURSOS TECNOLOGICOS</t>
  </si>
  <si>
    <t>12504. CORPORACION PARA LA RECREACION POPULAR DEL VALLE DEL CAUCA - RECREAVALLE</t>
  </si>
  <si>
    <t>12505. UNIVALLE</t>
  </si>
  <si>
    <t>FUENTES</t>
  </si>
  <si>
    <t>Número de Mujeres Rurales Empode3radas con inclusión Economica, con enfoque diferencial, género, étnico, territorial, durante el periodo de gobierno</t>
  </si>
  <si>
    <t>NMRE</t>
  </si>
  <si>
    <t>Numero de programa de formación  en derechos desarrollados en las mujeres rurales de todo el departamento, con enfoques: diferencial, de género, etnico y territorial, durante el periodo de gobierno.</t>
  </si>
  <si>
    <t>Porcentaje de los municipios con socialización de politica pública de mujer y la normatividad que protege sus derechos .</t>
  </si>
  <si>
    <t xml:space="preserve">NEREMVR= Número de eventos de reconocimiento y exhaltación a la mujer realizados; </t>
  </si>
  <si>
    <t>PMIS(ME / MS) x 100</t>
  </si>
  <si>
    <t>PMISE= Porcentaje de Mujejeres indigenas seleccionadas para Empoderamiento ;  ME = Mujeres empoderadas                                    
MS = Mujeres seleccionadas</t>
  </si>
  <si>
    <t>PMCSPPMI=  Porcentaje Municipios con Socialización política pública Mujer Indigena;  NMPPMS=Número de municipios con política pública de mujer socializada.                         
NMT= Número de municipios totales</t>
  </si>
  <si>
    <t>PMCSPPMN = Porcentaje de municipios con socialización de politica pública de mujer y normatividad; N°MCSPSPPMN = Número de municipios con socialización de política pública de mujer y normatividad; N°MPPSPPMN = Número de municipios programados para socialización de política pública de mujer y normatividad.</t>
  </si>
  <si>
    <t>Número de entes territoriales con confluencias municipales LGBTI creadas y fortalecidas.</t>
  </si>
  <si>
    <t>NMCMLGBTIt: Número de municipios con Confluencias municipales LGBTI creadas y/o fortalecidas, totales
NMCMLGBTI0:  Número de municipios con Confluencias municipales LGBTI creadas y/o fortalecidas, iniciales
NMCMLGBTI1: Número de municipios con Confluencias municipales LGBTI creadas y/o fortalecidas, finales</t>
  </si>
  <si>
    <t>NPFMUTICD = Número de programas de formación a mujeres en uso de TICs desarrollados</t>
  </si>
  <si>
    <t>NMACHA = Número de municipios acompañados en la construcción y puesta en marcha de hogares de acogida.</t>
  </si>
  <si>
    <t>NECDMIR = Número de eventos de capacitacion en derechos, específica para mujeres indígenas, realizados.</t>
  </si>
  <si>
    <t>LLGBTIC0 = Líderes LGBTI capacitados iniciales
LLGBTIC1 = Líderes LGBTI capacitados finales
LLGBTICt = Lideres LGBTI capacitados totales.</t>
  </si>
  <si>
    <t>LLGBTIC0 + LLGBTIC1 = LLGBTICt</t>
  </si>
  <si>
    <t>NMPSER = Número de municipios con programa de sensibilización y educación realizados</t>
  </si>
  <si>
    <t>NAIVLMVV = Número de acuerdos implementados para la vinculación laboral a mujeres victimas de violencia.</t>
  </si>
  <si>
    <t>NMRE = Número de Mujeres Rurales Empode3radas con inclusión Economica, con enfoque diferencial, género, étnico, territorial, durante el periodo de gobierno</t>
  </si>
  <si>
    <t>NPFDDAMR = Número de programas en formación en derechos desarrollados a las mujeres rurales.</t>
  </si>
  <si>
    <t>PROGRAMADO PLAN INDICATIVO</t>
  </si>
  <si>
    <t>PROGRAMADO PLAN ACCIÓN</t>
  </si>
  <si>
    <t>% AVANCE ALCANZADO VS PLAN INDICATIVO</t>
  </si>
  <si>
    <t>% AVANCE ALCANZADO VS PLAN ACCIÓN</t>
  </si>
  <si>
    <t>TOTALES</t>
  </si>
  <si>
    <t>TOTAL</t>
  </si>
  <si>
    <r>
      <t xml:space="preserve">PRODUCTOS PRNCIPALES DEL PROYECTO
</t>
    </r>
    <r>
      <rPr>
        <b/>
        <sz val="8"/>
        <rFont val="Arial"/>
        <family val="2"/>
      </rPr>
      <t>(que contrubuyaen a obtener la meta de producto)</t>
    </r>
  </si>
  <si>
    <t>ACTIVIDADES PRINCIPALES CON LAS QUE SE LOGRA EL PRODUCTO</t>
  </si>
  <si>
    <t>TIEMPO PROGRAMADO DE TERMINACIÓN (EN MESES)</t>
  </si>
  <si>
    <t>TIEMPO DE EJECUCIÓN (EN MESES)</t>
  </si>
  <si>
    <t>COSTO $ PROGRAMADO = PPTO INICIAL</t>
  </si>
  <si>
    <t>COSTO $ AJUSTADO = PPTO DEFINITIVO</t>
  </si>
  <si>
    <t>Modalidad y No de contrato y fecha  con se cumple las actividades  ( prestacion de servicios No de fecha dia-mes-año)</t>
  </si>
  <si>
    <t>GRAN TOTAL</t>
  </si>
  <si>
    <t>FO-M1-P1-01 A</t>
  </si>
  <si>
    <t>FO-M1-P1-01 B</t>
  </si>
  <si>
    <t>FO-M1-P1-01 C</t>
  </si>
  <si>
    <t>FO-M1-P1-02 A</t>
  </si>
  <si>
    <t>FO-M1-P1-02 B</t>
  </si>
  <si>
    <t>Municipios con confluencias municipales de LGBTI, creadas y fortalecidas.</t>
  </si>
  <si>
    <t>Creación y/o fortalecimiento de las confluencias municipales de LGBTI en 10 municipios del departamento</t>
  </si>
  <si>
    <t>Luz Adriana Londoño Ramirez</t>
  </si>
  <si>
    <t>Municipos con procesos de socialización e interiorización de la política pública LGBTI fortalecida.</t>
  </si>
  <si>
    <t>Fortalecimiento en un 52% del proceso de socialización e interiorización de la Política pública de LGBTI en todo el departamento.</t>
  </si>
  <si>
    <t>Apoyo a la estrategia nacional "NO ES HORA DE CALLAR"</t>
  </si>
  <si>
    <t>Expo LGBTI realizada.</t>
  </si>
  <si>
    <t>Realización de EXPO LGBTI.</t>
  </si>
  <si>
    <t>Representantes del sector LGBTI capacitados en TICs.</t>
  </si>
  <si>
    <t>Capacitación a treinta (30) líderes o representantes del sector LGBTI en uso adecuado de las TICs.</t>
  </si>
  <si>
    <t>Programa de sensibilización y educación en el respeto y la promoción de la diferencia y orientación sexual realizado.</t>
  </si>
  <si>
    <t>Conmemorar el día intenacional de la homofobia y la transfobia.</t>
  </si>
  <si>
    <t>Acuerdo de seguridad y protección a la comunidad LGBTI implementado.</t>
  </si>
  <si>
    <t>Implementación de un acuerdo de seguridad y protección a la comunidad LGBTI con acompañamiento de autoridades civiles y policiales.</t>
  </si>
  <si>
    <t>Municipios acompañados en la construcción y puesta en marcha de hogares de acogida.</t>
  </si>
  <si>
    <t>Acompañar a dos (2) municipios en la construcción y puesta en marcha de dos (2) Hogares de Acogida para mujeres víctimas de violencia.</t>
  </si>
  <si>
    <t xml:space="preserve">Herramienta tecnológica que permita fortalecer las instancias de erradicación de la violencia contra la mujer y la población LGBTI implementada. </t>
  </si>
  <si>
    <t>Implementar una herramienta tecnológica que permita fortalecer las instancias de erradicación de la violencia contra la mujer y la población LGBTI.</t>
  </si>
  <si>
    <t>Comisarias de familia y casa de justicia del departamento fortalecidas en las Rutas de atención a mujeres víctimas de violencia</t>
  </si>
  <si>
    <t>Fortalecer las Comisarias de familia y Casa de justicia del departamento, en las rutas de atención a mujeres víctimas de violencia, en 10 municipios.</t>
  </si>
  <si>
    <t>Acuerdo con empresarios del sector privado para aplicar el incentivo por vinculación laboral de mujeres víctimas de violencia, implementado.</t>
  </si>
  <si>
    <t>Implementar un acuerdo con empresarios del sector privado para aplicar el incentivo por vinculación laboral de mujeres víctimas de violencia</t>
  </si>
  <si>
    <t>Mujeres del sector rural de los 42 municipios empoderadas con inclusión económica.</t>
  </si>
  <si>
    <t>Empoderamiento, con inclusión económica, a 25 mujeres rurales de todo el departamento.</t>
  </si>
  <si>
    <t>Mujeres rurales de todo el departamento formadas en derechos.</t>
  </si>
  <si>
    <t>Desarrollo de programa de formación en derechos económicos, sociales y culturales a las Mujeres rurales del departamento. (ley 1257 de 2008, resolución 1325 de 2000, políticas públicas de mujer, economía solidaria con enfoque de género)</t>
  </si>
  <si>
    <t>Municipios del departamento con la política pública de mujer y la normatividad que protege sus derechos, socializada.</t>
  </si>
  <si>
    <t>Socialización en el 50% de los Municipios del Departamento la Política Pública de Mujer y la Normatividad que protege sus derechos.</t>
  </si>
  <si>
    <t>Socialización de la ruta de atención de la violencia contra la mujer de manera territorializada; divulgación de la línea 155.</t>
  </si>
  <si>
    <t>Evento de reconocimiento y exaltación a la labor de la mujer vallecaucana realizado.</t>
  </si>
  <si>
    <t>Convocatoria y entrega del galardón (año 2016) de la mujer Vallecaucana, en cinco ámbitos. (Económico, social, cultural, político y científico.)</t>
  </si>
  <si>
    <t>Encuentros departamentales de saberes e intercambio de experiencias exitosas, que fomenten el liderazgo y la participación efectiva para la incidencia política de las mujeres en espacios de decisión, realizados.</t>
  </si>
  <si>
    <t>Programa de formación a mujeres en el uso de las TICs, desarrollados.</t>
  </si>
  <si>
    <t>Desarrollar en los 42 entes territoriales, un programa de Formación   a Mujeres en el  uso de las TICs.</t>
  </si>
  <si>
    <t>Hogares de acogida para mujeres víctimas de violencia en los municipios de Buenaventura y Jamundí, construidos.</t>
  </si>
  <si>
    <t>Acompañar en la Construcción de hogares de acogida para mujeres víctimas de violencia en los municipios de Buenaventura y Jamundí.</t>
  </si>
  <si>
    <t>Evento de capacitación en derechos a las mujeres indígenas del Valle del Cauca, realizado.</t>
  </si>
  <si>
    <t>Realización de un (1) evento de capacitación en derechos a las mujeres indígenas del Valle del Cauca.</t>
  </si>
  <si>
    <t>Mujeres indígenas en identificación, formulación y ejecución de proyectos productivos, empoderadas.</t>
  </si>
  <si>
    <t>Empoderamiento en un 25% a mujeres indígenas en identificación, formulación y ejecución de proyectos productivos</t>
  </si>
  <si>
    <t>Municipios del Valle del Cauca con política pública de Mujer, socializada.</t>
  </si>
  <si>
    <t>Socialización, en un 10% de los municipios,  a mujeres indígenas en la política pública de Mujer.</t>
  </si>
  <si>
    <t>Red de mujeres indígenas para ser protagonistas de paz, conformadas.</t>
  </si>
  <si>
    <t>Conformación de una red de mujeres indígenas para participar en los escenarios de paz y postconflicto.</t>
  </si>
  <si>
    <t>Encuentros de mujeres indígenas forjadoras de paz, realizados.</t>
  </si>
  <si>
    <t>Realización dos (2) encuentros de paz con las mujeres indígenas del departamento.</t>
  </si>
  <si>
    <t>Municipios con programas de fortalecimiento de iniciativas productivas a mujeres urbanas y población LGBTI, desarrollados.</t>
  </si>
  <si>
    <t>Desarrollar en 2 municipios del departamento un programa de fortalecimiento de iniciativas productivas a mujeres urbanas y población LGBTI.</t>
  </si>
  <si>
    <t>Sello de equidad laboral EQUIPARES, como una estrategia departamental para la inclusión laboral de las mujeres Vallecaucanas y población LGBTI, impulsado.</t>
  </si>
  <si>
    <t>Impulsar  el sello de equidad laboral EQUIPARES, como una estrategia departamental para la inclusión laboral de las mujeres Vallecaucanas y población LGBTI.</t>
  </si>
  <si>
    <t>Red de mujeres protagonistas en los escenarios de paz u posconflicto, creada.</t>
  </si>
  <si>
    <t>Creación de RED de mujeres para ser protagonista en los escenarios de paz y posconflicto.</t>
  </si>
  <si>
    <t>Encuentros de mujeres forjadoras de paz que permitan el fortalecimiento de las iniciativas y escenarios de paz en el posconflicto, realizados.</t>
  </si>
  <si>
    <t>Realización de encuentros de mujeres forjadoras de paz.</t>
  </si>
  <si>
    <t>Red LGBTI protagonistas en los escenarios de paz y posconflicto, creada.</t>
  </si>
  <si>
    <t>Creación de RED de LGBTI para ser protagonista en los escenarios de paz y postconflicto.</t>
  </si>
  <si>
    <t>Encuentros de representantes del sector LGBTI forjadores de paz, realizados.</t>
  </si>
  <si>
    <t>Realización de encuentros de LGBTI forjadores de paz.</t>
  </si>
  <si>
    <t>Enlaces de género  en los municipios , creados.</t>
  </si>
  <si>
    <t>Creación de 22 enlaces de género  en los municipios del departamento..</t>
  </si>
  <si>
    <t>Prestación de servicios de apoyo a la gestión / No  1701811-2444 del 30/11/2016</t>
  </si>
  <si>
    <t>RECURSOS AÑO 2017</t>
  </si>
  <si>
    <t>TOTAL PI. MP EJECUCION FINANCIERA</t>
  </si>
  <si>
    <t>TOTAL P.A RECURSOS MP</t>
  </si>
  <si>
    <t>TOTAL PA COSTO DE ACTIVIDADES</t>
  </si>
  <si>
    <t>TOTAL ACREDITADO FINANCIERO</t>
  </si>
  <si>
    <t>Apoyo al empoderamiento económico de la mujer rural del Valle del Cauca, Valle del Cauca, occidente.</t>
  </si>
  <si>
    <t xml:space="preserve">Apoyo al empoderamiento económico de mujer y LGBTI en el Valle del Cauca. </t>
  </si>
  <si>
    <t>Realización de un (1) Encuentro departamental de saberes e intercambio de experiencias exitosas, que fomenten el liderazgo y la participación efectiva para la incidencia política de las mujeres en espacios de decisión.</t>
  </si>
  <si>
    <t>Prestación de servicios de apoyo a la gestión / No 1701811-2342 del 18/11/2016</t>
  </si>
  <si>
    <t>Prestación de servicios  / No  010-18-0320 de 7/03/2016</t>
  </si>
  <si>
    <t>Prestación de servicios de apoyo a la gestión / No  170-18-11-2034 del 10/10/16</t>
  </si>
  <si>
    <t>Prestación de servicios de apoyo a la gestión / No  1701811-2097 del 19/10/16</t>
  </si>
  <si>
    <t>Prestación de servicios de apoyo a la gestión / No  1701811-2097 del 19/10/16 y contrato No 1701811-2248 del 9/11/16</t>
  </si>
  <si>
    <t>Prestación de servicios No 010180319 del 7/03/16</t>
  </si>
  <si>
    <t>Prestación de servicios de apoyo a la gestión / No  1701811-2413 del 25/11/16</t>
  </si>
  <si>
    <t>Prestación de servicios de apoyo a la gestión / No  1701811-2128 del 24/10/16</t>
  </si>
  <si>
    <t>Prestación de servicios de apoyo a la gestión / No  1701811- 2409 del 24/11/16</t>
  </si>
  <si>
    <t>Supervisión general del proyecto "Implementación de acciones estrategicas de las políticas públicas de mujer y LGBTI…"</t>
  </si>
  <si>
    <t>Realizar la supervisión general del proyecto</t>
  </si>
  <si>
    <t>Prestación de servicios  No 010181535 de 22/12/2015 y No 01018-1536 de 22/12/2015</t>
  </si>
  <si>
    <t>Mujeres sencibilizadas en la estrategia de no callar ante la violencia de genero.</t>
  </si>
  <si>
    <t>Ruta de atención de la violencia contra la mujer de manera territorializada socializada en 5 municipios.</t>
  </si>
  <si>
    <t>Formación para el desarrollo y la participación de las mujeres indígenas del Valle del Cauca, Occidente.</t>
  </si>
  <si>
    <t>Construcción de escenarios para la participación del sector LGBTI en el posconflicto, Valle del Cauca, Occidente.</t>
  </si>
  <si>
    <t>Fortalecimiento en un 76% del proceso de socialización e interiorización de la Política pública de LGBTI en todo el departamento.</t>
  </si>
  <si>
    <t>Acompañar a un (1) municipio en la construcción y puesta en marcha de dos (2) Hogares de Acogida para mujeres víctimas de violencia.</t>
  </si>
  <si>
    <t>Realizar la articulación necesaria con entidades publicas y privadas del orden nacional e internacional para la consección de los recursos para la construciión de hogares de acogida.</t>
  </si>
  <si>
    <t>Recaudar en los municipios del departamento la información necesaria para la implementación de la herramienta tecnologica que permita fortalecer las instancias de herradicación de la violencia contra la mujer y población LGBTI, realizando de manera posterior a la implementación, el debido y continuo seguimiento al uso de la herramienta.</t>
  </si>
  <si>
    <t>Capacitación en derechos economicos sociales, culturales y organizativos de la mujer rural del departamento del valle del cauca.</t>
  </si>
  <si>
    <t>Acompañamiento juridico y organizativo a organizaciones o mujeres rurales en pro de su constutución como organizaciones, empresas, agremiaciones u otras que le permitan ejercer sus derechos economicos sociales y culturales.</t>
  </si>
  <si>
    <t>Sensibilización en siete (7) municipios del departamento acciones preventivas de NO violencia contra la mujer y la Ruta de atención.</t>
  </si>
  <si>
    <t>Campaña internacional  HE FOR SHE apoyada.</t>
  </si>
  <si>
    <t>Convocatoria y entrega del galardón (año 2017) de la mujer Vallecaucana, en cinco ámbitos. (Económico, social, cultural, político y científico.)</t>
  </si>
  <si>
    <t>Apoyo y fortalecimiento de las iniciativas productivas de las mujeres galardonadas en el 2017, bajo la modalidad de transferencia tecnológica- aprender haciendo-</t>
  </si>
  <si>
    <t>Desarrollar en ocho (8) entes territoriales, un programa de Formación   a Mujeres en el  uso de las TICs.</t>
  </si>
  <si>
    <t>Desarrollar en 6 municipios del departamento un programa de fortalecimiento de iniciativas productivas a mujeres urbanas y población LGBTI.</t>
  </si>
  <si>
    <t>Pasarela de inclusión</t>
  </si>
  <si>
    <t>Realización de encuentro de mujeres forjadoras de paz.</t>
  </si>
  <si>
    <t>Municipios del departamento con la política pública de mujer y la normatividad que protege sus derechos, socializada. / Campaña de sensibilización realizada.</t>
  </si>
  <si>
    <t>Socialización en el 30% de los Municipios del Departamento la Política Pública de Mujer y la Normatividad que protege sus derechos./ Realización de una campaña de sensibilización a hombres del departamento en el respeto a los derechos de las mujeres y sector LGBTI, NUEVAS MASCULINIDADES.</t>
  </si>
  <si>
    <t>Acompañamiento psicológico a mujeres víctimas de violencia, realizado</t>
  </si>
  <si>
    <t>Acompañamiento y orientación psicológica a mujeres victimas de cualquier  tipo de violencia.</t>
  </si>
  <si>
    <t xml:space="preserve">Municipios sensibilizados en la NO violencia contra la mujer./ </t>
  </si>
  <si>
    <t>Apoyo a la campaña internacional He for she (el por ella)</t>
  </si>
  <si>
    <t xml:space="preserve">Población vallecaucana sensibilizada en procesos de defensa y protección  de los derechos de las mujeres y sector LGBTI . </t>
  </si>
  <si>
    <t>/ Dia de la NO violencia sexual, en el marco del conflicto armado ,conconmemorado./ Día de la NO violencia contra la mujer conmemorado.</t>
  </si>
  <si>
    <t>/Conmemoracióndel  Dia de la NO violencia sexual, en el marco del conflicto armado./ Conmemoración de día de la NO violencia contra la mujer.</t>
  </si>
  <si>
    <t>Realización de Programa de sensibilización y educación en el respeto y la promoción de la diferencia y orientación sexual .</t>
  </si>
  <si>
    <t>170-18-11-2100 MAYO 31 DE 2017  CONTRATACION DIRECTA</t>
  </si>
  <si>
    <t>170-18-11-2302 JUNIO 16 DE 2017 CONTRATACIÓN DIRECTA</t>
  </si>
  <si>
    <t>170-18-11-1092 MARZO 9 DE 2017 CONTRATACIÓN DIRECTA</t>
  </si>
  <si>
    <t>170-18-11-2041 MAYO 22 DE 2017 CONTRATACIÓN DIRECTA</t>
  </si>
  <si>
    <t>170-18-11-2328 de JUNIO 20 DE 2017 CONTRATACIÓN DIRECTA.</t>
  </si>
  <si>
    <t>170-18-11-1894 MAYO 16 DE 2017 CONTRATACIÓN DIRECTA.</t>
  </si>
  <si>
    <t>170-18-11-0871; 170-18-11-0872; 170-18-11-0873 DE FEBRERO 17 DE 2017 CONTRATACIÓN DIRECTA.</t>
  </si>
  <si>
    <t>170-18-21-1180 MARZO 13 DE 2017 CONTRATACIÓN DIRECTA.</t>
  </si>
  <si>
    <t>Socializar la Política Pública de Mujer al 100% de los municipios del Valle del Cauca (MESA CONCERTACION INDIGENA).</t>
  </si>
  <si>
    <t>Acompañar en la construcción y puesta en marcha de los hogares de acogida en los municipios de Buenaventura y Jamundí (MESA DE CONCERTACION INDIGENA).</t>
  </si>
  <si>
    <t xml:space="preserve"> Realizar un evento de Capacitación en Derechos a las mujeres del Valle del Cauca, específica para mujeres indígenas (MESA DE CONCERTACIÓN INDIGENA).</t>
  </si>
  <si>
    <t>Empoderar al 100% de mujeres seleccionadas en la identificación, formulación y ejecución del Proyectos Productivos (MESA DE CONCERTACIÓN INDIGENA).</t>
  </si>
  <si>
    <t>Creación de 42 enlaces de género en los municipios (MESA DE CONCERTACIÓN INDIGENA).</t>
  </si>
  <si>
    <t>170-18-11-0983 MARZO 1 DE 2017 ; 170-18-11-2930 .CONTRATACIÓN DIRECTA</t>
  </si>
  <si>
    <t>170-18-11-3066 18 de agosto</t>
  </si>
  <si>
    <t>170-18-11-0870 FEBRERO 17 DE 2017; 170-18-11-3093 de agosto 22 de 2017 CONTRATACIÓN DIRECTA</t>
  </si>
  <si>
    <t>170-18-11-3557 de septiembre 20; 170-18-11-3556 de sep 20; 170-18-11-3606 de sept 21 de 2017; 170-18-11-3605 de sept 21 de 2017</t>
  </si>
  <si>
    <t>170-18-11-2558 de julio 12 de 2017</t>
  </si>
  <si>
    <t>170-18-11-2944 de agost 11 de 2017</t>
  </si>
  <si>
    <t>170-18-11-2558 de julio 12 de 2017;</t>
  </si>
  <si>
    <t>170-18-11-2873 de agost 3 de 2017; 170-18-11-3303 de sept 11 de 2017.</t>
  </si>
  <si>
    <t>170-18-21-1180 MARZO 13 DE 2017; 170-18-11-2016, 170-18-11-2015, 170-18-11-2017 DE MAYO 19 DE 2017. TODOS CONTRATACIÓN DIRECTA; 170-18-11-3439 de sept 11 de 2017; 170-18-11-3302 de sep 11 de 2017; 170-18-11-3583 de sept 21 de 2017</t>
  </si>
  <si>
    <t>170-18-11-3584 de sept 21 de 2017</t>
  </si>
  <si>
    <t>170-18-11-0718  FEBRERO 15 DE 2017 y 170-18-11-2807 de julio 21 de 2017; 170-18-11-2558 de 12 de julio de 2017CONTRATACIÓN DIRECTA.</t>
  </si>
  <si>
    <t>170-18-11-2734 de julio 19 de 2017; 170-18-11-2735 de julio 19 de 2017.</t>
  </si>
  <si>
    <t>Convenio PNUD (oficina asesora de paz)</t>
  </si>
  <si>
    <t>170-18-11-0719 FEBRERO 15 DE 2017; 170-18-11-3075 de agost 18 de 2017. CONTRATACIÓN DIRECTA.</t>
  </si>
  <si>
    <t>170-18-11-0869 de FEBRERO 17 DE 2017; 170-18-11-3440 de sept 15 de 2017.  CONTRATACION DIRECTA</t>
  </si>
  <si>
    <t>Empoderamiento, con inclusión económica, a 200 mujeres rurales de todo el departamento.</t>
  </si>
  <si>
    <t>(NMPPMS / NMT) x 100</t>
  </si>
  <si>
    <t>NPFDD</t>
  </si>
  <si>
    <t>Sensibilización a la población vallecaucana de todos los procesos de defensa y protección de los derechos de las mujeres y sector LGBTI, mediante el uso de material POP. Piezas publicitarias impresas.</t>
  </si>
  <si>
    <t>170-18-11-4720  de 27 de noviembre de 2017</t>
  </si>
  <si>
    <t>170-18-11-3746 de octubre 3 de 2017</t>
  </si>
  <si>
    <t>1.211.464.900</t>
  </si>
  <si>
    <t>Estatua alusiva a la  labor de la mujer Vallecaucana</t>
  </si>
  <si>
    <t>Construcción e instalación Estatua alusiva a la  labor de la mujer Vallecaucana</t>
  </si>
  <si>
    <t>170-18-11-4803 del 29 de noviembre de 2017.</t>
  </si>
  <si>
    <t xml:space="preserve">Apoyo a la participación de las organizaciones sociales del sector LGBTI, Valle del Cauca, occidente. </t>
  </si>
  <si>
    <r>
      <t xml:space="preserve">Implementación de acciones para el cambio cultural sector LGBTI, Valle del Cauca, Occidente. </t>
    </r>
    <r>
      <rPr>
        <b/>
        <sz val="11"/>
        <color theme="1"/>
        <rFont val="Calibri"/>
        <family val="2"/>
        <scheme val="minor"/>
      </rPr>
      <t>N/P</t>
    </r>
  </si>
  <si>
    <r>
      <t>Fortalecimiento de los mecanismos y procesos de seguridad y protección al sector LGBTI del Valle del Cauca, Occidente.</t>
    </r>
    <r>
      <rPr>
        <b/>
        <sz val="11"/>
        <color theme="1"/>
        <rFont val="Calibri"/>
        <family val="2"/>
        <scheme val="minor"/>
      </rPr>
      <t xml:space="preserve"> N/P, meta cumplida.</t>
    </r>
  </si>
  <si>
    <r>
      <t>Fortalecimiento de los mecanismos y procesos de seguridad y protección al sector LGBTI del Valle del Cauca, Occidente.</t>
    </r>
    <r>
      <rPr>
        <b/>
        <sz val="11"/>
        <color theme="1"/>
        <rFont val="Calibri"/>
        <family val="2"/>
        <scheme val="minor"/>
      </rPr>
      <t>N/P, meta cumplida.</t>
    </r>
  </si>
  <si>
    <t xml:space="preserve">Apoyo a la promoción de espacios de inclusión social para las mujeres , Valle del Cauca, occidente. </t>
  </si>
  <si>
    <r>
      <t>Apoyo a la promoción de espacios de inclusión social para las mujeres , Valle del Cauca, occidente. (</t>
    </r>
    <r>
      <rPr>
        <i/>
        <sz val="11"/>
        <color theme="1"/>
        <rFont val="Calibri"/>
        <family val="2"/>
        <scheme val="minor"/>
      </rPr>
      <t>Actividades de mantenimiento y sostenibilidad de la herramienta</t>
    </r>
    <r>
      <rPr>
        <sz val="11"/>
        <color theme="1"/>
        <rFont val="Calibri"/>
        <family val="2"/>
        <scheme val="minor"/>
      </rPr>
      <t>)</t>
    </r>
  </si>
  <si>
    <r>
      <t>Apoyo a la promoción de espacios de inclusión social para las mujeres , Valle del Cauca, occidente.</t>
    </r>
    <r>
      <rPr>
        <b/>
        <sz val="11"/>
        <color theme="1"/>
        <rFont val="Calibri"/>
        <family val="2"/>
        <scheme val="minor"/>
      </rPr>
      <t xml:space="preserve"> N/P, Meta cumplida</t>
    </r>
  </si>
  <si>
    <r>
      <t>Apoyo a la promoción de espacios de inclusión social para las mujeres , Valle del Cauca, occidente. (</t>
    </r>
    <r>
      <rPr>
        <i/>
        <sz val="11"/>
        <color theme="1"/>
        <rFont val="Calibri"/>
        <family val="2"/>
        <scheme val="minor"/>
      </rPr>
      <t>Actividades de mantenimiento y sostenibilidad del acuerdo</t>
    </r>
    <r>
      <rPr>
        <sz val="11"/>
        <color theme="1"/>
        <rFont val="Calibri"/>
        <family val="2"/>
        <scheme val="minor"/>
      </rPr>
      <t>)</t>
    </r>
  </si>
  <si>
    <t xml:space="preserve">Divulgación de los derechos de la mujeres , Valle del Cauca, occidente. </t>
  </si>
  <si>
    <r>
      <t xml:space="preserve">Formación para el desarrollo y la participación de las mujeres indígenas del Valle del Cauca, Occidente. </t>
    </r>
    <r>
      <rPr>
        <b/>
        <sz val="11"/>
        <color theme="1"/>
        <rFont val="Calibri"/>
        <family val="2"/>
        <scheme val="minor"/>
      </rPr>
      <t>N/P</t>
    </r>
  </si>
  <si>
    <r>
      <t xml:space="preserve">Implementación de acciones estrategicas de las políticas públicas de mujer y LGBTI para la inclusión social, Valle del Cauca, Occidente.  Proyecto SGR,  ejecución desde vigencia 2015, ejecutor INTENALCO, supervisor Gobernación. </t>
    </r>
    <r>
      <rPr>
        <b/>
        <sz val="11"/>
        <color theme="1"/>
        <rFont val="Calibri"/>
        <family val="2"/>
        <scheme val="minor"/>
      </rPr>
      <t>N/P</t>
    </r>
  </si>
  <si>
    <r>
      <t xml:space="preserve">Desarrollo de condiciones propicias para la participación de las mujeres en escenarios de paz, Valle del Cauca, Occidente. </t>
    </r>
    <r>
      <rPr>
        <b/>
        <sz val="11"/>
        <color theme="1"/>
        <rFont val="Calibri"/>
        <family val="2"/>
        <scheme val="minor"/>
      </rPr>
      <t>N/P</t>
    </r>
  </si>
  <si>
    <r>
      <t>Desarrollo de condiciones propicias para la participación de las mujeres en escenarios de paz, Valle del Cauca, Occidente. (</t>
    </r>
    <r>
      <rPr>
        <i/>
        <sz val="11"/>
        <color theme="1"/>
        <rFont val="Calibri"/>
        <family val="2"/>
        <scheme val="minor"/>
      </rPr>
      <t>Apoyo y seguimiento  jurídico a la RED de Mujeres)</t>
    </r>
  </si>
  <si>
    <t>Construcción de escenarios para la participación del sector LGBTI en el posconflicto, Valle del Cauca, Occidente.(Apoyo y seguimiento jurídico a la RED LGBTI)</t>
  </si>
  <si>
    <r>
      <t xml:space="preserve">Apoyo a la politica publica para la equidad de género - Exaltación a la mujer Vallecaucana, Valle del Cauca, Occidente. </t>
    </r>
    <r>
      <rPr>
        <b/>
        <sz val="11"/>
        <color theme="1"/>
        <rFont val="Calibri"/>
        <family val="2"/>
        <scheme val="minor"/>
      </rPr>
      <t>N/P</t>
    </r>
  </si>
  <si>
    <r>
      <t>Construcción de hogares de acogida en los municipios de Buenaventura y Jamundí, Valle del Cauca, Occidente.</t>
    </r>
    <r>
      <rPr>
        <b/>
        <sz val="11"/>
        <color theme="1"/>
        <rFont val="Calibri"/>
        <family val="2"/>
        <scheme val="minor"/>
      </rPr>
      <t xml:space="preserve"> N/P</t>
    </r>
  </si>
  <si>
    <t>Creación y/o fortalecimiento de las confluencias municipales de LGBTI en 12 municipios del departamento.</t>
  </si>
  <si>
    <t>Fortalecimiento,  en el 24% de los municipios, del proceso de socialización e interiorización de la Política pública de LGBTI .</t>
  </si>
  <si>
    <t>Capacitación a  líderes o representantes del sector LGBTI en uso adecuado de las TICs.</t>
  </si>
  <si>
    <t>Acompañamiento a un municipio en la construcción y puesta en marcha de un hogar de acogida para mujeres víctimas de la violencia</t>
  </si>
  <si>
    <t>Realización de un encuentro de enlaces de genero municipal</t>
  </si>
  <si>
    <t>Herramienta tecnológica que permita fortalecer las instancias de erradicación de la violencia contra la mujer y la población LGBTI implementada y con actividades de mantenimiento.</t>
  </si>
  <si>
    <t>Realización de actividades de mantenimiento y sostenibilidad de la herramienta tecnológica que permita fortalecer las instancias de erradicación de la violencia contra la mujer</t>
  </si>
  <si>
    <t>Realización de actividades de mantenimiento y sostenibilidad del acuerdo con empresarios del sector privado para aplicar el incentivo por vinculación laboral de mujeres víctimas de violencia</t>
  </si>
  <si>
    <t>Acuerdo con empresarios del sector privado para aplicar el incentivo por vinculación laboral de mujeres víctimas de violencia, implementado y con actividades de mantenimiento y sostenibilidad.</t>
  </si>
  <si>
    <t>Empoderamiento, con inclusión económica a 10 mujeres rurales del departamento.</t>
  </si>
  <si>
    <t>Apoyo técnico a las actividades del proyecto.</t>
  </si>
  <si>
    <t>Municipios del departamento con la política pública de mujer y la normatividad que protege sus derechos, socializada. / Campaña de sensibilización a hombres, realizada.</t>
  </si>
  <si>
    <t xml:space="preserve"> Realización de una campaña de sensibilización a hombres del departamento en el respeto a los derechos de las mujeres, NUEVAS MASCULINIDADES.</t>
  </si>
  <si>
    <t>Realización de evento de reconocimiento y exaltación a la labor de la mujer Vallecaucana.</t>
  </si>
  <si>
    <t>Conmemoración del dia de la NO violencia contra la Mujer.</t>
  </si>
  <si>
    <t>Realización de un evento de capacitación en derechos a las mujeres indígenas del departamento.</t>
  </si>
  <si>
    <t>Empoderamiento a mujeres indígenas del departamento en identificación, formulación y ejecución de proyectos productivos.</t>
  </si>
  <si>
    <t>Mujeres indígenas empoderadas en identificación, formulación y ejecución de proyectos productivos, .</t>
  </si>
  <si>
    <t>Conformación de una RED de mujeres indígenas para participar en los escenarios de Paz.</t>
  </si>
  <si>
    <t>Realización de un (1) encuentro de paz  con las mujeres indígenas del departamento.</t>
  </si>
  <si>
    <r>
      <t xml:space="preserve">Divulgación de los derechos de la mujeres , Valle del Cauca, occidente. </t>
    </r>
    <r>
      <rPr>
        <b/>
        <sz val="11"/>
        <color theme="1"/>
        <rFont val="Calibri"/>
        <family val="2"/>
        <scheme val="minor"/>
      </rPr>
      <t>N/P</t>
    </r>
  </si>
  <si>
    <t>Desarrollar en 10 municipios del departamento un programa de fortalecimiento de iniciativas productivas a mujeres urbanas y población LGBTI.</t>
  </si>
  <si>
    <t>Apoyo y seguimiento jurídica a la RED DE MUJERES</t>
  </si>
  <si>
    <t xml:space="preserve">Red de mujeres protagonistas en los escenarios de paz y posconflicto con actividades de apoyo y seguimiento. </t>
  </si>
  <si>
    <t>Red LGBTI protagonistas en los escenarios de paz y posconflicto, con actividades de apoyo y seguimiento.</t>
  </si>
  <si>
    <t>Apoyo y seguimiento jurídico a la RED LGBTI</t>
  </si>
  <si>
    <t>Socialización en el 13% de los Municipios del Departamento la Política Pública de Mujer y la Normatividad que protege sus derechos.</t>
  </si>
  <si>
    <t>Coordinación del proyecto en las iniciativas y talleres productivas para mujeres  del departamento.</t>
  </si>
  <si>
    <t>Desarrollar un programa de creación y fortalecimiento de iniciativas y/o talleres productivos para mujeres en el Distrito de Buenaventura.( $1.000.000.000)</t>
  </si>
  <si>
    <t>Se realizara una Pasarela de Inclusión, Rueda de negocios, Exposición de productos e intercambio de experiencias exitosas ($ 150.000.000)</t>
  </si>
  <si>
    <t>Encuentros de enlaces de género municipal</t>
  </si>
  <si>
    <t>Prestación de servicios, en hogares de acogida del departamento, para brindar soporte social, jurídico y de emprendimiento a mujeres víctimas de la violencia basada en género.($ 70.000.000)</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</si>
</sst>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64" formatCode="_(&quot;$&quot;\ * #,##0_);_(&quot;$&quot;\ * \(#,##0\);_(&quot;$&quot;\ * &quot;-&quot;_);_(@_)"/>
    <numFmt numFmtId="165" formatCode="_(&quot;$&quot;\ * #,##0.00_);_(&quot;$&quot;\ * \(#,##0.00\);_(&quot;$&quot;\ * &quot;-&quot;??_);_(@_)"/>
    <numFmt numFmtId="166" formatCode="_(* #,##0.00_);_(* \(#,##0.00\);_(* &quot;-&quot;??_);_(@_)"/>
    <numFmt numFmtId="167" formatCode="_-* #,##0.00\ &quot;€&quot;_-;\-* #,##0.00\ &quot;€&quot;_-;_-* &quot;-&quot;??\ &quot;€&quot;_-;_-@_-"/>
    <numFmt numFmtId="168" formatCode="_-* #,##0.00\ _€_-;\-* #,##0.00\ _€_-;_-* &quot;-&quot;??\ _€_-;_-@_-"/>
    <numFmt numFmtId="169" formatCode="_ * #,##0.00_ ;_ * \-#,##0.00_ ;_ * &quot;-&quot;??_ ;_ @_ "/>
    <numFmt numFmtId="170" formatCode="_ &quot;$&quot;\ * #,##0.00_ ;_ &quot;$&quot;\ * \-#,##0.00_ ;_ &quot;$&quot;\ * &quot;-&quot;??_ ;_ @_ "/>
    <numFmt numFmtId="171" formatCode="0.0%"/>
    <numFmt numFmtId="172" formatCode="_(&quot;$&quot;* #,##0.00_);_(&quot;$&quot;* \(#,##0.00\);_(&quot;$&quot;* &quot;-&quot;??_);_(@_)"/>
    <numFmt numFmtId="173" formatCode="_(&quot;$&quot;* #,##0_);_(&quot;$&quot;* \(#,##0\);_(&quot;$&quot;* &quot;-&quot;_);_(@_)"/>
    <numFmt numFmtId="174" formatCode="&quot;$&quot;#,##0.00"/>
    <numFmt numFmtId="175" formatCode="0.0"/>
    <numFmt numFmtId="176" formatCode="_(* #,##0_);_(* \(#,##0\);_(* &quot;-&quot;??_);_(@_)"/>
    <numFmt numFmtId="177" formatCode="#,##0.0"/>
    <numFmt numFmtId="178" formatCode="&quot;$&quot;\ #,##0"/>
  </numFmts>
  <fonts count="62"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0"/>
      <name val="Arial"/>
      <family val="2"/>
    </font>
    <font>
      <b/>
      <sz val="12"/>
      <name val="Arial"/>
      <family val="2"/>
    </font>
    <font>
      <sz val="12"/>
      <name val="Arial"/>
      <family val="2"/>
    </font>
    <font>
      <sz val="11"/>
      <name val="Arial"/>
      <family val="2"/>
    </font>
    <font>
      <sz val="11"/>
      <color indexed="8"/>
      <name val="Calibri"/>
      <family val="2"/>
    </font>
    <font>
      <b/>
      <sz val="14"/>
      <color theme="1"/>
      <name val="Arial"/>
      <family val="2"/>
    </font>
    <font>
      <sz val="11"/>
      <color theme="1"/>
      <name val="Arial"/>
      <family val="2"/>
    </font>
    <font>
      <sz val="14"/>
      <color theme="1"/>
      <name val="Arial"/>
      <family val="2"/>
    </font>
    <font>
      <sz val="12"/>
      <color theme="1"/>
      <name val="Arial"/>
      <family val="2"/>
    </font>
    <font>
      <b/>
      <sz val="11"/>
      <color theme="1"/>
      <name val="Arial"/>
      <family val="2"/>
    </font>
    <font>
      <b/>
      <sz val="10"/>
      <color theme="1"/>
      <name val="Arial"/>
      <family val="2"/>
    </font>
    <font>
      <sz val="10"/>
      <color theme="1"/>
      <name val="Arial"/>
      <family val="2"/>
    </font>
    <font>
      <sz val="14"/>
      <color theme="1"/>
      <name val="Calibri"/>
      <family val="2"/>
      <scheme val="minor"/>
    </font>
    <font>
      <b/>
      <sz val="12"/>
      <color theme="1"/>
      <name val="Arial"/>
      <family val="2"/>
    </font>
    <font>
      <sz val="12"/>
      <color theme="1"/>
      <name val="Calibri"/>
      <family val="2"/>
      <scheme val="minor"/>
    </font>
    <font>
      <sz val="10"/>
      <name val="Trebuchet MS"/>
      <family val="2"/>
    </font>
    <font>
      <b/>
      <sz val="14"/>
      <color theme="1"/>
      <name val="Calibri"/>
      <family val="2"/>
      <scheme val="minor"/>
    </font>
    <font>
      <sz val="11"/>
      <color rgb="FF000000"/>
      <name val="Arial"/>
      <family val="2"/>
    </font>
    <font>
      <b/>
      <sz val="9"/>
      <color indexed="81"/>
      <name val="Tahoma"/>
      <family val="2"/>
    </font>
    <font>
      <sz val="9"/>
      <color indexed="81"/>
      <name val="Tahoma"/>
      <family val="2"/>
    </font>
    <font>
      <b/>
      <sz val="10"/>
      <color theme="1"/>
      <name val="Calibri"/>
      <family val="2"/>
      <scheme val="minor"/>
    </font>
    <font>
      <b/>
      <sz val="11"/>
      <name val="Arial"/>
      <family val="2"/>
    </font>
    <font>
      <sz val="10"/>
      <color indexed="81"/>
      <name val="Tahoma"/>
      <family val="2"/>
    </font>
    <font>
      <b/>
      <sz val="10"/>
      <color indexed="81"/>
      <name val="Tahoma"/>
      <family val="2"/>
    </font>
    <font>
      <sz val="9"/>
      <name val="Arial"/>
      <family val="2"/>
    </font>
    <font>
      <sz val="10"/>
      <color theme="1"/>
      <name val="Calibri"/>
      <family val="2"/>
      <scheme val="minor"/>
    </font>
    <font>
      <sz val="16"/>
      <color theme="1"/>
      <name val="Calibri"/>
      <family val="2"/>
      <scheme val="minor"/>
    </font>
    <font>
      <b/>
      <sz val="14"/>
      <color rgb="FF0000CC"/>
      <name val="Arial"/>
      <family val="2"/>
    </font>
    <font>
      <b/>
      <sz val="11"/>
      <color rgb="FFC00000"/>
      <name val="Arial"/>
      <family val="2"/>
    </font>
    <font>
      <sz val="11"/>
      <color rgb="FF000000"/>
      <name val="Trebuchet MS"/>
      <family val="2"/>
    </font>
    <font>
      <b/>
      <sz val="11"/>
      <color indexed="8"/>
      <name val="Trebuchet MS"/>
      <family val="2"/>
    </font>
    <font>
      <b/>
      <sz val="11"/>
      <color indexed="81"/>
      <name val="Tahoma"/>
      <family val="2"/>
    </font>
    <font>
      <b/>
      <sz val="14"/>
      <color rgb="FF0000FF"/>
      <name val="Arial"/>
      <family val="2"/>
    </font>
    <font>
      <b/>
      <sz val="11"/>
      <color indexed="8"/>
      <name val="Arial"/>
      <family val="2"/>
    </font>
    <font>
      <sz val="11"/>
      <color rgb="FF000000"/>
      <name val="Arial Narrow"/>
      <family val="2"/>
    </font>
    <font>
      <sz val="9"/>
      <color theme="1"/>
      <name val="Calibri"/>
      <family val="2"/>
      <scheme val="minor"/>
    </font>
    <font>
      <sz val="10"/>
      <name val="Calibri"/>
      <family val="2"/>
      <scheme val="minor"/>
    </font>
    <font>
      <b/>
      <sz val="10"/>
      <color rgb="FFC00000"/>
      <name val="Calibri"/>
      <family val="2"/>
      <scheme val="minor"/>
    </font>
    <font>
      <b/>
      <sz val="10"/>
      <color rgb="FFFF0000"/>
      <name val="Calibri"/>
      <family val="2"/>
      <scheme val="minor"/>
    </font>
    <font>
      <b/>
      <sz val="10"/>
      <name val="Calibri"/>
      <family val="2"/>
      <scheme val="minor"/>
    </font>
    <font>
      <sz val="10"/>
      <color rgb="FF00B050"/>
      <name val="Calibri"/>
      <family val="2"/>
      <scheme val="minor"/>
    </font>
    <font>
      <sz val="10"/>
      <color indexed="8"/>
      <name val="Calibri"/>
      <family val="2"/>
      <scheme val="minor"/>
    </font>
    <font>
      <sz val="10"/>
      <color rgb="FFFF0000"/>
      <name val="Calibri"/>
      <family val="2"/>
      <scheme val="minor"/>
    </font>
    <font>
      <sz val="10"/>
      <color rgb="FF000000"/>
      <name val="Calibri"/>
      <family val="2"/>
      <scheme val="minor"/>
    </font>
    <font>
      <b/>
      <sz val="10"/>
      <color rgb="FF0000FF"/>
      <name val="Calibri"/>
      <family val="2"/>
      <scheme val="minor"/>
    </font>
    <font>
      <sz val="11"/>
      <name val="Calibri"/>
      <family val="2"/>
      <scheme val="minor"/>
    </font>
    <font>
      <sz val="11"/>
      <name val="Calibri"/>
      <family val="2"/>
    </font>
    <font>
      <sz val="11"/>
      <color rgb="FF222222"/>
      <name val="Arial"/>
      <family val="2"/>
    </font>
    <font>
      <sz val="11"/>
      <color rgb="FFFF0000"/>
      <name val="Arial"/>
      <family val="2"/>
    </font>
    <font>
      <sz val="10"/>
      <color rgb="FF222222"/>
      <name val="Arial"/>
      <family val="2"/>
    </font>
    <font>
      <sz val="10"/>
      <color rgb="FF000000"/>
      <name val="Arial"/>
      <family val="2"/>
    </font>
    <font>
      <sz val="28"/>
      <color theme="1"/>
      <name val="Calibri"/>
      <family val="2"/>
      <scheme val="minor"/>
    </font>
    <font>
      <b/>
      <sz val="24"/>
      <name val="Arial"/>
      <family val="2"/>
    </font>
    <font>
      <sz val="24"/>
      <color theme="1"/>
      <name val="Calibri"/>
      <family val="2"/>
      <scheme val="minor"/>
    </font>
    <font>
      <b/>
      <sz val="22"/>
      <color theme="1"/>
      <name val="Calibri"/>
      <family val="2"/>
      <scheme val="minor"/>
    </font>
    <font>
      <b/>
      <sz val="8"/>
      <name val="Arial"/>
      <family val="2"/>
    </font>
    <font>
      <sz val="11"/>
      <color indexed="8"/>
      <name val="Arial"/>
      <family val="2"/>
    </font>
    <font>
      <i/>
      <sz val="11"/>
      <color theme="1"/>
      <name val="Calibri"/>
      <family val="2"/>
      <scheme val="minor"/>
    </font>
  </fonts>
  <fills count="18">
    <fill>
      <patternFill patternType="none"/>
    </fill>
    <fill>
      <patternFill patternType="gray125"/>
    </fill>
    <fill>
      <patternFill patternType="solid">
        <fgColor rgb="FFFFFFCC"/>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FFCCFF"/>
        <bgColor indexed="64"/>
      </patternFill>
    </fill>
    <fill>
      <patternFill patternType="solid">
        <fgColor theme="2"/>
        <bgColor indexed="64"/>
      </patternFill>
    </fill>
    <fill>
      <patternFill patternType="solid">
        <fgColor theme="0"/>
        <bgColor indexed="64"/>
      </patternFill>
    </fill>
    <fill>
      <patternFill patternType="solid">
        <fgColor theme="8" tint="0.79998168889431442"/>
        <bgColor indexed="64"/>
      </patternFill>
    </fill>
    <fill>
      <patternFill patternType="solid">
        <fgColor rgb="FFFFFF00"/>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rgb="FFFF0000"/>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indexed="9"/>
        <bgColor indexed="64"/>
      </patternFill>
    </fill>
  </fills>
  <borders count="61">
    <border>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right/>
      <top style="thin">
        <color auto="1"/>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double">
        <color auto="1"/>
      </bottom>
      <diagonal/>
    </border>
    <border>
      <left style="thin">
        <color auto="1"/>
      </left>
      <right/>
      <top/>
      <bottom style="double">
        <color auto="1"/>
      </bottom>
      <diagonal/>
    </border>
    <border>
      <left style="thin">
        <color auto="1"/>
      </left>
      <right style="thin">
        <color auto="1"/>
      </right>
      <top/>
      <bottom style="double">
        <color auto="1"/>
      </bottom>
      <diagonal/>
    </border>
    <border>
      <left style="thin">
        <color auto="1"/>
      </left>
      <right style="thin">
        <color auto="1"/>
      </right>
      <top style="double">
        <color auto="1"/>
      </top>
      <bottom/>
      <diagonal/>
    </border>
    <border>
      <left style="medium">
        <color auto="1"/>
      </left>
      <right/>
      <top style="medium">
        <color auto="1"/>
      </top>
      <bottom/>
      <diagonal/>
    </border>
    <border>
      <left style="medium">
        <color auto="1"/>
      </left>
      <right/>
      <top style="medium">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double">
        <color auto="1"/>
      </bottom>
      <diagonal/>
    </border>
    <border>
      <left/>
      <right/>
      <top style="medium">
        <color auto="1"/>
      </top>
      <bottom/>
      <diagonal/>
    </border>
    <border>
      <left/>
      <right style="thin">
        <color auto="1"/>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thin">
        <color auto="1"/>
      </bottom>
      <diagonal/>
    </border>
    <border>
      <left style="medium">
        <color auto="1"/>
      </left>
      <right style="thin">
        <color auto="1"/>
      </right>
      <top style="double">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top style="double">
        <color auto="1"/>
      </top>
      <bottom style="thin">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s>
  <cellStyleXfs count="23">
    <xf numFmtId="0" fontId="0" fillId="0" borderId="0"/>
    <xf numFmtId="0" fontId="3" fillId="0" borderId="0">
      <alignment vertical="top"/>
    </xf>
    <xf numFmtId="168" fontId="8" fillId="0" borderId="0" applyFont="0" applyFill="0" applyBorder="0" applyAlignment="0" applyProtection="0"/>
    <xf numFmtId="9" fontId="8" fillId="0" borderId="0" applyFont="0" applyFill="0" applyBorder="0" applyAlignment="0" applyProtection="0"/>
    <xf numFmtId="167" fontId="1" fillId="0" borderId="0" applyFont="0" applyFill="0" applyBorder="0" applyAlignment="0" applyProtection="0"/>
    <xf numFmtId="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1" fontId="8" fillId="0" borderId="0" applyFont="0" applyFill="0" applyBorder="0" applyAlignment="0" applyProtection="0"/>
    <xf numFmtId="165" fontId="8" fillId="0" borderId="0" applyFont="0" applyFill="0" applyBorder="0" applyAlignment="0" applyProtection="0"/>
    <xf numFmtId="0" fontId="1" fillId="0" borderId="0"/>
    <xf numFmtId="0" fontId="3" fillId="0" borderId="0">
      <alignment vertical="top"/>
    </xf>
    <xf numFmtId="0" fontId="1" fillId="0" borderId="0"/>
    <xf numFmtId="0" fontId="3" fillId="0" borderId="0">
      <alignment vertical="top"/>
    </xf>
    <xf numFmtId="0" fontId="3" fillId="0" borderId="0"/>
    <xf numFmtId="172" fontId="1" fillId="0" borderId="0" applyFont="0" applyFill="0" applyBorder="0" applyAlignment="0" applyProtection="0"/>
    <xf numFmtId="173" fontId="1" fillId="0" borderId="0" applyFont="0" applyFill="0" applyBorder="0" applyAlignment="0" applyProtection="0"/>
    <xf numFmtId="0" fontId="3" fillId="0" borderId="0">
      <alignment vertical="top"/>
    </xf>
    <xf numFmtId="166"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cellStyleXfs>
  <cellXfs count="789">
    <xf numFmtId="0" fontId="0" fillId="0" borderId="0" xfId="0"/>
    <xf numFmtId="0" fontId="10" fillId="0" borderId="0" xfId="0" applyFont="1"/>
    <xf numFmtId="0" fontId="10" fillId="0" borderId="0" xfId="0" applyFont="1" applyBorder="1"/>
    <xf numFmtId="0" fontId="15" fillId="0" borderId="0" xfId="0" applyFont="1"/>
    <xf numFmtId="3" fontId="19" fillId="0" borderId="16" xfId="1" applyNumberFormat="1" applyFont="1" applyFill="1" applyBorder="1" applyAlignment="1" applyProtection="1">
      <alignment horizontal="left" vertical="center" wrapText="1"/>
    </xf>
    <xf numFmtId="3" fontId="19" fillId="0" borderId="6" xfId="1" applyNumberFormat="1" applyFont="1" applyFill="1" applyBorder="1" applyAlignment="1" applyProtection="1">
      <alignment horizontal="left" vertical="center" wrapText="1"/>
    </xf>
    <xf numFmtId="3" fontId="19" fillId="0" borderId="17" xfId="1" applyNumberFormat="1" applyFont="1" applyFill="1" applyBorder="1" applyAlignment="1" applyProtection="1">
      <alignment horizontal="left" vertical="center" wrapText="1"/>
    </xf>
    <xf numFmtId="0" fontId="19" fillId="2" borderId="6" xfId="1" applyFont="1" applyFill="1" applyBorder="1" applyAlignment="1" applyProtection="1">
      <alignment horizontal="left" vertical="center" wrapText="1"/>
    </xf>
    <xf numFmtId="3" fontId="19" fillId="2" borderId="6" xfId="1" applyNumberFormat="1" applyFont="1" applyFill="1" applyBorder="1" applyAlignment="1" applyProtection="1">
      <alignment horizontal="left" vertical="center" wrapText="1"/>
    </xf>
    <xf numFmtId="0" fontId="15" fillId="0" borderId="0" xfId="0" applyFont="1" applyBorder="1"/>
    <xf numFmtId="0" fontId="0" fillId="0" borderId="0" xfId="0" applyFill="1" applyBorder="1" applyAlignment="1"/>
    <xf numFmtId="0" fontId="11" fillId="0" borderId="0" xfId="0" applyFont="1" applyBorder="1" applyAlignment="1">
      <alignment horizontal="center" vertical="center"/>
    </xf>
    <xf numFmtId="0" fontId="12" fillId="0" borderId="0" xfId="0" applyFont="1" applyBorder="1"/>
    <xf numFmtId="0" fontId="17" fillId="0" borderId="0" xfId="0" applyFont="1" applyBorder="1"/>
    <xf numFmtId="0" fontId="12" fillId="0" borderId="0" xfId="0" applyFont="1" applyBorder="1" applyAlignment="1" applyProtection="1">
      <alignment horizontal="center" vertical="top" wrapText="1"/>
      <protection locked="0"/>
    </xf>
    <xf numFmtId="0" fontId="12" fillId="0" borderId="0" xfId="0" applyFont="1" applyBorder="1" applyAlignment="1" applyProtection="1">
      <alignment vertical="top" wrapText="1"/>
      <protection locked="0"/>
    </xf>
    <xf numFmtId="0" fontId="6" fillId="0" borderId="0" xfId="0" applyFont="1" applyFill="1" applyBorder="1" applyAlignment="1" applyProtection="1">
      <alignment horizontal="left" vertical="top"/>
      <protection locked="0"/>
    </xf>
    <xf numFmtId="0" fontId="6" fillId="0" borderId="0" xfId="0" applyFont="1" applyFill="1" applyBorder="1" applyAlignment="1"/>
    <xf numFmtId="0" fontId="12" fillId="0" borderId="0" xfId="0" applyFont="1" applyFill="1" applyBorder="1" applyAlignment="1"/>
    <xf numFmtId="0" fontId="12" fillId="0" borderId="0" xfId="0" applyFont="1" applyBorder="1" applyAlignment="1">
      <alignment wrapText="1"/>
    </xf>
    <xf numFmtId="0" fontId="10" fillId="0" borderId="0" xfId="0" applyFont="1" applyAlignment="1">
      <alignment horizontal="left" vertical="center"/>
    </xf>
    <xf numFmtId="3" fontId="15" fillId="0" borderId="16" xfId="0" applyNumberFormat="1" applyFont="1" applyBorder="1" applyAlignment="1" applyProtection="1">
      <alignment vertical="top"/>
    </xf>
    <xf numFmtId="3" fontId="15" fillId="0" borderId="20" xfId="0" applyNumberFormat="1" applyFont="1" applyBorder="1" applyAlignment="1" applyProtection="1">
      <alignment vertical="top"/>
    </xf>
    <xf numFmtId="0" fontId="15" fillId="0" borderId="0" xfId="0" applyFont="1" applyAlignment="1">
      <alignment horizontal="center" vertical="center"/>
    </xf>
    <xf numFmtId="3" fontId="4" fillId="0" borderId="3" xfId="0" applyNumberFormat="1" applyFont="1" applyFill="1" applyBorder="1" applyAlignment="1" applyProtection="1">
      <alignment horizontal="left" vertical="center" wrapText="1"/>
    </xf>
    <xf numFmtId="0" fontId="14" fillId="0" borderId="3" xfId="0" applyFont="1" applyFill="1" applyBorder="1" applyAlignment="1">
      <alignment horizontal="left" vertical="center" wrapText="1"/>
    </xf>
    <xf numFmtId="0" fontId="14" fillId="0" borderId="3" xfId="0" applyFont="1" applyBorder="1" applyAlignment="1">
      <alignment horizontal="left" wrapText="1"/>
    </xf>
    <xf numFmtId="0" fontId="28" fillId="9" borderId="0" xfId="0" applyFont="1" applyFill="1" applyBorder="1" applyAlignment="1" applyProtection="1">
      <alignment horizontal="center" vertical="center" wrapText="1"/>
    </xf>
    <xf numFmtId="0" fontId="7" fillId="9" borderId="0" xfId="0" applyFont="1" applyFill="1" applyBorder="1" applyAlignment="1" applyProtection="1">
      <alignment horizontal="center" vertical="center" wrapText="1"/>
    </xf>
    <xf numFmtId="0" fontId="0" fillId="0" borderId="0" xfId="0" applyFill="1"/>
    <xf numFmtId="0" fontId="10" fillId="0" borderId="0" xfId="0" applyFont="1" applyFill="1"/>
    <xf numFmtId="0" fontId="13" fillId="0" borderId="8" xfId="0" applyFont="1" applyBorder="1" applyAlignment="1" applyProtection="1">
      <alignment horizontal="center" vertical="center"/>
    </xf>
    <xf numFmtId="0" fontId="10" fillId="0" borderId="8" xfId="0" applyFont="1" applyBorder="1" applyAlignment="1" applyProtection="1">
      <alignment horizontal="center" vertical="center"/>
    </xf>
    <xf numFmtId="0" fontId="13" fillId="0" borderId="6" xfId="0" applyFont="1" applyBorder="1" applyAlignment="1" applyProtection="1">
      <alignment horizontal="center" vertical="center"/>
    </xf>
    <xf numFmtId="3" fontId="4" fillId="4" borderId="16" xfId="0" applyNumberFormat="1" applyFont="1" applyFill="1" applyBorder="1" applyAlignment="1" applyProtection="1">
      <alignment horizontal="center" vertical="center" wrapText="1"/>
    </xf>
    <xf numFmtId="3" fontId="5" fillId="8" borderId="16" xfId="0" applyNumberFormat="1" applyFont="1" applyFill="1" applyBorder="1" applyAlignment="1" applyProtection="1">
      <alignment horizontal="center" vertical="center" wrapText="1"/>
    </xf>
    <xf numFmtId="3" fontId="4" fillId="7" borderId="16" xfId="0" applyNumberFormat="1" applyFont="1" applyFill="1" applyBorder="1" applyAlignment="1" applyProtection="1">
      <alignment horizontal="center" vertical="center" wrapText="1"/>
    </xf>
    <xf numFmtId="0" fontId="4" fillId="0" borderId="0" xfId="0" applyFont="1" applyFill="1" applyBorder="1" applyAlignment="1">
      <alignment horizontal="center" vertical="center" wrapText="1"/>
    </xf>
    <xf numFmtId="0" fontId="24" fillId="0" borderId="0" xfId="0" applyFont="1" applyBorder="1" applyAlignment="1">
      <alignment vertical="center"/>
    </xf>
    <xf numFmtId="3" fontId="4" fillId="8" borderId="11" xfId="0" applyNumberFormat="1" applyFont="1" applyFill="1" applyBorder="1" applyAlignment="1" applyProtection="1">
      <alignment horizontal="center" vertical="center" wrapText="1"/>
    </xf>
    <xf numFmtId="3" fontId="4" fillId="8" borderId="34" xfId="0" applyNumberFormat="1" applyFont="1" applyFill="1" applyBorder="1" applyAlignment="1" applyProtection="1">
      <alignment horizontal="center" vertical="center" wrapText="1"/>
    </xf>
    <xf numFmtId="0" fontId="11" fillId="0" borderId="0" xfId="0" applyFont="1" applyFill="1" applyBorder="1" applyAlignment="1">
      <alignment horizontal="center" vertical="center"/>
    </xf>
    <xf numFmtId="0" fontId="16"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9" fillId="0" borderId="0" xfId="0" applyFont="1" applyBorder="1" applyAlignment="1">
      <alignment vertical="center"/>
    </xf>
    <xf numFmtId="0" fontId="10" fillId="0" borderId="0" xfId="0" applyFont="1" applyFill="1" applyProtection="1">
      <protection locked="0"/>
    </xf>
    <xf numFmtId="0" fontId="24" fillId="2" borderId="6" xfId="0" applyFont="1" applyFill="1" applyBorder="1" applyAlignment="1" applyProtection="1">
      <alignment horizontal="center" vertical="top" wrapText="1"/>
    </xf>
    <xf numFmtId="0" fontId="24" fillId="2" borderId="6" xfId="0" applyFont="1" applyFill="1" applyBorder="1" applyAlignment="1" applyProtection="1">
      <alignment horizontal="left" vertical="top" wrapText="1"/>
    </xf>
    <xf numFmtId="0" fontId="24" fillId="2" borderId="6" xfId="0" applyFont="1" applyFill="1" applyBorder="1" applyAlignment="1" applyProtection="1">
      <alignment horizontal="center" vertical="top" wrapText="1"/>
      <protection locked="0"/>
    </xf>
    <xf numFmtId="0" fontId="41" fillId="2" borderId="6" xfId="0" applyFont="1" applyFill="1" applyBorder="1" applyAlignment="1" applyProtection="1">
      <alignment horizontal="left" vertical="top" wrapText="1"/>
      <protection locked="0"/>
    </xf>
    <xf numFmtId="0" fontId="24" fillId="13" borderId="6" xfId="0" applyFont="1" applyFill="1" applyBorder="1" applyAlignment="1" applyProtection="1">
      <alignment horizontal="left" vertical="top" wrapText="1"/>
      <protection locked="0"/>
    </xf>
    <xf numFmtId="0" fontId="24" fillId="2" borderId="6" xfId="0" applyFont="1" applyFill="1" applyBorder="1" applyAlignment="1" applyProtection="1">
      <alignment horizontal="left" vertical="top" wrapText="1"/>
      <protection locked="0"/>
    </xf>
    <xf numFmtId="0" fontId="42" fillId="11" borderId="6" xfId="0" applyFont="1" applyFill="1" applyBorder="1" applyAlignment="1" applyProtection="1">
      <alignment horizontal="left" vertical="top" wrapText="1"/>
      <protection locked="0"/>
    </xf>
    <xf numFmtId="3" fontId="24" fillId="2" borderId="6" xfId="0" applyNumberFormat="1" applyFont="1" applyFill="1" applyBorder="1" applyAlignment="1" applyProtection="1">
      <alignment horizontal="center" vertical="top" wrapText="1"/>
      <protection locked="0"/>
    </xf>
    <xf numFmtId="1" fontId="24" fillId="2" borderId="6" xfId="0" applyNumberFormat="1" applyFont="1" applyFill="1" applyBorder="1" applyAlignment="1" applyProtection="1">
      <alignment horizontal="center" vertical="top" wrapText="1"/>
      <protection locked="0"/>
    </xf>
    <xf numFmtId="3" fontId="43" fillId="2" borderId="6" xfId="0" applyNumberFormat="1" applyFont="1" applyFill="1" applyBorder="1" applyAlignment="1" applyProtection="1">
      <alignment horizontal="center" vertical="top" wrapText="1"/>
    </xf>
    <xf numFmtId="0" fontId="24" fillId="2" borderId="6" xfId="0" applyFont="1" applyFill="1" applyBorder="1" applyAlignment="1">
      <alignment horizontal="center" vertical="top" wrapText="1"/>
    </xf>
    <xf numFmtId="0" fontId="41" fillId="12" borderId="6" xfId="0" applyFont="1" applyFill="1" applyBorder="1" applyAlignment="1" applyProtection="1">
      <alignment horizontal="left" vertical="top" wrapText="1"/>
      <protection locked="0"/>
    </xf>
    <xf numFmtId="0" fontId="24" fillId="0" borderId="6" xfId="0" applyFont="1" applyFill="1" applyBorder="1" applyAlignment="1" applyProtection="1">
      <alignment horizontal="left" vertical="top" wrapText="1"/>
    </xf>
    <xf numFmtId="1" fontId="29" fillId="0" borderId="6" xfId="0" applyNumberFormat="1" applyFont="1" applyFill="1" applyBorder="1" applyAlignment="1" applyProtection="1">
      <alignment horizontal="center" vertical="top" wrapText="1"/>
    </xf>
    <xf numFmtId="0" fontId="29" fillId="0" borderId="6" xfId="0" applyFont="1" applyFill="1" applyBorder="1" applyAlignment="1" applyProtection="1">
      <alignment horizontal="left" vertical="top" wrapText="1"/>
    </xf>
    <xf numFmtId="0" fontId="29" fillId="0" borderId="6" xfId="0" applyFont="1" applyFill="1" applyBorder="1" applyAlignment="1" applyProtection="1">
      <alignment horizontal="center" vertical="top" wrapText="1"/>
      <protection locked="0"/>
    </xf>
    <xf numFmtId="0" fontId="29" fillId="0" borderId="6" xfId="0" applyFont="1" applyFill="1" applyBorder="1" applyAlignment="1" applyProtection="1">
      <alignment horizontal="left" vertical="top" wrapText="1"/>
      <protection locked="0"/>
    </xf>
    <xf numFmtId="0" fontId="29" fillId="0" borderId="11" xfId="0" applyFont="1" applyFill="1" applyBorder="1" applyAlignment="1">
      <alignment horizontal="left" vertical="top" wrapText="1"/>
    </xf>
    <xf numFmtId="0" fontId="40" fillId="0" borderId="6" xfId="0" applyFont="1" applyFill="1" applyBorder="1" applyAlignment="1" applyProtection="1">
      <alignment horizontal="left" vertical="top" wrapText="1"/>
      <protection locked="0"/>
    </xf>
    <xf numFmtId="0" fontId="29" fillId="0" borderId="12" xfId="0" applyFont="1" applyFill="1" applyBorder="1" applyAlignment="1" applyProtection="1">
      <alignment horizontal="left" vertical="top" wrapText="1"/>
      <protection locked="0"/>
    </xf>
    <xf numFmtId="0" fontId="40" fillId="0" borderId="11" xfId="0" applyFont="1" applyFill="1" applyBorder="1" applyAlignment="1">
      <alignment vertical="top" wrapText="1"/>
    </xf>
    <xf numFmtId="3" fontId="29" fillId="0" borderId="6" xfId="0" applyNumberFormat="1" applyFont="1" applyFill="1" applyBorder="1" applyAlignment="1" applyProtection="1">
      <alignment horizontal="center" vertical="top" wrapText="1"/>
      <protection locked="0"/>
    </xf>
    <xf numFmtId="1" fontId="29" fillId="0" borderId="6" xfId="0" applyNumberFormat="1" applyFont="1" applyFill="1" applyBorder="1" applyAlignment="1" applyProtection="1">
      <alignment horizontal="center" vertical="top" wrapText="1"/>
      <protection locked="0"/>
    </xf>
    <xf numFmtId="1" fontId="29" fillId="0" borderId="6" xfId="22" applyNumberFormat="1" applyFont="1" applyFill="1" applyBorder="1" applyAlignment="1" applyProtection="1">
      <alignment horizontal="center" vertical="top" wrapText="1"/>
      <protection locked="0"/>
    </xf>
    <xf numFmtId="3" fontId="29" fillId="8" borderId="6" xfId="0" applyNumberFormat="1" applyFont="1" applyFill="1" applyBorder="1" applyAlignment="1" applyProtection="1">
      <alignment horizontal="right" vertical="top" wrapText="1"/>
      <protection locked="0"/>
    </xf>
    <xf numFmtId="3" fontId="40" fillId="0" borderId="6" xfId="0" applyNumberFormat="1" applyFont="1" applyFill="1" applyBorder="1" applyAlignment="1">
      <alignment vertical="top"/>
    </xf>
    <xf numFmtId="3" fontId="29" fillId="0" borderId="6" xfId="0" applyNumberFormat="1" applyFont="1" applyFill="1" applyBorder="1" applyAlignment="1">
      <alignment horizontal="right" vertical="top" wrapText="1"/>
    </xf>
    <xf numFmtId="0" fontId="29" fillId="0" borderId="6" xfId="0" applyFont="1" applyFill="1" applyBorder="1" applyAlignment="1">
      <alignment horizontal="left" vertical="top" wrapText="1"/>
    </xf>
    <xf numFmtId="0" fontId="40" fillId="0" borderId="6" xfId="0" applyFont="1" applyFill="1" applyBorder="1" applyAlignment="1">
      <alignment vertical="top" wrapText="1"/>
    </xf>
    <xf numFmtId="3" fontId="40" fillId="0" borderId="0" xfId="0" applyNumberFormat="1" applyFont="1" applyFill="1" applyAlignment="1">
      <alignment vertical="top"/>
    </xf>
    <xf numFmtId="0" fontId="29" fillId="0" borderId="6" xfId="0" applyNumberFormat="1" applyFont="1" applyFill="1" applyBorder="1" applyAlignment="1" applyProtection="1">
      <alignment horizontal="left" vertical="top" wrapText="1"/>
      <protection locked="0"/>
    </xf>
    <xf numFmtId="3" fontId="40" fillId="0" borderId="6" xfId="1" applyNumberFormat="1" applyFont="1" applyFill="1" applyBorder="1" applyAlignment="1" applyProtection="1">
      <alignment horizontal="right" vertical="top"/>
      <protection locked="0"/>
    </xf>
    <xf numFmtId="3" fontId="29" fillId="0" borderId="6" xfId="0" applyNumberFormat="1" applyFont="1" applyFill="1" applyBorder="1" applyAlignment="1">
      <alignment vertical="top"/>
    </xf>
    <xf numFmtId="0" fontId="40" fillId="0" borderId="6" xfId="0" applyFont="1" applyFill="1" applyBorder="1" applyAlignment="1">
      <alignment horizontal="left" vertical="top" wrapText="1"/>
    </xf>
    <xf numFmtId="3" fontId="44" fillId="0" borderId="6" xfId="0" applyNumberFormat="1" applyFont="1" applyFill="1" applyBorder="1" applyAlignment="1">
      <alignment vertical="top"/>
    </xf>
    <xf numFmtId="3" fontId="44" fillId="0" borderId="6" xfId="20" applyNumberFormat="1" applyFont="1" applyFill="1" applyBorder="1" applyAlignment="1">
      <alignment horizontal="center" vertical="top"/>
    </xf>
    <xf numFmtId="3" fontId="29" fillId="0" borderId="0" xfId="0" applyNumberFormat="1" applyFont="1" applyFill="1" applyAlignment="1">
      <alignment vertical="top"/>
    </xf>
    <xf numFmtId="1" fontId="29" fillId="9" borderId="6" xfId="0" applyNumberFormat="1" applyFont="1" applyFill="1" applyBorder="1" applyAlignment="1" applyProtection="1">
      <alignment horizontal="center" vertical="top" wrapText="1"/>
    </xf>
    <xf numFmtId="0" fontId="29" fillId="9" borderId="6" xfId="0" applyFont="1" applyFill="1" applyBorder="1" applyAlignment="1" applyProtection="1">
      <alignment horizontal="left" vertical="top" wrapText="1"/>
    </xf>
    <xf numFmtId="0" fontId="29" fillId="9" borderId="6" xfId="0" applyFont="1" applyFill="1" applyBorder="1" applyAlignment="1" applyProtection="1">
      <alignment horizontal="center" vertical="top" wrapText="1"/>
      <protection locked="0"/>
    </xf>
    <xf numFmtId="0" fontId="29" fillId="9" borderId="6" xfId="0" applyFont="1" applyFill="1" applyBorder="1" applyAlignment="1" applyProtection="1">
      <alignment horizontal="left" vertical="top" wrapText="1"/>
      <protection locked="0"/>
    </xf>
    <xf numFmtId="0" fontId="40" fillId="9" borderId="6" xfId="0" applyFont="1" applyFill="1" applyBorder="1" applyAlignment="1">
      <alignment vertical="top" wrapText="1"/>
    </xf>
    <xf numFmtId="0" fontId="40" fillId="9" borderId="6" xfId="0" applyFont="1" applyFill="1" applyBorder="1" applyAlignment="1">
      <alignment horizontal="left" vertical="top" wrapText="1"/>
    </xf>
    <xf numFmtId="0" fontId="29" fillId="9" borderId="6" xfId="0" applyFont="1" applyFill="1" applyBorder="1" applyAlignment="1">
      <alignment horizontal="left" vertical="top" wrapText="1"/>
    </xf>
    <xf numFmtId="1" fontId="29" fillId="9" borderId="6" xfId="0" applyNumberFormat="1" applyFont="1" applyFill="1" applyBorder="1" applyAlignment="1" applyProtection="1">
      <alignment horizontal="center" vertical="top" wrapText="1"/>
      <protection locked="0"/>
    </xf>
    <xf numFmtId="3" fontId="29" fillId="9" borderId="6" xfId="0" applyNumberFormat="1" applyFont="1" applyFill="1" applyBorder="1" applyAlignment="1">
      <alignment vertical="top"/>
    </xf>
    <xf numFmtId="3" fontId="29" fillId="9" borderId="6" xfId="0" applyNumberFormat="1" applyFont="1" applyFill="1" applyBorder="1" applyAlignment="1">
      <alignment horizontal="right" vertical="top" wrapText="1"/>
    </xf>
    <xf numFmtId="0" fontId="45" fillId="0" borderId="6" xfId="0" applyFont="1" applyFill="1" applyBorder="1" applyAlignment="1" applyProtection="1">
      <alignment horizontal="center" vertical="top" wrapText="1"/>
      <protection locked="0"/>
    </xf>
    <xf numFmtId="0" fontId="45" fillId="0" borderId="6" xfId="0" applyFont="1" applyFill="1" applyBorder="1" applyAlignment="1" applyProtection="1">
      <alignment horizontal="left" vertical="top" wrapText="1"/>
      <protection locked="0"/>
    </xf>
    <xf numFmtId="1" fontId="45" fillId="0" borderId="6" xfId="0" applyNumberFormat="1" applyFont="1" applyFill="1" applyBorder="1" applyAlignment="1" applyProtection="1">
      <alignment horizontal="center" vertical="top" wrapText="1"/>
      <protection locked="0"/>
    </xf>
    <xf numFmtId="3" fontId="29" fillId="0" borderId="6" xfId="0" applyNumberFormat="1" applyFont="1" applyFill="1" applyBorder="1" applyAlignment="1" applyProtection="1">
      <alignment vertical="top"/>
      <protection locked="0"/>
    </xf>
    <xf numFmtId="3" fontId="40" fillId="0" borderId="6" xfId="0" applyNumberFormat="1" applyFont="1" applyFill="1" applyBorder="1" applyAlignment="1" applyProtection="1">
      <alignment vertical="top"/>
      <protection locked="0"/>
    </xf>
    <xf numFmtId="0" fontId="40" fillId="9" borderId="6" xfId="0" applyFont="1" applyFill="1" applyBorder="1" applyAlignment="1" applyProtection="1">
      <alignment horizontal="left" vertical="top" wrapText="1"/>
      <protection locked="0"/>
    </xf>
    <xf numFmtId="0" fontId="29" fillId="0" borderId="6" xfId="0" applyFont="1" applyFill="1" applyBorder="1" applyAlignment="1">
      <alignment vertical="top" wrapText="1"/>
    </xf>
    <xf numFmtId="3" fontId="40" fillId="0" borderId="6" xfId="1" applyNumberFormat="1" applyFont="1" applyFill="1" applyBorder="1" applyAlignment="1">
      <alignment horizontal="right" vertical="top"/>
    </xf>
    <xf numFmtId="3" fontId="40" fillId="0" borderId="6" xfId="1" applyNumberFormat="1" applyFont="1" applyFill="1" applyBorder="1" applyAlignment="1">
      <alignment horizontal="center" vertical="top"/>
    </xf>
    <xf numFmtId="0" fontId="40" fillId="0" borderId="6" xfId="0" applyFont="1" applyFill="1" applyBorder="1" applyAlignment="1">
      <alignment horizontal="justify" vertical="top" wrapText="1"/>
    </xf>
    <xf numFmtId="3" fontId="40" fillId="0" borderId="6" xfId="20" applyNumberFormat="1" applyFont="1" applyFill="1" applyBorder="1" applyAlignment="1">
      <alignment vertical="top"/>
    </xf>
    <xf numFmtId="3" fontId="43" fillId="0" borderId="6" xfId="1" applyNumberFormat="1" applyFont="1" applyFill="1" applyBorder="1" applyAlignment="1">
      <alignment horizontal="right" vertical="top"/>
    </xf>
    <xf numFmtId="3" fontId="29" fillId="0" borderId="6" xfId="20" applyNumberFormat="1" applyFont="1" applyFill="1" applyBorder="1" applyAlignment="1">
      <alignment vertical="top"/>
    </xf>
    <xf numFmtId="1" fontId="29" fillId="0" borderId="6" xfId="0" applyNumberFormat="1" applyFont="1" applyFill="1" applyBorder="1" applyAlignment="1" applyProtection="1">
      <alignment horizontal="left" vertical="top" wrapText="1"/>
      <protection locked="0"/>
    </xf>
    <xf numFmtId="3" fontId="29" fillId="0" borderId="6" xfId="0" applyNumberFormat="1" applyFont="1" applyFill="1" applyBorder="1" applyAlignment="1" applyProtection="1">
      <alignment horizontal="left" vertical="top" wrapText="1"/>
      <protection locked="0"/>
    </xf>
    <xf numFmtId="3" fontId="29" fillId="9" borderId="6" xfId="0" applyNumberFormat="1" applyFont="1" applyFill="1" applyBorder="1" applyAlignment="1" applyProtection="1">
      <alignment horizontal="right" vertical="top" wrapText="1"/>
      <protection locked="0"/>
    </xf>
    <xf numFmtId="0" fontId="40" fillId="0" borderId="6" xfId="0" applyNumberFormat="1" applyFont="1" applyFill="1" applyBorder="1" applyAlignment="1" applyProtection="1">
      <alignment horizontal="left" vertical="top" wrapText="1"/>
      <protection locked="0"/>
    </xf>
    <xf numFmtId="3" fontId="29" fillId="0" borderId="6" xfId="0" applyNumberFormat="1" applyFont="1" applyFill="1" applyBorder="1" applyAlignment="1" applyProtection="1">
      <alignment horizontal="right" vertical="top" wrapText="1"/>
      <protection locked="0"/>
    </xf>
    <xf numFmtId="175" fontId="29" fillId="0" borderId="6" xfId="22" applyNumberFormat="1" applyFont="1" applyFill="1" applyBorder="1" applyAlignment="1" applyProtection="1">
      <alignment horizontal="center" vertical="top" wrapText="1"/>
      <protection locked="0"/>
    </xf>
    <xf numFmtId="2" fontId="29" fillId="0" borderId="6" xfId="0" applyNumberFormat="1" applyFont="1" applyFill="1" applyBorder="1" applyAlignment="1" applyProtection="1">
      <alignment horizontal="center" vertical="top" wrapText="1"/>
      <protection locked="0"/>
    </xf>
    <xf numFmtId="3" fontId="29" fillId="0" borderId="6" xfId="20" applyNumberFormat="1" applyFont="1" applyFill="1" applyBorder="1" applyAlignment="1">
      <alignment horizontal="center" vertical="top"/>
    </xf>
    <xf numFmtId="1" fontId="29" fillId="0" borderId="6" xfId="19" applyNumberFormat="1" applyFont="1" applyFill="1" applyBorder="1" applyAlignment="1" applyProtection="1">
      <alignment horizontal="left" vertical="top" wrapText="1"/>
      <protection locked="0"/>
    </xf>
    <xf numFmtId="1" fontId="29" fillId="0" borderId="6" xfId="19" applyNumberFormat="1" applyFont="1" applyFill="1" applyBorder="1" applyAlignment="1" applyProtection="1">
      <alignment horizontal="center" vertical="top" wrapText="1"/>
      <protection locked="0"/>
    </xf>
    <xf numFmtId="0" fontId="29" fillId="0" borderId="6" xfId="0" applyFont="1" applyFill="1" applyBorder="1" applyAlignment="1" applyProtection="1">
      <alignment vertical="top" wrapText="1"/>
      <protection locked="0"/>
    </xf>
    <xf numFmtId="3" fontId="29" fillId="0" borderId="6" xfId="0" applyNumberFormat="1" applyFont="1" applyFill="1" applyBorder="1" applyAlignment="1" applyProtection="1">
      <alignment vertical="top"/>
    </xf>
    <xf numFmtId="3" fontId="29" fillId="0" borderId="6" xfId="19" applyNumberFormat="1" applyFont="1" applyFill="1" applyBorder="1" applyAlignment="1">
      <alignment vertical="top"/>
    </xf>
    <xf numFmtId="3" fontId="40" fillId="9" borderId="6" xfId="1" applyNumberFormat="1" applyFont="1" applyFill="1" applyBorder="1" applyAlignment="1" applyProtection="1">
      <alignment horizontal="right" vertical="top"/>
      <protection locked="0"/>
    </xf>
    <xf numFmtId="0" fontId="46" fillId="0" borderId="6" xfId="0" applyFont="1" applyFill="1" applyBorder="1" applyAlignment="1" applyProtection="1">
      <alignment horizontal="left" vertical="top" wrapText="1"/>
      <protection locked="0"/>
    </xf>
    <xf numFmtId="3" fontId="47" fillId="0" borderId="6" xfId="0" applyNumberFormat="1" applyFont="1" applyFill="1" applyBorder="1" applyAlignment="1">
      <alignment vertical="top"/>
    </xf>
    <xf numFmtId="3" fontId="40" fillId="0" borderId="6" xfId="0" applyNumberFormat="1" applyFont="1" applyFill="1" applyBorder="1" applyAlignment="1" applyProtection="1">
      <alignment horizontal="right" vertical="top"/>
      <protection locked="0"/>
    </xf>
    <xf numFmtId="4" fontId="29" fillId="9" borderId="6" xfId="0" applyNumberFormat="1" applyFont="1" applyFill="1" applyBorder="1" applyAlignment="1" applyProtection="1">
      <alignment horizontal="center" vertical="top" wrapText="1"/>
      <protection locked="0"/>
    </xf>
    <xf numFmtId="3" fontId="40" fillId="9" borderId="6" xfId="1" applyNumberFormat="1" applyFont="1" applyFill="1" applyBorder="1" applyAlignment="1">
      <alignment horizontal="right" vertical="top"/>
    </xf>
    <xf numFmtId="3" fontId="40" fillId="0" borderId="6" xfId="19" applyNumberFormat="1" applyFont="1" applyFill="1" applyBorder="1" applyAlignment="1">
      <alignment horizontal="right" vertical="top"/>
    </xf>
    <xf numFmtId="0" fontId="40" fillId="0" borderId="6" xfId="0" applyNumberFormat="1" applyFont="1" applyFill="1" applyBorder="1" applyAlignment="1">
      <alignment horizontal="left" vertical="top" wrapText="1"/>
    </xf>
    <xf numFmtId="3" fontId="29" fillId="0" borderId="6" xfId="20" applyNumberFormat="1" applyFont="1" applyFill="1" applyBorder="1" applyAlignment="1" applyProtection="1">
      <alignment vertical="top"/>
    </xf>
    <xf numFmtId="0" fontId="40" fillId="0" borderId="6" xfId="0" applyNumberFormat="1" applyFont="1" applyFill="1" applyBorder="1" applyAlignment="1">
      <alignment vertical="top" wrapText="1"/>
    </xf>
    <xf numFmtId="3" fontId="47" fillId="0" borderId="6" xfId="20" applyNumberFormat="1" applyFont="1" applyFill="1" applyBorder="1" applyAlignment="1">
      <alignment vertical="top"/>
    </xf>
    <xf numFmtId="3" fontId="29" fillId="0" borderId="6" xfId="0" applyNumberFormat="1" applyFont="1" applyFill="1" applyBorder="1" applyAlignment="1">
      <alignment horizontal="center" vertical="top"/>
    </xf>
    <xf numFmtId="4" fontId="29" fillId="0" borderId="6" xfId="0" applyNumberFormat="1" applyFont="1" applyFill="1" applyBorder="1" applyAlignment="1" applyProtection="1">
      <alignment horizontal="center" vertical="top" wrapText="1"/>
      <protection locked="0"/>
    </xf>
    <xf numFmtId="3" fontId="29" fillId="9" borderId="6" xfId="0" applyNumberFormat="1" applyFont="1" applyFill="1" applyBorder="1" applyAlignment="1" applyProtection="1">
      <alignment horizontal="center" vertical="top" wrapText="1"/>
      <protection locked="0"/>
    </xf>
    <xf numFmtId="0" fontId="40" fillId="9" borderId="6" xfId="0" applyFont="1" applyFill="1" applyBorder="1" applyAlignment="1">
      <alignment horizontal="justify" vertical="top" wrapText="1"/>
    </xf>
    <xf numFmtId="3" fontId="40" fillId="9" borderId="6" xfId="20" applyNumberFormat="1" applyFont="1" applyFill="1" applyBorder="1" applyAlignment="1">
      <alignment vertical="top"/>
    </xf>
    <xf numFmtId="175" fontId="29" fillId="0" borderId="6" xfId="0" applyNumberFormat="1" applyFont="1" applyFill="1" applyBorder="1" applyAlignment="1" applyProtection="1">
      <alignment horizontal="center" vertical="top" wrapText="1"/>
      <protection locked="0"/>
    </xf>
    <xf numFmtId="4" fontId="29" fillId="0" borderId="6" xfId="0" applyNumberFormat="1" applyFont="1" applyFill="1" applyBorder="1" applyAlignment="1" applyProtection="1">
      <alignment horizontal="left" vertical="top" wrapText="1"/>
      <protection locked="0"/>
    </xf>
    <xf numFmtId="1" fontId="29" fillId="13" borderId="6" xfId="0" applyNumberFormat="1" applyFont="1" applyFill="1" applyBorder="1" applyAlignment="1" applyProtection="1">
      <alignment horizontal="center" vertical="top" wrapText="1"/>
    </xf>
    <xf numFmtId="0" fontId="29" fillId="13" borderId="6" xfId="0" applyFont="1" applyFill="1" applyBorder="1" applyAlignment="1" applyProtection="1">
      <alignment horizontal="left" vertical="top" wrapText="1"/>
    </xf>
    <xf numFmtId="0" fontId="29" fillId="13" borderId="6" xfId="0" applyFont="1" applyFill="1" applyBorder="1" applyAlignment="1" applyProtection="1">
      <alignment horizontal="center" vertical="top" wrapText="1"/>
      <protection locked="0"/>
    </xf>
    <xf numFmtId="0" fontId="29" fillId="13" borderId="6" xfId="0" applyFont="1" applyFill="1" applyBorder="1" applyAlignment="1" applyProtection="1">
      <alignment horizontal="left" vertical="top" wrapText="1"/>
      <protection locked="0"/>
    </xf>
    <xf numFmtId="0" fontId="40" fillId="13" borderId="6" xfId="0" applyFont="1" applyFill="1" applyBorder="1" applyAlignment="1" applyProtection="1">
      <alignment horizontal="left" vertical="top" wrapText="1"/>
      <protection locked="0"/>
    </xf>
    <xf numFmtId="0" fontId="40" fillId="13" borderId="6" xfId="0" applyFont="1" applyFill="1" applyBorder="1" applyAlignment="1">
      <alignment vertical="top" wrapText="1"/>
    </xf>
    <xf numFmtId="1" fontId="29" fillId="13" borderId="6" xfId="0" applyNumberFormat="1" applyFont="1" applyFill="1" applyBorder="1" applyAlignment="1" applyProtection="1">
      <alignment horizontal="center" vertical="top" wrapText="1"/>
      <protection locked="0"/>
    </xf>
    <xf numFmtId="3" fontId="29" fillId="13" borderId="6" xfId="0" applyNumberFormat="1" applyFont="1" applyFill="1" applyBorder="1" applyAlignment="1">
      <alignment vertical="top"/>
    </xf>
    <xf numFmtId="3" fontId="29" fillId="13" borderId="6" xfId="0" applyNumberFormat="1" applyFont="1" applyFill="1" applyBorder="1" applyAlignment="1">
      <alignment horizontal="right" vertical="top" wrapText="1"/>
    </xf>
    <xf numFmtId="0" fontId="29" fillId="13" borderId="6" xfId="0" applyFont="1" applyFill="1" applyBorder="1" applyAlignment="1">
      <alignment horizontal="left" vertical="top" wrapText="1"/>
    </xf>
    <xf numFmtId="0" fontId="29" fillId="9" borderId="6" xfId="0" applyFont="1" applyFill="1" applyBorder="1" applyAlignment="1">
      <alignment vertical="top" wrapText="1"/>
    </xf>
    <xf numFmtId="3" fontId="47" fillId="0" borderId="6" xfId="0" applyNumberFormat="1" applyFont="1" applyFill="1" applyBorder="1" applyAlignment="1">
      <alignment horizontal="right" vertical="top"/>
    </xf>
    <xf numFmtId="3" fontId="40" fillId="0" borderId="6" xfId="1" applyNumberFormat="1" applyFont="1" applyFill="1" applyBorder="1" applyAlignment="1" applyProtection="1">
      <alignment horizontal="center" vertical="top"/>
      <protection locked="0"/>
    </xf>
    <xf numFmtId="3" fontId="40" fillId="9" borderId="6" xfId="0" applyNumberFormat="1" applyFont="1" applyFill="1" applyBorder="1" applyAlignment="1" applyProtection="1">
      <alignment vertical="top"/>
    </xf>
    <xf numFmtId="0" fontId="40" fillId="0" borderId="6" xfId="0" applyFont="1" applyFill="1" applyBorder="1" applyAlignment="1" applyProtection="1">
      <alignment horizontal="left" vertical="top" wrapText="1"/>
    </xf>
    <xf numFmtId="0" fontId="40" fillId="0" borderId="6" xfId="0" applyNumberFormat="1" applyFont="1" applyFill="1" applyBorder="1" applyAlignment="1" applyProtection="1">
      <alignment vertical="top" wrapText="1"/>
      <protection locked="0"/>
    </xf>
    <xf numFmtId="0" fontId="47" fillId="0" borderId="6" xfId="0" applyFont="1" applyFill="1" applyBorder="1" applyAlignment="1">
      <alignment vertical="top" wrapText="1"/>
    </xf>
    <xf numFmtId="0" fontId="47" fillId="9" borderId="6" xfId="0" applyFont="1" applyFill="1" applyBorder="1" applyAlignment="1">
      <alignment vertical="top" wrapText="1"/>
    </xf>
    <xf numFmtId="3" fontId="46" fillId="0" borderId="6" xfId="0" applyNumberFormat="1" applyFont="1" applyFill="1" applyBorder="1" applyAlignment="1">
      <alignment vertical="top"/>
    </xf>
    <xf numFmtId="0" fontId="29" fillId="0" borderId="6" xfId="0" applyFont="1" applyFill="1" applyBorder="1" applyAlignment="1" applyProtection="1">
      <alignment vertical="top"/>
      <protection locked="0"/>
    </xf>
    <xf numFmtId="3" fontId="40" fillId="9" borderId="6" xfId="21" applyNumberFormat="1" applyFont="1" applyFill="1" applyBorder="1" applyAlignment="1">
      <alignment horizontal="center" vertical="top"/>
    </xf>
    <xf numFmtId="3" fontId="40" fillId="9" borderId="6" xfId="0" applyNumberFormat="1" applyFont="1" applyFill="1" applyBorder="1" applyAlignment="1" applyProtection="1">
      <alignment horizontal="center" vertical="top"/>
    </xf>
    <xf numFmtId="174" fontId="40" fillId="0" borderId="6" xfId="0" applyNumberFormat="1" applyFont="1" applyFill="1" applyBorder="1" applyAlignment="1" applyProtection="1">
      <alignment horizontal="left" vertical="top" wrapText="1"/>
      <protection locked="0"/>
    </xf>
    <xf numFmtId="3" fontId="29" fillId="9" borderId="6" xfId="0" applyNumberFormat="1" applyFont="1" applyFill="1" applyBorder="1" applyAlignment="1" applyProtection="1">
      <alignment horizontal="right" vertical="top"/>
    </xf>
    <xf numFmtId="3" fontId="29" fillId="9" borderId="6" xfId="0" applyNumberFormat="1" applyFont="1" applyFill="1" applyBorder="1" applyAlignment="1" applyProtection="1">
      <alignment vertical="top"/>
    </xf>
    <xf numFmtId="3" fontId="45" fillId="0" borderId="6" xfId="0" applyNumberFormat="1" applyFont="1" applyFill="1" applyBorder="1" applyAlignment="1" applyProtection="1">
      <alignment horizontal="center" vertical="top"/>
      <protection locked="0"/>
    </xf>
    <xf numFmtId="0" fontId="29" fillId="0" borderId="6" xfId="0" applyFont="1" applyFill="1" applyBorder="1" applyAlignment="1">
      <alignment horizontal="center" vertical="top" wrapText="1"/>
    </xf>
    <xf numFmtId="3" fontId="40" fillId="0" borderId="6" xfId="0" applyNumberFormat="1" applyFont="1" applyFill="1" applyBorder="1" applyAlignment="1" applyProtection="1">
      <alignment horizontal="left" vertical="top" wrapText="1"/>
      <protection locked="0"/>
    </xf>
    <xf numFmtId="3" fontId="40" fillId="0" borderId="6" xfId="0" applyNumberFormat="1" applyFont="1" applyFill="1" applyBorder="1" applyAlignment="1">
      <alignment horizontal="right" vertical="top"/>
    </xf>
    <xf numFmtId="0" fontId="40" fillId="0" borderId="6" xfId="18" applyNumberFormat="1" applyFont="1" applyFill="1" applyBorder="1" applyAlignment="1" applyProtection="1">
      <alignment horizontal="left" vertical="top" wrapText="1"/>
      <protection locked="0"/>
    </xf>
    <xf numFmtId="0" fontId="40" fillId="0" borderId="6" xfId="18" applyFont="1" applyFill="1" applyBorder="1" applyAlignment="1" applyProtection="1">
      <alignment horizontal="left" vertical="top" wrapText="1"/>
      <protection locked="0"/>
    </xf>
    <xf numFmtId="49" fontId="40" fillId="0" borderId="6" xfId="0" applyNumberFormat="1" applyFont="1" applyFill="1" applyBorder="1" applyAlignment="1" applyProtection="1">
      <alignment horizontal="left" vertical="top" wrapText="1"/>
      <protection locked="0"/>
    </xf>
    <xf numFmtId="176" fontId="29" fillId="0" borderId="6" xfId="19" applyNumberFormat="1" applyFont="1" applyFill="1" applyBorder="1" applyAlignment="1" applyProtection="1">
      <alignment horizontal="center" vertical="top" wrapText="1"/>
      <protection locked="0"/>
    </xf>
    <xf numFmtId="3" fontId="29" fillId="0" borderId="6" xfId="21" applyNumberFormat="1" applyFont="1" applyFill="1" applyBorder="1" applyAlignment="1" applyProtection="1">
      <alignment vertical="top"/>
      <protection locked="0"/>
    </xf>
    <xf numFmtId="0" fontId="40" fillId="9" borderId="6" xfId="0" applyNumberFormat="1" applyFont="1" applyFill="1" applyBorder="1" applyAlignment="1" applyProtection="1">
      <alignment vertical="top" wrapText="1"/>
      <protection locked="0"/>
    </xf>
    <xf numFmtId="0" fontId="29" fillId="0" borderId="6" xfId="0" applyFont="1" applyFill="1" applyBorder="1" applyAlignment="1">
      <alignment horizontal="justify" vertical="top" wrapText="1"/>
    </xf>
    <xf numFmtId="0" fontId="29" fillId="0" borderId="6" xfId="0" applyFont="1" applyFill="1" applyBorder="1" applyAlignment="1">
      <alignment horizontal="left" vertical="top"/>
    </xf>
    <xf numFmtId="3" fontId="45" fillId="0" borderId="6" xfId="0" applyNumberFormat="1" applyFont="1" applyFill="1" applyBorder="1" applyAlignment="1">
      <alignment vertical="top"/>
    </xf>
    <xf numFmtId="3" fontId="29" fillId="0" borderId="6" xfId="0" applyNumberFormat="1" applyFont="1" applyFill="1" applyBorder="1" applyAlignment="1">
      <alignment horizontal="right" vertical="top"/>
    </xf>
    <xf numFmtId="3" fontId="29" fillId="9" borderId="6" xfId="0" applyNumberFormat="1" applyFont="1" applyFill="1" applyBorder="1" applyAlignment="1">
      <alignment horizontal="right" vertical="top"/>
    </xf>
    <xf numFmtId="1" fontId="40" fillId="0" borderId="6" xfId="0" applyNumberFormat="1" applyFont="1" applyFill="1" applyBorder="1" applyAlignment="1" applyProtection="1">
      <alignment horizontal="center" vertical="top" wrapText="1"/>
    </xf>
    <xf numFmtId="174" fontId="40" fillId="9" borderId="6" xfId="0" applyNumberFormat="1" applyFont="1" applyFill="1" applyBorder="1" applyAlignment="1" applyProtection="1">
      <alignment horizontal="left" vertical="top" wrapText="1"/>
      <protection locked="0"/>
    </xf>
    <xf numFmtId="3" fontId="29" fillId="9" borderId="6" xfId="0" applyNumberFormat="1" applyFont="1" applyFill="1" applyBorder="1" applyAlignment="1" applyProtection="1">
      <alignment vertical="top"/>
      <protection locked="0"/>
    </xf>
    <xf numFmtId="3" fontId="24" fillId="0" borderId="0" xfId="0" applyNumberFormat="1" applyFont="1" applyFill="1" applyAlignment="1" applyProtection="1">
      <alignment horizontal="right" vertical="top" wrapText="1"/>
      <protection locked="0"/>
    </xf>
    <xf numFmtId="1" fontId="24" fillId="0" borderId="0" xfId="0" applyNumberFormat="1" applyFont="1" applyFill="1" applyAlignment="1" applyProtection="1">
      <alignment horizontal="right" vertical="top" wrapText="1"/>
      <protection locked="0"/>
    </xf>
    <xf numFmtId="3" fontId="24" fillId="0" borderId="0" xfId="0" applyNumberFormat="1" applyFont="1" applyFill="1" applyAlignment="1" applyProtection="1">
      <alignment horizontal="center" vertical="top" wrapText="1"/>
      <protection locked="0"/>
    </xf>
    <xf numFmtId="3" fontId="24" fillId="0" borderId="6" xfId="0" applyNumberFormat="1" applyFont="1" applyFill="1" applyBorder="1" applyAlignment="1" applyProtection="1">
      <alignment horizontal="right" vertical="top" wrapText="1"/>
      <protection locked="0"/>
    </xf>
    <xf numFmtId="0" fontId="29" fillId="0" borderId="0" xfId="0" applyFont="1" applyAlignment="1">
      <alignment vertical="top" wrapText="1"/>
    </xf>
    <xf numFmtId="0" fontId="43" fillId="2" borderId="6" xfId="0" applyFont="1" applyFill="1" applyBorder="1" applyAlignment="1" applyProtection="1">
      <alignment horizontal="left" vertical="top" wrapText="1"/>
      <protection locked="0"/>
    </xf>
    <xf numFmtId="4" fontId="24" fillId="2" borderId="6" xfId="0" applyNumberFormat="1" applyFont="1" applyFill="1" applyBorder="1" applyAlignment="1" applyProtection="1">
      <alignment horizontal="left" vertical="top" wrapText="1"/>
    </xf>
    <xf numFmtId="3" fontId="15" fillId="0" borderId="16" xfId="0" applyNumberFormat="1" applyFont="1" applyFill="1" applyBorder="1" applyAlignment="1" applyProtection="1">
      <alignment vertical="top"/>
    </xf>
    <xf numFmtId="0" fontId="49" fillId="9" borderId="6" xfId="0" applyFont="1" applyFill="1" applyBorder="1" applyAlignment="1" applyProtection="1">
      <alignment vertical="top" wrapText="1"/>
      <protection locked="0"/>
    </xf>
    <xf numFmtId="0" fontId="49" fillId="9" borderId="6" xfId="0" applyFont="1" applyFill="1" applyBorder="1" applyAlignment="1" applyProtection="1">
      <alignment horizontal="left" vertical="top" wrapText="1"/>
      <protection locked="0"/>
    </xf>
    <xf numFmtId="0" fontId="49" fillId="9" borderId="6" xfId="0" applyFont="1" applyFill="1" applyBorder="1" applyAlignment="1" applyProtection="1">
      <alignment horizontal="left" vertical="top"/>
      <protection locked="0"/>
    </xf>
    <xf numFmtId="0" fontId="7" fillId="9" borderId="6" xfId="0" applyFont="1" applyFill="1" applyBorder="1" applyAlignment="1" applyProtection="1">
      <alignment horizontal="left" vertical="top"/>
      <protection locked="0"/>
    </xf>
    <xf numFmtId="0" fontId="10" fillId="0" borderId="6" xfId="0" applyFont="1" applyFill="1" applyBorder="1" applyAlignment="1" applyProtection="1">
      <alignment vertical="top"/>
      <protection locked="0"/>
    </xf>
    <xf numFmtId="0" fontId="10" fillId="9" borderId="6" xfId="0" applyFont="1" applyFill="1" applyBorder="1" applyAlignment="1" applyProtection="1">
      <alignment vertical="top"/>
      <protection locked="0"/>
    </xf>
    <xf numFmtId="0" fontId="50" fillId="9" borderId="6" xfId="0" applyFont="1" applyFill="1" applyBorder="1" applyAlignment="1" applyProtection="1">
      <alignment horizontal="left" vertical="top"/>
      <protection locked="0"/>
    </xf>
    <xf numFmtId="0" fontId="50" fillId="9" borderId="6" xfId="0" applyFont="1" applyFill="1" applyBorder="1" applyAlignment="1" applyProtection="1">
      <alignment horizontal="left" vertical="top" wrapText="1"/>
      <protection locked="0"/>
    </xf>
    <xf numFmtId="0" fontId="0" fillId="0" borderId="6" xfId="0" applyBorder="1" applyAlignment="1">
      <alignment horizontal="left" vertical="top" wrapText="1"/>
    </xf>
    <xf numFmtId="0" fontId="10" fillId="0" borderId="6" xfId="0" applyFont="1" applyFill="1" applyBorder="1" applyAlignment="1" applyProtection="1">
      <alignment horizontal="left" vertical="top" wrapText="1"/>
      <protection locked="0"/>
    </xf>
    <xf numFmtId="0" fontId="0" fillId="0" borderId="6" xfId="0" applyFill="1" applyBorder="1" applyAlignment="1" applyProtection="1">
      <alignment vertical="top" wrapText="1"/>
      <protection locked="0"/>
    </xf>
    <xf numFmtId="0" fontId="0" fillId="0" borderId="6" xfId="0" applyBorder="1" applyAlignment="1">
      <alignment horizontal="center" vertical="top" wrapText="1"/>
    </xf>
    <xf numFmtId="1" fontId="0" fillId="0" borderId="6" xfId="0" applyNumberFormat="1" applyBorder="1" applyAlignment="1">
      <alignment horizontal="center" vertical="top" wrapText="1"/>
    </xf>
    <xf numFmtId="4" fontId="0" fillId="0" borderId="6" xfId="0" applyNumberFormat="1" applyBorder="1" applyAlignment="1">
      <alignment horizontal="left" vertical="top" wrapText="1"/>
    </xf>
    <xf numFmtId="4" fontId="0" fillId="0" borderId="6" xfId="0" applyNumberFormat="1" applyBorder="1" applyAlignment="1">
      <alignment horizontal="center" vertical="top" wrapText="1"/>
    </xf>
    <xf numFmtId="2" fontId="0" fillId="0" borderId="6" xfId="0" applyNumberFormat="1" applyBorder="1" applyAlignment="1">
      <alignment horizontal="left" vertical="top" wrapText="1"/>
    </xf>
    <xf numFmtId="0" fontId="49" fillId="0" borderId="6" xfId="0" applyFont="1" applyFill="1" applyBorder="1" applyAlignment="1" applyProtection="1">
      <alignment vertical="top" wrapText="1"/>
      <protection locked="0"/>
    </xf>
    <xf numFmtId="9" fontId="0" fillId="0" borderId="6" xfId="22" applyFont="1" applyBorder="1" applyAlignment="1">
      <alignment horizontal="left" vertical="top" wrapText="1"/>
    </xf>
    <xf numFmtId="9" fontId="0" fillId="0" borderId="6" xfId="22" applyFont="1" applyBorder="1" applyAlignment="1">
      <alignment horizontal="center" vertical="top" wrapText="1"/>
    </xf>
    <xf numFmtId="4" fontId="7" fillId="9" borderId="6" xfId="0" applyNumberFormat="1" applyFont="1" applyFill="1" applyBorder="1" applyAlignment="1" applyProtection="1">
      <alignment horizontal="center" vertical="center"/>
      <protection locked="0"/>
    </xf>
    <xf numFmtId="0" fontId="49" fillId="0" borderId="6" xfId="0" applyFont="1" applyFill="1" applyBorder="1" applyAlignment="1" applyProtection="1">
      <alignment horizontal="left" vertical="top" wrapText="1"/>
      <protection locked="0"/>
    </xf>
    <xf numFmtId="0" fontId="0" fillId="9" borderId="6" xfId="0" applyFill="1" applyBorder="1" applyAlignment="1">
      <alignment horizontal="left" vertical="top" wrapText="1"/>
    </xf>
    <xf numFmtId="0" fontId="0" fillId="9" borderId="6" xfId="0" applyFill="1" applyBorder="1" applyAlignment="1" applyProtection="1">
      <alignment vertical="top" wrapText="1"/>
      <protection locked="0"/>
    </xf>
    <xf numFmtId="0" fontId="0" fillId="9" borderId="6" xfId="0" applyFill="1" applyBorder="1" applyAlignment="1">
      <alignment horizontal="center" vertical="center" wrapText="1"/>
    </xf>
    <xf numFmtId="1" fontId="0" fillId="9" borderId="6" xfId="0" applyNumberFormat="1" applyFill="1" applyBorder="1" applyAlignment="1">
      <alignment horizontal="center" vertical="center" wrapText="1"/>
    </xf>
    <xf numFmtId="4" fontId="0" fillId="9" borderId="6" xfId="0" applyNumberFormat="1" applyFill="1" applyBorder="1" applyAlignment="1">
      <alignment horizontal="center" vertical="center" wrapText="1"/>
    </xf>
    <xf numFmtId="0" fontId="0" fillId="9" borderId="6" xfId="0" applyFill="1" applyBorder="1" applyAlignment="1">
      <alignment vertical="center" wrapText="1"/>
    </xf>
    <xf numFmtId="0" fontId="21" fillId="0" borderId="6" xfId="0" applyFont="1" applyFill="1" applyBorder="1" applyAlignment="1" applyProtection="1">
      <alignment horizontal="left" vertical="top" wrapText="1"/>
      <protection locked="0"/>
    </xf>
    <xf numFmtId="9" fontId="7" fillId="9" borderId="6" xfId="22" applyFont="1" applyFill="1" applyBorder="1" applyAlignment="1" applyProtection="1">
      <alignment horizontal="center" vertical="center"/>
      <protection locked="0"/>
    </xf>
    <xf numFmtId="0" fontId="7" fillId="9" borderId="6" xfId="22" applyNumberFormat="1" applyFont="1" applyFill="1" applyBorder="1" applyAlignment="1" applyProtection="1">
      <alignment horizontal="center" vertical="center"/>
      <protection locked="0"/>
    </xf>
    <xf numFmtId="0" fontId="0" fillId="0" borderId="0" xfId="0" applyAlignment="1">
      <alignment horizontal="left" vertical="top" wrapText="1"/>
    </xf>
    <xf numFmtId="0" fontId="10" fillId="0" borderId="6" xfId="0" applyFont="1" applyBorder="1" applyAlignment="1">
      <alignment horizontal="left" vertical="top" wrapText="1"/>
    </xf>
    <xf numFmtId="0" fontId="7" fillId="0" borderId="6" xfId="0" applyFont="1" applyFill="1" applyBorder="1" applyAlignment="1" applyProtection="1">
      <alignment vertical="top" wrapText="1"/>
      <protection locked="0"/>
    </xf>
    <xf numFmtId="0" fontId="10" fillId="0" borderId="6" xfId="0" applyFont="1" applyFill="1" applyBorder="1" applyAlignment="1" applyProtection="1">
      <alignment vertical="top" wrapText="1"/>
      <protection locked="0"/>
    </xf>
    <xf numFmtId="0" fontId="10" fillId="0" borderId="6" xfId="0" applyFont="1" applyBorder="1" applyAlignment="1">
      <alignment horizontal="center" vertical="top" wrapText="1"/>
    </xf>
    <xf numFmtId="1" fontId="10" fillId="0" borderId="6" xfId="0" applyNumberFormat="1" applyFont="1" applyBorder="1" applyAlignment="1">
      <alignment horizontal="center" vertical="top" wrapText="1"/>
    </xf>
    <xf numFmtId="9" fontId="10" fillId="0" borderId="6" xfId="22" applyFont="1" applyBorder="1" applyAlignment="1">
      <alignment horizontal="center" vertical="top" wrapText="1"/>
    </xf>
    <xf numFmtId="4" fontId="10" fillId="0" borderId="6" xfId="0" applyNumberFormat="1" applyFont="1" applyBorder="1" applyAlignment="1">
      <alignment horizontal="center" vertical="top" wrapText="1"/>
    </xf>
    <xf numFmtId="0" fontId="7" fillId="0" borderId="6" xfId="0" applyFont="1" applyFill="1" applyBorder="1" applyAlignment="1" applyProtection="1">
      <alignment horizontal="left" vertical="top" wrapText="1"/>
      <protection locked="0"/>
    </xf>
    <xf numFmtId="4" fontId="10" fillId="14" borderId="6" xfId="0" applyNumberFormat="1" applyFont="1" applyFill="1" applyBorder="1" applyAlignment="1">
      <alignment horizontal="center" vertical="top" wrapText="1"/>
    </xf>
    <xf numFmtId="0" fontId="51" fillId="0" borderId="6" xfId="0" applyFont="1" applyFill="1" applyBorder="1" applyAlignment="1" applyProtection="1">
      <alignment vertical="top" wrapText="1"/>
      <protection locked="0"/>
    </xf>
    <xf numFmtId="0" fontId="0" fillId="9" borderId="6" xfId="0" applyFill="1" applyBorder="1" applyAlignment="1">
      <alignment horizontal="center" vertical="top" wrapText="1"/>
    </xf>
    <xf numFmtId="1" fontId="0" fillId="9" borderId="6" xfId="0" applyNumberFormat="1" applyFill="1" applyBorder="1" applyAlignment="1">
      <alignment horizontal="center" vertical="top" wrapText="1"/>
    </xf>
    <xf numFmtId="4" fontId="0" fillId="9" borderId="6" xfId="0" applyNumberFormat="1" applyFill="1" applyBorder="1" applyAlignment="1">
      <alignment horizontal="left" vertical="top" wrapText="1"/>
    </xf>
    <xf numFmtId="4" fontId="0" fillId="9" borderId="6" xfId="0" applyNumberFormat="1" applyFill="1" applyBorder="1" applyAlignment="1">
      <alignment horizontal="center" vertical="top" wrapText="1"/>
    </xf>
    <xf numFmtId="0" fontId="21" fillId="0" borderId="6" xfId="0" applyFont="1" applyFill="1" applyBorder="1" applyAlignment="1" applyProtection="1">
      <alignment vertical="top" wrapText="1"/>
      <protection locked="0"/>
    </xf>
    <xf numFmtId="0" fontId="0" fillId="0" borderId="6" xfId="0" applyNumberFormat="1" applyBorder="1" applyAlignment="1">
      <alignment horizontal="left" vertical="top" wrapText="1"/>
    </xf>
    <xf numFmtId="4" fontId="0" fillId="11" borderId="6" xfId="0" applyNumberFormat="1" applyFill="1" applyBorder="1" applyAlignment="1">
      <alignment horizontal="center" vertical="top" wrapText="1"/>
    </xf>
    <xf numFmtId="0" fontId="0" fillId="14" borderId="6" xfId="0" applyFill="1" applyBorder="1" applyAlignment="1">
      <alignment horizontal="left" vertical="top" wrapText="1"/>
    </xf>
    <xf numFmtId="0" fontId="49" fillId="14" borderId="6" xfId="0" applyFont="1" applyFill="1" applyBorder="1" applyAlignment="1" applyProtection="1">
      <alignment horizontal="left" vertical="top" wrapText="1"/>
      <protection locked="0"/>
    </xf>
    <xf numFmtId="0" fontId="0" fillId="14" borderId="6" xfId="0" applyFill="1" applyBorder="1" applyAlignment="1" applyProtection="1">
      <alignment vertical="top" wrapText="1"/>
      <protection locked="0"/>
    </xf>
    <xf numFmtId="0" fontId="0" fillId="14" borderId="6" xfId="0" applyFill="1" applyBorder="1" applyAlignment="1">
      <alignment horizontal="center" vertical="top" wrapText="1"/>
    </xf>
    <xf numFmtId="1" fontId="0" fillId="14" borderId="6" xfId="0" applyNumberFormat="1" applyFill="1" applyBorder="1" applyAlignment="1">
      <alignment horizontal="center" vertical="top" wrapText="1"/>
    </xf>
    <xf numFmtId="4" fontId="0" fillId="14" borderId="6" xfId="0" applyNumberFormat="1" applyFill="1" applyBorder="1" applyAlignment="1">
      <alignment horizontal="left" vertical="top" wrapText="1"/>
    </xf>
    <xf numFmtId="4" fontId="0" fillId="14" borderId="6" xfId="0" applyNumberFormat="1" applyFill="1" applyBorder="1" applyAlignment="1">
      <alignment horizontal="center" vertical="top" wrapText="1"/>
    </xf>
    <xf numFmtId="0" fontId="10" fillId="0" borderId="0" xfId="0" applyFont="1" applyAlignment="1">
      <alignment horizontal="left" vertical="top" wrapText="1"/>
    </xf>
    <xf numFmtId="0" fontId="50" fillId="0" borderId="6" xfId="0" applyFont="1" applyFill="1" applyBorder="1" applyAlignment="1" applyProtection="1">
      <alignment horizontal="left" vertical="top" wrapText="1"/>
      <protection locked="0"/>
    </xf>
    <xf numFmtId="0" fontId="10" fillId="9" borderId="6" xfId="0" applyFont="1" applyFill="1" applyBorder="1" applyAlignment="1">
      <alignment horizontal="left" vertical="top" wrapText="1"/>
    </xf>
    <xf numFmtId="0" fontId="7" fillId="9" borderId="6" xfId="0" applyFont="1" applyFill="1" applyBorder="1" applyAlignment="1" applyProtection="1">
      <alignment horizontal="left" vertical="top" wrapText="1"/>
      <protection locked="0"/>
    </xf>
    <xf numFmtId="0" fontId="10" fillId="9" borderId="6" xfId="0" applyFont="1" applyFill="1" applyBorder="1" applyAlignment="1" applyProtection="1">
      <alignment vertical="top" wrapText="1"/>
      <protection locked="0"/>
    </xf>
    <xf numFmtId="0" fontId="10" fillId="9" borderId="6" xfId="0" applyFont="1" applyFill="1" applyBorder="1" applyAlignment="1">
      <alignment horizontal="center" vertical="top" wrapText="1"/>
    </xf>
    <xf numFmtId="1" fontId="10" fillId="9" borderId="6" xfId="0" applyNumberFormat="1" applyFont="1" applyFill="1" applyBorder="1" applyAlignment="1">
      <alignment horizontal="center" vertical="top" wrapText="1"/>
    </xf>
    <xf numFmtId="4" fontId="10" fillId="9" borderId="6" xfId="0" applyNumberFormat="1" applyFont="1" applyFill="1" applyBorder="1" applyAlignment="1">
      <alignment horizontal="center" vertical="top" wrapText="1"/>
    </xf>
    <xf numFmtId="0" fontId="50" fillId="14" borderId="6" xfId="0" applyFont="1" applyFill="1" applyBorder="1" applyAlignment="1" applyProtection="1">
      <alignment horizontal="left" vertical="top" wrapText="1"/>
      <protection locked="0"/>
    </xf>
    <xf numFmtId="0" fontId="50" fillId="0" borderId="6" xfId="0" applyNumberFormat="1" applyFont="1" applyFill="1" applyBorder="1" applyAlignment="1" applyProtection="1">
      <alignment vertical="top" wrapText="1"/>
      <protection locked="0"/>
    </xf>
    <xf numFmtId="9" fontId="0" fillId="0" borderId="6" xfId="0" applyNumberFormat="1" applyBorder="1" applyAlignment="1">
      <alignment horizontal="left" vertical="top" wrapText="1"/>
    </xf>
    <xf numFmtId="9" fontId="0" fillId="0" borderId="6" xfId="0" applyNumberFormat="1" applyBorder="1" applyAlignment="1">
      <alignment horizontal="center" vertical="top" wrapText="1"/>
    </xf>
    <xf numFmtId="2" fontId="24" fillId="2" borderId="7" xfId="0" applyNumberFormat="1" applyFont="1" applyFill="1" applyBorder="1" applyAlignment="1" applyProtection="1">
      <alignment horizontal="left" vertical="top" wrapText="1"/>
    </xf>
    <xf numFmtId="2" fontId="0" fillId="0" borderId="7" xfId="0" applyNumberFormat="1" applyBorder="1" applyAlignment="1">
      <alignment horizontal="left" vertical="top" wrapText="1"/>
    </xf>
    <xf numFmtId="2" fontId="0" fillId="9" borderId="7" xfId="0" applyNumberFormat="1" applyFill="1" applyBorder="1" applyAlignment="1">
      <alignment horizontal="center" vertical="center" wrapText="1"/>
    </xf>
    <xf numFmtId="2" fontId="10" fillId="0" borderId="7" xfId="0" applyNumberFormat="1" applyFont="1" applyBorder="1" applyAlignment="1">
      <alignment horizontal="left" vertical="top" wrapText="1"/>
    </xf>
    <xf numFmtId="2" fontId="0" fillId="9" borderId="7" xfId="0" applyNumberFormat="1" applyFill="1" applyBorder="1" applyAlignment="1">
      <alignment horizontal="left" vertical="top" wrapText="1"/>
    </xf>
    <xf numFmtId="2" fontId="0" fillId="14" borderId="7" xfId="0" applyNumberFormat="1" applyFill="1" applyBorder="1" applyAlignment="1">
      <alignment horizontal="left" vertical="top" wrapText="1"/>
    </xf>
    <xf numFmtId="2" fontId="10" fillId="9" borderId="7" xfId="0" applyNumberFormat="1" applyFont="1" applyFill="1" applyBorder="1" applyAlignment="1">
      <alignment horizontal="left" vertical="top" wrapText="1"/>
    </xf>
    <xf numFmtId="4" fontId="0" fillId="0" borderId="7" xfId="0" applyNumberFormat="1" applyBorder="1" applyAlignment="1">
      <alignment horizontal="center" vertical="top" wrapText="1"/>
    </xf>
    <xf numFmtId="0" fontId="29" fillId="0" borderId="6" xfId="0" applyFont="1" applyBorder="1" applyAlignment="1">
      <alignment vertical="top" wrapText="1"/>
    </xf>
    <xf numFmtId="0" fontId="31" fillId="2" borderId="6" xfId="0" applyFont="1" applyFill="1" applyBorder="1" applyAlignment="1" applyProtection="1">
      <alignment horizontal="center"/>
    </xf>
    <xf numFmtId="0" fontId="13" fillId="0" borderId="8" xfId="0" applyFont="1" applyBorder="1" applyAlignment="1" applyProtection="1">
      <alignment horizontal="center" vertical="top"/>
    </xf>
    <xf numFmtId="4" fontId="10" fillId="0" borderId="8" xfId="0" applyNumberFormat="1" applyFont="1" applyBorder="1" applyAlignment="1" applyProtection="1">
      <alignment horizontal="center" vertical="top"/>
    </xf>
    <xf numFmtId="0" fontId="13" fillId="0" borderId="6" xfId="0" applyFont="1" applyBorder="1" applyAlignment="1" applyProtection="1">
      <alignment horizontal="center"/>
    </xf>
    <xf numFmtId="4" fontId="10" fillId="0" borderId="6" xfId="0" applyNumberFormat="1" applyFont="1" applyBorder="1" applyAlignment="1" applyProtection="1">
      <alignment horizontal="center" vertical="top"/>
    </xf>
    <xf numFmtId="4" fontId="10" fillId="0" borderId="6" xfId="0" applyNumberFormat="1" applyFont="1" applyBorder="1" applyAlignment="1" applyProtection="1">
      <alignment horizontal="center"/>
    </xf>
    <xf numFmtId="0" fontId="14" fillId="8" borderId="24" xfId="0" applyFont="1" applyFill="1" applyBorder="1" applyAlignment="1" applyProtection="1">
      <alignment horizontal="center"/>
    </xf>
    <xf numFmtId="4" fontId="13" fillId="8" borderId="24" xfId="0" applyNumberFormat="1" applyFont="1" applyFill="1" applyBorder="1" applyAlignment="1" applyProtection="1">
      <alignment horizontal="center"/>
    </xf>
    <xf numFmtId="0" fontId="36" fillId="2" borderId="8" xfId="0" applyFont="1" applyFill="1" applyBorder="1" applyAlignment="1" applyProtection="1">
      <alignment horizontal="center"/>
    </xf>
    <xf numFmtId="0" fontId="3" fillId="9" borderId="0" xfId="0" applyFont="1" applyFill="1" applyBorder="1" applyAlignment="1" applyProtection="1">
      <alignment horizontal="center" vertical="top"/>
      <protection locked="0"/>
    </xf>
    <xf numFmtId="0" fontId="3" fillId="9" borderId="0" xfId="0" applyFont="1" applyFill="1" applyBorder="1" applyAlignment="1">
      <alignment wrapText="1"/>
    </xf>
    <xf numFmtId="0" fontId="3" fillId="9" borderId="0" xfId="0" applyFont="1" applyFill="1" applyBorder="1" applyAlignment="1" applyProtection="1">
      <alignment horizontal="left" vertical="top" wrapText="1"/>
      <protection locked="0"/>
    </xf>
    <xf numFmtId="0" fontId="3" fillId="9" borderId="0" xfId="0" applyFont="1" applyFill="1" applyBorder="1" applyAlignment="1">
      <alignment horizontal="left" vertical="top" wrapText="1"/>
    </xf>
    <xf numFmtId="0" fontId="3" fillId="9" borderId="0" xfId="0" applyFont="1" applyFill="1" applyBorder="1" applyAlignment="1">
      <alignment vertical="center" wrapText="1"/>
    </xf>
    <xf numFmtId="0" fontId="3" fillId="9" borderId="0" xfId="0" applyFont="1" applyFill="1" applyBorder="1" applyAlignment="1">
      <alignment horizontal="left" vertical="center" wrapText="1"/>
    </xf>
    <xf numFmtId="0" fontId="15" fillId="9" borderId="0" xfId="0" applyFont="1" applyFill="1" applyBorder="1" applyAlignment="1">
      <alignment wrapText="1"/>
    </xf>
    <xf numFmtId="0" fontId="53" fillId="9" borderId="0" xfId="0" applyFont="1" applyFill="1" applyBorder="1" applyAlignment="1">
      <alignment wrapText="1"/>
    </xf>
    <xf numFmtId="0" fontId="3" fillId="9" borderId="0" xfId="0" applyFont="1" applyFill="1" applyBorder="1" applyAlignment="1" applyProtection="1">
      <alignment horizontal="left" vertical="top" wrapText="1"/>
    </xf>
    <xf numFmtId="0" fontId="54" fillId="9" borderId="0" xfId="0" applyFont="1" applyFill="1" applyBorder="1" applyAlignment="1">
      <alignment wrapText="1"/>
    </xf>
    <xf numFmtId="0" fontId="15" fillId="9" borderId="0" xfId="0" applyFont="1" applyFill="1" applyBorder="1" applyAlignment="1">
      <alignment horizontal="justify" wrapText="1"/>
    </xf>
    <xf numFmtId="0" fontId="3" fillId="9" borderId="0" xfId="0" applyNumberFormat="1" applyFont="1" applyFill="1" applyBorder="1" applyAlignment="1" applyProtection="1">
      <alignment vertical="top" wrapText="1"/>
      <protection locked="0"/>
    </xf>
    <xf numFmtId="1" fontId="3" fillId="9" borderId="0" xfId="0" applyNumberFormat="1" applyFont="1" applyFill="1" applyBorder="1" applyAlignment="1" applyProtection="1">
      <alignment horizontal="center" vertical="top"/>
    </xf>
    <xf numFmtId="0" fontId="36" fillId="2" borderId="6" xfId="0" applyFont="1" applyFill="1" applyBorder="1" applyAlignment="1" applyProtection="1">
      <alignment horizontal="center"/>
    </xf>
    <xf numFmtId="0" fontId="33" fillId="9" borderId="6" xfId="0" applyFont="1" applyFill="1" applyBorder="1" applyAlignment="1" applyProtection="1">
      <alignment horizontal="right" vertical="center" wrapText="1"/>
    </xf>
    <xf numFmtId="0" fontId="33" fillId="9" borderId="6" xfId="0" applyFont="1" applyFill="1" applyBorder="1" applyAlignment="1" applyProtection="1">
      <alignment horizontal="right" vertical="center"/>
    </xf>
    <xf numFmtId="0" fontId="34" fillId="9" borderId="7" xfId="0" applyFont="1" applyFill="1" applyBorder="1" applyAlignment="1" applyProtection="1">
      <alignment vertical="center"/>
    </xf>
    <xf numFmtId="0" fontId="33" fillId="9" borderId="4" xfId="0" applyFont="1" applyFill="1" applyBorder="1" applyAlignment="1" applyProtection="1">
      <alignment vertical="center" wrapText="1"/>
    </xf>
    <xf numFmtId="0" fontId="33" fillId="9" borderId="12" xfId="0" applyFont="1" applyFill="1" applyBorder="1" applyAlignment="1" applyProtection="1">
      <alignment vertical="center" wrapText="1"/>
    </xf>
    <xf numFmtId="0" fontId="33" fillId="9" borderId="4" xfId="0" applyFont="1" applyFill="1" applyBorder="1" applyAlignment="1" applyProtection="1">
      <alignment horizontal="center" vertical="center" wrapText="1"/>
    </xf>
    <xf numFmtId="0" fontId="33" fillId="9" borderId="4" xfId="0" applyFont="1" applyFill="1" applyBorder="1" applyAlignment="1" applyProtection="1">
      <alignment horizontal="left" vertical="center" wrapText="1"/>
    </xf>
    <xf numFmtId="0" fontId="21" fillId="9" borderId="6" xfId="0" applyFont="1" applyFill="1" applyBorder="1" applyAlignment="1" applyProtection="1">
      <alignment horizontal="right" vertical="center" wrapText="1"/>
    </xf>
    <xf numFmtId="0" fontId="38" fillId="9" borderId="6" xfId="0" applyFont="1" applyFill="1" applyBorder="1" applyAlignment="1" applyProtection="1">
      <alignment horizontal="right" vertical="center" wrapText="1"/>
    </xf>
    <xf numFmtId="0" fontId="37" fillId="9" borderId="7" xfId="0" applyFont="1" applyFill="1" applyBorder="1" applyAlignment="1" applyProtection="1">
      <alignment vertical="center"/>
    </xf>
    <xf numFmtId="0" fontId="10" fillId="0" borderId="12" xfId="0" applyFont="1" applyBorder="1" applyProtection="1"/>
    <xf numFmtId="0" fontId="21" fillId="9" borderId="9" xfId="0" applyFont="1" applyFill="1" applyBorder="1" applyAlignment="1" applyProtection="1">
      <alignment horizontal="center" vertical="center" wrapText="1"/>
    </xf>
    <xf numFmtId="0" fontId="10" fillId="0" borderId="13" xfId="0" applyFont="1" applyBorder="1" applyProtection="1"/>
    <xf numFmtId="0" fontId="21" fillId="9" borderId="9" xfId="0" applyFont="1" applyFill="1" applyBorder="1" applyAlignment="1" applyProtection="1">
      <alignment horizontal="left" vertical="center" wrapText="1"/>
    </xf>
    <xf numFmtId="0" fontId="42" fillId="7" borderId="6" xfId="0" applyFont="1" applyFill="1" applyBorder="1" applyAlignment="1">
      <alignment horizontal="center" vertical="top" wrapText="1"/>
    </xf>
    <xf numFmtId="0" fontId="29" fillId="0" borderId="0" xfId="0" applyFont="1" applyFill="1" applyAlignment="1">
      <alignment vertical="top" wrapText="1"/>
    </xf>
    <xf numFmtId="0" fontId="48" fillId="7" borderId="0" xfId="0" applyFont="1" applyFill="1" applyAlignment="1">
      <alignment horizontal="center" vertical="top" wrapText="1"/>
    </xf>
    <xf numFmtId="0" fontId="41" fillId="13" borderId="6" xfId="0" applyNumberFormat="1" applyFont="1" applyFill="1" applyBorder="1" applyAlignment="1" applyProtection="1">
      <alignment horizontal="right" vertical="top" wrapText="1"/>
      <protection locked="0"/>
    </xf>
    <xf numFmtId="0" fontId="24" fillId="2" borderId="6" xfId="0" applyNumberFormat="1" applyFont="1" applyFill="1" applyBorder="1" applyAlignment="1" applyProtection="1">
      <alignment vertical="top" wrapText="1"/>
      <protection locked="0"/>
    </xf>
    <xf numFmtId="0" fontId="29" fillId="0" borderId="6" xfId="0" applyNumberFormat="1" applyFont="1" applyFill="1" applyBorder="1" applyAlignment="1" applyProtection="1">
      <alignment horizontal="right" vertical="top" wrapText="1"/>
      <protection locked="0"/>
    </xf>
    <xf numFmtId="0" fontId="29" fillId="0" borderId="6" xfId="0" applyNumberFormat="1" applyFont="1" applyFill="1" applyBorder="1" applyAlignment="1" applyProtection="1">
      <alignment vertical="top" wrapText="1"/>
      <protection locked="0"/>
    </xf>
    <xf numFmtId="0" fontId="40" fillId="0" borderId="0" xfId="0" applyFont="1" applyFill="1" applyAlignment="1">
      <alignment vertical="top" wrapText="1"/>
    </xf>
    <xf numFmtId="3" fontId="29" fillId="0" borderId="6" xfId="0" applyNumberFormat="1" applyFont="1" applyFill="1" applyBorder="1" applyAlignment="1" applyProtection="1">
      <alignment vertical="top" wrapText="1"/>
      <protection locked="0"/>
    </xf>
    <xf numFmtId="1" fontId="29" fillId="0" borderId="6" xfId="0" applyNumberFormat="1" applyFont="1" applyFill="1" applyBorder="1" applyAlignment="1" applyProtection="1">
      <alignment vertical="top" wrapText="1"/>
      <protection locked="0"/>
    </xf>
    <xf numFmtId="0" fontId="29" fillId="0" borderId="6" xfId="22" applyNumberFormat="1" applyFont="1" applyFill="1" applyBorder="1" applyAlignment="1" applyProtection="1">
      <alignment vertical="top" wrapText="1"/>
      <protection locked="0"/>
    </xf>
    <xf numFmtId="0" fontId="46" fillId="0" borderId="0" xfId="0" applyFont="1" applyFill="1" applyAlignment="1">
      <alignment vertical="top" wrapText="1"/>
    </xf>
    <xf numFmtId="0" fontId="45" fillId="0" borderId="6" xfId="0" applyNumberFormat="1" applyFont="1" applyFill="1" applyBorder="1" applyAlignment="1" applyProtection="1">
      <alignment horizontal="right" vertical="top" wrapText="1"/>
      <protection locked="0"/>
    </xf>
    <xf numFmtId="0" fontId="45" fillId="0" borderId="6" xfId="0" applyNumberFormat="1" applyFont="1" applyFill="1" applyBorder="1" applyAlignment="1" applyProtection="1">
      <alignment vertical="top" wrapText="1"/>
      <protection locked="0"/>
    </xf>
    <xf numFmtId="0" fontId="40" fillId="0" borderId="6" xfId="0" applyFont="1" applyFill="1" applyBorder="1" applyAlignment="1" applyProtection="1">
      <alignment horizontal="center" vertical="top" wrapText="1"/>
      <protection locked="0"/>
    </xf>
    <xf numFmtId="0" fontId="29" fillId="0" borderId="6" xfId="0" applyNumberFormat="1" applyFont="1" applyFill="1" applyBorder="1" applyAlignment="1">
      <alignment horizontal="right" vertical="top" wrapText="1"/>
    </xf>
    <xf numFmtId="0" fontId="29" fillId="0" borderId="6" xfId="0" applyNumberFormat="1" applyFont="1" applyFill="1" applyBorder="1" applyAlignment="1">
      <alignment vertical="top" wrapText="1"/>
    </xf>
    <xf numFmtId="1" fontId="40" fillId="9" borderId="6" xfId="0" applyNumberFormat="1" applyFont="1" applyFill="1" applyBorder="1" applyAlignment="1" applyProtection="1">
      <alignment horizontal="center" vertical="top"/>
      <protection locked="0"/>
    </xf>
    <xf numFmtId="3" fontId="46" fillId="0" borderId="6" xfId="0" applyNumberFormat="1" applyFont="1" applyFill="1" applyBorder="1" applyAlignment="1" applyProtection="1">
      <alignment vertical="top" wrapText="1"/>
      <protection locked="0"/>
    </xf>
    <xf numFmtId="4" fontId="10" fillId="0" borderId="8" xfId="0" applyNumberFormat="1" applyFont="1" applyBorder="1" applyAlignment="1" applyProtection="1">
      <alignment horizontal="center" vertical="center"/>
    </xf>
    <xf numFmtId="4" fontId="10" fillId="0" borderId="6" xfId="0" applyNumberFormat="1" applyFont="1" applyBorder="1" applyAlignment="1" applyProtection="1">
      <alignment horizontal="center" vertical="center"/>
    </xf>
    <xf numFmtId="0" fontId="14" fillId="8" borderId="24" xfId="0" applyFont="1" applyFill="1" applyBorder="1" applyAlignment="1" applyProtection="1">
      <alignment horizontal="center" vertical="center"/>
    </xf>
    <xf numFmtId="4" fontId="13" fillId="8" borderId="24" xfId="0" applyNumberFormat="1" applyFont="1" applyFill="1" applyBorder="1" applyAlignment="1" applyProtection="1">
      <alignment horizontal="center" vertical="center"/>
    </xf>
    <xf numFmtId="3" fontId="4" fillId="8" borderId="35" xfId="0" applyNumberFormat="1" applyFont="1" applyFill="1" applyBorder="1" applyAlignment="1" applyProtection="1">
      <alignment horizontal="center" vertical="center" wrapText="1"/>
    </xf>
    <xf numFmtId="4" fontId="10" fillId="9" borderId="8" xfId="0" applyNumberFormat="1" applyFont="1" applyFill="1" applyBorder="1" applyAlignment="1" applyProtection="1">
      <alignment horizontal="center" vertical="center"/>
    </xf>
    <xf numFmtId="4" fontId="10" fillId="9" borderId="6" xfId="0" applyNumberFormat="1" applyFont="1" applyFill="1" applyBorder="1" applyAlignment="1" applyProtection="1">
      <alignment horizontal="center" vertical="center"/>
    </xf>
    <xf numFmtId="0" fontId="13" fillId="0" borderId="16" xfId="0" applyFont="1" applyBorder="1" applyAlignment="1" applyProtection="1">
      <alignment horizontal="center" vertical="top"/>
    </xf>
    <xf numFmtId="175" fontId="10" fillId="0" borderId="16" xfId="0" applyNumberFormat="1" applyFont="1" applyBorder="1" applyAlignment="1" applyProtection="1">
      <alignment horizontal="center"/>
    </xf>
    <xf numFmtId="175" fontId="10" fillId="0" borderId="20" xfId="0" applyNumberFormat="1" applyFont="1" applyBorder="1" applyAlignment="1" applyProtection="1">
      <alignment horizontal="center"/>
    </xf>
    <xf numFmtId="3" fontId="10" fillId="0" borderId="6" xfId="0" applyNumberFormat="1" applyFont="1" applyBorder="1" applyAlignment="1" applyProtection="1">
      <alignment horizontal="center" vertical="top"/>
    </xf>
    <xf numFmtId="175" fontId="10" fillId="0" borderId="6" xfId="0" applyNumberFormat="1" applyFont="1" applyBorder="1" applyAlignment="1" applyProtection="1">
      <alignment horizontal="center"/>
    </xf>
    <xf numFmtId="175" fontId="10" fillId="0" borderId="8" xfId="0" applyNumberFormat="1" applyFont="1" applyBorder="1" applyAlignment="1" applyProtection="1">
      <alignment horizontal="center"/>
    </xf>
    <xf numFmtId="175" fontId="10" fillId="0" borderId="42" xfId="0" applyNumberFormat="1" applyFont="1" applyBorder="1" applyAlignment="1" applyProtection="1">
      <alignment horizontal="center"/>
    </xf>
    <xf numFmtId="175" fontId="13" fillId="16" borderId="36" xfId="0" applyNumberFormat="1" applyFont="1" applyFill="1" applyBorder="1" applyAlignment="1" applyProtection="1">
      <alignment horizontal="center"/>
    </xf>
    <xf numFmtId="175" fontId="13" fillId="16" borderId="37" xfId="0" applyNumberFormat="1" applyFont="1" applyFill="1" applyBorder="1" applyAlignment="1" applyProtection="1">
      <alignment horizontal="center"/>
    </xf>
    <xf numFmtId="3" fontId="10" fillId="0" borderId="40" xfId="0" applyNumberFormat="1" applyFont="1" applyBorder="1" applyAlignment="1" applyProtection="1">
      <alignment horizontal="center" vertical="top"/>
    </xf>
    <xf numFmtId="0" fontId="14" fillId="8" borderId="36" xfId="0" applyFont="1" applyFill="1" applyBorder="1" applyAlignment="1" applyProtection="1">
      <alignment horizontal="center"/>
    </xf>
    <xf numFmtId="3" fontId="13" fillId="8" borderId="36" xfId="0" applyNumberFormat="1" applyFont="1" applyFill="1" applyBorder="1" applyAlignment="1" applyProtection="1">
      <alignment horizontal="center"/>
    </xf>
    <xf numFmtId="0" fontId="13" fillId="0" borderId="24" xfId="0" applyFont="1" applyBorder="1" applyAlignment="1" applyProtection="1">
      <alignment horizontal="center"/>
    </xf>
    <xf numFmtId="3" fontId="10" fillId="0" borderId="24" xfId="0" applyNumberFormat="1" applyFont="1" applyBorder="1" applyAlignment="1" applyProtection="1">
      <alignment horizontal="center" vertical="top"/>
    </xf>
    <xf numFmtId="175" fontId="10" fillId="0" borderId="24" xfId="0" applyNumberFormat="1" applyFont="1" applyBorder="1" applyAlignment="1" applyProtection="1">
      <alignment horizontal="center"/>
    </xf>
    <xf numFmtId="175" fontId="10" fillId="0" borderId="43" xfId="0" applyNumberFormat="1" applyFont="1" applyBorder="1" applyAlignment="1" applyProtection="1">
      <alignment horizontal="center"/>
    </xf>
    <xf numFmtId="3" fontId="15" fillId="2" borderId="6" xfId="0" applyNumberFormat="1" applyFont="1" applyFill="1" applyBorder="1" applyAlignment="1" applyProtection="1">
      <alignment vertical="top"/>
    </xf>
    <xf numFmtId="3" fontId="15" fillId="2" borderId="22" xfId="0" applyNumberFormat="1" applyFont="1" applyFill="1" applyBorder="1" applyAlignment="1" applyProtection="1">
      <alignment vertical="top"/>
    </xf>
    <xf numFmtId="3" fontId="15" fillId="2" borderId="19" xfId="0" applyNumberFormat="1" applyFont="1" applyFill="1" applyBorder="1" applyAlignment="1" applyProtection="1">
      <alignment vertical="top"/>
    </xf>
    <xf numFmtId="3" fontId="4" fillId="8" borderId="35" xfId="0" applyNumberFormat="1" applyFont="1" applyFill="1" applyBorder="1" applyAlignment="1" applyProtection="1">
      <alignment vertical="center" wrapText="1"/>
    </xf>
    <xf numFmtId="3" fontId="15" fillId="0" borderId="40" xfId="0" applyNumberFormat="1" applyFont="1" applyFill="1" applyBorder="1" applyAlignment="1" applyProtection="1">
      <alignment vertical="top"/>
    </xf>
    <xf numFmtId="3" fontId="15" fillId="0" borderId="52" xfId="0" applyNumberFormat="1" applyFont="1" applyFill="1" applyBorder="1" applyAlignment="1" applyProtection="1">
      <alignment vertical="top"/>
    </xf>
    <xf numFmtId="3" fontId="15" fillId="0" borderId="51" xfId="0" applyNumberFormat="1" applyFont="1" applyFill="1" applyBorder="1" applyAlignment="1" applyProtection="1">
      <alignment vertical="top"/>
    </xf>
    <xf numFmtId="3" fontId="15" fillId="0" borderId="6" xfId="0" applyNumberFormat="1" applyFont="1" applyFill="1" applyBorder="1" applyAlignment="1" applyProtection="1">
      <alignment vertical="top"/>
    </xf>
    <xf numFmtId="4" fontId="15" fillId="0" borderId="6" xfId="0" applyNumberFormat="1" applyFont="1" applyFill="1" applyBorder="1" applyProtection="1"/>
    <xf numFmtId="4" fontId="15" fillId="0" borderId="8" xfId="0" applyNumberFormat="1" applyFont="1" applyFill="1" applyBorder="1" applyProtection="1"/>
    <xf numFmtId="4" fontId="15" fillId="0" borderId="42" xfId="0" applyNumberFormat="1" applyFont="1" applyFill="1" applyBorder="1" applyProtection="1"/>
    <xf numFmtId="4" fontId="15" fillId="0" borderId="53" xfId="0" applyNumberFormat="1" applyFont="1" applyFill="1" applyBorder="1" applyProtection="1"/>
    <xf numFmtId="4" fontId="15" fillId="0" borderId="17" xfId="0" applyNumberFormat="1" applyFont="1" applyFill="1" applyBorder="1" applyProtection="1"/>
    <xf numFmtId="4" fontId="15" fillId="0" borderId="18" xfId="0" applyNumberFormat="1" applyFont="1" applyFill="1" applyBorder="1" applyProtection="1"/>
    <xf numFmtId="4" fontId="15" fillId="0" borderId="23" xfId="0" applyNumberFormat="1" applyFont="1" applyFill="1" applyBorder="1" applyProtection="1"/>
    <xf numFmtId="0" fontId="10" fillId="0" borderId="0" xfId="0" applyFont="1" applyAlignment="1">
      <alignment wrapText="1"/>
    </xf>
    <xf numFmtId="0" fontId="34" fillId="9" borderId="6" xfId="0" applyFont="1" applyFill="1" applyBorder="1" applyAlignment="1" applyProtection="1">
      <alignment vertical="center"/>
    </xf>
    <xf numFmtId="3" fontId="4" fillId="8" borderId="34" xfId="0" applyNumberFormat="1" applyFont="1" applyFill="1" applyBorder="1" applyAlignment="1" applyProtection="1">
      <alignment vertical="center" wrapText="1"/>
    </xf>
    <xf numFmtId="0" fontId="10" fillId="0" borderId="0" xfId="0" applyFont="1" applyFill="1" applyProtection="1"/>
    <xf numFmtId="0" fontId="10" fillId="9" borderId="0" xfId="0" applyFont="1" applyFill="1" applyProtection="1"/>
    <xf numFmtId="0" fontId="17" fillId="0" borderId="1" xfId="0" applyFont="1" applyFill="1" applyBorder="1" applyAlignment="1" applyProtection="1">
      <alignment horizontal="center" vertical="center" wrapText="1"/>
    </xf>
    <xf numFmtId="0" fontId="17" fillId="9" borderId="1" xfId="0" applyFont="1" applyFill="1" applyBorder="1" applyAlignment="1" applyProtection="1">
      <alignment horizontal="center" vertical="center" wrapText="1"/>
    </xf>
    <xf numFmtId="0" fontId="18" fillId="9" borderId="5" xfId="0" applyFont="1" applyFill="1" applyBorder="1" applyAlignment="1" applyProtection="1">
      <alignment wrapText="1"/>
    </xf>
    <xf numFmtId="0" fontId="9" fillId="9" borderId="12" xfId="0" applyFont="1" applyFill="1" applyBorder="1" applyAlignment="1" applyProtection="1">
      <alignment horizontal="center" vertical="center"/>
    </xf>
    <xf numFmtId="0" fontId="33" fillId="9" borderId="12" xfId="0" applyFont="1" applyFill="1" applyBorder="1" applyAlignment="1" applyProtection="1">
      <alignment horizontal="right" wrapText="1"/>
    </xf>
    <xf numFmtId="0" fontId="18" fillId="0" borderId="14" xfId="0" applyFont="1" applyFill="1" applyBorder="1" applyAlignment="1" applyProtection="1">
      <alignment wrapText="1"/>
    </xf>
    <xf numFmtId="0" fontId="18" fillId="9" borderId="14" xfId="0" applyFont="1" applyFill="1" applyBorder="1" applyAlignment="1" applyProtection="1">
      <alignment wrapText="1"/>
    </xf>
    <xf numFmtId="0" fontId="18" fillId="9" borderId="0" xfId="0" applyFont="1" applyFill="1" applyBorder="1" applyAlignment="1" applyProtection="1">
      <alignment wrapText="1"/>
    </xf>
    <xf numFmtId="0" fontId="33" fillId="9" borderId="6" xfId="0" applyFont="1" applyFill="1" applyBorder="1" applyAlignment="1" applyProtection="1">
      <alignment horizontal="center" vertical="center" wrapText="1"/>
    </xf>
    <xf numFmtId="0" fontId="11" fillId="0" borderId="14" xfId="0" applyFont="1" applyFill="1" applyBorder="1" applyAlignment="1" applyProtection="1"/>
    <xf numFmtId="0" fontId="11" fillId="9" borderId="14" xfId="0" applyFont="1" applyFill="1" applyBorder="1" applyAlignment="1" applyProtection="1"/>
    <xf numFmtId="0" fontId="11" fillId="9" borderId="0" xfId="0" applyFont="1" applyFill="1" applyBorder="1" applyAlignment="1" applyProtection="1"/>
    <xf numFmtId="0" fontId="9" fillId="10" borderId="12" xfId="0" applyFont="1" applyFill="1" applyBorder="1" applyAlignment="1" applyProtection="1">
      <alignment horizontal="center" vertical="center"/>
    </xf>
    <xf numFmtId="0" fontId="11" fillId="0" borderId="9" xfId="0" applyFont="1" applyFill="1" applyBorder="1" applyAlignment="1" applyProtection="1"/>
    <xf numFmtId="0" fontId="11" fillId="9" borderId="9" xfId="0" applyFont="1" applyFill="1" applyBorder="1" applyAlignment="1" applyProtection="1"/>
    <xf numFmtId="0" fontId="11" fillId="9" borderId="10" xfId="0" applyFont="1" applyFill="1" applyBorder="1" applyAlignment="1" applyProtection="1"/>
    <xf numFmtId="1" fontId="36" fillId="2" borderId="13" xfId="0" applyNumberFormat="1" applyFont="1" applyFill="1" applyBorder="1" applyAlignment="1" applyProtection="1">
      <alignment horizontal="center"/>
    </xf>
    <xf numFmtId="0" fontId="33" fillId="9" borderId="6" xfId="0" applyFont="1" applyFill="1" applyBorder="1" applyAlignment="1" applyProtection="1">
      <alignment horizontal="left" vertical="center" wrapText="1"/>
    </xf>
    <xf numFmtId="0" fontId="17" fillId="0" borderId="0" xfId="0" applyFont="1" applyFill="1" applyBorder="1" applyAlignment="1" applyProtection="1">
      <alignment horizontal="center"/>
    </xf>
    <xf numFmtId="0" fontId="17" fillId="9" borderId="0" xfId="0" applyFont="1" applyFill="1" applyBorder="1" applyAlignment="1" applyProtection="1">
      <alignment horizontal="center"/>
    </xf>
    <xf numFmtId="0" fontId="11" fillId="9" borderId="0" xfId="0" applyFont="1" applyFill="1" applyBorder="1" applyAlignment="1" applyProtection="1">
      <alignment vertical="center"/>
    </xf>
    <xf numFmtId="0" fontId="0" fillId="9" borderId="0" xfId="0" applyFill="1" applyBorder="1" applyAlignment="1" applyProtection="1"/>
    <xf numFmtId="0" fontId="10" fillId="9" borderId="0" xfId="0" applyFont="1" applyFill="1" applyBorder="1" applyAlignment="1" applyProtection="1"/>
    <xf numFmtId="0" fontId="9" fillId="8" borderId="6" xfId="0" applyFont="1" applyFill="1" applyBorder="1" applyAlignment="1" applyProtection="1">
      <alignment vertical="center"/>
    </xf>
    <xf numFmtId="0" fontId="10" fillId="0" borderId="0" xfId="0" applyFont="1" applyFill="1" applyAlignment="1" applyProtection="1">
      <alignment horizontal="left" vertical="center"/>
    </xf>
    <xf numFmtId="0" fontId="10" fillId="0" borderId="0" xfId="0" applyFont="1" applyAlignment="1" applyProtection="1">
      <alignment horizontal="left" vertical="center"/>
    </xf>
    <xf numFmtId="0" fontId="17" fillId="8" borderId="17" xfId="0" applyFont="1" applyFill="1" applyBorder="1" applyAlignment="1" applyProtection="1">
      <alignment horizontal="center" vertical="center"/>
    </xf>
    <xf numFmtId="0" fontId="13" fillId="8" borderId="17" xfId="0" applyFont="1" applyFill="1" applyBorder="1" applyAlignment="1" applyProtection="1">
      <alignment horizontal="center" vertical="center" wrapText="1"/>
    </xf>
    <xf numFmtId="0" fontId="13" fillId="8" borderId="18" xfId="0" applyFont="1" applyFill="1" applyBorder="1" applyAlignment="1" applyProtection="1">
      <alignment horizontal="center" vertical="center" wrapText="1"/>
    </xf>
    <xf numFmtId="175" fontId="10" fillId="8" borderId="24" xfId="0" applyNumberFormat="1" applyFont="1" applyFill="1" applyBorder="1" applyAlignment="1" applyProtection="1">
      <alignment horizontal="center"/>
    </xf>
    <xf numFmtId="14" fontId="33" fillId="9" borderId="6" xfId="0" applyNumberFormat="1" applyFont="1" applyFill="1" applyBorder="1" applyAlignment="1" applyProtection="1">
      <alignment vertical="center" wrapText="1"/>
    </xf>
    <xf numFmtId="14" fontId="21" fillId="9" borderId="9" xfId="0" applyNumberFormat="1" applyFont="1" applyFill="1" applyBorder="1" applyAlignment="1" applyProtection="1">
      <alignment vertical="center" wrapText="1"/>
    </xf>
    <xf numFmtId="0" fontId="36" fillId="9" borderId="6" xfId="0" applyFont="1" applyFill="1" applyBorder="1" applyAlignment="1" applyProtection="1">
      <alignment horizontal="center"/>
    </xf>
    <xf numFmtId="0" fontId="37" fillId="17" borderId="6" xfId="0" applyFont="1" applyFill="1" applyBorder="1" applyAlignment="1" applyProtection="1">
      <alignment horizontal="right" vertical="center" wrapText="1"/>
    </xf>
    <xf numFmtId="0" fontId="60" fillId="17" borderId="6" xfId="0" applyFont="1" applyFill="1" applyBorder="1" applyAlignment="1" applyProtection="1">
      <alignment horizontal="right" vertical="center" wrapText="1"/>
    </xf>
    <xf numFmtId="14" fontId="60" fillId="17" borderId="6" xfId="0" applyNumberFormat="1" applyFont="1" applyFill="1" applyBorder="1" applyAlignment="1" applyProtection="1">
      <alignment horizontal="right" vertical="center" wrapText="1"/>
    </xf>
    <xf numFmtId="0" fontId="0" fillId="0" borderId="0" xfId="0" applyFill="1" applyProtection="1"/>
    <xf numFmtId="0" fontId="9" fillId="0" borderId="0" xfId="0" applyFont="1" applyBorder="1" applyAlignment="1" applyProtection="1">
      <alignment horizontal="center" vertical="center"/>
    </xf>
    <xf numFmtId="0" fontId="13" fillId="0" borderId="0" xfId="0" applyFont="1" applyBorder="1" applyAlignment="1" applyProtection="1">
      <alignment horizontal="center" vertical="center"/>
    </xf>
    <xf numFmtId="0" fontId="9" fillId="0" borderId="0" xfId="0" applyFont="1" applyBorder="1" applyAlignment="1" applyProtection="1">
      <alignment horizontal="center" vertical="center" wrapText="1"/>
    </xf>
    <xf numFmtId="0" fontId="20" fillId="0" borderId="0" xfId="0" applyFont="1" applyBorder="1" applyAlignment="1" applyProtection="1">
      <alignment horizontal="center" vertical="center" wrapText="1"/>
    </xf>
    <xf numFmtId="0" fontId="11" fillId="0" borderId="0" xfId="0" applyFont="1" applyBorder="1" applyAlignment="1" applyProtection="1">
      <alignment horizontal="center" vertical="center" wrapText="1"/>
    </xf>
    <xf numFmtId="0" fontId="0" fillId="0" borderId="1" xfId="0" applyFill="1" applyBorder="1" applyProtection="1"/>
    <xf numFmtId="0" fontId="11" fillId="0" borderId="3" xfId="0" applyFont="1" applyBorder="1" applyAlignment="1" applyProtection="1"/>
    <xf numFmtId="0" fontId="11" fillId="0" borderId="2" xfId="0" applyFont="1" applyBorder="1" applyAlignment="1" applyProtection="1"/>
    <xf numFmtId="0" fontId="9" fillId="9" borderId="6" xfId="0" applyFont="1" applyFill="1" applyBorder="1" applyAlignment="1" applyProtection="1">
      <alignment horizontal="center" vertical="center"/>
    </xf>
    <xf numFmtId="0" fontId="9" fillId="0" borderId="14" xfId="0" applyFont="1" applyFill="1" applyBorder="1" applyAlignment="1" applyProtection="1">
      <alignment horizontal="center" vertical="center" wrapText="1"/>
    </xf>
    <xf numFmtId="0" fontId="0" fillId="0" borderId="11" xfId="0" applyBorder="1" applyAlignment="1" applyProtection="1"/>
    <xf numFmtId="0" fontId="0" fillId="0" borderId="15" xfId="0" applyBorder="1" applyAlignment="1" applyProtection="1"/>
    <xf numFmtId="0" fontId="9" fillId="3" borderId="6" xfId="0" applyFont="1" applyFill="1" applyBorder="1" applyAlignment="1" applyProtection="1">
      <alignment horizontal="center" vertical="center"/>
    </xf>
    <xf numFmtId="0" fontId="17" fillId="0" borderId="9" xfId="0" applyFont="1" applyFill="1" applyBorder="1" applyAlignment="1" applyProtection="1">
      <alignment horizontal="center" vertical="center" wrapText="1"/>
    </xf>
    <xf numFmtId="0" fontId="9" fillId="0" borderId="8" xfId="0" applyFont="1" applyBorder="1" applyAlignment="1" applyProtection="1">
      <alignment horizontal="center" vertical="center"/>
    </xf>
    <xf numFmtId="0" fontId="9" fillId="0" borderId="13" xfId="0" applyFont="1" applyBorder="1" applyAlignment="1" applyProtection="1">
      <alignment horizontal="center" vertical="center"/>
    </xf>
    <xf numFmtId="0" fontId="10" fillId="0" borderId="0" xfId="0" applyFont="1" applyFill="1" applyBorder="1" applyProtection="1"/>
    <xf numFmtId="0" fontId="9" fillId="0" borderId="6" xfId="0" applyFont="1" applyFill="1" applyBorder="1" applyAlignment="1" applyProtection="1">
      <alignment horizontal="right" vertical="center" wrapText="1"/>
    </xf>
    <xf numFmtId="0" fontId="9" fillId="0" borderId="6" xfId="0" applyFont="1" applyFill="1" applyBorder="1" applyAlignment="1" applyProtection="1">
      <alignment vertical="center"/>
    </xf>
    <xf numFmtId="0" fontId="17" fillId="8" borderId="28" xfId="0" applyFont="1" applyFill="1" applyBorder="1" applyAlignment="1" applyProtection="1">
      <alignment vertical="center" wrapText="1"/>
    </xf>
    <xf numFmtId="0" fontId="14" fillId="8" borderId="33" xfId="0" applyFont="1" applyFill="1" applyBorder="1" applyAlignment="1" applyProtection="1">
      <alignment horizontal="center" vertical="center" wrapText="1"/>
    </xf>
    <xf numFmtId="0" fontId="14" fillId="8" borderId="34" xfId="0" applyFont="1" applyFill="1" applyBorder="1" applyAlignment="1" applyProtection="1">
      <alignment horizontal="center" vertical="center" wrapText="1"/>
    </xf>
    <xf numFmtId="0" fontId="14" fillId="8" borderId="39" xfId="0" applyFont="1" applyFill="1" applyBorder="1" applyAlignment="1" applyProtection="1">
      <alignment horizontal="center" vertical="center" wrapText="1"/>
    </xf>
    <xf numFmtId="3" fontId="10" fillId="11" borderId="50" xfId="0" applyNumberFormat="1" applyFont="1" applyFill="1" applyBorder="1" applyAlignment="1" applyProtection="1">
      <alignment vertical="top" wrapText="1"/>
    </xf>
    <xf numFmtId="3" fontId="10" fillId="11" borderId="31" xfId="0" applyNumberFormat="1" applyFont="1" applyFill="1" applyBorder="1" applyAlignment="1" applyProtection="1">
      <alignment vertical="top" wrapText="1"/>
    </xf>
    <xf numFmtId="0" fontId="10" fillId="11" borderId="32" xfId="0" applyFont="1" applyFill="1" applyBorder="1" applyAlignment="1" applyProtection="1">
      <alignment wrapText="1"/>
    </xf>
    <xf numFmtId="3" fontId="10" fillId="5" borderId="50" xfId="0" applyNumberFormat="1" applyFont="1" applyFill="1" applyBorder="1" applyAlignment="1" applyProtection="1">
      <alignment vertical="top" wrapText="1"/>
    </xf>
    <xf numFmtId="3" fontId="10" fillId="5" borderId="31" xfId="0" applyNumberFormat="1" applyFont="1" applyFill="1" applyBorder="1" applyAlignment="1" applyProtection="1">
      <alignment vertical="top" wrapText="1"/>
    </xf>
    <xf numFmtId="0" fontId="10" fillId="5" borderId="32" xfId="0" applyFont="1" applyFill="1" applyBorder="1" applyAlignment="1" applyProtection="1">
      <alignment wrapText="1"/>
    </xf>
    <xf numFmtId="0" fontId="11" fillId="0" borderId="0" xfId="0" applyFont="1" applyBorder="1" applyAlignment="1" applyProtection="1"/>
    <xf numFmtId="0" fontId="10" fillId="0" borderId="1" xfId="0" applyFont="1" applyBorder="1" applyProtection="1"/>
    <xf numFmtId="0" fontId="10" fillId="0" borderId="5" xfId="0" applyFont="1" applyBorder="1" applyProtection="1"/>
    <xf numFmtId="0" fontId="10" fillId="0" borderId="2" xfId="0" applyFont="1" applyBorder="1" applyProtection="1"/>
    <xf numFmtId="0" fontId="0" fillId="0" borderId="0" xfId="0" applyFont="1" applyBorder="1" applyAlignment="1" applyProtection="1"/>
    <xf numFmtId="0" fontId="10" fillId="0" borderId="14" xfId="0" applyFont="1" applyBorder="1" applyProtection="1"/>
    <xf numFmtId="0" fontId="10" fillId="0" borderId="0" xfId="0" applyFont="1" applyBorder="1" applyProtection="1"/>
    <xf numFmtId="0" fontId="10" fillId="0" borderId="15" xfId="0" applyFont="1" applyBorder="1" applyProtection="1"/>
    <xf numFmtId="0" fontId="11" fillId="0" borderId="0" xfId="0" applyFont="1" applyBorder="1" applyAlignment="1" applyProtection="1">
      <alignment horizontal="center" vertical="center"/>
    </xf>
    <xf numFmtId="0" fontId="10" fillId="0" borderId="9" xfId="0" applyFont="1" applyBorder="1" applyProtection="1"/>
    <xf numFmtId="0" fontId="10" fillId="0" borderId="10" xfId="0" applyFont="1" applyBorder="1" applyProtection="1"/>
    <xf numFmtId="0" fontId="9" fillId="9" borderId="12" xfId="0" applyFont="1" applyFill="1" applyBorder="1" applyAlignment="1" applyProtection="1">
      <alignment horizontal="right"/>
    </xf>
    <xf numFmtId="0" fontId="0" fillId="0" borderId="0" xfId="0"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11" fillId="0" borderId="14" xfId="0" applyFont="1" applyBorder="1" applyAlignment="1" applyProtection="1">
      <alignment vertical="center"/>
    </xf>
    <xf numFmtId="0" fontId="9" fillId="0" borderId="6" xfId="0" applyFont="1" applyBorder="1" applyAlignment="1" applyProtection="1">
      <alignment horizontal="center" vertical="center"/>
    </xf>
    <xf numFmtId="0" fontId="10" fillId="0" borderId="0" xfId="0" applyFont="1" applyAlignment="1" applyProtection="1"/>
    <xf numFmtId="0" fontId="10" fillId="0" borderId="0" xfId="0" applyFont="1" applyProtection="1"/>
    <xf numFmtId="0" fontId="15" fillId="8" borderId="3" xfId="0" applyFont="1" applyFill="1" applyBorder="1" applyAlignment="1" applyProtection="1">
      <alignment horizontal="center" vertical="center" wrapText="1"/>
    </xf>
    <xf numFmtId="0" fontId="14" fillId="8" borderId="11" xfId="0" applyFont="1" applyFill="1" applyBorder="1" applyAlignment="1" applyProtection="1">
      <alignment horizontal="center" vertical="center" wrapText="1"/>
    </xf>
    <xf numFmtId="0" fontId="14" fillId="8" borderId="11" xfId="0" applyFont="1" applyFill="1" applyBorder="1" applyAlignment="1" applyProtection="1">
      <alignment horizontal="center" wrapText="1"/>
    </xf>
    <xf numFmtId="3" fontId="15" fillId="0" borderId="6" xfId="0" applyNumberFormat="1" applyFont="1" applyBorder="1" applyAlignment="1" applyProtection="1">
      <alignment vertical="top"/>
    </xf>
    <xf numFmtId="4" fontId="15" fillId="0" borderId="6" xfId="0" applyNumberFormat="1" applyFont="1" applyBorder="1" applyProtection="1"/>
    <xf numFmtId="4" fontId="15" fillId="0" borderId="19" xfId="0" applyNumberFormat="1" applyFont="1" applyBorder="1" applyProtection="1"/>
    <xf numFmtId="4" fontId="15" fillId="0" borderId="17" xfId="0" applyNumberFormat="1" applyFont="1" applyBorder="1" applyProtection="1"/>
    <xf numFmtId="4" fontId="15" fillId="0" borderId="18" xfId="0" applyNumberFormat="1" applyFont="1" applyBorder="1" applyProtection="1"/>
    <xf numFmtId="0" fontId="0" fillId="0" borderId="0" xfId="0" applyProtection="1"/>
    <xf numFmtId="0" fontId="0" fillId="0" borderId="1" xfId="0" applyBorder="1" applyProtection="1"/>
    <xf numFmtId="0" fontId="9" fillId="9" borderId="5" xfId="0" applyFont="1" applyFill="1" applyBorder="1" applyAlignment="1" applyProtection="1">
      <alignment horizontal="center" vertical="center" wrapText="1"/>
    </xf>
    <xf numFmtId="0" fontId="9" fillId="9" borderId="2" xfId="0" applyFont="1" applyFill="1" applyBorder="1" applyAlignment="1" applyProtection="1">
      <alignment horizontal="center" vertical="center" wrapText="1"/>
    </xf>
    <xf numFmtId="0" fontId="9" fillId="9" borderId="14" xfId="0" applyFont="1" applyFill="1" applyBorder="1" applyAlignment="1" applyProtection="1">
      <alignment horizontal="center" vertical="center" wrapText="1"/>
    </xf>
    <xf numFmtId="0" fontId="9" fillId="9" borderId="0" xfId="0" applyFont="1" applyFill="1" applyBorder="1" applyAlignment="1" applyProtection="1">
      <alignment horizontal="center" vertical="center" wrapText="1"/>
    </xf>
    <xf numFmtId="0" fontId="9" fillId="9" borderId="15" xfId="0" applyFont="1" applyFill="1" applyBorder="1" applyAlignment="1" applyProtection="1">
      <alignment horizontal="center" vertical="center" wrapText="1"/>
    </xf>
    <xf numFmtId="0" fontId="9" fillId="9" borderId="10" xfId="0" applyFont="1" applyFill="1" applyBorder="1" applyAlignment="1" applyProtection="1">
      <alignment horizontal="center" vertical="center" wrapText="1"/>
    </xf>
    <xf numFmtId="0" fontId="9" fillId="9" borderId="13" xfId="0" applyFont="1" applyFill="1" applyBorder="1" applyAlignment="1" applyProtection="1">
      <alignment horizontal="center" vertical="center" wrapText="1"/>
    </xf>
    <xf numFmtId="0" fontId="17" fillId="9" borderId="9" xfId="0" applyFont="1" applyFill="1" applyBorder="1" applyAlignment="1" applyProtection="1">
      <alignment horizontal="center" vertical="center" wrapText="1"/>
    </xf>
    <xf numFmtId="0" fontId="17" fillId="9" borderId="10" xfId="0" applyFont="1" applyFill="1" applyBorder="1" applyAlignment="1" applyProtection="1">
      <alignment horizontal="center" vertical="center" wrapText="1"/>
    </xf>
    <xf numFmtId="0" fontId="9" fillId="9" borderId="10" xfId="0" applyFont="1" applyFill="1" applyBorder="1" applyAlignment="1" applyProtection="1">
      <alignment vertical="center" wrapText="1"/>
    </xf>
    <xf numFmtId="0" fontId="9" fillId="9" borderId="13" xfId="0" applyFont="1" applyFill="1" applyBorder="1" applyAlignment="1" applyProtection="1">
      <alignment vertical="center" wrapText="1"/>
    </xf>
    <xf numFmtId="0" fontId="10" fillId="9" borderId="0" xfId="0" applyFont="1" applyFill="1" applyBorder="1" applyProtection="1"/>
    <xf numFmtId="0" fontId="30" fillId="9" borderId="0" xfId="0" applyFont="1" applyFill="1" applyBorder="1" applyAlignment="1" applyProtection="1"/>
    <xf numFmtId="0" fontId="9" fillId="8" borderId="6" xfId="0" applyFont="1" applyFill="1" applyBorder="1" applyAlignment="1" applyProtection="1">
      <alignment horizontal="right" vertical="center" wrapText="1"/>
    </xf>
    <xf numFmtId="0" fontId="17" fillId="8" borderId="29" xfId="0" applyFont="1" applyFill="1" applyBorder="1" applyAlignment="1" applyProtection="1">
      <alignment horizontal="center" vertical="center" wrapText="1"/>
    </xf>
    <xf numFmtId="0" fontId="17" fillId="8" borderId="21" xfId="0" applyFont="1" applyFill="1" applyBorder="1" applyAlignment="1" applyProtection="1">
      <alignment horizontal="center" vertical="center" wrapText="1"/>
    </xf>
    <xf numFmtId="0" fontId="17" fillId="8" borderId="16" xfId="0" applyFont="1" applyFill="1" applyBorder="1" applyAlignment="1" applyProtection="1">
      <alignment horizontal="center" vertical="center" wrapText="1"/>
    </xf>
    <xf numFmtId="0" fontId="13" fillId="8" borderId="36" xfId="0" applyFont="1" applyFill="1" applyBorder="1" applyAlignment="1" applyProtection="1">
      <alignment horizontal="center" vertical="center"/>
    </xf>
    <xf numFmtId="0" fontId="13" fillId="8" borderId="36" xfId="0" applyFont="1" applyFill="1" applyBorder="1" applyAlignment="1" applyProtection="1">
      <alignment horizontal="center" vertical="center" wrapText="1"/>
    </xf>
    <xf numFmtId="0" fontId="14" fillId="8" borderId="36" xfId="0" applyFont="1" applyFill="1" applyBorder="1" applyAlignment="1" applyProtection="1">
      <alignment horizontal="center" vertical="center" wrapText="1"/>
    </xf>
    <xf numFmtId="0" fontId="14" fillId="8" borderId="37" xfId="0" applyFont="1" applyFill="1" applyBorder="1" applyAlignment="1" applyProtection="1">
      <alignment horizontal="center" vertical="center" wrapText="1"/>
    </xf>
    <xf numFmtId="0" fontId="0" fillId="0" borderId="0" xfId="0" applyFill="1" applyAlignment="1" applyProtection="1"/>
    <xf numFmtId="0" fontId="0" fillId="0" borderId="0" xfId="0" applyAlignment="1" applyProtection="1"/>
    <xf numFmtId="0" fontId="9" fillId="9" borderId="12" xfId="0" applyFont="1" applyFill="1" applyBorder="1" applyAlignment="1" applyProtection="1">
      <alignment horizontal="right"/>
    </xf>
    <xf numFmtId="177" fontId="13" fillId="8" borderId="24" xfId="0" applyNumberFormat="1" applyFont="1" applyFill="1" applyBorder="1" applyAlignment="1" applyProtection="1">
      <alignment horizontal="center" vertical="center"/>
    </xf>
    <xf numFmtId="14" fontId="10" fillId="9" borderId="9" xfId="0" applyNumberFormat="1" applyFont="1" applyFill="1" applyBorder="1" applyAlignment="1" applyProtection="1">
      <alignment horizontal="center" vertical="center"/>
      <protection locked="0"/>
    </xf>
    <xf numFmtId="0" fontId="10" fillId="9" borderId="9" xfId="0" applyFont="1" applyFill="1" applyBorder="1" applyAlignment="1" applyProtection="1">
      <alignment horizontal="left" vertical="center" wrapText="1"/>
      <protection locked="0"/>
    </xf>
    <xf numFmtId="178" fontId="10" fillId="9" borderId="9" xfId="0" applyNumberFormat="1" applyFont="1" applyFill="1" applyBorder="1" applyAlignment="1" applyProtection="1">
      <alignment horizontal="center" vertical="center"/>
      <protection locked="0"/>
    </xf>
    <xf numFmtId="0" fontId="10" fillId="9" borderId="42" xfId="0" applyFont="1" applyFill="1" applyBorder="1" applyAlignment="1" applyProtection="1">
      <alignment horizontal="center" vertical="center" wrapText="1"/>
      <protection locked="0"/>
    </xf>
    <xf numFmtId="0" fontId="10" fillId="9" borderId="7" xfId="0" applyFont="1" applyFill="1" applyBorder="1" applyAlignment="1" applyProtection="1">
      <alignment horizontal="left" vertical="center" wrapText="1"/>
      <protection locked="0"/>
    </xf>
    <xf numFmtId="0" fontId="10" fillId="9" borderId="7" xfId="0" applyFont="1" applyFill="1" applyBorder="1" applyAlignment="1" applyProtection="1">
      <alignment horizontal="center" vertical="center"/>
      <protection locked="0"/>
    </xf>
    <xf numFmtId="178" fontId="10" fillId="9" borderId="19" xfId="0" applyNumberFormat="1" applyFont="1" applyFill="1" applyBorder="1" applyAlignment="1" applyProtection="1">
      <alignment horizontal="center" vertical="center" wrapText="1"/>
      <protection locked="0"/>
    </xf>
    <xf numFmtId="0" fontId="10" fillId="9" borderId="1" xfId="0" applyFont="1" applyFill="1" applyBorder="1" applyAlignment="1" applyProtection="1">
      <alignment horizontal="left" vertical="center" wrapText="1"/>
      <protection locked="0"/>
    </xf>
    <xf numFmtId="0" fontId="10" fillId="9" borderId="1" xfId="0" applyFont="1" applyFill="1" applyBorder="1" applyAlignment="1" applyProtection="1">
      <alignment horizontal="center" vertical="center"/>
      <protection locked="0"/>
    </xf>
    <xf numFmtId="178" fontId="10" fillId="9" borderId="57" xfId="0" applyNumberFormat="1" applyFont="1" applyFill="1" applyBorder="1" applyAlignment="1" applyProtection="1">
      <alignment horizontal="center" vertical="center" wrapText="1"/>
      <protection locked="0"/>
    </xf>
    <xf numFmtId="178" fontId="10" fillId="9" borderId="42" xfId="0" applyNumberFormat="1" applyFont="1" applyFill="1" applyBorder="1" applyAlignment="1" applyProtection="1">
      <alignment horizontal="center" vertical="center" wrapText="1"/>
      <protection locked="0"/>
    </xf>
    <xf numFmtId="0" fontId="13" fillId="9" borderId="9" xfId="0" applyFont="1" applyFill="1" applyBorder="1" applyAlignment="1" applyProtection="1">
      <alignment horizontal="left" vertical="center" wrapText="1"/>
      <protection locked="0"/>
    </xf>
    <xf numFmtId="178" fontId="10" fillId="9" borderId="9" xfId="0" applyNumberFormat="1" applyFont="1" applyFill="1" applyBorder="1" applyAlignment="1" applyProtection="1">
      <alignment horizontal="center" vertical="center" wrapText="1"/>
      <protection locked="0"/>
    </xf>
    <xf numFmtId="178" fontId="10" fillId="9" borderId="7" xfId="0" applyNumberFormat="1" applyFont="1" applyFill="1" applyBorder="1" applyAlignment="1" applyProtection="1">
      <alignment horizontal="center" vertical="center" wrapText="1"/>
      <protection locked="0"/>
    </xf>
    <xf numFmtId="0" fontId="10" fillId="9" borderId="9" xfId="0" applyFont="1" applyFill="1" applyBorder="1" applyAlignment="1" applyProtection="1">
      <alignment horizontal="center" vertical="center"/>
      <protection locked="0"/>
    </xf>
    <xf numFmtId="0" fontId="10" fillId="9" borderId="6" xfId="0" applyFont="1" applyFill="1" applyBorder="1" applyProtection="1">
      <protection locked="0"/>
    </xf>
    <xf numFmtId="3" fontId="15" fillId="2" borderId="6" xfId="0" applyNumberFormat="1" applyFont="1" applyFill="1" applyBorder="1" applyProtection="1">
      <protection locked="0"/>
    </xf>
    <xf numFmtId="3" fontId="15" fillId="2" borderId="19" xfId="0" applyNumberFormat="1" applyFont="1" applyFill="1" applyBorder="1" applyProtection="1">
      <protection locked="0"/>
    </xf>
    <xf numFmtId="0" fontId="10" fillId="0" borderId="0" xfId="0" applyFont="1" applyProtection="1">
      <protection locked="0"/>
    </xf>
    <xf numFmtId="177" fontId="10" fillId="2" borderId="8" xfId="0" applyNumberFormat="1" applyFont="1" applyFill="1" applyBorder="1" applyAlignment="1" applyProtection="1">
      <alignment horizontal="center" vertical="center"/>
      <protection locked="0"/>
    </xf>
    <xf numFmtId="177" fontId="10" fillId="2" borderId="6" xfId="0" applyNumberFormat="1" applyFont="1" applyFill="1" applyBorder="1" applyAlignment="1" applyProtection="1">
      <alignment horizontal="center" vertical="center"/>
      <protection locked="0"/>
    </xf>
    <xf numFmtId="0" fontId="10" fillId="2" borderId="8" xfId="0" applyFont="1" applyFill="1" applyBorder="1" applyAlignment="1" applyProtection="1">
      <alignment horizontal="center" vertical="center"/>
      <protection locked="0"/>
    </xf>
    <xf numFmtId="0" fontId="10" fillId="2" borderId="6" xfId="0" applyFont="1" applyFill="1" applyBorder="1" applyAlignment="1" applyProtection="1">
      <alignment horizontal="center" vertical="center"/>
      <protection locked="0"/>
    </xf>
    <xf numFmtId="4" fontId="10" fillId="2" borderId="8" xfId="0" applyNumberFormat="1" applyFont="1" applyFill="1" applyBorder="1" applyAlignment="1" applyProtection="1">
      <alignment horizontal="center" vertical="top"/>
    </xf>
    <xf numFmtId="4" fontId="10" fillId="2" borderId="6" xfId="0" applyNumberFormat="1" applyFont="1" applyFill="1" applyBorder="1" applyAlignment="1" applyProtection="1">
      <alignment horizontal="center" vertical="top"/>
    </xf>
    <xf numFmtId="0" fontId="10" fillId="0" borderId="9" xfId="0" applyFont="1" applyFill="1" applyBorder="1" applyAlignment="1" applyProtection="1">
      <alignment horizontal="left" vertical="center" wrapText="1"/>
      <protection locked="0"/>
    </xf>
    <xf numFmtId="176" fontId="10" fillId="9" borderId="9" xfId="19" applyNumberFormat="1" applyFont="1" applyFill="1" applyBorder="1" applyAlignment="1" applyProtection="1">
      <alignment horizontal="center" vertical="center"/>
      <protection locked="0"/>
    </xf>
    <xf numFmtId="0" fontId="10" fillId="0" borderId="58" xfId="0" applyFont="1" applyFill="1" applyBorder="1" applyAlignment="1" applyProtection="1">
      <alignment horizontal="left" vertical="center" wrapText="1"/>
      <protection locked="0"/>
    </xf>
    <xf numFmtId="0" fontId="10" fillId="0" borderId="7" xfId="0" applyFont="1" applyFill="1" applyBorder="1" applyAlignment="1" applyProtection="1">
      <alignment horizontal="left" vertical="center" wrapText="1"/>
      <protection locked="0"/>
    </xf>
    <xf numFmtId="176" fontId="10" fillId="9" borderId="7" xfId="19" applyNumberFormat="1" applyFont="1" applyFill="1" applyBorder="1" applyAlignment="1" applyProtection="1">
      <alignment horizontal="center" vertical="center"/>
      <protection locked="0"/>
    </xf>
    <xf numFmtId="1" fontId="10" fillId="9" borderId="9" xfId="0" applyNumberFormat="1" applyFont="1" applyFill="1" applyBorder="1" applyAlignment="1" applyProtection="1">
      <alignment horizontal="center" vertical="center"/>
      <protection locked="0"/>
    </xf>
    <xf numFmtId="0" fontId="10" fillId="9" borderId="9" xfId="0" applyNumberFormat="1" applyFont="1" applyFill="1" applyBorder="1" applyAlignment="1" applyProtection="1">
      <alignment vertical="top" wrapText="1"/>
      <protection locked="0"/>
    </xf>
    <xf numFmtId="0" fontId="29" fillId="0" borderId="0" xfId="0" applyFont="1" applyBorder="1" applyAlignment="1" applyProtection="1">
      <alignment vertical="center"/>
    </xf>
    <xf numFmtId="0" fontId="24" fillId="0" borderId="0" xfId="0" applyFont="1" applyBorder="1" applyAlignment="1" applyProtection="1">
      <alignment vertical="center"/>
    </xf>
    <xf numFmtId="3" fontId="2" fillId="0" borderId="6" xfId="0" applyNumberFormat="1" applyFont="1" applyBorder="1" applyAlignment="1" applyProtection="1">
      <alignment horizontal="center" vertical="center"/>
    </xf>
    <xf numFmtId="3" fontId="24" fillId="0" borderId="6" xfId="0" applyNumberFormat="1" applyFont="1" applyBorder="1" applyAlignment="1" applyProtection="1">
      <alignment vertical="top" wrapText="1"/>
    </xf>
    <xf numFmtId="3" fontId="10" fillId="0" borderId="0" xfId="0" applyNumberFormat="1" applyFont="1" applyProtection="1"/>
    <xf numFmtId="3" fontId="0" fillId="0" borderId="6" xfId="0" applyNumberFormat="1" applyBorder="1" applyProtection="1"/>
    <xf numFmtId="3" fontId="2" fillId="0" borderId="6" xfId="0" applyNumberFormat="1" applyFont="1" applyBorder="1" applyProtection="1">
      <protection locked="0"/>
    </xf>
    <xf numFmtId="0" fontId="10" fillId="0" borderId="9" xfId="0" applyNumberFormat="1" applyFont="1" applyFill="1" applyBorder="1" applyAlignment="1" applyProtection="1">
      <alignment horizontal="center" vertical="center"/>
      <protection locked="0"/>
    </xf>
    <xf numFmtId="0" fontId="10" fillId="9" borderId="7" xfId="0" applyNumberFormat="1" applyFont="1" applyFill="1" applyBorder="1" applyAlignment="1" applyProtection="1">
      <alignment horizontal="center" vertical="center"/>
      <protection locked="0"/>
    </xf>
    <xf numFmtId="0" fontId="10" fillId="9" borderId="9" xfId="0" applyNumberFormat="1" applyFont="1" applyFill="1" applyBorder="1" applyAlignment="1" applyProtection="1">
      <alignment horizontal="center" vertical="center"/>
      <protection locked="0"/>
    </xf>
    <xf numFmtId="1" fontId="10" fillId="0" borderId="9" xfId="0" applyNumberFormat="1" applyFont="1" applyFill="1" applyBorder="1" applyAlignment="1" applyProtection="1">
      <alignment horizontal="center" vertical="center"/>
      <protection locked="0"/>
    </xf>
    <xf numFmtId="1" fontId="10" fillId="9" borderId="7" xfId="0" applyNumberFormat="1" applyFont="1" applyFill="1" applyBorder="1" applyAlignment="1" applyProtection="1">
      <alignment horizontal="center" vertical="center"/>
      <protection locked="0"/>
    </xf>
    <xf numFmtId="0" fontId="13" fillId="9" borderId="8" xfId="0" applyFont="1" applyFill="1" applyBorder="1" applyAlignment="1" applyProtection="1">
      <alignment horizontal="center" vertical="center"/>
    </xf>
    <xf numFmtId="0" fontId="13" fillId="9" borderId="6" xfId="0" applyFont="1" applyFill="1" applyBorder="1" applyAlignment="1" applyProtection="1">
      <alignment horizontal="center" vertical="center"/>
    </xf>
    <xf numFmtId="0" fontId="14" fillId="9" borderId="24" xfId="0" applyFont="1" applyFill="1" applyBorder="1" applyAlignment="1" applyProtection="1">
      <alignment horizontal="center" vertical="center"/>
    </xf>
    <xf numFmtId="4" fontId="13" fillId="9" borderId="24" xfId="0" applyNumberFormat="1" applyFont="1" applyFill="1" applyBorder="1" applyAlignment="1" applyProtection="1">
      <alignment horizontal="center" vertical="center"/>
    </xf>
    <xf numFmtId="0" fontId="0" fillId="0" borderId="0" xfId="0" applyFill="1" applyBorder="1"/>
    <xf numFmtId="0" fontId="0" fillId="0" borderId="0" xfId="0" applyBorder="1"/>
    <xf numFmtId="175" fontId="10" fillId="8" borderId="3" xfId="0" applyNumberFormat="1" applyFont="1" applyFill="1" applyBorder="1" applyAlignment="1" applyProtection="1">
      <alignment horizontal="center"/>
    </xf>
    <xf numFmtId="4" fontId="13" fillId="8" borderId="3" xfId="0" applyNumberFormat="1" applyFont="1" applyFill="1" applyBorder="1" applyAlignment="1" applyProtection="1">
      <alignment horizontal="center" vertical="center"/>
    </xf>
    <xf numFmtId="177" fontId="13" fillId="8" borderId="3" xfId="0" applyNumberFormat="1" applyFont="1" applyFill="1" applyBorder="1" applyAlignment="1" applyProtection="1">
      <alignment horizontal="center" vertical="center"/>
    </xf>
    <xf numFmtId="0" fontId="14" fillId="8" borderId="6" xfId="0" applyFont="1" applyFill="1" applyBorder="1" applyAlignment="1" applyProtection="1">
      <alignment horizontal="center" vertical="center"/>
    </xf>
    <xf numFmtId="177" fontId="13" fillId="8" borderId="6" xfId="0" applyNumberFormat="1" applyFont="1" applyFill="1" applyBorder="1" applyAlignment="1" applyProtection="1">
      <alignment horizontal="center" vertical="center"/>
    </xf>
    <xf numFmtId="4" fontId="10" fillId="8" borderId="6" xfId="0" applyNumberFormat="1" applyFont="1" applyFill="1" applyBorder="1" applyAlignment="1" applyProtection="1">
      <alignment horizontal="center" vertical="center"/>
    </xf>
    <xf numFmtId="4" fontId="13" fillId="8" borderId="6" xfId="0" applyNumberFormat="1" applyFont="1" applyFill="1" applyBorder="1" applyAlignment="1" applyProtection="1">
      <alignment horizontal="center"/>
    </xf>
    <xf numFmtId="175" fontId="10" fillId="8" borderId="6" xfId="0" applyNumberFormat="1" applyFont="1" applyFill="1" applyBorder="1" applyAlignment="1" applyProtection="1">
      <alignment horizontal="center"/>
    </xf>
    <xf numFmtId="4" fontId="10" fillId="2" borderId="6" xfId="0" applyNumberFormat="1" applyFont="1" applyFill="1" applyBorder="1" applyAlignment="1" applyProtection="1">
      <alignment horizontal="center"/>
    </xf>
    <xf numFmtId="4" fontId="10" fillId="2" borderId="8" xfId="0" applyNumberFormat="1" applyFont="1" applyFill="1" applyBorder="1" applyAlignment="1" applyProtection="1">
      <alignment horizontal="center"/>
    </xf>
    <xf numFmtId="0" fontId="10" fillId="0" borderId="0" xfId="0" applyFont="1" applyFill="1" applyBorder="1" applyProtection="1">
      <protection locked="0"/>
    </xf>
    <xf numFmtId="0" fontId="10" fillId="9" borderId="9" xfId="0" applyFont="1" applyFill="1" applyBorder="1" applyAlignment="1" applyProtection="1">
      <alignment horizontal="left" vertical="top" wrapText="1"/>
      <protection locked="0"/>
    </xf>
    <xf numFmtId="0" fontId="10" fillId="0" borderId="9" xfId="0" applyFont="1" applyFill="1" applyBorder="1" applyAlignment="1" applyProtection="1">
      <alignment horizontal="justify" vertical="top" wrapText="1"/>
      <protection locked="0"/>
    </xf>
    <xf numFmtId="176" fontId="10" fillId="0" borderId="9" xfId="19" applyNumberFormat="1" applyFont="1" applyFill="1" applyBorder="1" applyAlignment="1" applyProtection="1">
      <alignment horizontal="justify" vertical="top" wrapText="1"/>
      <protection locked="0"/>
    </xf>
    <xf numFmtId="176" fontId="10" fillId="9" borderId="9" xfId="19" applyNumberFormat="1" applyFont="1" applyFill="1" applyBorder="1" applyAlignment="1" applyProtection="1">
      <alignment horizontal="justify" vertical="top" wrapText="1"/>
      <protection locked="0"/>
    </xf>
    <xf numFmtId="178" fontId="10" fillId="9" borderId="9" xfId="0" applyNumberFormat="1" applyFont="1" applyFill="1" applyBorder="1" applyAlignment="1" applyProtection="1">
      <alignment horizontal="justify" vertical="top" wrapText="1"/>
      <protection locked="0"/>
    </xf>
    <xf numFmtId="0" fontId="10" fillId="9" borderId="9" xfId="0" applyNumberFormat="1" applyFont="1" applyFill="1" applyBorder="1" applyAlignment="1" applyProtection="1">
      <alignment horizontal="justify" vertical="top" wrapText="1"/>
      <protection locked="0"/>
    </xf>
    <xf numFmtId="0" fontId="10" fillId="9" borderId="42" xfId="0" applyFont="1" applyFill="1" applyBorder="1" applyAlignment="1" applyProtection="1">
      <alignment horizontal="justify" vertical="top" wrapText="1"/>
      <protection locked="0"/>
    </xf>
    <xf numFmtId="0" fontId="10" fillId="9" borderId="7" xfId="0" applyFont="1" applyFill="1" applyBorder="1" applyAlignment="1" applyProtection="1">
      <alignment horizontal="justify" vertical="top" wrapText="1"/>
      <protection locked="0"/>
    </xf>
    <xf numFmtId="2" fontId="10" fillId="9" borderId="7" xfId="0" applyNumberFormat="1" applyFont="1" applyFill="1" applyBorder="1" applyAlignment="1" applyProtection="1">
      <alignment horizontal="justify" vertical="top" wrapText="1"/>
      <protection locked="0"/>
    </xf>
    <xf numFmtId="178" fontId="10" fillId="9" borderId="19" xfId="0" applyNumberFormat="1" applyFont="1" applyFill="1" applyBorder="1" applyAlignment="1" applyProtection="1">
      <alignment horizontal="justify" vertical="top" wrapText="1"/>
      <protection locked="0"/>
    </xf>
    <xf numFmtId="0" fontId="0" fillId="0" borderId="16" xfId="0" applyFont="1" applyFill="1" applyBorder="1" applyAlignment="1" applyProtection="1">
      <alignment horizontal="justify" vertical="top" wrapText="1"/>
      <protection locked="0"/>
    </xf>
    <xf numFmtId="3" fontId="10" fillId="0" borderId="16" xfId="0" applyNumberFormat="1" applyFont="1" applyFill="1" applyBorder="1" applyAlignment="1" applyProtection="1">
      <alignment horizontal="justify" vertical="top" wrapText="1"/>
      <protection locked="0"/>
    </xf>
    <xf numFmtId="0" fontId="10" fillId="9" borderId="16" xfId="0" applyNumberFormat="1" applyFont="1" applyFill="1" applyBorder="1" applyAlignment="1" applyProtection="1">
      <alignment horizontal="justify" vertical="top" wrapText="1"/>
      <protection locked="0"/>
    </xf>
    <xf numFmtId="0" fontId="10" fillId="9" borderId="20" xfId="0" applyFont="1" applyFill="1" applyBorder="1" applyAlignment="1" applyProtection="1">
      <alignment horizontal="justify" vertical="top" wrapText="1"/>
      <protection locked="0"/>
    </xf>
    <xf numFmtId="0" fontId="58" fillId="0" borderId="6" xfId="0" applyFont="1" applyFill="1" applyBorder="1" applyAlignment="1" applyProtection="1">
      <alignment horizontal="justify" vertical="top" wrapText="1"/>
      <protection locked="0"/>
    </xf>
    <xf numFmtId="3" fontId="10" fillId="0" borderId="6" xfId="0" applyNumberFormat="1" applyFont="1" applyFill="1" applyBorder="1" applyAlignment="1" applyProtection="1">
      <alignment horizontal="justify" vertical="top" wrapText="1"/>
      <protection locked="0"/>
    </xf>
    <xf numFmtId="0" fontId="10" fillId="0" borderId="19" xfId="0" applyFont="1" applyFill="1" applyBorder="1" applyAlignment="1" applyProtection="1">
      <alignment horizontal="justify" vertical="top" wrapText="1"/>
      <protection locked="0"/>
    </xf>
    <xf numFmtId="2" fontId="10" fillId="0" borderId="9" xfId="0" applyNumberFormat="1" applyFont="1" applyFill="1" applyBorder="1" applyAlignment="1" applyProtection="1">
      <alignment horizontal="justify" vertical="top" wrapText="1"/>
      <protection locked="0"/>
    </xf>
    <xf numFmtId="1" fontId="10" fillId="9" borderId="9" xfId="0" applyNumberFormat="1" applyFont="1" applyFill="1" applyBorder="1" applyAlignment="1" applyProtection="1">
      <alignment horizontal="justify" vertical="top" wrapText="1"/>
      <protection locked="0"/>
    </xf>
    <xf numFmtId="14" fontId="10" fillId="9" borderId="9" xfId="0" applyNumberFormat="1" applyFont="1" applyFill="1" applyBorder="1" applyAlignment="1" applyProtection="1">
      <alignment horizontal="justify" vertical="top" wrapText="1"/>
      <protection locked="0"/>
    </xf>
    <xf numFmtId="178" fontId="10" fillId="9" borderId="7" xfId="0" applyNumberFormat="1" applyFont="1" applyFill="1" applyBorder="1" applyAlignment="1" applyProtection="1">
      <alignment horizontal="justify" vertical="top" wrapText="1"/>
      <protection locked="0"/>
    </xf>
    <xf numFmtId="0" fontId="10" fillId="9" borderId="9" xfId="0" applyFont="1" applyFill="1" applyBorder="1" applyAlignment="1" applyProtection="1">
      <alignment horizontal="justify" vertical="top" wrapText="1"/>
      <protection locked="0"/>
    </xf>
    <xf numFmtId="0" fontId="2" fillId="0" borderId="56" xfId="0" applyFont="1" applyFill="1" applyBorder="1" applyAlignment="1" applyProtection="1">
      <alignment vertical="center" wrapText="1"/>
    </xf>
    <xf numFmtId="0" fontId="2" fillId="0" borderId="36" xfId="0" applyFont="1" applyFill="1" applyBorder="1" applyAlignment="1" applyProtection="1">
      <alignment vertical="top" wrapText="1"/>
    </xf>
    <xf numFmtId="0" fontId="58" fillId="0" borderId="3" xfId="0" applyFont="1" applyFill="1" applyBorder="1" applyAlignment="1" applyProtection="1">
      <alignment horizontal="justify" vertical="top" wrapText="1"/>
      <protection locked="0"/>
    </xf>
    <xf numFmtId="3" fontId="10" fillId="0" borderId="3" xfId="0" applyNumberFormat="1" applyFont="1" applyFill="1" applyBorder="1" applyAlignment="1" applyProtection="1">
      <alignment horizontal="justify" vertical="top" wrapText="1"/>
      <protection locked="0"/>
    </xf>
    <xf numFmtId="0" fontId="10" fillId="0" borderId="57" xfId="0" applyFont="1" applyFill="1" applyBorder="1" applyAlignment="1" applyProtection="1">
      <alignment horizontal="justify" vertical="top" wrapText="1"/>
      <protection locked="0"/>
    </xf>
    <xf numFmtId="0" fontId="10" fillId="9" borderId="1" xfId="0" applyFont="1" applyFill="1" applyBorder="1" applyAlignment="1" applyProtection="1">
      <alignment horizontal="justify" vertical="top" wrapText="1"/>
      <protection locked="0"/>
    </xf>
    <xf numFmtId="178" fontId="10" fillId="9" borderId="57" xfId="0" applyNumberFormat="1" applyFont="1" applyFill="1" applyBorder="1" applyAlignment="1" applyProtection="1">
      <alignment horizontal="justify" vertical="top" wrapText="1"/>
      <protection locked="0"/>
    </xf>
    <xf numFmtId="3" fontId="10" fillId="5" borderId="59" xfId="0" applyNumberFormat="1" applyFont="1" applyFill="1" applyBorder="1" applyAlignment="1" applyProtection="1">
      <alignment vertical="top" wrapText="1"/>
    </xf>
    <xf numFmtId="3" fontId="10" fillId="5" borderId="48" xfId="0" applyNumberFormat="1" applyFont="1" applyFill="1" applyBorder="1" applyAlignment="1" applyProtection="1">
      <alignment vertical="top" wrapText="1"/>
    </xf>
    <xf numFmtId="0" fontId="10" fillId="5" borderId="60" xfId="0" applyFont="1" applyFill="1" applyBorder="1" applyAlignment="1" applyProtection="1">
      <alignment wrapText="1"/>
    </xf>
    <xf numFmtId="0" fontId="10" fillId="2" borderId="0" xfId="0" applyFont="1" applyFill="1" applyProtection="1">
      <protection locked="0"/>
    </xf>
    <xf numFmtId="0" fontId="9" fillId="9" borderId="6" xfId="0" applyFont="1" applyFill="1" applyBorder="1" applyAlignment="1" applyProtection="1">
      <alignment horizontal="center" vertical="center"/>
    </xf>
    <xf numFmtId="0" fontId="9" fillId="9" borderId="12" xfId="0" applyFont="1" applyFill="1" applyBorder="1" applyAlignment="1" applyProtection="1">
      <alignment horizontal="right"/>
    </xf>
    <xf numFmtId="0" fontId="9" fillId="3" borderId="6" xfId="0" applyFont="1" applyFill="1" applyBorder="1" applyAlignment="1" applyProtection="1">
      <alignment horizontal="center" vertical="center"/>
    </xf>
    <xf numFmtId="1" fontId="36" fillId="2" borderId="8" xfId="0" applyNumberFormat="1" applyFont="1" applyFill="1" applyBorder="1" applyAlignment="1" applyProtection="1">
      <alignment horizontal="center"/>
      <protection locked="0"/>
    </xf>
    <xf numFmtId="0" fontId="36" fillId="2" borderId="8" xfId="0" applyFont="1" applyFill="1" applyBorder="1" applyAlignment="1" applyProtection="1">
      <alignment horizontal="center"/>
      <protection locked="0"/>
    </xf>
    <xf numFmtId="0" fontId="2" fillId="0" borderId="23" xfId="0" applyFont="1" applyFill="1" applyBorder="1" applyAlignment="1" applyProtection="1">
      <alignment vertical="center" wrapText="1"/>
    </xf>
    <xf numFmtId="0" fontId="2" fillId="0" borderId="17" xfId="0" applyFont="1" applyFill="1" applyBorder="1" applyAlignment="1" applyProtection="1">
      <alignment vertical="top" wrapText="1"/>
    </xf>
    <xf numFmtId="3" fontId="15" fillId="9" borderId="6" xfId="0" applyNumberFormat="1" applyFont="1" applyFill="1" applyBorder="1" applyAlignment="1" applyProtection="1">
      <alignment vertical="top"/>
    </xf>
    <xf numFmtId="0" fontId="10" fillId="9" borderId="7" xfId="0" applyNumberFormat="1" applyFont="1" applyFill="1" applyBorder="1" applyAlignment="1" applyProtection="1">
      <alignment vertical="top" wrapText="1"/>
      <protection locked="0"/>
    </xf>
    <xf numFmtId="0" fontId="10" fillId="9" borderId="7" xfId="0" applyFont="1" applyFill="1" applyBorder="1" applyAlignment="1" applyProtection="1">
      <alignment vertical="top" wrapText="1"/>
      <protection locked="0"/>
    </xf>
    <xf numFmtId="0" fontId="13" fillId="8" borderId="24" xfId="0" applyFont="1" applyFill="1" applyBorder="1" applyAlignment="1" applyProtection="1">
      <alignment horizontal="center" vertical="center"/>
    </xf>
    <xf numFmtId="175" fontId="13" fillId="8" borderId="24" xfId="0" applyNumberFormat="1" applyFont="1" applyFill="1" applyBorder="1" applyAlignment="1" applyProtection="1">
      <alignment horizontal="center" vertical="center"/>
    </xf>
    <xf numFmtId="175" fontId="10" fillId="9" borderId="6" xfId="0" applyNumberFormat="1" applyFont="1" applyFill="1" applyBorder="1" applyAlignment="1" applyProtection="1">
      <alignment horizontal="center"/>
    </xf>
    <xf numFmtId="3" fontId="15" fillId="9" borderId="6" xfId="0" applyNumberFormat="1" applyFont="1" applyFill="1" applyBorder="1" applyProtection="1">
      <protection locked="0"/>
    </xf>
    <xf numFmtId="0" fontId="0" fillId="0" borderId="16" xfId="0" applyNumberFormat="1" applyFill="1" applyBorder="1" applyAlignment="1" applyProtection="1">
      <alignment horizontal="center" vertical="center" wrapText="1"/>
      <protection locked="0"/>
    </xf>
    <xf numFmtId="0" fontId="10" fillId="0" borderId="9" xfId="19" applyNumberFormat="1" applyFont="1" applyFill="1" applyBorder="1" applyAlignment="1" applyProtection="1">
      <alignment horizontal="center" vertical="center" wrapText="1"/>
      <protection locked="0"/>
    </xf>
    <xf numFmtId="0" fontId="10" fillId="9" borderId="9" xfId="19" applyNumberFormat="1" applyFont="1" applyFill="1" applyBorder="1" applyAlignment="1" applyProtection="1">
      <alignment horizontal="center" vertical="center" wrapText="1"/>
      <protection locked="0"/>
    </xf>
    <xf numFmtId="0" fontId="10" fillId="0" borderId="7" xfId="0" applyNumberFormat="1" applyFont="1" applyFill="1" applyBorder="1" applyAlignment="1" applyProtection="1">
      <alignment horizontal="center" vertical="center" wrapText="1"/>
      <protection locked="0"/>
    </xf>
    <xf numFmtId="0" fontId="10" fillId="0" borderId="9" xfId="0" applyNumberFormat="1" applyFont="1" applyFill="1" applyBorder="1" applyAlignment="1" applyProtection="1">
      <alignment vertical="top" wrapText="1"/>
      <protection locked="0"/>
    </xf>
    <xf numFmtId="0" fontId="10" fillId="0" borderId="7" xfId="0" applyFont="1" applyFill="1" applyBorder="1" applyAlignment="1" applyProtection="1">
      <alignment horizontal="center" vertical="center"/>
      <protection locked="0"/>
    </xf>
    <xf numFmtId="0" fontId="10" fillId="0" borderId="9" xfId="0" applyNumberFormat="1" applyFont="1" applyFill="1" applyBorder="1" applyAlignment="1" applyProtection="1">
      <alignment horizontal="center" vertical="center" wrapText="1"/>
      <protection locked="0"/>
    </xf>
    <xf numFmtId="0" fontId="10" fillId="9" borderId="9" xfId="0" applyNumberFormat="1" applyFont="1" applyFill="1" applyBorder="1" applyAlignment="1" applyProtection="1">
      <alignment horizontal="center" vertical="center" wrapText="1"/>
      <protection locked="0"/>
    </xf>
    <xf numFmtId="176" fontId="10" fillId="9" borderId="9" xfId="19" applyNumberFormat="1" applyFont="1" applyFill="1" applyBorder="1" applyAlignment="1" applyProtection="1">
      <alignment horizontal="center" vertical="center" wrapText="1"/>
      <protection locked="0"/>
    </xf>
    <xf numFmtId="0" fontId="10" fillId="9" borderId="7" xfId="0" applyNumberFormat="1" applyFont="1" applyFill="1" applyBorder="1" applyAlignment="1" applyProtection="1">
      <alignment horizontal="center" vertical="center" wrapText="1"/>
      <protection locked="0"/>
    </xf>
    <xf numFmtId="176" fontId="10" fillId="9" borderId="7" xfId="19" applyNumberFormat="1" applyFont="1" applyFill="1" applyBorder="1" applyAlignment="1" applyProtection="1">
      <alignment horizontal="center" vertical="center" wrapText="1"/>
      <protection locked="0"/>
    </xf>
    <xf numFmtId="0" fontId="10" fillId="0" borderId="7" xfId="0" applyFont="1" applyFill="1" applyBorder="1" applyAlignment="1" applyProtection="1">
      <alignment horizontal="justify" vertical="top" wrapText="1"/>
      <protection locked="0"/>
    </xf>
    <xf numFmtId="0" fontId="10" fillId="0" borderId="16" xfId="0" applyNumberFormat="1" applyFont="1" applyFill="1" applyBorder="1" applyAlignment="1" applyProtection="1">
      <alignment horizontal="justify" vertical="top" wrapText="1"/>
      <protection locked="0"/>
    </xf>
    <xf numFmtId="0" fontId="0" fillId="0" borderId="16" xfId="0" applyNumberFormat="1" applyFont="1" applyFill="1" applyBorder="1" applyAlignment="1" applyProtection="1">
      <alignment horizontal="center" vertical="center" wrapText="1"/>
      <protection locked="0"/>
    </xf>
    <xf numFmtId="0" fontId="10" fillId="0" borderId="16" xfId="0" applyNumberFormat="1" applyFont="1" applyFill="1" applyBorder="1" applyAlignment="1" applyProtection="1">
      <alignment horizontal="center" vertical="center" wrapText="1"/>
      <protection locked="0"/>
    </xf>
    <xf numFmtId="176" fontId="10" fillId="0" borderId="16" xfId="19" applyNumberFormat="1" applyFont="1" applyFill="1" applyBorder="1" applyAlignment="1" applyProtection="1">
      <alignment horizontal="center" vertical="center" wrapText="1"/>
      <protection locked="0"/>
    </xf>
    <xf numFmtId="14" fontId="10" fillId="0" borderId="9" xfId="0" applyNumberFormat="1" applyFont="1" applyFill="1" applyBorder="1" applyAlignment="1" applyProtection="1">
      <alignment horizontal="justify" vertical="top" wrapText="1"/>
      <protection locked="0"/>
    </xf>
    <xf numFmtId="176" fontId="15" fillId="9" borderId="0" xfId="19" applyNumberFormat="1" applyFont="1" applyFill="1" applyProtection="1">
      <protection locked="0"/>
    </xf>
    <xf numFmtId="0" fontId="10" fillId="2" borderId="8" xfId="0" applyFont="1" applyFill="1" applyBorder="1" applyAlignment="1" applyProtection="1">
      <alignment horizontal="center" vertical="center"/>
    </xf>
    <xf numFmtId="177" fontId="10" fillId="2" borderId="8" xfId="0" applyNumberFormat="1" applyFont="1" applyFill="1" applyBorder="1" applyAlignment="1" applyProtection="1">
      <alignment horizontal="center" vertical="center"/>
    </xf>
    <xf numFmtId="177" fontId="10" fillId="2" borderId="6" xfId="0" applyNumberFormat="1" applyFont="1" applyFill="1" applyBorder="1" applyAlignment="1" applyProtection="1">
      <alignment horizontal="center" vertical="center"/>
    </xf>
    <xf numFmtId="3" fontId="15" fillId="2" borderId="6" xfId="0" applyNumberFormat="1" applyFont="1" applyFill="1" applyBorder="1" applyProtection="1"/>
    <xf numFmtId="3" fontId="15" fillId="2" borderId="19" xfId="0" applyNumberFormat="1" applyFont="1" applyFill="1" applyBorder="1" applyProtection="1"/>
    <xf numFmtId="0" fontId="10" fillId="2" borderId="0" xfId="0" applyFont="1" applyFill="1" applyProtection="1"/>
    <xf numFmtId="176" fontId="15" fillId="2" borderId="6" xfId="19" applyNumberFormat="1" applyFont="1" applyFill="1" applyBorder="1" applyProtection="1">
      <protection locked="0"/>
    </xf>
    <xf numFmtId="0" fontId="0" fillId="0" borderId="5" xfId="0" applyBorder="1"/>
    <xf numFmtId="0" fontId="9" fillId="9" borderId="6" xfId="0" applyFont="1" applyFill="1" applyBorder="1" applyAlignment="1" applyProtection="1">
      <alignment horizontal="center" vertical="center"/>
    </xf>
    <xf numFmtId="0" fontId="9" fillId="9" borderId="12" xfId="0" applyFont="1" applyFill="1" applyBorder="1" applyAlignment="1" applyProtection="1">
      <alignment horizontal="right"/>
    </xf>
    <xf numFmtId="0" fontId="9" fillId="3" borderId="6" xfId="0" applyFont="1" applyFill="1" applyBorder="1" applyAlignment="1" applyProtection="1">
      <alignment horizontal="center" vertical="center"/>
    </xf>
    <xf numFmtId="177" fontId="7" fillId="2" borderId="6" xfId="0" applyNumberFormat="1" applyFont="1" applyFill="1" applyBorder="1" applyAlignment="1" applyProtection="1">
      <alignment horizontal="center" vertical="center"/>
      <protection locked="0"/>
    </xf>
    <xf numFmtId="0" fontId="10" fillId="0" borderId="6" xfId="0" applyNumberFormat="1" applyFont="1" applyFill="1" applyBorder="1" applyAlignment="1" applyProtection="1">
      <alignment vertical="top" wrapText="1"/>
      <protection locked="0"/>
    </xf>
    <xf numFmtId="0" fontId="10" fillId="0" borderId="6" xfId="0" applyFont="1" applyBorder="1" applyAlignment="1">
      <alignment vertical="top" wrapText="1"/>
    </xf>
    <xf numFmtId="176" fontId="10" fillId="9" borderId="9" xfId="19" applyNumberFormat="1" applyFont="1" applyFill="1" applyBorder="1" applyAlignment="1" applyProtection="1">
      <alignment horizontal="right" vertical="center"/>
      <protection locked="0"/>
    </xf>
    <xf numFmtId="0" fontId="10" fillId="0" borderId="9" xfId="0" applyFont="1" applyFill="1" applyBorder="1" applyAlignment="1" applyProtection="1">
      <alignment vertical="top" wrapText="1"/>
      <protection locked="0"/>
    </xf>
    <xf numFmtId="0" fontId="13" fillId="2" borderId="11" xfId="0" applyFont="1" applyFill="1" applyBorder="1" applyAlignment="1" applyProtection="1">
      <alignment horizontal="center" vertical="center"/>
      <protection locked="0"/>
    </xf>
    <xf numFmtId="0" fontId="2" fillId="2" borderId="11" xfId="0" applyFont="1" applyFill="1" applyBorder="1" applyAlignment="1" applyProtection="1">
      <alignment horizontal="center" vertical="center"/>
      <protection locked="0"/>
    </xf>
    <xf numFmtId="0" fontId="2" fillId="2" borderId="8" xfId="0" applyFont="1" applyFill="1" applyBorder="1" applyAlignment="1" applyProtection="1">
      <alignment horizontal="center" vertical="center"/>
      <protection locked="0"/>
    </xf>
    <xf numFmtId="0" fontId="10" fillId="0" borderId="8" xfId="0" applyFont="1" applyBorder="1" applyAlignment="1" applyProtection="1">
      <alignment vertical="top" wrapText="1"/>
    </xf>
    <xf numFmtId="0" fontId="0" fillId="0" borderId="6" xfId="0" applyBorder="1" applyAlignment="1" applyProtection="1">
      <alignment vertical="top"/>
    </xf>
    <xf numFmtId="0" fontId="5" fillId="8" borderId="16" xfId="0" applyFont="1" applyFill="1" applyBorder="1" applyAlignment="1" applyProtection="1">
      <alignment horizontal="center" vertical="center" wrapText="1"/>
    </xf>
    <xf numFmtId="0" fontId="12" fillId="8" borderId="17" xfId="0" applyFont="1" applyFill="1" applyBorder="1" applyAlignment="1" applyProtection="1">
      <alignment horizontal="center" vertical="center"/>
    </xf>
    <xf numFmtId="0" fontId="10" fillId="8" borderId="3" xfId="0" applyFont="1" applyFill="1" applyBorder="1" applyAlignment="1" applyProtection="1">
      <alignment horizontal="center" vertical="center"/>
    </xf>
    <xf numFmtId="0" fontId="10" fillId="8" borderId="14" xfId="0" applyFont="1" applyFill="1" applyBorder="1" applyAlignment="1" applyProtection="1">
      <alignment horizontal="center" vertical="center"/>
    </xf>
    <xf numFmtId="0" fontId="10" fillId="8" borderId="9" xfId="0" applyFont="1" applyFill="1" applyBorder="1" applyAlignment="1" applyProtection="1">
      <alignment horizontal="center" vertical="center"/>
    </xf>
    <xf numFmtId="0" fontId="13" fillId="0" borderId="11" xfId="0" applyFont="1" applyFill="1" applyBorder="1" applyAlignment="1" applyProtection="1">
      <alignment horizontal="center" vertical="center"/>
    </xf>
    <xf numFmtId="0" fontId="2" fillId="0" borderId="11" xfId="0" applyFont="1" applyFill="1" applyBorder="1" applyAlignment="1" applyProtection="1">
      <alignment horizontal="center" vertical="center"/>
    </xf>
    <xf numFmtId="0" fontId="2" fillId="0" borderId="8" xfId="0" applyFont="1" applyFill="1" applyBorder="1" applyAlignment="1" applyProtection="1">
      <alignment horizontal="center" vertical="center"/>
    </xf>
    <xf numFmtId="0" fontId="13" fillId="0" borderId="3" xfId="0" applyFont="1" applyFill="1" applyBorder="1" applyAlignment="1" applyProtection="1">
      <alignment horizontal="center" vertical="center"/>
    </xf>
    <xf numFmtId="0" fontId="9" fillId="9" borderId="6" xfId="0" applyFont="1" applyFill="1" applyBorder="1" applyAlignment="1" applyProtection="1">
      <alignment horizontal="center" vertical="center"/>
    </xf>
    <xf numFmtId="0" fontId="9" fillId="10" borderId="6" xfId="0" applyFont="1" applyFill="1" applyBorder="1" applyAlignment="1" applyProtection="1">
      <alignment horizontal="center" vertical="center"/>
    </xf>
    <xf numFmtId="0" fontId="31" fillId="2" borderId="6" xfId="0" applyFont="1" applyFill="1" applyBorder="1" applyAlignment="1" applyProtection="1">
      <alignment vertical="center" wrapText="1"/>
    </xf>
    <xf numFmtId="0" fontId="9" fillId="9" borderId="9" xfId="0" applyFont="1" applyFill="1" applyBorder="1" applyAlignment="1" applyProtection="1">
      <alignment horizontal="center"/>
    </xf>
    <xf numFmtId="0" fontId="9" fillId="9" borderId="10" xfId="0" applyFont="1" applyFill="1" applyBorder="1" applyAlignment="1" applyProtection="1">
      <alignment horizontal="center"/>
    </xf>
    <xf numFmtId="0" fontId="9" fillId="9" borderId="13" xfId="0" applyFont="1" applyFill="1" applyBorder="1" applyAlignment="1" applyProtection="1">
      <alignment horizontal="center"/>
    </xf>
    <xf numFmtId="0" fontId="25" fillId="8" borderId="16" xfId="0" applyFont="1" applyFill="1" applyBorder="1" applyAlignment="1" applyProtection="1">
      <alignment horizontal="center" vertical="center" wrapText="1"/>
    </xf>
    <xf numFmtId="0" fontId="0" fillId="8" borderId="17" xfId="0" applyFont="1" applyFill="1" applyBorder="1" applyAlignment="1" applyProtection="1">
      <alignment horizontal="center" vertical="center"/>
    </xf>
    <xf numFmtId="0" fontId="12" fillId="8" borderId="16" xfId="0" applyFont="1" applyFill="1" applyBorder="1" applyAlignment="1" applyProtection="1">
      <alignment horizontal="center" vertical="center" wrapText="1"/>
    </xf>
    <xf numFmtId="0" fontId="12" fillId="8" borderId="41" xfId="0" applyFont="1" applyFill="1" applyBorder="1" applyAlignment="1" applyProtection="1">
      <alignment horizontal="center" vertical="center" wrapText="1"/>
    </xf>
    <xf numFmtId="0" fontId="0" fillId="8" borderId="20" xfId="0" applyFill="1" applyBorder="1" applyAlignment="1" applyProtection="1">
      <alignment horizontal="center" vertical="center"/>
    </xf>
    <xf numFmtId="0" fontId="5" fillId="6" borderId="35" xfId="0" applyFont="1" applyFill="1" applyBorder="1" applyAlignment="1" applyProtection="1">
      <alignment horizontal="center" vertical="center" wrapText="1"/>
    </xf>
    <xf numFmtId="0" fontId="5" fillId="6" borderId="31" xfId="0" applyFont="1" applyFill="1" applyBorder="1" applyAlignment="1" applyProtection="1">
      <alignment horizontal="center" vertical="center" wrapText="1"/>
    </xf>
    <xf numFmtId="0" fontId="0" fillId="6" borderId="31" xfId="0" applyFill="1" applyBorder="1" applyAlignment="1" applyProtection="1"/>
    <xf numFmtId="0" fontId="0" fillId="6" borderId="32" xfId="0" applyFill="1" applyBorder="1" applyAlignment="1" applyProtection="1"/>
    <xf numFmtId="0" fontId="5" fillId="5" borderId="38" xfId="0" applyFont="1" applyFill="1" applyBorder="1" applyAlignment="1" applyProtection="1">
      <alignment horizontal="center" vertical="center" wrapText="1"/>
    </xf>
    <xf numFmtId="0" fontId="12" fillId="5" borderId="34" xfId="0" applyFont="1" applyFill="1" applyBorder="1" applyAlignment="1" applyProtection="1">
      <alignment horizontal="center" vertical="center" wrapText="1"/>
    </xf>
    <xf numFmtId="0" fontId="5" fillId="8" borderId="21" xfId="0" applyFont="1" applyFill="1" applyBorder="1" applyAlignment="1" applyProtection="1">
      <alignment horizontal="center" vertical="center" wrapText="1"/>
    </xf>
    <xf numFmtId="0" fontId="12" fillId="8" borderId="23" xfId="0" applyFont="1" applyFill="1" applyBorder="1" applyAlignment="1" applyProtection="1">
      <alignment horizontal="center" vertical="center"/>
    </xf>
    <xf numFmtId="0" fontId="2" fillId="8" borderId="11" xfId="0" applyFont="1" applyFill="1" applyBorder="1" applyAlignment="1" applyProtection="1">
      <alignment horizontal="center" vertical="center" wrapText="1"/>
    </xf>
    <xf numFmtId="0" fontId="2" fillId="8" borderId="26" xfId="0" applyFont="1" applyFill="1" applyBorder="1" applyAlignment="1" applyProtection="1">
      <alignment horizontal="center" vertical="center" wrapText="1"/>
    </xf>
    <xf numFmtId="0" fontId="2" fillId="2" borderId="27" xfId="0" applyFont="1" applyFill="1" applyBorder="1" applyAlignment="1" applyProtection="1">
      <alignment horizontal="left" vertical="center" wrapText="1"/>
      <protection locked="0"/>
    </xf>
    <xf numFmtId="0" fontId="2" fillId="2" borderId="11" xfId="0" applyFont="1" applyFill="1" applyBorder="1" applyAlignment="1" applyProtection="1">
      <alignment horizontal="left" vertical="center" wrapText="1"/>
      <protection locked="0"/>
    </xf>
    <xf numFmtId="0" fontId="2" fillId="2" borderId="26" xfId="0" applyFont="1" applyFill="1" applyBorder="1" applyAlignment="1" applyProtection="1">
      <alignment horizontal="left" vertical="center" wrapText="1"/>
      <protection locked="0"/>
    </xf>
    <xf numFmtId="0" fontId="0" fillId="0" borderId="11" xfId="0" applyBorder="1" applyAlignment="1" applyProtection="1">
      <alignment horizontal="left" vertical="center" wrapText="1"/>
    </xf>
    <xf numFmtId="0" fontId="0" fillId="0" borderId="26" xfId="0" applyBorder="1" applyAlignment="1" applyProtection="1">
      <alignment horizontal="left" vertical="center" wrapText="1"/>
    </xf>
    <xf numFmtId="0" fontId="0" fillId="0" borderId="3" xfId="0" applyBorder="1" applyAlignment="1" applyProtection="1">
      <alignment horizontal="left" vertical="center" wrapText="1"/>
    </xf>
    <xf numFmtId="0" fontId="39" fillId="0" borderId="8" xfId="0" applyFont="1" applyBorder="1" applyAlignment="1" applyProtection="1">
      <alignment horizontal="left" vertical="center" wrapText="1"/>
    </xf>
    <xf numFmtId="0" fontId="39" fillId="0" borderId="6" xfId="0" applyFont="1" applyBorder="1" applyAlignment="1" applyProtection="1">
      <alignment horizontal="left" vertical="center" wrapText="1"/>
    </xf>
    <xf numFmtId="0" fontId="39" fillId="0" borderId="24" xfId="0" applyFont="1" applyBorder="1" applyAlignment="1" applyProtection="1">
      <alignment horizontal="left" vertical="center" wrapText="1"/>
    </xf>
    <xf numFmtId="0" fontId="0" fillId="2" borderId="8" xfId="0" applyFill="1" applyBorder="1" applyAlignment="1" applyProtection="1">
      <alignment horizontal="left" vertical="center" wrapText="1"/>
      <protection locked="0"/>
    </xf>
    <xf numFmtId="0" fontId="0" fillId="2" borderId="6" xfId="0" applyFill="1" applyBorder="1" applyAlignment="1" applyProtection="1">
      <alignment horizontal="left" vertical="center" wrapText="1"/>
      <protection locked="0"/>
    </xf>
    <xf numFmtId="0" fontId="0" fillId="2" borderId="24" xfId="0" applyFill="1" applyBorder="1" applyAlignment="1" applyProtection="1">
      <alignment horizontal="left" vertical="center" wrapText="1"/>
      <protection locked="0"/>
    </xf>
    <xf numFmtId="0" fontId="33" fillId="9" borderId="6" xfId="0" applyFont="1" applyFill="1" applyBorder="1" applyAlignment="1" applyProtection="1">
      <alignment vertical="center"/>
    </xf>
    <xf numFmtId="0" fontId="0" fillId="0" borderId="6" xfId="0" applyBorder="1" applyAlignment="1" applyProtection="1">
      <alignment vertical="center"/>
    </xf>
    <xf numFmtId="0" fontId="9" fillId="9" borderId="7" xfId="0" applyFont="1" applyFill="1" applyBorder="1" applyAlignment="1" applyProtection="1">
      <alignment horizontal="right"/>
    </xf>
    <xf numFmtId="0" fontId="9" fillId="9" borderId="4" xfId="0" applyFont="1" applyFill="1" applyBorder="1" applyAlignment="1" applyProtection="1">
      <alignment horizontal="right"/>
    </xf>
    <xf numFmtId="0" fontId="9" fillId="9" borderId="12" xfId="0" applyFont="1" applyFill="1" applyBorder="1" applyAlignment="1" applyProtection="1">
      <alignment horizontal="right"/>
    </xf>
    <xf numFmtId="0" fontId="36" fillId="0" borderId="6" xfId="0" applyFont="1" applyFill="1" applyBorder="1" applyAlignment="1" applyProtection="1">
      <alignment horizontal="left" vertical="center"/>
    </xf>
    <xf numFmtId="0" fontId="17" fillId="8" borderId="29" xfId="0" applyFont="1" applyFill="1" applyBorder="1" applyAlignment="1" applyProtection="1">
      <alignment horizontal="center" vertical="center" wrapText="1"/>
    </xf>
    <xf numFmtId="0" fontId="17" fillId="8" borderId="23" xfId="0" applyFont="1" applyFill="1" applyBorder="1" applyAlignment="1" applyProtection="1">
      <alignment horizontal="center" vertical="center" wrapText="1"/>
    </xf>
    <xf numFmtId="0" fontId="5" fillId="10" borderId="30" xfId="0" applyFont="1" applyFill="1" applyBorder="1" applyAlignment="1" applyProtection="1">
      <alignment horizontal="center" vertical="center" wrapText="1"/>
    </xf>
    <xf numFmtId="0" fontId="5" fillId="10" borderId="31" xfId="0" applyFont="1" applyFill="1" applyBorder="1" applyAlignment="1" applyProtection="1">
      <alignment horizontal="center" vertical="center" wrapText="1"/>
    </xf>
    <xf numFmtId="0" fontId="5" fillId="10" borderId="38" xfId="0" applyFont="1" applyFill="1" applyBorder="1" applyAlignment="1" applyProtection="1">
      <alignment horizontal="center" vertical="center" wrapText="1"/>
    </xf>
    <xf numFmtId="0" fontId="5" fillId="10" borderId="35" xfId="0" applyFont="1" applyFill="1" applyBorder="1" applyAlignment="1" applyProtection="1">
      <alignment horizontal="center" vertical="center" wrapText="1"/>
    </xf>
    <xf numFmtId="0" fontId="5" fillId="10" borderId="32" xfId="0" applyFont="1" applyFill="1" applyBorder="1" applyAlignment="1" applyProtection="1">
      <alignment horizontal="center" vertical="center" wrapText="1"/>
    </xf>
    <xf numFmtId="0" fontId="34" fillId="9" borderId="6" xfId="0" applyFont="1" applyFill="1" applyBorder="1" applyAlignment="1" applyProtection="1">
      <alignment vertical="center"/>
    </xf>
    <xf numFmtId="0" fontId="33" fillId="9" borderId="6" xfId="0" applyFont="1" applyFill="1" applyBorder="1" applyAlignment="1" applyProtection="1">
      <alignment horizontal="center" vertical="center"/>
    </xf>
    <xf numFmtId="0" fontId="0" fillId="0" borderId="6" xfId="0" applyBorder="1" applyAlignment="1" applyProtection="1">
      <alignment horizontal="center" vertical="center"/>
    </xf>
    <xf numFmtId="14" fontId="33" fillId="9" borderId="6" xfId="0" applyNumberFormat="1" applyFont="1" applyFill="1" applyBorder="1" applyAlignment="1" applyProtection="1">
      <alignment vertical="center"/>
    </xf>
    <xf numFmtId="0" fontId="2" fillId="8" borderId="27" xfId="0" applyFont="1" applyFill="1" applyBorder="1" applyAlignment="1" applyProtection="1">
      <alignment horizontal="center" vertical="center" wrapText="1"/>
    </xf>
    <xf numFmtId="0" fontId="0" fillId="0" borderId="11" xfId="0" applyNumberFormat="1" applyBorder="1" applyAlignment="1" applyProtection="1">
      <alignment vertical="top" wrapText="1"/>
    </xf>
    <xf numFmtId="0" fontId="0" fillId="0" borderId="26" xfId="0" applyNumberFormat="1" applyBorder="1" applyAlignment="1" applyProtection="1">
      <alignment vertical="top" wrapText="1"/>
    </xf>
    <xf numFmtId="0" fontId="0" fillId="0" borderId="8" xfId="0" applyFont="1" applyBorder="1" applyAlignment="1" applyProtection="1">
      <alignment horizontal="left" vertical="center" wrapText="1"/>
    </xf>
    <xf numFmtId="0" fontId="0" fillId="0" borderId="6" xfId="0" applyFont="1" applyBorder="1" applyAlignment="1" applyProtection="1">
      <alignment horizontal="left" vertical="center" wrapText="1"/>
    </xf>
    <xf numFmtId="0" fontId="0" fillId="0" borderId="24" xfId="0" applyFont="1" applyBorder="1" applyAlignment="1" applyProtection="1">
      <alignment horizontal="left" vertical="center" wrapText="1"/>
    </xf>
    <xf numFmtId="0" fontId="0" fillId="2" borderId="3" xfId="0" applyFill="1" applyBorder="1" applyAlignment="1" applyProtection="1">
      <alignment horizontal="left" vertical="center" wrapText="1"/>
      <protection locked="0"/>
    </xf>
    <xf numFmtId="0" fontId="0" fillId="2" borderId="11" xfId="0" applyFill="1" applyBorder="1" applyAlignment="1" applyProtection="1">
      <alignment horizontal="left" vertical="center" wrapText="1"/>
      <protection locked="0"/>
    </xf>
    <xf numFmtId="0" fontId="0" fillId="0" borderId="8" xfId="0" applyFill="1" applyBorder="1" applyAlignment="1" applyProtection="1">
      <alignment vertical="center" wrapText="1"/>
    </xf>
    <xf numFmtId="0" fontId="0" fillId="0" borderId="6" xfId="0" applyFill="1" applyBorder="1" applyAlignment="1" applyProtection="1">
      <alignment vertical="center" wrapText="1"/>
    </xf>
    <xf numFmtId="0" fontId="0" fillId="0" borderId="24" xfId="0" applyFill="1" applyBorder="1" applyAlignment="1" applyProtection="1">
      <alignment vertical="center" wrapText="1"/>
    </xf>
    <xf numFmtId="0" fontId="0" fillId="0" borderId="11" xfId="0" applyFill="1" applyBorder="1" applyAlignment="1" applyProtection="1">
      <alignment vertical="top" wrapText="1"/>
    </xf>
    <xf numFmtId="0" fontId="0" fillId="0" borderId="26" xfId="0" applyFill="1" applyBorder="1" applyAlignment="1" applyProtection="1">
      <alignment vertical="top" wrapText="1"/>
    </xf>
    <xf numFmtId="0" fontId="0" fillId="0" borderId="14" xfId="0" applyFill="1" applyBorder="1" applyAlignment="1" applyProtection="1">
      <alignment vertical="center" wrapText="1"/>
    </xf>
    <xf numFmtId="0" fontId="0" fillId="0" borderId="25" xfId="0" applyFill="1" applyBorder="1" applyAlignment="1" applyProtection="1">
      <alignment vertical="center" wrapText="1"/>
    </xf>
    <xf numFmtId="0" fontId="0" fillId="0" borderId="11" xfId="0" applyFill="1" applyBorder="1" applyAlignment="1" applyProtection="1">
      <alignment vertical="center" wrapText="1"/>
    </xf>
    <xf numFmtId="0" fontId="0" fillId="0" borderId="26" xfId="0" applyFill="1" applyBorder="1" applyAlignment="1" applyProtection="1">
      <alignment vertical="center" wrapText="1"/>
    </xf>
    <xf numFmtId="0" fontId="0" fillId="0" borderId="8" xfId="0" applyFill="1" applyBorder="1" applyAlignment="1" applyProtection="1">
      <alignment horizontal="left" vertical="top" wrapText="1"/>
    </xf>
    <xf numFmtId="0" fontId="0" fillId="0" borderId="6" xfId="0" applyFill="1" applyBorder="1" applyAlignment="1" applyProtection="1">
      <alignment horizontal="left" vertical="top" wrapText="1"/>
    </xf>
    <xf numFmtId="0" fontId="0" fillId="0" borderId="24" xfId="0" applyFill="1" applyBorder="1" applyAlignment="1" applyProtection="1">
      <alignment horizontal="left" vertical="top" wrapText="1"/>
    </xf>
    <xf numFmtId="0" fontId="55" fillId="15" borderId="21" xfId="0" applyFont="1" applyFill="1" applyBorder="1" applyAlignment="1" applyProtection="1">
      <alignment horizontal="center" vertical="center"/>
    </xf>
    <xf numFmtId="0" fontId="55" fillId="15" borderId="22" xfId="0" applyFont="1" applyFill="1" applyBorder="1" applyAlignment="1" applyProtection="1">
      <alignment horizontal="center" vertical="center"/>
    </xf>
    <xf numFmtId="0" fontId="55" fillId="15" borderId="23" xfId="0" applyFont="1" applyFill="1" applyBorder="1" applyAlignment="1" applyProtection="1">
      <alignment horizontal="center" vertical="center"/>
    </xf>
    <xf numFmtId="0" fontId="0" fillId="0" borderId="27" xfId="0" applyFill="1" applyBorder="1" applyAlignment="1" applyProtection="1">
      <alignment vertical="top" wrapText="1"/>
    </xf>
    <xf numFmtId="0" fontId="31" fillId="9" borderId="6" xfId="0" applyFont="1" applyFill="1" applyBorder="1" applyAlignment="1" applyProtection="1">
      <alignment horizontal="center"/>
    </xf>
    <xf numFmtId="0" fontId="17" fillId="9" borderId="7" xfId="0" applyFont="1" applyFill="1" applyBorder="1" applyAlignment="1" applyProtection="1">
      <alignment horizontal="right"/>
    </xf>
    <xf numFmtId="0" fontId="17" fillId="9" borderId="4" xfId="0" applyFont="1" applyFill="1" applyBorder="1" applyAlignment="1" applyProtection="1">
      <alignment horizontal="right"/>
    </xf>
    <xf numFmtId="0" fontId="17" fillId="9" borderId="12" xfId="0" applyFont="1" applyFill="1" applyBorder="1" applyAlignment="1" applyProtection="1">
      <alignment horizontal="right"/>
    </xf>
    <xf numFmtId="0" fontId="0" fillId="0" borderId="3" xfId="0" applyFill="1" applyBorder="1" applyAlignment="1" applyProtection="1">
      <alignment vertical="top" wrapText="1"/>
    </xf>
    <xf numFmtId="0" fontId="36" fillId="0" borderId="6" xfId="0" applyFont="1" applyFill="1" applyBorder="1" applyAlignment="1" applyProtection="1">
      <alignment vertical="center" wrapText="1"/>
    </xf>
    <xf numFmtId="0" fontId="0" fillId="0" borderId="3" xfId="0" applyFill="1" applyBorder="1" applyAlignment="1" applyProtection="1">
      <alignment horizontal="left" vertical="top" wrapText="1"/>
    </xf>
    <xf numFmtId="0" fontId="0" fillId="0" borderId="27" xfId="0" applyFill="1" applyBorder="1" applyAlignment="1" applyProtection="1">
      <alignment vertical="center" wrapText="1"/>
    </xf>
    <xf numFmtId="14" fontId="33" fillId="9" borderId="7" xfId="0" applyNumberFormat="1" applyFont="1" applyFill="1" applyBorder="1" applyAlignment="1" applyProtection="1">
      <alignment horizontal="center" vertical="center" wrapText="1"/>
    </xf>
    <xf numFmtId="14" fontId="33" fillId="9" borderId="4" xfId="0" applyNumberFormat="1" applyFont="1" applyFill="1" applyBorder="1" applyAlignment="1" applyProtection="1">
      <alignment horizontal="center" vertical="center" wrapText="1"/>
    </xf>
    <xf numFmtId="0" fontId="9" fillId="9" borderId="1" xfId="0" applyFont="1" applyFill="1" applyBorder="1" applyAlignment="1" applyProtection="1">
      <alignment horizontal="center" vertical="center"/>
    </xf>
    <xf numFmtId="0" fontId="9" fillId="9" borderId="5" xfId="0" applyFont="1" applyFill="1" applyBorder="1" applyAlignment="1" applyProtection="1">
      <alignment horizontal="center" vertical="center"/>
    </xf>
    <xf numFmtId="0" fontId="9" fillId="9" borderId="2" xfId="0" applyFont="1" applyFill="1" applyBorder="1" applyAlignment="1" applyProtection="1">
      <alignment horizontal="center" vertical="center"/>
    </xf>
    <xf numFmtId="0" fontId="9" fillId="9" borderId="9" xfId="0" applyFont="1" applyFill="1" applyBorder="1" applyAlignment="1" applyProtection="1">
      <alignment horizontal="center" vertical="center"/>
    </xf>
    <xf numFmtId="0" fontId="9" fillId="9" borderId="10" xfId="0" applyFont="1" applyFill="1" applyBorder="1" applyAlignment="1" applyProtection="1">
      <alignment horizontal="center" vertical="center"/>
    </xf>
    <xf numFmtId="0" fontId="9" fillId="9" borderId="13" xfId="0" applyFont="1" applyFill="1" applyBorder="1" applyAlignment="1" applyProtection="1">
      <alignment horizontal="center" vertical="center"/>
    </xf>
    <xf numFmtId="0" fontId="9" fillId="3" borderId="7" xfId="0" applyFont="1" applyFill="1" applyBorder="1" applyAlignment="1" applyProtection="1">
      <alignment horizontal="center" vertical="center"/>
    </xf>
    <xf numFmtId="0" fontId="9" fillId="3" borderId="4" xfId="0" applyFont="1" applyFill="1" applyBorder="1" applyAlignment="1" applyProtection="1">
      <alignment horizontal="center" vertical="center"/>
    </xf>
    <xf numFmtId="0" fontId="9" fillId="3" borderId="12" xfId="0" applyFont="1" applyFill="1" applyBorder="1" applyAlignment="1" applyProtection="1">
      <alignment horizontal="center" vertical="center"/>
    </xf>
    <xf numFmtId="0" fontId="9" fillId="9" borderId="7" xfId="0" applyFont="1" applyFill="1" applyBorder="1" applyAlignment="1" applyProtection="1">
      <alignment horizontal="center"/>
    </xf>
    <xf numFmtId="0" fontId="9" fillId="9" borderId="4" xfId="0" applyFont="1" applyFill="1" applyBorder="1" applyAlignment="1" applyProtection="1">
      <alignment horizontal="center"/>
    </xf>
    <xf numFmtId="0" fontId="9" fillId="9" borderId="12" xfId="0" applyFont="1" applyFill="1" applyBorder="1" applyAlignment="1" applyProtection="1">
      <alignment horizontal="center"/>
    </xf>
    <xf numFmtId="0" fontId="36" fillId="0" borderId="7" xfId="0" applyFont="1" applyFill="1" applyBorder="1" applyAlignment="1" applyProtection="1">
      <alignment vertical="center" wrapText="1"/>
    </xf>
    <xf numFmtId="0" fontId="36" fillId="0" borderId="4" xfId="0" applyFont="1" applyFill="1" applyBorder="1" applyAlignment="1" applyProtection="1">
      <alignment vertical="center" wrapText="1"/>
    </xf>
    <xf numFmtId="0" fontId="36" fillId="0" borderId="12" xfId="0" applyFont="1" applyFill="1" applyBorder="1" applyAlignment="1" applyProtection="1">
      <alignment vertical="center" wrapText="1"/>
    </xf>
    <xf numFmtId="0" fontId="13" fillId="0" borderId="33" xfId="0" applyFont="1" applyBorder="1" applyAlignment="1" applyProtection="1">
      <alignment horizontal="center" vertical="center"/>
    </xf>
    <xf numFmtId="0" fontId="13" fillId="0" borderId="31" xfId="0" applyFont="1" applyBorder="1" applyAlignment="1" applyProtection="1">
      <alignment horizontal="center" vertical="center"/>
    </xf>
    <xf numFmtId="0" fontId="13" fillId="0" borderId="39" xfId="0" applyFont="1" applyBorder="1" applyAlignment="1" applyProtection="1">
      <alignment horizontal="center" vertical="center"/>
    </xf>
    <xf numFmtId="0" fontId="14" fillId="10" borderId="30" xfId="0" applyFont="1" applyFill="1" applyBorder="1" applyAlignment="1" applyProtection="1">
      <alignment horizontal="center" vertical="center"/>
    </xf>
    <xf numFmtId="0" fontId="2" fillId="10" borderId="31" xfId="0" applyFont="1" applyFill="1" applyBorder="1" applyAlignment="1" applyProtection="1">
      <alignment vertical="center"/>
    </xf>
    <xf numFmtId="0" fontId="0" fillId="10" borderId="32" xfId="0" applyFill="1" applyBorder="1" applyAlignment="1" applyProtection="1">
      <alignment vertical="center"/>
    </xf>
    <xf numFmtId="0" fontId="4" fillId="0" borderId="21" xfId="0" applyFont="1" applyFill="1" applyBorder="1" applyAlignment="1" applyProtection="1">
      <alignment horizontal="center" vertical="center" wrapText="1"/>
    </xf>
    <xf numFmtId="0" fontId="24" fillId="0" borderId="22" xfId="0" applyFont="1" applyBorder="1" applyAlignment="1" applyProtection="1">
      <alignment vertical="center"/>
    </xf>
    <xf numFmtId="0" fontId="24" fillId="0" borderId="23" xfId="0" applyFont="1" applyBorder="1" applyAlignment="1" applyProtection="1">
      <alignment vertical="center"/>
    </xf>
    <xf numFmtId="0" fontId="40" fillId="0" borderId="21" xfId="0" applyFont="1" applyFill="1" applyBorder="1" applyAlignment="1" applyProtection="1">
      <alignment vertical="top" wrapText="1"/>
    </xf>
    <xf numFmtId="0" fontId="29" fillId="0" borderId="22" xfId="0" applyFont="1" applyBorder="1" applyAlignment="1" applyProtection="1">
      <alignment vertical="top"/>
    </xf>
    <xf numFmtId="0" fontId="29" fillId="0" borderId="23" xfId="0" applyFont="1" applyBorder="1" applyAlignment="1" applyProtection="1">
      <alignment vertical="top"/>
    </xf>
    <xf numFmtId="0" fontId="24" fillId="0" borderId="22" xfId="0" applyFont="1" applyFill="1" applyBorder="1" applyAlignment="1" applyProtection="1">
      <alignment vertical="center"/>
    </xf>
    <xf numFmtId="0" fontId="24" fillId="0" borderId="23" xfId="0" applyFont="1" applyFill="1" applyBorder="1" applyAlignment="1" applyProtection="1">
      <alignment vertical="center"/>
    </xf>
    <xf numFmtId="0" fontId="29" fillId="0" borderId="22" xfId="0" applyFont="1" applyFill="1" applyBorder="1" applyAlignment="1" applyProtection="1">
      <alignment vertical="top"/>
    </xf>
    <xf numFmtId="0" fontId="29" fillId="0" borderId="23" xfId="0" applyFont="1" applyFill="1" applyBorder="1" applyAlignment="1" applyProtection="1">
      <alignment vertical="top"/>
    </xf>
    <xf numFmtId="0" fontId="56" fillId="15" borderId="28" xfId="0" applyFont="1" applyFill="1" applyBorder="1" applyAlignment="1" applyProtection="1">
      <alignment horizontal="center" vertical="center" wrapText="1"/>
    </xf>
    <xf numFmtId="0" fontId="57" fillId="15" borderId="44" xfId="0" applyFont="1" applyFill="1" applyBorder="1" applyAlignment="1" applyProtection="1"/>
    <xf numFmtId="0" fontId="57" fillId="15" borderId="45" xfId="0" applyFont="1" applyFill="1" applyBorder="1" applyAlignment="1" applyProtection="1"/>
    <xf numFmtId="0" fontId="57" fillId="15" borderId="46" xfId="0" applyFont="1" applyFill="1" applyBorder="1" applyAlignment="1" applyProtection="1"/>
    <xf numFmtId="0" fontId="57" fillId="15" borderId="0" xfId="0" applyFont="1" applyFill="1" applyBorder="1" applyAlignment="1" applyProtection="1"/>
    <xf numFmtId="0" fontId="57" fillId="15" borderId="15" xfId="0" applyFont="1" applyFill="1" applyBorder="1" applyAlignment="1" applyProtection="1"/>
    <xf numFmtId="0" fontId="57" fillId="15" borderId="47" xfId="0" applyFont="1" applyFill="1" applyBorder="1" applyAlignment="1" applyProtection="1"/>
    <xf numFmtId="0" fontId="57" fillId="15" borderId="48" xfId="0" applyFont="1" applyFill="1" applyBorder="1" applyAlignment="1" applyProtection="1"/>
    <xf numFmtId="0" fontId="57" fillId="15" borderId="49" xfId="0" applyFont="1" applyFill="1" applyBorder="1" applyAlignment="1" applyProtection="1"/>
    <xf numFmtId="0" fontId="9" fillId="9" borderId="12" xfId="0" applyFont="1" applyFill="1" applyBorder="1" applyAlignment="1" applyProtection="1">
      <alignment horizontal="center" vertical="center"/>
    </xf>
    <xf numFmtId="0" fontId="9" fillId="3" borderId="6" xfId="0" applyFont="1" applyFill="1" applyBorder="1" applyAlignment="1" applyProtection="1">
      <alignment horizontal="center" vertical="center"/>
    </xf>
    <xf numFmtId="0" fontId="9" fillId="9" borderId="6" xfId="0" applyFont="1" applyFill="1" applyBorder="1" applyAlignment="1" applyProtection="1">
      <alignment horizontal="center"/>
    </xf>
    <xf numFmtId="0" fontId="2" fillId="0" borderId="55" xfId="0" applyFont="1" applyFill="1" applyBorder="1" applyAlignment="1" applyProtection="1">
      <alignment horizontal="center" vertical="center" wrapText="1"/>
    </xf>
    <xf numFmtId="0" fontId="2" fillId="0" borderId="56" xfId="0" applyFont="1" applyFill="1" applyBorder="1" applyAlignment="1" applyProtection="1">
      <alignment horizontal="center" vertical="center" wrapText="1"/>
    </xf>
    <xf numFmtId="0" fontId="0" fillId="0" borderId="11" xfId="0" applyFont="1" applyFill="1" applyBorder="1" applyAlignment="1" applyProtection="1">
      <alignment horizontal="justify" vertical="top" wrapText="1"/>
    </xf>
    <xf numFmtId="0" fontId="0" fillId="0" borderId="36" xfId="0" applyFont="1" applyFill="1" applyBorder="1" applyAlignment="1" applyProtection="1">
      <alignment horizontal="justify" vertical="top" wrapText="1"/>
    </xf>
    <xf numFmtId="0" fontId="0" fillId="0" borderId="27" xfId="0" applyFont="1" applyFill="1" applyBorder="1" applyAlignment="1" applyProtection="1">
      <alignment horizontal="justify" vertical="top" wrapText="1"/>
    </xf>
    <xf numFmtId="0" fontId="58" fillId="11" borderId="30" xfId="0" applyFont="1" applyFill="1" applyBorder="1" applyAlignment="1" applyProtection="1">
      <alignment horizontal="center" vertical="center" wrapText="1"/>
    </xf>
    <xf numFmtId="0" fontId="58" fillId="11" borderId="31" xfId="0" applyFont="1" applyFill="1" applyBorder="1" applyAlignment="1" applyProtection="1">
      <alignment horizontal="center" vertical="center" wrapText="1"/>
    </xf>
    <xf numFmtId="0" fontId="0" fillId="11" borderId="27" xfId="0" applyFont="1" applyFill="1" applyBorder="1" applyAlignment="1" applyProtection="1">
      <alignment horizontal="justify" vertical="top" wrapText="1"/>
    </xf>
    <xf numFmtId="0" fontId="0" fillId="11" borderId="11" xfId="0" applyFont="1" applyFill="1" applyBorder="1" applyAlignment="1" applyProtection="1">
      <alignment horizontal="justify" vertical="top" wrapText="1"/>
    </xf>
    <xf numFmtId="0" fontId="0" fillId="11" borderId="36" xfId="0" applyFont="1" applyFill="1" applyBorder="1" applyAlignment="1" applyProtection="1">
      <alignment horizontal="justify" vertical="top" wrapText="1"/>
    </xf>
    <xf numFmtId="0" fontId="58" fillId="5" borderId="47" xfId="0" applyFont="1" applyFill="1" applyBorder="1" applyAlignment="1" applyProtection="1">
      <alignment horizontal="center" vertical="center" wrapText="1"/>
    </xf>
    <xf numFmtId="0" fontId="58" fillId="5" borderId="48" xfId="0" applyFont="1" applyFill="1" applyBorder="1" applyAlignment="1" applyProtection="1">
      <alignment horizontal="center" vertical="center" wrapText="1"/>
    </xf>
    <xf numFmtId="0" fontId="10" fillId="0" borderId="40" xfId="0" applyFont="1" applyFill="1" applyBorder="1" applyAlignment="1" applyProtection="1">
      <alignment horizontal="left" vertical="top" wrapText="1"/>
      <protection locked="0"/>
    </xf>
    <xf numFmtId="0" fontId="10" fillId="0" borderId="8" xfId="0" applyFont="1" applyFill="1" applyBorder="1" applyAlignment="1" applyProtection="1">
      <alignment horizontal="left" vertical="top" wrapText="1"/>
      <protection locked="0"/>
    </xf>
    <xf numFmtId="0" fontId="10" fillId="0" borderId="11" xfId="0" applyFont="1" applyFill="1" applyBorder="1" applyAlignment="1" applyProtection="1">
      <alignment horizontal="left" vertical="top" wrapText="1"/>
      <protection locked="0"/>
    </xf>
    <xf numFmtId="0" fontId="58" fillId="11" borderId="44" xfId="0" applyFont="1" applyFill="1" applyBorder="1" applyAlignment="1" applyProtection="1">
      <alignment horizontal="center" vertical="center" wrapText="1"/>
    </xf>
    <xf numFmtId="0" fontId="58" fillId="5" borderId="30" xfId="0" applyFont="1" applyFill="1" applyBorder="1" applyAlignment="1" applyProtection="1">
      <alignment horizontal="center" vertical="center" wrapText="1"/>
    </xf>
    <xf numFmtId="0" fontId="58" fillId="5" borderId="31" xfId="0" applyFont="1" applyFill="1" applyBorder="1" applyAlignment="1" applyProtection="1">
      <alignment horizontal="center" vertical="center" wrapText="1"/>
    </xf>
    <xf numFmtId="0" fontId="58" fillId="11" borderId="32" xfId="0" applyFont="1" applyFill="1" applyBorder="1" applyAlignment="1" applyProtection="1">
      <alignment horizontal="center" vertical="center" wrapText="1"/>
    </xf>
    <xf numFmtId="0" fontId="2" fillId="0" borderId="11" xfId="0" applyFont="1" applyFill="1" applyBorder="1" applyAlignment="1" applyProtection="1">
      <alignment horizontal="center" vertical="center" wrapText="1"/>
    </xf>
    <xf numFmtId="0" fontId="2" fillId="0" borderId="36" xfId="0" applyFont="1" applyFill="1" applyBorder="1" applyAlignment="1" applyProtection="1">
      <alignment horizontal="center" vertical="center" wrapText="1"/>
    </xf>
    <xf numFmtId="0" fontId="2" fillId="0" borderId="54" xfId="0" applyFont="1" applyFill="1" applyBorder="1" applyAlignment="1" applyProtection="1">
      <alignment horizontal="center" vertical="center" wrapText="1"/>
    </xf>
    <xf numFmtId="0" fontId="2" fillId="0" borderId="27" xfId="0" applyFont="1" applyFill="1" applyBorder="1" applyAlignment="1" applyProtection="1">
      <alignment horizontal="center" vertical="center" wrapText="1"/>
    </xf>
  </cellXfs>
  <cellStyles count="23">
    <cellStyle name="Millares" xfId="19" builtinId="3"/>
    <cellStyle name="Millares 2" xfId="2"/>
    <cellStyle name="Millares 3" xfId="6"/>
    <cellStyle name="Millares 4" xfId="7"/>
    <cellStyle name="Moneda" xfId="20" builtinId="4"/>
    <cellStyle name="Moneda [0]" xfId="21" builtinId="7"/>
    <cellStyle name="Moneda [0] 2" xfId="17"/>
    <cellStyle name="Moneda 2" xfId="4"/>
    <cellStyle name="Moneda 3" xfId="8"/>
    <cellStyle name="Moneda 4" xfId="9"/>
    <cellStyle name="Moneda 5" xfId="10"/>
    <cellStyle name="Moneda 6" xfId="16"/>
    <cellStyle name="Normal" xfId="0" builtinId="0"/>
    <cellStyle name="Normal 10" xfId="18"/>
    <cellStyle name="Normal 11 10" xfId="11"/>
    <cellStyle name="Normal 2" xfId="1"/>
    <cellStyle name="Normal 2 11" xfId="12"/>
    <cellStyle name="Normal 20" xfId="13"/>
    <cellStyle name="Normal 24" xfId="14"/>
    <cellStyle name="Normal 3 2" xfId="15"/>
    <cellStyle name="Porcentaje" xfId="22" builtinId="5"/>
    <cellStyle name="Porcentual 2" xfId="3"/>
    <cellStyle name="Porcentual 3" xfId="5"/>
  </cellStyles>
  <dxfs count="0"/>
  <tableStyles count="0" defaultTableStyle="TableStyleMedium9" defaultPivotStyle="PivotStyleLight16"/>
  <colors>
    <mruColors>
      <color rgb="FFFFFFCC"/>
      <color rgb="FFFFFF99"/>
      <color rgb="FFFFFF66"/>
      <color rgb="FFFFFFFF"/>
      <color rgb="FF0000FF"/>
      <color rgb="FFFFCC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235323</xdr:colOff>
      <xdr:row>1</xdr:row>
      <xdr:rowOff>22413</xdr:rowOff>
    </xdr:from>
    <xdr:to>
      <xdr:col>2</xdr:col>
      <xdr:colOff>2113184</xdr:colOff>
      <xdr:row>1</xdr:row>
      <xdr:rowOff>22900</xdr:rowOff>
    </xdr:to>
    <xdr:pic>
      <xdr:nvPicPr>
        <xdr:cNvPr id="3" name="Picture 175">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323" y="156884"/>
          <a:ext cx="2667001" cy="818028"/>
        </a:xfrm>
        <a:prstGeom prst="rect">
          <a:avLst/>
        </a:prstGeom>
        <a:noFill/>
      </xdr:spPr>
    </xdr:pic>
    <xdr:clientData/>
  </xdr:twoCellAnchor>
  <xdr:twoCellAnchor editAs="oneCell">
    <xdr:from>
      <xdr:col>1</xdr:col>
      <xdr:colOff>0</xdr:colOff>
      <xdr:row>1</xdr:row>
      <xdr:rowOff>22411</xdr:rowOff>
    </xdr:from>
    <xdr:to>
      <xdr:col>2</xdr:col>
      <xdr:colOff>2157230</xdr:colOff>
      <xdr:row>4</xdr:row>
      <xdr:rowOff>201706</xdr:rowOff>
    </xdr:to>
    <xdr:pic>
      <xdr:nvPicPr>
        <xdr:cNvPr id="4" name="Picture 175">
          <a:extLst>
            <a:ext uri="{FF2B5EF4-FFF2-40B4-BE49-F238E27FC236}">
              <a16:creationId xmlns=""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0147" y="78440"/>
          <a:ext cx="3143348" cy="952501"/>
        </a:xfrm>
        <a:prstGeom prst="rect">
          <a:avLst/>
        </a:prstGeom>
        <a:noFill/>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217715</xdr:colOff>
      <xdr:row>1</xdr:row>
      <xdr:rowOff>81642</xdr:rowOff>
    </xdr:from>
    <xdr:to>
      <xdr:col>3</xdr:col>
      <xdr:colOff>1649668</xdr:colOff>
      <xdr:row>4</xdr:row>
      <xdr:rowOff>77721</xdr:rowOff>
    </xdr:to>
    <xdr:pic>
      <xdr:nvPicPr>
        <xdr:cNvPr id="5" name="Picture 175">
          <a:extLst>
            <a:ext uri="{FF2B5EF4-FFF2-40B4-BE49-F238E27FC236}">
              <a16:creationId xmlns=""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94608" y="176892"/>
          <a:ext cx="3268917" cy="894150"/>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171289</xdr:colOff>
      <xdr:row>1</xdr:row>
      <xdr:rowOff>11206</xdr:rowOff>
    </xdr:from>
    <xdr:to>
      <xdr:col>2</xdr:col>
      <xdr:colOff>892713</xdr:colOff>
      <xdr:row>1</xdr:row>
      <xdr:rowOff>33687</xdr:rowOff>
    </xdr:to>
    <xdr:pic>
      <xdr:nvPicPr>
        <xdr:cNvPr id="4" name="Picture 175">
          <a:extLst>
            <a:ext uri="{FF2B5EF4-FFF2-40B4-BE49-F238E27FC236}">
              <a16:creationId xmlns=""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71289" y="201706"/>
          <a:ext cx="3268917" cy="894150"/>
        </a:xfrm>
        <a:prstGeom prst="rect">
          <a:avLst/>
        </a:prstGeom>
        <a:noFill/>
      </xdr:spPr>
    </xdr:pic>
    <xdr:clientData/>
  </xdr:twoCellAnchor>
  <xdr:twoCellAnchor editAs="oneCell">
    <xdr:from>
      <xdr:col>1</xdr:col>
      <xdr:colOff>190500</xdr:colOff>
      <xdr:row>1</xdr:row>
      <xdr:rowOff>23132</xdr:rowOff>
    </xdr:from>
    <xdr:to>
      <xdr:col>2</xdr:col>
      <xdr:colOff>808292</xdr:colOff>
      <xdr:row>4</xdr:row>
      <xdr:rowOff>115382</xdr:rowOff>
    </xdr:to>
    <xdr:pic>
      <xdr:nvPicPr>
        <xdr:cNvPr id="5" name="Picture 17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0500" y="118382"/>
          <a:ext cx="3268917" cy="89415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352425</xdr:colOff>
      <xdr:row>4</xdr:row>
      <xdr:rowOff>66675</xdr:rowOff>
    </xdr:from>
    <xdr:to>
      <xdr:col>2</xdr:col>
      <xdr:colOff>1199803</xdr:colOff>
      <xdr:row>4</xdr:row>
      <xdr:rowOff>69126</xdr:rowOff>
    </xdr:to>
    <xdr:pic>
      <xdr:nvPicPr>
        <xdr:cNvPr id="3" name="Picture 174">
          <a:extLst>
            <a:ext uri="{FF2B5EF4-FFF2-40B4-BE49-F238E27FC236}">
              <a16:creationId xmlns=""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90550" y="790575"/>
          <a:ext cx="1918471" cy="2451"/>
        </a:xfrm>
        <a:prstGeom prst="rect">
          <a:avLst/>
        </a:prstGeom>
        <a:noFill/>
      </xdr:spPr>
    </xdr:pic>
    <xdr:clientData/>
  </xdr:twoCellAnchor>
  <xdr:twoCellAnchor editAs="oneCell">
    <xdr:from>
      <xdr:col>1</xdr:col>
      <xdr:colOff>45378</xdr:colOff>
      <xdr:row>0</xdr:row>
      <xdr:rowOff>7333</xdr:rowOff>
    </xdr:from>
    <xdr:to>
      <xdr:col>2</xdr:col>
      <xdr:colOff>1572441</xdr:colOff>
      <xdr:row>0</xdr:row>
      <xdr:rowOff>11724</xdr:rowOff>
    </xdr:to>
    <xdr:pic>
      <xdr:nvPicPr>
        <xdr:cNvPr id="4" name="Picture 175">
          <a:extLst>
            <a:ext uri="{FF2B5EF4-FFF2-40B4-BE49-F238E27FC236}">
              <a16:creationId xmlns=""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83503" y="7333"/>
          <a:ext cx="2772334" cy="881196"/>
        </a:xfrm>
        <a:prstGeom prst="rect">
          <a:avLst/>
        </a:prstGeom>
        <a:noFill/>
      </xdr:spPr>
    </xdr:pic>
    <xdr:clientData/>
  </xdr:twoCellAnchor>
  <xdr:twoCellAnchor editAs="oneCell">
    <xdr:from>
      <xdr:col>2</xdr:col>
      <xdr:colOff>603250</xdr:colOff>
      <xdr:row>0</xdr:row>
      <xdr:rowOff>10584</xdr:rowOff>
    </xdr:from>
    <xdr:to>
      <xdr:col>3</xdr:col>
      <xdr:colOff>1497888</xdr:colOff>
      <xdr:row>5</xdr:row>
      <xdr:rowOff>3612</xdr:rowOff>
    </xdr:to>
    <xdr:pic>
      <xdr:nvPicPr>
        <xdr:cNvPr id="5" name="Picture 175">
          <a:extLst>
            <a:ext uri="{FF2B5EF4-FFF2-40B4-BE49-F238E27FC236}">
              <a16:creationId xmlns=""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756833" y="10584"/>
          <a:ext cx="3138305" cy="95082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470647</xdr:colOff>
      <xdr:row>4</xdr:row>
      <xdr:rowOff>75570</xdr:rowOff>
    </xdr:from>
    <xdr:to>
      <xdr:col>3</xdr:col>
      <xdr:colOff>238353</xdr:colOff>
      <xdr:row>4</xdr:row>
      <xdr:rowOff>77819</xdr:rowOff>
    </xdr:to>
    <xdr:pic>
      <xdr:nvPicPr>
        <xdr:cNvPr id="10412" name="Picture 172">
          <a:extLst>
            <a:ext uri="{FF2B5EF4-FFF2-40B4-BE49-F238E27FC236}">
              <a16:creationId xmlns="" xmlns:a16="http://schemas.microsoft.com/office/drawing/2014/main" id="{00000000-0008-0000-0200-0000AC2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70647" y="759129"/>
          <a:ext cx="2117912" cy="443432"/>
        </a:xfrm>
        <a:prstGeom prst="rect">
          <a:avLst/>
        </a:prstGeom>
        <a:noFill/>
      </xdr:spPr>
    </xdr:pic>
    <xdr:clientData/>
  </xdr:twoCellAnchor>
  <xdr:twoCellAnchor editAs="oneCell">
    <xdr:from>
      <xdr:col>1</xdr:col>
      <xdr:colOff>352425</xdr:colOff>
      <xdr:row>4</xdr:row>
      <xdr:rowOff>66675</xdr:rowOff>
    </xdr:from>
    <xdr:to>
      <xdr:col>2</xdr:col>
      <xdr:colOff>1276596</xdr:colOff>
      <xdr:row>4</xdr:row>
      <xdr:rowOff>69126</xdr:rowOff>
    </xdr:to>
    <xdr:pic>
      <xdr:nvPicPr>
        <xdr:cNvPr id="10414" name="Picture 174">
          <a:extLst>
            <a:ext uri="{FF2B5EF4-FFF2-40B4-BE49-F238E27FC236}">
              <a16:creationId xmlns="" xmlns:a16="http://schemas.microsoft.com/office/drawing/2014/main" id="{00000000-0008-0000-0200-0000AE28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52425" y="742950"/>
          <a:ext cx="1857375" cy="361950"/>
        </a:xfrm>
        <a:prstGeom prst="rect">
          <a:avLst/>
        </a:prstGeom>
        <a:noFill/>
      </xdr:spPr>
    </xdr:pic>
    <xdr:clientData/>
  </xdr:twoCellAnchor>
  <xdr:twoCellAnchor editAs="oneCell">
    <xdr:from>
      <xdr:col>0</xdr:col>
      <xdr:colOff>212065</xdr:colOff>
      <xdr:row>0</xdr:row>
      <xdr:rowOff>43052</xdr:rowOff>
    </xdr:from>
    <xdr:to>
      <xdr:col>2</xdr:col>
      <xdr:colOff>1733847</xdr:colOff>
      <xdr:row>4</xdr:row>
      <xdr:rowOff>200348</xdr:rowOff>
    </xdr:to>
    <xdr:pic>
      <xdr:nvPicPr>
        <xdr:cNvPr id="10415" name="Picture 175">
          <a:extLst>
            <a:ext uri="{FF2B5EF4-FFF2-40B4-BE49-F238E27FC236}">
              <a16:creationId xmlns="" xmlns:a16="http://schemas.microsoft.com/office/drawing/2014/main" id="{00000000-0008-0000-0200-0000AF28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212065" y="43052"/>
          <a:ext cx="2752591" cy="871671"/>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217715</xdr:colOff>
      <xdr:row>1</xdr:row>
      <xdr:rowOff>81642</xdr:rowOff>
    </xdr:from>
    <xdr:to>
      <xdr:col>3</xdr:col>
      <xdr:colOff>1649668</xdr:colOff>
      <xdr:row>4</xdr:row>
      <xdr:rowOff>77721</xdr:rowOff>
    </xdr:to>
    <xdr:pic>
      <xdr:nvPicPr>
        <xdr:cNvPr id="2" name="Picture 175">
          <a:extLst>
            <a:ext uri="{FF2B5EF4-FFF2-40B4-BE49-F238E27FC236}">
              <a16:creationId xmlns=""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22515" y="170542"/>
          <a:ext cx="3527453" cy="821579"/>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171289</xdr:colOff>
      <xdr:row>1</xdr:row>
      <xdr:rowOff>11206</xdr:rowOff>
    </xdr:from>
    <xdr:to>
      <xdr:col>2</xdr:col>
      <xdr:colOff>892713</xdr:colOff>
      <xdr:row>1</xdr:row>
      <xdr:rowOff>33687</xdr:rowOff>
    </xdr:to>
    <xdr:pic>
      <xdr:nvPicPr>
        <xdr:cNvPr id="2" name="Picture 175">
          <a:extLst>
            <a:ext uri="{FF2B5EF4-FFF2-40B4-BE49-F238E27FC236}">
              <a16:creationId xmlns=""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30089" y="100106"/>
          <a:ext cx="3756724" cy="22481"/>
        </a:xfrm>
        <a:prstGeom prst="rect">
          <a:avLst/>
        </a:prstGeom>
        <a:noFill/>
      </xdr:spPr>
    </xdr:pic>
    <xdr:clientData/>
  </xdr:twoCellAnchor>
  <xdr:twoCellAnchor editAs="oneCell">
    <xdr:from>
      <xdr:col>1</xdr:col>
      <xdr:colOff>190500</xdr:colOff>
      <xdr:row>1</xdr:row>
      <xdr:rowOff>23132</xdr:rowOff>
    </xdr:from>
    <xdr:to>
      <xdr:col>2</xdr:col>
      <xdr:colOff>808292</xdr:colOff>
      <xdr:row>4</xdr:row>
      <xdr:rowOff>115382</xdr:rowOff>
    </xdr:to>
    <xdr:pic>
      <xdr:nvPicPr>
        <xdr:cNvPr id="3" name="Picture 17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49300" y="112032"/>
          <a:ext cx="3653092" cy="892350"/>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217715</xdr:colOff>
      <xdr:row>1</xdr:row>
      <xdr:rowOff>81642</xdr:rowOff>
    </xdr:from>
    <xdr:to>
      <xdr:col>3</xdr:col>
      <xdr:colOff>1649668</xdr:colOff>
      <xdr:row>4</xdr:row>
      <xdr:rowOff>77721</xdr:rowOff>
    </xdr:to>
    <xdr:pic>
      <xdr:nvPicPr>
        <xdr:cNvPr id="2" name="Picture 175">
          <a:extLst>
            <a:ext uri="{FF2B5EF4-FFF2-40B4-BE49-F238E27FC236}">
              <a16:creationId xmlns=""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63815" y="176892"/>
          <a:ext cx="3349653" cy="821579"/>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171289</xdr:colOff>
      <xdr:row>1</xdr:row>
      <xdr:rowOff>11206</xdr:rowOff>
    </xdr:from>
    <xdr:to>
      <xdr:col>2</xdr:col>
      <xdr:colOff>892713</xdr:colOff>
      <xdr:row>1</xdr:row>
      <xdr:rowOff>33687</xdr:rowOff>
    </xdr:to>
    <xdr:pic>
      <xdr:nvPicPr>
        <xdr:cNvPr id="2" name="Picture 175">
          <a:extLst>
            <a:ext uri="{FF2B5EF4-FFF2-40B4-BE49-F238E27FC236}">
              <a16:creationId xmlns=""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79289" y="106456"/>
          <a:ext cx="3502724" cy="22481"/>
        </a:xfrm>
        <a:prstGeom prst="rect">
          <a:avLst/>
        </a:prstGeom>
        <a:noFill/>
      </xdr:spPr>
    </xdr:pic>
    <xdr:clientData/>
  </xdr:twoCellAnchor>
  <xdr:twoCellAnchor editAs="oneCell">
    <xdr:from>
      <xdr:col>1</xdr:col>
      <xdr:colOff>190500</xdr:colOff>
      <xdr:row>1</xdr:row>
      <xdr:rowOff>23132</xdr:rowOff>
    </xdr:from>
    <xdr:to>
      <xdr:col>2</xdr:col>
      <xdr:colOff>808292</xdr:colOff>
      <xdr:row>4</xdr:row>
      <xdr:rowOff>115382</xdr:rowOff>
    </xdr:to>
    <xdr:pic>
      <xdr:nvPicPr>
        <xdr:cNvPr id="3" name="Picture 17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98500" y="118382"/>
          <a:ext cx="3399092" cy="892350"/>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217715</xdr:colOff>
      <xdr:row>1</xdr:row>
      <xdr:rowOff>81642</xdr:rowOff>
    </xdr:from>
    <xdr:to>
      <xdr:col>3</xdr:col>
      <xdr:colOff>1649668</xdr:colOff>
      <xdr:row>4</xdr:row>
      <xdr:rowOff>77721</xdr:rowOff>
    </xdr:to>
    <xdr:pic>
      <xdr:nvPicPr>
        <xdr:cNvPr id="2" name="Picture 175">
          <a:extLst>
            <a:ext uri="{FF2B5EF4-FFF2-40B4-BE49-F238E27FC236}">
              <a16:creationId xmlns=""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16973" y="173082"/>
          <a:ext cx="3485197" cy="835664"/>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171289</xdr:colOff>
      <xdr:row>1</xdr:row>
      <xdr:rowOff>11206</xdr:rowOff>
    </xdr:from>
    <xdr:to>
      <xdr:col>1</xdr:col>
      <xdr:colOff>3543838</xdr:colOff>
      <xdr:row>1</xdr:row>
      <xdr:rowOff>33687</xdr:rowOff>
    </xdr:to>
    <xdr:pic>
      <xdr:nvPicPr>
        <xdr:cNvPr id="2" name="Picture 175">
          <a:extLst>
            <a:ext uri="{FF2B5EF4-FFF2-40B4-BE49-F238E27FC236}">
              <a16:creationId xmlns=""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03798" y="102646"/>
          <a:ext cx="3372549" cy="22481"/>
        </a:xfrm>
        <a:prstGeom prst="rect">
          <a:avLst/>
        </a:prstGeom>
        <a:noFill/>
      </xdr:spPr>
    </xdr:pic>
    <xdr:clientData/>
  </xdr:twoCellAnchor>
  <xdr:twoCellAnchor editAs="oneCell">
    <xdr:from>
      <xdr:col>1</xdr:col>
      <xdr:colOff>190500</xdr:colOff>
      <xdr:row>1</xdr:row>
      <xdr:rowOff>23132</xdr:rowOff>
    </xdr:from>
    <xdr:to>
      <xdr:col>1</xdr:col>
      <xdr:colOff>3459417</xdr:colOff>
      <xdr:row>4</xdr:row>
      <xdr:rowOff>115382</xdr:rowOff>
    </xdr:to>
    <xdr:pic>
      <xdr:nvPicPr>
        <xdr:cNvPr id="3" name="Picture 17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23009" y="114572"/>
          <a:ext cx="3268917" cy="881959"/>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6.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00B0F0"/>
    <pageSetUpPr fitToPage="1"/>
  </sheetPr>
  <dimension ref="A1:P27"/>
  <sheetViews>
    <sheetView zoomScale="70" zoomScaleNormal="70" zoomScaleSheetLayoutView="90" zoomScalePageLayoutView="80" workbookViewId="0">
      <selection activeCell="I19" sqref="I19"/>
    </sheetView>
  </sheetViews>
  <sheetFormatPr baseColWidth="10" defaultColWidth="11.42578125" defaultRowHeight="14.25" x14ac:dyDescent="0.2"/>
  <cols>
    <col min="1" max="1" width="4.140625" style="30" customWidth="1"/>
    <col min="2" max="2" width="14.7109375" style="1" customWidth="1"/>
    <col min="3" max="3" width="32.42578125" style="1" customWidth="1"/>
    <col min="4" max="4" width="30.7109375" style="1" customWidth="1"/>
    <col min="5" max="5" width="21.7109375" style="1" customWidth="1"/>
    <col min="6" max="6" width="24.140625" style="1" customWidth="1"/>
    <col min="7" max="7" width="13.140625" style="1" customWidth="1"/>
    <col min="8" max="9" width="18" style="1" customWidth="1"/>
    <col min="10" max="11" width="16" style="1" customWidth="1"/>
    <col min="12" max="12" width="15.85546875" style="1" customWidth="1"/>
    <col min="13" max="16384" width="11.42578125" style="1"/>
  </cols>
  <sheetData>
    <row r="1" spans="1:16" ht="4.7" customHeight="1" x14ac:dyDescent="0.2">
      <c r="A1" s="362"/>
      <c r="B1" s="363"/>
      <c r="C1" s="363"/>
      <c r="D1" s="363"/>
      <c r="E1" s="363"/>
      <c r="F1" s="363"/>
      <c r="G1" s="363"/>
      <c r="H1" s="363"/>
      <c r="I1" s="363"/>
      <c r="J1" s="363"/>
      <c r="K1" s="363"/>
      <c r="L1" s="363"/>
    </row>
    <row r="2" spans="1:16" ht="13.7" customHeight="1" x14ac:dyDescent="0.3">
      <c r="A2" s="364"/>
      <c r="B2" s="365"/>
      <c r="C2" s="366"/>
      <c r="D2" s="639" t="s">
        <v>0</v>
      </c>
      <c r="E2" s="639"/>
      <c r="F2" s="639"/>
      <c r="G2" s="639"/>
      <c r="H2" s="639"/>
      <c r="I2" s="367"/>
      <c r="J2" s="367"/>
      <c r="K2" s="368" t="s">
        <v>1</v>
      </c>
      <c r="L2" s="360" t="s">
        <v>5959</v>
      </c>
    </row>
    <row r="3" spans="1:16" ht="15.95" customHeight="1" x14ac:dyDescent="0.3">
      <c r="A3" s="369"/>
      <c r="B3" s="370"/>
      <c r="C3" s="371"/>
      <c r="D3" s="639"/>
      <c r="E3" s="639"/>
      <c r="F3" s="639"/>
      <c r="G3" s="639"/>
      <c r="H3" s="639"/>
      <c r="I3" s="367"/>
      <c r="J3" s="367"/>
      <c r="K3" s="368" t="s">
        <v>2</v>
      </c>
      <c r="L3" s="372">
        <v>4</v>
      </c>
    </row>
    <row r="4" spans="1:16" ht="31.7" customHeight="1" x14ac:dyDescent="0.3">
      <c r="A4" s="373"/>
      <c r="B4" s="374"/>
      <c r="C4" s="375"/>
      <c r="D4" s="640" t="s">
        <v>3</v>
      </c>
      <c r="E4" s="640"/>
      <c r="F4" s="640"/>
      <c r="G4" s="640"/>
      <c r="H4" s="640"/>
      <c r="I4" s="376"/>
      <c r="J4" s="376"/>
      <c r="K4" s="368" t="s">
        <v>4</v>
      </c>
      <c r="L4" s="394">
        <v>42759</v>
      </c>
    </row>
    <row r="5" spans="1:16" ht="18.75" x14ac:dyDescent="0.3">
      <c r="A5" s="377"/>
      <c r="B5" s="378"/>
      <c r="C5" s="379"/>
      <c r="D5" s="642" t="s">
        <v>5</v>
      </c>
      <c r="E5" s="643"/>
      <c r="F5" s="643"/>
      <c r="G5" s="644"/>
      <c r="H5" s="580">
        <v>20180101</v>
      </c>
      <c r="I5" s="380"/>
      <c r="J5" s="380"/>
      <c r="K5" s="368" t="s">
        <v>6</v>
      </c>
      <c r="L5" s="381"/>
    </row>
    <row r="6" spans="1:16" ht="9" customHeight="1" x14ac:dyDescent="0.25">
      <c r="A6" s="382"/>
      <c r="B6" s="383"/>
      <c r="C6" s="383"/>
      <c r="D6" s="384"/>
      <c r="E6" s="384"/>
      <c r="F6" s="385"/>
      <c r="G6" s="385"/>
      <c r="H6" s="28"/>
      <c r="I6" s="28"/>
      <c r="J6" s="386"/>
      <c r="K6" s="386"/>
      <c r="L6" s="385"/>
    </row>
    <row r="7" spans="1:16" s="20" customFormat="1" ht="20.25" customHeight="1" x14ac:dyDescent="0.25">
      <c r="A7" s="382"/>
      <c r="B7" s="387" t="s">
        <v>7</v>
      </c>
      <c r="C7" s="641" t="s">
        <v>5848</v>
      </c>
      <c r="D7" s="641"/>
      <c r="E7" s="641"/>
      <c r="F7" s="641"/>
      <c r="G7" s="641"/>
      <c r="H7" s="641"/>
      <c r="I7" s="641"/>
      <c r="J7" s="641"/>
      <c r="K7" s="641"/>
      <c r="L7" s="641"/>
    </row>
    <row r="8" spans="1:16" s="20" customFormat="1" ht="6.75" customHeight="1" thickBot="1" x14ac:dyDescent="0.3">
      <c r="A8" s="388"/>
      <c r="B8" s="389"/>
      <c r="C8" s="389"/>
      <c r="D8" s="389"/>
      <c r="E8" s="389"/>
      <c r="F8" s="389"/>
      <c r="G8" s="389"/>
      <c r="H8" s="389"/>
      <c r="I8" s="389"/>
      <c r="J8" s="389"/>
      <c r="K8" s="389"/>
      <c r="L8" s="389"/>
    </row>
    <row r="9" spans="1:16" ht="16.5" customHeight="1" thickBot="1" x14ac:dyDescent="0.3">
      <c r="A9" s="632" t="s">
        <v>8</v>
      </c>
      <c r="B9" s="654" t="s">
        <v>9</v>
      </c>
      <c r="C9" s="655"/>
      <c r="D9" s="650" t="s">
        <v>10</v>
      </c>
      <c r="E9" s="651"/>
      <c r="F9" s="652"/>
      <c r="G9" s="652"/>
      <c r="H9" s="652"/>
      <c r="I9" s="652"/>
      <c r="J9" s="652"/>
      <c r="K9" s="652"/>
      <c r="L9" s="653"/>
    </row>
    <row r="10" spans="1:16" ht="15" customHeight="1" x14ac:dyDescent="0.2">
      <c r="A10" s="633"/>
      <c r="B10" s="656" t="s">
        <v>11</v>
      </c>
      <c r="C10" s="630" t="s">
        <v>12</v>
      </c>
      <c r="D10" s="630" t="s">
        <v>13</v>
      </c>
      <c r="E10" s="630" t="s">
        <v>14</v>
      </c>
      <c r="F10" s="645" t="s">
        <v>15</v>
      </c>
      <c r="G10" s="630" t="s">
        <v>16</v>
      </c>
      <c r="H10" s="647"/>
      <c r="I10" s="647"/>
      <c r="J10" s="647"/>
      <c r="K10" s="648"/>
      <c r="L10" s="649"/>
    </row>
    <row r="11" spans="1:16" ht="63.95" customHeight="1" thickBot="1" x14ac:dyDescent="0.25">
      <c r="A11" s="634"/>
      <c r="B11" s="657"/>
      <c r="C11" s="631"/>
      <c r="D11" s="631"/>
      <c r="E11" s="631"/>
      <c r="F11" s="646"/>
      <c r="G11" s="390" t="s">
        <v>17</v>
      </c>
      <c r="H11" s="391" t="s">
        <v>5945</v>
      </c>
      <c r="I11" s="391" t="s">
        <v>5946</v>
      </c>
      <c r="J11" s="391" t="s">
        <v>18</v>
      </c>
      <c r="K11" s="392" t="s">
        <v>5947</v>
      </c>
      <c r="L11" s="392" t="s">
        <v>5948</v>
      </c>
      <c r="M11" s="30"/>
    </row>
    <row r="12" spans="1:16" ht="20.25" customHeight="1" x14ac:dyDescent="0.2">
      <c r="A12" s="635">
        <v>1</v>
      </c>
      <c r="B12" s="625" t="s">
        <v>1630</v>
      </c>
      <c r="C12" s="628" t="str">
        <f>VLOOKUP(B12,MR,2,FALSE)</f>
        <v>Implementar el 100% de las líneas de acción, con factores críticos, de la Política Pública departamental LGBTI (Ordenanza 339 de 2011) al 2019.</v>
      </c>
      <c r="D12" s="628" t="str">
        <f>VLOOKUP(B12,MR,7,FALSE)</f>
        <v>Porcentaje de las líneas de acción, con factores críticos, de la Política Pública departamental LGBTI (Ordenanza 339 de 2011) al 2019 implementadas</v>
      </c>
      <c r="E12" s="628" t="str">
        <f>VLOOKUP(B12,MR,8,FALSE)</f>
        <v>(LAPPI / LAPPT) x 100</v>
      </c>
      <c r="F12" s="628" t="str">
        <f>VLOOKUP(B12,MR,9,FALSE)</f>
        <v>LAPPI= Lineas de acción de la política pública implementadas.                                         
LAPPT= Lineas de acción de la política pública totales.</v>
      </c>
      <c r="G12" s="31">
        <v>2016</v>
      </c>
      <c r="H12" s="32">
        <f>VLOOKUP(B12,MR,11,FALSE)</f>
        <v>20</v>
      </c>
      <c r="I12" s="609">
        <v>20</v>
      </c>
      <c r="J12" s="609">
        <v>20</v>
      </c>
      <c r="K12" s="333">
        <f>IFERROR(IF(J12*100/H15&gt;100,100,IF(J12*100/H15&lt;0,0,J12*100/H15)),0)</f>
        <v>20</v>
      </c>
      <c r="L12" s="333">
        <f>IFERROR(IF(J12*100/I12&gt;100,100,IF(J12*100/I12&lt;0,0,J12*100/I12)),0)</f>
        <v>100</v>
      </c>
    </row>
    <row r="13" spans="1:16" ht="20.25" customHeight="1" x14ac:dyDescent="0.2">
      <c r="A13" s="635"/>
      <c r="B13" s="625"/>
      <c r="C13" s="629"/>
      <c r="D13" s="629"/>
      <c r="E13" s="629"/>
      <c r="F13" s="629"/>
      <c r="G13" s="33">
        <v>2017</v>
      </c>
      <c r="H13" s="32">
        <f>VLOOKUP(B12,MR,12,FALSE)</f>
        <v>50</v>
      </c>
      <c r="I13" s="504">
        <v>50</v>
      </c>
      <c r="J13" s="505">
        <v>50</v>
      </c>
      <c r="K13" s="333">
        <f>IF(ISBLANK(J13)=FALSE,IFERROR(IF(J13*100/H15&gt;100,100,IF(J13*100/H15&lt;0,0,J13*100/H15)),0),0)</f>
        <v>50</v>
      </c>
      <c r="L13" s="333">
        <f>IF(ISBLANK(J13)=FALSE,IFERROR(IF((J13-J12)*100/(I13-I12)&gt;100,100,IF((J13-J12)*100/(I13-I12)&lt;0,0,(J13-J12)*100/(I13-I12))),0),0)</f>
        <v>100</v>
      </c>
    </row>
    <row r="14" spans="1:16" ht="20.25" customHeight="1" x14ac:dyDescent="0.2">
      <c r="A14" s="636"/>
      <c r="B14" s="626"/>
      <c r="C14" s="629"/>
      <c r="D14" s="629"/>
      <c r="E14" s="629"/>
      <c r="F14" s="629"/>
      <c r="G14" s="33">
        <v>2018</v>
      </c>
      <c r="H14" s="32">
        <f>VLOOKUP(B12,MR,13,FALSE)</f>
        <v>80</v>
      </c>
      <c r="I14" s="504">
        <v>80</v>
      </c>
      <c r="J14" s="505"/>
      <c r="K14" s="333">
        <f>IF(ISBLANK(J14)=FALSE,IFERROR(IF(J14*100/H16&gt;100,100,IF(J14*100/H16&lt;0,0,J14*100/H16)),0),0)</f>
        <v>0</v>
      </c>
      <c r="L14" s="333">
        <f>IF(ISBLANK(J14)=FALSE,IFERROR(IF((J14-J13)*100/(I14-I13)&gt;100,100,IF((J14-J13)*100/(I14-I13)&lt;0,0,(J14-J13)*100/(I14-I13))),0),0)</f>
        <v>0</v>
      </c>
      <c r="M14" s="2"/>
      <c r="N14" s="2"/>
      <c r="O14" s="2"/>
      <c r="P14" s="2"/>
    </row>
    <row r="15" spans="1:16" ht="20.25" customHeight="1" x14ac:dyDescent="0.2">
      <c r="A15" s="636"/>
      <c r="B15" s="626"/>
      <c r="C15" s="629"/>
      <c r="D15" s="629"/>
      <c r="E15" s="629"/>
      <c r="F15" s="629"/>
      <c r="G15" s="33">
        <v>2019</v>
      </c>
      <c r="H15" s="32">
        <f>VLOOKUP(B12,MR,14,FALSE)</f>
        <v>100</v>
      </c>
      <c r="I15" s="504"/>
      <c r="J15" s="505"/>
      <c r="K15" s="333">
        <f>IF(ISBLANK(J15)=FALSE,IFERROR(IF(J15*100/H16&gt;100,100,IF(J15*100/H16&lt;0,0,J15*100/H16)),0),0)</f>
        <v>0</v>
      </c>
      <c r="L15" s="333">
        <f>IF(ISBLANK(J15)=FALSE,IFERROR(IF((J15-J14)*100/(I15-I14)&gt;100,100,IF((J15-J14)*100/(I15-I14)&lt;0,0,(J15-J14)*100/(I15-I14))),0),0)</f>
        <v>0</v>
      </c>
      <c r="M15" s="2"/>
      <c r="N15" s="2"/>
      <c r="O15" s="2"/>
      <c r="P15" s="2"/>
    </row>
    <row r="16" spans="1:16" ht="20.25" customHeight="1" thickBot="1" x14ac:dyDescent="0.25">
      <c r="A16" s="637"/>
      <c r="B16" s="627"/>
      <c r="C16" s="629"/>
      <c r="D16" s="629"/>
      <c r="E16" s="629"/>
      <c r="F16" s="629"/>
      <c r="G16" s="323" t="s">
        <v>19</v>
      </c>
      <c r="H16" s="587">
        <f>VLOOKUP($B12,'METAS DE RESULTADO'!$A$4:$L$132,10,FALSE)</f>
        <v>100</v>
      </c>
      <c r="I16" s="587">
        <f>IF(MID($H$5,1,4)="2016",I12,IF(MID($H$5,1,4)="2017",I13,IF(MID($H$5,1,4)="2018",I14,IF(MID($H$5,1,4)="2019",I15,))))</f>
        <v>80</v>
      </c>
      <c r="J16" s="587">
        <f>IF(MID($H$5,1,4)="2016",J12,IF(MID($H$5,1,4)="2017",J13,IF(MID($H$5,1,4)="2018",J14,IF(MID($H$5,1,4)="2019",J15,))))</f>
        <v>0</v>
      </c>
      <c r="K16" s="587">
        <f>IF(MID($H$5,1,4)="2016",K12,IF(MID($H$5,1,4)="2017",K13,IF(MID($H$5,1,4)="2018",K14,IF(MID($H$5,1,4)="2019",K15,))))</f>
        <v>0</v>
      </c>
      <c r="L16" s="588">
        <f>IF(MID($H$5,1,4)="2016",L12,IF(MID($H$5,1,4)="2017",L13,IF(MID($H$5,1,4)="2018",L14,IF(MID($H$5,1,4)="2019",L15,))))</f>
        <v>0</v>
      </c>
    </row>
    <row r="17" spans="1:16" ht="20.25" customHeight="1" thickTop="1" x14ac:dyDescent="0.2">
      <c r="A17" s="638">
        <v>2</v>
      </c>
      <c r="B17" s="625" t="s">
        <v>1674</v>
      </c>
      <c r="C17" s="628" t="str">
        <f>VLOOKUP(B17,MR,2,FALSE)</f>
        <v>Implementar el 100% de las líneas de acción, con factores críticos, de la Política pública de Equidad de Género para las Mujeres Vallecaucanas (ordenanza 317 del 2010), al 2019.</v>
      </c>
      <c r="D17" s="628" t="str">
        <f>VLOOKUP(B17,MR,7,FALSE)</f>
        <v>Porcentaje de Implementación de las líneas de acción, con factores críticos, de la Política pública de Equidad de Género para las Mujeres Vallecaucanas (ordenanza 317 del 2010), al 2019.</v>
      </c>
      <c r="E17" s="628" t="str">
        <f>VLOOKUP(B17,MR,8,FALSE)</f>
        <v>(LAPPMI / LAPPMT) x 100</v>
      </c>
      <c r="F17" s="628" t="str">
        <f>VLOOKUP(B17,MR,9,FALSE)</f>
        <v>LAPPMI= Lineas de acción de la política pública de mujer implementadas.                                         
LAPPMT= Lineas de acción de la política pública de mujer totales.</v>
      </c>
      <c r="G17" s="31">
        <v>2016</v>
      </c>
      <c r="H17" s="32">
        <f>VLOOKUP(B17,MR,11,FALSE)</f>
        <v>30</v>
      </c>
      <c r="I17" s="609">
        <v>30</v>
      </c>
      <c r="J17" s="609">
        <v>30</v>
      </c>
      <c r="K17" s="333">
        <f>IFERROR(IF(J17*100/H20&gt;100,100,IF(J17*100/H20&lt;0,0,J17*100/H20)),0)</f>
        <v>30</v>
      </c>
      <c r="L17" s="333">
        <f>IFERROR(IF(J17*100/I17&gt;100,100,IF(J17*100/I17&lt;0,0,J17*100/I17)),0)</f>
        <v>100</v>
      </c>
    </row>
    <row r="18" spans="1:16" ht="20.25" customHeight="1" x14ac:dyDescent="0.2">
      <c r="A18" s="635"/>
      <c r="B18" s="625"/>
      <c r="C18" s="629"/>
      <c r="D18" s="629"/>
      <c r="E18" s="629"/>
      <c r="F18" s="629"/>
      <c r="G18" s="33">
        <v>2017</v>
      </c>
      <c r="H18" s="32">
        <f>VLOOKUP(B17,MR,12,FALSE)</f>
        <v>50</v>
      </c>
      <c r="I18" s="504">
        <v>50</v>
      </c>
      <c r="J18" s="505">
        <v>50</v>
      </c>
      <c r="K18" s="333">
        <f>IF(ISBLANK(J18)=FALSE,IFERROR(IF(J18*100/H20&gt;100,100,IF(J18*100/H20&lt;0,0,J18*100/H20)),0),0)</f>
        <v>50</v>
      </c>
      <c r="L18" s="333">
        <f>IF(ISBLANK(J18)=FALSE,IFERROR(IF((J18-J17)*100/(I18-I17)&gt;100,100,IF((J18-J17)*100/(I18-I17)&lt;0,0,(J18-J17)*100/(I18-I17))),0),0)</f>
        <v>100</v>
      </c>
    </row>
    <row r="19" spans="1:16" ht="20.25" customHeight="1" x14ac:dyDescent="0.2">
      <c r="A19" s="636"/>
      <c r="B19" s="626"/>
      <c r="C19" s="629"/>
      <c r="D19" s="629"/>
      <c r="E19" s="629"/>
      <c r="F19" s="629"/>
      <c r="G19" s="33">
        <v>2018</v>
      </c>
      <c r="H19" s="32">
        <f>VLOOKUP(B17,MR,13,FALSE)</f>
        <v>80</v>
      </c>
      <c r="I19" s="504">
        <v>80</v>
      </c>
      <c r="J19" s="505"/>
      <c r="K19" s="333">
        <f>IF(ISBLANK(J19)=FALSE,IFERROR(IF(J19*100/H21&gt;100,100,IF(J19*100/H21&lt;0,0,J19*100/H21)),0),0)</f>
        <v>0</v>
      </c>
      <c r="L19" s="333">
        <f>IF(ISBLANK(J19)=FALSE,IFERROR(IF((J19-J18)*100/(I19-I18)&gt;100,100,IF((J19-J18)*100/(I19-I18)&lt;0,0,(J19-J18)*100/(I19-I18))),0),0)</f>
        <v>0</v>
      </c>
      <c r="M19" s="2"/>
      <c r="N19" s="2"/>
      <c r="O19" s="2"/>
      <c r="P19" s="2"/>
    </row>
    <row r="20" spans="1:16" ht="20.25" customHeight="1" x14ac:dyDescent="0.2">
      <c r="A20" s="636"/>
      <c r="B20" s="626"/>
      <c r="C20" s="629"/>
      <c r="D20" s="629"/>
      <c r="E20" s="629"/>
      <c r="F20" s="629"/>
      <c r="G20" s="33">
        <v>2019</v>
      </c>
      <c r="H20" s="32">
        <f>VLOOKUP(B17,MR,14,FALSE)</f>
        <v>100</v>
      </c>
      <c r="I20" s="504"/>
      <c r="J20" s="505"/>
      <c r="K20" s="333">
        <f>IF(ISBLANK(J20)=FALSE,IFERROR(IF(J20*100/H21&gt;100,100,IF(J20*100/H21&lt;0,0,J20*100/H21)),0),0)</f>
        <v>0</v>
      </c>
      <c r="L20" s="333">
        <f>IF(ISBLANK(J20)=FALSE,IFERROR(IF((J20-J19)*100/(I20-I19)&gt;100,100,IF((J20-J19)*100/(I20-I19)&lt;0,0,(J20-J19)*100/(I20-I19))),0),0)</f>
        <v>0</v>
      </c>
      <c r="M20" s="2"/>
      <c r="N20" s="2"/>
      <c r="O20" s="2"/>
      <c r="P20" s="2"/>
    </row>
    <row r="21" spans="1:16" ht="20.25" customHeight="1" thickBot="1" x14ac:dyDescent="0.25">
      <c r="A21" s="637"/>
      <c r="B21" s="627"/>
      <c r="C21" s="629"/>
      <c r="D21" s="629"/>
      <c r="E21" s="629"/>
      <c r="F21" s="629"/>
      <c r="G21" s="323" t="s">
        <v>19</v>
      </c>
      <c r="H21" s="587">
        <f>VLOOKUP($B17,'METAS DE RESULTADO'!$A$4:$L$132,10,FALSE)</f>
        <v>100</v>
      </c>
      <c r="I21" s="587">
        <f>IF(MID($H$5,1,4)="2016",I17,IF(MID($H$5,1,4)="2017",I18,IF(MID($H$5,1,4)="2018",I19,IF(MID($H$5,1,4)="2019",I20,))))</f>
        <v>80</v>
      </c>
      <c r="J21" s="587">
        <f>IF(MID($H$5,1,4)="2016",J17,IF(MID($H$5,1,4)="2017",J18,IF(MID($H$5,1,4)="2018",J19,IF(MID($H$5,1,4)="2019",J20,))))</f>
        <v>0</v>
      </c>
      <c r="K21" s="587">
        <f>IF(MID($H$5,1,4)="2016",K17,IF(MID($H$5,1,4)="2017",K18,IF(MID($H$5,1,4)="2018",K19,IF(MID($H$5,1,4)="2019",K20,))))</f>
        <v>0</v>
      </c>
      <c r="L21" s="587">
        <f>IF(MID($H$5,1,4)="2016",L17,IF(MID($H$5,1,4)="2017",L18,IF(MID($H$5,1,4)="2018",L19,IF(MID($H$5,1,4)="2019",L20,))))</f>
        <v>0</v>
      </c>
    </row>
    <row r="22" spans="1:16" ht="15.75" customHeight="1" thickTop="1" x14ac:dyDescent="0.2">
      <c r="A22" s="635">
        <v>3</v>
      </c>
      <c r="B22" s="625" t="s">
        <v>5339</v>
      </c>
      <c r="C22" s="628" t="str">
        <f>VLOOKUP(B22,MR,2,FALSE)</f>
        <v>Apoyar en los 42 municipios programas y estrategias de movilización social para mujeres y representantes del sector LGBTI, para la construcción de escenarios para la Paz en el período de gobierno.</v>
      </c>
      <c r="D22" s="628" t="str">
        <f>VLOOKUP(B22,MR,7,FALSE)</f>
        <v>Número de municipios apoyados con programas y estrategias de movilización social, de mujeres y representantes del sector LGBTI, para la construcción de escenarios de Paz.</v>
      </c>
      <c r="E22" s="628" t="str">
        <f>VLOOKUP(B22,MR,8,FALSE)</f>
        <v>NMAPECP0 + NMAPECP1 = NMAPECPt</v>
      </c>
      <c r="F22" s="628" t="str">
        <f>VLOOKUP(B22,MR,9,FALSE)</f>
        <v>NMAPECP0= Número de municipios apoyados con programas y estrategias para construcción de escenarios de Paz, iniciales
NMAPECP1 = Número de municipios apoyados con programas y estrategias para construcción de escenarios de Paz, finales
NMAPECPt = Número de municipios apoyados con programas y estrategias para construcción de escenarios de Paz, totales.</v>
      </c>
      <c r="G22" s="31">
        <v>2016</v>
      </c>
      <c r="H22" s="32">
        <v>0</v>
      </c>
      <c r="I22" s="609">
        <v>0</v>
      </c>
      <c r="J22" s="609">
        <v>0</v>
      </c>
      <c r="K22" s="333">
        <f>IFERROR(IF(J22*100/H25&gt;100,100,IF(J22*100/H25&lt;0,0,J22*100/H25)),0)</f>
        <v>0</v>
      </c>
      <c r="L22" s="333">
        <f>IFERROR(IF(J22*100/I22&gt;100,100,IF(J22*100/I22&lt;0,0,J22*100/I22)),0)</f>
        <v>0</v>
      </c>
    </row>
    <row r="23" spans="1:16" ht="15" x14ac:dyDescent="0.2">
      <c r="A23" s="635"/>
      <c r="B23" s="625"/>
      <c r="C23" s="629"/>
      <c r="D23" s="629"/>
      <c r="E23" s="629"/>
      <c r="F23" s="629"/>
      <c r="G23" s="33">
        <v>2017</v>
      </c>
      <c r="H23" s="32">
        <f>VLOOKUP(B22,MR,12,FALSE)</f>
        <v>20</v>
      </c>
      <c r="I23" s="504">
        <v>20</v>
      </c>
      <c r="J23" s="505">
        <v>20</v>
      </c>
      <c r="K23" s="333">
        <f>IF(ISBLANK(J23)=FALSE,IFERROR(IF(J23*100/H25&gt;100,100,IF(J23*100/H25&lt;0,0,J23*100/H25)),0),0)</f>
        <v>47.61904761904762</v>
      </c>
      <c r="L23" s="333">
        <f>IF(ISBLANK(J23)=FALSE,IFERROR(IF((J23-J22)*100/(I23-I22)&gt;100,100,IF((J23-J22)*100/(I23-I22)&lt;0,0,(J23-J22)*100/(I23-I22))),0),0)</f>
        <v>100</v>
      </c>
    </row>
    <row r="24" spans="1:16" ht="15" x14ac:dyDescent="0.2">
      <c r="A24" s="636"/>
      <c r="B24" s="626"/>
      <c r="C24" s="629"/>
      <c r="D24" s="629"/>
      <c r="E24" s="629"/>
      <c r="F24" s="629"/>
      <c r="G24" s="33">
        <v>2018</v>
      </c>
      <c r="H24" s="32">
        <f>VLOOKUP(B22,MR,13,FALSE)</f>
        <v>30</v>
      </c>
      <c r="I24" s="504">
        <v>30</v>
      </c>
      <c r="J24" s="505"/>
      <c r="K24" s="333">
        <f>IF(ISBLANK(J24)=FALSE,IFERROR(IF(J24*100/H26&gt;100,100,IF(J24*100/H26&lt;0,0,J24*100/H26)),0),0)</f>
        <v>0</v>
      </c>
      <c r="L24" s="333">
        <f>IF(ISBLANK(J24)=FALSE,IFERROR(IF((J24-J23)*100/(I24-I23)&gt;100,100,IF((J24-J23)*100/(I24-I23)&lt;0,0,(J24-J23)*100/(I24-I23))),0),0)</f>
        <v>0</v>
      </c>
    </row>
    <row r="25" spans="1:16" ht="15" x14ac:dyDescent="0.2">
      <c r="A25" s="636"/>
      <c r="B25" s="626"/>
      <c r="C25" s="629"/>
      <c r="D25" s="629"/>
      <c r="E25" s="629"/>
      <c r="F25" s="629"/>
      <c r="G25" s="33">
        <v>2019</v>
      </c>
      <c r="H25" s="32">
        <f>VLOOKUP(B22,MR,14,FALSE)</f>
        <v>42</v>
      </c>
      <c r="I25" s="504"/>
      <c r="J25" s="505"/>
      <c r="K25" s="333">
        <f>IF(ISBLANK(J25)=FALSE,IFERROR(IF(J25*100/H26&gt;100,100,IF(J25*100/H26&lt;0,0,J25*100/H26)),0),0)</f>
        <v>0</v>
      </c>
      <c r="L25" s="333">
        <f>IF(ISBLANK(J25)=FALSE,IFERROR(IF((J25-J24)*100/(I25-I24)&gt;100,100,IF((J25-J24)*100/(I25-I24)&lt;0,0,(J25-J24)*100/(I25-I24))),0),0)</f>
        <v>0</v>
      </c>
    </row>
    <row r="26" spans="1:16" ht="36.75" customHeight="1" thickBot="1" x14ac:dyDescent="0.25">
      <c r="A26" s="637"/>
      <c r="B26" s="627"/>
      <c r="C26" s="629"/>
      <c r="D26" s="629"/>
      <c r="E26" s="629"/>
      <c r="F26" s="629"/>
      <c r="G26" s="323" t="s">
        <v>19</v>
      </c>
      <c r="H26" s="587">
        <f>VLOOKUP($B22,'METAS DE RESULTADO'!$A$4:$L$132,10,FALSE)</f>
        <v>42</v>
      </c>
      <c r="I26" s="587">
        <f>IF(MID($H$5,1,4)="2016",I22,IF(MID($H$5,1,4)="2017",I23,IF(MID($H$5,1,4)="2018",I24,IF(MID($H$5,1,4)="2019",I25,))))</f>
        <v>30</v>
      </c>
      <c r="J26" s="587">
        <f>IF(MID($H$5,1,4)="2016",J22,IF(MID($H$5,1,4)="2017",J23,IF(MID($H$5,1,4)="2018",J24,IF(MID($H$5,1,4)="2019",J25,))))</f>
        <v>0</v>
      </c>
      <c r="K26" s="588">
        <f>IF(MID($H$5,1,4)="2016",K22,IF(MID($H$5,1,4)="2017",K23,IF(MID($H$5,1,4)="2018",K24,IF(MID($H$5,1,4)="2019",K25,))))</f>
        <v>0</v>
      </c>
      <c r="L26" s="587">
        <f>IF(MID($H$5,1,4)="2016",L22,IF(MID($H$5,1,4)="2017",L23,IF(MID($H$5,1,4)="2018",L24,IF(MID($H$5,1,4)="2019",L25,))))</f>
        <v>0</v>
      </c>
    </row>
    <row r="27" spans="1:16" ht="15" thickTop="1" x14ac:dyDescent="0.2"/>
  </sheetData>
  <sheetProtection password="E3FB" sheet="1" objects="1" scenarios="1" formatCells="0"/>
  <mergeCells count="31">
    <mergeCell ref="A9:A11"/>
    <mergeCell ref="A12:A16"/>
    <mergeCell ref="A17:A21"/>
    <mergeCell ref="A22:A26"/>
    <mergeCell ref="D2:H3"/>
    <mergeCell ref="D4:H4"/>
    <mergeCell ref="C7:L7"/>
    <mergeCell ref="D5:G5"/>
    <mergeCell ref="F12:F16"/>
    <mergeCell ref="F10:F11"/>
    <mergeCell ref="G10:L10"/>
    <mergeCell ref="B12:B16"/>
    <mergeCell ref="D9:L9"/>
    <mergeCell ref="B9:C9"/>
    <mergeCell ref="B10:B11"/>
    <mergeCell ref="C10:C11"/>
    <mergeCell ref="D10:D11"/>
    <mergeCell ref="E10:E11"/>
    <mergeCell ref="C12:C16"/>
    <mergeCell ref="D12:D16"/>
    <mergeCell ref="E12:E16"/>
    <mergeCell ref="B17:B21"/>
    <mergeCell ref="C17:C21"/>
    <mergeCell ref="D17:D21"/>
    <mergeCell ref="E17:E21"/>
    <mergeCell ref="F17:F21"/>
    <mergeCell ref="B22:B26"/>
    <mergeCell ref="C22:C26"/>
    <mergeCell ref="D22:D26"/>
    <mergeCell ref="E22:E26"/>
    <mergeCell ref="F22:F26"/>
  </mergeCells>
  <conditionalFormatting sqref="K17 K22">
    <cfRule type="iconSet" priority="31">
      <iconSet iconSet="5Arrows">
        <cfvo type="percent" val="0"/>
        <cfvo type="num" val="25"/>
        <cfvo type="num" val="50"/>
        <cfvo type="num" val="65"/>
        <cfvo type="num" val="80"/>
      </iconSet>
    </cfRule>
  </conditionalFormatting>
  <conditionalFormatting sqref="K12">
    <cfRule type="iconSet" priority="23">
      <iconSet iconSet="5Arrows">
        <cfvo type="percent" val="0"/>
        <cfvo type="num" val="25"/>
        <cfvo type="num" val="50"/>
        <cfvo type="num" val="65"/>
        <cfvo type="num" val="80"/>
      </iconSet>
    </cfRule>
  </conditionalFormatting>
  <conditionalFormatting sqref="K13">
    <cfRule type="iconSet" priority="22">
      <iconSet iconSet="5Arrows">
        <cfvo type="percent" val="0"/>
        <cfvo type="num" val="25"/>
        <cfvo type="num" val="50"/>
        <cfvo type="num" val="65"/>
        <cfvo type="num" val="80"/>
      </iconSet>
    </cfRule>
  </conditionalFormatting>
  <conditionalFormatting sqref="K14">
    <cfRule type="iconSet" priority="21">
      <iconSet iconSet="5Arrows">
        <cfvo type="percent" val="0"/>
        <cfvo type="num" val="25"/>
        <cfvo type="num" val="50"/>
        <cfvo type="num" val="65"/>
        <cfvo type="num" val="80"/>
      </iconSet>
    </cfRule>
  </conditionalFormatting>
  <conditionalFormatting sqref="K15">
    <cfRule type="iconSet" priority="20">
      <iconSet iconSet="5Arrows">
        <cfvo type="percent" val="0"/>
        <cfvo type="num" val="25"/>
        <cfvo type="num" val="50"/>
        <cfvo type="num" val="65"/>
        <cfvo type="num" val="80"/>
      </iconSet>
    </cfRule>
  </conditionalFormatting>
  <conditionalFormatting sqref="K18">
    <cfRule type="iconSet" priority="19">
      <iconSet iconSet="5Arrows">
        <cfvo type="percent" val="0"/>
        <cfvo type="num" val="25"/>
        <cfvo type="num" val="50"/>
        <cfvo type="num" val="65"/>
        <cfvo type="num" val="80"/>
      </iconSet>
    </cfRule>
  </conditionalFormatting>
  <conditionalFormatting sqref="K19">
    <cfRule type="iconSet" priority="18">
      <iconSet iconSet="5Arrows">
        <cfvo type="percent" val="0"/>
        <cfvo type="num" val="25"/>
        <cfvo type="num" val="50"/>
        <cfvo type="num" val="65"/>
        <cfvo type="num" val="80"/>
      </iconSet>
    </cfRule>
  </conditionalFormatting>
  <conditionalFormatting sqref="K20">
    <cfRule type="iconSet" priority="17">
      <iconSet iconSet="5Arrows">
        <cfvo type="percent" val="0"/>
        <cfvo type="num" val="25"/>
        <cfvo type="num" val="50"/>
        <cfvo type="num" val="65"/>
        <cfvo type="num" val="80"/>
      </iconSet>
    </cfRule>
  </conditionalFormatting>
  <conditionalFormatting sqref="K23">
    <cfRule type="iconSet" priority="16">
      <iconSet iconSet="5Arrows">
        <cfvo type="percent" val="0"/>
        <cfvo type="num" val="25"/>
        <cfvo type="num" val="50"/>
        <cfvo type="num" val="65"/>
        <cfvo type="num" val="80"/>
      </iconSet>
    </cfRule>
  </conditionalFormatting>
  <conditionalFormatting sqref="K24">
    <cfRule type="iconSet" priority="15">
      <iconSet iconSet="5Arrows">
        <cfvo type="percent" val="0"/>
        <cfvo type="num" val="25"/>
        <cfvo type="num" val="50"/>
        <cfvo type="num" val="65"/>
        <cfvo type="num" val="80"/>
      </iconSet>
    </cfRule>
  </conditionalFormatting>
  <conditionalFormatting sqref="K25">
    <cfRule type="iconSet" priority="14">
      <iconSet iconSet="5Arrows">
        <cfvo type="percent" val="0"/>
        <cfvo type="num" val="25"/>
        <cfvo type="num" val="50"/>
        <cfvo type="num" val="65"/>
        <cfvo type="num" val="80"/>
      </iconSet>
    </cfRule>
  </conditionalFormatting>
  <conditionalFormatting sqref="L12">
    <cfRule type="iconSet" priority="13">
      <iconSet iconSet="5Arrows">
        <cfvo type="percent" val="0"/>
        <cfvo type="num" val="25"/>
        <cfvo type="num" val="50"/>
        <cfvo type="num" val="65"/>
        <cfvo type="num" val="80"/>
      </iconSet>
    </cfRule>
  </conditionalFormatting>
  <conditionalFormatting sqref="L17">
    <cfRule type="iconSet" priority="12">
      <iconSet iconSet="5Arrows">
        <cfvo type="percent" val="0"/>
        <cfvo type="num" val="25"/>
        <cfvo type="num" val="50"/>
        <cfvo type="num" val="65"/>
        <cfvo type="num" val="80"/>
      </iconSet>
    </cfRule>
  </conditionalFormatting>
  <conditionalFormatting sqref="L22">
    <cfRule type="iconSet" priority="11">
      <iconSet iconSet="5Arrows">
        <cfvo type="percent" val="0"/>
        <cfvo type="num" val="25"/>
        <cfvo type="num" val="50"/>
        <cfvo type="num" val="65"/>
        <cfvo type="num" val="80"/>
      </iconSet>
    </cfRule>
  </conditionalFormatting>
  <conditionalFormatting sqref="L13">
    <cfRule type="iconSet" priority="10">
      <iconSet iconSet="5Arrows">
        <cfvo type="percent" val="0"/>
        <cfvo type="num" val="25"/>
        <cfvo type="num" val="50"/>
        <cfvo type="num" val="65"/>
        <cfvo type="num" val="80"/>
      </iconSet>
    </cfRule>
  </conditionalFormatting>
  <conditionalFormatting sqref="L14">
    <cfRule type="iconSet" priority="9">
      <iconSet iconSet="5Arrows">
        <cfvo type="percent" val="0"/>
        <cfvo type="num" val="25"/>
        <cfvo type="num" val="50"/>
        <cfvo type="num" val="65"/>
        <cfvo type="num" val="80"/>
      </iconSet>
    </cfRule>
  </conditionalFormatting>
  <conditionalFormatting sqref="L15">
    <cfRule type="iconSet" priority="8">
      <iconSet iconSet="5Arrows">
        <cfvo type="percent" val="0"/>
        <cfvo type="num" val="25"/>
        <cfvo type="num" val="50"/>
        <cfvo type="num" val="65"/>
        <cfvo type="num" val="80"/>
      </iconSet>
    </cfRule>
  </conditionalFormatting>
  <conditionalFormatting sqref="L18">
    <cfRule type="iconSet" priority="6">
      <iconSet iconSet="5Arrows">
        <cfvo type="percent" val="0"/>
        <cfvo type="num" val="25"/>
        <cfvo type="num" val="50"/>
        <cfvo type="num" val="65"/>
        <cfvo type="num" val="80"/>
      </iconSet>
    </cfRule>
  </conditionalFormatting>
  <conditionalFormatting sqref="L19">
    <cfRule type="iconSet" priority="5">
      <iconSet iconSet="5Arrows">
        <cfvo type="percent" val="0"/>
        <cfvo type="num" val="25"/>
        <cfvo type="num" val="50"/>
        <cfvo type="num" val="65"/>
        <cfvo type="num" val="80"/>
      </iconSet>
    </cfRule>
  </conditionalFormatting>
  <conditionalFormatting sqref="L20">
    <cfRule type="iconSet" priority="4">
      <iconSet iconSet="5Arrows">
        <cfvo type="percent" val="0"/>
        <cfvo type="num" val="25"/>
        <cfvo type="num" val="50"/>
        <cfvo type="num" val="65"/>
        <cfvo type="num" val="80"/>
      </iconSet>
    </cfRule>
  </conditionalFormatting>
  <conditionalFormatting sqref="L23">
    <cfRule type="iconSet" priority="3">
      <iconSet iconSet="5Arrows">
        <cfvo type="percent" val="0"/>
        <cfvo type="num" val="25"/>
        <cfvo type="num" val="50"/>
        <cfvo type="num" val="65"/>
        <cfvo type="num" val="80"/>
      </iconSet>
    </cfRule>
  </conditionalFormatting>
  <conditionalFormatting sqref="L24">
    <cfRule type="iconSet" priority="2">
      <iconSet iconSet="5Arrows">
        <cfvo type="percent" val="0"/>
        <cfvo type="num" val="25"/>
        <cfvo type="num" val="50"/>
        <cfvo type="num" val="65"/>
        <cfvo type="num" val="80"/>
      </iconSet>
    </cfRule>
  </conditionalFormatting>
  <conditionalFormatting sqref="L25">
    <cfRule type="iconSet" priority="1">
      <iconSet iconSet="5Arrows">
        <cfvo type="percent" val="0"/>
        <cfvo type="num" val="25"/>
        <cfvo type="num" val="50"/>
        <cfvo type="num" val="65"/>
        <cfvo type="num" val="80"/>
      </iconSet>
    </cfRule>
  </conditionalFormatting>
  <dataValidations disablePrompts="1" count="3">
    <dataValidation type="list" allowBlank="1" showInputMessage="1" showErrorMessage="1" sqref="C7">
      <formula1>ENTIDADES</formula1>
    </dataValidation>
    <dataValidation type="list" allowBlank="1" showInputMessage="1" showErrorMessage="1" sqref="B12:B26">
      <formula1>INDIRECT(CONCATENATE("_MR",MID($C$7,1,4)))</formula1>
    </dataValidation>
    <dataValidation type="whole" allowBlank="1" showInputMessage="1" showErrorMessage="1" errorTitle="FECHA DE CORTE FUERA DE RANGO" error="El rango va desde el 20160101 hasta el 20191231" sqref="H5:I5">
      <formula1>20160101</formula1>
      <formula2>20191231</formula2>
    </dataValidation>
  </dataValidations>
  <printOptions horizontalCentered="1" verticalCentered="1"/>
  <pageMargins left="1.1811023622047245" right="0" top="0" bottom="0.78740157480314965" header="0" footer="0.39370078740157483"/>
  <pageSetup paperSize="41" scale="66" orientation="landscape" r:id="rId1"/>
  <headerFooter>
    <oddHeader>&amp;RPág. &amp;P de &amp;N</oddHeader>
    <oddFooter>&amp;LLUZ ADRIANA LONDOÑO RAMIREZ
Secretaria de Despacho
Firma: ____________________&amp;CFRANCISCO JAVIER GOMEZ RIOS
Profesional Universitario
Firma: ____________________&amp;RGLORIA MILENA MARQUEZ CEBALLOS
Profesional Enlace
Dep. Administrativo de Planeación</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tabColor rgb="FF92D050"/>
    <pageSetUpPr fitToPage="1"/>
  </sheetPr>
  <dimension ref="A1:S276"/>
  <sheetViews>
    <sheetView topLeftCell="A2" zoomScale="70" zoomScaleNormal="70" zoomScaleSheetLayoutView="70" zoomScalePageLayoutView="346" workbookViewId="0">
      <pane xSplit="1" ySplit="9" topLeftCell="B230" activePane="bottomRight" state="frozen"/>
      <selection activeCell="M5" sqref="M5"/>
      <selection pane="topRight" activeCell="M5" sqref="M5"/>
      <selection pane="bottomLeft" activeCell="M5" sqref="M5"/>
      <selection pane="bottomRight" activeCell="M5" sqref="M5"/>
    </sheetView>
  </sheetViews>
  <sheetFormatPr baseColWidth="10" defaultColWidth="11.42578125" defaultRowHeight="14.25" x14ac:dyDescent="0.2"/>
  <cols>
    <col min="1" max="1" width="4" style="1" customWidth="1"/>
    <col min="2" max="2" width="11.140625" style="1" customWidth="1"/>
    <col min="3" max="3" width="16.28515625" style="1" customWidth="1"/>
    <col min="4" max="4" width="25.28515625" style="1" customWidth="1"/>
    <col min="5" max="19" width="14.7109375" style="1" customWidth="1"/>
    <col min="20" max="16384" width="11.42578125" style="1"/>
  </cols>
  <sheetData>
    <row r="1" spans="1:19" ht="7.5" customHeight="1" x14ac:dyDescent="0.2">
      <c r="A1" s="42"/>
      <c r="B1" s="42"/>
      <c r="C1" s="42"/>
      <c r="D1" s="42"/>
      <c r="E1" s="42"/>
      <c r="F1" s="42"/>
      <c r="G1" s="42"/>
      <c r="H1" s="42"/>
      <c r="I1" s="42"/>
      <c r="J1" s="42"/>
      <c r="K1" s="42"/>
      <c r="L1" s="42"/>
      <c r="M1" s="42"/>
      <c r="N1" s="42"/>
      <c r="O1" s="43"/>
      <c r="P1" s="43"/>
      <c r="Q1" s="41"/>
      <c r="R1" s="11"/>
    </row>
    <row r="2" spans="1:19" ht="18" customHeight="1" x14ac:dyDescent="0.25">
      <c r="A2" s="430"/>
      <c r="B2" s="431"/>
      <c r="C2" s="431"/>
      <c r="D2" s="432"/>
      <c r="E2" s="433"/>
      <c r="F2" s="723" t="s">
        <v>0</v>
      </c>
      <c r="G2" s="724"/>
      <c r="H2" s="724"/>
      <c r="I2" s="724"/>
      <c r="J2" s="724"/>
      <c r="K2" s="724"/>
      <c r="L2" s="724"/>
      <c r="M2" s="724"/>
      <c r="N2" s="724"/>
      <c r="O2" s="725"/>
      <c r="P2" s="295" t="s">
        <v>41</v>
      </c>
      <c r="Q2" s="297" t="s">
        <v>5962</v>
      </c>
      <c r="R2" s="298"/>
    </row>
    <row r="3" spans="1:19" ht="18.95" customHeight="1" x14ac:dyDescent="0.25">
      <c r="A3" s="434"/>
      <c r="B3" s="435"/>
      <c r="C3" s="435"/>
      <c r="D3" s="436"/>
      <c r="E3" s="437"/>
      <c r="F3" s="726"/>
      <c r="G3" s="727"/>
      <c r="H3" s="727"/>
      <c r="I3" s="727"/>
      <c r="J3" s="727"/>
      <c r="K3" s="727"/>
      <c r="L3" s="727"/>
      <c r="M3" s="727"/>
      <c r="N3" s="727"/>
      <c r="O3" s="728"/>
      <c r="P3" s="295" t="s">
        <v>2</v>
      </c>
      <c r="Q3" s="299">
        <v>3</v>
      </c>
      <c r="R3" s="300"/>
    </row>
    <row r="4" spans="1:19" ht="33" x14ac:dyDescent="0.25">
      <c r="A4" s="434"/>
      <c r="B4" s="435"/>
      <c r="C4" s="435"/>
      <c r="D4" s="436"/>
      <c r="E4" s="437"/>
      <c r="F4" s="729" t="s">
        <v>42</v>
      </c>
      <c r="G4" s="730"/>
      <c r="H4" s="730"/>
      <c r="I4" s="730"/>
      <c r="J4" s="730"/>
      <c r="K4" s="730"/>
      <c r="L4" s="730"/>
      <c r="M4" s="730"/>
      <c r="N4" s="730"/>
      <c r="O4" s="731"/>
      <c r="P4" s="296" t="s">
        <v>4</v>
      </c>
      <c r="Q4" s="395">
        <v>42759</v>
      </c>
      <c r="R4" s="300"/>
    </row>
    <row r="5" spans="1:19" ht="18" x14ac:dyDescent="0.25">
      <c r="A5" s="438"/>
      <c r="B5" s="439"/>
      <c r="C5" s="439"/>
      <c r="D5" s="440"/>
      <c r="E5" s="300"/>
      <c r="F5" s="732" t="s">
        <v>5</v>
      </c>
      <c r="G5" s="733"/>
      <c r="H5" s="733"/>
      <c r="I5" s="733"/>
      <c r="J5" s="733"/>
      <c r="K5" s="733"/>
      <c r="L5" s="734"/>
      <c r="M5" s="581">
        <v>20161231</v>
      </c>
      <c r="N5" s="441" t="s">
        <v>43</v>
      </c>
      <c r="O5" s="273">
        <f>VALUE(LEFT(M5,4))</f>
        <v>2016</v>
      </c>
      <c r="P5" s="295" t="s">
        <v>6</v>
      </c>
      <c r="Q5" s="301"/>
      <c r="R5" s="300"/>
    </row>
    <row r="6" spans="1:19" ht="9" customHeight="1" x14ac:dyDescent="0.2">
      <c r="A6" s="442"/>
      <c r="B6" s="442"/>
      <c r="C6" s="442"/>
      <c r="D6" s="442"/>
      <c r="E6" s="442"/>
      <c r="F6" s="442"/>
      <c r="G6" s="442"/>
      <c r="H6" s="442"/>
      <c r="I6" s="442"/>
      <c r="J6" s="442"/>
      <c r="K6" s="442"/>
      <c r="L6" s="442"/>
      <c r="M6" s="442"/>
      <c r="N6" s="442"/>
      <c r="O6" s="443"/>
      <c r="P6" s="443"/>
      <c r="Q6" s="443"/>
      <c r="R6" s="438"/>
    </row>
    <row r="7" spans="1:19" ht="29.25" customHeight="1" x14ac:dyDescent="0.2">
      <c r="A7" s="444"/>
      <c r="B7" s="445"/>
      <c r="C7" s="445" t="s">
        <v>7</v>
      </c>
      <c r="D7" s="735" t="str">
        <f>'PI. METAS RESULTADO'!C7</f>
        <v>1134. SECRETARÍA DE LA MUJER, EQUIDAD DE GÉNERO Y DIVERSIDAD SEXUAL</v>
      </c>
      <c r="E7" s="736"/>
      <c r="F7" s="736"/>
      <c r="G7" s="736"/>
      <c r="H7" s="736"/>
      <c r="I7" s="736"/>
      <c r="J7" s="736"/>
      <c r="K7" s="736"/>
      <c r="L7" s="736"/>
      <c r="M7" s="736"/>
      <c r="N7" s="736"/>
      <c r="O7" s="737"/>
      <c r="P7" s="446"/>
      <c r="Q7" s="446"/>
      <c r="R7" s="447"/>
    </row>
    <row r="8" spans="1:19" ht="9.9499999999999993" customHeight="1" thickBot="1" x14ac:dyDescent="0.25">
      <c r="A8" s="446"/>
      <c r="B8" s="446"/>
      <c r="C8" s="446"/>
      <c r="D8" s="446"/>
      <c r="E8" s="446"/>
      <c r="F8" s="446"/>
      <c r="G8" s="446"/>
      <c r="H8" s="446"/>
      <c r="I8" s="446"/>
      <c r="J8" s="446"/>
      <c r="K8" s="446"/>
      <c r="L8" s="446"/>
      <c r="M8" s="446"/>
      <c r="N8" s="446"/>
      <c r="O8" s="446"/>
      <c r="P8" s="446"/>
      <c r="Q8" s="446"/>
      <c r="R8" s="447"/>
    </row>
    <row r="9" spans="1:19" ht="19.5" customHeight="1" thickBot="1" x14ac:dyDescent="0.3">
      <c r="A9" s="447"/>
      <c r="B9" s="738" t="s">
        <v>44</v>
      </c>
      <c r="C9" s="739"/>
      <c r="D9" s="740"/>
      <c r="E9" s="741" t="s">
        <v>45</v>
      </c>
      <c r="F9" s="742"/>
      <c r="G9" s="742"/>
      <c r="H9" s="742"/>
      <c r="I9" s="742"/>
      <c r="J9" s="742"/>
      <c r="K9" s="742"/>
      <c r="L9" s="742"/>
      <c r="M9" s="742"/>
      <c r="N9" s="742"/>
      <c r="O9" s="742"/>
      <c r="P9" s="742"/>
      <c r="Q9" s="742"/>
      <c r="R9" s="743"/>
      <c r="S9" s="10"/>
    </row>
    <row r="10" spans="1:19" s="3" customFormat="1" ht="38.25" customHeight="1" thickBot="1" x14ac:dyDescent="0.25">
      <c r="A10" s="448"/>
      <c r="B10" s="449" t="s">
        <v>46</v>
      </c>
      <c r="C10" s="449" t="s">
        <v>47</v>
      </c>
      <c r="D10" s="450" t="s">
        <v>48</v>
      </c>
      <c r="E10" s="39" t="s">
        <v>49</v>
      </c>
      <c r="F10" s="39" t="s">
        <v>50</v>
      </c>
      <c r="G10" s="39" t="s">
        <v>51</v>
      </c>
      <c r="H10" s="39" t="s">
        <v>52</v>
      </c>
      <c r="I10" s="39" t="s">
        <v>53</v>
      </c>
      <c r="J10" s="39" t="s">
        <v>54</v>
      </c>
      <c r="K10" s="39" t="s">
        <v>55</v>
      </c>
      <c r="L10" s="39" t="s">
        <v>56</v>
      </c>
      <c r="M10" s="39" t="s">
        <v>57</v>
      </c>
      <c r="N10" s="39" t="s">
        <v>58</v>
      </c>
      <c r="O10" s="39" t="s">
        <v>59</v>
      </c>
      <c r="P10" s="39" t="s">
        <v>60</v>
      </c>
      <c r="Q10" s="39" t="s">
        <v>61</v>
      </c>
      <c r="R10" s="39" t="s">
        <v>62</v>
      </c>
      <c r="S10" s="9"/>
    </row>
    <row r="11" spans="1:19" s="3" customFormat="1" ht="15" x14ac:dyDescent="0.2">
      <c r="A11" s="744">
        <v>1</v>
      </c>
      <c r="B11" s="744" t="str">
        <f>'PI. MP. Avance'!B11</f>
        <v>MP105010101</v>
      </c>
      <c r="C11" s="747" t="str">
        <f>'PI. MP. Avance'!C11</f>
        <v>Propiciar , en 42 entes Territoriales, la creación y fortalecimiento  de las confluencias Municipales LGBTI , durante el periodo de Gobierno</v>
      </c>
      <c r="D11" s="4" t="s">
        <v>63</v>
      </c>
      <c r="E11" s="21">
        <f>SUM(F11:Q11)</f>
        <v>10000000</v>
      </c>
      <c r="F11" s="188">
        <f>IF($O$5=2016,VLOOKUP($B11,MP,24,FALSE),IF($O$5=2017,VLOOKUP($B11,MP,37,FALSE),IF($O$5=2018,VLOOKUP($B11,MP,50,FALSE),IF($O$5=2019,VLOOKUP($B11,MP,63,FALSE)," "))))</f>
        <v>10000000</v>
      </c>
      <c r="G11" s="188">
        <f>IF($O$5=2016,VLOOKUP($B11,MP,25,FALSE),IF($O$5=2017,VLOOKUP($B11,MP,38,FALSE),IF($O$5=2018,VLOOKUP($B11,MP,51,FALSE),IF($O$5=2019,VLOOKUP($B11,MP,64,FALSE)," "))))</f>
        <v>0</v>
      </c>
      <c r="H11" s="188">
        <f>IF($O$5=2016,VLOOKUP($B11,MP,26,FALSE),IF($O$5=2017,VLOOKUP($B11,MP,39,FALSE),IF($O$5=2018,VLOOKUP($B11,MP,52,FALSE),IF($O$5=2019,VLOOKUP($B11,MP,65,FALSE)," "))))</f>
        <v>0</v>
      </c>
      <c r="I11" s="188">
        <f>IF($O$5=2016,VLOOKUP($B11,MP,27,FALSE),IF($O$5=2017,VLOOKUP($B11,MP,40,FALSE),IF($O$5=2018,VLOOKUP($B11,MP,53,FALSE),IF($O$5=2019,VLOOKUP($B11,MP,66,FALSE)," "))))</f>
        <v>0</v>
      </c>
      <c r="J11" s="188">
        <f>IF($O$5=2016,VLOOKUP($B11,MP,28,FALSE),IF($O$5=2017,VLOOKUP($B11,MP,41,FALSE),IF($O$5=2018,VLOOKUP($B11,MP,54,FALSE),IF($O$5=2019,VLOOKUP($B11,MP,67,FALSE)," "))))</f>
        <v>0</v>
      </c>
      <c r="K11" s="188">
        <f>IF($O$5=2016,VLOOKUP($B11,MP,29,FALSE),IF($O$5=2017,VLOOKUP($B11,MP,42,FALSE),IF($O$5=2018,VLOOKUP($B11,MP,55,FALSE),IF($O$5=2019,VLOOKUP($B11,MP,68,FALSE)," "))))</f>
        <v>0</v>
      </c>
      <c r="L11" s="188">
        <f>IF($O$5=2016,VLOOKUP($B11,MP,30,FALSE),IF($O$5=2017,VLOOKUP($B11,MP,43,FALSE),IF($O$5=2018,VLOOKUP($B11,MP,56,FALSE),IF($O$5=2019,VLOOKUP($B11,MP,69,FALSE)," "))))</f>
        <v>0</v>
      </c>
      <c r="M11" s="188">
        <f>IF($O$5=2016,VLOOKUP($B11,MP,31,FALSE),IF($O$5=2017,VLOOKUP($B11,MP,44,FALSE),IF($O$5=2018,VLOOKUP($B11,MP,57,FALSE),IF($O$5=2019,VLOOKUP($B11,MP,70,FALSE)," "))))</f>
        <v>0</v>
      </c>
      <c r="N11" s="188">
        <f>IF($O$5=2016,VLOOKUP($B11,MP,32,FALSE),IF($O$5=2017,VLOOKUP($B11,MP,45,FALSE),IF($O$5=2018,VLOOKUP($B11,MP,58,FALSE),IF($O$5=2019,VLOOKUP($B11,MP,71,FALSE)," "))))</f>
        <v>0</v>
      </c>
      <c r="O11" s="188">
        <f>IF($O$5=2016,VLOOKUP($B11,MP,33,FALSE),IF($O$5=2017,VLOOKUP($B11,MP,46,FALSE),IF($O$5=2018,VLOOKUP($B11,MP,59,FALSE),IF($O$5=2019,VLOOKUP($B11,MP,72,FALSE)," "))))</f>
        <v>0</v>
      </c>
      <c r="P11" s="188">
        <f>IF($O$5=2016,VLOOKUP($B11,MP,34,FALSE),IF($O$5=2017,VLOOKUP($B11,MP,47,FALSE),IF($O$5=2018,VLOOKUP($B11,MP,60,FALSE),IF($O$5=2019,VLOOKUP($B11,MP,73,FALSE)," "))))</f>
        <v>0</v>
      </c>
      <c r="Q11" s="188">
        <f>IF($O$5=2016,VLOOKUP($B11,MP,35,FALSE),IF($O$5=2017,VLOOKUP($B11,MP,48,FALSE),IF($O$5=2018,VLOOKUP($B11,MP,61,FALSE),IF($O$5=2019,VLOOKUP($B11,MP,74,FALSE)," "))))</f>
        <v>0</v>
      </c>
      <c r="R11" s="21"/>
    </row>
    <row r="12" spans="1:19" s="3" customFormat="1" ht="15" x14ac:dyDescent="0.2">
      <c r="A12" s="745"/>
      <c r="B12" s="745"/>
      <c r="C12" s="748"/>
      <c r="D12" s="8" t="s">
        <v>64</v>
      </c>
      <c r="E12" s="451">
        <f>SUM(F12:Q12)</f>
        <v>10000000</v>
      </c>
      <c r="F12" s="499">
        <v>10000000</v>
      </c>
      <c r="G12" s="499"/>
      <c r="H12" s="499"/>
      <c r="I12" s="499"/>
      <c r="J12" s="499"/>
      <c r="K12" s="499"/>
      <c r="L12" s="499"/>
      <c r="M12" s="499"/>
      <c r="N12" s="499"/>
      <c r="O12" s="499"/>
      <c r="P12" s="499"/>
      <c r="Q12" s="499"/>
      <c r="R12" s="500"/>
    </row>
    <row r="13" spans="1:19" s="3" customFormat="1" ht="15" x14ac:dyDescent="0.2">
      <c r="A13" s="745"/>
      <c r="B13" s="745"/>
      <c r="C13" s="748"/>
      <c r="D13" s="5" t="s">
        <v>65</v>
      </c>
      <c r="E13" s="452">
        <f t="shared" ref="E13" si="0">E12*100/E11</f>
        <v>100</v>
      </c>
      <c r="F13" s="452">
        <f t="shared" ref="F13:Q13" si="1">F12*100/F11</f>
        <v>100</v>
      </c>
      <c r="G13" s="452" t="e">
        <f t="shared" si="1"/>
        <v>#DIV/0!</v>
      </c>
      <c r="H13" s="452" t="e">
        <f t="shared" si="1"/>
        <v>#DIV/0!</v>
      </c>
      <c r="I13" s="452" t="e">
        <f t="shared" si="1"/>
        <v>#DIV/0!</v>
      </c>
      <c r="J13" s="452" t="e">
        <f t="shared" si="1"/>
        <v>#DIV/0!</v>
      </c>
      <c r="K13" s="452" t="e">
        <f t="shared" si="1"/>
        <v>#DIV/0!</v>
      </c>
      <c r="L13" s="452" t="e">
        <f t="shared" si="1"/>
        <v>#DIV/0!</v>
      </c>
      <c r="M13" s="452" t="e">
        <f t="shared" si="1"/>
        <v>#DIV/0!</v>
      </c>
      <c r="N13" s="452" t="e">
        <f t="shared" si="1"/>
        <v>#DIV/0!</v>
      </c>
      <c r="O13" s="452" t="e">
        <f t="shared" si="1"/>
        <v>#DIV/0!</v>
      </c>
      <c r="P13" s="452" t="e">
        <f t="shared" si="1"/>
        <v>#DIV/0!</v>
      </c>
      <c r="Q13" s="452" t="e">
        <f t="shared" si="1"/>
        <v>#DIV/0!</v>
      </c>
      <c r="R13" s="453" t="e">
        <f t="shared" ref="R13" si="2">R12*100/R11</f>
        <v>#DIV/0!</v>
      </c>
    </row>
    <row r="14" spans="1:19" s="3" customFormat="1" ht="15" x14ac:dyDescent="0.2">
      <c r="A14" s="745"/>
      <c r="B14" s="745"/>
      <c r="C14" s="748"/>
      <c r="D14" s="8" t="s">
        <v>66</v>
      </c>
      <c r="E14" s="451">
        <f>SUM(F14:Q14)</f>
        <v>10000000</v>
      </c>
      <c r="F14" s="499">
        <v>10000000</v>
      </c>
      <c r="G14" s="499"/>
      <c r="H14" s="499"/>
      <c r="I14" s="499"/>
      <c r="J14" s="499"/>
      <c r="K14" s="499"/>
      <c r="L14" s="499"/>
      <c r="M14" s="499"/>
      <c r="N14" s="499"/>
      <c r="O14" s="499"/>
      <c r="P14" s="499"/>
      <c r="Q14" s="499"/>
      <c r="R14" s="500"/>
    </row>
    <row r="15" spans="1:19" s="3" customFormat="1" ht="15" x14ac:dyDescent="0.2">
      <c r="A15" s="745"/>
      <c r="B15" s="745"/>
      <c r="C15" s="748"/>
      <c r="D15" s="5" t="s">
        <v>67</v>
      </c>
      <c r="E15" s="452">
        <f t="shared" ref="E15" si="3">E14*100/E11</f>
        <v>100</v>
      </c>
      <c r="F15" s="452">
        <f t="shared" ref="F15:Q15" si="4">F14*100/F11</f>
        <v>100</v>
      </c>
      <c r="G15" s="452" t="e">
        <f t="shared" si="4"/>
        <v>#DIV/0!</v>
      </c>
      <c r="H15" s="452" t="e">
        <f t="shared" si="4"/>
        <v>#DIV/0!</v>
      </c>
      <c r="I15" s="452" t="e">
        <f t="shared" si="4"/>
        <v>#DIV/0!</v>
      </c>
      <c r="J15" s="452" t="e">
        <f t="shared" si="4"/>
        <v>#DIV/0!</v>
      </c>
      <c r="K15" s="452" t="e">
        <f t="shared" si="4"/>
        <v>#DIV/0!</v>
      </c>
      <c r="L15" s="452" t="e">
        <f t="shared" si="4"/>
        <v>#DIV/0!</v>
      </c>
      <c r="M15" s="452" t="e">
        <f t="shared" si="4"/>
        <v>#DIV/0!</v>
      </c>
      <c r="N15" s="452" t="e">
        <f t="shared" si="4"/>
        <v>#DIV/0!</v>
      </c>
      <c r="O15" s="452" t="e">
        <f t="shared" si="4"/>
        <v>#DIV/0!</v>
      </c>
      <c r="P15" s="452" t="e">
        <f t="shared" si="4"/>
        <v>#DIV/0!</v>
      </c>
      <c r="Q15" s="452" t="e">
        <f t="shared" si="4"/>
        <v>#DIV/0!</v>
      </c>
      <c r="R15" s="453" t="e">
        <f t="shared" ref="R15" si="5">R14*100/R11</f>
        <v>#DIV/0!</v>
      </c>
    </row>
    <row r="16" spans="1:19" s="3" customFormat="1" ht="15" x14ac:dyDescent="0.2">
      <c r="A16" s="745"/>
      <c r="B16" s="745"/>
      <c r="C16" s="748"/>
      <c r="D16" s="7" t="s">
        <v>68</v>
      </c>
      <c r="E16" s="451">
        <f>SUM(F16:Q16)</f>
        <v>10000000</v>
      </c>
      <c r="F16" s="499">
        <v>10000000</v>
      </c>
      <c r="G16" s="499"/>
      <c r="H16" s="499"/>
      <c r="I16" s="499"/>
      <c r="J16" s="499"/>
      <c r="K16" s="499"/>
      <c r="L16" s="499"/>
      <c r="M16" s="499"/>
      <c r="N16" s="499"/>
      <c r="O16" s="499"/>
      <c r="P16" s="499"/>
      <c r="Q16" s="499"/>
      <c r="R16" s="500"/>
    </row>
    <row r="17" spans="1:18" s="3" customFormat="1" ht="15" x14ac:dyDescent="0.2">
      <c r="A17" s="745"/>
      <c r="B17" s="745"/>
      <c r="C17" s="748"/>
      <c r="D17" s="5" t="s">
        <v>69</v>
      </c>
      <c r="E17" s="452">
        <f t="shared" ref="E17" si="6">E16*100/E14</f>
        <v>100</v>
      </c>
      <c r="F17" s="452">
        <f t="shared" ref="F17:Q17" si="7">F16*100/F14</f>
        <v>100</v>
      </c>
      <c r="G17" s="452" t="e">
        <f t="shared" si="7"/>
        <v>#DIV/0!</v>
      </c>
      <c r="H17" s="452" t="e">
        <f t="shared" si="7"/>
        <v>#DIV/0!</v>
      </c>
      <c r="I17" s="452" t="e">
        <f t="shared" si="7"/>
        <v>#DIV/0!</v>
      </c>
      <c r="J17" s="452" t="e">
        <f t="shared" si="7"/>
        <v>#DIV/0!</v>
      </c>
      <c r="K17" s="452" t="e">
        <f t="shared" si="7"/>
        <v>#DIV/0!</v>
      </c>
      <c r="L17" s="452" t="e">
        <f t="shared" si="7"/>
        <v>#DIV/0!</v>
      </c>
      <c r="M17" s="452" t="e">
        <f t="shared" si="7"/>
        <v>#DIV/0!</v>
      </c>
      <c r="N17" s="452" t="e">
        <f t="shared" si="7"/>
        <v>#DIV/0!</v>
      </c>
      <c r="O17" s="452" t="e">
        <f t="shared" si="7"/>
        <v>#DIV/0!</v>
      </c>
      <c r="P17" s="452" t="e">
        <f t="shared" si="7"/>
        <v>#DIV/0!</v>
      </c>
      <c r="Q17" s="452" t="e">
        <f t="shared" si="7"/>
        <v>#DIV/0!</v>
      </c>
      <c r="R17" s="453" t="e">
        <f t="shared" ref="R17" si="8">R16*100/R14</f>
        <v>#DIV/0!</v>
      </c>
    </row>
    <row r="18" spans="1:18" s="3" customFormat="1" ht="15.75" thickBot="1" x14ac:dyDescent="0.25">
      <c r="A18" s="746"/>
      <c r="B18" s="746"/>
      <c r="C18" s="749"/>
      <c r="D18" s="6" t="s">
        <v>70</v>
      </c>
      <c r="E18" s="454">
        <f t="shared" ref="E18" si="9">E16*100/E11</f>
        <v>100</v>
      </c>
      <c r="F18" s="454">
        <f t="shared" ref="F18:Q18" si="10">F16*100/F11</f>
        <v>100</v>
      </c>
      <c r="G18" s="454" t="e">
        <f t="shared" si="10"/>
        <v>#DIV/0!</v>
      </c>
      <c r="H18" s="454" t="e">
        <f t="shared" si="10"/>
        <v>#DIV/0!</v>
      </c>
      <c r="I18" s="454" t="e">
        <f t="shared" si="10"/>
        <v>#DIV/0!</v>
      </c>
      <c r="J18" s="454" t="e">
        <f t="shared" si="10"/>
        <v>#DIV/0!</v>
      </c>
      <c r="K18" s="454" t="e">
        <f t="shared" si="10"/>
        <v>#DIV/0!</v>
      </c>
      <c r="L18" s="454" t="e">
        <f t="shared" si="10"/>
        <v>#DIV/0!</v>
      </c>
      <c r="M18" s="454" t="e">
        <f t="shared" si="10"/>
        <v>#DIV/0!</v>
      </c>
      <c r="N18" s="454" t="e">
        <f t="shared" si="10"/>
        <v>#DIV/0!</v>
      </c>
      <c r="O18" s="454" t="e">
        <f t="shared" si="10"/>
        <v>#DIV/0!</v>
      </c>
      <c r="P18" s="454" t="e">
        <f t="shared" si="10"/>
        <v>#DIV/0!</v>
      </c>
      <c r="Q18" s="454" t="e">
        <f t="shared" si="10"/>
        <v>#DIV/0!</v>
      </c>
      <c r="R18" s="455" t="e">
        <f t="shared" ref="R18" si="11">R16*100/R11</f>
        <v>#DIV/0!</v>
      </c>
    </row>
    <row r="19" spans="1:18" ht="15" x14ac:dyDescent="0.2">
      <c r="A19" s="744">
        <v>2</v>
      </c>
      <c r="B19" s="744" t="str">
        <f>'PI. MP. Avance'!B16</f>
        <v>MP105010102</v>
      </c>
      <c r="C19" s="747" t="str">
        <f>'PI. MP. Avance'!C16</f>
        <v>Fortalecer en el 100% de los Municipios del Departamento el proceso de socialización e interiorización de la Política Pública de LGBTI, en el periodo de Gobierno.</v>
      </c>
      <c r="D19" s="4" t="s">
        <v>63</v>
      </c>
      <c r="E19" s="21">
        <f>SUM(F19:Q19)</f>
        <v>20000000</v>
      </c>
      <c r="F19" s="188">
        <f>IF($O$5=2016,VLOOKUP($B19,MP,24,FALSE),IF($O$5=2017,VLOOKUP($B19,MP,37,FALSE),IF($O$5=2018,VLOOKUP($B19,MP,50,FALSE),IF($O$5=2019,VLOOKUP($B19,MP,63,FALSE)," "))))</f>
        <v>20000000</v>
      </c>
      <c r="G19" s="188">
        <f>IF($O$5=2016,VLOOKUP($B19,MP,25,FALSE),IF($O$5=2017,VLOOKUP($B19,MP,38,FALSE),IF($O$5=2018,VLOOKUP($B19,MP,51,FALSE),IF($O$5=2019,VLOOKUP($B19,MP,64,FALSE)," "))))</f>
        <v>0</v>
      </c>
      <c r="H19" s="188">
        <f>IF($O$5=2016,VLOOKUP($B19,MP,26,FALSE),IF($O$5=2017,VLOOKUP($B19,MP,39,FALSE),IF($O$5=2018,VLOOKUP($B19,MP,52,FALSE),IF($O$5=2019,VLOOKUP($B19,MP,65,FALSE)," "))))</f>
        <v>0</v>
      </c>
      <c r="I19" s="188">
        <f>IF($O$5=2016,VLOOKUP($B19,MP,27,FALSE),IF($O$5=2017,VLOOKUP($B19,MP,40,FALSE),IF($O$5=2018,VLOOKUP($B19,MP,53,FALSE),IF($O$5=2019,VLOOKUP($B19,MP,66,FALSE)," "))))</f>
        <v>0</v>
      </c>
      <c r="J19" s="188">
        <f>IF($O$5=2016,VLOOKUP($B19,MP,28,FALSE),IF($O$5=2017,VLOOKUP($B19,MP,41,FALSE),IF($O$5=2018,VLOOKUP($B19,MP,54,FALSE),IF($O$5=2019,VLOOKUP($B19,MP,67,FALSE)," "))))</f>
        <v>0</v>
      </c>
      <c r="K19" s="188">
        <f>IF($O$5=2016,VLOOKUP($B19,MP,29,FALSE),IF($O$5=2017,VLOOKUP($B19,MP,42,FALSE),IF($O$5=2018,VLOOKUP($B19,MP,55,FALSE),IF($O$5=2019,VLOOKUP($B19,MP,68,FALSE)," "))))</f>
        <v>0</v>
      </c>
      <c r="L19" s="188">
        <f>IF($O$5=2016,VLOOKUP($B19,MP,30,FALSE),IF($O$5=2017,VLOOKUP($B19,MP,43,FALSE),IF($O$5=2018,VLOOKUP($B19,MP,56,FALSE),IF($O$5=2019,VLOOKUP($B19,MP,69,FALSE)," "))))</f>
        <v>0</v>
      </c>
      <c r="M19" s="188">
        <f>IF($O$5=2016,VLOOKUP($B19,MP,31,FALSE),IF($O$5=2017,VLOOKUP($B19,MP,44,FALSE),IF($O$5=2018,VLOOKUP($B19,MP,57,FALSE),IF($O$5=2019,VLOOKUP($B19,MP,70,FALSE)," "))))</f>
        <v>0</v>
      </c>
      <c r="N19" s="188">
        <f>IF($O$5=2016,VLOOKUP($B19,MP,32,FALSE),IF($O$5=2017,VLOOKUP($B19,MP,45,FALSE),IF($O$5=2018,VLOOKUP($B19,MP,58,FALSE),IF($O$5=2019,VLOOKUP($B19,MP,71,FALSE)," "))))</f>
        <v>0</v>
      </c>
      <c r="O19" s="188">
        <f>IF($O$5=2016,VLOOKUP($B19,MP,33,FALSE),IF($O$5=2017,VLOOKUP($B19,MP,46,FALSE),IF($O$5=2018,VLOOKUP($B19,MP,59,FALSE),IF($O$5=2019,VLOOKUP($B19,MP,72,FALSE)," "))))</f>
        <v>0</v>
      </c>
      <c r="P19" s="188">
        <f>IF($O$5=2016,VLOOKUP($B19,MP,34,FALSE),IF($O$5=2017,VLOOKUP($B19,MP,47,FALSE),IF($O$5=2018,VLOOKUP($B19,MP,60,FALSE),IF($O$5=2019,VLOOKUP($B19,MP,73,FALSE)," "))))</f>
        <v>0</v>
      </c>
      <c r="Q19" s="188">
        <f>IF($O$5=2016,VLOOKUP($B19,MP,35,FALSE),IF($O$5=2017,VLOOKUP($B19,MP,48,FALSE),IF($O$5=2018,VLOOKUP($B19,MP,61,FALSE),IF($O$5=2019,VLOOKUP($B19,MP,74,FALSE)," "))))</f>
        <v>0</v>
      </c>
      <c r="R19" s="22"/>
    </row>
    <row r="20" spans="1:18" ht="15" x14ac:dyDescent="0.2">
      <c r="A20" s="745"/>
      <c r="B20" s="745"/>
      <c r="C20" s="748"/>
      <c r="D20" s="8" t="s">
        <v>64</v>
      </c>
      <c r="E20" s="451">
        <f>SUM(F20:Q20)</f>
        <v>10000000</v>
      </c>
      <c r="F20" s="499">
        <v>10000000</v>
      </c>
      <c r="G20" s="499"/>
      <c r="H20" s="499"/>
      <c r="I20" s="499"/>
      <c r="J20" s="499"/>
      <c r="K20" s="499"/>
      <c r="L20" s="499"/>
      <c r="M20" s="499"/>
      <c r="N20" s="499"/>
      <c r="O20" s="499"/>
      <c r="P20" s="499"/>
      <c r="Q20" s="499"/>
      <c r="R20" s="500"/>
    </row>
    <row r="21" spans="1:18" ht="15" x14ac:dyDescent="0.2">
      <c r="A21" s="745"/>
      <c r="B21" s="745"/>
      <c r="C21" s="748"/>
      <c r="D21" s="5" t="s">
        <v>65</v>
      </c>
      <c r="E21" s="452">
        <f t="shared" ref="E21:R21" si="12">E20*100/E19</f>
        <v>50</v>
      </c>
      <c r="F21" s="452">
        <f t="shared" si="12"/>
        <v>50</v>
      </c>
      <c r="G21" s="452" t="e">
        <f t="shared" si="12"/>
        <v>#DIV/0!</v>
      </c>
      <c r="H21" s="452" t="e">
        <f t="shared" si="12"/>
        <v>#DIV/0!</v>
      </c>
      <c r="I21" s="452" t="e">
        <f t="shared" si="12"/>
        <v>#DIV/0!</v>
      </c>
      <c r="J21" s="452" t="e">
        <f t="shared" si="12"/>
        <v>#DIV/0!</v>
      </c>
      <c r="K21" s="452" t="e">
        <f t="shared" si="12"/>
        <v>#DIV/0!</v>
      </c>
      <c r="L21" s="452" t="e">
        <f t="shared" si="12"/>
        <v>#DIV/0!</v>
      </c>
      <c r="M21" s="452" t="e">
        <f t="shared" si="12"/>
        <v>#DIV/0!</v>
      </c>
      <c r="N21" s="452" t="e">
        <f t="shared" si="12"/>
        <v>#DIV/0!</v>
      </c>
      <c r="O21" s="452" t="e">
        <f t="shared" si="12"/>
        <v>#DIV/0!</v>
      </c>
      <c r="P21" s="452" t="e">
        <f t="shared" si="12"/>
        <v>#DIV/0!</v>
      </c>
      <c r="Q21" s="452" t="e">
        <f t="shared" si="12"/>
        <v>#DIV/0!</v>
      </c>
      <c r="R21" s="453" t="e">
        <f t="shared" si="12"/>
        <v>#DIV/0!</v>
      </c>
    </row>
    <row r="22" spans="1:18" ht="15" x14ac:dyDescent="0.2">
      <c r="A22" s="745"/>
      <c r="B22" s="745"/>
      <c r="C22" s="748"/>
      <c r="D22" s="8" t="s">
        <v>66</v>
      </c>
      <c r="E22" s="451">
        <f>SUM(F22:Q22)</f>
        <v>60000000</v>
      </c>
      <c r="F22" s="499">
        <v>60000000</v>
      </c>
      <c r="G22" s="499"/>
      <c r="H22" s="499"/>
      <c r="I22" s="499"/>
      <c r="J22" s="499"/>
      <c r="K22" s="499"/>
      <c r="L22" s="499"/>
      <c r="M22" s="499"/>
      <c r="N22" s="499"/>
      <c r="O22" s="499"/>
      <c r="P22" s="499"/>
      <c r="Q22" s="499"/>
      <c r="R22" s="500"/>
    </row>
    <row r="23" spans="1:18" ht="15" x14ac:dyDescent="0.2">
      <c r="A23" s="745"/>
      <c r="B23" s="745"/>
      <c r="C23" s="748"/>
      <c r="D23" s="5" t="s">
        <v>67</v>
      </c>
      <c r="E23" s="452">
        <f t="shared" ref="E23:R23" si="13">E22*100/E19</f>
        <v>300</v>
      </c>
      <c r="F23" s="452">
        <f t="shared" si="13"/>
        <v>300</v>
      </c>
      <c r="G23" s="452" t="e">
        <f t="shared" si="13"/>
        <v>#DIV/0!</v>
      </c>
      <c r="H23" s="452" t="e">
        <f t="shared" si="13"/>
        <v>#DIV/0!</v>
      </c>
      <c r="I23" s="452" t="e">
        <f t="shared" si="13"/>
        <v>#DIV/0!</v>
      </c>
      <c r="J23" s="452" t="e">
        <f t="shared" si="13"/>
        <v>#DIV/0!</v>
      </c>
      <c r="K23" s="452" t="e">
        <f t="shared" si="13"/>
        <v>#DIV/0!</v>
      </c>
      <c r="L23" s="452" t="e">
        <f t="shared" si="13"/>
        <v>#DIV/0!</v>
      </c>
      <c r="M23" s="452" t="e">
        <f t="shared" si="13"/>
        <v>#DIV/0!</v>
      </c>
      <c r="N23" s="452" t="e">
        <f t="shared" si="13"/>
        <v>#DIV/0!</v>
      </c>
      <c r="O23" s="452" t="e">
        <f t="shared" si="13"/>
        <v>#DIV/0!</v>
      </c>
      <c r="P23" s="452" t="e">
        <f t="shared" si="13"/>
        <v>#DIV/0!</v>
      </c>
      <c r="Q23" s="452" t="e">
        <f t="shared" si="13"/>
        <v>#DIV/0!</v>
      </c>
      <c r="R23" s="453" t="e">
        <f t="shared" si="13"/>
        <v>#DIV/0!</v>
      </c>
    </row>
    <row r="24" spans="1:18" ht="15" x14ac:dyDescent="0.2">
      <c r="A24" s="745"/>
      <c r="B24" s="745"/>
      <c r="C24" s="748"/>
      <c r="D24" s="7" t="s">
        <v>68</v>
      </c>
      <c r="E24" s="451">
        <f>SUM(F24:Q24)</f>
        <v>60000000</v>
      </c>
      <c r="F24" s="499">
        <v>60000000</v>
      </c>
      <c r="G24" s="499"/>
      <c r="H24" s="499"/>
      <c r="I24" s="499"/>
      <c r="J24" s="499"/>
      <c r="K24" s="499"/>
      <c r="L24" s="499"/>
      <c r="M24" s="499"/>
      <c r="N24" s="499"/>
      <c r="O24" s="499"/>
      <c r="P24" s="499"/>
      <c r="Q24" s="499"/>
      <c r="R24" s="500"/>
    </row>
    <row r="25" spans="1:18" ht="15" x14ac:dyDescent="0.2">
      <c r="A25" s="745"/>
      <c r="B25" s="745"/>
      <c r="C25" s="748"/>
      <c r="D25" s="5" t="s">
        <v>69</v>
      </c>
      <c r="E25" s="452">
        <f t="shared" ref="E25:R25" si="14">E24*100/E22</f>
        <v>100</v>
      </c>
      <c r="F25" s="452">
        <f t="shared" si="14"/>
        <v>100</v>
      </c>
      <c r="G25" s="452" t="e">
        <f t="shared" si="14"/>
        <v>#DIV/0!</v>
      </c>
      <c r="H25" s="452" t="e">
        <f t="shared" si="14"/>
        <v>#DIV/0!</v>
      </c>
      <c r="I25" s="452" t="e">
        <f t="shared" si="14"/>
        <v>#DIV/0!</v>
      </c>
      <c r="J25" s="452" t="e">
        <f t="shared" si="14"/>
        <v>#DIV/0!</v>
      </c>
      <c r="K25" s="452" t="e">
        <f t="shared" si="14"/>
        <v>#DIV/0!</v>
      </c>
      <c r="L25" s="452" t="e">
        <f t="shared" si="14"/>
        <v>#DIV/0!</v>
      </c>
      <c r="M25" s="452" t="e">
        <f t="shared" si="14"/>
        <v>#DIV/0!</v>
      </c>
      <c r="N25" s="452" t="e">
        <f t="shared" si="14"/>
        <v>#DIV/0!</v>
      </c>
      <c r="O25" s="452" t="e">
        <f t="shared" si="14"/>
        <v>#DIV/0!</v>
      </c>
      <c r="P25" s="452" t="e">
        <f t="shared" si="14"/>
        <v>#DIV/0!</v>
      </c>
      <c r="Q25" s="452" t="e">
        <f t="shared" si="14"/>
        <v>#DIV/0!</v>
      </c>
      <c r="R25" s="453" t="e">
        <f t="shared" si="14"/>
        <v>#DIV/0!</v>
      </c>
    </row>
    <row r="26" spans="1:18" ht="15.75" thickBot="1" x14ac:dyDescent="0.25">
      <c r="A26" s="746"/>
      <c r="B26" s="746"/>
      <c r="C26" s="749"/>
      <c r="D26" s="6" t="s">
        <v>70</v>
      </c>
      <c r="E26" s="454">
        <f t="shared" ref="E26:R26" si="15">E24*100/E19</f>
        <v>300</v>
      </c>
      <c r="F26" s="454">
        <f t="shared" si="15"/>
        <v>300</v>
      </c>
      <c r="G26" s="454" t="e">
        <f t="shared" si="15"/>
        <v>#DIV/0!</v>
      </c>
      <c r="H26" s="454" t="e">
        <f t="shared" si="15"/>
        <v>#DIV/0!</v>
      </c>
      <c r="I26" s="454" t="e">
        <f t="shared" si="15"/>
        <v>#DIV/0!</v>
      </c>
      <c r="J26" s="454" t="e">
        <f t="shared" si="15"/>
        <v>#DIV/0!</v>
      </c>
      <c r="K26" s="454" t="e">
        <f t="shared" si="15"/>
        <v>#DIV/0!</v>
      </c>
      <c r="L26" s="454" t="e">
        <f t="shared" si="15"/>
        <v>#DIV/0!</v>
      </c>
      <c r="M26" s="454" t="e">
        <f t="shared" si="15"/>
        <v>#DIV/0!</v>
      </c>
      <c r="N26" s="454" t="e">
        <f t="shared" si="15"/>
        <v>#DIV/0!</v>
      </c>
      <c r="O26" s="454" t="e">
        <f t="shared" si="15"/>
        <v>#DIV/0!</v>
      </c>
      <c r="P26" s="454" t="e">
        <f t="shared" si="15"/>
        <v>#DIV/0!</v>
      </c>
      <c r="Q26" s="454" t="e">
        <f t="shared" si="15"/>
        <v>#DIV/0!</v>
      </c>
      <c r="R26" s="455" t="e">
        <f t="shared" si="15"/>
        <v>#DIV/0!</v>
      </c>
    </row>
    <row r="27" spans="1:18" ht="15" x14ac:dyDescent="0.2">
      <c r="A27" s="744">
        <v>3</v>
      </c>
      <c r="B27" s="744" t="str">
        <f>'PI. MP. Avance'!B21</f>
        <v>MP105010201</v>
      </c>
      <c r="C27" s="747" t="str">
        <f>'PI. MP. Avance'!C21</f>
        <v>Realizar Dos (2) EXPO LGBTI, durante el cuatrienio.</v>
      </c>
      <c r="D27" s="4" t="s">
        <v>63</v>
      </c>
      <c r="E27" s="21">
        <f>SUM(F27:Q27)</f>
        <v>75000000</v>
      </c>
      <c r="F27" s="188">
        <f>IF($O$5=2016,VLOOKUP($B27,MP,24,FALSE),IF($O$5=2017,VLOOKUP($B27,MP,37,FALSE),IF($O$5=2018,VLOOKUP($B27,MP,50,FALSE),IF($O$5=2019,VLOOKUP($B27,MP,63,FALSE)," "))))</f>
        <v>75000000</v>
      </c>
      <c r="G27" s="188">
        <f>IF($O$5=2016,VLOOKUP($B27,MP,25,FALSE),IF($O$5=2017,VLOOKUP($B27,MP,38,FALSE),IF($O$5=2018,VLOOKUP($B27,MP,51,FALSE),IF($O$5=2019,VLOOKUP($B27,MP,64,FALSE)," "))))</f>
        <v>0</v>
      </c>
      <c r="H27" s="188">
        <f>IF($O$5=2016,VLOOKUP($B27,MP,26,FALSE),IF($O$5=2017,VLOOKUP($B27,MP,39,FALSE),IF($O$5=2018,VLOOKUP($B27,MP,52,FALSE),IF($O$5=2019,VLOOKUP($B27,MP,65,FALSE)," "))))</f>
        <v>0</v>
      </c>
      <c r="I27" s="188">
        <f>IF($O$5=2016,VLOOKUP($B27,MP,27,FALSE),IF($O$5=2017,VLOOKUP($B27,MP,40,FALSE),IF($O$5=2018,VLOOKUP($B27,MP,53,FALSE),IF($O$5=2019,VLOOKUP($B27,MP,66,FALSE)," "))))</f>
        <v>0</v>
      </c>
      <c r="J27" s="188">
        <f>IF($O$5=2016,VLOOKUP($B27,MP,28,FALSE),IF($O$5=2017,VLOOKUP($B27,MP,41,FALSE),IF($O$5=2018,VLOOKUP($B27,MP,54,FALSE),IF($O$5=2019,VLOOKUP($B27,MP,67,FALSE)," "))))</f>
        <v>0</v>
      </c>
      <c r="K27" s="188">
        <f>IF($O$5=2016,VLOOKUP($B27,MP,29,FALSE),IF($O$5=2017,VLOOKUP($B27,MP,42,FALSE),IF($O$5=2018,VLOOKUP($B27,MP,55,FALSE),IF($O$5=2019,VLOOKUP($B27,MP,68,FALSE)," "))))</f>
        <v>0</v>
      </c>
      <c r="L27" s="188">
        <f>IF($O$5=2016,VLOOKUP($B27,MP,30,FALSE),IF($O$5=2017,VLOOKUP($B27,MP,43,FALSE),IF($O$5=2018,VLOOKUP($B27,MP,56,FALSE),IF($O$5=2019,VLOOKUP($B27,MP,69,FALSE)," "))))</f>
        <v>0</v>
      </c>
      <c r="M27" s="188">
        <f>IF($O$5=2016,VLOOKUP($B27,MP,31,FALSE),IF($O$5=2017,VLOOKUP($B27,MP,44,FALSE),IF($O$5=2018,VLOOKUP($B27,MP,57,FALSE),IF($O$5=2019,VLOOKUP($B27,MP,70,FALSE)," "))))</f>
        <v>0</v>
      </c>
      <c r="N27" s="188">
        <f>IF($O$5=2016,VLOOKUP($B27,MP,32,FALSE),IF($O$5=2017,VLOOKUP($B27,MP,45,FALSE),IF($O$5=2018,VLOOKUP($B27,MP,58,FALSE),IF($O$5=2019,VLOOKUP($B27,MP,71,FALSE)," "))))</f>
        <v>0</v>
      </c>
      <c r="O27" s="188">
        <f>IF($O$5=2016,VLOOKUP($B27,MP,33,FALSE),IF($O$5=2017,VLOOKUP($B27,MP,46,FALSE),IF($O$5=2018,VLOOKUP($B27,MP,59,FALSE),IF($O$5=2019,VLOOKUP($B27,MP,72,FALSE)," "))))</f>
        <v>0</v>
      </c>
      <c r="P27" s="188">
        <f>IF($O$5=2016,VLOOKUP($B27,MP,34,FALSE),IF($O$5=2017,VLOOKUP($B27,MP,47,FALSE),IF($O$5=2018,VLOOKUP($B27,MP,60,FALSE),IF($O$5=2019,VLOOKUP($B27,MP,73,FALSE)," "))))</f>
        <v>0</v>
      </c>
      <c r="Q27" s="188">
        <f>IF($O$5=2016,VLOOKUP($B27,MP,35,FALSE),IF($O$5=2017,VLOOKUP($B27,MP,48,FALSE),IF($O$5=2018,VLOOKUP($B27,MP,61,FALSE),IF($O$5=2019,VLOOKUP($B27,MP,74,FALSE)," "))))</f>
        <v>0</v>
      </c>
      <c r="R27" s="22"/>
    </row>
    <row r="28" spans="1:18" ht="15" x14ac:dyDescent="0.2">
      <c r="A28" s="745"/>
      <c r="B28" s="745"/>
      <c r="C28" s="748"/>
      <c r="D28" s="8" t="s">
        <v>64</v>
      </c>
      <c r="E28" s="451">
        <f>SUM(F28:Q28)</f>
        <v>0</v>
      </c>
      <c r="F28" s="499">
        <v>0</v>
      </c>
      <c r="G28" s="499"/>
      <c r="H28" s="499"/>
      <c r="I28" s="499"/>
      <c r="J28" s="499"/>
      <c r="K28" s="499"/>
      <c r="L28" s="499"/>
      <c r="M28" s="499"/>
      <c r="N28" s="499"/>
      <c r="O28" s="499"/>
      <c r="P28" s="499"/>
      <c r="Q28" s="499"/>
      <c r="R28" s="500">
        <v>0</v>
      </c>
    </row>
    <row r="29" spans="1:18" ht="15" x14ac:dyDescent="0.2">
      <c r="A29" s="745"/>
      <c r="B29" s="745"/>
      <c r="C29" s="748"/>
      <c r="D29" s="5" t="s">
        <v>65</v>
      </c>
      <c r="E29" s="452">
        <f t="shared" ref="E29:R29" si="16">E28*100/E27</f>
        <v>0</v>
      </c>
      <c r="F29" s="452">
        <f t="shared" si="16"/>
        <v>0</v>
      </c>
      <c r="G29" s="452" t="e">
        <f t="shared" si="16"/>
        <v>#DIV/0!</v>
      </c>
      <c r="H29" s="452" t="e">
        <f t="shared" si="16"/>
        <v>#DIV/0!</v>
      </c>
      <c r="I29" s="452" t="e">
        <f t="shared" si="16"/>
        <v>#DIV/0!</v>
      </c>
      <c r="J29" s="452" t="e">
        <f t="shared" si="16"/>
        <v>#DIV/0!</v>
      </c>
      <c r="K29" s="452" t="e">
        <f t="shared" si="16"/>
        <v>#DIV/0!</v>
      </c>
      <c r="L29" s="452" t="e">
        <f t="shared" si="16"/>
        <v>#DIV/0!</v>
      </c>
      <c r="M29" s="452" t="e">
        <f t="shared" si="16"/>
        <v>#DIV/0!</v>
      </c>
      <c r="N29" s="452" t="e">
        <f t="shared" si="16"/>
        <v>#DIV/0!</v>
      </c>
      <c r="O29" s="452" t="e">
        <f t="shared" si="16"/>
        <v>#DIV/0!</v>
      </c>
      <c r="P29" s="452" t="e">
        <f t="shared" si="16"/>
        <v>#DIV/0!</v>
      </c>
      <c r="Q29" s="452" t="e">
        <f t="shared" si="16"/>
        <v>#DIV/0!</v>
      </c>
      <c r="R29" s="453" t="e">
        <f t="shared" si="16"/>
        <v>#DIV/0!</v>
      </c>
    </row>
    <row r="30" spans="1:18" ht="15" x14ac:dyDescent="0.2">
      <c r="A30" s="745"/>
      <c r="B30" s="745"/>
      <c r="C30" s="748"/>
      <c r="D30" s="8" t="s">
        <v>66</v>
      </c>
      <c r="E30" s="451">
        <f>SUM(F30:Q30)</f>
        <v>0</v>
      </c>
      <c r="F30" s="499">
        <v>0</v>
      </c>
      <c r="G30" s="499"/>
      <c r="H30" s="499"/>
      <c r="I30" s="499"/>
      <c r="J30" s="499"/>
      <c r="K30" s="499"/>
      <c r="L30" s="499"/>
      <c r="M30" s="499"/>
      <c r="N30" s="499"/>
      <c r="O30" s="499"/>
      <c r="P30" s="499"/>
      <c r="Q30" s="499"/>
      <c r="R30" s="500">
        <v>10000000</v>
      </c>
    </row>
    <row r="31" spans="1:18" ht="15" x14ac:dyDescent="0.2">
      <c r="A31" s="745"/>
      <c r="B31" s="745"/>
      <c r="C31" s="748"/>
      <c r="D31" s="5" t="s">
        <v>67</v>
      </c>
      <c r="E31" s="452">
        <f t="shared" ref="E31:R31" si="17">E30*100/E27</f>
        <v>0</v>
      </c>
      <c r="F31" s="452">
        <f t="shared" si="17"/>
        <v>0</v>
      </c>
      <c r="G31" s="452" t="e">
        <f t="shared" si="17"/>
        <v>#DIV/0!</v>
      </c>
      <c r="H31" s="452" t="e">
        <f t="shared" si="17"/>
        <v>#DIV/0!</v>
      </c>
      <c r="I31" s="452" t="e">
        <f t="shared" si="17"/>
        <v>#DIV/0!</v>
      </c>
      <c r="J31" s="452" t="e">
        <f t="shared" si="17"/>
        <v>#DIV/0!</v>
      </c>
      <c r="K31" s="452" t="e">
        <f t="shared" si="17"/>
        <v>#DIV/0!</v>
      </c>
      <c r="L31" s="452" t="e">
        <f t="shared" si="17"/>
        <v>#DIV/0!</v>
      </c>
      <c r="M31" s="452" t="e">
        <f t="shared" si="17"/>
        <v>#DIV/0!</v>
      </c>
      <c r="N31" s="452" t="e">
        <f t="shared" si="17"/>
        <v>#DIV/0!</v>
      </c>
      <c r="O31" s="452" t="e">
        <f t="shared" si="17"/>
        <v>#DIV/0!</v>
      </c>
      <c r="P31" s="452" t="e">
        <f t="shared" si="17"/>
        <v>#DIV/0!</v>
      </c>
      <c r="Q31" s="452" t="e">
        <f t="shared" si="17"/>
        <v>#DIV/0!</v>
      </c>
      <c r="R31" s="453" t="e">
        <f t="shared" si="17"/>
        <v>#DIV/0!</v>
      </c>
    </row>
    <row r="32" spans="1:18" ht="15" x14ac:dyDescent="0.2">
      <c r="A32" s="745"/>
      <c r="B32" s="745"/>
      <c r="C32" s="748"/>
      <c r="D32" s="7" t="s">
        <v>68</v>
      </c>
      <c r="E32" s="451">
        <f>SUM(F32:Q32)</f>
        <v>0</v>
      </c>
      <c r="F32" s="499">
        <v>0</v>
      </c>
      <c r="G32" s="499"/>
      <c r="H32" s="499"/>
      <c r="I32" s="499"/>
      <c r="J32" s="499"/>
      <c r="K32" s="499"/>
      <c r="L32" s="499"/>
      <c r="M32" s="499"/>
      <c r="N32" s="499"/>
      <c r="O32" s="499"/>
      <c r="P32" s="499"/>
      <c r="Q32" s="499"/>
      <c r="R32" s="500">
        <v>10000000</v>
      </c>
    </row>
    <row r="33" spans="1:18" ht="15" x14ac:dyDescent="0.2">
      <c r="A33" s="745"/>
      <c r="B33" s="745"/>
      <c r="C33" s="748"/>
      <c r="D33" s="5" t="s">
        <v>69</v>
      </c>
      <c r="E33" s="452" t="e">
        <f t="shared" ref="E33:R33" si="18">E32*100/E30</f>
        <v>#DIV/0!</v>
      </c>
      <c r="F33" s="452" t="e">
        <f t="shared" si="18"/>
        <v>#DIV/0!</v>
      </c>
      <c r="G33" s="452" t="e">
        <f t="shared" si="18"/>
        <v>#DIV/0!</v>
      </c>
      <c r="H33" s="452" t="e">
        <f t="shared" si="18"/>
        <v>#DIV/0!</v>
      </c>
      <c r="I33" s="452" t="e">
        <f t="shared" si="18"/>
        <v>#DIV/0!</v>
      </c>
      <c r="J33" s="452" t="e">
        <f t="shared" si="18"/>
        <v>#DIV/0!</v>
      </c>
      <c r="K33" s="452" t="e">
        <f t="shared" si="18"/>
        <v>#DIV/0!</v>
      </c>
      <c r="L33" s="452" t="e">
        <f t="shared" si="18"/>
        <v>#DIV/0!</v>
      </c>
      <c r="M33" s="452" t="e">
        <f t="shared" si="18"/>
        <v>#DIV/0!</v>
      </c>
      <c r="N33" s="452" t="e">
        <f t="shared" si="18"/>
        <v>#DIV/0!</v>
      </c>
      <c r="O33" s="452" t="e">
        <f t="shared" si="18"/>
        <v>#DIV/0!</v>
      </c>
      <c r="P33" s="452" t="e">
        <f t="shared" si="18"/>
        <v>#DIV/0!</v>
      </c>
      <c r="Q33" s="452" t="e">
        <f t="shared" si="18"/>
        <v>#DIV/0!</v>
      </c>
      <c r="R33" s="453">
        <f t="shared" si="18"/>
        <v>100</v>
      </c>
    </row>
    <row r="34" spans="1:18" ht="15.75" thickBot="1" x14ac:dyDescent="0.25">
      <c r="A34" s="746"/>
      <c r="B34" s="746"/>
      <c r="C34" s="749"/>
      <c r="D34" s="6" t="s">
        <v>70</v>
      </c>
      <c r="E34" s="454">
        <f t="shared" ref="E34:R34" si="19">E32*100/E27</f>
        <v>0</v>
      </c>
      <c r="F34" s="454">
        <f t="shared" si="19"/>
        <v>0</v>
      </c>
      <c r="G34" s="454" t="e">
        <f t="shared" si="19"/>
        <v>#DIV/0!</v>
      </c>
      <c r="H34" s="454" t="e">
        <f t="shared" si="19"/>
        <v>#DIV/0!</v>
      </c>
      <c r="I34" s="454" t="e">
        <f t="shared" si="19"/>
        <v>#DIV/0!</v>
      </c>
      <c r="J34" s="454" t="e">
        <f t="shared" si="19"/>
        <v>#DIV/0!</v>
      </c>
      <c r="K34" s="454" t="e">
        <f t="shared" si="19"/>
        <v>#DIV/0!</v>
      </c>
      <c r="L34" s="454" t="e">
        <f t="shared" si="19"/>
        <v>#DIV/0!</v>
      </c>
      <c r="M34" s="454" t="e">
        <f t="shared" si="19"/>
        <v>#DIV/0!</v>
      </c>
      <c r="N34" s="454" t="e">
        <f t="shared" si="19"/>
        <v>#DIV/0!</v>
      </c>
      <c r="O34" s="454" t="e">
        <f t="shared" si="19"/>
        <v>#DIV/0!</v>
      </c>
      <c r="P34" s="454" t="e">
        <f t="shared" si="19"/>
        <v>#DIV/0!</v>
      </c>
      <c r="Q34" s="454" t="e">
        <f t="shared" si="19"/>
        <v>#DIV/0!</v>
      </c>
      <c r="R34" s="455" t="e">
        <f t="shared" si="19"/>
        <v>#DIV/0!</v>
      </c>
    </row>
    <row r="35" spans="1:18" ht="15" x14ac:dyDescent="0.2">
      <c r="A35" s="744">
        <v>4</v>
      </c>
      <c r="B35" s="744" t="str">
        <f>'PI. MP. Avance'!B26</f>
        <v>MP105010202</v>
      </c>
      <c r="C35" s="747" t="str">
        <f>'PI. MP. Avance'!C26</f>
        <v>Capacitar, a cien (100) líderes o representantes del sector LGBTI, en uso adecuado de las TICs, durante el periodo de Gobierno.</v>
      </c>
      <c r="D35" s="4" t="s">
        <v>63</v>
      </c>
      <c r="E35" s="21">
        <f>SUM(F35:Q35)</f>
        <v>7000000</v>
      </c>
      <c r="F35" s="188">
        <f>IF($O$5=2016,VLOOKUP($B35,MP,24,FALSE),IF($O$5=2017,VLOOKUP($B35,MP,37,FALSE),IF($O$5=2018,VLOOKUP($B35,MP,50,FALSE),IF($O$5=2019,VLOOKUP($B35,MP,63,FALSE)," "))))</f>
        <v>7000000</v>
      </c>
      <c r="G35" s="188">
        <f>IF($O$5=2016,VLOOKUP($B35,MP,25,FALSE),IF($O$5=2017,VLOOKUP($B35,MP,38,FALSE),IF($O$5=2018,VLOOKUP($B35,MP,51,FALSE),IF($O$5=2019,VLOOKUP($B35,MP,64,FALSE)," "))))</f>
        <v>0</v>
      </c>
      <c r="H35" s="188">
        <f>IF($O$5=2016,VLOOKUP($B35,MP,26,FALSE),IF($O$5=2017,VLOOKUP($B35,MP,39,FALSE),IF($O$5=2018,VLOOKUP($B35,MP,52,FALSE),IF($O$5=2019,VLOOKUP($B35,MP,65,FALSE)," "))))</f>
        <v>0</v>
      </c>
      <c r="I35" s="188">
        <f>IF($O$5=2016,VLOOKUP($B35,MP,27,FALSE),IF($O$5=2017,VLOOKUP($B35,MP,40,FALSE),IF($O$5=2018,VLOOKUP($B35,MP,53,FALSE),IF($O$5=2019,VLOOKUP($B35,MP,66,FALSE)," "))))</f>
        <v>0</v>
      </c>
      <c r="J35" s="188">
        <f>IF($O$5=2016,VLOOKUP($B35,MP,28,FALSE),IF($O$5=2017,VLOOKUP($B35,MP,41,FALSE),IF($O$5=2018,VLOOKUP($B35,MP,54,FALSE),IF($O$5=2019,VLOOKUP($B35,MP,67,FALSE)," "))))</f>
        <v>0</v>
      </c>
      <c r="K35" s="188">
        <f>IF($O$5=2016,VLOOKUP($B35,MP,29,FALSE),IF($O$5=2017,VLOOKUP($B35,MP,42,FALSE),IF($O$5=2018,VLOOKUP($B35,MP,55,FALSE),IF($O$5=2019,VLOOKUP($B35,MP,68,FALSE)," "))))</f>
        <v>0</v>
      </c>
      <c r="L35" s="188">
        <f>IF($O$5=2016,VLOOKUP($B35,MP,30,FALSE),IF($O$5=2017,VLOOKUP($B35,MP,43,FALSE),IF($O$5=2018,VLOOKUP($B35,MP,56,FALSE),IF($O$5=2019,VLOOKUP($B35,MP,69,FALSE)," "))))</f>
        <v>0</v>
      </c>
      <c r="M35" s="188">
        <f>IF($O$5=2016,VLOOKUP($B35,MP,31,FALSE),IF($O$5=2017,VLOOKUP($B35,MP,44,FALSE),IF($O$5=2018,VLOOKUP($B35,MP,57,FALSE),IF($O$5=2019,VLOOKUP($B35,MP,70,FALSE)," "))))</f>
        <v>0</v>
      </c>
      <c r="N35" s="188">
        <f>IF($O$5=2016,VLOOKUP($B35,MP,32,FALSE),IF($O$5=2017,VLOOKUP($B35,MP,45,FALSE),IF($O$5=2018,VLOOKUP($B35,MP,58,FALSE),IF($O$5=2019,VLOOKUP($B35,MP,71,FALSE)," "))))</f>
        <v>0</v>
      </c>
      <c r="O35" s="188">
        <f>IF($O$5=2016,VLOOKUP($B35,MP,33,FALSE),IF($O$5=2017,VLOOKUP($B35,MP,46,FALSE),IF($O$5=2018,VLOOKUP($B35,MP,59,FALSE),IF($O$5=2019,VLOOKUP($B35,MP,72,FALSE)," "))))</f>
        <v>0</v>
      </c>
      <c r="P35" s="188">
        <f>IF($O$5=2016,VLOOKUP($B35,MP,34,FALSE),IF($O$5=2017,VLOOKUP($B35,MP,47,FALSE),IF($O$5=2018,VLOOKUP($B35,MP,60,FALSE),IF($O$5=2019,VLOOKUP($B35,MP,73,FALSE)," "))))</f>
        <v>0</v>
      </c>
      <c r="Q35" s="188">
        <f>IF($O$5=2016,VLOOKUP($B35,MP,35,FALSE),IF($O$5=2017,VLOOKUP($B35,MP,48,FALSE),IF($O$5=2018,VLOOKUP($B35,MP,61,FALSE),IF($O$5=2019,VLOOKUP($B35,MP,74,FALSE)," "))))</f>
        <v>0</v>
      </c>
      <c r="R35" s="22"/>
    </row>
    <row r="36" spans="1:18" ht="15" x14ac:dyDescent="0.2">
      <c r="A36" s="745"/>
      <c r="B36" s="745"/>
      <c r="C36" s="748"/>
      <c r="D36" s="8" t="s">
        <v>64</v>
      </c>
      <c r="E36" s="451">
        <f>SUM(F36:Q36)</f>
        <v>0</v>
      </c>
      <c r="F36" s="499">
        <v>0</v>
      </c>
      <c r="G36" s="499"/>
      <c r="H36" s="499"/>
      <c r="I36" s="499"/>
      <c r="J36" s="499"/>
      <c r="K36" s="499"/>
      <c r="L36" s="499"/>
      <c r="M36" s="499"/>
      <c r="N36" s="499"/>
      <c r="O36" s="499"/>
      <c r="P36" s="499"/>
      <c r="Q36" s="499"/>
      <c r="R36" s="500">
        <v>0</v>
      </c>
    </row>
    <row r="37" spans="1:18" ht="15" x14ac:dyDescent="0.2">
      <c r="A37" s="745"/>
      <c r="B37" s="745"/>
      <c r="C37" s="748"/>
      <c r="D37" s="5" t="s">
        <v>65</v>
      </c>
      <c r="E37" s="452">
        <f t="shared" ref="E37:R37" si="20">E36*100/E35</f>
        <v>0</v>
      </c>
      <c r="F37" s="452">
        <f t="shared" si="20"/>
        <v>0</v>
      </c>
      <c r="G37" s="452" t="e">
        <f t="shared" si="20"/>
        <v>#DIV/0!</v>
      </c>
      <c r="H37" s="452" t="e">
        <f t="shared" si="20"/>
        <v>#DIV/0!</v>
      </c>
      <c r="I37" s="452" t="e">
        <f t="shared" si="20"/>
        <v>#DIV/0!</v>
      </c>
      <c r="J37" s="452" t="e">
        <f t="shared" si="20"/>
        <v>#DIV/0!</v>
      </c>
      <c r="K37" s="452" t="e">
        <f t="shared" si="20"/>
        <v>#DIV/0!</v>
      </c>
      <c r="L37" s="452" t="e">
        <f t="shared" si="20"/>
        <v>#DIV/0!</v>
      </c>
      <c r="M37" s="452" t="e">
        <f t="shared" si="20"/>
        <v>#DIV/0!</v>
      </c>
      <c r="N37" s="452" t="e">
        <f t="shared" si="20"/>
        <v>#DIV/0!</v>
      </c>
      <c r="O37" s="452" t="e">
        <f t="shared" si="20"/>
        <v>#DIV/0!</v>
      </c>
      <c r="P37" s="452" t="e">
        <f t="shared" si="20"/>
        <v>#DIV/0!</v>
      </c>
      <c r="Q37" s="452" t="e">
        <f t="shared" si="20"/>
        <v>#DIV/0!</v>
      </c>
      <c r="R37" s="453" t="e">
        <f t="shared" si="20"/>
        <v>#DIV/0!</v>
      </c>
    </row>
    <row r="38" spans="1:18" ht="15" x14ac:dyDescent="0.2">
      <c r="A38" s="745"/>
      <c r="B38" s="745"/>
      <c r="C38" s="748"/>
      <c r="D38" s="8" t="s">
        <v>66</v>
      </c>
      <c r="E38" s="451">
        <f>SUM(F38:Q38)</f>
        <v>0</v>
      </c>
      <c r="F38" s="499">
        <v>0</v>
      </c>
      <c r="G38" s="499"/>
      <c r="H38" s="499"/>
      <c r="I38" s="499"/>
      <c r="J38" s="499"/>
      <c r="K38" s="499"/>
      <c r="L38" s="499"/>
      <c r="M38" s="499"/>
      <c r="N38" s="499"/>
      <c r="O38" s="499"/>
      <c r="P38" s="499"/>
      <c r="Q38" s="499"/>
      <c r="R38" s="500">
        <v>3000000</v>
      </c>
    </row>
    <row r="39" spans="1:18" ht="15" x14ac:dyDescent="0.2">
      <c r="A39" s="745"/>
      <c r="B39" s="745"/>
      <c r="C39" s="748"/>
      <c r="D39" s="5" t="s">
        <v>67</v>
      </c>
      <c r="E39" s="452">
        <f t="shared" ref="E39:R39" si="21">E38*100/E35</f>
        <v>0</v>
      </c>
      <c r="F39" s="452">
        <f t="shared" si="21"/>
        <v>0</v>
      </c>
      <c r="G39" s="452" t="e">
        <f t="shared" si="21"/>
        <v>#DIV/0!</v>
      </c>
      <c r="H39" s="452" t="e">
        <f t="shared" si="21"/>
        <v>#DIV/0!</v>
      </c>
      <c r="I39" s="452" t="e">
        <f t="shared" si="21"/>
        <v>#DIV/0!</v>
      </c>
      <c r="J39" s="452" t="e">
        <f t="shared" si="21"/>
        <v>#DIV/0!</v>
      </c>
      <c r="K39" s="452" t="e">
        <f t="shared" si="21"/>
        <v>#DIV/0!</v>
      </c>
      <c r="L39" s="452" t="e">
        <f t="shared" si="21"/>
        <v>#DIV/0!</v>
      </c>
      <c r="M39" s="452" t="e">
        <f t="shared" si="21"/>
        <v>#DIV/0!</v>
      </c>
      <c r="N39" s="452" t="e">
        <f t="shared" si="21"/>
        <v>#DIV/0!</v>
      </c>
      <c r="O39" s="452" t="e">
        <f t="shared" si="21"/>
        <v>#DIV/0!</v>
      </c>
      <c r="P39" s="452" t="e">
        <f t="shared" si="21"/>
        <v>#DIV/0!</v>
      </c>
      <c r="Q39" s="452" t="e">
        <f t="shared" si="21"/>
        <v>#DIV/0!</v>
      </c>
      <c r="R39" s="453" t="e">
        <f t="shared" si="21"/>
        <v>#DIV/0!</v>
      </c>
    </row>
    <row r="40" spans="1:18" ht="15" x14ac:dyDescent="0.2">
      <c r="A40" s="745"/>
      <c r="B40" s="745"/>
      <c r="C40" s="748"/>
      <c r="D40" s="7" t="s">
        <v>68</v>
      </c>
      <c r="E40" s="451">
        <f>SUM(F40:Q40)</f>
        <v>0</v>
      </c>
      <c r="F40" s="499">
        <v>0</v>
      </c>
      <c r="G40" s="499"/>
      <c r="H40" s="499"/>
      <c r="I40" s="499"/>
      <c r="J40" s="499"/>
      <c r="K40" s="499"/>
      <c r="L40" s="499"/>
      <c r="M40" s="499"/>
      <c r="N40" s="499"/>
      <c r="O40" s="499"/>
      <c r="P40" s="499"/>
      <c r="Q40" s="499"/>
      <c r="R40" s="500">
        <v>3000000</v>
      </c>
    </row>
    <row r="41" spans="1:18" ht="15" x14ac:dyDescent="0.2">
      <c r="A41" s="745"/>
      <c r="B41" s="745"/>
      <c r="C41" s="748"/>
      <c r="D41" s="5" t="s">
        <v>69</v>
      </c>
      <c r="E41" s="452" t="e">
        <f t="shared" ref="E41:R41" si="22">E40*100/E38</f>
        <v>#DIV/0!</v>
      </c>
      <c r="F41" s="452" t="e">
        <f t="shared" si="22"/>
        <v>#DIV/0!</v>
      </c>
      <c r="G41" s="452" t="e">
        <f t="shared" si="22"/>
        <v>#DIV/0!</v>
      </c>
      <c r="H41" s="452" t="e">
        <f t="shared" si="22"/>
        <v>#DIV/0!</v>
      </c>
      <c r="I41" s="452" t="e">
        <f t="shared" si="22"/>
        <v>#DIV/0!</v>
      </c>
      <c r="J41" s="452" t="e">
        <f t="shared" si="22"/>
        <v>#DIV/0!</v>
      </c>
      <c r="K41" s="452" t="e">
        <f t="shared" si="22"/>
        <v>#DIV/0!</v>
      </c>
      <c r="L41" s="452" t="e">
        <f t="shared" si="22"/>
        <v>#DIV/0!</v>
      </c>
      <c r="M41" s="452" t="e">
        <f t="shared" si="22"/>
        <v>#DIV/0!</v>
      </c>
      <c r="N41" s="452" t="e">
        <f t="shared" si="22"/>
        <v>#DIV/0!</v>
      </c>
      <c r="O41" s="452" t="e">
        <f t="shared" si="22"/>
        <v>#DIV/0!</v>
      </c>
      <c r="P41" s="452" t="e">
        <f t="shared" si="22"/>
        <v>#DIV/0!</v>
      </c>
      <c r="Q41" s="452" t="e">
        <f t="shared" si="22"/>
        <v>#DIV/0!</v>
      </c>
      <c r="R41" s="453">
        <f t="shared" si="22"/>
        <v>100</v>
      </c>
    </row>
    <row r="42" spans="1:18" ht="15.75" thickBot="1" x14ac:dyDescent="0.25">
      <c r="A42" s="746"/>
      <c r="B42" s="746"/>
      <c r="C42" s="749"/>
      <c r="D42" s="6" t="s">
        <v>70</v>
      </c>
      <c r="E42" s="454">
        <f t="shared" ref="E42:R42" si="23">E40*100/E35</f>
        <v>0</v>
      </c>
      <c r="F42" s="454">
        <f t="shared" si="23"/>
        <v>0</v>
      </c>
      <c r="G42" s="454" t="e">
        <f t="shared" si="23"/>
        <v>#DIV/0!</v>
      </c>
      <c r="H42" s="454" t="e">
        <f t="shared" si="23"/>
        <v>#DIV/0!</v>
      </c>
      <c r="I42" s="454" t="e">
        <f t="shared" si="23"/>
        <v>#DIV/0!</v>
      </c>
      <c r="J42" s="454" t="e">
        <f t="shared" si="23"/>
        <v>#DIV/0!</v>
      </c>
      <c r="K42" s="454" t="e">
        <f t="shared" si="23"/>
        <v>#DIV/0!</v>
      </c>
      <c r="L42" s="454" t="e">
        <f t="shared" si="23"/>
        <v>#DIV/0!</v>
      </c>
      <c r="M42" s="454" t="e">
        <f t="shared" si="23"/>
        <v>#DIV/0!</v>
      </c>
      <c r="N42" s="454" t="e">
        <f t="shared" si="23"/>
        <v>#DIV/0!</v>
      </c>
      <c r="O42" s="454" t="e">
        <f t="shared" si="23"/>
        <v>#DIV/0!</v>
      </c>
      <c r="P42" s="454" t="e">
        <f t="shared" si="23"/>
        <v>#DIV/0!</v>
      </c>
      <c r="Q42" s="454" t="e">
        <f t="shared" si="23"/>
        <v>#DIV/0!</v>
      </c>
      <c r="R42" s="455" t="e">
        <f t="shared" si="23"/>
        <v>#DIV/0!</v>
      </c>
    </row>
    <row r="43" spans="1:18" ht="15" x14ac:dyDescent="0.2">
      <c r="A43" s="744">
        <v>5</v>
      </c>
      <c r="B43" s="744" t="str">
        <f>'PI. MP. Avance'!B31</f>
        <v>MP105010301</v>
      </c>
      <c r="C43" s="747" t="str">
        <f>'PI. MP. Avance'!C31</f>
        <v xml:space="preserve"> Realizar   en los 42 entes territoriales, un programa de sensibilización y educación en el respeto y promoción de la diferencia y orientación sexual, en el período de gobierno</v>
      </c>
      <c r="D43" s="4" t="s">
        <v>63</v>
      </c>
      <c r="E43" s="21">
        <f>SUM(F43:Q43)</f>
        <v>0</v>
      </c>
      <c r="F43" s="188">
        <f>IF($O$5=2016,VLOOKUP($B43,MP,24,FALSE),IF($O$5=2017,VLOOKUP($B43,MP,37,FALSE),IF($O$5=2018,VLOOKUP($B43,MP,50,FALSE),IF($O$5=2019,VLOOKUP($B43,MP,63,FALSE)," "))))</f>
        <v>0</v>
      </c>
      <c r="G43" s="188">
        <f>IF($O$5=2016,VLOOKUP($B43,MP,25,FALSE),IF($O$5=2017,VLOOKUP($B43,MP,38,FALSE),IF($O$5=2018,VLOOKUP($B43,MP,51,FALSE),IF($O$5=2019,VLOOKUP($B43,MP,64,FALSE)," "))))</f>
        <v>0</v>
      </c>
      <c r="H43" s="188">
        <f>IF($O$5=2016,VLOOKUP($B43,MP,26,FALSE),IF($O$5=2017,VLOOKUP($B43,MP,39,FALSE),IF($O$5=2018,VLOOKUP($B43,MP,52,FALSE),IF($O$5=2019,VLOOKUP($B43,MP,65,FALSE)," "))))</f>
        <v>0</v>
      </c>
      <c r="I43" s="188">
        <f>IF($O$5=2016,VLOOKUP($B43,MP,27,FALSE),IF($O$5=2017,VLOOKUP($B43,MP,40,FALSE),IF($O$5=2018,VLOOKUP($B43,MP,53,FALSE),IF($O$5=2019,VLOOKUP($B43,MP,66,FALSE)," "))))</f>
        <v>0</v>
      </c>
      <c r="J43" s="188">
        <f>IF($O$5=2016,VLOOKUP($B43,MP,28,FALSE),IF($O$5=2017,VLOOKUP($B43,MP,41,FALSE),IF($O$5=2018,VLOOKUP($B43,MP,54,FALSE),IF($O$5=2019,VLOOKUP($B43,MP,67,FALSE)," "))))</f>
        <v>0</v>
      </c>
      <c r="K43" s="188">
        <f>IF($O$5=2016,VLOOKUP($B43,MP,29,FALSE),IF($O$5=2017,VLOOKUP($B43,MP,42,FALSE),IF($O$5=2018,VLOOKUP($B43,MP,55,FALSE),IF($O$5=2019,VLOOKUP($B43,MP,68,FALSE)," "))))</f>
        <v>0</v>
      </c>
      <c r="L43" s="188">
        <f>IF($O$5=2016,VLOOKUP($B43,MP,30,FALSE),IF($O$5=2017,VLOOKUP($B43,MP,43,FALSE),IF($O$5=2018,VLOOKUP($B43,MP,56,FALSE),IF($O$5=2019,VLOOKUP($B43,MP,69,FALSE)," "))))</f>
        <v>0</v>
      </c>
      <c r="M43" s="188">
        <f>IF($O$5=2016,VLOOKUP($B43,MP,31,FALSE),IF($O$5=2017,VLOOKUP($B43,MP,44,FALSE),IF($O$5=2018,VLOOKUP($B43,MP,57,FALSE),IF($O$5=2019,VLOOKUP($B43,MP,70,FALSE)," "))))</f>
        <v>0</v>
      </c>
      <c r="N43" s="188">
        <f>IF($O$5=2016,VLOOKUP($B43,MP,32,FALSE),IF($O$5=2017,VLOOKUP($B43,MP,45,FALSE),IF($O$5=2018,VLOOKUP($B43,MP,58,FALSE),IF($O$5=2019,VLOOKUP($B43,MP,71,FALSE)," "))))</f>
        <v>0</v>
      </c>
      <c r="O43" s="188">
        <f>IF($O$5=2016,VLOOKUP($B43,MP,33,FALSE),IF($O$5=2017,VLOOKUP($B43,MP,46,FALSE),IF($O$5=2018,VLOOKUP($B43,MP,59,FALSE),IF($O$5=2019,VLOOKUP($B43,MP,72,FALSE)," "))))</f>
        <v>0</v>
      </c>
      <c r="P43" s="188">
        <f>IF($O$5=2016,VLOOKUP($B43,MP,34,FALSE),IF($O$5=2017,VLOOKUP($B43,MP,47,FALSE),IF($O$5=2018,VLOOKUP($B43,MP,60,FALSE),IF($O$5=2019,VLOOKUP($B43,MP,73,FALSE)," "))))</f>
        <v>0</v>
      </c>
      <c r="Q43" s="188">
        <f>IF($O$5=2016,VLOOKUP($B43,MP,35,FALSE),IF($O$5=2017,VLOOKUP($B43,MP,48,FALSE),IF($O$5=2018,VLOOKUP($B43,MP,61,FALSE),IF($O$5=2019,VLOOKUP($B43,MP,74,FALSE)," "))))</f>
        <v>0</v>
      </c>
      <c r="R43" s="22"/>
    </row>
    <row r="44" spans="1:18" ht="15" x14ac:dyDescent="0.2">
      <c r="A44" s="745"/>
      <c r="B44" s="745"/>
      <c r="C44" s="748"/>
      <c r="D44" s="8" t="s">
        <v>64</v>
      </c>
      <c r="E44" s="451">
        <f>SUM(F44:Q44)</f>
        <v>15000000</v>
      </c>
      <c r="F44" s="499">
        <v>15000000</v>
      </c>
      <c r="G44" s="499"/>
      <c r="H44" s="499"/>
      <c r="I44" s="499"/>
      <c r="J44" s="499"/>
      <c r="K44" s="499"/>
      <c r="L44" s="499"/>
      <c r="M44" s="499"/>
      <c r="N44" s="499"/>
      <c r="O44" s="499"/>
      <c r="P44" s="499"/>
      <c r="Q44" s="499"/>
      <c r="R44" s="500"/>
    </row>
    <row r="45" spans="1:18" ht="15" x14ac:dyDescent="0.2">
      <c r="A45" s="745"/>
      <c r="B45" s="745"/>
      <c r="C45" s="748"/>
      <c r="D45" s="5" t="s">
        <v>65</v>
      </c>
      <c r="E45" s="452" t="e">
        <f t="shared" ref="E45:R45" si="24">E44*100/E43</f>
        <v>#DIV/0!</v>
      </c>
      <c r="F45" s="452" t="e">
        <f t="shared" si="24"/>
        <v>#DIV/0!</v>
      </c>
      <c r="G45" s="452" t="e">
        <f t="shared" si="24"/>
        <v>#DIV/0!</v>
      </c>
      <c r="H45" s="452" t="e">
        <f t="shared" si="24"/>
        <v>#DIV/0!</v>
      </c>
      <c r="I45" s="452" t="e">
        <f t="shared" si="24"/>
        <v>#DIV/0!</v>
      </c>
      <c r="J45" s="452" t="e">
        <f t="shared" si="24"/>
        <v>#DIV/0!</v>
      </c>
      <c r="K45" s="452" t="e">
        <f t="shared" si="24"/>
        <v>#DIV/0!</v>
      </c>
      <c r="L45" s="452" t="e">
        <f t="shared" si="24"/>
        <v>#DIV/0!</v>
      </c>
      <c r="M45" s="452" t="e">
        <f t="shared" si="24"/>
        <v>#DIV/0!</v>
      </c>
      <c r="N45" s="452" t="e">
        <f t="shared" si="24"/>
        <v>#DIV/0!</v>
      </c>
      <c r="O45" s="452" t="e">
        <f t="shared" si="24"/>
        <v>#DIV/0!</v>
      </c>
      <c r="P45" s="452" t="e">
        <f t="shared" si="24"/>
        <v>#DIV/0!</v>
      </c>
      <c r="Q45" s="452" t="e">
        <f t="shared" si="24"/>
        <v>#DIV/0!</v>
      </c>
      <c r="R45" s="453" t="e">
        <f t="shared" si="24"/>
        <v>#DIV/0!</v>
      </c>
    </row>
    <row r="46" spans="1:18" ht="15" x14ac:dyDescent="0.2">
      <c r="A46" s="745"/>
      <c r="B46" s="745"/>
      <c r="C46" s="748"/>
      <c r="D46" s="8" t="s">
        <v>66</v>
      </c>
      <c r="E46" s="451">
        <f>SUM(F46:Q46)</f>
        <v>15000000</v>
      </c>
      <c r="F46" s="499">
        <v>15000000</v>
      </c>
      <c r="G46" s="499"/>
      <c r="H46" s="499"/>
      <c r="I46" s="499"/>
      <c r="J46" s="499"/>
      <c r="K46" s="499"/>
      <c r="L46" s="499"/>
      <c r="M46" s="499"/>
      <c r="N46" s="499"/>
      <c r="O46" s="499"/>
      <c r="P46" s="499"/>
      <c r="Q46" s="499"/>
      <c r="R46" s="500"/>
    </row>
    <row r="47" spans="1:18" ht="15" x14ac:dyDescent="0.2">
      <c r="A47" s="745"/>
      <c r="B47" s="745"/>
      <c r="C47" s="748"/>
      <c r="D47" s="5" t="s">
        <v>67</v>
      </c>
      <c r="E47" s="452" t="e">
        <f t="shared" ref="E47:R47" si="25">E46*100/E43</f>
        <v>#DIV/0!</v>
      </c>
      <c r="F47" s="452" t="e">
        <f t="shared" si="25"/>
        <v>#DIV/0!</v>
      </c>
      <c r="G47" s="452" t="e">
        <f t="shared" si="25"/>
        <v>#DIV/0!</v>
      </c>
      <c r="H47" s="452" t="e">
        <f t="shared" si="25"/>
        <v>#DIV/0!</v>
      </c>
      <c r="I47" s="452" t="e">
        <f t="shared" si="25"/>
        <v>#DIV/0!</v>
      </c>
      <c r="J47" s="452" t="e">
        <f t="shared" si="25"/>
        <v>#DIV/0!</v>
      </c>
      <c r="K47" s="452" t="e">
        <f t="shared" si="25"/>
        <v>#DIV/0!</v>
      </c>
      <c r="L47" s="452" t="e">
        <f t="shared" si="25"/>
        <v>#DIV/0!</v>
      </c>
      <c r="M47" s="452" t="e">
        <f t="shared" si="25"/>
        <v>#DIV/0!</v>
      </c>
      <c r="N47" s="452" t="e">
        <f t="shared" si="25"/>
        <v>#DIV/0!</v>
      </c>
      <c r="O47" s="452" t="e">
        <f t="shared" si="25"/>
        <v>#DIV/0!</v>
      </c>
      <c r="P47" s="452" t="e">
        <f t="shared" si="25"/>
        <v>#DIV/0!</v>
      </c>
      <c r="Q47" s="452" t="e">
        <f t="shared" si="25"/>
        <v>#DIV/0!</v>
      </c>
      <c r="R47" s="453" t="e">
        <f t="shared" si="25"/>
        <v>#DIV/0!</v>
      </c>
    </row>
    <row r="48" spans="1:18" ht="15" x14ac:dyDescent="0.2">
      <c r="A48" s="745"/>
      <c r="B48" s="745"/>
      <c r="C48" s="748"/>
      <c r="D48" s="7" t="s">
        <v>68</v>
      </c>
      <c r="E48" s="451">
        <f>SUM(F48:Q48)</f>
        <v>15000000</v>
      </c>
      <c r="F48" s="499">
        <v>15000000</v>
      </c>
      <c r="G48" s="499"/>
      <c r="H48" s="499"/>
      <c r="I48" s="499"/>
      <c r="J48" s="499"/>
      <c r="K48" s="499"/>
      <c r="L48" s="499"/>
      <c r="M48" s="499"/>
      <c r="N48" s="499"/>
      <c r="O48" s="499"/>
      <c r="P48" s="499"/>
      <c r="Q48" s="499"/>
      <c r="R48" s="500"/>
    </row>
    <row r="49" spans="1:18" ht="15" x14ac:dyDescent="0.2">
      <c r="A49" s="745"/>
      <c r="B49" s="745"/>
      <c r="C49" s="748"/>
      <c r="D49" s="5" t="s">
        <v>69</v>
      </c>
      <c r="E49" s="452">
        <f t="shared" ref="E49:R49" si="26">E48*100/E46</f>
        <v>100</v>
      </c>
      <c r="F49" s="452">
        <f t="shared" si="26"/>
        <v>100</v>
      </c>
      <c r="G49" s="452" t="e">
        <f t="shared" si="26"/>
        <v>#DIV/0!</v>
      </c>
      <c r="H49" s="452" t="e">
        <f t="shared" si="26"/>
        <v>#DIV/0!</v>
      </c>
      <c r="I49" s="452" t="e">
        <f t="shared" si="26"/>
        <v>#DIV/0!</v>
      </c>
      <c r="J49" s="452" t="e">
        <f t="shared" si="26"/>
        <v>#DIV/0!</v>
      </c>
      <c r="K49" s="452" t="e">
        <f t="shared" si="26"/>
        <v>#DIV/0!</v>
      </c>
      <c r="L49" s="452" t="e">
        <f t="shared" si="26"/>
        <v>#DIV/0!</v>
      </c>
      <c r="M49" s="452" t="e">
        <f t="shared" si="26"/>
        <v>#DIV/0!</v>
      </c>
      <c r="N49" s="452" t="e">
        <f t="shared" si="26"/>
        <v>#DIV/0!</v>
      </c>
      <c r="O49" s="452" t="e">
        <f t="shared" si="26"/>
        <v>#DIV/0!</v>
      </c>
      <c r="P49" s="452" t="e">
        <f t="shared" si="26"/>
        <v>#DIV/0!</v>
      </c>
      <c r="Q49" s="452" t="e">
        <f t="shared" si="26"/>
        <v>#DIV/0!</v>
      </c>
      <c r="R49" s="453" t="e">
        <f t="shared" si="26"/>
        <v>#DIV/0!</v>
      </c>
    </row>
    <row r="50" spans="1:18" ht="15.75" thickBot="1" x14ac:dyDescent="0.25">
      <c r="A50" s="746"/>
      <c r="B50" s="746"/>
      <c r="C50" s="749"/>
      <c r="D50" s="6" t="s">
        <v>70</v>
      </c>
      <c r="E50" s="454" t="e">
        <f t="shared" ref="E50:R50" si="27">E48*100/E43</f>
        <v>#DIV/0!</v>
      </c>
      <c r="F50" s="454" t="e">
        <f t="shared" si="27"/>
        <v>#DIV/0!</v>
      </c>
      <c r="G50" s="454" t="e">
        <f t="shared" si="27"/>
        <v>#DIV/0!</v>
      </c>
      <c r="H50" s="454" t="e">
        <f t="shared" si="27"/>
        <v>#DIV/0!</v>
      </c>
      <c r="I50" s="454" t="e">
        <f t="shared" si="27"/>
        <v>#DIV/0!</v>
      </c>
      <c r="J50" s="454" t="e">
        <f t="shared" si="27"/>
        <v>#DIV/0!</v>
      </c>
      <c r="K50" s="454" t="e">
        <f t="shared" si="27"/>
        <v>#DIV/0!</v>
      </c>
      <c r="L50" s="454" t="e">
        <f t="shared" si="27"/>
        <v>#DIV/0!</v>
      </c>
      <c r="M50" s="454" t="e">
        <f t="shared" si="27"/>
        <v>#DIV/0!</v>
      </c>
      <c r="N50" s="454" t="e">
        <f t="shared" si="27"/>
        <v>#DIV/0!</v>
      </c>
      <c r="O50" s="454" t="e">
        <f t="shared" si="27"/>
        <v>#DIV/0!</v>
      </c>
      <c r="P50" s="454" t="e">
        <f t="shared" si="27"/>
        <v>#DIV/0!</v>
      </c>
      <c r="Q50" s="454" t="e">
        <f t="shared" si="27"/>
        <v>#DIV/0!</v>
      </c>
      <c r="R50" s="455" t="e">
        <f t="shared" si="27"/>
        <v>#DIV/0!</v>
      </c>
    </row>
    <row r="51" spans="1:18" ht="15" x14ac:dyDescent="0.2">
      <c r="A51" s="744">
        <v>6</v>
      </c>
      <c r="B51" s="744" t="str">
        <f>'PI. MP. Avance'!B36</f>
        <v>MP105010302</v>
      </c>
      <c r="C51" s="747" t="str">
        <f>'PI. MP. Avance'!C36</f>
        <v>Implementar un (1) ACUERDO de seguridad y protección a la comunidad  LGBTI, con acompañamiento de  las autoridades civiles y policiales, durante el periodo de gobierno.</v>
      </c>
      <c r="D51" s="4" t="s">
        <v>63</v>
      </c>
      <c r="E51" s="21">
        <f>SUM(F51:Q51)</f>
        <v>0</v>
      </c>
      <c r="F51" s="188">
        <f>IF($O$5=2016,VLOOKUP($B51,MP,24,FALSE),IF($O$5=2017,VLOOKUP($B51,MP,37,FALSE),IF($O$5=2018,VLOOKUP($B51,MP,50,FALSE),IF($O$5=2019,VLOOKUP($B51,MP,63,FALSE)," "))))</f>
        <v>0</v>
      </c>
      <c r="G51" s="188">
        <f>IF($O$5=2016,VLOOKUP($B51,MP,25,FALSE),IF($O$5=2017,VLOOKUP($B51,MP,38,FALSE),IF($O$5=2018,VLOOKUP($B51,MP,51,FALSE),IF($O$5=2019,VLOOKUP($B51,MP,64,FALSE)," "))))</f>
        <v>0</v>
      </c>
      <c r="H51" s="188">
        <f>IF($O$5=2016,VLOOKUP($B51,MP,26,FALSE),IF($O$5=2017,VLOOKUP($B51,MP,39,FALSE),IF($O$5=2018,VLOOKUP($B51,MP,52,FALSE),IF($O$5=2019,VLOOKUP($B51,MP,65,FALSE)," "))))</f>
        <v>0</v>
      </c>
      <c r="I51" s="188">
        <f>IF($O$5=2016,VLOOKUP($B51,MP,27,FALSE),IF($O$5=2017,VLOOKUP($B51,MP,40,FALSE),IF($O$5=2018,VLOOKUP($B51,MP,53,FALSE),IF($O$5=2019,VLOOKUP($B51,MP,66,FALSE)," "))))</f>
        <v>0</v>
      </c>
      <c r="J51" s="188">
        <f>IF($O$5=2016,VLOOKUP($B51,MP,28,FALSE),IF($O$5=2017,VLOOKUP($B51,MP,41,FALSE),IF($O$5=2018,VLOOKUP($B51,MP,54,FALSE),IF($O$5=2019,VLOOKUP($B51,MP,67,FALSE)," "))))</f>
        <v>0</v>
      </c>
      <c r="K51" s="188">
        <f>IF($O$5=2016,VLOOKUP($B51,MP,29,FALSE),IF($O$5=2017,VLOOKUP($B51,MP,42,FALSE),IF($O$5=2018,VLOOKUP($B51,MP,55,FALSE),IF($O$5=2019,VLOOKUP($B51,MP,68,FALSE)," "))))</f>
        <v>0</v>
      </c>
      <c r="L51" s="188">
        <f>IF($O$5=2016,VLOOKUP($B51,MP,30,FALSE),IF($O$5=2017,VLOOKUP($B51,MP,43,FALSE),IF($O$5=2018,VLOOKUP($B51,MP,56,FALSE),IF($O$5=2019,VLOOKUP($B51,MP,69,FALSE)," "))))</f>
        <v>0</v>
      </c>
      <c r="M51" s="188">
        <f>IF($O$5=2016,VLOOKUP($B51,MP,31,FALSE),IF($O$5=2017,VLOOKUP($B51,MP,44,FALSE),IF($O$5=2018,VLOOKUP($B51,MP,57,FALSE),IF($O$5=2019,VLOOKUP($B51,MP,70,FALSE)," "))))</f>
        <v>0</v>
      </c>
      <c r="N51" s="188">
        <f>IF($O$5=2016,VLOOKUP($B51,MP,32,FALSE),IF($O$5=2017,VLOOKUP($B51,MP,45,FALSE),IF($O$5=2018,VLOOKUP($B51,MP,58,FALSE),IF($O$5=2019,VLOOKUP($B51,MP,71,FALSE)," "))))</f>
        <v>0</v>
      </c>
      <c r="O51" s="188">
        <f>IF($O$5=2016,VLOOKUP($B51,MP,33,FALSE),IF($O$5=2017,VLOOKUP($B51,MP,46,FALSE),IF($O$5=2018,VLOOKUP($B51,MP,59,FALSE),IF($O$5=2019,VLOOKUP($B51,MP,72,FALSE)," "))))</f>
        <v>0</v>
      </c>
      <c r="P51" s="188">
        <f>IF($O$5=2016,VLOOKUP($B51,MP,34,FALSE),IF($O$5=2017,VLOOKUP($B51,MP,47,FALSE),IF($O$5=2018,VLOOKUP($B51,MP,60,FALSE),IF($O$5=2019,VLOOKUP($B51,MP,73,FALSE)," "))))</f>
        <v>0</v>
      </c>
      <c r="Q51" s="188">
        <f>IF($O$5=2016,VLOOKUP($B51,MP,35,FALSE),IF($O$5=2017,VLOOKUP($B51,MP,48,FALSE),IF($O$5=2018,VLOOKUP($B51,MP,61,FALSE),IF($O$5=2019,VLOOKUP($B51,MP,74,FALSE)," "))))</f>
        <v>0</v>
      </c>
      <c r="R51" s="22"/>
    </row>
    <row r="52" spans="1:18" ht="15" x14ac:dyDescent="0.2">
      <c r="A52" s="745"/>
      <c r="B52" s="750"/>
      <c r="C52" s="752"/>
      <c r="D52" s="8" t="s">
        <v>64</v>
      </c>
      <c r="E52" s="451">
        <f>SUM(F52:Q52)</f>
        <v>0</v>
      </c>
      <c r="F52" s="499">
        <v>0</v>
      </c>
      <c r="G52" s="499"/>
      <c r="H52" s="499"/>
      <c r="I52" s="499"/>
      <c r="J52" s="499"/>
      <c r="K52" s="499"/>
      <c r="L52" s="499"/>
      <c r="M52" s="499"/>
      <c r="N52" s="499"/>
      <c r="O52" s="499"/>
      <c r="P52" s="499"/>
      <c r="Q52" s="499"/>
      <c r="R52" s="500"/>
    </row>
    <row r="53" spans="1:18" ht="15" x14ac:dyDescent="0.2">
      <c r="A53" s="745"/>
      <c r="B53" s="750"/>
      <c r="C53" s="752"/>
      <c r="D53" s="5" t="s">
        <v>65</v>
      </c>
      <c r="E53" s="452" t="e">
        <f t="shared" ref="E53:R53" si="28">E52*100/E51</f>
        <v>#DIV/0!</v>
      </c>
      <c r="F53" s="452" t="e">
        <f t="shared" si="28"/>
        <v>#DIV/0!</v>
      </c>
      <c r="G53" s="452" t="e">
        <f t="shared" si="28"/>
        <v>#DIV/0!</v>
      </c>
      <c r="H53" s="452" t="e">
        <f t="shared" si="28"/>
        <v>#DIV/0!</v>
      </c>
      <c r="I53" s="452" t="e">
        <f t="shared" si="28"/>
        <v>#DIV/0!</v>
      </c>
      <c r="J53" s="452" t="e">
        <f t="shared" si="28"/>
        <v>#DIV/0!</v>
      </c>
      <c r="K53" s="452" t="e">
        <f t="shared" si="28"/>
        <v>#DIV/0!</v>
      </c>
      <c r="L53" s="452" t="e">
        <f t="shared" si="28"/>
        <v>#DIV/0!</v>
      </c>
      <c r="M53" s="452" t="e">
        <f t="shared" si="28"/>
        <v>#DIV/0!</v>
      </c>
      <c r="N53" s="452" t="e">
        <f t="shared" si="28"/>
        <v>#DIV/0!</v>
      </c>
      <c r="O53" s="452" t="e">
        <f t="shared" si="28"/>
        <v>#DIV/0!</v>
      </c>
      <c r="P53" s="452" t="e">
        <f t="shared" si="28"/>
        <v>#DIV/0!</v>
      </c>
      <c r="Q53" s="452" t="e">
        <f t="shared" si="28"/>
        <v>#DIV/0!</v>
      </c>
      <c r="R53" s="453" t="e">
        <f t="shared" si="28"/>
        <v>#DIV/0!</v>
      </c>
    </row>
    <row r="54" spans="1:18" ht="15" x14ac:dyDescent="0.2">
      <c r="A54" s="745"/>
      <c r="B54" s="750"/>
      <c r="C54" s="752"/>
      <c r="D54" s="8" t="s">
        <v>66</v>
      </c>
      <c r="E54" s="451">
        <f>SUM(F54:Q54)</f>
        <v>0</v>
      </c>
      <c r="F54" s="499">
        <v>0</v>
      </c>
      <c r="G54" s="499"/>
      <c r="H54" s="499"/>
      <c r="I54" s="499"/>
      <c r="J54" s="499"/>
      <c r="K54" s="499"/>
      <c r="L54" s="499"/>
      <c r="M54" s="499"/>
      <c r="N54" s="499"/>
      <c r="O54" s="499"/>
      <c r="P54" s="499"/>
      <c r="Q54" s="499"/>
      <c r="R54" s="500"/>
    </row>
    <row r="55" spans="1:18" ht="15" x14ac:dyDescent="0.2">
      <c r="A55" s="745"/>
      <c r="B55" s="750"/>
      <c r="C55" s="752"/>
      <c r="D55" s="5" t="s">
        <v>67</v>
      </c>
      <c r="E55" s="452" t="e">
        <f t="shared" ref="E55:R55" si="29">E54*100/E51</f>
        <v>#DIV/0!</v>
      </c>
      <c r="F55" s="452" t="e">
        <f t="shared" si="29"/>
        <v>#DIV/0!</v>
      </c>
      <c r="G55" s="452" t="e">
        <f t="shared" si="29"/>
        <v>#DIV/0!</v>
      </c>
      <c r="H55" s="452" t="e">
        <f t="shared" si="29"/>
        <v>#DIV/0!</v>
      </c>
      <c r="I55" s="452" t="e">
        <f t="shared" si="29"/>
        <v>#DIV/0!</v>
      </c>
      <c r="J55" s="452" t="e">
        <f t="shared" si="29"/>
        <v>#DIV/0!</v>
      </c>
      <c r="K55" s="452" t="e">
        <f t="shared" si="29"/>
        <v>#DIV/0!</v>
      </c>
      <c r="L55" s="452" t="e">
        <f t="shared" si="29"/>
        <v>#DIV/0!</v>
      </c>
      <c r="M55" s="452" t="e">
        <f t="shared" si="29"/>
        <v>#DIV/0!</v>
      </c>
      <c r="N55" s="452" t="e">
        <f t="shared" si="29"/>
        <v>#DIV/0!</v>
      </c>
      <c r="O55" s="452" t="e">
        <f t="shared" si="29"/>
        <v>#DIV/0!</v>
      </c>
      <c r="P55" s="452" t="e">
        <f t="shared" si="29"/>
        <v>#DIV/0!</v>
      </c>
      <c r="Q55" s="452" t="e">
        <f t="shared" si="29"/>
        <v>#DIV/0!</v>
      </c>
      <c r="R55" s="453" t="e">
        <f t="shared" si="29"/>
        <v>#DIV/0!</v>
      </c>
    </row>
    <row r="56" spans="1:18" ht="15" x14ac:dyDescent="0.2">
      <c r="A56" s="745"/>
      <c r="B56" s="750"/>
      <c r="C56" s="752"/>
      <c r="D56" s="7" t="s">
        <v>68</v>
      </c>
      <c r="E56" s="451">
        <f>SUM(F56:Q56)</f>
        <v>0</v>
      </c>
      <c r="F56" s="499">
        <v>0</v>
      </c>
      <c r="G56" s="499"/>
      <c r="H56" s="499"/>
      <c r="I56" s="499"/>
      <c r="J56" s="499"/>
      <c r="K56" s="499"/>
      <c r="L56" s="499"/>
      <c r="M56" s="499"/>
      <c r="N56" s="499"/>
      <c r="O56" s="499"/>
      <c r="P56" s="499"/>
      <c r="Q56" s="499"/>
      <c r="R56" s="500"/>
    </row>
    <row r="57" spans="1:18" ht="15" x14ac:dyDescent="0.2">
      <c r="A57" s="745"/>
      <c r="B57" s="750"/>
      <c r="C57" s="752"/>
      <c r="D57" s="5" t="s">
        <v>69</v>
      </c>
      <c r="E57" s="452" t="e">
        <f t="shared" ref="E57:R57" si="30">E56*100/E54</f>
        <v>#DIV/0!</v>
      </c>
      <c r="F57" s="452" t="e">
        <f t="shared" si="30"/>
        <v>#DIV/0!</v>
      </c>
      <c r="G57" s="452" t="e">
        <f t="shared" si="30"/>
        <v>#DIV/0!</v>
      </c>
      <c r="H57" s="452" t="e">
        <f t="shared" si="30"/>
        <v>#DIV/0!</v>
      </c>
      <c r="I57" s="452" t="e">
        <f t="shared" si="30"/>
        <v>#DIV/0!</v>
      </c>
      <c r="J57" s="452" t="e">
        <f t="shared" si="30"/>
        <v>#DIV/0!</v>
      </c>
      <c r="K57" s="452" t="e">
        <f t="shared" si="30"/>
        <v>#DIV/0!</v>
      </c>
      <c r="L57" s="452" t="e">
        <f t="shared" si="30"/>
        <v>#DIV/0!</v>
      </c>
      <c r="M57" s="452" t="e">
        <f t="shared" si="30"/>
        <v>#DIV/0!</v>
      </c>
      <c r="N57" s="452" t="e">
        <f t="shared" si="30"/>
        <v>#DIV/0!</v>
      </c>
      <c r="O57" s="452" t="e">
        <f t="shared" si="30"/>
        <v>#DIV/0!</v>
      </c>
      <c r="P57" s="452" t="e">
        <f t="shared" si="30"/>
        <v>#DIV/0!</v>
      </c>
      <c r="Q57" s="452" t="e">
        <f t="shared" si="30"/>
        <v>#DIV/0!</v>
      </c>
      <c r="R57" s="453" t="e">
        <f t="shared" si="30"/>
        <v>#DIV/0!</v>
      </c>
    </row>
    <row r="58" spans="1:18" ht="15.75" thickBot="1" x14ac:dyDescent="0.25">
      <c r="A58" s="746"/>
      <c r="B58" s="751"/>
      <c r="C58" s="753"/>
      <c r="D58" s="6" t="s">
        <v>70</v>
      </c>
      <c r="E58" s="454" t="e">
        <f t="shared" ref="E58:R58" si="31">E56*100/E51</f>
        <v>#DIV/0!</v>
      </c>
      <c r="F58" s="454" t="e">
        <f t="shared" si="31"/>
        <v>#DIV/0!</v>
      </c>
      <c r="G58" s="454" t="e">
        <f t="shared" si="31"/>
        <v>#DIV/0!</v>
      </c>
      <c r="H58" s="454" t="e">
        <f t="shared" si="31"/>
        <v>#DIV/0!</v>
      </c>
      <c r="I58" s="454" t="e">
        <f t="shared" si="31"/>
        <v>#DIV/0!</v>
      </c>
      <c r="J58" s="454" t="e">
        <f t="shared" si="31"/>
        <v>#DIV/0!</v>
      </c>
      <c r="K58" s="454" t="e">
        <f t="shared" si="31"/>
        <v>#DIV/0!</v>
      </c>
      <c r="L58" s="454" t="e">
        <f t="shared" si="31"/>
        <v>#DIV/0!</v>
      </c>
      <c r="M58" s="454" t="e">
        <f t="shared" si="31"/>
        <v>#DIV/0!</v>
      </c>
      <c r="N58" s="454" t="e">
        <f t="shared" si="31"/>
        <v>#DIV/0!</v>
      </c>
      <c r="O58" s="454" t="e">
        <f t="shared" si="31"/>
        <v>#DIV/0!</v>
      </c>
      <c r="P58" s="454" t="e">
        <f t="shared" si="31"/>
        <v>#DIV/0!</v>
      </c>
      <c r="Q58" s="454" t="e">
        <f t="shared" si="31"/>
        <v>#DIV/0!</v>
      </c>
      <c r="R58" s="455" t="e">
        <f t="shared" si="31"/>
        <v>#DIV/0!</v>
      </c>
    </row>
    <row r="59" spans="1:18" ht="15" x14ac:dyDescent="0.2">
      <c r="A59" s="744">
        <v>7</v>
      </c>
      <c r="B59" s="744" t="str">
        <f>'PI. MP. Avance'!B41</f>
        <v>MP105020101</v>
      </c>
      <c r="C59" s="747" t="str">
        <f>'PI. MP. Avance'!C41</f>
        <v>Acompañar a dos  Municipios en la Construcción y puesta en marcha de Dos (2) Hogares de Acogida para Mujeres víctimas de violencia, en el cuatrienio</v>
      </c>
      <c r="D59" s="4" t="s">
        <v>63</v>
      </c>
      <c r="E59" s="21">
        <f>SUM(F59:Q59)</f>
        <v>0</v>
      </c>
      <c r="F59" s="188">
        <f>IF($O$5=2016,VLOOKUP($B59,MP,24,FALSE),IF($O$5=2017,VLOOKUP($B59,MP,37,FALSE),IF($O$5=2018,VLOOKUP($B59,MP,50,FALSE),IF($O$5=2019,VLOOKUP($B59,MP,63,FALSE)," "))))</f>
        <v>0</v>
      </c>
      <c r="G59" s="188">
        <f>IF($O$5=2016,VLOOKUP($B59,MP,25,FALSE),IF($O$5=2017,VLOOKUP($B59,MP,38,FALSE),IF($O$5=2018,VLOOKUP($B59,MP,51,FALSE),IF($O$5=2019,VLOOKUP($B59,MP,64,FALSE)," "))))</f>
        <v>0</v>
      </c>
      <c r="H59" s="188">
        <f>IF($O$5=2016,VLOOKUP($B59,MP,26,FALSE),IF($O$5=2017,VLOOKUP($B59,MP,39,FALSE),IF($O$5=2018,VLOOKUP($B59,MP,52,FALSE),IF($O$5=2019,VLOOKUP($B59,MP,65,FALSE)," "))))</f>
        <v>0</v>
      </c>
      <c r="I59" s="188">
        <f>IF($O$5=2016,VLOOKUP($B59,MP,27,FALSE),IF($O$5=2017,VLOOKUP($B59,MP,40,FALSE),IF($O$5=2018,VLOOKUP($B59,MP,53,FALSE),IF($O$5=2019,VLOOKUP($B59,MP,66,FALSE)," "))))</f>
        <v>0</v>
      </c>
      <c r="J59" s="188">
        <f>IF($O$5=2016,VLOOKUP($B59,MP,28,FALSE),IF($O$5=2017,VLOOKUP($B59,MP,41,FALSE),IF($O$5=2018,VLOOKUP($B59,MP,54,FALSE),IF($O$5=2019,VLOOKUP($B59,MP,67,FALSE)," "))))</f>
        <v>0</v>
      </c>
      <c r="K59" s="188">
        <f>IF($O$5=2016,VLOOKUP($B59,MP,29,FALSE),IF($O$5=2017,VLOOKUP($B59,MP,42,FALSE),IF($O$5=2018,VLOOKUP($B59,MP,55,FALSE),IF($O$5=2019,VLOOKUP($B59,MP,68,FALSE)," "))))</f>
        <v>0</v>
      </c>
      <c r="L59" s="188">
        <f>IF($O$5=2016,VLOOKUP($B59,MP,30,FALSE),IF($O$5=2017,VLOOKUP($B59,MP,43,FALSE),IF($O$5=2018,VLOOKUP($B59,MP,56,FALSE),IF($O$5=2019,VLOOKUP($B59,MP,69,FALSE)," "))))</f>
        <v>0</v>
      </c>
      <c r="M59" s="188">
        <f>IF($O$5=2016,VLOOKUP($B59,MP,31,FALSE),IF($O$5=2017,VLOOKUP($B59,MP,44,FALSE),IF($O$5=2018,VLOOKUP($B59,MP,57,FALSE),IF($O$5=2019,VLOOKUP($B59,MP,70,FALSE)," "))))</f>
        <v>0</v>
      </c>
      <c r="N59" s="188">
        <f>IF($O$5=2016,VLOOKUP($B59,MP,32,FALSE),IF($O$5=2017,VLOOKUP($B59,MP,45,FALSE),IF($O$5=2018,VLOOKUP($B59,MP,58,FALSE),IF($O$5=2019,VLOOKUP($B59,MP,71,FALSE)," "))))</f>
        <v>0</v>
      </c>
      <c r="O59" s="188">
        <f>IF($O$5=2016,VLOOKUP($B59,MP,33,FALSE),IF($O$5=2017,VLOOKUP($B59,MP,46,FALSE),IF($O$5=2018,VLOOKUP($B59,MP,59,FALSE),IF($O$5=2019,VLOOKUP($B59,MP,72,FALSE)," "))))</f>
        <v>0</v>
      </c>
      <c r="P59" s="188">
        <f>IF($O$5=2016,VLOOKUP($B59,MP,34,FALSE),IF($O$5=2017,VLOOKUP($B59,MP,47,FALSE),IF($O$5=2018,VLOOKUP($B59,MP,60,FALSE),IF($O$5=2019,VLOOKUP($B59,MP,73,FALSE)," "))))</f>
        <v>0</v>
      </c>
      <c r="Q59" s="188">
        <f>IF($O$5=2016,VLOOKUP($B59,MP,35,FALSE),IF($O$5=2017,VLOOKUP($B59,MP,48,FALSE),IF($O$5=2018,VLOOKUP($B59,MP,61,FALSE),IF($O$5=2019,VLOOKUP($B59,MP,74,FALSE)," "))))</f>
        <v>0</v>
      </c>
      <c r="R59" s="22"/>
    </row>
    <row r="60" spans="1:18" ht="15" x14ac:dyDescent="0.2">
      <c r="A60" s="745"/>
      <c r="B60" s="745"/>
      <c r="C60" s="748"/>
      <c r="D60" s="8" t="s">
        <v>64</v>
      </c>
      <c r="E60" s="451">
        <f>SUM(F60:Q60)</f>
        <v>0</v>
      </c>
      <c r="F60" s="499">
        <v>0</v>
      </c>
      <c r="G60" s="499"/>
      <c r="H60" s="499"/>
      <c r="I60" s="499"/>
      <c r="J60" s="499"/>
      <c r="K60" s="499"/>
      <c r="L60" s="499"/>
      <c r="M60" s="499"/>
      <c r="N60" s="499"/>
      <c r="O60" s="499"/>
      <c r="P60" s="499"/>
      <c r="Q60" s="499"/>
      <c r="R60" s="500"/>
    </row>
    <row r="61" spans="1:18" ht="15" x14ac:dyDescent="0.2">
      <c r="A61" s="745"/>
      <c r="B61" s="745"/>
      <c r="C61" s="748"/>
      <c r="D61" s="5" t="s">
        <v>65</v>
      </c>
      <c r="E61" s="452" t="e">
        <f t="shared" ref="E61:R61" si="32">E60*100/E59</f>
        <v>#DIV/0!</v>
      </c>
      <c r="F61" s="452" t="e">
        <f t="shared" si="32"/>
        <v>#DIV/0!</v>
      </c>
      <c r="G61" s="452" t="e">
        <f t="shared" si="32"/>
        <v>#DIV/0!</v>
      </c>
      <c r="H61" s="452" t="e">
        <f t="shared" si="32"/>
        <v>#DIV/0!</v>
      </c>
      <c r="I61" s="452" t="e">
        <f t="shared" si="32"/>
        <v>#DIV/0!</v>
      </c>
      <c r="J61" s="452" t="e">
        <f t="shared" si="32"/>
        <v>#DIV/0!</v>
      </c>
      <c r="K61" s="452" t="e">
        <f t="shared" si="32"/>
        <v>#DIV/0!</v>
      </c>
      <c r="L61" s="452" t="e">
        <f t="shared" si="32"/>
        <v>#DIV/0!</v>
      </c>
      <c r="M61" s="452" t="e">
        <f t="shared" si="32"/>
        <v>#DIV/0!</v>
      </c>
      <c r="N61" s="452" t="e">
        <f t="shared" si="32"/>
        <v>#DIV/0!</v>
      </c>
      <c r="O61" s="452" t="e">
        <f t="shared" si="32"/>
        <v>#DIV/0!</v>
      </c>
      <c r="P61" s="452" t="e">
        <f t="shared" si="32"/>
        <v>#DIV/0!</v>
      </c>
      <c r="Q61" s="452" t="e">
        <f t="shared" si="32"/>
        <v>#DIV/0!</v>
      </c>
      <c r="R61" s="453" t="e">
        <f t="shared" si="32"/>
        <v>#DIV/0!</v>
      </c>
    </row>
    <row r="62" spans="1:18" ht="15" x14ac:dyDescent="0.2">
      <c r="A62" s="745"/>
      <c r="B62" s="745"/>
      <c r="C62" s="748"/>
      <c r="D62" s="8" t="s">
        <v>66</v>
      </c>
      <c r="E62" s="451">
        <f>SUM(F62:Q62)</f>
        <v>0</v>
      </c>
      <c r="F62" s="499">
        <v>0</v>
      </c>
      <c r="G62" s="499"/>
      <c r="H62" s="499"/>
      <c r="I62" s="499"/>
      <c r="J62" s="499"/>
      <c r="K62" s="499"/>
      <c r="L62" s="499"/>
      <c r="M62" s="499"/>
      <c r="N62" s="499"/>
      <c r="O62" s="499"/>
      <c r="P62" s="499"/>
      <c r="Q62" s="499"/>
      <c r="R62" s="500"/>
    </row>
    <row r="63" spans="1:18" ht="15" x14ac:dyDescent="0.2">
      <c r="A63" s="745"/>
      <c r="B63" s="745"/>
      <c r="C63" s="748"/>
      <c r="D63" s="5" t="s">
        <v>67</v>
      </c>
      <c r="E63" s="452" t="e">
        <f t="shared" ref="E63:R63" si="33">E62*100/E59</f>
        <v>#DIV/0!</v>
      </c>
      <c r="F63" s="452" t="e">
        <f t="shared" si="33"/>
        <v>#DIV/0!</v>
      </c>
      <c r="G63" s="452" t="e">
        <f t="shared" si="33"/>
        <v>#DIV/0!</v>
      </c>
      <c r="H63" s="452" t="e">
        <f t="shared" si="33"/>
        <v>#DIV/0!</v>
      </c>
      <c r="I63" s="452" t="e">
        <f t="shared" si="33"/>
        <v>#DIV/0!</v>
      </c>
      <c r="J63" s="452" t="e">
        <f t="shared" si="33"/>
        <v>#DIV/0!</v>
      </c>
      <c r="K63" s="452" t="e">
        <f t="shared" si="33"/>
        <v>#DIV/0!</v>
      </c>
      <c r="L63" s="452" t="e">
        <f t="shared" si="33"/>
        <v>#DIV/0!</v>
      </c>
      <c r="M63" s="452" t="e">
        <f t="shared" si="33"/>
        <v>#DIV/0!</v>
      </c>
      <c r="N63" s="452" t="e">
        <f t="shared" si="33"/>
        <v>#DIV/0!</v>
      </c>
      <c r="O63" s="452" t="e">
        <f t="shared" si="33"/>
        <v>#DIV/0!</v>
      </c>
      <c r="P63" s="452" t="e">
        <f t="shared" si="33"/>
        <v>#DIV/0!</v>
      </c>
      <c r="Q63" s="452" t="e">
        <f t="shared" si="33"/>
        <v>#DIV/0!</v>
      </c>
      <c r="R63" s="453" t="e">
        <f t="shared" si="33"/>
        <v>#DIV/0!</v>
      </c>
    </row>
    <row r="64" spans="1:18" ht="15" x14ac:dyDescent="0.2">
      <c r="A64" s="745"/>
      <c r="B64" s="745"/>
      <c r="C64" s="748"/>
      <c r="D64" s="7" t="s">
        <v>68</v>
      </c>
      <c r="E64" s="451">
        <f>SUM(F64:Q64)</f>
        <v>0</v>
      </c>
      <c r="F64" s="499">
        <v>0</v>
      </c>
      <c r="G64" s="499"/>
      <c r="H64" s="499"/>
      <c r="I64" s="499"/>
      <c r="J64" s="499"/>
      <c r="K64" s="499"/>
      <c r="L64" s="499"/>
      <c r="M64" s="499"/>
      <c r="N64" s="499"/>
      <c r="O64" s="499"/>
      <c r="P64" s="499"/>
      <c r="Q64" s="499"/>
      <c r="R64" s="500"/>
    </row>
    <row r="65" spans="1:18" ht="15" x14ac:dyDescent="0.2">
      <c r="A65" s="745"/>
      <c r="B65" s="745"/>
      <c r="C65" s="748"/>
      <c r="D65" s="5" t="s">
        <v>69</v>
      </c>
      <c r="E65" s="452" t="e">
        <f t="shared" ref="E65:R65" si="34">E64*100/E62</f>
        <v>#DIV/0!</v>
      </c>
      <c r="F65" s="452" t="e">
        <f t="shared" si="34"/>
        <v>#DIV/0!</v>
      </c>
      <c r="G65" s="452" t="e">
        <f t="shared" si="34"/>
        <v>#DIV/0!</v>
      </c>
      <c r="H65" s="452" t="e">
        <f t="shared" si="34"/>
        <v>#DIV/0!</v>
      </c>
      <c r="I65" s="452" t="e">
        <f t="shared" si="34"/>
        <v>#DIV/0!</v>
      </c>
      <c r="J65" s="452" t="e">
        <f t="shared" si="34"/>
        <v>#DIV/0!</v>
      </c>
      <c r="K65" s="452" t="e">
        <f t="shared" si="34"/>
        <v>#DIV/0!</v>
      </c>
      <c r="L65" s="452" t="e">
        <f t="shared" si="34"/>
        <v>#DIV/0!</v>
      </c>
      <c r="M65" s="452" t="e">
        <f t="shared" si="34"/>
        <v>#DIV/0!</v>
      </c>
      <c r="N65" s="452" t="e">
        <f t="shared" si="34"/>
        <v>#DIV/0!</v>
      </c>
      <c r="O65" s="452" t="e">
        <f t="shared" si="34"/>
        <v>#DIV/0!</v>
      </c>
      <c r="P65" s="452" t="e">
        <f t="shared" si="34"/>
        <v>#DIV/0!</v>
      </c>
      <c r="Q65" s="452" t="e">
        <f t="shared" si="34"/>
        <v>#DIV/0!</v>
      </c>
      <c r="R65" s="453" t="e">
        <f t="shared" si="34"/>
        <v>#DIV/0!</v>
      </c>
    </row>
    <row r="66" spans="1:18" ht="15.75" thickBot="1" x14ac:dyDescent="0.25">
      <c r="A66" s="746"/>
      <c r="B66" s="746"/>
      <c r="C66" s="749"/>
      <c r="D66" s="6" t="s">
        <v>70</v>
      </c>
      <c r="E66" s="454" t="e">
        <f t="shared" ref="E66:R66" si="35">E64*100/E59</f>
        <v>#DIV/0!</v>
      </c>
      <c r="F66" s="454" t="e">
        <f t="shared" si="35"/>
        <v>#DIV/0!</v>
      </c>
      <c r="G66" s="454" t="e">
        <f t="shared" si="35"/>
        <v>#DIV/0!</v>
      </c>
      <c r="H66" s="454" t="e">
        <f t="shared" si="35"/>
        <v>#DIV/0!</v>
      </c>
      <c r="I66" s="454" t="e">
        <f t="shared" si="35"/>
        <v>#DIV/0!</v>
      </c>
      <c r="J66" s="454" t="e">
        <f t="shared" si="35"/>
        <v>#DIV/0!</v>
      </c>
      <c r="K66" s="454" t="e">
        <f t="shared" si="35"/>
        <v>#DIV/0!</v>
      </c>
      <c r="L66" s="454" t="e">
        <f t="shared" si="35"/>
        <v>#DIV/0!</v>
      </c>
      <c r="M66" s="454" t="e">
        <f t="shared" si="35"/>
        <v>#DIV/0!</v>
      </c>
      <c r="N66" s="454" t="e">
        <f t="shared" si="35"/>
        <v>#DIV/0!</v>
      </c>
      <c r="O66" s="454" t="e">
        <f t="shared" si="35"/>
        <v>#DIV/0!</v>
      </c>
      <c r="P66" s="454" t="e">
        <f t="shared" si="35"/>
        <v>#DIV/0!</v>
      </c>
      <c r="Q66" s="454" t="e">
        <f t="shared" si="35"/>
        <v>#DIV/0!</v>
      </c>
      <c r="R66" s="455" t="e">
        <f t="shared" si="35"/>
        <v>#DIV/0!</v>
      </c>
    </row>
    <row r="67" spans="1:18" ht="15" x14ac:dyDescent="0.2">
      <c r="A67" s="744">
        <v>8</v>
      </c>
      <c r="B67" s="744" t="str">
        <f>'PI. MP. Avance'!B46</f>
        <v>MP105020102</v>
      </c>
      <c r="C67" s="747" t="str">
        <f>'PI. MP. Avance'!C46</f>
        <v>Implementar una (1) herramienta tecnológica, que permita fortalecer las instancias de erradicación de violencia contra la mujer y la población LGTBI, en el cuatrienio.</v>
      </c>
      <c r="D67" s="4" t="s">
        <v>63</v>
      </c>
      <c r="E67" s="21">
        <f>SUM(F67:Q67)</f>
        <v>0</v>
      </c>
      <c r="F67" s="188">
        <f>IF($O$5=2016,VLOOKUP($B67,MP,24,FALSE),IF($O$5=2017,VLOOKUP($B67,MP,37,FALSE),IF($O$5=2018,VLOOKUP($B67,MP,50,FALSE),IF($O$5=2019,VLOOKUP($B67,MP,63,FALSE)," "))))</f>
        <v>0</v>
      </c>
      <c r="G67" s="188">
        <f>IF($O$5=2016,VLOOKUP($B67,MP,25,FALSE),IF($O$5=2017,VLOOKUP($B67,MP,38,FALSE),IF($O$5=2018,VLOOKUP($B67,MP,51,FALSE),IF($O$5=2019,VLOOKUP($B67,MP,64,FALSE)," "))))</f>
        <v>0</v>
      </c>
      <c r="H67" s="188">
        <f>IF($O$5=2016,VLOOKUP($B67,MP,26,FALSE),IF($O$5=2017,VLOOKUP($B67,MP,39,FALSE),IF($O$5=2018,VLOOKUP($B67,MP,52,FALSE),IF($O$5=2019,VLOOKUP($B67,MP,65,FALSE)," "))))</f>
        <v>0</v>
      </c>
      <c r="I67" s="188">
        <f>IF($O$5=2016,VLOOKUP($B67,MP,27,FALSE),IF($O$5=2017,VLOOKUP($B67,MP,40,FALSE),IF($O$5=2018,VLOOKUP($B67,MP,53,FALSE),IF($O$5=2019,VLOOKUP($B67,MP,66,FALSE)," "))))</f>
        <v>0</v>
      </c>
      <c r="J67" s="188">
        <f>IF($O$5=2016,VLOOKUP($B67,MP,28,FALSE),IF($O$5=2017,VLOOKUP($B67,MP,41,FALSE),IF($O$5=2018,VLOOKUP($B67,MP,54,FALSE),IF($O$5=2019,VLOOKUP($B67,MP,67,FALSE)," "))))</f>
        <v>0</v>
      </c>
      <c r="K67" s="188">
        <f>IF($O$5=2016,VLOOKUP($B67,MP,29,FALSE),IF($O$5=2017,VLOOKUP($B67,MP,42,FALSE),IF($O$5=2018,VLOOKUP($B67,MP,55,FALSE),IF($O$5=2019,VLOOKUP($B67,MP,68,FALSE)," "))))</f>
        <v>0</v>
      </c>
      <c r="L67" s="188">
        <f>IF($O$5=2016,VLOOKUP($B67,MP,30,FALSE),IF($O$5=2017,VLOOKUP($B67,MP,43,FALSE),IF($O$5=2018,VLOOKUP($B67,MP,56,FALSE),IF($O$5=2019,VLOOKUP($B67,MP,69,FALSE)," "))))</f>
        <v>0</v>
      </c>
      <c r="M67" s="188">
        <f>IF($O$5=2016,VLOOKUP($B67,MP,31,FALSE),IF($O$5=2017,VLOOKUP($B67,MP,44,FALSE),IF($O$5=2018,VLOOKUP($B67,MP,57,FALSE),IF($O$5=2019,VLOOKUP($B67,MP,70,FALSE)," "))))</f>
        <v>0</v>
      </c>
      <c r="N67" s="188">
        <f>IF($O$5=2016,VLOOKUP($B67,MP,32,FALSE),IF($O$5=2017,VLOOKUP($B67,MP,45,FALSE),IF($O$5=2018,VLOOKUP($B67,MP,58,FALSE),IF($O$5=2019,VLOOKUP($B67,MP,71,FALSE)," "))))</f>
        <v>0</v>
      </c>
      <c r="O67" s="188">
        <f>IF($O$5=2016,VLOOKUP($B67,MP,33,FALSE),IF($O$5=2017,VLOOKUP($B67,MP,46,FALSE),IF($O$5=2018,VLOOKUP($B67,MP,59,FALSE),IF($O$5=2019,VLOOKUP($B67,MP,72,FALSE)," "))))</f>
        <v>0</v>
      </c>
      <c r="P67" s="188">
        <f>IF($O$5=2016,VLOOKUP($B67,MP,34,FALSE),IF($O$5=2017,VLOOKUP($B67,MP,47,FALSE),IF($O$5=2018,VLOOKUP($B67,MP,60,FALSE),IF($O$5=2019,VLOOKUP($B67,MP,73,FALSE)," "))))</f>
        <v>0</v>
      </c>
      <c r="Q67" s="188">
        <f>IF($O$5=2016,VLOOKUP($B67,MP,35,FALSE),IF($O$5=2017,VLOOKUP($B67,MP,48,FALSE),IF($O$5=2018,VLOOKUP($B67,MP,61,FALSE),IF($O$5=2019,VLOOKUP($B67,MP,74,FALSE)," "))))</f>
        <v>0</v>
      </c>
      <c r="R67" s="22"/>
    </row>
    <row r="68" spans="1:18" ht="15" x14ac:dyDescent="0.2">
      <c r="A68" s="745"/>
      <c r="B68" s="745"/>
      <c r="C68" s="748"/>
      <c r="D68" s="8" t="s">
        <v>64</v>
      </c>
      <c r="E68" s="451">
        <f>SUM(F68:Q68)</f>
        <v>0</v>
      </c>
      <c r="F68" s="499">
        <v>0</v>
      </c>
      <c r="G68" s="499"/>
      <c r="H68" s="499"/>
      <c r="I68" s="499"/>
      <c r="J68" s="499"/>
      <c r="K68" s="499"/>
      <c r="L68" s="499"/>
      <c r="M68" s="499"/>
      <c r="N68" s="499"/>
      <c r="O68" s="499"/>
      <c r="P68" s="499"/>
      <c r="Q68" s="499"/>
      <c r="R68" s="500"/>
    </row>
    <row r="69" spans="1:18" ht="15" x14ac:dyDescent="0.2">
      <c r="A69" s="745"/>
      <c r="B69" s="745"/>
      <c r="C69" s="748"/>
      <c r="D69" s="5" t="s">
        <v>65</v>
      </c>
      <c r="E69" s="452" t="e">
        <f t="shared" ref="E69:R69" si="36">E68*100/E67</f>
        <v>#DIV/0!</v>
      </c>
      <c r="F69" s="452" t="e">
        <f t="shared" si="36"/>
        <v>#DIV/0!</v>
      </c>
      <c r="G69" s="452" t="e">
        <f t="shared" si="36"/>
        <v>#DIV/0!</v>
      </c>
      <c r="H69" s="452" t="e">
        <f t="shared" si="36"/>
        <v>#DIV/0!</v>
      </c>
      <c r="I69" s="452" t="e">
        <f t="shared" si="36"/>
        <v>#DIV/0!</v>
      </c>
      <c r="J69" s="452" t="e">
        <f t="shared" si="36"/>
        <v>#DIV/0!</v>
      </c>
      <c r="K69" s="452" t="e">
        <f t="shared" si="36"/>
        <v>#DIV/0!</v>
      </c>
      <c r="L69" s="452" t="e">
        <f t="shared" si="36"/>
        <v>#DIV/0!</v>
      </c>
      <c r="M69" s="452" t="e">
        <f t="shared" si="36"/>
        <v>#DIV/0!</v>
      </c>
      <c r="N69" s="452" t="e">
        <f t="shared" si="36"/>
        <v>#DIV/0!</v>
      </c>
      <c r="O69" s="452" t="e">
        <f t="shared" si="36"/>
        <v>#DIV/0!</v>
      </c>
      <c r="P69" s="452" t="e">
        <f t="shared" si="36"/>
        <v>#DIV/0!</v>
      </c>
      <c r="Q69" s="452" t="e">
        <f t="shared" si="36"/>
        <v>#DIV/0!</v>
      </c>
      <c r="R69" s="453" t="e">
        <f t="shared" si="36"/>
        <v>#DIV/0!</v>
      </c>
    </row>
    <row r="70" spans="1:18" ht="15" x14ac:dyDescent="0.2">
      <c r="A70" s="745"/>
      <c r="B70" s="745"/>
      <c r="C70" s="748"/>
      <c r="D70" s="8" t="s">
        <v>66</v>
      </c>
      <c r="E70" s="451">
        <f>SUM(F70:Q70)</f>
        <v>0</v>
      </c>
      <c r="F70" s="499">
        <v>0</v>
      </c>
      <c r="G70" s="499"/>
      <c r="H70" s="499"/>
      <c r="I70" s="499"/>
      <c r="J70" s="499"/>
      <c r="K70" s="499"/>
      <c r="L70" s="499"/>
      <c r="M70" s="499"/>
      <c r="N70" s="499"/>
      <c r="O70" s="499"/>
      <c r="P70" s="499"/>
      <c r="Q70" s="499"/>
      <c r="R70" s="500"/>
    </row>
    <row r="71" spans="1:18" ht="15" x14ac:dyDescent="0.2">
      <c r="A71" s="745"/>
      <c r="B71" s="745"/>
      <c r="C71" s="748"/>
      <c r="D71" s="5" t="s">
        <v>67</v>
      </c>
      <c r="E71" s="452" t="e">
        <f t="shared" ref="E71:R71" si="37">E70*100/E67</f>
        <v>#DIV/0!</v>
      </c>
      <c r="F71" s="452" t="e">
        <f t="shared" si="37"/>
        <v>#DIV/0!</v>
      </c>
      <c r="G71" s="452" t="e">
        <f t="shared" si="37"/>
        <v>#DIV/0!</v>
      </c>
      <c r="H71" s="452" t="e">
        <f t="shared" si="37"/>
        <v>#DIV/0!</v>
      </c>
      <c r="I71" s="452" t="e">
        <f t="shared" si="37"/>
        <v>#DIV/0!</v>
      </c>
      <c r="J71" s="452" t="e">
        <f t="shared" si="37"/>
        <v>#DIV/0!</v>
      </c>
      <c r="K71" s="452" t="e">
        <f t="shared" si="37"/>
        <v>#DIV/0!</v>
      </c>
      <c r="L71" s="452" t="e">
        <f t="shared" si="37"/>
        <v>#DIV/0!</v>
      </c>
      <c r="M71" s="452" t="e">
        <f t="shared" si="37"/>
        <v>#DIV/0!</v>
      </c>
      <c r="N71" s="452" t="e">
        <f t="shared" si="37"/>
        <v>#DIV/0!</v>
      </c>
      <c r="O71" s="452" t="e">
        <f t="shared" si="37"/>
        <v>#DIV/0!</v>
      </c>
      <c r="P71" s="452" t="e">
        <f t="shared" si="37"/>
        <v>#DIV/0!</v>
      </c>
      <c r="Q71" s="452" t="e">
        <f t="shared" si="37"/>
        <v>#DIV/0!</v>
      </c>
      <c r="R71" s="453" t="e">
        <f t="shared" si="37"/>
        <v>#DIV/0!</v>
      </c>
    </row>
    <row r="72" spans="1:18" ht="15" x14ac:dyDescent="0.2">
      <c r="A72" s="745"/>
      <c r="B72" s="745"/>
      <c r="C72" s="748"/>
      <c r="D72" s="7" t="s">
        <v>68</v>
      </c>
      <c r="E72" s="451">
        <f>SUM(F72:Q72)</f>
        <v>0</v>
      </c>
      <c r="F72" s="499">
        <v>0</v>
      </c>
      <c r="G72" s="499"/>
      <c r="H72" s="499"/>
      <c r="I72" s="499"/>
      <c r="J72" s="499"/>
      <c r="K72" s="499"/>
      <c r="L72" s="499"/>
      <c r="M72" s="499"/>
      <c r="N72" s="499"/>
      <c r="O72" s="499"/>
      <c r="P72" s="499"/>
      <c r="Q72" s="499"/>
      <c r="R72" s="500"/>
    </row>
    <row r="73" spans="1:18" ht="15" x14ac:dyDescent="0.2">
      <c r="A73" s="745"/>
      <c r="B73" s="745"/>
      <c r="C73" s="748"/>
      <c r="D73" s="5" t="s">
        <v>69</v>
      </c>
      <c r="E73" s="452" t="e">
        <f t="shared" ref="E73:R73" si="38">E72*100/E70</f>
        <v>#DIV/0!</v>
      </c>
      <c r="F73" s="452" t="e">
        <f t="shared" si="38"/>
        <v>#DIV/0!</v>
      </c>
      <c r="G73" s="452" t="e">
        <f t="shared" si="38"/>
        <v>#DIV/0!</v>
      </c>
      <c r="H73" s="452" t="e">
        <f t="shared" si="38"/>
        <v>#DIV/0!</v>
      </c>
      <c r="I73" s="452" t="e">
        <f t="shared" si="38"/>
        <v>#DIV/0!</v>
      </c>
      <c r="J73" s="452" t="e">
        <f t="shared" si="38"/>
        <v>#DIV/0!</v>
      </c>
      <c r="K73" s="452" t="e">
        <f t="shared" si="38"/>
        <v>#DIV/0!</v>
      </c>
      <c r="L73" s="452" t="e">
        <f t="shared" si="38"/>
        <v>#DIV/0!</v>
      </c>
      <c r="M73" s="452" t="e">
        <f t="shared" si="38"/>
        <v>#DIV/0!</v>
      </c>
      <c r="N73" s="452" t="e">
        <f t="shared" si="38"/>
        <v>#DIV/0!</v>
      </c>
      <c r="O73" s="452" t="e">
        <f t="shared" si="38"/>
        <v>#DIV/0!</v>
      </c>
      <c r="P73" s="452" t="e">
        <f t="shared" si="38"/>
        <v>#DIV/0!</v>
      </c>
      <c r="Q73" s="452" t="e">
        <f t="shared" si="38"/>
        <v>#DIV/0!</v>
      </c>
      <c r="R73" s="453" t="e">
        <f t="shared" si="38"/>
        <v>#DIV/0!</v>
      </c>
    </row>
    <row r="74" spans="1:18" ht="15.75" thickBot="1" x14ac:dyDescent="0.25">
      <c r="A74" s="746"/>
      <c r="B74" s="746"/>
      <c r="C74" s="749"/>
      <c r="D74" s="6" t="s">
        <v>70</v>
      </c>
      <c r="E74" s="454" t="e">
        <f t="shared" ref="E74:R74" si="39">E72*100/E67</f>
        <v>#DIV/0!</v>
      </c>
      <c r="F74" s="454" t="e">
        <f t="shared" si="39"/>
        <v>#DIV/0!</v>
      </c>
      <c r="G74" s="454" t="e">
        <f t="shared" si="39"/>
        <v>#DIV/0!</v>
      </c>
      <c r="H74" s="454" t="e">
        <f t="shared" si="39"/>
        <v>#DIV/0!</v>
      </c>
      <c r="I74" s="454" t="e">
        <f t="shared" si="39"/>
        <v>#DIV/0!</v>
      </c>
      <c r="J74" s="454" t="e">
        <f t="shared" si="39"/>
        <v>#DIV/0!</v>
      </c>
      <c r="K74" s="454" t="e">
        <f t="shared" si="39"/>
        <v>#DIV/0!</v>
      </c>
      <c r="L74" s="454" t="e">
        <f t="shared" si="39"/>
        <v>#DIV/0!</v>
      </c>
      <c r="M74" s="454" t="e">
        <f t="shared" si="39"/>
        <v>#DIV/0!</v>
      </c>
      <c r="N74" s="454" t="e">
        <f t="shared" si="39"/>
        <v>#DIV/0!</v>
      </c>
      <c r="O74" s="454" t="e">
        <f t="shared" si="39"/>
        <v>#DIV/0!</v>
      </c>
      <c r="P74" s="454" t="e">
        <f t="shared" si="39"/>
        <v>#DIV/0!</v>
      </c>
      <c r="Q74" s="454" t="e">
        <f t="shared" si="39"/>
        <v>#DIV/0!</v>
      </c>
      <c r="R74" s="455" t="e">
        <f t="shared" si="39"/>
        <v>#DIV/0!</v>
      </c>
    </row>
    <row r="75" spans="1:18" ht="15" x14ac:dyDescent="0.2">
      <c r="A75" s="744">
        <v>9</v>
      </c>
      <c r="B75" s="744" t="str">
        <f>'PI. MP. Avance'!B51</f>
        <v>MP105020103</v>
      </c>
      <c r="C75" s="747" t="str">
        <f>'PI. MP. Avance'!C51</f>
        <v>Fortalecer en los 42 municipios, las Comisarías de Familia y Casa de Justicia del Departamento, en las rutas de atención a mujeres víctimas de violencia, en el período de gobierno.</v>
      </c>
      <c r="D75" s="4" t="s">
        <v>63</v>
      </c>
      <c r="E75" s="21">
        <f>SUM(F75:Q75)</f>
        <v>50000000</v>
      </c>
      <c r="F75" s="188">
        <f>IF($O$5=2016,VLOOKUP($B75,MP,24,FALSE),IF($O$5=2017,VLOOKUP($B75,MP,37,FALSE),IF($O$5=2018,VLOOKUP($B75,MP,50,FALSE),IF($O$5=2019,VLOOKUP($B75,MP,63,FALSE)," "))))</f>
        <v>50000000</v>
      </c>
      <c r="G75" s="188">
        <f>IF($O$5=2016,VLOOKUP($B75,MP,25,FALSE),IF($O$5=2017,VLOOKUP($B75,MP,38,FALSE),IF($O$5=2018,VLOOKUP($B75,MP,51,FALSE),IF($O$5=2019,VLOOKUP($B75,MP,64,FALSE)," "))))</f>
        <v>0</v>
      </c>
      <c r="H75" s="188">
        <f>IF($O$5=2016,VLOOKUP($B75,MP,26,FALSE),IF($O$5=2017,VLOOKUP($B75,MP,39,FALSE),IF($O$5=2018,VLOOKUP($B75,MP,52,FALSE),IF($O$5=2019,VLOOKUP($B75,MP,65,FALSE)," "))))</f>
        <v>0</v>
      </c>
      <c r="I75" s="188">
        <f>IF($O$5=2016,VLOOKUP($B75,MP,27,FALSE),IF($O$5=2017,VLOOKUP($B75,MP,40,FALSE),IF($O$5=2018,VLOOKUP($B75,MP,53,FALSE),IF($O$5=2019,VLOOKUP($B75,MP,66,FALSE)," "))))</f>
        <v>0</v>
      </c>
      <c r="J75" s="188">
        <f>IF($O$5=2016,VLOOKUP($B75,MP,28,FALSE),IF($O$5=2017,VLOOKUP($B75,MP,41,FALSE),IF($O$5=2018,VLOOKUP($B75,MP,54,FALSE),IF($O$5=2019,VLOOKUP($B75,MP,67,FALSE)," "))))</f>
        <v>0</v>
      </c>
      <c r="K75" s="188">
        <f>IF($O$5=2016,VLOOKUP($B75,MP,29,FALSE),IF($O$5=2017,VLOOKUP($B75,MP,42,FALSE),IF($O$5=2018,VLOOKUP($B75,MP,55,FALSE),IF($O$5=2019,VLOOKUP($B75,MP,68,FALSE)," "))))</f>
        <v>0</v>
      </c>
      <c r="L75" s="188">
        <f>IF($O$5=2016,VLOOKUP($B75,MP,30,FALSE),IF($O$5=2017,VLOOKUP($B75,MP,43,FALSE),IF($O$5=2018,VLOOKUP($B75,MP,56,FALSE),IF($O$5=2019,VLOOKUP($B75,MP,69,FALSE)," "))))</f>
        <v>0</v>
      </c>
      <c r="M75" s="188">
        <f>IF($O$5=2016,VLOOKUP($B75,MP,31,FALSE),IF($O$5=2017,VLOOKUP($B75,MP,44,FALSE),IF($O$5=2018,VLOOKUP($B75,MP,57,FALSE),IF($O$5=2019,VLOOKUP($B75,MP,70,FALSE)," "))))</f>
        <v>0</v>
      </c>
      <c r="N75" s="188">
        <f>IF($O$5=2016,VLOOKUP($B75,MP,32,FALSE),IF($O$5=2017,VLOOKUP($B75,MP,45,FALSE),IF($O$5=2018,VLOOKUP($B75,MP,58,FALSE),IF($O$5=2019,VLOOKUP($B75,MP,71,FALSE)," "))))</f>
        <v>0</v>
      </c>
      <c r="O75" s="188">
        <f>IF($O$5=2016,VLOOKUP($B75,MP,33,FALSE),IF($O$5=2017,VLOOKUP($B75,MP,46,FALSE),IF($O$5=2018,VLOOKUP($B75,MP,59,FALSE),IF($O$5=2019,VLOOKUP($B75,MP,72,FALSE)," "))))</f>
        <v>0</v>
      </c>
      <c r="P75" s="188">
        <f>IF($O$5=2016,VLOOKUP($B75,MP,34,FALSE),IF($O$5=2017,VLOOKUP($B75,MP,47,FALSE),IF($O$5=2018,VLOOKUP($B75,MP,60,FALSE),IF($O$5=2019,VLOOKUP($B75,MP,73,FALSE)," "))))</f>
        <v>0</v>
      </c>
      <c r="Q75" s="188">
        <f>IF($O$5=2016,VLOOKUP($B75,MP,35,FALSE),IF($O$5=2017,VLOOKUP($B75,MP,48,FALSE),IF($O$5=2018,VLOOKUP($B75,MP,61,FALSE),IF($O$5=2019,VLOOKUP($B75,MP,74,FALSE)," "))))</f>
        <v>0</v>
      </c>
      <c r="R75" s="22"/>
    </row>
    <row r="76" spans="1:18" ht="15" x14ac:dyDescent="0.2">
      <c r="A76" s="745"/>
      <c r="B76" s="745"/>
      <c r="C76" s="748"/>
      <c r="D76" s="8" t="s">
        <v>64</v>
      </c>
      <c r="E76" s="451">
        <f>SUM(F76:Q76)</f>
        <v>50000000</v>
      </c>
      <c r="F76" s="499">
        <v>50000000</v>
      </c>
      <c r="G76" s="499"/>
      <c r="H76" s="499"/>
      <c r="I76" s="499"/>
      <c r="J76" s="499"/>
      <c r="K76" s="499"/>
      <c r="L76" s="499"/>
      <c r="M76" s="499"/>
      <c r="N76" s="499"/>
      <c r="O76" s="499"/>
      <c r="P76" s="499"/>
      <c r="Q76" s="499"/>
      <c r="R76" s="500"/>
    </row>
    <row r="77" spans="1:18" ht="15" x14ac:dyDescent="0.2">
      <c r="A77" s="745"/>
      <c r="B77" s="745"/>
      <c r="C77" s="748"/>
      <c r="D77" s="5" t="s">
        <v>65</v>
      </c>
      <c r="E77" s="452">
        <f t="shared" ref="E77:R77" si="40">E76*100/E75</f>
        <v>100</v>
      </c>
      <c r="F77" s="452">
        <f t="shared" si="40"/>
        <v>100</v>
      </c>
      <c r="G77" s="452" t="e">
        <f t="shared" si="40"/>
        <v>#DIV/0!</v>
      </c>
      <c r="H77" s="452" t="e">
        <f t="shared" si="40"/>
        <v>#DIV/0!</v>
      </c>
      <c r="I77" s="452" t="e">
        <f t="shared" si="40"/>
        <v>#DIV/0!</v>
      </c>
      <c r="J77" s="452" t="e">
        <f t="shared" si="40"/>
        <v>#DIV/0!</v>
      </c>
      <c r="K77" s="452" t="e">
        <f t="shared" si="40"/>
        <v>#DIV/0!</v>
      </c>
      <c r="L77" s="452" t="e">
        <f t="shared" si="40"/>
        <v>#DIV/0!</v>
      </c>
      <c r="M77" s="452" t="e">
        <f t="shared" si="40"/>
        <v>#DIV/0!</v>
      </c>
      <c r="N77" s="452" t="e">
        <f t="shared" si="40"/>
        <v>#DIV/0!</v>
      </c>
      <c r="O77" s="452" t="e">
        <f t="shared" si="40"/>
        <v>#DIV/0!</v>
      </c>
      <c r="P77" s="452" t="e">
        <f t="shared" si="40"/>
        <v>#DIV/0!</v>
      </c>
      <c r="Q77" s="452" t="e">
        <f t="shared" si="40"/>
        <v>#DIV/0!</v>
      </c>
      <c r="R77" s="453" t="e">
        <f t="shared" si="40"/>
        <v>#DIV/0!</v>
      </c>
    </row>
    <row r="78" spans="1:18" ht="15" x14ac:dyDescent="0.2">
      <c r="A78" s="745"/>
      <c r="B78" s="745"/>
      <c r="C78" s="748"/>
      <c r="D78" s="8" t="s">
        <v>66</v>
      </c>
      <c r="E78" s="451">
        <f>SUM(F78:Q78)</f>
        <v>50000000</v>
      </c>
      <c r="F78" s="499">
        <v>50000000</v>
      </c>
      <c r="G78" s="499"/>
      <c r="H78" s="499"/>
      <c r="I78" s="499"/>
      <c r="J78" s="499"/>
      <c r="K78" s="499"/>
      <c r="L78" s="499"/>
      <c r="M78" s="499"/>
      <c r="N78" s="499"/>
      <c r="O78" s="499"/>
      <c r="P78" s="499"/>
      <c r="Q78" s="499"/>
      <c r="R78" s="500"/>
    </row>
    <row r="79" spans="1:18" ht="15" x14ac:dyDescent="0.2">
      <c r="A79" s="745"/>
      <c r="B79" s="745"/>
      <c r="C79" s="748"/>
      <c r="D79" s="5" t="s">
        <v>67</v>
      </c>
      <c r="E79" s="452">
        <f t="shared" ref="E79:R79" si="41">E78*100/E75</f>
        <v>100</v>
      </c>
      <c r="F79" s="452">
        <f t="shared" si="41"/>
        <v>100</v>
      </c>
      <c r="G79" s="452" t="e">
        <f t="shared" si="41"/>
        <v>#DIV/0!</v>
      </c>
      <c r="H79" s="452" t="e">
        <f t="shared" si="41"/>
        <v>#DIV/0!</v>
      </c>
      <c r="I79" s="452" t="e">
        <f t="shared" si="41"/>
        <v>#DIV/0!</v>
      </c>
      <c r="J79" s="452" t="e">
        <f t="shared" si="41"/>
        <v>#DIV/0!</v>
      </c>
      <c r="K79" s="452" t="e">
        <f t="shared" si="41"/>
        <v>#DIV/0!</v>
      </c>
      <c r="L79" s="452" t="e">
        <f t="shared" si="41"/>
        <v>#DIV/0!</v>
      </c>
      <c r="M79" s="452" t="e">
        <f t="shared" si="41"/>
        <v>#DIV/0!</v>
      </c>
      <c r="N79" s="452" t="e">
        <f t="shared" si="41"/>
        <v>#DIV/0!</v>
      </c>
      <c r="O79" s="452" t="e">
        <f t="shared" si="41"/>
        <v>#DIV/0!</v>
      </c>
      <c r="P79" s="452" t="e">
        <f t="shared" si="41"/>
        <v>#DIV/0!</v>
      </c>
      <c r="Q79" s="452" t="e">
        <f t="shared" si="41"/>
        <v>#DIV/0!</v>
      </c>
      <c r="R79" s="453" t="e">
        <f t="shared" si="41"/>
        <v>#DIV/0!</v>
      </c>
    </row>
    <row r="80" spans="1:18" ht="15" x14ac:dyDescent="0.2">
      <c r="A80" s="745"/>
      <c r="B80" s="745"/>
      <c r="C80" s="748"/>
      <c r="D80" s="7" t="s">
        <v>68</v>
      </c>
      <c r="E80" s="451">
        <f>SUM(F80:Q80)</f>
        <v>50000000</v>
      </c>
      <c r="F80" s="499">
        <v>50000000</v>
      </c>
      <c r="G80" s="499"/>
      <c r="H80" s="499"/>
      <c r="I80" s="499"/>
      <c r="J80" s="499"/>
      <c r="K80" s="499"/>
      <c r="L80" s="499"/>
      <c r="M80" s="499"/>
      <c r="N80" s="499"/>
      <c r="O80" s="499"/>
      <c r="P80" s="499"/>
      <c r="Q80" s="499"/>
      <c r="R80" s="500"/>
    </row>
    <row r="81" spans="1:18" ht="15" x14ac:dyDescent="0.2">
      <c r="A81" s="745"/>
      <c r="B81" s="745"/>
      <c r="C81" s="748"/>
      <c r="D81" s="5" t="s">
        <v>69</v>
      </c>
      <c r="E81" s="452">
        <f t="shared" ref="E81:R81" si="42">E80*100/E78</f>
        <v>100</v>
      </c>
      <c r="F81" s="452">
        <f t="shared" si="42"/>
        <v>100</v>
      </c>
      <c r="G81" s="452" t="e">
        <f t="shared" si="42"/>
        <v>#DIV/0!</v>
      </c>
      <c r="H81" s="452" t="e">
        <f t="shared" si="42"/>
        <v>#DIV/0!</v>
      </c>
      <c r="I81" s="452" t="e">
        <f t="shared" si="42"/>
        <v>#DIV/0!</v>
      </c>
      <c r="J81" s="452" t="e">
        <f t="shared" si="42"/>
        <v>#DIV/0!</v>
      </c>
      <c r="K81" s="452" t="e">
        <f t="shared" si="42"/>
        <v>#DIV/0!</v>
      </c>
      <c r="L81" s="452" t="e">
        <f t="shared" si="42"/>
        <v>#DIV/0!</v>
      </c>
      <c r="M81" s="452" t="e">
        <f t="shared" si="42"/>
        <v>#DIV/0!</v>
      </c>
      <c r="N81" s="452" t="e">
        <f t="shared" si="42"/>
        <v>#DIV/0!</v>
      </c>
      <c r="O81" s="452" t="e">
        <f t="shared" si="42"/>
        <v>#DIV/0!</v>
      </c>
      <c r="P81" s="452" t="e">
        <f t="shared" si="42"/>
        <v>#DIV/0!</v>
      </c>
      <c r="Q81" s="452" t="e">
        <f t="shared" si="42"/>
        <v>#DIV/0!</v>
      </c>
      <c r="R81" s="453" t="e">
        <f t="shared" si="42"/>
        <v>#DIV/0!</v>
      </c>
    </row>
    <row r="82" spans="1:18" ht="15.75" thickBot="1" x14ac:dyDescent="0.25">
      <c r="A82" s="746"/>
      <c r="B82" s="746"/>
      <c r="C82" s="749"/>
      <c r="D82" s="6" t="s">
        <v>70</v>
      </c>
      <c r="E82" s="454">
        <f t="shared" ref="E82:R82" si="43">E80*100/E75</f>
        <v>100</v>
      </c>
      <c r="F82" s="454">
        <f t="shared" si="43"/>
        <v>100</v>
      </c>
      <c r="G82" s="454" t="e">
        <f t="shared" si="43"/>
        <v>#DIV/0!</v>
      </c>
      <c r="H82" s="454" t="e">
        <f t="shared" si="43"/>
        <v>#DIV/0!</v>
      </c>
      <c r="I82" s="454" t="e">
        <f t="shared" si="43"/>
        <v>#DIV/0!</v>
      </c>
      <c r="J82" s="454" t="e">
        <f t="shared" si="43"/>
        <v>#DIV/0!</v>
      </c>
      <c r="K82" s="454" t="e">
        <f t="shared" si="43"/>
        <v>#DIV/0!</v>
      </c>
      <c r="L82" s="454" t="e">
        <f t="shared" si="43"/>
        <v>#DIV/0!</v>
      </c>
      <c r="M82" s="454" t="e">
        <f t="shared" si="43"/>
        <v>#DIV/0!</v>
      </c>
      <c r="N82" s="454" t="e">
        <f t="shared" si="43"/>
        <v>#DIV/0!</v>
      </c>
      <c r="O82" s="454" t="e">
        <f t="shared" si="43"/>
        <v>#DIV/0!</v>
      </c>
      <c r="P82" s="454" t="e">
        <f t="shared" si="43"/>
        <v>#DIV/0!</v>
      </c>
      <c r="Q82" s="454" t="e">
        <f t="shared" si="43"/>
        <v>#DIV/0!</v>
      </c>
      <c r="R82" s="455" t="e">
        <f t="shared" si="43"/>
        <v>#DIV/0!</v>
      </c>
    </row>
    <row r="83" spans="1:18" ht="15" x14ac:dyDescent="0.2">
      <c r="A83" s="744">
        <v>10</v>
      </c>
      <c r="B83" s="744" t="str">
        <f>'PI. MP. Avance'!B56</f>
        <v>MP105020104</v>
      </c>
      <c r="C83" s="747" t="str">
        <f>'PI. MP. Avance'!C56</f>
        <v>Implementar un (1) acuerdo con empresarios del sector privado del Departamentopara aplicar el incentivo por vinculación laboral de mujeres víctimas de violencia (Ley 1257 de 2008), en el cuatrienio</v>
      </c>
      <c r="D83" s="4" t="s">
        <v>63</v>
      </c>
      <c r="E83" s="21">
        <f>SUM(F83:Q83)</f>
        <v>0</v>
      </c>
      <c r="F83" s="188">
        <f>IF($O$5=2016,VLOOKUP($B83,MP,24,FALSE),IF($O$5=2017,VLOOKUP($B83,MP,37,FALSE),IF($O$5=2018,VLOOKUP($B83,MP,50,FALSE),IF($O$5=2019,VLOOKUP($B83,MP,63,FALSE)," "))))</f>
        <v>0</v>
      </c>
      <c r="G83" s="188">
        <f>IF($O$5=2016,VLOOKUP($B83,MP,25,FALSE),IF($O$5=2017,VLOOKUP($B83,MP,38,FALSE),IF($O$5=2018,VLOOKUP($B83,MP,51,FALSE),IF($O$5=2019,VLOOKUP($B83,MP,64,FALSE)," "))))</f>
        <v>0</v>
      </c>
      <c r="H83" s="188">
        <f>IF($O$5=2016,VLOOKUP($B83,MP,26,FALSE),IF($O$5=2017,VLOOKUP($B83,MP,39,FALSE),IF($O$5=2018,VLOOKUP($B83,MP,52,FALSE),IF($O$5=2019,VLOOKUP($B83,MP,65,FALSE)," "))))</f>
        <v>0</v>
      </c>
      <c r="I83" s="188">
        <f>IF($O$5=2016,VLOOKUP($B83,MP,27,FALSE),IF($O$5=2017,VLOOKUP($B83,MP,40,FALSE),IF($O$5=2018,VLOOKUP($B83,MP,53,FALSE),IF($O$5=2019,VLOOKUP($B83,MP,66,FALSE)," "))))</f>
        <v>0</v>
      </c>
      <c r="J83" s="188">
        <f>IF($O$5=2016,VLOOKUP($B83,MP,28,FALSE),IF($O$5=2017,VLOOKUP($B83,MP,41,FALSE),IF($O$5=2018,VLOOKUP($B83,MP,54,FALSE),IF($O$5=2019,VLOOKUP($B83,MP,67,FALSE)," "))))</f>
        <v>0</v>
      </c>
      <c r="K83" s="188">
        <f>IF($O$5=2016,VLOOKUP($B83,MP,29,FALSE),IF($O$5=2017,VLOOKUP($B83,MP,42,FALSE),IF($O$5=2018,VLOOKUP($B83,MP,55,FALSE),IF($O$5=2019,VLOOKUP($B83,MP,68,FALSE)," "))))</f>
        <v>0</v>
      </c>
      <c r="L83" s="188">
        <f>IF($O$5=2016,VLOOKUP($B83,MP,30,FALSE),IF($O$5=2017,VLOOKUP($B83,MP,43,FALSE),IF($O$5=2018,VLOOKUP($B83,MP,56,FALSE),IF($O$5=2019,VLOOKUP($B83,MP,69,FALSE)," "))))</f>
        <v>0</v>
      </c>
      <c r="M83" s="188">
        <f>IF($O$5=2016,VLOOKUP($B83,MP,31,FALSE),IF($O$5=2017,VLOOKUP($B83,MP,44,FALSE),IF($O$5=2018,VLOOKUP($B83,MP,57,FALSE),IF($O$5=2019,VLOOKUP($B83,MP,70,FALSE)," "))))</f>
        <v>0</v>
      </c>
      <c r="N83" s="188">
        <f>IF($O$5=2016,VLOOKUP($B83,MP,32,FALSE),IF($O$5=2017,VLOOKUP($B83,MP,45,FALSE),IF($O$5=2018,VLOOKUP($B83,MP,58,FALSE),IF($O$5=2019,VLOOKUP($B83,MP,71,FALSE)," "))))</f>
        <v>0</v>
      </c>
      <c r="O83" s="188">
        <f>IF($O$5=2016,VLOOKUP($B83,MP,33,FALSE),IF($O$5=2017,VLOOKUP($B83,MP,46,FALSE),IF($O$5=2018,VLOOKUP($B83,MP,59,FALSE),IF($O$5=2019,VLOOKUP($B83,MP,72,FALSE)," "))))</f>
        <v>0</v>
      </c>
      <c r="P83" s="188">
        <f>IF($O$5=2016,VLOOKUP($B83,MP,34,FALSE),IF($O$5=2017,VLOOKUP($B83,MP,47,FALSE),IF($O$5=2018,VLOOKUP($B83,MP,60,FALSE),IF($O$5=2019,VLOOKUP($B83,MP,73,FALSE)," "))))</f>
        <v>0</v>
      </c>
      <c r="Q83" s="188">
        <f>IF($O$5=2016,VLOOKUP($B83,MP,35,FALSE),IF($O$5=2017,VLOOKUP($B83,MP,48,FALSE),IF($O$5=2018,VLOOKUP($B83,MP,61,FALSE),IF($O$5=2019,VLOOKUP($B83,MP,74,FALSE)," "))))</f>
        <v>0</v>
      </c>
      <c r="R83" s="22"/>
    </row>
    <row r="84" spans="1:18" ht="15" x14ac:dyDescent="0.2">
      <c r="A84" s="745"/>
      <c r="B84" s="745"/>
      <c r="C84" s="748"/>
      <c r="D84" s="8" t="s">
        <v>64</v>
      </c>
      <c r="E84" s="451">
        <f>SUM(F84:Q84)</f>
        <v>0</v>
      </c>
      <c r="F84" s="499">
        <v>0</v>
      </c>
      <c r="G84" s="499"/>
      <c r="H84" s="499"/>
      <c r="I84" s="499"/>
      <c r="J84" s="499"/>
      <c r="K84" s="499"/>
      <c r="L84" s="499"/>
      <c r="M84" s="499"/>
      <c r="N84" s="499"/>
      <c r="O84" s="499"/>
      <c r="P84" s="499"/>
      <c r="Q84" s="499"/>
      <c r="R84" s="500"/>
    </row>
    <row r="85" spans="1:18" ht="15" x14ac:dyDescent="0.2">
      <c r="A85" s="745"/>
      <c r="B85" s="745"/>
      <c r="C85" s="748"/>
      <c r="D85" s="5" t="s">
        <v>65</v>
      </c>
      <c r="E85" s="452" t="e">
        <f t="shared" ref="E85:R85" si="44">E84*100/E83</f>
        <v>#DIV/0!</v>
      </c>
      <c r="F85" s="452" t="e">
        <f t="shared" si="44"/>
        <v>#DIV/0!</v>
      </c>
      <c r="G85" s="452" t="e">
        <f t="shared" si="44"/>
        <v>#DIV/0!</v>
      </c>
      <c r="H85" s="452" t="e">
        <f t="shared" si="44"/>
        <v>#DIV/0!</v>
      </c>
      <c r="I85" s="452" t="e">
        <f t="shared" si="44"/>
        <v>#DIV/0!</v>
      </c>
      <c r="J85" s="452" t="e">
        <f t="shared" si="44"/>
        <v>#DIV/0!</v>
      </c>
      <c r="K85" s="452" t="e">
        <f t="shared" si="44"/>
        <v>#DIV/0!</v>
      </c>
      <c r="L85" s="452" t="e">
        <f t="shared" si="44"/>
        <v>#DIV/0!</v>
      </c>
      <c r="M85" s="452" t="e">
        <f t="shared" si="44"/>
        <v>#DIV/0!</v>
      </c>
      <c r="N85" s="452" t="e">
        <f t="shared" si="44"/>
        <v>#DIV/0!</v>
      </c>
      <c r="O85" s="452" t="e">
        <f t="shared" si="44"/>
        <v>#DIV/0!</v>
      </c>
      <c r="P85" s="452" t="e">
        <f t="shared" si="44"/>
        <v>#DIV/0!</v>
      </c>
      <c r="Q85" s="452" t="e">
        <f t="shared" si="44"/>
        <v>#DIV/0!</v>
      </c>
      <c r="R85" s="453" t="e">
        <f t="shared" si="44"/>
        <v>#DIV/0!</v>
      </c>
    </row>
    <row r="86" spans="1:18" ht="15" x14ac:dyDescent="0.2">
      <c r="A86" s="745"/>
      <c r="B86" s="745"/>
      <c r="C86" s="748"/>
      <c r="D86" s="5" t="s">
        <v>66</v>
      </c>
      <c r="E86" s="451">
        <f>SUM(F86:Q86)</f>
        <v>0</v>
      </c>
      <c r="F86" s="499">
        <v>0</v>
      </c>
      <c r="G86" s="499"/>
      <c r="H86" s="499"/>
      <c r="I86" s="499"/>
      <c r="J86" s="499"/>
      <c r="K86" s="499"/>
      <c r="L86" s="499"/>
      <c r="M86" s="499"/>
      <c r="N86" s="499"/>
      <c r="O86" s="499"/>
      <c r="P86" s="499"/>
      <c r="Q86" s="499"/>
      <c r="R86" s="500"/>
    </row>
    <row r="87" spans="1:18" ht="15" x14ac:dyDescent="0.2">
      <c r="A87" s="745"/>
      <c r="B87" s="745"/>
      <c r="C87" s="748"/>
      <c r="D87" s="5" t="s">
        <v>67</v>
      </c>
      <c r="E87" s="452" t="e">
        <f t="shared" ref="E87:R87" si="45">E86*100/E83</f>
        <v>#DIV/0!</v>
      </c>
      <c r="F87" s="452" t="e">
        <f t="shared" si="45"/>
        <v>#DIV/0!</v>
      </c>
      <c r="G87" s="452" t="e">
        <f t="shared" si="45"/>
        <v>#DIV/0!</v>
      </c>
      <c r="H87" s="452" t="e">
        <f t="shared" si="45"/>
        <v>#DIV/0!</v>
      </c>
      <c r="I87" s="452" t="e">
        <f t="shared" si="45"/>
        <v>#DIV/0!</v>
      </c>
      <c r="J87" s="452" t="e">
        <f t="shared" si="45"/>
        <v>#DIV/0!</v>
      </c>
      <c r="K87" s="452" t="e">
        <f t="shared" si="45"/>
        <v>#DIV/0!</v>
      </c>
      <c r="L87" s="452" t="e">
        <f t="shared" si="45"/>
        <v>#DIV/0!</v>
      </c>
      <c r="M87" s="452" t="e">
        <f t="shared" si="45"/>
        <v>#DIV/0!</v>
      </c>
      <c r="N87" s="452" t="e">
        <f t="shared" si="45"/>
        <v>#DIV/0!</v>
      </c>
      <c r="O87" s="452" t="e">
        <f t="shared" si="45"/>
        <v>#DIV/0!</v>
      </c>
      <c r="P87" s="452" t="e">
        <f t="shared" si="45"/>
        <v>#DIV/0!</v>
      </c>
      <c r="Q87" s="452" t="e">
        <f t="shared" si="45"/>
        <v>#DIV/0!</v>
      </c>
      <c r="R87" s="453" t="e">
        <f t="shared" si="45"/>
        <v>#DIV/0!</v>
      </c>
    </row>
    <row r="88" spans="1:18" ht="15" x14ac:dyDescent="0.2">
      <c r="A88" s="745"/>
      <c r="B88" s="745"/>
      <c r="C88" s="748"/>
      <c r="D88" s="7" t="s">
        <v>68</v>
      </c>
      <c r="E88" s="451">
        <f>SUM(F88:Q88)</f>
        <v>0</v>
      </c>
      <c r="F88" s="499">
        <v>0</v>
      </c>
      <c r="G88" s="499"/>
      <c r="H88" s="499"/>
      <c r="I88" s="499"/>
      <c r="J88" s="499"/>
      <c r="K88" s="499"/>
      <c r="L88" s="499"/>
      <c r="M88" s="499"/>
      <c r="N88" s="499"/>
      <c r="O88" s="499"/>
      <c r="P88" s="499"/>
      <c r="Q88" s="499"/>
      <c r="R88" s="500"/>
    </row>
    <row r="89" spans="1:18" ht="15" x14ac:dyDescent="0.2">
      <c r="A89" s="745"/>
      <c r="B89" s="745"/>
      <c r="C89" s="748"/>
      <c r="D89" s="5" t="s">
        <v>69</v>
      </c>
      <c r="E89" s="452" t="e">
        <f t="shared" ref="E89:R89" si="46">E88*100/E86</f>
        <v>#DIV/0!</v>
      </c>
      <c r="F89" s="452" t="e">
        <f t="shared" si="46"/>
        <v>#DIV/0!</v>
      </c>
      <c r="G89" s="452" t="e">
        <f t="shared" si="46"/>
        <v>#DIV/0!</v>
      </c>
      <c r="H89" s="452" t="e">
        <f t="shared" si="46"/>
        <v>#DIV/0!</v>
      </c>
      <c r="I89" s="452" t="e">
        <f t="shared" si="46"/>
        <v>#DIV/0!</v>
      </c>
      <c r="J89" s="452" t="e">
        <f t="shared" si="46"/>
        <v>#DIV/0!</v>
      </c>
      <c r="K89" s="452" t="e">
        <f t="shared" si="46"/>
        <v>#DIV/0!</v>
      </c>
      <c r="L89" s="452" t="e">
        <f t="shared" si="46"/>
        <v>#DIV/0!</v>
      </c>
      <c r="M89" s="452" t="e">
        <f t="shared" si="46"/>
        <v>#DIV/0!</v>
      </c>
      <c r="N89" s="452" t="e">
        <f t="shared" si="46"/>
        <v>#DIV/0!</v>
      </c>
      <c r="O89" s="452" t="e">
        <f t="shared" si="46"/>
        <v>#DIV/0!</v>
      </c>
      <c r="P89" s="452" t="e">
        <f t="shared" si="46"/>
        <v>#DIV/0!</v>
      </c>
      <c r="Q89" s="452" t="e">
        <f t="shared" si="46"/>
        <v>#DIV/0!</v>
      </c>
      <c r="R89" s="453" t="e">
        <f t="shared" si="46"/>
        <v>#DIV/0!</v>
      </c>
    </row>
    <row r="90" spans="1:18" ht="15.75" thickBot="1" x14ac:dyDescent="0.25">
      <c r="A90" s="746"/>
      <c r="B90" s="746"/>
      <c r="C90" s="749"/>
      <c r="D90" s="6" t="s">
        <v>70</v>
      </c>
      <c r="E90" s="454" t="e">
        <f t="shared" ref="E90:R90" si="47">E88*100/E83</f>
        <v>#DIV/0!</v>
      </c>
      <c r="F90" s="454" t="e">
        <f t="shared" si="47"/>
        <v>#DIV/0!</v>
      </c>
      <c r="G90" s="454" t="e">
        <f t="shared" si="47"/>
        <v>#DIV/0!</v>
      </c>
      <c r="H90" s="454" t="e">
        <f t="shared" si="47"/>
        <v>#DIV/0!</v>
      </c>
      <c r="I90" s="454" t="e">
        <f t="shared" si="47"/>
        <v>#DIV/0!</v>
      </c>
      <c r="J90" s="454" t="e">
        <f t="shared" si="47"/>
        <v>#DIV/0!</v>
      </c>
      <c r="K90" s="454" t="e">
        <f t="shared" si="47"/>
        <v>#DIV/0!</v>
      </c>
      <c r="L90" s="454" t="e">
        <f t="shared" si="47"/>
        <v>#DIV/0!</v>
      </c>
      <c r="M90" s="454" t="e">
        <f t="shared" si="47"/>
        <v>#DIV/0!</v>
      </c>
      <c r="N90" s="454" t="e">
        <f t="shared" si="47"/>
        <v>#DIV/0!</v>
      </c>
      <c r="O90" s="454" t="e">
        <f t="shared" si="47"/>
        <v>#DIV/0!</v>
      </c>
      <c r="P90" s="454" t="e">
        <f t="shared" si="47"/>
        <v>#DIV/0!</v>
      </c>
      <c r="Q90" s="454" t="e">
        <f t="shared" si="47"/>
        <v>#DIV/0!</v>
      </c>
      <c r="R90" s="455" t="e">
        <f t="shared" si="47"/>
        <v>#DIV/0!</v>
      </c>
    </row>
    <row r="91" spans="1:18" ht="15" x14ac:dyDescent="0.2">
      <c r="A91" s="744">
        <v>11</v>
      </c>
      <c r="B91" s="744" t="str">
        <f>'PI. MP. Avance'!B61</f>
        <v>MP105020201</v>
      </c>
      <c r="C91" s="747" t="str">
        <f>'PI. MP. Avance'!C61</f>
        <v>Empoderar con inclusión ecomómica  a 210 mujeres rurales de los 42 municipios,  con enfoques: diferencial, de género,  étnico y territorial , durante el periodo de gobierno</v>
      </c>
      <c r="D91" s="4" t="s">
        <v>63</v>
      </c>
      <c r="E91" s="21">
        <f>SUM(F91:Q91)</f>
        <v>120000000</v>
      </c>
      <c r="F91" s="188">
        <f>IF($O$5=2016,VLOOKUP($B91,MP,24,FALSE),IF($O$5=2017,VLOOKUP($B91,MP,37,FALSE),IF($O$5=2018,VLOOKUP($B91,MP,50,FALSE),IF($O$5=2019,VLOOKUP($B91,MP,63,FALSE)," "))))</f>
        <v>120000000</v>
      </c>
      <c r="G91" s="188">
        <f>IF($O$5=2016,VLOOKUP($B91,MP,25,FALSE),IF($O$5=2017,VLOOKUP($B91,MP,38,FALSE),IF($O$5=2018,VLOOKUP($B91,MP,51,FALSE),IF($O$5=2019,VLOOKUP($B91,MP,64,FALSE)," "))))</f>
        <v>0</v>
      </c>
      <c r="H91" s="188">
        <f>IF($O$5=2016,VLOOKUP($B91,MP,26,FALSE),IF($O$5=2017,VLOOKUP($B91,MP,39,FALSE),IF($O$5=2018,VLOOKUP($B91,MP,52,FALSE),IF($O$5=2019,VLOOKUP($B91,MP,65,FALSE)," "))))</f>
        <v>0</v>
      </c>
      <c r="I91" s="188">
        <f>IF($O$5=2016,VLOOKUP($B91,MP,27,FALSE),IF($O$5=2017,VLOOKUP($B91,MP,40,FALSE),IF($O$5=2018,VLOOKUP($B91,MP,53,FALSE),IF($O$5=2019,VLOOKUP($B91,MP,66,FALSE)," "))))</f>
        <v>0</v>
      </c>
      <c r="J91" s="188">
        <f>IF($O$5=2016,VLOOKUP($B91,MP,28,FALSE),IF($O$5=2017,VLOOKUP($B91,MP,41,FALSE),IF($O$5=2018,VLOOKUP($B91,MP,54,FALSE),IF($O$5=2019,VLOOKUP($B91,MP,67,FALSE)," "))))</f>
        <v>0</v>
      </c>
      <c r="K91" s="188">
        <f>IF($O$5=2016,VLOOKUP($B91,MP,29,FALSE),IF($O$5=2017,VLOOKUP($B91,MP,42,FALSE),IF($O$5=2018,VLOOKUP($B91,MP,55,FALSE),IF($O$5=2019,VLOOKUP($B91,MP,68,FALSE)," "))))</f>
        <v>0</v>
      </c>
      <c r="L91" s="188">
        <f>IF($O$5=2016,VLOOKUP($B91,MP,30,FALSE),IF($O$5=2017,VLOOKUP($B91,MP,43,FALSE),IF($O$5=2018,VLOOKUP($B91,MP,56,FALSE),IF($O$5=2019,VLOOKUP($B91,MP,69,FALSE)," "))))</f>
        <v>0</v>
      </c>
      <c r="M91" s="188">
        <f>IF($O$5=2016,VLOOKUP($B91,MP,31,FALSE),IF($O$5=2017,VLOOKUP($B91,MP,44,FALSE),IF($O$5=2018,VLOOKUP($B91,MP,57,FALSE),IF($O$5=2019,VLOOKUP($B91,MP,70,FALSE)," "))))</f>
        <v>0</v>
      </c>
      <c r="N91" s="188">
        <f>IF($O$5=2016,VLOOKUP($B91,MP,32,FALSE),IF($O$5=2017,VLOOKUP($B91,MP,45,FALSE),IF($O$5=2018,VLOOKUP($B91,MP,58,FALSE),IF($O$5=2019,VLOOKUP($B91,MP,71,FALSE)," "))))</f>
        <v>0</v>
      </c>
      <c r="O91" s="188">
        <f>IF($O$5=2016,VLOOKUP($B91,MP,33,FALSE),IF($O$5=2017,VLOOKUP($B91,MP,46,FALSE),IF($O$5=2018,VLOOKUP($B91,MP,59,FALSE),IF($O$5=2019,VLOOKUP($B91,MP,72,FALSE)," "))))</f>
        <v>0</v>
      </c>
      <c r="P91" s="188">
        <f>IF($O$5=2016,VLOOKUP($B91,MP,34,FALSE),IF($O$5=2017,VLOOKUP($B91,MP,47,FALSE),IF($O$5=2018,VLOOKUP($B91,MP,60,FALSE),IF($O$5=2019,VLOOKUP($B91,MP,73,FALSE)," "))))</f>
        <v>0</v>
      </c>
      <c r="Q91" s="188">
        <f>IF($O$5=2016,VLOOKUP($B91,MP,35,FALSE),IF($O$5=2017,VLOOKUP($B91,MP,48,FALSE),IF($O$5=2018,VLOOKUP($B91,MP,61,FALSE),IF($O$5=2019,VLOOKUP($B91,MP,74,FALSE)," "))))</f>
        <v>0</v>
      </c>
      <c r="R91" s="22"/>
    </row>
    <row r="92" spans="1:18" ht="15" x14ac:dyDescent="0.2">
      <c r="A92" s="745"/>
      <c r="B92" s="745"/>
      <c r="C92" s="748"/>
      <c r="D92" s="8" t="s">
        <v>64</v>
      </c>
      <c r="E92" s="451">
        <f>SUM(F92:Q92)</f>
        <v>40000000</v>
      </c>
      <c r="F92" s="499">
        <v>40000000</v>
      </c>
      <c r="G92" s="499"/>
      <c r="H92" s="499"/>
      <c r="I92" s="499"/>
      <c r="J92" s="499"/>
      <c r="K92" s="499"/>
      <c r="L92" s="499"/>
      <c r="M92" s="499"/>
      <c r="N92" s="499"/>
      <c r="O92" s="499"/>
      <c r="P92" s="499"/>
      <c r="Q92" s="499"/>
      <c r="R92" s="500"/>
    </row>
    <row r="93" spans="1:18" ht="15" x14ac:dyDescent="0.2">
      <c r="A93" s="745"/>
      <c r="B93" s="745"/>
      <c r="C93" s="748"/>
      <c r="D93" s="5" t="s">
        <v>65</v>
      </c>
      <c r="E93" s="452">
        <f t="shared" ref="E93:R93" si="48">E92*100/E91</f>
        <v>33.333333333333336</v>
      </c>
      <c r="F93" s="452">
        <f t="shared" si="48"/>
        <v>33.333333333333336</v>
      </c>
      <c r="G93" s="452" t="e">
        <f t="shared" si="48"/>
        <v>#DIV/0!</v>
      </c>
      <c r="H93" s="452" t="e">
        <f t="shared" si="48"/>
        <v>#DIV/0!</v>
      </c>
      <c r="I93" s="452" t="e">
        <f t="shared" si="48"/>
        <v>#DIV/0!</v>
      </c>
      <c r="J93" s="452" t="e">
        <f t="shared" si="48"/>
        <v>#DIV/0!</v>
      </c>
      <c r="K93" s="452" t="e">
        <f t="shared" si="48"/>
        <v>#DIV/0!</v>
      </c>
      <c r="L93" s="452" t="e">
        <f t="shared" si="48"/>
        <v>#DIV/0!</v>
      </c>
      <c r="M93" s="452" t="e">
        <f t="shared" si="48"/>
        <v>#DIV/0!</v>
      </c>
      <c r="N93" s="452" t="e">
        <f t="shared" si="48"/>
        <v>#DIV/0!</v>
      </c>
      <c r="O93" s="452" t="e">
        <f t="shared" si="48"/>
        <v>#DIV/0!</v>
      </c>
      <c r="P93" s="452" t="e">
        <f t="shared" si="48"/>
        <v>#DIV/0!</v>
      </c>
      <c r="Q93" s="452" t="e">
        <f t="shared" si="48"/>
        <v>#DIV/0!</v>
      </c>
      <c r="R93" s="453" t="e">
        <f t="shared" si="48"/>
        <v>#DIV/0!</v>
      </c>
    </row>
    <row r="94" spans="1:18" ht="15" x14ac:dyDescent="0.2">
      <c r="A94" s="745"/>
      <c r="B94" s="745"/>
      <c r="C94" s="748"/>
      <c r="D94" s="8" t="s">
        <v>66</v>
      </c>
      <c r="E94" s="451">
        <f>SUM(F94:Q94)</f>
        <v>85000000</v>
      </c>
      <c r="F94" s="499">
        <v>85000000</v>
      </c>
      <c r="G94" s="499"/>
      <c r="H94" s="499"/>
      <c r="I94" s="499"/>
      <c r="J94" s="499"/>
      <c r="K94" s="499"/>
      <c r="L94" s="499"/>
      <c r="M94" s="499"/>
      <c r="N94" s="499"/>
      <c r="O94" s="499"/>
      <c r="P94" s="499"/>
      <c r="Q94" s="499"/>
      <c r="R94" s="500"/>
    </row>
    <row r="95" spans="1:18" ht="15" x14ac:dyDescent="0.2">
      <c r="A95" s="745"/>
      <c r="B95" s="745"/>
      <c r="C95" s="748"/>
      <c r="D95" s="5" t="s">
        <v>67</v>
      </c>
      <c r="E95" s="452">
        <f t="shared" ref="E95:R95" si="49">E94*100/E91</f>
        <v>70.833333333333329</v>
      </c>
      <c r="F95" s="452">
        <f t="shared" si="49"/>
        <v>70.833333333333329</v>
      </c>
      <c r="G95" s="452" t="e">
        <f t="shared" si="49"/>
        <v>#DIV/0!</v>
      </c>
      <c r="H95" s="452" t="e">
        <f t="shared" si="49"/>
        <v>#DIV/0!</v>
      </c>
      <c r="I95" s="452" t="e">
        <f t="shared" si="49"/>
        <v>#DIV/0!</v>
      </c>
      <c r="J95" s="452" t="e">
        <f t="shared" si="49"/>
        <v>#DIV/0!</v>
      </c>
      <c r="K95" s="452" t="e">
        <f t="shared" si="49"/>
        <v>#DIV/0!</v>
      </c>
      <c r="L95" s="452" t="e">
        <f t="shared" si="49"/>
        <v>#DIV/0!</v>
      </c>
      <c r="M95" s="452" t="e">
        <f t="shared" si="49"/>
        <v>#DIV/0!</v>
      </c>
      <c r="N95" s="452" t="e">
        <f t="shared" si="49"/>
        <v>#DIV/0!</v>
      </c>
      <c r="O95" s="452" t="e">
        <f t="shared" si="49"/>
        <v>#DIV/0!</v>
      </c>
      <c r="P95" s="452" t="e">
        <f t="shared" si="49"/>
        <v>#DIV/0!</v>
      </c>
      <c r="Q95" s="452" t="e">
        <f t="shared" si="49"/>
        <v>#DIV/0!</v>
      </c>
      <c r="R95" s="453" t="e">
        <f t="shared" si="49"/>
        <v>#DIV/0!</v>
      </c>
    </row>
    <row r="96" spans="1:18" ht="15" x14ac:dyDescent="0.2">
      <c r="A96" s="745"/>
      <c r="B96" s="745"/>
      <c r="C96" s="748"/>
      <c r="D96" s="7" t="s">
        <v>68</v>
      </c>
      <c r="E96" s="451">
        <f>SUM(F96:Q96)</f>
        <v>70000000</v>
      </c>
      <c r="F96" s="499">
        <v>70000000</v>
      </c>
      <c r="G96" s="499"/>
      <c r="H96" s="499"/>
      <c r="I96" s="499"/>
      <c r="J96" s="499"/>
      <c r="K96" s="499"/>
      <c r="L96" s="499"/>
      <c r="M96" s="499"/>
      <c r="N96" s="499"/>
      <c r="O96" s="499"/>
      <c r="P96" s="499"/>
      <c r="Q96" s="499"/>
      <c r="R96" s="500"/>
    </row>
    <row r="97" spans="1:18" ht="15" x14ac:dyDescent="0.2">
      <c r="A97" s="745"/>
      <c r="B97" s="745"/>
      <c r="C97" s="748"/>
      <c r="D97" s="5" t="s">
        <v>69</v>
      </c>
      <c r="E97" s="452">
        <f t="shared" ref="E97:R97" si="50">E96*100/E94</f>
        <v>82.352941176470594</v>
      </c>
      <c r="F97" s="452">
        <f t="shared" si="50"/>
        <v>82.352941176470594</v>
      </c>
      <c r="G97" s="452" t="e">
        <f t="shared" si="50"/>
        <v>#DIV/0!</v>
      </c>
      <c r="H97" s="452" t="e">
        <f t="shared" si="50"/>
        <v>#DIV/0!</v>
      </c>
      <c r="I97" s="452" t="e">
        <f t="shared" si="50"/>
        <v>#DIV/0!</v>
      </c>
      <c r="J97" s="452" t="e">
        <f t="shared" si="50"/>
        <v>#DIV/0!</v>
      </c>
      <c r="K97" s="452" t="e">
        <f t="shared" si="50"/>
        <v>#DIV/0!</v>
      </c>
      <c r="L97" s="452" t="e">
        <f t="shared" si="50"/>
        <v>#DIV/0!</v>
      </c>
      <c r="M97" s="452" t="e">
        <f t="shared" si="50"/>
        <v>#DIV/0!</v>
      </c>
      <c r="N97" s="452" t="e">
        <f t="shared" si="50"/>
        <v>#DIV/0!</v>
      </c>
      <c r="O97" s="452" t="e">
        <f t="shared" si="50"/>
        <v>#DIV/0!</v>
      </c>
      <c r="P97" s="452" t="e">
        <f t="shared" si="50"/>
        <v>#DIV/0!</v>
      </c>
      <c r="Q97" s="452" t="e">
        <f t="shared" si="50"/>
        <v>#DIV/0!</v>
      </c>
      <c r="R97" s="453" t="e">
        <f t="shared" si="50"/>
        <v>#DIV/0!</v>
      </c>
    </row>
    <row r="98" spans="1:18" ht="15.75" thickBot="1" x14ac:dyDescent="0.25">
      <c r="A98" s="746"/>
      <c r="B98" s="746"/>
      <c r="C98" s="749"/>
      <c r="D98" s="6" t="s">
        <v>70</v>
      </c>
      <c r="E98" s="454">
        <f t="shared" ref="E98:R98" si="51">E96*100/E91</f>
        <v>58.333333333333336</v>
      </c>
      <c r="F98" s="454">
        <f t="shared" si="51"/>
        <v>58.333333333333336</v>
      </c>
      <c r="G98" s="454" t="e">
        <f t="shared" si="51"/>
        <v>#DIV/0!</v>
      </c>
      <c r="H98" s="454" t="e">
        <f t="shared" si="51"/>
        <v>#DIV/0!</v>
      </c>
      <c r="I98" s="454" t="e">
        <f t="shared" si="51"/>
        <v>#DIV/0!</v>
      </c>
      <c r="J98" s="454" t="e">
        <f t="shared" si="51"/>
        <v>#DIV/0!</v>
      </c>
      <c r="K98" s="454" t="e">
        <f t="shared" si="51"/>
        <v>#DIV/0!</v>
      </c>
      <c r="L98" s="454" t="e">
        <f t="shared" si="51"/>
        <v>#DIV/0!</v>
      </c>
      <c r="M98" s="454" t="e">
        <f t="shared" si="51"/>
        <v>#DIV/0!</v>
      </c>
      <c r="N98" s="454" t="e">
        <f t="shared" si="51"/>
        <v>#DIV/0!</v>
      </c>
      <c r="O98" s="454" t="e">
        <f t="shared" si="51"/>
        <v>#DIV/0!</v>
      </c>
      <c r="P98" s="454" t="e">
        <f t="shared" si="51"/>
        <v>#DIV/0!</v>
      </c>
      <c r="Q98" s="454" t="e">
        <f t="shared" si="51"/>
        <v>#DIV/0!</v>
      </c>
      <c r="R98" s="455" t="e">
        <f t="shared" si="51"/>
        <v>#DIV/0!</v>
      </c>
    </row>
    <row r="99" spans="1:18" ht="15" x14ac:dyDescent="0.2">
      <c r="A99" s="744">
        <v>12</v>
      </c>
      <c r="B99" s="744" t="str">
        <f>'PI. MP. Avance'!B66</f>
        <v>MP105020202</v>
      </c>
      <c r="C99" s="747" t="str">
        <f>'PI. MP. Avance'!C66</f>
        <v>Desarrollar un programa de formación  en derechos a las mujeres rurales de todo el departamento, con enfoques: diferencial, de género, étnico y territorial , durante el cuatrienio.</v>
      </c>
      <c r="D99" s="4" t="s">
        <v>63</v>
      </c>
      <c r="E99" s="21">
        <f>SUM(F99:Q99)</f>
        <v>0</v>
      </c>
      <c r="F99" s="188">
        <f>IF($O$5=2016,VLOOKUP($B99,MP,24,FALSE),IF($O$5=2017,VLOOKUP($B99,MP,37,FALSE),IF($O$5=2018,VLOOKUP($B99,MP,50,FALSE),IF($O$5=2019,VLOOKUP($B99,MP,63,FALSE)," "))))</f>
        <v>0</v>
      </c>
      <c r="G99" s="188">
        <f>IF($O$5=2016,VLOOKUP($B99,MP,25,FALSE),IF($O$5=2017,VLOOKUP($B99,MP,38,FALSE),IF($O$5=2018,VLOOKUP($B99,MP,51,FALSE),IF($O$5=2019,VLOOKUP($B99,MP,64,FALSE)," "))))</f>
        <v>0</v>
      </c>
      <c r="H99" s="188">
        <f>IF($O$5=2016,VLOOKUP($B99,MP,26,FALSE),IF($O$5=2017,VLOOKUP($B99,MP,39,FALSE),IF($O$5=2018,VLOOKUP($B99,MP,52,FALSE),IF($O$5=2019,VLOOKUP($B99,MP,65,FALSE)," "))))</f>
        <v>0</v>
      </c>
      <c r="I99" s="188">
        <f>IF($O$5=2016,VLOOKUP($B99,MP,27,FALSE),IF($O$5=2017,VLOOKUP($B99,MP,40,FALSE),IF($O$5=2018,VLOOKUP($B99,MP,53,FALSE),IF($O$5=2019,VLOOKUP($B99,MP,66,FALSE)," "))))</f>
        <v>0</v>
      </c>
      <c r="J99" s="188">
        <f>IF($O$5=2016,VLOOKUP($B99,MP,28,FALSE),IF($O$5=2017,VLOOKUP($B99,MP,41,FALSE),IF($O$5=2018,VLOOKUP($B99,MP,54,FALSE),IF($O$5=2019,VLOOKUP($B99,MP,67,FALSE)," "))))</f>
        <v>0</v>
      </c>
      <c r="K99" s="188">
        <f>IF($O$5=2016,VLOOKUP($B99,MP,29,FALSE),IF($O$5=2017,VLOOKUP($B99,MP,42,FALSE),IF($O$5=2018,VLOOKUP($B99,MP,55,FALSE),IF($O$5=2019,VLOOKUP($B99,MP,68,FALSE)," "))))</f>
        <v>0</v>
      </c>
      <c r="L99" s="188">
        <f>IF($O$5=2016,VLOOKUP($B99,MP,30,FALSE),IF($O$5=2017,VLOOKUP($B99,MP,43,FALSE),IF($O$5=2018,VLOOKUP($B99,MP,56,FALSE),IF($O$5=2019,VLOOKUP($B99,MP,69,FALSE)," "))))</f>
        <v>0</v>
      </c>
      <c r="M99" s="188">
        <f>IF($O$5=2016,VLOOKUP($B99,MP,31,FALSE),IF($O$5=2017,VLOOKUP($B99,MP,44,FALSE),IF($O$5=2018,VLOOKUP($B99,MP,57,FALSE),IF($O$5=2019,VLOOKUP($B99,MP,70,FALSE)," "))))</f>
        <v>0</v>
      </c>
      <c r="N99" s="188">
        <f>IF($O$5=2016,VLOOKUP($B99,MP,32,FALSE),IF($O$5=2017,VLOOKUP($B99,MP,45,FALSE),IF($O$5=2018,VLOOKUP($B99,MP,58,FALSE),IF($O$5=2019,VLOOKUP($B99,MP,71,FALSE)," "))))</f>
        <v>0</v>
      </c>
      <c r="O99" s="188">
        <f>IF($O$5=2016,VLOOKUP($B99,MP,33,FALSE),IF($O$5=2017,VLOOKUP($B99,MP,46,FALSE),IF($O$5=2018,VLOOKUP($B99,MP,59,FALSE),IF($O$5=2019,VLOOKUP($B99,MP,72,FALSE)," "))))</f>
        <v>0</v>
      </c>
      <c r="P99" s="188">
        <f>IF($O$5=2016,VLOOKUP($B99,MP,34,FALSE),IF($O$5=2017,VLOOKUP($B99,MP,47,FALSE),IF($O$5=2018,VLOOKUP($B99,MP,60,FALSE),IF($O$5=2019,VLOOKUP($B99,MP,73,FALSE)," "))))</f>
        <v>0</v>
      </c>
      <c r="Q99" s="188">
        <f>IF($O$5=2016,VLOOKUP($B99,MP,35,FALSE),IF($O$5=2017,VLOOKUP($B99,MP,48,FALSE),IF($O$5=2018,VLOOKUP($B99,MP,61,FALSE),IF($O$5=2019,VLOOKUP($B99,MP,74,FALSE)," "))))</f>
        <v>0</v>
      </c>
      <c r="R99" s="22"/>
    </row>
    <row r="100" spans="1:18" ht="15" x14ac:dyDescent="0.2">
      <c r="A100" s="745"/>
      <c r="B100" s="745"/>
      <c r="C100" s="748"/>
      <c r="D100" s="8" t="s">
        <v>64</v>
      </c>
      <c r="E100" s="451">
        <f>SUM(F100:Q100)</f>
        <v>15000000</v>
      </c>
      <c r="F100" s="499">
        <v>15000000</v>
      </c>
      <c r="G100" s="499"/>
      <c r="H100" s="499"/>
      <c r="I100" s="499"/>
      <c r="J100" s="499"/>
      <c r="K100" s="499"/>
      <c r="L100" s="499"/>
      <c r="M100" s="499"/>
      <c r="N100" s="499"/>
      <c r="O100" s="499"/>
      <c r="P100" s="499"/>
      <c r="Q100" s="499"/>
      <c r="R100" s="500"/>
    </row>
    <row r="101" spans="1:18" ht="15" x14ac:dyDescent="0.2">
      <c r="A101" s="745"/>
      <c r="B101" s="745"/>
      <c r="C101" s="748"/>
      <c r="D101" s="5" t="s">
        <v>65</v>
      </c>
      <c r="E101" s="452" t="e">
        <f t="shared" ref="E101:R101" si="52">E100*100/E99</f>
        <v>#DIV/0!</v>
      </c>
      <c r="F101" s="452" t="e">
        <f t="shared" si="52"/>
        <v>#DIV/0!</v>
      </c>
      <c r="G101" s="452" t="e">
        <f t="shared" si="52"/>
        <v>#DIV/0!</v>
      </c>
      <c r="H101" s="452" t="e">
        <f t="shared" si="52"/>
        <v>#DIV/0!</v>
      </c>
      <c r="I101" s="452" t="e">
        <f t="shared" si="52"/>
        <v>#DIV/0!</v>
      </c>
      <c r="J101" s="452" t="e">
        <f t="shared" si="52"/>
        <v>#DIV/0!</v>
      </c>
      <c r="K101" s="452" t="e">
        <f t="shared" si="52"/>
        <v>#DIV/0!</v>
      </c>
      <c r="L101" s="452" t="e">
        <f t="shared" si="52"/>
        <v>#DIV/0!</v>
      </c>
      <c r="M101" s="452" t="e">
        <f t="shared" si="52"/>
        <v>#DIV/0!</v>
      </c>
      <c r="N101" s="452" t="e">
        <f t="shared" si="52"/>
        <v>#DIV/0!</v>
      </c>
      <c r="O101" s="452" t="e">
        <f t="shared" si="52"/>
        <v>#DIV/0!</v>
      </c>
      <c r="P101" s="452" t="e">
        <f t="shared" si="52"/>
        <v>#DIV/0!</v>
      </c>
      <c r="Q101" s="452" t="e">
        <f t="shared" si="52"/>
        <v>#DIV/0!</v>
      </c>
      <c r="R101" s="453" t="e">
        <f t="shared" si="52"/>
        <v>#DIV/0!</v>
      </c>
    </row>
    <row r="102" spans="1:18" ht="15" x14ac:dyDescent="0.2">
      <c r="A102" s="745"/>
      <c r="B102" s="745"/>
      <c r="C102" s="748"/>
      <c r="D102" s="8" t="s">
        <v>66</v>
      </c>
      <c r="E102" s="451">
        <f>SUM(F102:Q102)</f>
        <v>70000000</v>
      </c>
      <c r="F102" s="499">
        <v>70000000</v>
      </c>
      <c r="G102" s="499"/>
      <c r="H102" s="499"/>
      <c r="I102" s="499"/>
      <c r="J102" s="499"/>
      <c r="K102" s="499"/>
      <c r="L102" s="499"/>
      <c r="M102" s="499"/>
      <c r="N102" s="499"/>
      <c r="O102" s="499"/>
      <c r="P102" s="499"/>
      <c r="Q102" s="499"/>
      <c r="R102" s="500"/>
    </row>
    <row r="103" spans="1:18" ht="15" x14ac:dyDescent="0.2">
      <c r="A103" s="745"/>
      <c r="B103" s="745"/>
      <c r="C103" s="748"/>
      <c r="D103" s="5" t="s">
        <v>67</v>
      </c>
      <c r="E103" s="452" t="e">
        <f t="shared" ref="E103:R103" si="53">E102*100/E99</f>
        <v>#DIV/0!</v>
      </c>
      <c r="F103" s="452" t="e">
        <f t="shared" si="53"/>
        <v>#DIV/0!</v>
      </c>
      <c r="G103" s="452" t="e">
        <f t="shared" si="53"/>
        <v>#DIV/0!</v>
      </c>
      <c r="H103" s="452" t="e">
        <f t="shared" si="53"/>
        <v>#DIV/0!</v>
      </c>
      <c r="I103" s="452" t="e">
        <f t="shared" si="53"/>
        <v>#DIV/0!</v>
      </c>
      <c r="J103" s="452" t="e">
        <f t="shared" si="53"/>
        <v>#DIV/0!</v>
      </c>
      <c r="K103" s="452" t="e">
        <f t="shared" si="53"/>
        <v>#DIV/0!</v>
      </c>
      <c r="L103" s="452" t="e">
        <f t="shared" si="53"/>
        <v>#DIV/0!</v>
      </c>
      <c r="M103" s="452" t="e">
        <f t="shared" si="53"/>
        <v>#DIV/0!</v>
      </c>
      <c r="N103" s="452" t="e">
        <f t="shared" si="53"/>
        <v>#DIV/0!</v>
      </c>
      <c r="O103" s="452" t="e">
        <f t="shared" si="53"/>
        <v>#DIV/0!</v>
      </c>
      <c r="P103" s="452" t="e">
        <f t="shared" si="53"/>
        <v>#DIV/0!</v>
      </c>
      <c r="Q103" s="452" t="e">
        <f t="shared" si="53"/>
        <v>#DIV/0!</v>
      </c>
      <c r="R103" s="453" t="e">
        <f t="shared" si="53"/>
        <v>#DIV/0!</v>
      </c>
    </row>
    <row r="104" spans="1:18" ht="15" x14ac:dyDescent="0.2">
      <c r="A104" s="745"/>
      <c r="B104" s="745"/>
      <c r="C104" s="748"/>
      <c r="D104" s="7" t="s">
        <v>68</v>
      </c>
      <c r="E104" s="451">
        <f>SUM(F104:Q104)</f>
        <v>70000000</v>
      </c>
      <c r="F104" s="499">
        <v>70000000</v>
      </c>
      <c r="G104" s="499"/>
      <c r="H104" s="499"/>
      <c r="I104" s="499"/>
      <c r="J104" s="499"/>
      <c r="K104" s="499"/>
      <c r="L104" s="499"/>
      <c r="M104" s="499"/>
      <c r="N104" s="499"/>
      <c r="O104" s="499"/>
      <c r="P104" s="499"/>
      <c r="Q104" s="499"/>
      <c r="R104" s="500"/>
    </row>
    <row r="105" spans="1:18" ht="15" x14ac:dyDescent="0.2">
      <c r="A105" s="745"/>
      <c r="B105" s="745"/>
      <c r="C105" s="748"/>
      <c r="D105" s="5" t="s">
        <v>69</v>
      </c>
      <c r="E105" s="452">
        <f t="shared" ref="E105:R105" si="54">E104*100/E102</f>
        <v>100</v>
      </c>
      <c r="F105" s="452">
        <f t="shared" si="54"/>
        <v>100</v>
      </c>
      <c r="G105" s="452" t="e">
        <f t="shared" si="54"/>
        <v>#DIV/0!</v>
      </c>
      <c r="H105" s="452" t="e">
        <f t="shared" si="54"/>
        <v>#DIV/0!</v>
      </c>
      <c r="I105" s="452" t="e">
        <f t="shared" si="54"/>
        <v>#DIV/0!</v>
      </c>
      <c r="J105" s="452" t="e">
        <f t="shared" si="54"/>
        <v>#DIV/0!</v>
      </c>
      <c r="K105" s="452" t="e">
        <f t="shared" si="54"/>
        <v>#DIV/0!</v>
      </c>
      <c r="L105" s="452" t="e">
        <f t="shared" si="54"/>
        <v>#DIV/0!</v>
      </c>
      <c r="M105" s="452" t="e">
        <f t="shared" si="54"/>
        <v>#DIV/0!</v>
      </c>
      <c r="N105" s="452" t="e">
        <f t="shared" si="54"/>
        <v>#DIV/0!</v>
      </c>
      <c r="O105" s="452" t="e">
        <f t="shared" si="54"/>
        <v>#DIV/0!</v>
      </c>
      <c r="P105" s="452" t="e">
        <f t="shared" si="54"/>
        <v>#DIV/0!</v>
      </c>
      <c r="Q105" s="452" t="e">
        <f t="shared" si="54"/>
        <v>#DIV/0!</v>
      </c>
      <c r="R105" s="453" t="e">
        <f t="shared" si="54"/>
        <v>#DIV/0!</v>
      </c>
    </row>
    <row r="106" spans="1:18" ht="15.75" thickBot="1" x14ac:dyDescent="0.25">
      <c r="A106" s="746"/>
      <c r="B106" s="746"/>
      <c r="C106" s="749"/>
      <c r="D106" s="6" t="s">
        <v>70</v>
      </c>
      <c r="E106" s="454" t="e">
        <f t="shared" ref="E106:R106" si="55">E104*100/E99</f>
        <v>#DIV/0!</v>
      </c>
      <c r="F106" s="454" t="e">
        <f t="shared" si="55"/>
        <v>#DIV/0!</v>
      </c>
      <c r="G106" s="454" t="e">
        <f t="shared" si="55"/>
        <v>#DIV/0!</v>
      </c>
      <c r="H106" s="454" t="e">
        <f t="shared" si="55"/>
        <v>#DIV/0!</v>
      </c>
      <c r="I106" s="454" t="e">
        <f t="shared" si="55"/>
        <v>#DIV/0!</v>
      </c>
      <c r="J106" s="454" t="e">
        <f t="shared" si="55"/>
        <v>#DIV/0!</v>
      </c>
      <c r="K106" s="454" t="e">
        <f t="shared" si="55"/>
        <v>#DIV/0!</v>
      </c>
      <c r="L106" s="454" t="e">
        <f t="shared" si="55"/>
        <v>#DIV/0!</v>
      </c>
      <c r="M106" s="454" t="e">
        <f t="shared" si="55"/>
        <v>#DIV/0!</v>
      </c>
      <c r="N106" s="454" t="e">
        <f t="shared" si="55"/>
        <v>#DIV/0!</v>
      </c>
      <c r="O106" s="454" t="e">
        <f t="shared" si="55"/>
        <v>#DIV/0!</v>
      </c>
      <c r="P106" s="454" t="e">
        <f t="shared" si="55"/>
        <v>#DIV/0!</v>
      </c>
      <c r="Q106" s="454" t="e">
        <f t="shared" si="55"/>
        <v>#DIV/0!</v>
      </c>
      <c r="R106" s="455" t="e">
        <f t="shared" si="55"/>
        <v>#DIV/0!</v>
      </c>
    </row>
    <row r="107" spans="1:18" ht="15" x14ac:dyDescent="0.2">
      <c r="A107" s="744">
        <v>13</v>
      </c>
      <c r="B107" s="744" t="str">
        <f>'PI. MP. Avance'!B71</f>
        <v>MP105020301</v>
      </c>
      <c r="C107" s="747" t="str">
        <f>'PI. MP. Avance'!C71</f>
        <v>Socializar en el 100% de los Municipios del Departamento la Política Pública de Mujer y la Normatividad que protege sus derechos , en el periodo de Gobierno.</v>
      </c>
      <c r="D107" s="4" t="s">
        <v>63</v>
      </c>
      <c r="E107" s="21">
        <f>SUM(F107:Q107)</f>
        <v>20000000</v>
      </c>
      <c r="F107" s="188">
        <f>IF($O$5=2016,VLOOKUP($B107,MP,24,FALSE),IF($O$5=2017,VLOOKUP($B107,MP,37,FALSE),IF($O$5=2018,VLOOKUP($B107,MP,50,FALSE),IF($O$5=2019,VLOOKUP($B107,MP,63,FALSE)," "))))</f>
        <v>20000000</v>
      </c>
      <c r="G107" s="188">
        <f>IF($O$5=2016,VLOOKUP($B107,MP,25,FALSE),IF($O$5=2017,VLOOKUP($B107,MP,38,FALSE),IF($O$5=2018,VLOOKUP($B107,MP,51,FALSE),IF($O$5=2019,VLOOKUP($B107,MP,64,FALSE)," "))))</f>
        <v>0</v>
      </c>
      <c r="H107" s="188">
        <f>IF($O$5=2016,VLOOKUP($B107,MP,26,FALSE),IF($O$5=2017,VLOOKUP($B107,MP,39,FALSE),IF($O$5=2018,VLOOKUP($B107,MP,52,FALSE),IF($O$5=2019,VLOOKUP($B107,MP,65,FALSE)," "))))</f>
        <v>0</v>
      </c>
      <c r="I107" s="188">
        <f>IF($O$5=2016,VLOOKUP($B107,MP,27,FALSE),IF($O$5=2017,VLOOKUP($B107,MP,40,FALSE),IF($O$5=2018,VLOOKUP($B107,MP,53,FALSE),IF($O$5=2019,VLOOKUP($B107,MP,66,FALSE)," "))))</f>
        <v>0</v>
      </c>
      <c r="J107" s="188">
        <f>IF($O$5=2016,VLOOKUP($B107,MP,28,FALSE),IF($O$5=2017,VLOOKUP($B107,MP,41,FALSE),IF($O$5=2018,VLOOKUP($B107,MP,54,FALSE),IF($O$5=2019,VLOOKUP($B107,MP,67,FALSE)," "))))</f>
        <v>0</v>
      </c>
      <c r="K107" s="188">
        <f>IF($O$5=2016,VLOOKUP($B107,MP,29,FALSE),IF($O$5=2017,VLOOKUP($B107,MP,42,FALSE),IF($O$5=2018,VLOOKUP($B107,MP,55,FALSE),IF($O$5=2019,VLOOKUP($B107,MP,68,FALSE)," "))))</f>
        <v>0</v>
      </c>
      <c r="L107" s="188">
        <f>IF($O$5=2016,VLOOKUP($B107,MP,30,FALSE),IF($O$5=2017,VLOOKUP($B107,MP,43,FALSE),IF($O$5=2018,VLOOKUP($B107,MP,56,FALSE),IF($O$5=2019,VLOOKUP($B107,MP,69,FALSE)," "))))</f>
        <v>0</v>
      </c>
      <c r="M107" s="188">
        <f>IF($O$5=2016,VLOOKUP($B107,MP,31,FALSE),IF($O$5=2017,VLOOKUP($B107,MP,44,FALSE),IF($O$5=2018,VLOOKUP($B107,MP,57,FALSE),IF($O$5=2019,VLOOKUP($B107,MP,70,FALSE)," "))))</f>
        <v>0</v>
      </c>
      <c r="N107" s="188">
        <f>IF($O$5=2016,VLOOKUP($B107,MP,32,FALSE),IF($O$5=2017,VLOOKUP($B107,MP,45,FALSE),IF($O$5=2018,VLOOKUP($B107,MP,58,FALSE),IF($O$5=2019,VLOOKUP($B107,MP,71,FALSE)," "))))</f>
        <v>0</v>
      </c>
      <c r="O107" s="188">
        <f>IF($O$5=2016,VLOOKUP($B107,MP,33,FALSE),IF($O$5=2017,VLOOKUP($B107,MP,46,FALSE),IF($O$5=2018,VLOOKUP($B107,MP,59,FALSE),IF($O$5=2019,VLOOKUP($B107,MP,72,FALSE)," "))))</f>
        <v>0</v>
      </c>
      <c r="P107" s="188">
        <f>IF($O$5=2016,VLOOKUP($B107,MP,34,FALSE),IF($O$5=2017,VLOOKUP($B107,MP,47,FALSE),IF($O$5=2018,VLOOKUP($B107,MP,60,FALSE),IF($O$5=2019,VLOOKUP($B107,MP,73,FALSE)," "))))</f>
        <v>0</v>
      </c>
      <c r="Q107" s="188">
        <f>IF($O$5=2016,VLOOKUP($B107,MP,35,FALSE),IF($O$5=2017,VLOOKUP($B107,MP,48,FALSE),IF($O$5=2018,VLOOKUP($B107,MP,61,FALSE),IF($O$5=2019,VLOOKUP($B107,MP,74,FALSE)," "))))</f>
        <v>0</v>
      </c>
      <c r="R107" s="22"/>
    </row>
    <row r="108" spans="1:18" ht="15" x14ac:dyDescent="0.2">
      <c r="A108" s="745"/>
      <c r="B108" s="745"/>
      <c r="C108" s="748"/>
      <c r="D108" s="8" t="s">
        <v>64</v>
      </c>
      <c r="E108" s="451">
        <f>SUM(F108:Q108)</f>
        <v>75000000</v>
      </c>
      <c r="F108" s="499">
        <v>75000000</v>
      </c>
      <c r="G108" s="499"/>
      <c r="H108" s="499"/>
      <c r="I108" s="499"/>
      <c r="J108" s="499"/>
      <c r="K108" s="499"/>
      <c r="L108" s="499"/>
      <c r="M108" s="499"/>
      <c r="N108" s="499"/>
      <c r="O108" s="499"/>
      <c r="P108" s="499"/>
      <c r="Q108" s="499"/>
      <c r="R108" s="500"/>
    </row>
    <row r="109" spans="1:18" ht="15" x14ac:dyDescent="0.2">
      <c r="A109" s="745"/>
      <c r="B109" s="745"/>
      <c r="C109" s="748"/>
      <c r="D109" s="5" t="s">
        <v>65</v>
      </c>
      <c r="E109" s="452">
        <f t="shared" ref="E109:R109" si="56">E108*100/E107</f>
        <v>375</v>
      </c>
      <c r="F109" s="452">
        <f t="shared" si="56"/>
        <v>375</v>
      </c>
      <c r="G109" s="452" t="e">
        <f t="shared" si="56"/>
        <v>#DIV/0!</v>
      </c>
      <c r="H109" s="452" t="e">
        <f t="shared" si="56"/>
        <v>#DIV/0!</v>
      </c>
      <c r="I109" s="452" t="e">
        <f t="shared" si="56"/>
        <v>#DIV/0!</v>
      </c>
      <c r="J109" s="452" t="e">
        <f t="shared" si="56"/>
        <v>#DIV/0!</v>
      </c>
      <c r="K109" s="452" t="e">
        <f t="shared" si="56"/>
        <v>#DIV/0!</v>
      </c>
      <c r="L109" s="452" t="e">
        <f t="shared" si="56"/>
        <v>#DIV/0!</v>
      </c>
      <c r="M109" s="452" t="e">
        <f t="shared" si="56"/>
        <v>#DIV/0!</v>
      </c>
      <c r="N109" s="452" t="e">
        <f t="shared" si="56"/>
        <v>#DIV/0!</v>
      </c>
      <c r="O109" s="452" t="e">
        <f t="shared" si="56"/>
        <v>#DIV/0!</v>
      </c>
      <c r="P109" s="452" t="e">
        <f t="shared" si="56"/>
        <v>#DIV/0!</v>
      </c>
      <c r="Q109" s="452" t="e">
        <f t="shared" si="56"/>
        <v>#DIV/0!</v>
      </c>
      <c r="R109" s="453" t="e">
        <f t="shared" si="56"/>
        <v>#DIV/0!</v>
      </c>
    </row>
    <row r="110" spans="1:18" ht="15" x14ac:dyDescent="0.2">
      <c r="A110" s="745"/>
      <c r="B110" s="745"/>
      <c r="C110" s="748"/>
      <c r="D110" s="8" t="s">
        <v>66</v>
      </c>
      <c r="E110" s="451">
        <f>SUM(F110:Q110)</f>
        <v>675000000</v>
      </c>
      <c r="F110" s="499">
        <v>675000000</v>
      </c>
      <c r="G110" s="499"/>
      <c r="H110" s="499"/>
      <c r="I110" s="499"/>
      <c r="J110" s="499"/>
      <c r="K110" s="499"/>
      <c r="L110" s="499"/>
      <c r="M110" s="499"/>
      <c r="N110" s="499"/>
      <c r="O110" s="499"/>
      <c r="P110" s="499"/>
      <c r="Q110" s="499"/>
      <c r="R110" s="500"/>
    </row>
    <row r="111" spans="1:18" ht="15" x14ac:dyDescent="0.2">
      <c r="A111" s="745"/>
      <c r="B111" s="745"/>
      <c r="C111" s="748"/>
      <c r="D111" s="5" t="s">
        <v>67</v>
      </c>
      <c r="E111" s="452">
        <f t="shared" ref="E111:R111" si="57">E110*100/E107</f>
        <v>3375</v>
      </c>
      <c r="F111" s="452">
        <f t="shared" si="57"/>
        <v>3375</v>
      </c>
      <c r="G111" s="452" t="e">
        <f t="shared" si="57"/>
        <v>#DIV/0!</v>
      </c>
      <c r="H111" s="452" t="e">
        <f t="shared" si="57"/>
        <v>#DIV/0!</v>
      </c>
      <c r="I111" s="452" t="e">
        <f t="shared" si="57"/>
        <v>#DIV/0!</v>
      </c>
      <c r="J111" s="452" t="e">
        <f t="shared" si="57"/>
        <v>#DIV/0!</v>
      </c>
      <c r="K111" s="452" t="e">
        <f t="shared" si="57"/>
        <v>#DIV/0!</v>
      </c>
      <c r="L111" s="452" t="e">
        <f t="shared" si="57"/>
        <v>#DIV/0!</v>
      </c>
      <c r="M111" s="452" t="e">
        <f t="shared" si="57"/>
        <v>#DIV/0!</v>
      </c>
      <c r="N111" s="452" t="e">
        <f t="shared" si="57"/>
        <v>#DIV/0!</v>
      </c>
      <c r="O111" s="452" t="e">
        <f t="shared" si="57"/>
        <v>#DIV/0!</v>
      </c>
      <c r="P111" s="452" t="e">
        <f t="shared" si="57"/>
        <v>#DIV/0!</v>
      </c>
      <c r="Q111" s="452" t="e">
        <f t="shared" si="57"/>
        <v>#DIV/0!</v>
      </c>
      <c r="R111" s="453" t="e">
        <f t="shared" si="57"/>
        <v>#DIV/0!</v>
      </c>
    </row>
    <row r="112" spans="1:18" ht="15" x14ac:dyDescent="0.2">
      <c r="A112" s="745"/>
      <c r="B112" s="745"/>
      <c r="C112" s="748"/>
      <c r="D112" s="7" t="s">
        <v>68</v>
      </c>
      <c r="E112" s="451">
        <f>SUM(F112:Q112)</f>
        <v>675000000</v>
      </c>
      <c r="F112" s="499">
        <v>675000000</v>
      </c>
      <c r="G112" s="499"/>
      <c r="H112" s="499"/>
      <c r="I112" s="499"/>
      <c r="J112" s="499"/>
      <c r="K112" s="499"/>
      <c r="L112" s="499"/>
      <c r="M112" s="499"/>
      <c r="N112" s="499"/>
      <c r="O112" s="499"/>
      <c r="P112" s="499"/>
      <c r="Q112" s="499"/>
      <c r="R112" s="500"/>
    </row>
    <row r="113" spans="1:18" ht="15" x14ac:dyDescent="0.2">
      <c r="A113" s="745"/>
      <c r="B113" s="745"/>
      <c r="C113" s="748"/>
      <c r="D113" s="5" t="s">
        <v>69</v>
      </c>
      <c r="E113" s="452">
        <f t="shared" ref="E113:R113" si="58">E112*100/E110</f>
        <v>100</v>
      </c>
      <c r="F113" s="452">
        <f t="shared" si="58"/>
        <v>100</v>
      </c>
      <c r="G113" s="452" t="e">
        <f t="shared" si="58"/>
        <v>#DIV/0!</v>
      </c>
      <c r="H113" s="452" t="e">
        <f t="shared" si="58"/>
        <v>#DIV/0!</v>
      </c>
      <c r="I113" s="452" t="e">
        <f t="shared" si="58"/>
        <v>#DIV/0!</v>
      </c>
      <c r="J113" s="452" t="e">
        <f t="shared" si="58"/>
        <v>#DIV/0!</v>
      </c>
      <c r="K113" s="452" t="e">
        <f t="shared" si="58"/>
        <v>#DIV/0!</v>
      </c>
      <c r="L113" s="452" t="e">
        <f t="shared" si="58"/>
        <v>#DIV/0!</v>
      </c>
      <c r="M113" s="452" t="e">
        <f t="shared" si="58"/>
        <v>#DIV/0!</v>
      </c>
      <c r="N113" s="452" t="e">
        <f t="shared" si="58"/>
        <v>#DIV/0!</v>
      </c>
      <c r="O113" s="452" t="e">
        <f t="shared" si="58"/>
        <v>#DIV/0!</v>
      </c>
      <c r="P113" s="452" t="e">
        <f t="shared" si="58"/>
        <v>#DIV/0!</v>
      </c>
      <c r="Q113" s="452" t="e">
        <f t="shared" si="58"/>
        <v>#DIV/0!</v>
      </c>
      <c r="R113" s="453" t="e">
        <f t="shared" si="58"/>
        <v>#DIV/0!</v>
      </c>
    </row>
    <row r="114" spans="1:18" ht="15.75" thickBot="1" x14ac:dyDescent="0.25">
      <c r="A114" s="746"/>
      <c r="B114" s="746"/>
      <c r="C114" s="749"/>
      <c r="D114" s="6" t="s">
        <v>70</v>
      </c>
      <c r="E114" s="454">
        <f t="shared" ref="E114:R114" si="59">E112*100/E107</f>
        <v>3375</v>
      </c>
      <c r="F114" s="454">
        <f t="shared" si="59"/>
        <v>3375</v>
      </c>
      <c r="G114" s="454" t="e">
        <f t="shared" si="59"/>
        <v>#DIV/0!</v>
      </c>
      <c r="H114" s="454" t="e">
        <f t="shared" si="59"/>
        <v>#DIV/0!</v>
      </c>
      <c r="I114" s="454" t="e">
        <f t="shared" si="59"/>
        <v>#DIV/0!</v>
      </c>
      <c r="J114" s="454" t="e">
        <f t="shared" si="59"/>
        <v>#DIV/0!</v>
      </c>
      <c r="K114" s="454" t="e">
        <f t="shared" si="59"/>
        <v>#DIV/0!</v>
      </c>
      <c r="L114" s="454" t="e">
        <f t="shared" si="59"/>
        <v>#DIV/0!</v>
      </c>
      <c r="M114" s="454" t="e">
        <f t="shared" si="59"/>
        <v>#DIV/0!</v>
      </c>
      <c r="N114" s="454" t="e">
        <f t="shared" si="59"/>
        <v>#DIV/0!</v>
      </c>
      <c r="O114" s="454" t="e">
        <f t="shared" si="59"/>
        <v>#DIV/0!</v>
      </c>
      <c r="P114" s="454" t="e">
        <f t="shared" si="59"/>
        <v>#DIV/0!</v>
      </c>
      <c r="Q114" s="454" t="e">
        <f t="shared" si="59"/>
        <v>#DIV/0!</v>
      </c>
      <c r="R114" s="455" t="e">
        <f t="shared" si="59"/>
        <v>#DIV/0!</v>
      </c>
    </row>
    <row r="115" spans="1:18" ht="15" x14ac:dyDescent="0.2">
      <c r="A115" s="744">
        <v>14</v>
      </c>
      <c r="B115" s="744" t="str">
        <f>'PI. MP. Avance'!B76</f>
        <v>MP105020302</v>
      </c>
      <c r="C115" s="747" t="str">
        <f>'PI. MP. Avance'!C76</f>
        <v>Realizar anualmente un evento de reconocimiento y exhaltación a la labor de la Mujer Vallecaucana.  (Galardon a la Mujer Vallecaucana) ,durante el periodo de gobierno.</v>
      </c>
      <c r="D115" s="4" t="s">
        <v>63</v>
      </c>
      <c r="E115" s="21">
        <f>SUM(F115:Q115)</f>
        <v>30000000</v>
      </c>
      <c r="F115" s="188">
        <f>IF($O$5=2016,VLOOKUP($B115,MP,24,FALSE),IF($O$5=2017,VLOOKUP($B115,MP,37,FALSE),IF($O$5=2018,VLOOKUP($B115,MP,50,FALSE),IF($O$5=2019,VLOOKUP($B115,MP,63,FALSE)," "))))</f>
        <v>30000000</v>
      </c>
      <c r="G115" s="188">
        <f>IF($O$5=2016,VLOOKUP($B115,MP,25,FALSE),IF($O$5=2017,VLOOKUP($B115,MP,38,FALSE),IF($O$5=2018,VLOOKUP($B115,MP,51,FALSE),IF($O$5=2019,VLOOKUP($B115,MP,64,FALSE)," "))))</f>
        <v>0</v>
      </c>
      <c r="H115" s="188">
        <f>IF($O$5=2016,VLOOKUP($B115,MP,26,FALSE),IF($O$5=2017,VLOOKUP($B115,MP,39,FALSE),IF($O$5=2018,VLOOKUP($B115,MP,52,FALSE),IF($O$5=2019,VLOOKUP($B115,MP,65,FALSE)," "))))</f>
        <v>0</v>
      </c>
      <c r="I115" s="188">
        <f>IF($O$5=2016,VLOOKUP($B115,MP,27,FALSE),IF($O$5=2017,VLOOKUP($B115,MP,40,FALSE),IF($O$5=2018,VLOOKUP($B115,MP,53,FALSE),IF($O$5=2019,VLOOKUP($B115,MP,66,FALSE)," "))))</f>
        <v>0</v>
      </c>
      <c r="J115" s="188">
        <f>IF($O$5=2016,VLOOKUP($B115,MP,28,FALSE),IF($O$5=2017,VLOOKUP($B115,MP,41,FALSE),IF($O$5=2018,VLOOKUP($B115,MP,54,FALSE),IF($O$5=2019,VLOOKUP($B115,MP,67,FALSE)," "))))</f>
        <v>0</v>
      </c>
      <c r="K115" s="188">
        <f>IF($O$5=2016,VLOOKUP($B115,MP,29,FALSE),IF($O$5=2017,VLOOKUP($B115,MP,42,FALSE),IF($O$5=2018,VLOOKUP($B115,MP,55,FALSE),IF($O$5=2019,VLOOKUP($B115,MP,68,FALSE)," "))))</f>
        <v>0</v>
      </c>
      <c r="L115" s="188">
        <f>IF($O$5=2016,VLOOKUP($B115,MP,30,FALSE),IF($O$5=2017,VLOOKUP($B115,MP,43,FALSE),IF($O$5=2018,VLOOKUP($B115,MP,56,FALSE),IF($O$5=2019,VLOOKUP($B115,MP,69,FALSE)," "))))</f>
        <v>0</v>
      </c>
      <c r="M115" s="188">
        <f>IF($O$5=2016,VLOOKUP($B115,MP,31,FALSE),IF($O$5=2017,VLOOKUP($B115,MP,44,FALSE),IF($O$5=2018,VLOOKUP($B115,MP,57,FALSE),IF($O$5=2019,VLOOKUP($B115,MP,70,FALSE)," "))))</f>
        <v>0</v>
      </c>
      <c r="N115" s="188">
        <f>IF($O$5=2016,VLOOKUP($B115,MP,32,FALSE),IF($O$5=2017,VLOOKUP($B115,MP,45,FALSE),IF($O$5=2018,VLOOKUP($B115,MP,58,FALSE),IF($O$5=2019,VLOOKUP($B115,MP,71,FALSE)," "))))</f>
        <v>0</v>
      </c>
      <c r="O115" s="188">
        <f>IF($O$5=2016,VLOOKUP($B115,MP,33,FALSE),IF($O$5=2017,VLOOKUP($B115,MP,46,FALSE),IF($O$5=2018,VLOOKUP($B115,MP,59,FALSE),IF($O$5=2019,VLOOKUP($B115,MP,72,FALSE)," "))))</f>
        <v>0</v>
      </c>
      <c r="P115" s="188">
        <f>IF($O$5=2016,VLOOKUP($B115,MP,34,FALSE),IF($O$5=2017,VLOOKUP($B115,MP,47,FALSE),IF($O$5=2018,VLOOKUP($B115,MP,60,FALSE),IF($O$5=2019,VLOOKUP($B115,MP,73,FALSE)," "))))</f>
        <v>0</v>
      </c>
      <c r="Q115" s="188">
        <f>IF($O$5=2016,VLOOKUP($B115,MP,35,FALSE),IF($O$5=2017,VLOOKUP($B115,MP,48,FALSE),IF($O$5=2018,VLOOKUP($B115,MP,61,FALSE),IF($O$5=2019,VLOOKUP($B115,MP,74,FALSE)," "))))</f>
        <v>0</v>
      </c>
      <c r="R115" s="22"/>
    </row>
    <row r="116" spans="1:18" ht="15" x14ac:dyDescent="0.2">
      <c r="A116" s="745"/>
      <c r="B116" s="745"/>
      <c r="C116" s="748"/>
      <c r="D116" s="8" t="s">
        <v>64</v>
      </c>
      <c r="E116" s="451">
        <f>SUM(F116:Q116)</f>
        <v>30000000</v>
      </c>
      <c r="F116" s="499">
        <v>30000000</v>
      </c>
      <c r="G116" s="499"/>
      <c r="H116" s="499"/>
      <c r="I116" s="499"/>
      <c r="J116" s="499"/>
      <c r="K116" s="499"/>
      <c r="L116" s="499"/>
      <c r="M116" s="499"/>
      <c r="N116" s="499"/>
      <c r="O116" s="499"/>
      <c r="P116" s="499"/>
      <c r="Q116" s="499"/>
      <c r="R116" s="500"/>
    </row>
    <row r="117" spans="1:18" ht="15" x14ac:dyDescent="0.2">
      <c r="A117" s="745"/>
      <c r="B117" s="745"/>
      <c r="C117" s="748"/>
      <c r="D117" s="5" t="s">
        <v>65</v>
      </c>
      <c r="E117" s="452">
        <f t="shared" ref="E117:R117" si="60">E116*100/E115</f>
        <v>100</v>
      </c>
      <c r="F117" s="452">
        <f t="shared" si="60"/>
        <v>100</v>
      </c>
      <c r="G117" s="452" t="e">
        <f t="shared" si="60"/>
        <v>#DIV/0!</v>
      </c>
      <c r="H117" s="452" t="e">
        <f t="shared" si="60"/>
        <v>#DIV/0!</v>
      </c>
      <c r="I117" s="452" t="e">
        <f t="shared" si="60"/>
        <v>#DIV/0!</v>
      </c>
      <c r="J117" s="452" t="e">
        <f t="shared" si="60"/>
        <v>#DIV/0!</v>
      </c>
      <c r="K117" s="452" t="e">
        <f t="shared" si="60"/>
        <v>#DIV/0!</v>
      </c>
      <c r="L117" s="452" t="e">
        <f t="shared" si="60"/>
        <v>#DIV/0!</v>
      </c>
      <c r="M117" s="452" t="e">
        <f t="shared" si="60"/>
        <v>#DIV/0!</v>
      </c>
      <c r="N117" s="452" t="e">
        <f t="shared" si="60"/>
        <v>#DIV/0!</v>
      </c>
      <c r="O117" s="452" t="e">
        <f t="shared" si="60"/>
        <v>#DIV/0!</v>
      </c>
      <c r="P117" s="452" t="e">
        <f t="shared" si="60"/>
        <v>#DIV/0!</v>
      </c>
      <c r="Q117" s="452" t="e">
        <f t="shared" si="60"/>
        <v>#DIV/0!</v>
      </c>
      <c r="R117" s="453" t="e">
        <f t="shared" si="60"/>
        <v>#DIV/0!</v>
      </c>
    </row>
    <row r="118" spans="1:18" ht="15" x14ac:dyDescent="0.2">
      <c r="A118" s="745"/>
      <c r="B118" s="745"/>
      <c r="C118" s="748"/>
      <c r="D118" s="8" t="s">
        <v>66</v>
      </c>
      <c r="E118" s="451">
        <f>SUM(F118:Q118)</f>
        <v>30000000</v>
      </c>
      <c r="F118" s="499">
        <v>30000000</v>
      </c>
      <c r="G118" s="499"/>
      <c r="H118" s="499"/>
      <c r="I118" s="499"/>
      <c r="J118" s="499"/>
      <c r="K118" s="499"/>
      <c r="L118" s="499"/>
      <c r="M118" s="499"/>
      <c r="N118" s="499"/>
      <c r="O118" s="499"/>
      <c r="P118" s="499"/>
      <c r="Q118" s="499"/>
      <c r="R118" s="500"/>
    </row>
    <row r="119" spans="1:18" ht="15" x14ac:dyDescent="0.2">
      <c r="A119" s="745"/>
      <c r="B119" s="745"/>
      <c r="C119" s="748"/>
      <c r="D119" s="5" t="s">
        <v>67</v>
      </c>
      <c r="E119" s="452">
        <f t="shared" ref="E119:R119" si="61">E118*100/E115</f>
        <v>100</v>
      </c>
      <c r="F119" s="452">
        <f t="shared" si="61"/>
        <v>100</v>
      </c>
      <c r="G119" s="452" t="e">
        <f t="shared" si="61"/>
        <v>#DIV/0!</v>
      </c>
      <c r="H119" s="452" t="e">
        <f t="shared" si="61"/>
        <v>#DIV/0!</v>
      </c>
      <c r="I119" s="452" t="e">
        <f t="shared" si="61"/>
        <v>#DIV/0!</v>
      </c>
      <c r="J119" s="452" t="e">
        <f t="shared" si="61"/>
        <v>#DIV/0!</v>
      </c>
      <c r="K119" s="452" t="e">
        <f t="shared" si="61"/>
        <v>#DIV/0!</v>
      </c>
      <c r="L119" s="452" t="e">
        <f t="shared" si="61"/>
        <v>#DIV/0!</v>
      </c>
      <c r="M119" s="452" t="e">
        <f t="shared" si="61"/>
        <v>#DIV/0!</v>
      </c>
      <c r="N119" s="452" t="e">
        <f t="shared" si="61"/>
        <v>#DIV/0!</v>
      </c>
      <c r="O119" s="452" t="e">
        <f t="shared" si="61"/>
        <v>#DIV/0!</v>
      </c>
      <c r="P119" s="452" t="e">
        <f t="shared" si="61"/>
        <v>#DIV/0!</v>
      </c>
      <c r="Q119" s="452" t="e">
        <f t="shared" si="61"/>
        <v>#DIV/0!</v>
      </c>
      <c r="R119" s="453" t="e">
        <f t="shared" si="61"/>
        <v>#DIV/0!</v>
      </c>
    </row>
    <row r="120" spans="1:18" ht="15" x14ac:dyDescent="0.2">
      <c r="A120" s="745"/>
      <c r="B120" s="745"/>
      <c r="C120" s="748"/>
      <c r="D120" s="7" t="s">
        <v>68</v>
      </c>
      <c r="E120" s="451">
        <f>SUM(F120:Q120)</f>
        <v>30000000</v>
      </c>
      <c r="F120" s="499">
        <v>30000000</v>
      </c>
      <c r="G120" s="499"/>
      <c r="H120" s="499"/>
      <c r="I120" s="499"/>
      <c r="J120" s="499"/>
      <c r="K120" s="499"/>
      <c r="L120" s="499"/>
      <c r="M120" s="499"/>
      <c r="N120" s="499"/>
      <c r="O120" s="499"/>
      <c r="P120" s="499"/>
      <c r="Q120" s="499"/>
      <c r="R120" s="500"/>
    </row>
    <row r="121" spans="1:18" ht="15" x14ac:dyDescent="0.2">
      <c r="A121" s="745"/>
      <c r="B121" s="745"/>
      <c r="C121" s="748"/>
      <c r="D121" s="5" t="s">
        <v>69</v>
      </c>
      <c r="E121" s="452">
        <f t="shared" ref="E121:R121" si="62">E120*100/E118</f>
        <v>100</v>
      </c>
      <c r="F121" s="452">
        <f t="shared" si="62"/>
        <v>100</v>
      </c>
      <c r="G121" s="452" t="e">
        <f t="shared" si="62"/>
        <v>#DIV/0!</v>
      </c>
      <c r="H121" s="452" t="e">
        <f t="shared" si="62"/>
        <v>#DIV/0!</v>
      </c>
      <c r="I121" s="452" t="e">
        <f t="shared" si="62"/>
        <v>#DIV/0!</v>
      </c>
      <c r="J121" s="452" t="e">
        <f t="shared" si="62"/>
        <v>#DIV/0!</v>
      </c>
      <c r="K121" s="452" t="e">
        <f t="shared" si="62"/>
        <v>#DIV/0!</v>
      </c>
      <c r="L121" s="452" t="e">
        <f t="shared" si="62"/>
        <v>#DIV/0!</v>
      </c>
      <c r="M121" s="452" t="e">
        <f t="shared" si="62"/>
        <v>#DIV/0!</v>
      </c>
      <c r="N121" s="452" t="e">
        <f t="shared" si="62"/>
        <v>#DIV/0!</v>
      </c>
      <c r="O121" s="452" t="e">
        <f t="shared" si="62"/>
        <v>#DIV/0!</v>
      </c>
      <c r="P121" s="452" t="e">
        <f t="shared" si="62"/>
        <v>#DIV/0!</v>
      </c>
      <c r="Q121" s="452" t="e">
        <f t="shared" si="62"/>
        <v>#DIV/0!</v>
      </c>
      <c r="R121" s="453" t="e">
        <f t="shared" si="62"/>
        <v>#DIV/0!</v>
      </c>
    </row>
    <row r="122" spans="1:18" ht="15.75" thickBot="1" x14ac:dyDescent="0.25">
      <c r="A122" s="746"/>
      <c r="B122" s="746"/>
      <c r="C122" s="749"/>
      <c r="D122" s="6" t="s">
        <v>70</v>
      </c>
      <c r="E122" s="454">
        <f t="shared" ref="E122:R122" si="63">E120*100/E115</f>
        <v>100</v>
      </c>
      <c r="F122" s="454">
        <f t="shared" si="63"/>
        <v>100</v>
      </c>
      <c r="G122" s="454" t="e">
        <f t="shared" si="63"/>
        <v>#DIV/0!</v>
      </c>
      <c r="H122" s="454" t="e">
        <f t="shared" si="63"/>
        <v>#DIV/0!</v>
      </c>
      <c r="I122" s="454" t="e">
        <f t="shared" si="63"/>
        <v>#DIV/0!</v>
      </c>
      <c r="J122" s="454" t="e">
        <f t="shared" si="63"/>
        <v>#DIV/0!</v>
      </c>
      <c r="K122" s="454" t="e">
        <f t="shared" si="63"/>
        <v>#DIV/0!</v>
      </c>
      <c r="L122" s="454" t="e">
        <f t="shared" si="63"/>
        <v>#DIV/0!</v>
      </c>
      <c r="M122" s="454" t="e">
        <f t="shared" si="63"/>
        <v>#DIV/0!</v>
      </c>
      <c r="N122" s="454" t="e">
        <f t="shared" si="63"/>
        <v>#DIV/0!</v>
      </c>
      <c r="O122" s="454" t="e">
        <f t="shared" si="63"/>
        <v>#DIV/0!</v>
      </c>
      <c r="P122" s="454" t="e">
        <f t="shared" si="63"/>
        <v>#DIV/0!</v>
      </c>
      <c r="Q122" s="454" t="e">
        <f t="shared" si="63"/>
        <v>#DIV/0!</v>
      </c>
      <c r="R122" s="455" t="e">
        <f t="shared" si="63"/>
        <v>#DIV/0!</v>
      </c>
    </row>
    <row r="123" spans="1:18" ht="15" x14ac:dyDescent="0.2">
      <c r="A123" s="744">
        <v>15</v>
      </c>
      <c r="B123" s="744" t="str">
        <f>'PI. MP. Avance'!B81</f>
        <v>MP105020303</v>
      </c>
      <c r="C123" s="747" t="str">
        <f>'PI. MP. Avance'!C81</f>
        <v>Realizar cuatro (4) Encuentros departamentales de saberes e intercambio de experiencias exitosas, que fomenten el liderazgo y la participación efectiva para la incidencia política de las mujeres en espacios de decisión, durante el periodo de Gobierno</v>
      </c>
      <c r="D123" s="4" t="s">
        <v>63</v>
      </c>
      <c r="E123" s="21">
        <f>SUM(F123:Q123)</f>
        <v>0</v>
      </c>
      <c r="F123" s="188">
        <f>IF($O$5=2016,VLOOKUP($B123,MP,24,FALSE),IF($O$5=2017,VLOOKUP($B123,MP,37,FALSE),IF($O$5=2018,VLOOKUP($B123,MP,50,FALSE),IF($O$5=2019,VLOOKUP($B123,MP,63,FALSE)," "))))</f>
        <v>0</v>
      </c>
      <c r="G123" s="188">
        <f>IF($O$5=2016,VLOOKUP($B123,MP,25,FALSE),IF($O$5=2017,VLOOKUP($B123,MP,38,FALSE),IF($O$5=2018,VLOOKUP($B123,MP,51,FALSE),IF($O$5=2019,VLOOKUP($B123,MP,64,FALSE)," "))))</f>
        <v>0</v>
      </c>
      <c r="H123" s="188">
        <f>IF($O$5=2016,VLOOKUP($B123,MP,26,FALSE),IF($O$5=2017,VLOOKUP($B123,MP,39,FALSE),IF($O$5=2018,VLOOKUP($B123,MP,52,FALSE),IF($O$5=2019,VLOOKUP($B123,MP,65,FALSE)," "))))</f>
        <v>0</v>
      </c>
      <c r="I123" s="188">
        <f>IF($O$5=2016,VLOOKUP($B123,MP,27,FALSE),IF($O$5=2017,VLOOKUP($B123,MP,40,FALSE),IF($O$5=2018,VLOOKUP($B123,MP,53,FALSE),IF($O$5=2019,VLOOKUP($B123,MP,66,FALSE)," "))))</f>
        <v>0</v>
      </c>
      <c r="J123" s="188">
        <f>IF($O$5=2016,VLOOKUP($B123,MP,28,FALSE),IF($O$5=2017,VLOOKUP($B123,MP,41,FALSE),IF($O$5=2018,VLOOKUP($B123,MP,54,FALSE),IF($O$5=2019,VLOOKUP($B123,MP,67,FALSE)," "))))</f>
        <v>0</v>
      </c>
      <c r="K123" s="188">
        <f>IF($O$5=2016,VLOOKUP($B123,MP,29,FALSE),IF($O$5=2017,VLOOKUP($B123,MP,42,FALSE),IF($O$5=2018,VLOOKUP($B123,MP,55,FALSE),IF($O$5=2019,VLOOKUP($B123,MP,68,FALSE)," "))))</f>
        <v>0</v>
      </c>
      <c r="L123" s="188">
        <f>IF($O$5=2016,VLOOKUP($B123,MP,30,FALSE),IF($O$5=2017,VLOOKUP($B123,MP,43,FALSE),IF($O$5=2018,VLOOKUP($B123,MP,56,FALSE),IF($O$5=2019,VLOOKUP($B123,MP,69,FALSE)," "))))</f>
        <v>0</v>
      </c>
      <c r="M123" s="188">
        <f>IF($O$5=2016,VLOOKUP($B123,MP,31,FALSE),IF($O$5=2017,VLOOKUP($B123,MP,44,FALSE),IF($O$5=2018,VLOOKUP($B123,MP,57,FALSE),IF($O$5=2019,VLOOKUP($B123,MP,70,FALSE)," "))))</f>
        <v>0</v>
      </c>
      <c r="N123" s="188">
        <f>IF($O$5=2016,VLOOKUP($B123,MP,32,FALSE),IF($O$5=2017,VLOOKUP($B123,MP,45,FALSE),IF($O$5=2018,VLOOKUP($B123,MP,58,FALSE),IF($O$5=2019,VLOOKUP($B123,MP,71,FALSE)," "))))</f>
        <v>0</v>
      </c>
      <c r="O123" s="188">
        <f>IF($O$5=2016,VLOOKUP($B123,MP,33,FALSE),IF($O$5=2017,VLOOKUP($B123,MP,46,FALSE),IF($O$5=2018,VLOOKUP($B123,MP,59,FALSE),IF($O$5=2019,VLOOKUP($B123,MP,72,FALSE)," "))))</f>
        <v>0</v>
      </c>
      <c r="P123" s="188">
        <f>IF($O$5=2016,VLOOKUP($B123,MP,34,FALSE),IF($O$5=2017,VLOOKUP($B123,MP,47,FALSE),IF($O$5=2018,VLOOKUP($B123,MP,60,FALSE),IF($O$5=2019,VLOOKUP($B123,MP,73,FALSE)," "))))</f>
        <v>0</v>
      </c>
      <c r="Q123" s="188">
        <f>IF($O$5=2016,VLOOKUP($B123,MP,35,FALSE),IF($O$5=2017,VLOOKUP($B123,MP,48,FALSE),IF($O$5=2018,VLOOKUP($B123,MP,61,FALSE),IF($O$5=2019,VLOOKUP($B123,MP,74,FALSE)," "))))</f>
        <v>0</v>
      </c>
      <c r="R123" s="22"/>
    </row>
    <row r="124" spans="1:18" ht="15" x14ac:dyDescent="0.2">
      <c r="A124" s="745"/>
      <c r="B124" s="745"/>
      <c r="C124" s="748"/>
      <c r="D124" s="8" t="s">
        <v>64</v>
      </c>
      <c r="E124" s="451">
        <f>SUM(F124:Q124)</f>
        <v>0</v>
      </c>
      <c r="F124" s="499">
        <v>0</v>
      </c>
      <c r="G124" s="499"/>
      <c r="H124" s="499"/>
      <c r="I124" s="499"/>
      <c r="J124" s="499"/>
      <c r="K124" s="499"/>
      <c r="L124" s="499"/>
      <c r="M124" s="499"/>
      <c r="N124" s="499"/>
      <c r="O124" s="499"/>
      <c r="P124" s="499"/>
      <c r="Q124" s="499"/>
      <c r="R124" s="500">
        <v>0</v>
      </c>
    </row>
    <row r="125" spans="1:18" ht="15" x14ac:dyDescent="0.2">
      <c r="A125" s="745"/>
      <c r="B125" s="745"/>
      <c r="C125" s="748"/>
      <c r="D125" s="5" t="s">
        <v>65</v>
      </c>
      <c r="E125" s="452" t="e">
        <f t="shared" ref="E125:R125" si="64">E124*100/E123</f>
        <v>#DIV/0!</v>
      </c>
      <c r="F125" s="452" t="e">
        <f t="shared" si="64"/>
        <v>#DIV/0!</v>
      </c>
      <c r="G125" s="452" t="e">
        <f t="shared" si="64"/>
        <v>#DIV/0!</v>
      </c>
      <c r="H125" s="452" t="e">
        <f t="shared" si="64"/>
        <v>#DIV/0!</v>
      </c>
      <c r="I125" s="452" t="e">
        <f t="shared" si="64"/>
        <v>#DIV/0!</v>
      </c>
      <c r="J125" s="452" t="e">
        <f t="shared" si="64"/>
        <v>#DIV/0!</v>
      </c>
      <c r="K125" s="452" t="e">
        <f t="shared" si="64"/>
        <v>#DIV/0!</v>
      </c>
      <c r="L125" s="452" t="e">
        <f t="shared" si="64"/>
        <v>#DIV/0!</v>
      </c>
      <c r="M125" s="452" t="e">
        <f t="shared" si="64"/>
        <v>#DIV/0!</v>
      </c>
      <c r="N125" s="452" t="e">
        <f t="shared" si="64"/>
        <v>#DIV/0!</v>
      </c>
      <c r="O125" s="452" t="e">
        <f t="shared" si="64"/>
        <v>#DIV/0!</v>
      </c>
      <c r="P125" s="452" t="e">
        <f t="shared" si="64"/>
        <v>#DIV/0!</v>
      </c>
      <c r="Q125" s="452" t="e">
        <f t="shared" si="64"/>
        <v>#DIV/0!</v>
      </c>
      <c r="R125" s="453" t="e">
        <f t="shared" si="64"/>
        <v>#DIV/0!</v>
      </c>
    </row>
    <row r="126" spans="1:18" ht="15" x14ac:dyDescent="0.2">
      <c r="A126" s="745"/>
      <c r="B126" s="745"/>
      <c r="C126" s="748"/>
      <c r="D126" s="8" t="s">
        <v>66</v>
      </c>
      <c r="E126" s="451">
        <f>SUM(F126:Q126)</f>
        <v>0</v>
      </c>
      <c r="F126" s="499">
        <v>0</v>
      </c>
      <c r="G126" s="499"/>
      <c r="H126" s="499"/>
      <c r="I126" s="499"/>
      <c r="J126" s="499"/>
      <c r="K126" s="499"/>
      <c r="L126" s="499"/>
      <c r="M126" s="499"/>
      <c r="N126" s="499"/>
      <c r="O126" s="499"/>
      <c r="P126" s="499"/>
      <c r="Q126" s="499"/>
      <c r="R126" s="500">
        <v>10000000</v>
      </c>
    </row>
    <row r="127" spans="1:18" ht="15" x14ac:dyDescent="0.2">
      <c r="A127" s="745"/>
      <c r="B127" s="745"/>
      <c r="C127" s="748"/>
      <c r="D127" s="5" t="s">
        <v>67</v>
      </c>
      <c r="E127" s="452" t="e">
        <f t="shared" ref="E127:R127" si="65">E126*100/E123</f>
        <v>#DIV/0!</v>
      </c>
      <c r="F127" s="452" t="e">
        <f t="shared" si="65"/>
        <v>#DIV/0!</v>
      </c>
      <c r="G127" s="452" t="e">
        <f t="shared" si="65"/>
        <v>#DIV/0!</v>
      </c>
      <c r="H127" s="452" t="e">
        <f t="shared" si="65"/>
        <v>#DIV/0!</v>
      </c>
      <c r="I127" s="452" t="e">
        <f t="shared" si="65"/>
        <v>#DIV/0!</v>
      </c>
      <c r="J127" s="452" t="e">
        <f t="shared" si="65"/>
        <v>#DIV/0!</v>
      </c>
      <c r="K127" s="452" t="e">
        <f t="shared" si="65"/>
        <v>#DIV/0!</v>
      </c>
      <c r="L127" s="452" t="e">
        <f t="shared" si="65"/>
        <v>#DIV/0!</v>
      </c>
      <c r="M127" s="452" t="e">
        <f t="shared" si="65"/>
        <v>#DIV/0!</v>
      </c>
      <c r="N127" s="452" t="e">
        <f t="shared" si="65"/>
        <v>#DIV/0!</v>
      </c>
      <c r="O127" s="452" t="e">
        <f t="shared" si="65"/>
        <v>#DIV/0!</v>
      </c>
      <c r="P127" s="452" t="e">
        <f t="shared" si="65"/>
        <v>#DIV/0!</v>
      </c>
      <c r="Q127" s="452" t="e">
        <f t="shared" si="65"/>
        <v>#DIV/0!</v>
      </c>
      <c r="R127" s="453" t="e">
        <f t="shared" si="65"/>
        <v>#DIV/0!</v>
      </c>
    </row>
    <row r="128" spans="1:18" ht="15" x14ac:dyDescent="0.2">
      <c r="A128" s="745"/>
      <c r="B128" s="745"/>
      <c r="C128" s="748"/>
      <c r="D128" s="7" t="s">
        <v>68</v>
      </c>
      <c r="E128" s="451">
        <f>SUM(F128:Q128)</f>
        <v>0</v>
      </c>
      <c r="F128" s="499">
        <v>0</v>
      </c>
      <c r="G128" s="499"/>
      <c r="H128" s="499"/>
      <c r="I128" s="499"/>
      <c r="J128" s="499"/>
      <c r="K128" s="499"/>
      <c r="L128" s="499"/>
      <c r="M128" s="499"/>
      <c r="N128" s="499"/>
      <c r="O128" s="499"/>
      <c r="P128" s="499"/>
      <c r="Q128" s="499"/>
      <c r="R128" s="500">
        <v>10000000</v>
      </c>
    </row>
    <row r="129" spans="1:18" ht="15" x14ac:dyDescent="0.2">
      <c r="A129" s="745"/>
      <c r="B129" s="745"/>
      <c r="C129" s="748"/>
      <c r="D129" s="5" t="s">
        <v>69</v>
      </c>
      <c r="E129" s="452" t="e">
        <f t="shared" ref="E129:R129" si="66">E128*100/E126</f>
        <v>#DIV/0!</v>
      </c>
      <c r="F129" s="452" t="e">
        <f t="shared" si="66"/>
        <v>#DIV/0!</v>
      </c>
      <c r="G129" s="452" t="e">
        <f t="shared" si="66"/>
        <v>#DIV/0!</v>
      </c>
      <c r="H129" s="452" t="e">
        <f t="shared" si="66"/>
        <v>#DIV/0!</v>
      </c>
      <c r="I129" s="452" t="e">
        <f t="shared" si="66"/>
        <v>#DIV/0!</v>
      </c>
      <c r="J129" s="452" t="e">
        <f t="shared" si="66"/>
        <v>#DIV/0!</v>
      </c>
      <c r="K129" s="452" t="e">
        <f t="shared" si="66"/>
        <v>#DIV/0!</v>
      </c>
      <c r="L129" s="452" t="e">
        <f t="shared" si="66"/>
        <v>#DIV/0!</v>
      </c>
      <c r="M129" s="452" t="e">
        <f t="shared" si="66"/>
        <v>#DIV/0!</v>
      </c>
      <c r="N129" s="452" t="e">
        <f t="shared" si="66"/>
        <v>#DIV/0!</v>
      </c>
      <c r="O129" s="452" t="e">
        <f t="shared" si="66"/>
        <v>#DIV/0!</v>
      </c>
      <c r="P129" s="452" t="e">
        <f t="shared" si="66"/>
        <v>#DIV/0!</v>
      </c>
      <c r="Q129" s="452" t="e">
        <f t="shared" si="66"/>
        <v>#DIV/0!</v>
      </c>
      <c r="R129" s="453">
        <f t="shared" si="66"/>
        <v>100</v>
      </c>
    </row>
    <row r="130" spans="1:18" ht="15.75" thickBot="1" x14ac:dyDescent="0.25">
      <c r="A130" s="746"/>
      <c r="B130" s="746"/>
      <c r="C130" s="749"/>
      <c r="D130" s="6" t="s">
        <v>70</v>
      </c>
      <c r="E130" s="454" t="e">
        <f t="shared" ref="E130:R130" si="67">E128*100/E123</f>
        <v>#DIV/0!</v>
      </c>
      <c r="F130" s="454" t="e">
        <f t="shared" si="67"/>
        <v>#DIV/0!</v>
      </c>
      <c r="G130" s="454" t="e">
        <f t="shared" si="67"/>
        <v>#DIV/0!</v>
      </c>
      <c r="H130" s="454" t="e">
        <f t="shared" si="67"/>
        <v>#DIV/0!</v>
      </c>
      <c r="I130" s="454" t="e">
        <f t="shared" si="67"/>
        <v>#DIV/0!</v>
      </c>
      <c r="J130" s="454" t="e">
        <f t="shared" si="67"/>
        <v>#DIV/0!</v>
      </c>
      <c r="K130" s="454" t="e">
        <f t="shared" si="67"/>
        <v>#DIV/0!</v>
      </c>
      <c r="L130" s="454" t="e">
        <f t="shared" si="67"/>
        <v>#DIV/0!</v>
      </c>
      <c r="M130" s="454" t="e">
        <f t="shared" si="67"/>
        <v>#DIV/0!</v>
      </c>
      <c r="N130" s="454" t="e">
        <f t="shared" si="67"/>
        <v>#DIV/0!</v>
      </c>
      <c r="O130" s="454" t="e">
        <f t="shared" si="67"/>
        <v>#DIV/0!</v>
      </c>
      <c r="P130" s="454" t="e">
        <f t="shared" si="67"/>
        <v>#DIV/0!</v>
      </c>
      <c r="Q130" s="454" t="e">
        <f t="shared" si="67"/>
        <v>#DIV/0!</v>
      </c>
      <c r="R130" s="455" t="e">
        <f t="shared" si="67"/>
        <v>#DIV/0!</v>
      </c>
    </row>
    <row r="131" spans="1:18" ht="15" x14ac:dyDescent="0.2">
      <c r="A131" s="744">
        <v>16</v>
      </c>
      <c r="B131" s="744" t="str">
        <f>'PI. MP. Avance'!B86</f>
        <v>MP105020304</v>
      </c>
      <c r="C131" s="747" t="str">
        <f>'PI. MP. Avance'!C86</f>
        <v>Desarrollar en los 42 entes territoriales, un programa de Formación   a Mujeres en el  uso de las TICs, durante el periodo de Gobierno.</v>
      </c>
      <c r="D131" s="4" t="s">
        <v>63</v>
      </c>
      <c r="E131" s="21">
        <f>SUM(F131:Q131)</f>
        <v>7000000</v>
      </c>
      <c r="F131" s="188">
        <f>IF($O$5=2016,VLOOKUP($B131,MP,24,FALSE),IF($O$5=2017,VLOOKUP($B131,MP,37,FALSE),IF($O$5=2018,VLOOKUP($B131,MP,50,FALSE),IF($O$5=2019,VLOOKUP($B131,MP,63,FALSE)," "))))</f>
        <v>7000000</v>
      </c>
      <c r="G131" s="188">
        <f>IF($O$5=2016,VLOOKUP($B131,MP,25,FALSE),IF($O$5=2017,VLOOKUP($B131,MP,38,FALSE),IF($O$5=2018,VLOOKUP($B131,MP,51,FALSE),IF($O$5=2019,VLOOKUP($B131,MP,64,FALSE)," "))))</f>
        <v>0</v>
      </c>
      <c r="H131" s="188">
        <f>IF($O$5=2016,VLOOKUP($B131,MP,26,FALSE),IF($O$5=2017,VLOOKUP($B131,MP,39,FALSE),IF($O$5=2018,VLOOKUP($B131,MP,52,FALSE),IF($O$5=2019,VLOOKUP($B131,MP,65,FALSE)," "))))</f>
        <v>0</v>
      </c>
      <c r="I131" s="188">
        <f>IF($O$5=2016,VLOOKUP($B131,MP,27,FALSE),IF($O$5=2017,VLOOKUP($B131,MP,40,FALSE),IF($O$5=2018,VLOOKUP($B131,MP,53,FALSE),IF($O$5=2019,VLOOKUP($B131,MP,66,FALSE)," "))))</f>
        <v>0</v>
      </c>
      <c r="J131" s="188">
        <f>IF($O$5=2016,VLOOKUP($B131,MP,28,FALSE),IF($O$5=2017,VLOOKUP($B131,MP,41,FALSE),IF($O$5=2018,VLOOKUP($B131,MP,54,FALSE),IF($O$5=2019,VLOOKUP($B131,MP,67,FALSE)," "))))</f>
        <v>0</v>
      </c>
      <c r="K131" s="188">
        <f>IF($O$5=2016,VLOOKUP($B131,MP,29,FALSE),IF($O$5=2017,VLOOKUP($B131,MP,42,FALSE),IF($O$5=2018,VLOOKUP($B131,MP,55,FALSE),IF($O$5=2019,VLOOKUP($B131,MP,68,FALSE)," "))))</f>
        <v>0</v>
      </c>
      <c r="L131" s="188">
        <f>IF($O$5=2016,VLOOKUP($B131,MP,30,FALSE),IF($O$5=2017,VLOOKUP($B131,MP,43,FALSE),IF($O$5=2018,VLOOKUP($B131,MP,56,FALSE),IF($O$5=2019,VLOOKUP($B131,MP,69,FALSE)," "))))</f>
        <v>0</v>
      </c>
      <c r="M131" s="188">
        <f>IF($O$5=2016,VLOOKUP($B131,MP,31,FALSE),IF($O$5=2017,VLOOKUP($B131,MP,44,FALSE),IF($O$5=2018,VLOOKUP($B131,MP,57,FALSE),IF($O$5=2019,VLOOKUP($B131,MP,70,FALSE)," "))))</f>
        <v>0</v>
      </c>
      <c r="N131" s="188">
        <f>IF($O$5=2016,VLOOKUP($B131,MP,32,FALSE),IF($O$5=2017,VLOOKUP($B131,MP,45,FALSE),IF($O$5=2018,VLOOKUP($B131,MP,58,FALSE),IF($O$5=2019,VLOOKUP($B131,MP,71,FALSE)," "))))</f>
        <v>0</v>
      </c>
      <c r="O131" s="188">
        <f>IF($O$5=2016,VLOOKUP($B131,MP,33,FALSE),IF($O$5=2017,VLOOKUP($B131,MP,46,FALSE),IF($O$5=2018,VLOOKUP($B131,MP,59,FALSE),IF($O$5=2019,VLOOKUP($B131,MP,72,FALSE)," "))))</f>
        <v>0</v>
      </c>
      <c r="P131" s="188">
        <f>IF($O$5=2016,VLOOKUP($B131,MP,34,FALSE),IF($O$5=2017,VLOOKUP($B131,MP,47,FALSE),IF($O$5=2018,VLOOKUP($B131,MP,60,FALSE),IF($O$5=2019,VLOOKUP($B131,MP,73,FALSE)," "))))</f>
        <v>0</v>
      </c>
      <c r="Q131" s="188">
        <f>IF($O$5=2016,VLOOKUP($B131,MP,35,FALSE),IF($O$5=2017,VLOOKUP($B131,MP,48,FALSE),IF($O$5=2018,VLOOKUP($B131,MP,61,FALSE),IF($O$5=2019,VLOOKUP($B131,MP,74,FALSE)," "))))</f>
        <v>0</v>
      </c>
      <c r="R131" s="22"/>
    </row>
    <row r="132" spans="1:18" ht="15" x14ac:dyDescent="0.2">
      <c r="A132" s="745"/>
      <c r="B132" s="745"/>
      <c r="C132" s="748"/>
      <c r="D132" s="8" t="s">
        <v>64</v>
      </c>
      <c r="E132" s="451">
        <f>SUM(F132:Q132)</f>
        <v>0</v>
      </c>
      <c r="F132" s="499">
        <v>0</v>
      </c>
      <c r="G132" s="499"/>
      <c r="H132" s="499"/>
      <c r="I132" s="499"/>
      <c r="J132" s="499"/>
      <c r="K132" s="499"/>
      <c r="L132" s="499"/>
      <c r="M132" s="499"/>
      <c r="N132" s="499"/>
      <c r="O132" s="499"/>
      <c r="P132" s="499"/>
      <c r="Q132" s="499"/>
      <c r="R132" s="500">
        <v>0</v>
      </c>
    </row>
    <row r="133" spans="1:18" ht="15" x14ac:dyDescent="0.2">
      <c r="A133" s="745"/>
      <c r="B133" s="745"/>
      <c r="C133" s="748"/>
      <c r="D133" s="5" t="s">
        <v>65</v>
      </c>
      <c r="E133" s="452">
        <f t="shared" ref="E133:R133" si="68">E132*100/E131</f>
        <v>0</v>
      </c>
      <c r="F133" s="452">
        <f t="shared" si="68"/>
        <v>0</v>
      </c>
      <c r="G133" s="452" t="e">
        <f t="shared" si="68"/>
        <v>#DIV/0!</v>
      </c>
      <c r="H133" s="452" t="e">
        <f t="shared" si="68"/>
        <v>#DIV/0!</v>
      </c>
      <c r="I133" s="452" t="e">
        <f t="shared" si="68"/>
        <v>#DIV/0!</v>
      </c>
      <c r="J133" s="452" t="e">
        <f t="shared" si="68"/>
        <v>#DIV/0!</v>
      </c>
      <c r="K133" s="452" t="e">
        <f t="shared" si="68"/>
        <v>#DIV/0!</v>
      </c>
      <c r="L133" s="452" t="e">
        <f t="shared" si="68"/>
        <v>#DIV/0!</v>
      </c>
      <c r="M133" s="452" t="e">
        <f t="shared" si="68"/>
        <v>#DIV/0!</v>
      </c>
      <c r="N133" s="452" t="e">
        <f t="shared" si="68"/>
        <v>#DIV/0!</v>
      </c>
      <c r="O133" s="452" t="e">
        <f t="shared" si="68"/>
        <v>#DIV/0!</v>
      </c>
      <c r="P133" s="452" t="e">
        <f t="shared" si="68"/>
        <v>#DIV/0!</v>
      </c>
      <c r="Q133" s="452" t="e">
        <f t="shared" si="68"/>
        <v>#DIV/0!</v>
      </c>
      <c r="R133" s="453" t="e">
        <f t="shared" si="68"/>
        <v>#DIV/0!</v>
      </c>
    </row>
    <row r="134" spans="1:18" ht="15" x14ac:dyDescent="0.2">
      <c r="A134" s="745"/>
      <c r="B134" s="745"/>
      <c r="C134" s="748"/>
      <c r="D134" s="8" t="s">
        <v>66</v>
      </c>
      <c r="E134" s="451">
        <f>SUM(F134:Q134)</f>
        <v>0</v>
      </c>
      <c r="F134" s="499">
        <v>0</v>
      </c>
      <c r="G134" s="499"/>
      <c r="H134" s="499"/>
      <c r="I134" s="499"/>
      <c r="J134" s="499"/>
      <c r="K134" s="499"/>
      <c r="L134" s="499"/>
      <c r="M134" s="499"/>
      <c r="N134" s="499"/>
      <c r="O134" s="499"/>
      <c r="P134" s="499"/>
      <c r="Q134" s="499"/>
      <c r="R134" s="500">
        <v>3000000</v>
      </c>
    </row>
    <row r="135" spans="1:18" ht="15" x14ac:dyDescent="0.2">
      <c r="A135" s="745"/>
      <c r="B135" s="745"/>
      <c r="C135" s="748"/>
      <c r="D135" s="5" t="s">
        <v>67</v>
      </c>
      <c r="E135" s="452">
        <f t="shared" ref="E135:R135" si="69">E134*100/E131</f>
        <v>0</v>
      </c>
      <c r="F135" s="452">
        <f t="shared" si="69"/>
        <v>0</v>
      </c>
      <c r="G135" s="452" t="e">
        <f t="shared" si="69"/>
        <v>#DIV/0!</v>
      </c>
      <c r="H135" s="452" t="e">
        <f t="shared" si="69"/>
        <v>#DIV/0!</v>
      </c>
      <c r="I135" s="452" t="e">
        <f t="shared" si="69"/>
        <v>#DIV/0!</v>
      </c>
      <c r="J135" s="452" t="e">
        <f t="shared" si="69"/>
        <v>#DIV/0!</v>
      </c>
      <c r="K135" s="452" t="e">
        <f t="shared" si="69"/>
        <v>#DIV/0!</v>
      </c>
      <c r="L135" s="452" t="e">
        <f t="shared" si="69"/>
        <v>#DIV/0!</v>
      </c>
      <c r="M135" s="452" t="e">
        <f t="shared" si="69"/>
        <v>#DIV/0!</v>
      </c>
      <c r="N135" s="452" t="e">
        <f t="shared" si="69"/>
        <v>#DIV/0!</v>
      </c>
      <c r="O135" s="452" t="e">
        <f t="shared" si="69"/>
        <v>#DIV/0!</v>
      </c>
      <c r="P135" s="452" t="e">
        <f t="shared" si="69"/>
        <v>#DIV/0!</v>
      </c>
      <c r="Q135" s="452" t="e">
        <f t="shared" si="69"/>
        <v>#DIV/0!</v>
      </c>
      <c r="R135" s="453" t="e">
        <f t="shared" si="69"/>
        <v>#DIV/0!</v>
      </c>
    </row>
    <row r="136" spans="1:18" ht="15" x14ac:dyDescent="0.2">
      <c r="A136" s="745"/>
      <c r="B136" s="745"/>
      <c r="C136" s="748"/>
      <c r="D136" s="7" t="s">
        <v>68</v>
      </c>
      <c r="E136" s="451">
        <f>SUM(F136:Q136)</f>
        <v>0</v>
      </c>
      <c r="F136" s="499">
        <v>0</v>
      </c>
      <c r="G136" s="499"/>
      <c r="H136" s="499"/>
      <c r="I136" s="499"/>
      <c r="J136" s="499"/>
      <c r="K136" s="499"/>
      <c r="L136" s="499"/>
      <c r="M136" s="499"/>
      <c r="N136" s="499"/>
      <c r="O136" s="499"/>
      <c r="P136" s="499"/>
      <c r="Q136" s="499"/>
      <c r="R136" s="500">
        <v>3000000</v>
      </c>
    </row>
    <row r="137" spans="1:18" ht="15" x14ac:dyDescent="0.2">
      <c r="A137" s="745"/>
      <c r="B137" s="745"/>
      <c r="C137" s="748"/>
      <c r="D137" s="5" t="s">
        <v>69</v>
      </c>
      <c r="E137" s="452" t="e">
        <f t="shared" ref="E137:R137" si="70">E136*100/E134</f>
        <v>#DIV/0!</v>
      </c>
      <c r="F137" s="452" t="e">
        <f t="shared" si="70"/>
        <v>#DIV/0!</v>
      </c>
      <c r="G137" s="452" t="e">
        <f t="shared" si="70"/>
        <v>#DIV/0!</v>
      </c>
      <c r="H137" s="452" t="e">
        <f t="shared" si="70"/>
        <v>#DIV/0!</v>
      </c>
      <c r="I137" s="452" t="e">
        <f t="shared" si="70"/>
        <v>#DIV/0!</v>
      </c>
      <c r="J137" s="452" t="e">
        <f t="shared" si="70"/>
        <v>#DIV/0!</v>
      </c>
      <c r="K137" s="452" t="e">
        <f t="shared" si="70"/>
        <v>#DIV/0!</v>
      </c>
      <c r="L137" s="452" t="e">
        <f t="shared" si="70"/>
        <v>#DIV/0!</v>
      </c>
      <c r="M137" s="452" t="e">
        <f t="shared" si="70"/>
        <v>#DIV/0!</v>
      </c>
      <c r="N137" s="452" t="e">
        <f t="shared" si="70"/>
        <v>#DIV/0!</v>
      </c>
      <c r="O137" s="452" t="e">
        <f t="shared" si="70"/>
        <v>#DIV/0!</v>
      </c>
      <c r="P137" s="452" t="e">
        <f t="shared" si="70"/>
        <v>#DIV/0!</v>
      </c>
      <c r="Q137" s="452" t="e">
        <f t="shared" si="70"/>
        <v>#DIV/0!</v>
      </c>
      <c r="R137" s="453">
        <f t="shared" si="70"/>
        <v>100</v>
      </c>
    </row>
    <row r="138" spans="1:18" ht="15.75" thickBot="1" x14ac:dyDescent="0.25">
      <c r="A138" s="746"/>
      <c r="B138" s="746"/>
      <c r="C138" s="749"/>
      <c r="D138" s="6" t="s">
        <v>70</v>
      </c>
      <c r="E138" s="454">
        <f t="shared" ref="E138:R138" si="71">E136*100/E131</f>
        <v>0</v>
      </c>
      <c r="F138" s="454">
        <f t="shared" si="71"/>
        <v>0</v>
      </c>
      <c r="G138" s="454" t="e">
        <f t="shared" si="71"/>
        <v>#DIV/0!</v>
      </c>
      <c r="H138" s="454" t="e">
        <f t="shared" si="71"/>
        <v>#DIV/0!</v>
      </c>
      <c r="I138" s="454" t="e">
        <f t="shared" si="71"/>
        <v>#DIV/0!</v>
      </c>
      <c r="J138" s="454" t="e">
        <f t="shared" si="71"/>
        <v>#DIV/0!</v>
      </c>
      <c r="K138" s="454" t="e">
        <f t="shared" si="71"/>
        <v>#DIV/0!</v>
      </c>
      <c r="L138" s="454" t="e">
        <f t="shared" si="71"/>
        <v>#DIV/0!</v>
      </c>
      <c r="M138" s="454" t="e">
        <f t="shared" si="71"/>
        <v>#DIV/0!</v>
      </c>
      <c r="N138" s="454" t="e">
        <f t="shared" si="71"/>
        <v>#DIV/0!</v>
      </c>
      <c r="O138" s="454" t="e">
        <f t="shared" si="71"/>
        <v>#DIV/0!</v>
      </c>
      <c r="P138" s="454" t="e">
        <f t="shared" si="71"/>
        <v>#DIV/0!</v>
      </c>
      <c r="Q138" s="454" t="e">
        <f t="shared" si="71"/>
        <v>#DIV/0!</v>
      </c>
      <c r="R138" s="455" t="e">
        <f t="shared" si="71"/>
        <v>#DIV/0!</v>
      </c>
    </row>
    <row r="139" spans="1:18" ht="15" x14ac:dyDescent="0.2">
      <c r="A139" s="744">
        <v>17</v>
      </c>
      <c r="B139" s="744" t="str">
        <f>'PI. MP. Avance'!B91</f>
        <v>MP105050305</v>
      </c>
      <c r="C139" s="747" t="str">
        <f>'PI. MP. Avance'!C91</f>
        <v>Acompañar en la construcción y puesta en marcha de los hogares de acogida en los municipios de Buenaventura y Jamundí (MESA DE CONCERTACION INDIGENA).</v>
      </c>
      <c r="D139" s="4" t="s">
        <v>63</v>
      </c>
      <c r="E139" s="21">
        <f>SUM(F139:Q139)</f>
        <v>0</v>
      </c>
      <c r="F139" s="188">
        <f>IF($O$5=2016,VLOOKUP($B139,MP,24,FALSE),IF($O$5=2017,VLOOKUP($B139,MP,37,FALSE),IF($O$5=2018,VLOOKUP($B139,MP,50,FALSE),IF($O$5=2019,VLOOKUP($B139,MP,63,FALSE)," "))))</f>
        <v>0</v>
      </c>
      <c r="G139" s="188">
        <f>IF($O$5=2016,VLOOKUP($B139,MP,25,FALSE),IF($O$5=2017,VLOOKUP($B139,MP,38,FALSE),IF($O$5=2018,VLOOKUP($B139,MP,51,FALSE),IF($O$5=2019,VLOOKUP($B139,MP,64,FALSE)," "))))</f>
        <v>0</v>
      </c>
      <c r="H139" s="188">
        <f>IF($O$5=2016,VLOOKUP($B139,MP,26,FALSE),IF($O$5=2017,VLOOKUP($B139,MP,39,FALSE),IF($O$5=2018,VLOOKUP($B139,MP,52,FALSE),IF($O$5=2019,VLOOKUP($B139,MP,65,FALSE)," "))))</f>
        <v>0</v>
      </c>
      <c r="I139" s="188">
        <f>IF($O$5=2016,VLOOKUP($B139,MP,27,FALSE),IF($O$5=2017,VLOOKUP($B139,MP,40,FALSE),IF($O$5=2018,VLOOKUP($B139,MP,53,FALSE),IF($O$5=2019,VLOOKUP($B139,MP,66,FALSE)," "))))</f>
        <v>0</v>
      </c>
      <c r="J139" s="188">
        <f>IF($O$5=2016,VLOOKUP($B139,MP,28,FALSE),IF($O$5=2017,VLOOKUP($B139,MP,41,FALSE),IF($O$5=2018,VLOOKUP($B139,MP,54,FALSE),IF($O$5=2019,VLOOKUP($B139,MP,67,FALSE)," "))))</f>
        <v>0</v>
      </c>
      <c r="K139" s="188">
        <f>IF($O$5=2016,VLOOKUP($B139,MP,29,FALSE),IF($O$5=2017,VLOOKUP($B139,MP,42,FALSE),IF($O$5=2018,VLOOKUP($B139,MP,55,FALSE),IF($O$5=2019,VLOOKUP($B139,MP,68,FALSE)," "))))</f>
        <v>0</v>
      </c>
      <c r="L139" s="188">
        <f>IF($O$5=2016,VLOOKUP($B139,MP,30,FALSE),IF($O$5=2017,VLOOKUP($B139,MP,43,FALSE),IF($O$5=2018,VLOOKUP($B139,MP,56,FALSE),IF($O$5=2019,VLOOKUP($B139,MP,69,FALSE)," "))))</f>
        <v>0</v>
      </c>
      <c r="M139" s="188">
        <f>IF($O$5=2016,VLOOKUP($B139,MP,31,FALSE),IF($O$5=2017,VLOOKUP($B139,MP,44,FALSE),IF($O$5=2018,VLOOKUP($B139,MP,57,FALSE),IF($O$5=2019,VLOOKUP($B139,MP,70,FALSE)," "))))</f>
        <v>0</v>
      </c>
      <c r="N139" s="188">
        <f>IF($O$5=2016,VLOOKUP($B139,MP,32,FALSE),IF($O$5=2017,VLOOKUP($B139,MP,45,FALSE),IF($O$5=2018,VLOOKUP($B139,MP,58,FALSE),IF($O$5=2019,VLOOKUP($B139,MP,71,FALSE)," "))))</f>
        <v>0</v>
      </c>
      <c r="O139" s="188">
        <f>IF($O$5=2016,VLOOKUP($B139,MP,33,FALSE),IF($O$5=2017,VLOOKUP($B139,MP,46,FALSE),IF($O$5=2018,VLOOKUP($B139,MP,59,FALSE),IF($O$5=2019,VLOOKUP($B139,MP,72,FALSE)," "))))</f>
        <v>0</v>
      </c>
      <c r="P139" s="188">
        <f>IF($O$5=2016,VLOOKUP($B139,MP,34,FALSE),IF($O$5=2017,VLOOKUP($B139,MP,47,FALSE),IF($O$5=2018,VLOOKUP($B139,MP,60,FALSE),IF($O$5=2019,VLOOKUP($B139,MP,73,FALSE)," "))))</f>
        <v>0</v>
      </c>
      <c r="Q139" s="188">
        <f>IF($O$5=2016,VLOOKUP($B139,MP,35,FALSE),IF($O$5=2017,VLOOKUP($B139,MP,48,FALSE),IF($O$5=2018,VLOOKUP($B139,MP,61,FALSE),IF($O$5=2019,VLOOKUP($B139,MP,74,FALSE)," "))))</f>
        <v>0</v>
      </c>
      <c r="R139" s="22"/>
    </row>
    <row r="140" spans="1:18" ht="15" x14ac:dyDescent="0.2">
      <c r="A140" s="745"/>
      <c r="B140" s="745"/>
      <c r="C140" s="748"/>
      <c r="D140" s="8" t="s">
        <v>64</v>
      </c>
      <c r="E140" s="451">
        <f>SUM(F140:Q140)</f>
        <v>0</v>
      </c>
      <c r="F140" s="499">
        <v>0</v>
      </c>
      <c r="G140" s="499"/>
      <c r="H140" s="499"/>
      <c r="I140" s="499"/>
      <c r="J140" s="499"/>
      <c r="K140" s="499"/>
      <c r="L140" s="499"/>
      <c r="M140" s="499"/>
      <c r="N140" s="499"/>
      <c r="O140" s="499"/>
      <c r="P140" s="499"/>
      <c r="Q140" s="499"/>
      <c r="R140" s="500"/>
    </row>
    <row r="141" spans="1:18" ht="15" x14ac:dyDescent="0.2">
      <c r="A141" s="745"/>
      <c r="B141" s="745"/>
      <c r="C141" s="748"/>
      <c r="D141" s="5" t="s">
        <v>65</v>
      </c>
      <c r="E141" s="452" t="e">
        <f t="shared" ref="E141:R141" si="72">E140*100/E139</f>
        <v>#DIV/0!</v>
      </c>
      <c r="F141" s="452" t="e">
        <f t="shared" si="72"/>
        <v>#DIV/0!</v>
      </c>
      <c r="G141" s="452" t="e">
        <f t="shared" si="72"/>
        <v>#DIV/0!</v>
      </c>
      <c r="H141" s="452" t="e">
        <f t="shared" si="72"/>
        <v>#DIV/0!</v>
      </c>
      <c r="I141" s="452" t="e">
        <f t="shared" si="72"/>
        <v>#DIV/0!</v>
      </c>
      <c r="J141" s="452" t="e">
        <f t="shared" si="72"/>
        <v>#DIV/0!</v>
      </c>
      <c r="K141" s="452" t="e">
        <f t="shared" si="72"/>
        <v>#DIV/0!</v>
      </c>
      <c r="L141" s="452" t="e">
        <f t="shared" si="72"/>
        <v>#DIV/0!</v>
      </c>
      <c r="M141" s="452" t="e">
        <f t="shared" si="72"/>
        <v>#DIV/0!</v>
      </c>
      <c r="N141" s="452" t="e">
        <f t="shared" si="72"/>
        <v>#DIV/0!</v>
      </c>
      <c r="O141" s="452" t="e">
        <f t="shared" si="72"/>
        <v>#DIV/0!</v>
      </c>
      <c r="P141" s="452" t="e">
        <f t="shared" si="72"/>
        <v>#DIV/0!</v>
      </c>
      <c r="Q141" s="452" t="e">
        <f t="shared" si="72"/>
        <v>#DIV/0!</v>
      </c>
      <c r="R141" s="453" t="e">
        <f t="shared" si="72"/>
        <v>#DIV/0!</v>
      </c>
    </row>
    <row r="142" spans="1:18" ht="15" x14ac:dyDescent="0.2">
      <c r="A142" s="745"/>
      <c r="B142" s="745"/>
      <c r="C142" s="748"/>
      <c r="D142" s="8" t="s">
        <v>66</v>
      </c>
      <c r="E142" s="451">
        <f>SUM(F142:Q142)</f>
        <v>0</v>
      </c>
      <c r="F142" s="499">
        <v>0</v>
      </c>
      <c r="G142" s="499"/>
      <c r="H142" s="499"/>
      <c r="I142" s="499"/>
      <c r="J142" s="499"/>
      <c r="K142" s="499"/>
      <c r="L142" s="499"/>
      <c r="M142" s="499"/>
      <c r="N142" s="499"/>
      <c r="O142" s="499"/>
      <c r="P142" s="499"/>
      <c r="Q142" s="499"/>
      <c r="R142" s="500"/>
    </row>
    <row r="143" spans="1:18" ht="15" x14ac:dyDescent="0.2">
      <c r="A143" s="745"/>
      <c r="B143" s="745"/>
      <c r="C143" s="748"/>
      <c r="D143" s="5" t="s">
        <v>67</v>
      </c>
      <c r="E143" s="452" t="e">
        <f t="shared" ref="E143:R143" si="73">E142*100/E139</f>
        <v>#DIV/0!</v>
      </c>
      <c r="F143" s="452" t="e">
        <f t="shared" si="73"/>
        <v>#DIV/0!</v>
      </c>
      <c r="G143" s="452" t="e">
        <f t="shared" si="73"/>
        <v>#DIV/0!</v>
      </c>
      <c r="H143" s="452" t="e">
        <f t="shared" si="73"/>
        <v>#DIV/0!</v>
      </c>
      <c r="I143" s="452" t="e">
        <f t="shared" si="73"/>
        <v>#DIV/0!</v>
      </c>
      <c r="J143" s="452" t="e">
        <f t="shared" si="73"/>
        <v>#DIV/0!</v>
      </c>
      <c r="K143" s="452" t="e">
        <f t="shared" si="73"/>
        <v>#DIV/0!</v>
      </c>
      <c r="L143" s="452" t="e">
        <f t="shared" si="73"/>
        <v>#DIV/0!</v>
      </c>
      <c r="M143" s="452" t="e">
        <f t="shared" si="73"/>
        <v>#DIV/0!</v>
      </c>
      <c r="N143" s="452" t="e">
        <f t="shared" si="73"/>
        <v>#DIV/0!</v>
      </c>
      <c r="O143" s="452" t="e">
        <f t="shared" si="73"/>
        <v>#DIV/0!</v>
      </c>
      <c r="P143" s="452" t="e">
        <f t="shared" si="73"/>
        <v>#DIV/0!</v>
      </c>
      <c r="Q143" s="452" t="e">
        <f t="shared" si="73"/>
        <v>#DIV/0!</v>
      </c>
      <c r="R143" s="453" t="e">
        <f t="shared" si="73"/>
        <v>#DIV/0!</v>
      </c>
    </row>
    <row r="144" spans="1:18" ht="15" x14ac:dyDescent="0.2">
      <c r="A144" s="745"/>
      <c r="B144" s="745"/>
      <c r="C144" s="748"/>
      <c r="D144" s="7" t="s">
        <v>68</v>
      </c>
      <c r="E144" s="451">
        <f>SUM(F144:Q144)</f>
        <v>0</v>
      </c>
      <c r="F144" s="499">
        <v>0</v>
      </c>
      <c r="G144" s="499"/>
      <c r="H144" s="499"/>
      <c r="I144" s="499"/>
      <c r="J144" s="499"/>
      <c r="K144" s="499"/>
      <c r="L144" s="499"/>
      <c r="M144" s="499"/>
      <c r="N144" s="499"/>
      <c r="O144" s="499"/>
      <c r="P144" s="499"/>
      <c r="Q144" s="499"/>
      <c r="R144" s="500"/>
    </row>
    <row r="145" spans="1:18" ht="15" x14ac:dyDescent="0.2">
      <c r="A145" s="745"/>
      <c r="B145" s="745"/>
      <c r="C145" s="748"/>
      <c r="D145" s="5" t="s">
        <v>69</v>
      </c>
      <c r="E145" s="452" t="e">
        <f t="shared" ref="E145:R145" si="74">E144*100/E142</f>
        <v>#DIV/0!</v>
      </c>
      <c r="F145" s="452" t="e">
        <f t="shared" si="74"/>
        <v>#DIV/0!</v>
      </c>
      <c r="G145" s="452" t="e">
        <f t="shared" si="74"/>
        <v>#DIV/0!</v>
      </c>
      <c r="H145" s="452" t="e">
        <f t="shared" si="74"/>
        <v>#DIV/0!</v>
      </c>
      <c r="I145" s="452" t="e">
        <f t="shared" si="74"/>
        <v>#DIV/0!</v>
      </c>
      <c r="J145" s="452" t="e">
        <f t="shared" si="74"/>
        <v>#DIV/0!</v>
      </c>
      <c r="K145" s="452" t="e">
        <f t="shared" si="74"/>
        <v>#DIV/0!</v>
      </c>
      <c r="L145" s="452" t="e">
        <f t="shared" si="74"/>
        <v>#DIV/0!</v>
      </c>
      <c r="M145" s="452" t="e">
        <f t="shared" si="74"/>
        <v>#DIV/0!</v>
      </c>
      <c r="N145" s="452" t="e">
        <f t="shared" si="74"/>
        <v>#DIV/0!</v>
      </c>
      <c r="O145" s="452" t="e">
        <f t="shared" si="74"/>
        <v>#DIV/0!</v>
      </c>
      <c r="P145" s="452" t="e">
        <f t="shared" si="74"/>
        <v>#DIV/0!</v>
      </c>
      <c r="Q145" s="452" t="e">
        <f t="shared" si="74"/>
        <v>#DIV/0!</v>
      </c>
      <c r="R145" s="453" t="e">
        <f t="shared" si="74"/>
        <v>#DIV/0!</v>
      </c>
    </row>
    <row r="146" spans="1:18" ht="15.75" thickBot="1" x14ac:dyDescent="0.25">
      <c r="A146" s="746"/>
      <c r="B146" s="746"/>
      <c r="C146" s="749"/>
      <c r="D146" s="6" t="s">
        <v>70</v>
      </c>
      <c r="E146" s="454" t="e">
        <f t="shared" ref="E146:R146" si="75">E144*100/E139</f>
        <v>#DIV/0!</v>
      </c>
      <c r="F146" s="454" t="e">
        <f t="shared" si="75"/>
        <v>#DIV/0!</v>
      </c>
      <c r="G146" s="454" t="e">
        <f t="shared" si="75"/>
        <v>#DIV/0!</v>
      </c>
      <c r="H146" s="454" t="e">
        <f t="shared" si="75"/>
        <v>#DIV/0!</v>
      </c>
      <c r="I146" s="454" t="e">
        <f t="shared" si="75"/>
        <v>#DIV/0!</v>
      </c>
      <c r="J146" s="454" t="e">
        <f t="shared" si="75"/>
        <v>#DIV/0!</v>
      </c>
      <c r="K146" s="454" t="e">
        <f t="shared" si="75"/>
        <v>#DIV/0!</v>
      </c>
      <c r="L146" s="454" t="e">
        <f t="shared" si="75"/>
        <v>#DIV/0!</v>
      </c>
      <c r="M146" s="454" t="e">
        <f t="shared" si="75"/>
        <v>#DIV/0!</v>
      </c>
      <c r="N146" s="454" t="e">
        <f t="shared" si="75"/>
        <v>#DIV/0!</v>
      </c>
      <c r="O146" s="454" t="e">
        <f t="shared" si="75"/>
        <v>#DIV/0!</v>
      </c>
      <c r="P146" s="454" t="e">
        <f t="shared" si="75"/>
        <v>#DIV/0!</v>
      </c>
      <c r="Q146" s="454" t="e">
        <f t="shared" si="75"/>
        <v>#DIV/0!</v>
      </c>
      <c r="R146" s="455" t="e">
        <f t="shared" si="75"/>
        <v>#DIV/0!</v>
      </c>
    </row>
    <row r="147" spans="1:18" ht="15" x14ac:dyDescent="0.2">
      <c r="A147" s="744">
        <v>18</v>
      </c>
      <c r="B147" s="744" t="str">
        <f>'PI. MP. Avance'!B96</f>
        <v>MP105050604</v>
      </c>
      <c r="C147" s="747" t="str">
        <f>'PI. MP. Avance'!C96</f>
        <v xml:space="preserve"> Realizar un evento de Capacitación en Derechos a las mujeres del Valle del Cauca, específica para mujeres indígenas (MESA DE CONCERTACIÓN INDIGENA).</v>
      </c>
      <c r="D147" s="4" t="s">
        <v>63</v>
      </c>
      <c r="E147" s="21">
        <f>SUM(F147:Q147)</f>
        <v>0</v>
      </c>
      <c r="F147" s="188">
        <f>IF($O$5=2016,VLOOKUP($B147,MP,24,FALSE),IF($O$5=2017,VLOOKUP($B147,MP,37,FALSE),IF($O$5=2018,VLOOKUP($B147,MP,50,FALSE),IF($O$5=2019,VLOOKUP($B147,MP,63,FALSE)," "))))</f>
        <v>0</v>
      </c>
      <c r="G147" s="188">
        <f>IF($O$5=2016,VLOOKUP($B147,MP,25,FALSE),IF($O$5=2017,VLOOKUP($B147,MP,38,FALSE),IF($O$5=2018,VLOOKUP($B147,MP,51,FALSE),IF($O$5=2019,VLOOKUP($B147,MP,64,FALSE)," "))))</f>
        <v>0</v>
      </c>
      <c r="H147" s="188">
        <f>IF($O$5=2016,VLOOKUP($B147,MP,26,FALSE),IF($O$5=2017,VLOOKUP($B147,MP,39,FALSE),IF($O$5=2018,VLOOKUP($B147,MP,52,FALSE),IF($O$5=2019,VLOOKUP($B147,MP,65,FALSE)," "))))</f>
        <v>0</v>
      </c>
      <c r="I147" s="188">
        <f>IF($O$5=2016,VLOOKUP($B147,MP,27,FALSE),IF($O$5=2017,VLOOKUP($B147,MP,40,FALSE),IF($O$5=2018,VLOOKUP($B147,MP,53,FALSE),IF($O$5=2019,VLOOKUP($B147,MP,66,FALSE)," "))))</f>
        <v>0</v>
      </c>
      <c r="J147" s="188">
        <f>IF($O$5=2016,VLOOKUP($B147,MP,28,FALSE),IF($O$5=2017,VLOOKUP($B147,MP,41,FALSE),IF($O$5=2018,VLOOKUP($B147,MP,54,FALSE),IF($O$5=2019,VLOOKUP($B147,MP,67,FALSE)," "))))</f>
        <v>0</v>
      </c>
      <c r="K147" s="188">
        <f>IF($O$5=2016,VLOOKUP($B147,MP,29,FALSE),IF($O$5=2017,VLOOKUP($B147,MP,42,FALSE),IF($O$5=2018,VLOOKUP($B147,MP,55,FALSE),IF($O$5=2019,VLOOKUP($B147,MP,68,FALSE)," "))))</f>
        <v>0</v>
      </c>
      <c r="L147" s="188">
        <f>IF($O$5=2016,VLOOKUP($B147,MP,30,FALSE),IF($O$5=2017,VLOOKUP($B147,MP,43,FALSE),IF($O$5=2018,VLOOKUP($B147,MP,56,FALSE),IF($O$5=2019,VLOOKUP($B147,MP,69,FALSE)," "))))</f>
        <v>0</v>
      </c>
      <c r="M147" s="188">
        <f>IF($O$5=2016,VLOOKUP($B147,MP,31,FALSE),IF($O$5=2017,VLOOKUP($B147,MP,44,FALSE),IF($O$5=2018,VLOOKUP($B147,MP,57,FALSE),IF($O$5=2019,VLOOKUP($B147,MP,70,FALSE)," "))))</f>
        <v>0</v>
      </c>
      <c r="N147" s="188">
        <f>IF($O$5=2016,VLOOKUP($B147,MP,32,FALSE),IF($O$5=2017,VLOOKUP($B147,MP,45,FALSE),IF($O$5=2018,VLOOKUP($B147,MP,58,FALSE),IF($O$5=2019,VLOOKUP($B147,MP,71,FALSE)," "))))</f>
        <v>0</v>
      </c>
      <c r="O147" s="188">
        <f>IF($O$5=2016,VLOOKUP($B147,MP,33,FALSE),IF($O$5=2017,VLOOKUP($B147,MP,46,FALSE),IF($O$5=2018,VLOOKUP($B147,MP,59,FALSE),IF($O$5=2019,VLOOKUP($B147,MP,72,FALSE)," "))))</f>
        <v>0</v>
      </c>
      <c r="P147" s="188">
        <f>IF($O$5=2016,VLOOKUP($B147,MP,34,FALSE),IF($O$5=2017,VLOOKUP($B147,MP,47,FALSE),IF($O$5=2018,VLOOKUP($B147,MP,60,FALSE),IF($O$5=2019,VLOOKUP($B147,MP,73,FALSE)," "))))</f>
        <v>0</v>
      </c>
      <c r="Q147" s="188">
        <f>IF($O$5=2016,VLOOKUP($B147,MP,35,FALSE),IF($O$5=2017,VLOOKUP($B147,MP,48,FALSE),IF($O$5=2018,VLOOKUP($B147,MP,61,FALSE),IF($O$5=2019,VLOOKUP($B147,MP,74,FALSE)," "))))</f>
        <v>0</v>
      </c>
      <c r="R147" s="22"/>
    </row>
    <row r="148" spans="1:18" ht="15" x14ac:dyDescent="0.2">
      <c r="A148" s="745"/>
      <c r="B148" s="745"/>
      <c r="C148" s="748"/>
      <c r="D148" s="8" t="s">
        <v>64</v>
      </c>
      <c r="E148" s="451">
        <f>SUM(F148:Q148)</f>
        <v>0</v>
      </c>
      <c r="F148" s="499">
        <v>0</v>
      </c>
      <c r="G148" s="499"/>
      <c r="H148" s="499"/>
      <c r="I148" s="499"/>
      <c r="J148" s="499"/>
      <c r="K148" s="499"/>
      <c r="L148" s="499"/>
      <c r="M148" s="499"/>
      <c r="N148" s="499"/>
      <c r="O148" s="499"/>
      <c r="P148" s="499"/>
      <c r="Q148" s="499"/>
      <c r="R148" s="500">
        <v>0</v>
      </c>
    </row>
    <row r="149" spans="1:18" ht="15" x14ac:dyDescent="0.2">
      <c r="A149" s="745"/>
      <c r="B149" s="745"/>
      <c r="C149" s="748"/>
      <c r="D149" s="5" t="s">
        <v>65</v>
      </c>
      <c r="E149" s="452" t="e">
        <f t="shared" ref="E149:R149" si="76">E148*100/E147</f>
        <v>#DIV/0!</v>
      </c>
      <c r="F149" s="452" t="e">
        <f t="shared" si="76"/>
        <v>#DIV/0!</v>
      </c>
      <c r="G149" s="452" t="e">
        <f t="shared" si="76"/>
        <v>#DIV/0!</v>
      </c>
      <c r="H149" s="452" t="e">
        <f t="shared" si="76"/>
        <v>#DIV/0!</v>
      </c>
      <c r="I149" s="452" t="e">
        <f t="shared" si="76"/>
        <v>#DIV/0!</v>
      </c>
      <c r="J149" s="452" t="e">
        <f t="shared" si="76"/>
        <v>#DIV/0!</v>
      </c>
      <c r="K149" s="452" t="e">
        <f t="shared" si="76"/>
        <v>#DIV/0!</v>
      </c>
      <c r="L149" s="452" t="e">
        <f t="shared" si="76"/>
        <v>#DIV/0!</v>
      </c>
      <c r="M149" s="452" t="e">
        <f t="shared" si="76"/>
        <v>#DIV/0!</v>
      </c>
      <c r="N149" s="452" t="e">
        <f t="shared" si="76"/>
        <v>#DIV/0!</v>
      </c>
      <c r="O149" s="452" t="e">
        <f t="shared" si="76"/>
        <v>#DIV/0!</v>
      </c>
      <c r="P149" s="452" t="e">
        <f t="shared" si="76"/>
        <v>#DIV/0!</v>
      </c>
      <c r="Q149" s="452" t="e">
        <f t="shared" si="76"/>
        <v>#DIV/0!</v>
      </c>
      <c r="R149" s="453" t="e">
        <f t="shared" si="76"/>
        <v>#DIV/0!</v>
      </c>
    </row>
    <row r="150" spans="1:18" ht="15" x14ac:dyDescent="0.2">
      <c r="A150" s="745"/>
      <c r="B150" s="745"/>
      <c r="C150" s="748"/>
      <c r="D150" s="8" t="s">
        <v>66</v>
      </c>
      <c r="E150" s="451">
        <f>SUM(F150:Q150)</f>
        <v>0</v>
      </c>
      <c r="F150" s="499">
        <v>0</v>
      </c>
      <c r="G150" s="499"/>
      <c r="H150" s="499"/>
      <c r="I150" s="499"/>
      <c r="J150" s="499"/>
      <c r="K150" s="499"/>
      <c r="L150" s="499"/>
      <c r="M150" s="499"/>
      <c r="N150" s="499"/>
      <c r="O150" s="499"/>
      <c r="P150" s="499"/>
      <c r="Q150" s="499"/>
      <c r="R150" s="500">
        <v>5000000</v>
      </c>
    </row>
    <row r="151" spans="1:18" ht="15" x14ac:dyDescent="0.2">
      <c r="A151" s="745"/>
      <c r="B151" s="745"/>
      <c r="C151" s="748"/>
      <c r="D151" s="5" t="s">
        <v>67</v>
      </c>
      <c r="E151" s="452" t="e">
        <f t="shared" ref="E151:R151" si="77">E150*100/E147</f>
        <v>#DIV/0!</v>
      </c>
      <c r="F151" s="452" t="e">
        <f t="shared" si="77"/>
        <v>#DIV/0!</v>
      </c>
      <c r="G151" s="452" t="e">
        <f t="shared" si="77"/>
        <v>#DIV/0!</v>
      </c>
      <c r="H151" s="452" t="e">
        <f t="shared" si="77"/>
        <v>#DIV/0!</v>
      </c>
      <c r="I151" s="452" t="e">
        <f t="shared" si="77"/>
        <v>#DIV/0!</v>
      </c>
      <c r="J151" s="452" t="e">
        <f t="shared" si="77"/>
        <v>#DIV/0!</v>
      </c>
      <c r="K151" s="452" t="e">
        <f t="shared" si="77"/>
        <v>#DIV/0!</v>
      </c>
      <c r="L151" s="452" t="e">
        <f t="shared" si="77"/>
        <v>#DIV/0!</v>
      </c>
      <c r="M151" s="452" t="e">
        <f t="shared" si="77"/>
        <v>#DIV/0!</v>
      </c>
      <c r="N151" s="452" t="e">
        <f t="shared" si="77"/>
        <v>#DIV/0!</v>
      </c>
      <c r="O151" s="452" t="e">
        <f t="shared" si="77"/>
        <v>#DIV/0!</v>
      </c>
      <c r="P151" s="452" t="e">
        <f t="shared" si="77"/>
        <v>#DIV/0!</v>
      </c>
      <c r="Q151" s="452" t="e">
        <f t="shared" si="77"/>
        <v>#DIV/0!</v>
      </c>
      <c r="R151" s="453" t="e">
        <f t="shared" si="77"/>
        <v>#DIV/0!</v>
      </c>
    </row>
    <row r="152" spans="1:18" ht="15" x14ac:dyDescent="0.2">
      <c r="A152" s="745"/>
      <c r="B152" s="745"/>
      <c r="C152" s="748"/>
      <c r="D152" s="7" t="s">
        <v>68</v>
      </c>
      <c r="E152" s="451">
        <f>SUM(F152:Q152)</f>
        <v>0</v>
      </c>
      <c r="F152" s="499">
        <v>0</v>
      </c>
      <c r="G152" s="499"/>
      <c r="H152" s="499"/>
      <c r="I152" s="499"/>
      <c r="J152" s="499"/>
      <c r="K152" s="499"/>
      <c r="L152" s="499"/>
      <c r="M152" s="499"/>
      <c r="N152" s="499"/>
      <c r="O152" s="499"/>
      <c r="P152" s="499"/>
      <c r="Q152" s="499"/>
      <c r="R152" s="500">
        <v>5000000</v>
      </c>
    </row>
    <row r="153" spans="1:18" ht="15" x14ac:dyDescent="0.2">
      <c r="A153" s="745"/>
      <c r="B153" s="745"/>
      <c r="C153" s="748"/>
      <c r="D153" s="5" t="s">
        <v>69</v>
      </c>
      <c r="E153" s="452" t="e">
        <f t="shared" ref="E153:R153" si="78">E152*100/E150</f>
        <v>#DIV/0!</v>
      </c>
      <c r="F153" s="452" t="e">
        <f t="shared" si="78"/>
        <v>#DIV/0!</v>
      </c>
      <c r="G153" s="452" t="e">
        <f t="shared" si="78"/>
        <v>#DIV/0!</v>
      </c>
      <c r="H153" s="452" t="e">
        <f t="shared" si="78"/>
        <v>#DIV/0!</v>
      </c>
      <c r="I153" s="452" t="e">
        <f t="shared" si="78"/>
        <v>#DIV/0!</v>
      </c>
      <c r="J153" s="452" t="e">
        <f t="shared" si="78"/>
        <v>#DIV/0!</v>
      </c>
      <c r="K153" s="452" t="e">
        <f t="shared" si="78"/>
        <v>#DIV/0!</v>
      </c>
      <c r="L153" s="452" t="e">
        <f t="shared" si="78"/>
        <v>#DIV/0!</v>
      </c>
      <c r="M153" s="452" t="e">
        <f t="shared" si="78"/>
        <v>#DIV/0!</v>
      </c>
      <c r="N153" s="452" t="e">
        <f t="shared" si="78"/>
        <v>#DIV/0!</v>
      </c>
      <c r="O153" s="452" t="e">
        <f t="shared" si="78"/>
        <v>#DIV/0!</v>
      </c>
      <c r="P153" s="452" t="e">
        <f t="shared" si="78"/>
        <v>#DIV/0!</v>
      </c>
      <c r="Q153" s="452" t="e">
        <f t="shared" si="78"/>
        <v>#DIV/0!</v>
      </c>
      <c r="R153" s="453">
        <f t="shared" si="78"/>
        <v>100</v>
      </c>
    </row>
    <row r="154" spans="1:18" ht="15.75" thickBot="1" x14ac:dyDescent="0.25">
      <c r="A154" s="746"/>
      <c r="B154" s="746"/>
      <c r="C154" s="749"/>
      <c r="D154" s="6" t="s">
        <v>70</v>
      </c>
      <c r="E154" s="454" t="e">
        <f t="shared" ref="E154:R154" si="79">E152*100/E147</f>
        <v>#DIV/0!</v>
      </c>
      <c r="F154" s="454" t="e">
        <f t="shared" si="79"/>
        <v>#DIV/0!</v>
      </c>
      <c r="G154" s="454" t="e">
        <f t="shared" si="79"/>
        <v>#DIV/0!</v>
      </c>
      <c r="H154" s="454" t="e">
        <f t="shared" si="79"/>
        <v>#DIV/0!</v>
      </c>
      <c r="I154" s="454" t="e">
        <f t="shared" si="79"/>
        <v>#DIV/0!</v>
      </c>
      <c r="J154" s="454" t="e">
        <f t="shared" si="79"/>
        <v>#DIV/0!</v>
      </c>
      <c r="K154" s="454" t="e">
        <f t="shared" si="79"/>
        <v>#DIV/0!</v>
      </c>
      <c r="L154" s="454" t="e">
        <f t="shared" si="79"/>
        <v>#DIV/0!</v>
      </c>
      <c r="M154" s="454" t="e">
        <f t="shared" si="79"/>
        <v>#DIV/0!</v>
      </c>
      <c r="N154" s="454" t="e">
        <f t="shared" si="79"/>
        <v>#DIV/0!</v>
      </c>
      <c r="O154" s="454" t="e">
        <f t="shared" si="79"/>
        <v>#DIV/0!</v>
      </c>
      <c r="P154" s="454" t="e">
        <f t="shared" si="79"/>
        <v>#DIV/0!</v>
      </c>
      <c r="Q154" s="454" t="e">
        <f t="shared" si="79"/>
        <v>#DIV/0!</v>
      </c>
      <c r="R154" s="455" t="e">
        <f t="shared" si="79"/>
        <v>#DIV/0!</v>
      </c>
    </row>
    <row r="155" spans="1:18" ht="15" x14ac:dyDescent="0.2">
      <c r="A155" s="744">
        <v>19</v>
      </c>
      <c r="B155" s="744" t="str">
        <f>'PI. MP. Avance'!B101</f>
        <v>MP105050605</v>
      </c>
      <c r="C155" s="747" t="str">
        <f>'PI. MP. Avance'!C101</f>
        <v>Empoderar al 100% de mujeres seleccionadas en la identificación, formulación y ejecución del Proyectos Productivos (MESA DE CONCERTACIÓN INDIGENA).</v>
      </c>
      <c r="D155" s="4" t="s">
        <v>63</v>
      </c>
      <c r="E155" s="21">
        <f>SUM(F155:Q155)</f>
        <v>0</v>
      </c>
      <c r="F155" s="188">
        <f>IF($O$5=2016,VLOOKUP($B155,MP,24,FALSE),IF($O$5=2017,VLOOKUP($B155,MP,37,FALSE),IF($O$5=2018,VLOOKUP($B155,MP,50,FALSE),IF($O$5=2019,VLOOKUP($B155,MP,63,FALSE)," "))))</f>
        <v>0</v>
      </c>
      <c r="G155" s="188">
        <f>IF($O$5=2016,VLOOKUP($B155,MP,25,FALSE),IF($O$5=2017,VLOOKUP($B155,MP,38,FALSE),IF($O$5=2018,VLOOKUP($B155,MP,51,FALSE),IF($O$5=2019,VLOOKUP($B155,MP,64,FALSE)," "))))</f>
        <v>0</v>
      </c>
      <c r="H155" s="188">
        <f>IF($O$5=2016,VLOOKUP($B155,MP,26,FALSE),IF($O$5=2017,VLOOKUP($B155,MP,39,FALSE),IF($O$5=2018,VLOOKUP($B155,MP,52,FALSE),IF($O$5=2019,VLOOKUP($B155,MP,65,FALSE)," "))))</f>
        <v>0</v>
      </c>
      <c r="I155" s="188">
        <f>IF($O$5=2016,VLOOKUP($B155,MP,27,FALSE),IF($O$5=2017,VLOOKUP($B155,MP,40,FALSE),IF($O$5=2018,VLOOKUP($B155,MP,53,FALSE),IF($O$5=2019,VLOOKUP($B155,MP,66,FALSE)," "))))</f>
        <v>0</v>
      </c>
      <c r="J155" s="188">
        <f>IF($O$5=2016,VLOOKUP($B155,MP,28,FALSE),IF($O$5=2017,VLOOKUP($B155,MP,41,FALSE),IF($O$5=2018,VLOOKUP($B155,MP,54,FALSE),IF($O$5=2019,VLOOKUP($B155,MP,67,FALSE)," "))))</f>
        <v>0</v>
      </c>
      <c r="K155" s="188">
        <f>IF($O$5=2016,VLOOKUP($B155,MP,29,FALSE),IF($O$5=2017,VLOOKUP($B155,MP,42,FALSE),IF($O$5=2018,VLOOKUP($B155,MP,55,FALSE),IF($O$5=2019,VLOOKUP($B155,MP,68,FALSE)," "))))</f>
        <v>0</v>
      </c>
      <c r="L155" s="188">
        <f>IF($O$5=2016,VLOOKUP($B155,MP,30,FALSE),IF($O$5=2017,VLOOKUP($B155,MP,43,FALSE),IF($O$5=2018,VLOOKUP($B155,MP,56,FALSE),IF($O$5=2019,VLOOKUP($B155,MP,69,FALSE)," "))))</f>
        <v>0</v>
      </c>
      <c r="M155" s="188">
        <f>IF($O$5=2016,VLOOKUP($B155,MP,31,FALSE),IF($O$5=2017,VLOOKUP($B155,MP,44,FALSE),IF($O$5=2018,VLOOKUP($B155,MP,57,FALSE),IF($O$5=2019,VLOOKUP($B155,MP,70,FALSE)," "))))</f>
        <v>0</v>
      </c>
      <c r="N155" s="188">
        <f>IF($O$5=2016,VLOOKUP($B155,MP,32,FALSE),IF($O$5=2017,VLOOKUP($B155,MP,45,FALSE),IF($O$5=2018,VLOOKUP($B155,MP,58,FALSE),IF($O$5=2019,VLOOKUP($B155,MP,71,FALSE)," "))))</f>
        <v>0</v>
      </c>
      <c r="O155" s="188">
        <f>IF($O$5=2016,VLOOKUP($B155,MP,33,FALSE),IF($O$5=2017,VLOOKUP($B155,MP,46,FALSE),IF($O$5=2018,VLOOKUP($B155,MP,59,FALSE),IF($O$5=2019,VLOOKUP($B155,MP,72,FALSE)," "))))</f>
        <v>0</v>
      </c>
      <c r="P155" s="188">
        <f>IF($O$5=2016,VLOOKUP($B155,MP,34,FALSE),IF($O$5=2017,VLOOKUP($B155,MP,47,FALSE),IF($O$5=2018,VLOOKUP($B155,MP,60,FALSE),IF($O$5=2019,VLOOKUP($B155,MP,73,FALSE)," "))))</f>
        <v>0</v>
      </c>
      <c r="Q155" s="188">
        <f>IF($O$5=2016,VLOOKUP($B155,MP,35,FALSE),IF($O$5=2017,VLOOKUP($B155,MP,48,FALSE),IF($O$5=2018,VLOOKUP($B155,MP,61,FALSE),IF($O$5=2019,VLOOKUP($B155,MP,74,FALSE)," "))))</f>
        <v>0</v>
      </c>
      <c r="R155" s="22"/>
    </row>
    <row r="156" spans="1:18" ht="15" x14ac:dyDescent="0.2">
      <c r="A156" s="745"/>
      <c r="B156" s="745"/>
      <c r="C156" s="748"/>
      <c r="D156" s="8" t="s">
        <v>64</v>
      </c>
      <c r="E156" s="451">
        <f>SUM(F156:Q156)</f>
        <v>0</v>
      </c>
      <c r="F156" s="499">
        <v>0</v>
      </c>
      <c r="G156" s="499"/>
      <c r="H156" s="499"/>
      <c r="I156" s="499"/>
      <c r="J156" s="499"/>
      <c r="K156" s="499"/>
      <c r="L156" s="499"/>
      <c r="M156" s="499"/>
      <c r="N156" s="499"/>
      <c r="O156" s="499"/>
      <c r="P156" s="499"/>
      <c r="Q156" s="499"/>
      <c r="R156" s="500"/>
    </row>
    <row r="157" spans="1:18" ht="15" x14ac:dyDescent="0.2">
      <c r="A157" s="745"/>
      <c r="B157" s="745"/>
      <c r="C157" s="748"/>
      <c r="D157" s="5" t="s">
        <v>65</v>
      </c>
      <c r="E157" s="452" t="e">
        <f t="shared" ref="E157:R157" si="80">E156*100/E155</f>
        <v>#DIV/0!</v>
      </c>
      <c r="F157" s="452" t="e">
        <f t="shared" si="80"/>
        <v>#DIV/0!</v>
      </c>
      <c r="G157" s="452" t="e">
        <f t="shared" si="80"/>
        <v>#DIV/0!</v>
      </c>
      <c r="H157" s="452" t="e">
        <f t="shared" si="80"/>
        <v>#DIV/0!</v>
      </c>
      <c r="I157" s="452" t="e">
        <f t="shared" si="80"/>
        <v>#DIV/0!</v>
      </c>
      <c r="J157" s="452" t="e">
        <f t="shared" si="80"/>
        <v>#DIV/0!</v>
      </c>
      <c r="K157" s="452" t="e">
        <f t="shared" si="80"/>
        <v>#DIV/0!</v>
      </c>
      <c r="L157" s="452" t="e">
        <f t="shared" si="80"/>
        <v>#DIV/0!</v>
      </c>
      <c r="M157" s="452" t="e">
        <f t="shared" si="80"/>
        <v>#DIV/0!</v>
      </c>
      <c r="N157" s="452" t="e">
        <f t="shared" si="80"/>
        <v>#DIV/0!</v>
      </c>
      <c r="O157" s="452" t="e">
        <f t="shared" si="80"/>
        <v>#DIV/0!</v>
      </c>
      <c r="P157" s="452" t="e">
        <f t="shared" si="80"/>
        <v>#DIV/0!</v>
      </c>
      <c r="Q157" s="452" t="e">
        <f t="shared" si="80"/>
        <v>#DIV/0!</v>
      </c>
      <c r="R157" s="453" t="e">
        <f t="shared" si="80"/>
        <v>#DIV/0!</v>
      </c>
    </row>
    <row r="158" spans="1:18" ht="15" x14ac:dyDescent="0.2">
      <c r="A158" s="745"/>
      <c r="B158" s="745"/>
      <c r="C158" s="748"/>
      <c r="D158" s="8" t="s">
        <v>66</v>
      </c>
      <c r="E158" s="451">
        <f>SUM(F158:Q158)</f>
        <v>0</v>
      </c>
      <c r="F158" s="499">
        <v>0</v>
      </c>
      <c r="G158" s="499"/>
      <c r="H158" s="499"/>
      <c r="I158" s="499"/>
      <c r="J158" s="499"/>
      <c r="K158" s="499"/>
      <c r="L158" s="499"/>
      <c r="M158" s="499"/>
      <c r="N158" s="499"/>
      <c r="O158" s="499"/>
      <c r="P158" s="499"/>
      <c r="Q158" s="499"/>
      <c r="R158" s="500"/>
    </row>
    <row r="159" spans="1:18" ht="15" x14ac:dyDescent="0.2">
      <c r="A159" s="745"/>
      <c r="B159" s="745"/>
      <c r="C159" s="748"/>
      <c r="D159" s="5" t="s">
        <v>67</v>
      </c>
      <c r="E159" s="452" t="e">
        <f t="shared" ref="E159:R159" si="81">E158*100/E155</f>
        <v>#DIV/0!</v>
      </c>
      <c r="F159" s="452" t="e">
        <f t="shared" si="81"/>
        <v>#DIV/0!</v>
      </c>
      <c r="G159" s="452" t="e">
        <f t="shared" si="81"/>
        <v>#DIV/0!</v>
      </c>
      <c r="H159" s="452" t="e">
        <f t="shared" si="81"/>
        <v>#DIV/0!</v>
      </c>
      <c r="I159" s="452" t="e">
        <f t="shared" si="81"/>
        <v>#DIV/0!</v>
      </c>
      <c r="J159" s="452" t="e">
        <f t="shared" si="81"/>
        <v>#DIV/0!</v>
      </c>
      <c r="K159" s="452" t="e">
        <f t="shared" si="81"/>
        <v>#DIV/0!</v>
      </c>
      <c r="L159" s="452" t="e">
        <f t="shared" si="81"/>
        <v>#DIV/0!</v>
      </c>
      <c r="M159" s="452" t="e">
        <f t="shared" si="81"/>
        <v>#DIV/0!</v>
      </c>
      <c r="N159" s="452" t="e">
        <f t="shared" si="81"/>
        <v>#DIV/0!</v>
      </c>
      <c r="O159" s="452" t="e">
        <f t="shared" si="81"/>
        <v>#DIV/0!</v>
      </c>
      <c r="P159" s="452" t="e">
        <f t="shared" si="81"/>
        <v>#DIV/0!</v>
      </c>
      <c r="Q159" s="452" t="e">
        <f t="shared" si="81"/>
        <v>#DIV/0!</v>
      </c>
      <c r="R159" s="453" t="e">
        <f t="shared" si="81"/>
        <v>#DIV/0!</v>
      </c>
    </row>
    <row r="160" spans="1:18" ht="15" x14ac:dyDescent="0.2">
      <c r="A160" s="745"/>
      <c r="B160" s="745"/>
      <c r="C160" s="748"/>
      <c r="D160" s="7" t="s">
        <v>68</v>
      </c>
      <c r="E160" s="451">
        <f>SUM(F160:Q160)</f>
        <v>0</v>
      </c>
      <c r="F160" s="499">
        <v>0</v>
      </c>
      <c r="G160" s="499"/>
      <c r="H160" s="499"/>
      <c r="I160" s="499"/>
      <c r="J160" s="499"/>
      <c r="K160" s="499"/>
      <c r="L160" s="499"/>
      <c r="M160" s="499"/>
      <c r="N160" s="499"/>
      <c r="O160" s="499"/>
      <c r="P160" s="499"/>
      <c r="Q160" s="499"/>
      <c r="R160" s="500"/>
    </row>
    <row r="161" spans="1:18" ht="15" x14ac:dyDescent="0.2">
      <c r="A161" s="745"/>
      <c r="B161" s="745"/>
      <c r="C161" s="748"/>
      <c r="D161" s="5" t="s">
        <v>69</v>
      </c>
      <c r="E161" s="452" t="e">
        <f t="shared" ref="E161:R161" si="82">E160*100/E158</f>
        <v>#DIV/0!</v>
      </c>
      <c r="F161" s="452" t="e">
        <f t="shared" si="82"/>
        <v>#DIV/0!</v>
      </c>
      <c r="G161" s="452" t="e">
        <f t="shared" si="82"/>
        <v>#DIV/0!</v>
      </c>
      <c r="H161" s="452" t="e">
        <f t="shared" si="82"/>
        <v>#DIV/0!</v>
      </c>
      <c r="I161" s="452" t="e">
        <f t="shared" si="82"/>
        <v>#DIV/0!</v>
      </c>
      <c r="J161" s="452" t="e">
        <f t="shared" si="82"/>
        <v>#DIV/0!</v>
      </c>
      <c r="K161" s="452" t="e">
        <f t="shared" si="82"/>
        <v>#DIV/0!</v>
      </c>
      <c r="L161" s="452" t="e">
        <f t="shared" si="82"/>
        <v>#DIV/0!</v>
      </c>
      <c r="M161" s="452" t="e">
        <f t="shared" si="82"/>
        <v>#DIV/0!</v>
      </c>
      <c r="N161" s="452" t="e">
        <f t="shared" si="82"/>
        <v>#DIV/0!</v>
      </c>
      <c r="O161" s="452" t="e">
        <f t="shared" si="82"/>
        <v>#DIV/0!</v>
      </c>
      <c r="P161" s="452" t="e">
        <f t="shared" si="82"/>
        <v>#DIV/0!</v>
      </c>
      <c r="Q161" s="452" t="e">
        <f t="shared" si="82"/>
        <v>#DIV/0!</v>
      </c>
      <c r="R161" s="453" t="e">
        <f t="shared" si="82"/>
        <v>#DIV/0!</v>
      </c>
    </row>
    <row r="162" spans="1:18" ht="15.75" thickBot="1" x14ac:dyDescent="0.25">
      <c r="A162" s="746"/>
      <c r="B162" s="746"/>
      <c r="C162" s="749"/>
      <c r="D162" s="6" t="s">
        <v>70</v>
      </c>
      <c r="E162" s="454" t="e">
        <f t="shared" ref="E162:R162" si="83">E160*100/E155</f>
        <v>#DIV/0!</v>
      </c>
      <c r="F162" s="454" t="e">
        <f t="shared" si="83"/>
        <v>#DIV/0!</v>
      </c>
      <c r="G162" s="454" t="e">
        <f t="shared" si="83"/>
        <v>#DIV/0!</v>
      </c>
      <c r="H162" s="454" t="e">
        <f t="shared" si="83"/>
        <v>#DIV/0!</v>
      </c>
      <c r="I162" s="454" t="e">
        <f t="shared" si="83"/>
        <v>#DIV/0!</v>
      </c>
      <c r="J162" s="454" t="e">
        <f t="shared" si="83"/>
        <v>#DIV/0!</v>
      </c>
      <c r="K162" s="454" t="e">
        <f t="shared" si="83"/>
        <v>#DIV/0!</v>
      </c>
      <c r="L162" s="454" t="e">
        <f t="shared" si="83"/>
        <v>#DIV/0!</v>
      </c>
      <c r="M162" s="454" t="e">
        <f t="shared" si="83"/>
        <v>#DIV/0!</v>
      </c>
      <c r="N162" s="454" t="e">
        <f t="shared" si="83"/>
        <v>#DIV/0!</v>
      </c>
      <c r="O162" s="454" t="e">
        <f t="shared" si="83"/>
        <v>#DIV/0!</v>
      </c>
      <c r="P162" s="454" t="e">
        <f t="shared" si="83"/>
        <v>#DIV/0!</v>
      </c>
      <c r="Q162" s="454" t="e">
        <f t="shared" si="83"/>
        <v>#DIV/0!</v>
      </c>
      <c r="R162" s="455" t="e">
        <f t="shared" si="83"/>
        <v>#DIV/0!</v>
      </c>
    </row>
    <row r="163" spans="1:18" ht="15" x14ac:dyDescent="0.2">
      <c r="A163" s="744">
        <v>20</v>
      </c>
      <c r="B163" s="744" t="str">
        <f>'PI. MP. Avance'!B106</f>
        <v>MP105050606</v>
      </c>
      <c r="C163" s="747" t="str">
        <f>'PI. MP. Avance'!C106</f>
        <v>Socializar la Política Pública de Mujer al 100% de los municipios del Valle del Cauca (MESA CONCERTACION INDIGENA).</v>
      </c>
      <c r="D163" s="4" t="s">
        <v>63</v>
      </c>
      <c r="E163" s="21">
        <f>SUM(F163:Q163)</f>
        <v>0</v>
      </c>
      <c r="F163" s="188">
        <f>IF($O$5=2016,VLOOKUP($B163,MP,24,FALSE),IF($O$5=2017,VLOOKUP($B163,MP,37,FALSE),IF($O$5=2018,VLOOKUP($B163,MP,50,FALSE),IF($O$5=2019,VLOOKUP($B163,MP,63,FALSE)," "))))</f>
        <v>0</v>
      </c>
      <c r="G163" s="188">
        <f>IF($O$5=2016,VLOOKUP($B163,MP,25,FALSE),IF($O$5=2017,VLOOKUP($B163,MP,38,FALSE),IF($O$5=2018,VLOOKUP($B163,MP,51,FALSE),IF($O$5=2019,VLOOKUP($B163,MP,64,FALSE)," "))))</f>
        <v>0</v>
      </c>
      <c r="H163" s="188">
        <f>IF($O$5=2016,VLOOKUP($B163,MP,26,FALSE),IF($O$5=2017,VLOOKUP($B163,MP,39,FALSE),IF($O$5=2018,VLOOKUP($B163,MP,52,FALSE),IF($O$5=2019,VLOOKUP($B163,MP,65,FALSE)," "))))</f>
        <v>0</v>
      </c>
      <c r="I163" s="188">
        <f>IF($O$5=2016,VLOOKUP($B163,MP,27,FALSE),IF($O$5=2017,VLOOKUP($B163,MP,40,FALSE),IF($O$5=2018,VLOOKUP($B163,MP,53,FALSE),IF($O$5=2019,VLOOKUP($B163,MP,66,FALSE)," "))))</f>
        <v>0</v>
      </c>
      <c r="J163" s="188">
        <f>IF($O$5=2016,VLOOKUP($B163,MP,28,FALSE),IF($O$5=2017,VLOOKUP($B163,MP,41,FALSE),IF($O$5=2018,VLOOKUP($B163,MP,54,FALSE),IF($O$5=2019,VLOOKUP($B163,MP,67,FALSE)," "))))</f>
        <v>0</v>
      </c>
      <c r="K163" s="188">
        <f>IF($O$5=2016,VLOOKUP($B163,MP,29,FALSE),IF($O$5=2017,VLOOKUP($B163,MP,42,FALSE),IF($O$5=2018,VLOOKUP($B163,MP,55,FALSE),IF($O$5=2019,VLOOKUP($B163,MP,68,FALSE)," "))))</f>
        <v>0</v>
      </c>
      <c r="L163" s="188">
        <f>IF($O$5=2016,VLOOKUP($B163,MP,30,FALSE),IF($O$5=2017,VLOOKUP($B163,MP,43,FALSE),IF($O$5=2018,VLOOKUP($B163,MP,56,FALSE),IF($O$5=2019,VLOOKUP($B163,MP,69,FALSE)," "))))</f>
        <v>0</v>
      </c>
      <c r="M163" s="188">
        <f>IF($O$5=2016,VLOOKUP($B163,MP,31,FALSE),IF($O$5=2017,VLOOKUP($B163,MP,44,FALSE),IF($O$5=2018,VLOOKUP($B163,MP,57,FALSE),IF($O$5=2019,VLOOKUP($B163,MP,70,FALSE)," "))))</f>
        <v>0</v>
      </c>
      <c r="N163" s="188">
        <f>IF($O$5=2016,VLOOKUP($B163,MP,32,FALSE),IF($O$5=2017,VLOOKUP($B163,MP,45,FALSE),IF($O$5=2018,VLOOKUP($B163,MP,58,FALSE),IF($O$5=2019,VLOOKUP($B163,MP,71,FALSE)," "))))</f>
        <v>0</v>
      </c>
      <c r="O163" s="188">
        <f>IF($O$5=2016,VLOOKUP($B163,MP,33,FALSE),IF($O$5=2017,VLOOKUP($B163,MP,46,FALSE),IF($O$5=2018,VLOOKUP($B163,MP,59,FALSE),IF($O$5=2019,VLOOKUP($B163,MP,72,FALSE)," "))))</f>
        <v>0</v>
      </c>
      <c r="P163" s="188">
        <f>IF($O$5=2016,VLOOKUP($B163,MP,34,FALSE),IF($O$5=2017,VLOOKUP($B163,MP,47,FALSE),IF($O$5=2018,VLOOKUP($B163,MP,60,FALSE),IF($O$5=2019,VLOOKUP($B163,MP,73,FALSE)," "))))</f>
        <v>0</v>
      </c>
      <c r="Q163" s="188">
        <f>IF($O$5=2016,VLOOKUP($B163,MP,35,FALSE),IF($O$5=2017,VLOOKUP($B163,MP,48,FALSE),IF($O$5=2018,VLOOKUP($B163,MP,61,FALSE),IF($O$5=2019,VLOOKUP($B163,MP,74,FALSE)," "))))</f>
        <v>0</v>
      </c>
      <c r="R163" s="22"/>
    </row>
    <row r="164" spans="1:18" ht="15" x14ac:dyDescent="0.2">
      <c r="A164" s="745"/>
      <c r="B164" s="745"/>
      <c r="C164" s="748"/>
      <c r="D164" s="8" t="s">
        <v>64</v>
      </c>
      <c r="E164" s="451">
        <f>SUM(F164:Q164)</f>
        <v>0</v>
      </c>
      <c r="F164" s="499">
        <v>0</v>
      </c>
      <c r="G164" s="499"/>
      <c r="H164" s="499"/>
      <c r="I164" s="499"/>
      <c r="J164" s="499"/>
      <c r="K164" s="499"/>
      <c r="L164" s="499"/>
      <c r="M164" s="499"/>
      <c r="N164" s="499"/>
      <c r="O164" s="499"/>
      <c r="P164" s="499"/>
      <c r="Q164" s="499"/>
      <c r="R164" s="500">
        <v>0</v>
      </c>
    </row>
    <row r="165" spans="1:18" ht="15" x14ac:dyDescent="0.2">
      <c r="A165" s="745"/>
      <c r="B165" s="745"/>
      <c r="C165" s="748"/>
      <c r="D165" s="5" t="s">
        <v>65</v>
      </c>
      <c r="E165" s="452" t="e">
        <f t="shared" ref="E165:R165" si="84">E164*100/E163</f>
        <v>#DIV/0!</v>
      </c>
      <c r="F165" s="452" t="e">
        <f t="shared" si="84"/>
        <v>#DIV/0!</v>
      </c>
      <c r="G165" s="452" t="e">
        <f t="shared" si="84"/>
        <v>#DIV/0!</v>
      </c>
      <c r="H165" s="452" t="e">
        <f t="shared" si="84"/>
        <v>#DIV/0!</v>
      </c>
      <c r="I165" s="452" t="e">
        <f t="shared" si="84"/>
        <v>#DIV/0!</v>
      </c>
      <c r="J165" s="452" t="e">
        <f t="shared" si="84"/>
        <v>#DIV/0!</v>
      </c>
      <c r="K165" s="452" t="e">
        <f t="shared" si="84"/>
        <v>#DIV/0!</v>
      </c>
      <c r="L165" s="452" t="e">
        <f t="shared" si="84"/>
        <v>#DIV/0!</v>
      </c>
      <c r="M165" s="452" t="e">
        <f t="shared" si="84"/>
        <v>#DIV/0!</v>
      </c>
      <c r="N165" s="452" t="e">
        <f t="shared" si="84"/>
        <v>#DIV/0!</v>
      </c>
      <c r="O165" s="452" t="e">
        <f t="shared" si="84"/>
        <v>#DIV/0!</v>
      </c>
      <c r="P165" s="452" t="e">
        <f t="shared" si="84"/>
        <v>#DIV/0!</v>
      </c>
      <c r="Q165" s="452" t="e">
        <f t="shared" si="84"/>
        <v>#DIV/0!</v>
      </c>
      <c r="R165" s="453" t="e">
        <f t="shared" si="84"/>
        <v>#DIV/0!</v>
      </c>
    </row>
    <row r="166" spans="1:18" ht="15" x14ac:dyDescent="0.2">
      <c r="A166" s="745"/>
      <c r="B166" s="745"/>
      <c r="C166" s="748"/>
      <c r="D166" s="8" t="s">
        <v>66</v>
      </c>
      <c r="E166" s="451">
        <f>SUM(F166:Q166)</f>
        <v>0</v>
      </c>
      <c r="F166" s="499">
        <v>0</v>
      </c>
      <c r="G166" s="499"/>
      <c r="H166" s="499"/>
      <c r="I166" s="499"/>
      <c r="J166" s="499"/>
      <c r="K166" s="499"/>
      <c r="L166" s="499"/>
      <c r="M166" s="499"/>
      <c r="N166" s="499"/>
      <c r="O166" s="499"/>
      <c r="P166" s="499"/>
      <c r="Q166" s="499"/>
      <c r="R166" s="500">
        <v>5000000</v>
      </c>
    </row>
    <row r="167" spans="1:18" ht="15" x14ac:dyDescent="0.2">
      <c r="A167" s="745"/>
      <c r="B167" s="745"/>
      <c r="C167" s="748"/>
      <c r="D167" s="5" t="s">
        <v>67</v>
      </c>
      <c r="E167" s="452" t="e">
        <f t="shared" ref="E167:R167" si="85">E166*100/E163</f>
        <v>#DIV/0!</v>
      </c>
      <c r="F167" s="452" t="e">
        <f t="shared" si="85"/>
        <v>#DIV/0!</v>
      </c>
      <c r="G167" s="452" t="e">
        <f t="shared" si="85"/>
        <v>#DIV/0!</v>
      </c>
      <c r="H167" s="452" t="e">
        <f t="shared" si="85"/>
        <v>#DIV/0!</v>
      </c>
      <c r="I167" s="452" t="e">
        <f t="shared" si="85"/>
        <v>#DIV/0!</v>
      </c>
      <c r="J167" s="452" t="e">
        <f t="shared" si="85"/>
        <v>#DIV/0!</v>
      </c>
      <c r="K167" s="452" t="e">
        <f t="shared" si="85"/>
        <v>#DIV/0!</v>
      </c>
      <c r="L167" s="452" t="e">
        <f t="shared" si="85"/>
        <v>#DIV/0!</v>
      </c>
      <c r="M167" s="452" t="e">
        <f t="shared" si="85"/>
        <v>#DIV/0!</v>
      </c>
      <c r="N167" s="452" t="e">
        <f t="shared" si="85"/>
        <v>#DIV/0!</v>
      </c>
      <c r="O167" s="452" t="e">
        <f t="shared" si="85"/>
        <v>#DIV/0!</v>
      </c>
      <c r="P167" s="452" t="e">
        <f t="shared" si="85"/>
        <v>#DIV/0!</v>
      </c>
      <c r="Q167" s="452" t="e">
        <f t="shared" si="85"/>
        <v>#DIV/0!</v>
      </c>
      <c r="R167" s="453" t="e">
        <f t="shared" si="85"/>
        <v>#DIV/0!</v>
      </c>
    </row>
    <row r="168" spans="1:18" ht="15" x14ac:dyDescent="0.2">
      <c r="A168" s="745"/>
      <c r="B168" s="745"/>
      <c r="C168" s="748"/>
      <c r="D168" s="7" t="s">
        <v>68</v>
      </c>
      <c r="E168" s="451">
        <f>SUM(F168:Q168)</f>
        <v>0</v>
      </c>
      <c r="F168" s="499">
        <v>0</v>
      </c>
      <c r="G168" s="499"/>
      <c r="H168" s="499"/>
      <c r="I168" s="499"/>
      <c r="J168" s="499"/>
      <c r="K168" s="499"/>
      <c r="L168" s="499"/>
      <c r="M168" s="499"/>
      <c r="N168" s="499"/>
      <c r="O168" s="499"/>
      <c r="P168" s="499"/>
      <c r="Q168" s="499"/>
      <c r="R168" s="500">
        <v>5000000</v>
      </c>
    </row>
    <row r="169" spans="1:18" ht="15" x14ac:dyDescent="0.2">
      <c r="A169" s="745"/>
      <c r="B169" s="745"/>
      <c r="C169" s="748"/>
      <c r="D169" s="5" t="s">
        <v>69</v>
      </c>
      <c r="E169" s="452" t="e">
        <f t="shared" ref="E169:R169" si="86">E168*100/E166</f>
        <v>#DIV/0!</v>
      </c>
      <c r="F169" s="452" t="e">
        <f t="shared" si="86"/>
        <v>#DIV/0!</v>
      </c>
      <c r="G169" s="452" t="e">
        <f t="shared" si="86"/>
        <v>#DIV/0!</v>
      </c>
      <c r="H169" s="452" t="e">
        <f t="shared" si="86"/>
        <v>#DIV/0!</v>
      </c>
      <c r="I169" s="452" t="e">
        <f t="shared" si="86"/>
        <v>#DIV/0!</v>
      </c>
      <c r="J169" s="452" t="e">
        <f t="shared" si="86"/>
        <v>#DIV/0!</v>
      </c>
      <c r="K169" s="452" t="e">
        <f t="shared" si="86"/>
        <v>#DIV/0!</v>
      </c>
      <c r="L169" s="452" t="e">
        <f t="shared" si="86"/>
        <v>#DIV/0!</v>
      </c>
      <c r="M169" s="452" t="e">
        <f t="shared" si="86"/>
        <v>#DIV/0!</v>
      </c>
      <c r="N169" s="452" t="e">
        <f t="shared" si="86"/>
        <v>#DIV/0!</v>
      </c>
      <c r="O169" s="452" t="e">
        <f t="shared" si="86"/>
        <v>#DIV/0!</v>
      </c>
      <c r="P169" s="452" t="e">
        <f t="shared" si="86"/>
        <v>#DIV/0!</v>
      </c>
      <c r="Q169" s="452" t="e">
        <f t="shared" si="86"/>
        <v>#DIV/0!</v>
      </c>
      <c r="R169" s="453">
        <f t="shared" si="86"/>
        <v>100</v>
      </c>
    </row>
    <row r="170" spans="1:18" ht="15.75" thickBot="1" x14ac:dyDescent="0.25">
      <c r="A170" s="746"/>
      <c r="B170" s="746"/>
      <c r="C170" s="749"/>
      <c r="D170" s="6" t="s">
        <v>70</v>
      </c>
      <c r="E170" s="454" t="e">
        <f t="shared" ref="E170:R170" si="87">E168*100/E163</f>
        <v>#DIV/0!</v>
      </c>
      <c r="F170" s="454" t="e">
        <f t="shared" si="87"/>
        <v>#DIV/0!</v>
      </c>
      <c r="G170" s="454" t="e">
        <f t="shared" si="87"/>
        <v>#DIV/0!</v>
      </c>
      <c r="H170" s="454" t="e">
        <f t="shared" si="87"/>
        <v>#DIV/0!</v>
      </c>
      <c r="I170" s="454" t="e">
        <f t="shared" si="87"/>
        <v>#DIV/0!</v>
      </c>
      <c r="J170" s="454" t="e">
        <f t="shared" si="87"/>
        <v>#DIV/0!</v>
      </c>
      <c r="K170" s="454" t="e">
        <f t="shared" si="87"/>
        <v>#DIV/0!</v>
      </c>
      <c r="L170" s="454" t="e">
        <f t="shared" si="87"/>
        <v>#DIV/0!</v>
      </c>
      <c r="M170" s="454" t="e">
        <f t="shared" si="87"/>
        <v>#DIV/0!</v>
      </c>
      <c r="N170" s="454" t="e">
        <f t="shared" si="87"/>
        <v>#DIV/0!</v>
      </c>
      <c r="O170" s="454" t="e">
        <f t="shared" si="87"/>
        <v>#DIV/0!</v>
      </c>
      <c r="P170" s="454" t="e">
        <f t="shared" si="87"/>
        <v>#DIV/0!</v>
      </c>
      <c r="Q170" s="454" t="e">
        <f t="shared" si="87"/>
        <v>#DIV/0!</v>
      </c>
      <c r="R170" s="455" t="e">
        <f t="shared" si="87"/>
        <v>#DIV/0!</v>
      </c>
    </row>
    <row r="171" spans="1:18" ht="15" x14ac:dyDescent="0.2">
      <c r="A171" s="744">
        <v>21</v>
      </c>
      <c r="B171" s="744" t="str">
        <f>'PI. MP. Avance'!B111</f>
        <v>MP105050607</v>
      </c>
      <c r="C171" s="747" t="str">
        <f>'PI. MP. Avance'!C111</f>
        <v>Conformar Red de mujeres indígenas para ser protagonistas de paz.</v>
      </c>
      <c r="D171" s="4" t="s">
        <v>63</v>
      </c>
      <c r="E171" s="21">
        <f>SUM(F171:Q171)</f>
        <v>0</v>
      </c>
      <c r="F171" s="188">
        <f>IF($O$5=2016,VLOOKUP($B171,MP,24,FALSE),IF($O$5=2017,VLOOKUP($B171,MP,37,FALSE),IF($O$5=2018,VLOOKUP($B171,MP,50,FALSE),IF($O$5=2019,VLOOKUP($B171,MP,63,FALSE)," "))))</f>
        <v>0</v>
      </c>
      <c r="G171" s="188">
        <f>IF($O$5=2016,VLOOKUP($B171,MP,25,FALSE),IF($O$5=2017,VLOOKUP($B171,MP,38,FALSE),IF($O$5=2018,VLOOKUP($B171,MP,51,FALSE),IF($O$5=2019,VLOOKUP($B171,MP,64,FALSE)," "))))</f>
        <v>0</v>
      </c>
      <c r="H171" s="188">
        <f>IF($O$5=2016,VLOOKUP($B171,MP,26,FALSE),IF($O$5=2017,VLOOKUP($B171,MP,39,FALSE),IF($O$5=2018,VLOOKUP($B171,MP,52,FALSE),IF($O$5=2019,VLOOKUP($B171,MP,65,FALSE)," "))))</f>
        <v>0</v>
      </c>
      <c r="I171" s="188">
        <f>IF($O$5=2016,VLOOKUP($B171,MP,27,FALSE),IF($O$5=2017,VLOOKUP($B171,MP,40,FALSE),IF($O$5=2018,VLOOKUP($B171,MP,53,FALSE),IF($O$5=2019,VLOOKUP($B171,MP,66,FALSE)," "))))</f>
        <v>0</v>
      </c>
      <c r="J171" s="188">
        <f>IF($O$5=2016,VLOOKUP($B171,MP,28,FALSE),IF($O$5=2017,VLOOKUP($B171,MP,41,FALSE),IF($O$5=2018,VLOOKUP($B171,MP,54,FALSE),IF($O$5=2019,VLOOKUP($B171,MP,67,FALSE)," "))))</f>
        <v>0</v>
      </c>
      <c r="K171" s="188">
        <f>IF($O$5=2016,VLOOKUP($B171,MP,29,FALSE),IF($O$5=2017,VLOOKUP($B171,MP,42,FALSE),IF($O$5=2018,VLOOKUP($B171,MP,55,FALSE),IF($O$5=2019,VLOOKUP($B171,MP,68,FALSE)," "))))</f>
        <v>0</v>
      </c>
      <c r="L171" s="188">
        <f>IF($O$5=2016,VLOOKUP($B171,MP,30,FALSE),IF($O$5=2017,VLOOKUP($B171,MP,43,FALSE),IF($O$5=2018,VLOOKUP($B171,MP,56,FALSE),IF($O$5=2019,VLOOKUP($B171,MP,69,FALSE)," "))))</f>
        <v>0</v>
      </c>
      <c r="M171" s="188">
        <f>IF($O$5=2016,VLOOKUP($B171,MP,31,FALSE),IF($O$5=2017,VLOOKUP($B171,MP,44,FALSE),IF($O$5=2018,VLOOKUP($B171,MP,57,FALSE),IF($O$5=2019,VLOOKUP($B171,MP,70,FALSE)," "))))</f>
        <v>0</v>
      </c>
      <c r="N171" s="188">
        <f>IF($O$5=2016,VLOOKUP($B171,MP,32,FALSE),IF($O$5=2017,VLOOKUP($B171,MP,45,FALSE),IF($O$5=2018,VLOOKUP($B171,MP,58,FALSE),IF($O$5=2019,VLOOKUP($B171,MP,71,FALSE)," "))))</f>
        <v>0</v>
      </c>
      <c r="O171" s="188">
        <f>IF($O$5=2016,VLOOKUP($B171,MP,33,FALSE),IF($O$5=2017,VLOOKUP($B171,MP,46,FALSE),IF($O$5=2018,VLOOKUP($B171,MP,59,FALSE),IF($O$5=2019,VLOOKUP($B171,MP,72,FALSE)," "))))</f>
        <v>0</v>
      </c>
      <c r="P171" s="188">
        <f>IF($O$5=2016,VLOOKUP($B171,MP,34,FALSE),IF($O$5=2017,VLOOKUP($B171,MP,47,FALSE),IF($O$5=2018,VLOOKUP($B171,MP,60,FALSE),IF($O$5=2019,VLOOKUP($B171,MP,73,FALSE)," "))))</f>
        <v>0</v>
      </c>
      <c r="Q171" s="188">
        <f>IF($O$5=2016,VLOOKUP($B171,MP,35,FALSE),IF($O$5=2017,VLOOKUP($B171,MP,48,FALSE),IF($O$5=2018,VLOOKUP($B171,MP,61,FALSE),IF($O$5=2019,VLOOKUP($B171,MP,74,FALSE)," "))))</f>
        <v>0</v>
      </c>
      <c r="R171" s="22"/>
    </row>
    <row r="172" spans="1:18" ht="15" x14ac:dyDescent="0.2">
      <c r="A172" s="745"/>
      <c r="B172" s="745"/>
      <c r="C172" s="748"/>
      <c r="D172" s="8" t="s">
        <v>64</v>
      </c>
      <c r="E172" s="451">
        <f>SUM(F172:Q172)</f>
        <v>0</v>
      </c>
      <c r="F172" s="499">
        <v>0</v>
      </c>
      <c r="G172" s="499"/>
      <c r="H172" s="499"/>
      <c r="I172" s="499"/>
      <c r="J172" s="499"/>
      <c r="K172" s="499"/>
      <c r="L172" s="499"/>
      <c r="M172" s="499"/>
      <c r="N172" s="499"/>
      <c r="O172" s="499"/>
      <c r="P172" s="499"/>
      <c r="Q172" s="499"/>
      <c r="R172" s="500"/>
    </row>
    <row r="173" spans="1:18" ht="15" x14ac:dyDescent="0.2">
      <c r="A173" s="745"/>
      <c r="B173" s="745"/>
      <c r="C173" s="748"/>
      <c r="D173" s="5" t="s">
        <v>65</v>
      </c>
      <c r="E173" s="452" t="e">
        <f t="shared" ref="E173:R173" si="88">E172*100/E171</f>
        <v>#DIV/0!</v>
      </c>
      <c r="F173" s="452" t="e">
        <f t="shared" si="88"/>
        <v>#DIV/0!</v>
      </c>
      <c r="G173" s="452" t="e">
        <f t="shared" si="88"/>
        <v>#DIV/0!</v>
      </c>
      <c r="H173" s="452" t="e">
        <f t="shared" si="88"/>
        <v>#DIV/0!</v>
      </c>
      <c r="I173" s="452" t="e">
        <f t="shared" si="88"/>
        <v>#DIV/0!</v>
      </c>
      <c r="J173" s="452" t="e">
        <f t="shared" si="88"/>
        <v>#DIV/0!</v>
      </c>
      <c r="K173" s="452" t="e">
        <f t="shared" si="88"/>
        <v>#DIV/0!</v>
      </c>
      <c r="L173" s="452" t="e">
        <f t="shared" si="88"/>
        <v>#DIV/0!</v>
      </c>
      <c r="M173" s="452" t="e">
        <f t="shared" si="88"/>
        <v>#DIV/0!</v>
      </c>
      <c r="N173" s="452" t="e">
        <f t="shared" si="88"/>
        <v>#DIV/0!</v>
      </c>
      <c r="O173" s="452" t="e">
        <f t="shared" si="88"/>
        <v>#DIV/0!</v>
      </c>
      <c r="P173" s="452" t="e">
        <f t="shared" si="88"/>
        <v>#DIV/0!</v>
      </c>
      <c r="Q173" s="452" t="e">
        <f t="shared" si="88"/>
        <v>#DIV/0!</v>
      </c>
      <c r="R173" s="453" t="e">
        <f t="shared" si="88"/>
        <v>#DIV/0!</v>
      </c>
    </row>
    <row r="174" spans="1:18" ht="15" x14ac:dyDescent="0.2">
      <c r="A174" s="745"/>
      <c r="B174" s="745"/>
      <c r="C174" s="748"/>
      <c r="D174" s="8" t="s">
        <v>66</v>
      </c>
      <c r="E174" s="451">
        <f>SUM(F174:Q174)</f>
        <v>0</v>
      </c>
      <c r="F174" s="499">
        <v>0</v>
      </c>
      <c r="G174" s="499"/>
      <c r="H174" s="499"/>
      <c r="I174" s="499"/>
      <c r="J174" s="499"/>
      <c r="K174" s="499"/>
      <c r="L174" s="499"/>
      <c r="M174" s="499"/>
      <c r="N174" s="499"/>
      <c r="O174" s="499"/>
      <c r="P174" s="499"/>
      <c r="Q174" s="499"/>
      <c r="R174" s="500"/>
    </row>
    <row r="175" spans="1:18" ht="15" x14ac:dyDescent="0.2">
      <c r="A175" s="745"/>
      <c r="B175" s="745"/>
      <c r="C175" s="748"/>
      <c r="D175" s="5" t="s">
        <v>67</v>
      </c>
      <c r="E175" s="452" t="e">
        <f t="shared" ref="E175:R175" si="89">E174*100/E171</f>
        <v>#DIV/0!</v>
      </c>
      <c r="F175" s="452" t="e">
        <f t="shared" si="89"/>
        <v>#DIV/0!</v>
      </c>
      <c r="G175" s="452" t="e">
        <f t="shared" si="89"/>
        <v>#DIV/0!</v>
      </c>
      <c r="H175" s="452" t="e">
        <f t="shared" si="89"/>
        <v>#DIV/0!</v>
      </c>
      <c r="I175" s="452" t="e">
        <f t="shared" si="89"/>
        <v>#DIV/0!</v>
      </c>
      <c r="J175" s="452" t="e">
        <f t="shared" si="89"/>
        <v>#DIV/0!</v>
      </c>
      <c r="K175" s="452" t="e">
        <f t="shared" si="89"/>
        <v>#DIV/0!</v>
      </c>
      <c r="L175" s="452" t="e">
        <f t="shared" si="89"/>
        <v>#DIV/0!</v>
      </c>
      <c r="M175" s="452" t="e">
        <f t="shared" si="89"/>
        <v>#DIV/0!</v>
      </c>
      <c r="N175" s="452" t="e">
        <f t="shared" si="89"/>
        <v>#DIV/0!</v>
      </c>
      <c r="O175" s="452" t="e">
        <f t="shared" si="89"/>
        <v>#DIV/0!</v>
      </c>
      <c r="P175" s="452" t="e">
        <f t="shared" si="89"/>
        <v>#DIV/0!</v>
      </c>
      <c r="Q175" s="452" t="e">
        <f t="shared" si="89"/>
        <v>#DIV/0!</v>
      </c>
      <c r="R175" s="453" t="e">
        <f t="shared" si="89"/>
        <v>#DIV/0!</v>
      </c>
    </row>
    <row r="176" spans="1:18" ht="15" x14ac:dyDescent="0.2">
      <c r="A176" s="745"/>
      <c r="B176" s="745"/>
      <c r="C176" s="748"/>
      <c r="D176" s="7" t="s">
        <v>68</v>
      </c>
      <c r="E176" s="451">
        <f>SUM(F176:Q176)</f>
        <v>0</v>
      </c>
      <c r="F176" s="499">
        <v>0</v>
      </c>
      <c r="G176" s="499"/>
      <c r="H176" s="499"/>
      <c r="I176" s="499"/>
      <c r="J176" s="499"/>
      <c r="K176" s="499"/>
      <c r="L176" s="499"/>
      <c r="M176" s="499"/>
      <c r="N176" s="499"/>
      <c r="O176" s="499"/>
      <c r="P176" s="499"/>
      <c r="Q176" s="499"/>
      <c r="R176" s="500"/>
    </row>
    <row r="177" spans="1:18" ht="15" x14ac:dyDescent="0.2">
      <c r="A177" s="745"/>
      <c r="B177" s="745"/>
      <c r="C177" s="748"/>
      <c r="D177" s="5" t="s">
        <v>69</v>
      </c>
      <c r="E177" s="452" t="e">
        <f t="shared" ref="E177:R177" si="90">E176*100/E174</f>
        <v>#DIV/0!</v>
      </c>
      <c r="F177" s="452" t="e">
        <f t="shared" si="90"/>
        <v>#DIV/0!</v>
      </c>
      <c r="G177" s="452" t="e">
        <f t="shared" si="90"/>
        <v>#DIV/0!</v>
      </c>
      <c r="H177" s="452" t="e">
        <f t="shared" si="90"/>
        <v>#DIV/0!</v>
      </c>
      <c r="I177" s="452" t="e">
        <f t="shared" si="90"/>
        <v>#DIV/0!</v>
      </c>
      <c r="J177" s="452" t="e">
        <f t="shared" si="90"/>
        <v>#DIV/0!</v>
      </c>
      <c r="K177" s="452" t="e">
        <f t="shared" si="90"/>
        <v>#DIV/0!</v>
      </c>
      <c r="L177" s="452" t="e">
        <f t="shared" si="90"/>
        <v>#DIV/0!</v>
      </c>
      <c r="M177" s="452" t="e">
        <f t="shared" si="90"/>
        <v>#DIV/0!</v>
      </c>
      <c r="N177" s="452" t="e">
        <f t="shared" si="90"/>
        <v>#DIV/0!</v>
      </c>
      <c r="O177" s="452" t="e">
        <f t="shared" si="90"/>
        <v>#DIV/0!</v>
      </c>
      <c r="P177" s="452" t="e">
        <f t="shared" si="90"/>
        <v>#DIV/0!</v>
      </c>
      <c r="Q177" s="452" t="e">
        <f t="shared" si="90"/>
        <v>#DIV/0!</v>
      </c>
      <c r="R177" s="453" t="e">
        <f t="shared" si="90"/>
        <v>#DIV/0!</v>
      </c>
    </row>
    <row r="178" spans="1:18" ht="15.75" thickBot="1" x14ac:dyDescent="0.25">
      <c r="A178" s="746"/>
      <c r="B178" s="746"/>
      <c r="C178" s="749"/>
      <c r="D178" s="6" t="s">
        <v>70</v>
      </c>
      <c r="E178" s="454" t="e">
        <f t="shared" ref="E178:R178" si="91">E176*100/E171</f>
        <v>#DIV/0!</v>
      </c>
      <c r="F178" s="454" t="e">
        <f t="shared" si="91"/>
        <v>#DIV/0!</v>
      </c>
      <c r="G178" s="454" t="e">
        <f t="shared" si="91"/>
        <v>#DIV/0!</v>
      </c>
      <c r="H178" s="454" t="e">
        <f t="shared" si="91"/>
        <v>#DIV/0!</v>
      </c>
      <c r="I178" s="454" t="e">
        <f t="shared" si="91"/>
        <v>#DIV/0!</v>
      </c>
      <c r="J178" s="454" t="e">
        <f t="shared" si="91"/>
        <v>#DIV/0!</v>
      </c>
      <c r="K178" s="454" t="e">
        <f t="shared" si="91"/>
        <v>#DIV/0!</v>
      </c>
      <c r="L178" s="454" t="e">
        <f t="shared" si="91"/>
        <v>#DIV/0!</v>
      </c>
      <c r="M178" s="454" t="e">
        <f t="shared" si="91"/>
        <v>#DIV/0!</v>
      </c>
      <c r="N178" s="454" t="e">
        <f t="shared" si="91"/>
        <v>#DIV/0!</v>
      </c>
      <c r="O178" s="454" t="e">
        <f t="shared" si="91"/>
        <v>#DIV/0!</v>
      </c>
      <c r="P178" s="454" t="e">
        <f t="shared" si="91"/>
        <v>#DIV/0!</v>
      </c>
      <c r="Q178" s="454" t="e">
        <f t="shared" si="91"/>
        <v>#DIV/0!</v>
      </c>
      <c r="R178" s="455" t="e">
        <f t="shared" si="91"/>
        <v>#DIV/0!</v>
      </c>
    </row>
    <row r="179" spans="1:18" ht="15" x14ac:dyDescent="0.2">
      <c r="A179" s="744">
        <v>22</v>
      </c>
      <c r="B179" s="744" t="str">
        <f>'PI. MP. Avance'!B116</f>
        <v>MP105050608</v>
      </c>
      <c r="C179" s="747" t="str">
        <f>'PI. MP. Avance'!C116</f>
        <v xml:space="preserve">Realizar Dos encuentros de mujeres forjadoras de paz, incluyendo las mujeres indígenas. </v>
      </c>
      <c r="D179" s="4" t="s">
        <v>63</v>
      </c>
      <c r="E179" s="21">
        <f>SUM(F179:Q179)</f>
        <v>0</v>
      </c>
      <c r="F179" s="188">
        <f>IF($O$5=2016,VLOOKUP($B179,MP,24,FALSE),IF($O$5=2017,VLOOKUP($B179,MP,37,FALSE),IF($O$5=2018,VLOOKUP($B179,MP,50,FALSE),IF($O$5=2019,VLOOKUP($B179,MP,63,FALSE)," "))))</f>
        <v>0</v>
      </c>
      <c r="G179" s="188">
        <f>IF($O$5=2016,VLOOKUP($B179,MP,25,FALSE),IF($O$5=2017,VLOOKUP($B179,MP,38,FALSE),IF($O$5=2018,VLOOKUP($B179,MP,51,FALSE),IF($O$5=2019,VLOOKUP($B179,MP,64,FALSE)," "))))</f>
        <v>0</v>
      </c>
      <c r="H179" s="188">
        <f>IF($O$5=2016,VLOOKUP($B179,MP,26,FALSE),IF($O$5=2017,VLOOKUP($B179,MP,39,FALSE),IF($O$5=2018,VLOOKUP($B179,MP,52,FALSE),IF($O$5=2019,VLOOKUP($B179,MP,65,FALSE)," "))))</f>
        <v>0</v>
      </c>
      <c r="I179" s="188">
        <f>IF($O$5=2016,VLOOKUP($B179,MP,27,FALSE),IF($O$5=2017,VLOOKUP($B179,MP,40,FALSE),IF($O$5=2018,VLOOKUP($B179,MP,53,FALSE),IF($O$5=2019,VLOOKUP($B179,MP,66,FALSE)," "))))</f>
        <v>0</v>
      </c>
      <c r="J179" s="188">
        <f>IF($O$5=2016,VLOOKUP($B179,MP,28,FALSE),IF($O$5=2017,VLOOKUP($B179,MP,41,FALSE),IF($O$5=2018,VLOOKUP($B179,MP,54,FALSE),IF($O$5=2019,VLOOKUP($B179,MP,67,FALSE)," "))))</f>
        <v>0</v>
      </c>
      <c r="K179" s="188">
        <f>IF($O$5=2016,VLOOKUP($B179,MP,29,FALSE),IF($O$5=2017,VLOOKUP($B179,MP,42,FALSE),IF($O$5=2018,VLOOKUP($B179,MP,55,FALSE),IF($O$5=2019,VLOOKUP($B179,MP,68,FALSE)," "))))</f>
        <v>0</v>
      </c>
      <c r="L179" s="188">
        <f>IF($O$5=2016,VLOOKUP($B179,MP,30,FALSE),IF($O$5=2017,VLOOKUP($B179,MP,43,FALSE),IF($O$5=2018,VLOOKUP($B179,MP,56,FALSE),IF($O$5=2019,VLOOKUP($B179,MP,69,FALSE)," "))))</f>
        <v>0</v>
      </c>
      <c r="M179" s="188">
        <f>IF($O$5=2016,VLOOKUP($B179,MP,31,FALSE),IF($O$5=2017,VLOOKUP($B179,MP,44,FALSE),IF($O$5=2018,VLOOKUP($B179,MP,57,FALSE),IF($O$5=2019,VLOOKUP($B179,MP,70,FALSE)," "))))</f>
        <v>0</v>
      </c>
      <c r="N179" s="188">
        <f>IF($O$5=2016,VLOOKUP($B179,MP,32,FALSE),IF($O$5=2017,VLOOKUP($B179,MP,45,FALSE),IF($O$5=2018,VLOOKUP($B179,MP,58,FALSE),IF($O$5=2019,VLOOKUP($B179,MP,71,FALSE)," "))))</f>
        <v>0</v>
      </c>
      <c r="O179" s="188">
        <f>IF($O$5=2016,VLOOKUP($B179,MP,33,FALSE),IF($O$5=2017,VLOOKUP($B179,MP,46,FALSE),IF($O$5=2018,VLOOKUP($B179,MP,59,FALSE),IF($O$5=2019,VLOOKUP($B179,MP,72,FALSE)," "))))</f>
        <v>0</v>
      </c>
      <c r="P179" s="188">
        <f>IF($O$5=2016,VLOOKUP($B179,MP,34,FALSE),IF($O$5=2017,VLOOKUP($B179,MP,47,FALSE),IF($O$5=2018,VLOOKUP($B179,MP,60,FALSE),IF($O$5=2019,VLOOKUP($B179,MP,73,FALSE)," "))))</f>
        <v>0</v>
      </c>
      <c r="Q179" s="188">
        <f>IF($O$5=2016,VLOOKUP($B179,MP,35,FALSE),IF($O$5=2017,VLOOKUP($B179,MP,48,FALSE),IF($O$5=2018,VLOOKUP($B179,MP,61,FALSE),IF($O$5=2019,VLOOKUP($B179,MP,74,FALSE)," "))))</f>
        <v>0</v>
      </c>
      <c r="R179" s="22"/>
    </row>
    <row r="180" spans="1:18" ht="15" x14ac:dyDescent="0.2">
      <c r="A180" s="745"/>
      <c r="B180" s="745"/>
      <c r="C180" s="748"/>
      <c r="D180" s="8" t="s">
        <v>64</v>
      </c>
      <c r="E180" s="451">
        <f>SUM(F180:Q180)</f>
        <v>0</v>
      </c>
      <c r="F180" s="499">
        <v>0</v>
      </c>
      <c r="G180" s="499"/>
      <c r="H180" s="499"/>
      <c r="I180" s="499"/>
      <c r="J180" s="499"/>
      <c r="K180" s="499"/>
      <c r="L180" s="499"/>
      <c r="M180" s="499"/>
      <c r="N180" s="499"/>
      <c r="O180" s="499"/>
      <c r="P180" s="499"/>
      <c r="Q180" s="499"/>
      <c r="R180" s="500"/>
    </row>
    <row r="181" spans="1:18" ht="15" x14ac:dyDescent="0.2">
      <c r="A181" s="745"/>
      <c r="B181" s="745"/>
      <c r="C181" s="748"/>
      <c r="D181" s="5" t="s">
        <v>65</v>
      </c>
      <c r="E181" s="452" t="e">
        <f t="shared" ref="E181:R181" si="92">E180*100/E179</f>
        <v>#DIV/0!</v>
      </c>
      <c r="F181" s="452" t="e">
        <f t="shared" si="92"/>
        <v>#DIV/0!</v>
      </c>
      <c r="G181" s="452" t="e">
        <f t="shared" si="92"/>
        <v>#DIV/0!</v>
      </c>
      <c r="H181" s="452" t="e">
        <f t="shared" si="92"/>
        <v>#DIV/0!</v>
      </c>
      <c r="I181" s="452" t="e">
        <f t="shared" si="92"/>
        <v>#DIV/0!</v>
      </c>
      <c r="J181" s="452" t="e">
        <f t="shared" si="92"/>
        <v>#DIV/0!</v>
      </c>
      <c r="K181" s="452" t="e">
        <f t="shared" si="92"/>
        <v>#DIV/0!</v>
      </c>
      <c r="L181" s="452" t="e">
        <f t="shared" si="92"/>
        <v>#DIV/0!</v>
      </c>
      <c r="M181" s="452" t="e">
        <f t="shared" si="92"/>
        <v>#DIV/0!</v>
      </c>
      <c r="N181" s="452" t="e">
        <f t="shared" si="92"/>
        <v>#DIV/0!</v>
      </c>
      <c r="O181" s="452" t="e">
        <f t="shared" si="92"/>
        <v>#DIV/0!</v>
      </c>
      <c r="P181" s="452" t="e">
        <f t="shared" si="92"/>
        <v>#DIV/0!</v>
      </c>
      <c r="Q181" s="452" t="e">
        <f t="shared" si="92"/>
        <v>#DIV/0!</v>
      </c>
      <c r="R181" s="453" t="e">
        <f t="shared" si="92"/>
        <v>#DIV/0!</v>
      </c>
    </row>
    <row r="182" spans="1:18" ht="15" x14ac:dyDescent="0.2">
      <c r="A182" s="745"/>
      <c r="B182" s="745"/>
      <c r="C182" s="748"/>
      <c r="D182" s="8" t="s">
        <v>66</v>
      </c>
      <c r="E182" s="451">
        <f>SUM(F182:Q182)</f>
        <v>0</v>
      </c>
      <c r="F182" s="499">
        <v>0</v>
      </c>
      <c r="G182" s="499"/>
      <c r="H182" s="499"/>
      <c r="I182" s="499"/>
      <c r="J182" s="499"/>
      <c r="K182" s="499"/>
      <c r="L182" s="499"/>
      <c r="M182" s="499"/>
      <c r="N182" s="499"/>
      <c r="O182" s="499"/>
      <c r="P182" s="499"/>
      <c r="Q182" s="499"/>
      <c r="R182" s="500"/>
    </row>
    <row r="183" spans="1:18" ht="15" x14ac:dyDescent="0.2">
      <c r="A183" s="745"/>
      <c r="B183" s="745"/>
      <c r="C183" s="748"/>
      <c r="D183" s="5" t="s">
        <v>67</v>
      </c>
      <c r="E183" s="452" t="e">
        <f t="shared" ref="E183:R183" si="93">E182*100/E179</f>
        <v>#DIV/0!</v>
      </c>
      <c r="F183" s="452" t="e">
        <f t="shared" si="93"/>
        <v>#DIV/0!</v>
      </c>
      <c r="G183" s="452" t="e">
        <f t="shared" si="93"/>
        <v>#DIV/0!</v>
      </c>
      <c r="H183" s="452" t="e">
        <f t="shared" si="93"/>
        <v>#DIV/0!</v>
      </c>
      <c r="I183" s="452" t="e">
        <f t="shared" si="93"/>
        <v>#DIV/0!</v>
      </c>
      <c r="J183" s="452" t="e">
        <f t="shared" si="93"/>
        <v>#DIV/0!</v>
      </c>
      <c r="K183" s="452" t="e">
        <f t="shared" si="93"/>
        <v>#DIV/0!</v>
      </c>
      <c r="L183" s="452" t="e">
        <f t="shared" si="93"/>
        <v>#DIV/0!</v>
      </c>
      <c r="M183" s="452" t="e">
        <f t="shared" si="93"/>
        <v>#DIV/0!</v>
      </c>
      <c r="N183" s="452" t="e">
        <f t="shared" si="93"/>
        <v>#DIV/0!</v>
      </c>
      <c r="O183" s="452" t="e">
        <f t="shared" si="93"/>
        <v>#DIV/0!</v>
      </c>
      <c r="P183" s="452" t="e">
        <f t="shared" si="93"/>
        <v>#DIV/0!</v>
      </c>
      <c r="Q183" s="452" t="e">
        <f t="shared" si="93"/>
        <v>#DIV/0!</v>
      </c>
      <c r="R183" s="453" t="e">
        <f t="shared" si="93"/>
        <v>#DIV/0!</v>
      </c>
    </row>
    <row r="184" spans="1:18" ht="15" x14ac:dyDescent="0.2">
      <c r="A184" s="745"/>
      <c r="B184" s="745"/>
      <c r="C184" s="748"/>
      <c r="D184" s="7" t="s">
        <v>68</v>
      </c>
      <c r="E184" s="451">
        <f>SUM(F184:Q184)</f>
        <v>0</v>
      </c>
      <c r="F184" s="499">
        <v>0</v>
      </c>
      <c r="G184" s="499"/>
      <c r="H184" s="499"/>
      <c r="I184" s="499"/>
      <c r="J184" s="499"/>
      <c r="K184" s="499"/>
      <c r="L184" s="499"/>
      <c r="M184" s="499"/>
      <c r="N184" s="499"/>
      <c r="O184" s="499"/>
      <c r="P184" s="499"/>
      <c r="Q184" s="499"/>
      <c r="R184" s="500"/>
    </row>
    <row r="185" spans="1:18" ht="15" x14ac:dyDescent="0.2">
      <c r="A185" s="745"/>
      <c r="B185" s="745"/>
      <c r="C185" s="748"/>
      <c r="D185" s="5" t="s">
        <v>69</v>
      </c>
      <c r="E185" s="452" t="e">
        <f t="shared" ref="E185:R185" si="94">E184*100/E182</f>
        <v>#DIV/0!</v>
      </c>
      <c r="F185" s="452" t="e">
        <f t="shared" si="94"/>
        <v>#DIV/0!</v>
      </c>
      <c r="G185" s="452" t="e">
        <f t="shared" si="94"/>
        <v>#DIV/0!</v>
      </c>
      <c r="H185" s="452" t="e">
        <f t="shared" si="94"/>
        <v>#DIV/0!</v>
      </c>
      <c r="I185" s="452" t="e">
        <f t="shared" si="94"/>
        <v>#DIV/0!</v>
      </c>
      <c r="J185" s="452" t="e">
        <f t="shared" si="94"/>
        <v>#DIV/0!</v>
      </c>
      <c r="K185" s="452" t="e">
        <f t="shared" si="94"/>
        <v>#DIV/0!</v>
      </c>
      <c r="L185" s="452" t="e">
        <f t="shared" si="94"/>
        <v>#DIV/0!</v>
      </c>
      <c r="M185" s="452" t="e">
        <f t="shared" si="94"/>
        <v>#DIV/0!</v>
      </c>
      <c r="N185" s="452" t="e">
        <f t="shared" si="94"/>
        <v>#DIV/0!</v>
      </c>
      <c r="O185" s="452" t="e">
        <f t="shared" si="94"/>
        <v>#DIV/0!</v>
      </c>
      <c r="P185" s="452" t="e">
        <f t="shared" si="94"/>
        <v>#DIV/0!</v>
      </c>
      <c r="Q185" s="452" t="e">
        <f t="shared" si="94"/>
        <v>#DIV/0!</v>
      </c>
      <c r="R185" s="453" t="e">
        <f t="shared" si="94"/>
        <v>#DIV/0!</v>
      </c>
    </row>
    <row r="186" spans="1:18" ht="15.75" thickBot="1" x14ac:dyDescent="0.25">
      <c r="A186" s="746"/>
      <c r="B186" s="746"/>
      <c r="C186" s="749"/>
      <c r="D186" s="6" t="s">
        <v>70</v>
      </c>
      <c r="E186" s="454" t="e">
        <f t="shared" ref="E186:R186" si="95">E184*100/E179</f>
        <v>#DIV/0!</v>
      </c>
      <c r="F186" s="454" t="e">
        <f t="shared" si="95"/>
        <v>#DIV/0!</v>
      </c>
      <c r="G186" s="454" t="e">
        <f t="shared" si="95"/>
        <v>#DIV/0!</v>
      </c>
      <c r="H186" s="454" t="e">
        <f t="shared" si="95"/>
        <v>#DIV/0!</v>
      </c>
      <c r="I186" s="454" t="e">
        <f t="shared" si="95"/>
        <v>#DIV/0!</v>
      </c>
      <c r="J186" s="454" t="e">
        <f t="shared" si="95"/>
        <v>#DIV/0!</v>
      </c>
      <c r="K186" s="454" t="e">
        <f t="shared" si="95"/>
        <v>#DIV/0!</v>
      </c>
      <c r="L186" s="454" t="e">
        <f t="shared" si="95"/>
        <v>#DIV/0!</v>
      </c>
      <c r="M186" s="454" t="e">
        <f t="shared" si="95"/>
        <v>#DIV/0!</v>
      </c>
      <c r="N186" s="454" t="e">
        <f t="shared" si="95"/>
        <v>#DIV/0!</v>
      </c>
      <c r="O186" s="454" t="e">
        <f t="shared" si="95"/>
        <v>#DIV/0!</v>
      </c>
      <c r="P186" s="454" t="e">
        <f t="shared" si="95"/>
        <v>#DIV/0!</v>
      </c>
      <c r="Q186" s="454" t="e">
        <f t="shared" si="95"/>
        <v>#DIV/0!</v>
      </c>
      <c r="R186" s="455" t="e">
        <f t="shared" si="95"/>
        <v>#DIV/0!</v>
      </c>
    </row>
    <row r="187" spans="1:18" ht="15" x14ac:dyDescent="0.2">
      <c r="A187" s="744">
        <v>23</v>
      </c>
      <c r="B187" s="744" t="str">
        <f>'PI. MP. Avance'!B121</f>
        <v>MP105050609</v>
      </c>
      <c r="C187" s="747" t="str">
        <f>'PI. MP. Avance'!C121</f>
        <v>Creación de 42 enlaces de género en los municipios (MESA DE CONCERTACIÓN INDIGENA).</v>
      </c>
      <c r="D187" s="4" t="s">
        <v>63</v>
      </c>
      <c r="E187" s="21">
        <f>SUM(F187:Q187)</f>
        <v>0</v>
      </c>
      <c r="F187" s="188">
        <f>IF($O$5=2016,VLOOKUP($B187,MP,24,FALSE),IF($O$5=2017,VLOOKUP($B187,MP,37,FALSE),IF($O$5=2018,VLOOKUP($B187,MP,50,FALSE),IF($O$5=2019,VLOOKUP($B187,MP,63,FALSE)," "))))</f>
        <v>0</v>
      </c>
      <c r="G187" s="188">
        <f>IF($O$5=2016,VLOOKUP($B187,MP,25,FALSE),IF($O$5=2017,VLOOKUP($B187,MP,38,FALSE),IF($O$5=2018,VLOOKUP($B187,MP,51,FALSE),IF($O$5=2019,VLOOKUP($B187,MP,64,FALSE)," "))))</f>
        <v>0</v>
      </c>
      <c r="H187" s="188">
        <f>IF($O$5=2016,VLOOKUP($B187,MP,26,FALSE),IF($O$5=2017,VLOOKUP($B187,MP,39,FALSE),IF($O$5=2018,VLOOKUP($B187,MP,52,FALSE),IF($O$5=2019,VLOOKUP($B187,MP,65,FALSE)," "))))</f>
        <v>0</v>
      </c>
      <c r="I187" s="188">
        <f>IF($O$5=2016,VLOOKUP($B187,MP,27,FALSE),IF($O$5=2017,VLOOKUP($B187,MP,40,FALSE),IF($O$5=2018,VLOOKUP($B187,MP,53,FALSE),IF($O$5=2019,VLOOKUP($B187,MP,66,FALSE)," "))))</f>
        <v>0</v>
      </c>
      <c r="J187" s="188">
        <f>IF($O$5=2016,VLOOKUP($B187,MP,28,FALSE),IF($O$5=2017,VLOOKUP($B187,MP,41,FALSE),IF($O$5=2018,VLOOKUP($B187,MP,54,FALSE),IF($O$5=2019,VLOOKUP($B187,MP,67,FALSE)," "))))</f>
        <v>0</v>
      </c>
      <c r="K187" s="188">
        <f>IF($O$5=2016,VLOOKUP($B187,MP,29,FALSE),IF($O$5=2017,VLOOKUP($B187,MP,42,FALSE),IF($O$5=2018,VLOOKUP($B187,MP,55,FALSE),IF($O$5=2019,VLOOKUP($B187,MP,68,FALSE)," "))))</f>
        <v>0</v>
      </c>
      <c r="L187" s="188">
        <f>IF($O$5=2016,VLOOKUP($B187,MP,30,FALSE),IF($O$5=2017,VLOOKUP($B187,MP,43,FALSE),IF($O$5=2018,VLOOKUP($B187,MP,56,FALSE),IF($O$5=2019,VLOOKUP($B187,MP,69,FALSE)," "))))</f>
        <v>0</v>
      </c>
      <c r="M187" s="188">
        <f>IF($O$5=2016,VLOOKUP($B187,MP,31,FALSE),IF($O$5=2017,VLOOKUP($B187,MP,44,FALSE),IF($O$5=2018,VLOOKUP($B187,MP,57,FALSE),IF($O$5=2019,VLOOKUP($B187,MP,70,FALSE)," "))))</f>
        <v>0</v>
      </c>
      <c r="N187" s="188">
        <f>IF($O$5=2016,VLOOKUP($B187,MP,32,FALSE),IF($O$5=2017,VLOOKUP($B187,MP,45,FALSE),IF($O$5=2018,VLOOKUP($B187,MP,58,FALSE),IF($O$5=2019,VLOOKUP($B187,MP,71,FALSE)," "))))</f>
        <v>0</v>
      </c>
      <c r="O187" s="188">
        <f>IF($O$5=2016,VLOOKUP($B187,MP,33,FALSE),IF($O$5=2017,VLOOKUP($B187,MP,46,FALSE),IF($O$5=2018,VLOOKUP($B187,MP,59,FALSE),IF($O$5=2019,VLOOKUP($B187,MP,72,FALSE)," "))))</f>
        <v>0</v>
      </c>
      <c r="P187" s="188">
        <f>IF($O$5=2016,VLOOKUP($B187,MP,34,FALSE),IF($O$5=2017,VLOOKUP($B187,MP,47,FALSE),IF($O$5=2018,VLOOKUP($B187,MP,60,FALSE),IF($O$5=2019,VLOOKUP($B187,MP,73,FALSE)," "))))</f>
        <v>0</v>
      </c>
      <c r="Q187" s="188">
        <f>IF($O$5=2016,VLOOKUP($B187,MP,35,FALSE),IF($O$5=2017,VLOOKUP($B187,MP,48,FALSE),IF($O$5=2018,VLOOKUP($B187,MP,61,FALSE),IF($O$5=2019,VLOOKUP($B187,MP,74,FALSE)," "))))</f>
        <v>0</v>
      </c>
      <c r="R187" s="22"/>
    </row>
    <row r="188" spans="1:18" ht="15" x14ac:dyDescent="0.2">
      <c r="A188" s="745"/>
      <c r="B188" s="745"/>
      <c r="C188" s="748"/>
      <c r="D188" s="8" t="s">
        <v>64</v>
      </c>
      <c r="E188" s="451">
        <f>SUM(F188:Q188)</f>
        <v>0</v>
      </c>
      <c r="F188" s="499">
        <v>0</v>
      </c>
      <c r="G188" s="499"/>
      <c r="H188" s="499"/>
      <c r="I188" s="499"/>
      <c r="J188" s="499"/>
      <c r="K188" s="499"/>
      <c r="L188" s="499"/>
      <c r="M188" s="499"/>
      <c r="N188" s="499"/>
      <c r="O188" s="499"/>
      <c r="P188" s="499"/>
      <c r="Q188" s="499"/>
      <c r="R188" s="500">
        <v>0</v>
      </c>
    </row>
    <row r="189" spans="1:18" ht="15" x14ac:dyDescent="0.2">
      <c r="A189" s="745"/>
      <c r="B189" s="745"/>
      <c r="C189" s="748"/>
      <c r="D189" s="5" t="s">
        <v>65</v>
      </c>
      <c r="E189" s="452" t="e">
        <f t="shared" ref="E189:R189" si="96">E188*100/E187</f>
        <v>#DIV/0!</v>
      </c>
      <c r="F189" s="452" t="e">
        <f t="shared" si="96"/>
        <v>#DIV/0!</v>
      </c>
      <c r="G189" s="452" t="e">
        <f t="shared" si="96"/>
        <v>#DIV/0!</v>
      </c>
      <c r="H189" s="452" t="e">
        <f t="shared" si="96"/>
        <v>#DIV/0!</v>
      </c>
      <c r="I189" s="452" t="e">
        <f t="shared" si="96"/>
        <v>#DIV/0!</v>
      </c>
      <c r="J189" s="452" t="e">
        <f t="shared" si="96"/>
        <v>#DIV/0!</v>
      </c>
      <c r="K189" s="452" t="e">
        <f t="shared" si="96"/>
        <v>#DIV/0!</v>
      </c>
      <c r="L189" s="452" t="e">
        <f t="shared" si="96"/>
        <v>#DIV/0!</v>
      </c>
      <c r="M189" s="452" t="e">
        <f t="shared" si="96"/>
        <v>#DIV/0!</v>
      </c>
      <c r="N189" s="452" t="e">
        <f t="shared" si="96"/>
        <v>#DIV/0!</v>
      </c>
      <c r="O189" s="452" t="e">
        <f t="shared" si="96"/>
        <v>#DIV/0!</v>
      </c>
      <c r="P189" s="452" t="e">
        <f t="shared" si="96"/>
        <v>#DIV/0!</v>
      </c>
      <c r="Q189" s="452" t="e">
        <f t="shared" si="96"/>
        <v>#DIV/0!</v>
      </c>
      <c r="R189" s="453" t="e">
        <f t="shared" si="96"/>
        <v>#DIV/0!</v>
      </c>
    </row>
    <row r="190" spans="1:18" ht="15" x14ac:dyDescent="0.2">
      <c r="A190" s="745"/>
      <c r="B190" s="745"/>
      <c r="C190" s="748"/>
      <c r="D190" s="8" t="s">
        <v>66</v>
      </c>
      <c r="E190" s="451">
        <f>SUM(F190:Q190)</f>
        <v>0</v>
      </c>
      <c r="F190" s="499">
        <v>0</v>
      </c>
      <c r="G190" s="499"/>
      <c r="H190" s="499"/>
      <c r="I190" s="499"/>
      <c r="J190" s="499"/>
      <c r="K190" s="499"/>
      <c r="L190" s="499"/>
      <c r="M190" s="499"/>
      <c r="N190" s="499"/>
      <c r="O190" s="499"/>
      <c r="P190" s="499"/>
      <c r="Q190" s="499"/>
      <c r="R190" s="500">
        <v>5000000</v>
      </c>
    </row>
    <row r="191" spans="1:18" ht="15" x14ac:dyDescent="0.2">
      <c r="A191" s="745"/>
      <c r="B191" s="745"/>
      <c r="C191" s="748"/>
      <c r="D191" s="5" t="s">
        <v>67</v>
      </c>
      <c r="E191" s="452" t="e">
        <f t="shared" ref="E191:R191" si="97">E190*100/E187</f>
        <v>#DIV/0!</v>
      </c>
      <c r="F191" s="452" t="e">
        <f t="shared" si="97"/>
        <v>#DIV/0!</v>
      </c>
      <c r="G191" s="452" t="e">
        <f t="shared" si="97"/>
        <v>#DIV/0!</v>
      </c>
      <c r="H191" s="452" t="e">
        <f t="shared" si="97"/>
        <v>#DIV/0!</v>
      </c>
      <c r="I191" s="452" t="e">
        <f t="shared" si="97"/>
        <v>#DIV/0!</v>
      </c>
      <c r="J191" s="452" t="e">
        <f t="shared" si="97"/>
        <v>#DIV/0!</v>
      </c>
      <c r="K191" s="452" t="e">
        <f t="shared" si="97"/>
        <v>#DIV/0!</v>
      </c>
      <c r="L191" s="452" t="e">
        <f t="shared" si="97"/>
        <v>#DIV/0!</v>
      </c>
      <c r="M191" s="452" t="e">
        <f t="shared" si="97"/>
        <v>#DIV/0!</v>
      </c>
      <c r="N191" s="452" t="e">
        <f t="shared" si="97"/>
        <v>#DIV/0!</v>
      </c>
      <c r="O191" s="452" t="e">
        <f t="shared" si="97"/>
        <v>#DIV/0!</v>
      </c>
      <c r="P191" s="452" t="e">
        <f t="shared" si="97"/>
        <v>#DIV/0!</v>
      </c>
      <c r="Q191" s="452" t="e">
        <f t="shared" si="97"/>
        <v>#DIV/0!</v>
      </c>
      <c r="R191" s="453" t="e">
        <f t="shared" si="97"/>
        <v>#DIV/0!</v>
      </c>
    </row>
    <row r="192" spans="1:18" ht="15" x14ac:dyDescent="0.2">
      <c r="A192" s="745"/>
      <c r="B192" s="745"/>
      <c r="C192" s="748"/>
      <c r="D192" s="7" t="s">
        <v>68</v>
      </c>
      <c r="E192" s="451">
        <f>SUM(F192:Q192)</f>
        <v>0</v>
      </c>
      <c r="F192" s="499">
        <v>0</v>
      </c>
      <c r="G192" s="499"/>
      <c r="H192" s="499"/>
      <c r="I192" s="499"/>
      <c r="J192" s="499"/>
      <c r="K192" s="499"/>
      <c r="L192" s="499"/>
      <c r="M192" s="499"/>
      <c r="N192" s="499"/>
      <c r="O192" s="499"/>
      <c r="P192" s="499"/>
      <c r="Q192" s="499"/>
      <c r="R192" s="500">
        <v>5000000</v>
      </c>
    </row>
    <row r="193" spans="1:19" ht="15" x14ac:dyDescent="0.2">
      <c r="A193" s="745"/>
      <c r="B193" s="745"/>
      <c r="C193" s="748"/>
      <c r="D193" s="5" t="s">
        <v>69</v>
      </c>
      <c r="E193" s="452" t="e">
        <f t="shared" ref="E193:R193" si="98">E192*100/E190</f>
        <v>#DIV/0!</v>
      </c>
      <c r="F193" s="452" t="e">
        <f t="shared" si="98"/>
        <v>#DIV/0!</v>
      </c>
      <c r="G193" s="452" t="e">
        <f t="shared" si="98"/>
        <v>#DIV/0!</v>
      </c>
      <c r="H193" s="452" t="e">
        <f t="shared" si="98"/>
        <v>#DIV/0!</v>
      </c>
      <c r="I193" s="452" t="e">
        <f t="shared" si="98"/>
        <v>#DIV/0!</v>
      </c>
      <c r="J193" s="452" t="e">
        <f t="shared" si="98"/>
        <v>#DIV/0!</v>
      </c>
      <c r="K193" s="452" t="e">
        <f t="shared" si="98"/>
        <v>#DIV/0!</v>
      </c>
      <c r="L193" s="452" t="e">
        <f t="shared" si="98"/>
        <v>#DIV/0!</v>
      </c>
      <c r="M193" s="452" t="e">
        <f t="shared" si="98"/>
        <v>#DIV/0!</v>
      </c>
      <c r="N193" s="452" t="e">
        <f t="shared" si="98"/>
        <v>#DIV/0!</v>
      </c>
      <c r="O193" s="452" t="e">
        <f t="shared" si="98"/>
        <v>#DIV/0!</v>
      </c>
      <c r="P193" s="452" t="e">
        <f t="shared" si="98"/>
        <v>#DIV/0!</v>
      </c>
      <c r="Q193" s="452" t="e">
        <f t="shared" si="98"/>
        <v>#DIV/0!</v>
      </c>
      <c r="R193" s="453">
        <f t="shared" si="98"/>
        <v>100</v>
      </c>
    </row>
    <row r="194" spans="1:19" ht="15.75" thickBot="1" x14ac:dyDescent="0.25">
      <c r="A194" s="746"/>
      <c r="B194" s="746"/>
      <c r="C194" s="749"/>
      <c r="D194" s="6" t="s">
        <v>70</v>
      </c>
      <c r="E194" s="454" t="e">
        <f t="shared" ref="E194:R194" si="99">E192*100/E187</f>
        <v>#DIV/0!</v>
      </c>
      <c r="F194" s="454" t="e">
        <f t="shared" si="99"/>
        <v>#DIV/0!</v>
      </c>
      <c r="G194" s="454" t="e">
        <f t="shared" si="99"/>
        <v>#DIV/0!</v>
      </c>
      <c r="H194" s="454" t="e">
        <f t="shared" si="99"/>
        <v>#DIV/0!</v>
      </c>
      <c r="I194" s="454" t="e">
        <f t="shared" si="99"/>
        <v>#DIV/0!</v>
      </c>
      <c r="J194" s="454" t="e">
        <f t="shared" si="99"/>
        <v>#DIV/0!</v>
      </c>
      <c r="K194" s="454" t="e">
        <f t="shared" si="99"/>
        <v>#DIV/0!</v>
      </c>
      <c r="L194" s="454" t="e">
        <f t="shared" si="99"/>
        <v>#DIV/0!</v>
      </c>
      <c r="M194" s="454" t="e">
        <f t="shared" si="99"/>
        <v>#DIV/0!</v>
      </c>
      <c r="N194" s="454" t="e">
        <f t="shared" si="99"/>
        <v>#DIV/0!</v>
      </c>
      <c r="O194" s="454" t="e">
        <f t="shared" si="99"/>
        <v>#DIV/0!</v>
      </c>
      <c r="P194" s="454" t="e">
        <f t="shared" si="99"/>
        <v>#DIV/0!</v>
      </c>
      <c r="Q194" s="454" t="e">
        <f t="shared" si="99"/>
        <v>#DIV/0!</v>
      </c>
      <c r="R194" s="455" t="e">
        <f t="shared" si="99"/>
        <v>#DIV/0!</v>
      </c>
    </row>
    <row r="195" spans="1:19" ht="15" x14ac:dyDescent="0.2">
      <c r="A195" s="744">
        <v>24</v>
      </c>
      <c r="B195" s="744" t="str">
        <f>'PI. MP. Avance'!B126</f>
        <v>MP105080103</v>
      </c>
      <c r="C195" s="747" t="str">
        <f>'PI. MP. Avance'!C126</f>
        <v>Desarrollar en 20 municipios del departamento, un programa de fortalecimiento de iniciativas productivas a mujeres urbanas y población LGTBI, durante el período de gobierno.</v>
      </c>
      <c r="D195" s="4" t="s">
        <v>63</v>
      </c>
      <c r="E195" s="21">
        <f>SUM(F195:Q195)</f>
        <v>100000000</v>
      </c>
      <c r="F195" s="188">
        <f>IF($O$5=2016,VLOOKUP($B195,MP,24,FALSE),IF($O$5=2017,VLOOKUP($B195,MP,37,FALSE),IF($O$5=2018,VLOOKUP($B195,MP,50,FALSE),IF($O$5=2019,VLOOKUP($B195,MP,63,FALSE)," "))))</f>
        <v>100000000</v>
      </c>
      <c r="G195" s="188">
        <f>IF($O$5=2016,VLOOKUP($B195,MP,25,FALSE),IF($O$5=2017,VLOOKUP($B195,MP,38,FALSE),IF($O$5=2018,VLOOKUP($B195,MP,51,FALSE),IF($O$5=2019,VLOOKUP($B195,MP,64,FALSE)," "))))</f>
        <v>0</v>
      </c>
      <c r="H195" s="188">
        <f>IF($O$5=2016,VLOOKUP($B195,MP,26,FALSE),IF($O$5=2017,VLOOKUP($B195,MP,39,FALSE),IF($O$5=2018,VLOOKUP($B195,MP,52,FALSE),IF($O$5=2019,VLOOKUP($B195,MP,65,FALSE)," "))))</f>
        <v>0</v>
      </c>
      <c r="I195" s="188">
        <f>IF($O$5=2016,VLOOKUP($B195,MP,27,FALSE),IF($O$5=2017,VLOOKUP($B195,MP,40,FALSE),IF($O$5=2018,VLOOKUP($B195,MP,53,FALSE),IF($O$5=2019,VLOOKUP($B195,MP,66,FALSE)," "))))</f>
        <v>0</v>
      </c>
      <c r="J195" s="188">
        <f>IF($O$5=2016,VLOOKUP($B195,MP,28,FALSE),IF($O$5=2017,VLOOKUP($B195,MP,41,FALSE),IF($O$5=2018,VLOOKUP($B195,MP,54,FALSE),IF($O$5=2019,VLOOKUP($B195,MP,67,FALSE)," "))))</f>
        <v>0</v>
      </c>
      <c r="K195" s="188">
        <f>IF($O$5=2016,VLOOKUP($B195,MP,29,FALSE),IF($O$5=2017,VLOOKUP($B195,MP,42,FALSE),IF($O$5=2018,VLOOKUP($B195,MP,55,FALSE),IF($O$5=2019,VLOOKUP($B195,MP,68,FALSE)," "))))</f>
        <v>0</v>
      </c>
      <c r="L195" s="188">
        <f>IF($O$5=2016,VLOOKUP($B195,MP,30,FALSE),IF($O$5=2017,VLOOKUP($B195,MP,43,FALSE),IF($O$5=2018,VLOOKUP($B195,MP,56,FALSE),IF($O$5=2019,VLOOKUP($B195,MP,69,FALSE)," "))))</f>
        <v>0</v>
      </c>
      <c r="M195" s="188">
        <f>IF($O$5=2016,VLOOKUP($B195,MP,31,FALSE),IF($O$5=2017,VLOOKUP($B195,MP,44,FALSE),IF($O$5=2018,VLOOKUP($B195,MP,57,FALSE),IF($O$5=2019,VLOOKUP($B195,MP,70,FALSE)," "))))</f>
        <v>0</v>
      </c>
      <c r="N195" s="188">
        <f>IF($O$5=2016,VLOOKUP($B195,MP,32,FALSE),IF($O$5=2017,VLOOKUP($B195,MP,45,FALSE),IF($O$5=2018,VLOOKUP($B195,MP,58,FALSE),IF($O$5=2019,VLOOKUP($B195,MP,71,FALSE)," "))))</f>
        <v>0</v>
      </c>
      <c r="O195" s="188">
        <f>IF($O$5=2016,VLOOKUP($B195,MP,33,FALSE),IF($O$5=2017,VLOOKUP($B195,MP,46,FALSE),IF($O$5=2018,VLOOKUP($B195,MP,59,FALSE),IF($O$5=2019,VLOOKUP($B195,MP,72,FALSE)," "))))</f>
        <v>0</v>
      </c>
      <c r="P195" s="188">
        <f>IF($O$5=2016,VLOOKUP($B195,MP,34,FALSE),IF($O$5=2017,VLOOKUP($B195,MP,47,FALSE),IF($O$5=2018,VLOOKUP($B195,MP,60,FALSE),IF($O$5=2019,VLOOKUP($B195,MP,73,FALSE)," "))))</f>
        <v>0</v>
      </c>
      <c r="Q195" s="188">
        <f>IF($O$5=2016,VLOOKUP($B195,MP,35,FALSE),IF($O$5=2017,VLOOKUP($B195,MP,48,FALSE),IF($O$5=2018,VLOOKUP($B195,MP,61,FALSE),IF($O$5=2019,VLOOKUP($B195,MP,74,FALSE)," "))))</f>
        <v>0</v>
      </c>
      <c r="R195" s="22"/>
    </row>
    <row r="196" spans="1:19" ht="15" x14ac:dyDescent="0.2">
      <c r="A196" s="745"/>
      <c r="B196" s="745"/>
      <c r="C196" s="748"/>
      <c r="D196" s="8" t="s">
        <v>64</v>
      </c>
      <c r="E196" s="451">
        <f>SUM(F196:Q196)</f>
        <v>100000000</v>
      </c>
      <c r="F196" s="499">
        <v>100000000</v>
      </c>
      <c r="G196" s="499"/>
      <c r="H196" s="499"/>
      <c r="I196" s="499"/>
      <c r="J196" s="499"/>
      <c r="K196" s="499"/>
      <c r="L196" s="499"/>
      <c r="M196" s="499"/>
      <c r="N196" s="499"/>
      <c r="O196" s="499"/>
      <c r="P196" s="499"/>
      <c r="Q196" s="499"/>
      <c r="R196" s="500"/>
    </row>
    <row r="197" spans="1:19" ht="15" x14ac:dyDescent="0.2">
      <c r="A197" s="745"/>
      <c r="B197" s="745"/>
      <c r="C197" s="748"/>
      <c r="D197" s="5" t="s">
        <v>65</v>
      </c>
      <c r="E197" s="452">
        <f t="shared" ref="E197:R197" si="100">E196*100/E195</f>
        <v>100</v>
      </c>
      <c r="F197" s="452">
        <f t="shared" si="100"/>
        <v>100</v>
      </c>
      <c r="G197" s="452" t="e">
        <f t="shared" si="100"/>
        <v>#DIV/0!</v>
      </c>
      <c r="H197" s="452" t="e">
        <f t="shared" si="100"/>
        <v>#DIV/0!</v>
      </c>
      <c r="I197" s="452" t="e">
        <f t="shared" si="100"/>
        <v>#DIV/0!</v>
      </c>
      <c r="J197" s="452" t="e">
        <f t="shared" si="100"/>
        <v>#DIV/0!</v>
      </c>
      <c r="K197" s="452" t="e">
        <f t="shared" si="100"/>
        <v>#DIV/0!</v>
      </c>
      <c r="L197" s="452" t="e">
        <f t="shared" si="100"/>
        <v>#DIV/0!</v>
      </c>
      <c r="M197" s="452" t="e">
        <f t="shared" si="100"/>
        <v>#DIV/0!</v>
      </c>
      <c r="N197" s="452" t="e">
        <f t="shared" si="100"/>
        <v>#DIV/0!</v>
      </c>
      <c r="O197" s="452" t="e">
        <f t="shared" si="100"/>
        <v>#DIV/0!</v>
      </c>
      <c r="P197" s="452" t="e">
        <f t="shared" si="100"/>
        <v>#DIV/0!</v>
      </c>
      <c r="Q197" s="452" t="e">
        <f t="shared" si="100"/>
        <v>#DIV/0!</v>
      </c>
      <c r="R197" s="453" t="e">
        <f t="shared" si="100"/>
        <v>#DIV/0!</v>
      </c>
    </row>
    <row r="198" spans="1:19" ht="15" x14ac:dyDescent="0.2">
      <c r="A198" s="745"/>
      <c r="B198" s="745"/>
      <c r="C198" s="748"/>
      <c r="D198" s="8" t="s">
        <v>66</v>
      </c>
      <c r="E198" s="451">
        <f>SUM(F198:Q198)</f>
        <v>70000000</v>
      </c>
      <c r="F198" s="499">
        <v>70000000</v>
      </c>
      <c r="G198" s="499"/>
      <c r="H198" s="499"/>
      <c r="I198" s="499"/>
      <c r="J198" s="499"/>
      <c r="K198" s="499"/>
      <c r="L198" s="499"/>
      <c r="M198" s="499"/>
      <c r="N198" s="499"/>
      <c r="O198" s="499"/>
      <c r="P198" s="499"/>
      <c r="Q198" s="499"/>
      <c r="R198" s="500"/>
    </row>
    <row r="199" spans="1:19" ht="15" x14ac:dyDescent="0.2">
      <c r="A199" s="745"/>
      <c r="B199" s="745"/>
      <c r="C199" s="748"/>
      <c r="D199" s="5" t="s">
        <v>67</v>
      </c>
      <c r="E199" s="452">
        <f t="shared" ref="E199:R199" si="101">E198*100/E195</f>
        <v>70</v>
      </c>
      <c r="F199" s="452">
        <f t="shared" si="101"/>
        <v>70</v>
      </c>
      <c r="G199" s="452" t="e">
        <f t="shared" si="101"/>
        <v>#DIV/0!</v>
      </c>
      <c r="H199" s="452" t="e">
        <f t="shared" si="101"/>
        <v>#DIV/0!</v>
      </c>
      <c r="I199" s="452" t="e">
        <f t="shared" si="101"/>
        <v>#DIV/0!</v>
      </c>
      <c r="J199" s="452" t="e">
        <f t="shared" si="101"/>
        <v>#DIV/0!</v>
      </c>
      <c r="K199" s="452" t="e">
        <f t="shared" si="101"/>
        <v>#DIV/0!</v>
      </c>
      <c r="L199" s="452" t="e">
        <f t="shared" si="101"/>
        <v>#DIV/0!</v>
      </c>
      <c r="M199" s="452" t="e">
        <f t="shared" si="101"/>
        <v>#DIV/0!</v>
      </c>
      <c r="N199" s="452" t="e">
        <f t="shared" si="101"/>
        <v>#DIV/0!</v>
      </c>
      <c r="O199" s="452" t="e">
        <f t="shared" si="101"/>
        <v>#DIV/0!</v>
      </c>
      <c r="P199" s="452" t="e">
        <f t="shared" si="101"/>
        <v>#DIV/0!</v>
      </c>
      <c r="Q199" s="452" t="e">
        <f t="shared" si="101"/>
        <v>#DIV/0!</v>
      </c>
      <c r="R199" s="453" t="e">
        <f t="shared" si="101"/>
        <v>#DIV/0!</v>
      </c>
    </row>
    <row r="200" spans="1:19" ht="15" x14ac:dyDescent="0.2">
      <c r="A200" s="745"/>
      <c r="B200" s="745"/>
      <c r="C200" s="748"/>
      <c r="D200" s="7" t="s">
        <v>68</v>
      </c>
      <c r="E200" s="451">
        <f>SUM(F200:Q200)</f>
        <v>70000000</v>
      </c>
      <c r="F200" s="499">
        <v>70000000</v>
      </c>
      <c r="G200" s="499"/>
      <c r="H200" s="499"/>
      <c r="I200" s="499"/>
      <c r="J200" s="499"/>
      <c r="K200" s="499"/>
      <c r="L200" s="499"/>
      <c r="M200" s="499"/>
      <c r="N200" s="499"/>
      <c r="O200" s="499"/>
      <c r="P200" s="499"/>
      <c r="Q200" s="499"/>
      <c r="R200" s="500"/>
    </row>
    <row r="201" spans="1:19" ht="15" x14ac:dyDescent="0.2">
      <c r="A201" s="745"/>
      <c r="B201" s="745"/>
      <c r="C201" s="748"/>
      <c r="D201" s="5" t="s">
        <v>69</v>
      </c>
      <c r="E201" s="452">
        <f t="shared" ref="E201:R201" si="102">E200*100/E198</f>
        <v>100</v>
      </c>
      <c r="F201" s="452">
        <f t="shared" si="102"/>
        <v>100</v>
      </c>
      <c r="G201" s="452" t="e">
        <f t="shared" si="102"/>
        <v>#DIV/0!</v>
      </c>
      <c r="H201" s="452" t="e">
        <f t="shared" si="102"/>
        <v>#DIV/0!</v>
      </c>
      <c r="I201" s="452" t="e">
        <f t="shared" si="102"/>
        <v>#DIV/0!</v>
      </c>
      <c r="J201" s="452" t="e">
        <f t="shared" si="102"/>
        <v>#DIV/0!</v>
      </c>
      <c r="K201" s="452" t="e">
        <f t="shared" si="102"/>
        <v>#DIV/0!</v>
      </c>
      <c r="L201" s="452" t="e">
        <f t="shared" si="102"/>
        <v>#DIV/0!</v>
      </c>
      <c r="M201" s="452" t="e">
        <f t="shared" si="102"/>
        <v>#DIV/0!</v>
      </c>
      <c r="N201" s="452" t="e">
        <f t="shared" si="102"/>
        <v>#DIV/0!</v>
      </c>
      <c r="O201" s="452" t="e">
        <f t="shared" si="102"/>
        <v>#DIV/0!</v>
      </c>
      <c r="P201" s="452" t="e">
        <f t="shared" si="102"/>
        <v>#DIV/0!</v>
      </c>
      <c r="Q201" s="452" t="e">
        <f t="shared" si="102"/>
        <v>#DIV/0!</v>
      </c>
      <c r="R201" s="453" t="e">
        <f t="shared" si="102"/>
        <v>#DIV/0!</v>
      </c>
    </row>
    <row r="202" spans="1:19" ht="15.75" thickBot="1" x14ac:dyDescent="0.25">
      <c r="A202" s="746"/>
      <c r="B202" s="746"/>
      <c r="C202" s="749"/>
      <c r="D202" s="6" t="s">
        <v>70</v>
      </c>
      <c r="E202" s="454">
        <f t="shared" ref="E202:R202" si="103">E200*100/E195</f>
        <v>70</v>
      </c>
      <c r="F202" s="454">
        <f t="shared" si="103"/>
        <v>70</v>
      </c>
      <c r="G202" s="454" t="e">
        <f t="shared" si="103"/>
        <v>#DIV/0!</v>
      </c>
      <c r="H202" s="454" t="e">
        <f t="shared" si="103"/>
        <v>#DIV/0!</v>
      </c>
      <c r="I202" s="454" t="e">
        <f t="shared" si="103"/>
        <v>#DIV/0!</v>
      </c>
      <c r="J202" s="454" t="e">
        <f t="shared" si="103"/>
        <v>#DIV/0!</v>
      </c>
      <c r="K202" s="454" t="e">
        <f t="shared" si="103"/>
        <v>#DIV/0!</v>
      </c>
      <c r="L202" s="454" t="e">
        <f t="shared" si="103"/>
        <v>#DIV/0!</v>
      </c>
      <c r="M202" s="454" t="e">
        <f t="shared" si="103"/>
        <v>#DIV/0!</v>
      </c>
      <c r="N202" s="454" t="e">
        <f t="shared" si="103"/>
        <v>#DIV/0!</v>
      </c>
      <c r="O202" s="454" t="e">
        <f t="shared" si="103"/>
        <v>#DIV/0!</v>
      </c>
      <c r="P202" s="454" t="e">
        <f t="shared" si="103"/>
        <v>#DIV/0!</v>
      </c>
      <c r="Q202" s="454" t="e">
        <f t="shared" si="103"/>
        <v>#DIV/0!</v>
      </c>
      <c r="R202" s="455" t="e">
        <f t="shared" si="103"/>
        <v>#DIV/0!</v>
      </c>
    </row>
    <row r="203" spans="1:19" ht="15" x14ac:dyDescent="0.2">
      <c r="A203" s="744">
        <v>25</v>
      </c>
      <c r="B203" s="744" t="str">
        <f>'PI. MP. Avance'!B131</f>
        <v>MP105080104</v>
      </c>
      <c r="C203" s="747" t="str">
        <f>'PI. MP. Avance'!C131</f>
        <v>Impulsar el sello de Equidad laboral EQUIPARES, como una estrategía departamental para la inclusión laboral de las Mujeres Vallecaucanas, en el periodo de gobierno.</v>
      </c>
      <c r="D203" s="4" t="s">
        <v>63</v>
      </c>
      <c r="E203" s="21">
        <f>SUM(F203:Q203)</f>
        <v>10000000</v>
      </c>
      <c r="F203" s="188">
        <f>IF($O$5=2016,VLOOKUP($B203,MP,24,FALSE),IF($O$5=2017,VLOOKUP($B203,MP,37,FALSE),IF($O$5=2018,VLOOKUP($B203,MP,50,FALSE),IF($O$5=2019,VLOOKUP($B203,MP,63,FALSE)," "))))</f>
        <v>10000000</v>
      </c>
      <c r="G203" s="188">
        <f>IF($O$5=2016,VLOOKUP($B203,MP,25,FALSE),IF($O$5=2017,VLOOKUP($B203,MP,38,FALSE),IF($O$5=2018,VLOOKUP($B203,MP,51,FALSE),IF($O$5=2019,VLOOKUP($B203,MP,64,FALSE)," "))))</f>
        <v>0</v>
      </c>
      <c r="H203" s="188">
        <f>IF($O$5=2016,VLOOKUP($B203,MP,26,FALSE),IF($O$5=2017,VLOOKUP($B203,MP,39,FALSE),IF($O$5=2018,VLOOKUP($B203,MP,52,FALSE),IF($O$5=2019,VLOOKUP($B203,MP,65,FALSE)," "))))</f>
        <v>0</v>
      </c>
      <c r="I203" s="188">
        <f>IF($O$5=2016,VLOOKUP($B203,MP,27,FALSE),IF($O$5=2017,VLOOKUP($B203,MP,40,FALSE),IF($O$5=2018,VLOOKUP($B203,MP,53,FALSE),IF($O$5=2019,VLOOKUP($B203,MP,66,FALSE)," "))))</f>
        <v>0</v>
      </c>
      <c r="J203" s="188">
        <f>IF($O$5=2016,VLOOKUP($B203,MP,28,FALSE),IF($O$5=2017,VLOOKUP($B203,MP,41,FALSE),IF($O$5=2018,VLOOKUP($B203,MP,54,FALSE),IF($O$5=2019,VLOOKUP($B203,MP,67,FALSE)," "))))</f>
        <v>0</v>
      </c>
      <c r="K203" s="188">
        <f>IF($O$5=2016,VLOOKUP($B203,MP,29,FALSE),IF($O$5=2017,VLOOKUP($B203,MP,42,FALSE),IF($O$5=2018,VLOOKUP($B203,MP,55,FALSE),IF($O$5=2019,VLOOKUP($B203,MP,68,FALSE)," "))))</f>
        <v>0</v>
      </c>
      <c r="L203" s="188">
        <f>IF($O$5=2016,VLOOKUP($B203,MP,30,FALSE),IF($O$5=2017,VLOOKUP($B203,MP,43,FALSE),IF($O$5=2018,VLOOKUP($B203,MP,56,FALSE),IF($O$5=2019,VLOOKUP($B203,MP,69,FALSE)," "))))</f>
        <v>0</v>
      </c>
      <c r="M203" s="188">
        <f>IF($O$5=2016,VLOOKUP($B203,MP,31,FALSE),IF($O$5=2017,VLOOKUP($B203,MP,44,FALSE),IF($O$5=2018,VLOOKUP($B203,MP,57,FALSE),IF($O$5=2019,VLOOKUP($B203,MP,70,FALSE)," "))))</f>
        <v>0</v>
      </c>
      <c r="N203" s="188">
        <f>IF($O$5=2016,VLOOKUP($B203,MP,32,FALSE),IF($O$5=2017,VLOOKUP($B203,MP,45,FALSE),IF($O$5=2018,VLOOKUP($B203,MP,58,FALSE),IF($O$5=2019,VLOOKUP($B203,MP,71,FALSE)," "))))</f>
        <v>0</v>
      </c>
      <c r="O203" s="188">
        <f>IF($O$5=2016,VLOOKUP($B203,MP,33,FALSE),IF($O$5=2017,VLOOKUP($B203,MP,46,FALSE),IF($O$5=2018,VLOOKUP($B203,MP,59,FALSE),IF($O$5=2019,VLOOKUP($B203,MP,72,FALSE)," "))))</f>
        <v>0</v>
      </c>
      <c r="P203" s="188">
        <f>IF($O$5=2016,VLOOKUP($B203,MP,34,FALSE),IF($O$5=2017,VLOOKUP($B203,MP,47,FALSE),IF($O$5=2018,VLOOKUP($B203,MP,60,FALSE),IF($O$5=2019,VLOOKUP($B203,MP,73,FALSE)," "))))</f>
        <v>0</v>
      </c>
      <c r="Q203" s="188">
        <f>IF($O$5=2016,VLOOKUP($B203,MP,35,FALSE),IF($O$5=2017,VLOOKUP($B203,MP,48,FALSE),IF($O$5=2018,VLOOKUP($B203,MP,61,FALSE),IF($O$5=2019,VLOOKUP($B203,MP,74,FALSE)," "))))</f>
        <v>0</v>
      </c>
      <c r="R203" s="22"/>
    </row>
    <row r="204" spans="1:19" ht="15" x14ac:dyDescent="0.2">
      <c r="A204" s="745"/>
      <c r="B204" s="745"/>
      <c r="C204" s="748"/>
      <c r="D204" s="8" t="s">
        <v>64</v>
      </c>
      <c r="E204" s="451">
        <f>SUM(F204:Q204)</f>
        <v>35000000</v>
      </c>
      <c r="F204" s="499">
        <v>35000000</v>
      </c>
      <c r="G204" s="499"/>
      <c r="H204" s="499"/>
      <c r="I204" s="499"/>
      <c r="J204" s="499"/>
      <c r="K204" s="499"/>
      <c r="L204" s="499"/>
      <c r="M204" s="499"/>
      <c r="N204" s="499"/>
      <c r="O204" s="499"/>
      <c r="P204" s="499"/>
      <c r="Q204" s="499"/>
      <c r="R204" s="500"/>
      <c r="S204" s="501"/>
    </row>
    <row r="205" spans="1:19" ht="15" x14ac:dyDescent="0.2">
      <c r="A205" s="745"/>
      <c r="B205" s="745"/>
      <c r="C205" s="748"/>
      <c r="D205" s="5" t="s">
        <v>65</v>
      </c>
      <c r="E205" s="452">
        <f t="shared" ref="E205:R205" si="104">E204*100/E203</f>
        <v>350</v>
      </c>
      <c r="F205" s="452">
        <f t="shared" si="104"/>
        <v>350</v>
      </c>
      <c r="G205" s="452" t="e">
        <f t="shared" si="104"/>
        <v>#DIV/0!</v>
      </c>
      <c r="H205" s="452" t="e">
        <f t="shared" si="104"/>
        <v>#DIV/0!</v>
      </c>
      <c r="I205" s="452" t="e">
        <f t="shared" si="104"/>
        <v>#DIV/0!</v>
      </c>
      <c r="J205" s="452" t="e">
        <f t="shared" si="104"/>
        <v>#DIV/0!</v>
      </c>
      <c r="K205" s="452" t="e">
        <f t="shared" si="104"/>
        <v>#DIV/0!</v>
      </c>
      <c r="L205" s="452" t="e">
        <f t="shared" si="104"/>
        <v>#DIV/0!</v>
      </c>
      <c r="M205" s="452" t="e">
        <f t="shared" si="104"/>
        <v>#DIV/0!</v>
      </c>
      <c r="N205" s="452" t="e">
        <f t="shared" si="104"/>
        <v>#DIV/0!</v>
      </c>
      <c r="O205" s="452" t="e">
        <f t="shared" si="104"/>
        <v>#DIV/0!</v>
      </c>
      <c r="P205" s="452" t="e">
        <f t="shared" si="104"/>
        <v>#DIV/0!</v>
      </c>
      <c r="Q205" s="452" t="e">
        <f t="shared" si="104"/>
        <v>#DIV/0!</v>
      </c>
      <c r="R205" s="453" t="e">
        <f t="shared" si="104"/>
        <v>#DIV/0!</v>
      </c>
    </row>
    <row r="206" spans="1:19" ht="15" x14ac:dyDescent="0.2">
      <c r="A206" s="745"/>
      <c r="B206" s="745"/>
      <c r="C206" s="748"/>
      <c r="D206" s="8" t="s">
        <v>66</v>
      </c>
      <c r="E206" s="451">
        <f>SUM(F206:Q206)</f>
        <v>65000000</v>
      </c>
      <c r="F206" s="499">
        <v>65000000</v>
      </c>
      <c r="G206" s="499"/>
      <c r="H206" s="499"/>
      <c r="I206" s="499"/>
      <c r="J206" s="499"/>
      <c r="K206" s="499"/>
      <c r="L206" s="499"/>
      <c r="M206" s="499"/>
      <c r="N206" s="499"/>
      <c r="O206" s="499"/>
      <c r="P206" s="499"/>
      <c r="Q206" s="499"/>
      <c r="R206" s="500"/>
    </row>
    <row r="207" spans="1:19" ht="15" x14ac:dyDescent="0.2">
      <c r="A207" s="745"/>
      <c r="B207" s="745"/>
      <c r="C207" s="748"/>
      <c r="D207" s="5" t="s">
        <v>67</v>
      </c>
      <c r="E207" s="452">
        <f t="shared" ref="E207:R207" si="105">E206*100/E203</f>
        <v>650</v>
      </c>
      <c r="F207" s="452">
        <f t="shared" si="105"/>
        <v>650</v>
      </c>
      <c r="G207" s="452" t="e">
        <f t="shared" si="105"/>
        <v>#DIV/0!</v>
      </c>
      <c r="H207" s="452" t="e">
        <f t="shared" si="105"/>
        <v>#DIV/0!</v>
      </c>
      <c r="I207" s="452" t="e">
        <f t="shared" si="105"/>
        <v>#DIV/0!</v>
      </c>
      <c r="J207" s="452" t="e">
        <f t="shared" si="105"/>
        <v>#DIV/0!</v>
      </c>
      <c r="K207" s="452" t="e">
        <f t="shared" si="105"/>
        <v>#DIV/0!</v>
      </c>
      <c r="L207" s="452" t="e">
        <f t="shared" si="105"/>
        <v>#DIV/0!</v>
      </c>
      <c r="M207" s="452" t="e">
        <f t="shared" si="105"/>
        <v>#DIV/0!</v>
      </c>
      <c r="N207" s="452" t="e">
        <f t="shared" si="105"/>
        <v>#DIV/0!</v>
      </c>
      <c r="O207" s="452" t="e">
        <f t="shared" si="105"/>
        <v>#DIV/0!</v>
      </c>
      <c r="P207" s="452" t="e">
        <f t="shared" si="105"/>
        <v>#DIV/0!</v>
      </c>
      <c r="Q207" s="452" t="e">
        <f t="shared" si="105"/>
        <v>#DIV/0!</v>
      </c>
      <c r="R207" s="453" t="e">
        <f t="shared" si="105"/>
        <v>#DIV/0!</v>
      </c>
    </row>
    <row r="208" spans="1:19" ht="15" x14ac:dyDescent="0.2">
      <c r="A208" s="745"/>
      <c r="B208" s="745"/>
      <c r="C208" s="748"/>
      <c r="D208" s="7" t="s">
        <v>68</v>
      </c>
      <c r="E208" s="451">
        <f>SUM(F208:Q208)</f>
        <v>65000000</v>
      </c>
      <c r="F208" s="499">
        <v>65000000</v>
      </c>
      <c r="G208" s="499"/>
      <c r="H208" s="499"/>
      <c r="I208" s="499"/>
      <c r="J208" s="499"/>
      <c r="K208" s="499"/>
      <c r="L208" s="499"/>
      <c r="M208" s="499"/>
      <c r="N208" s="499"/>
      <c r="O208" s="499"/>
      <c r="P208" s="499"/>
      <c r="Q208" s="499"/>
      <c r="R208" s="500"/>
    </row>
    <row r="209" spans="1:18" ht="15" x14ac:dyDescent="0.2">
      <c r="A209" s="745"/>
      <c r="B209" s="745"/>
      <c r="C209" s="748"/>
      <c r="D209" s="5" t="s">
        <v>69</v>
      </c>
      <c r="E209" s="452">
        <f t="shared" ref="E209:R209" si="106">E208*100/E206</f>
        <v>100</v>
      </c>
      <c r="F209" s="452">
        <f t="shared" si="106"/>
        <v>100</v>
      </c>
      <c r="G209" s="452" t="e">
        <f t="shared" si="106"/>
        <v>#DIV/0!</v>
      </c>
      <c r="H209" s="452" t="e">
        <f t="shared" si="106"/>
        <v>#DIV/0!</v>
      </c>
      <c r="I209" s="452" t="e">
        <f t="shared" si="106"/>
        <v>#DIV/0!</v>
      </c>
      <c r="J209" s="452" t="e">
        <f t="shared" si="106"/>
        <v>#DIV/0!</v>
      </c>
      <c r="K209" s="452" t="e">
        <f t="shared" si="106"/>
        <v>#DIV/0!</v>
      </c>
      <c r="L209" s="452" t="e">
        <f t="shared" si="106"/>
        <v>#DIV/0!</v>
      </c>
      <c r="M209" s="452" t="e">
        <f t="shared" si="106"/>
        <v>#DIV/0!</v>
      </c>
      <c r="N209" s="452" t="e">
        <f t="shared" si="106"/>
        <v>#DIV/0!</v>
      </c>
      <c r="O209" s="452" t="e">
        <f t="shared" si="106"/>
        <v>#DIV/0!</v>
      </c>
      <c r="P209" s="452" t="e">
        <f t="shared" si="106"/>
        <v>#DIV/0!</v>
      </c>
      <c r="Q209" s="452" t="e">
        <f t="shared" si="106"/>
        <v>#DIV/0!</v>
      </c>
      <c r="R209" s="453" t="e">
        <f t="shared" si="106"/>
        <v>#DIV/0!</v>
      </c>
    </row>
    <row r="210" spans="1:18" ht="15.75" thickBot="1" x14ac:dyDescent="0.25">
      <c r="A210" s="746"/>
      <c r="B210" s="746"/>
      <c r="C210" s="749"/>
      <c r="D210" s="6" t="s">
        <v>70</v>
      </c>
      <c r="E210" s="454">
        <f t="shared" ref="E210:R210" si="107">E208*100/E203</f>
        <v>650</v>
      </c>
      <c r="F210" s="454">
        <f t="shared" si="107"/>
        <v>650</v>
      </c>
      <c r="G210" s="454" t="e">
        <f t="shared" si="107"/>
        <v>#DIV/0!</v>
      </c>
      <c r="H210" s="454" t="e">
        <f t="shared" si="107"/>
        <v>#DIV/0!</v>
      </c>
      <c r="I210" s="454" t="e">
        <f t="shared" si="107"/>
        <v>#DIV/0!</v>
      </c>
      <c r="J210" s="454" t="e">
        <f t="shared" si="107"/>
        <v>#DIV/0!</v>
      </c>
      <c r="K210" s="454" t="e">
        <f t="shared" si="107"/>
        <v>#DIV/0!</v>
      </c>
      <c r="L210" s="454" t="e">
        <f t="shared" si="107"/>
        <v>#DIV/0!</v>
      </c>
      <c r="M210" s="454" t="e">
        <f t="shared" si="107"/>
        <v>#DIV/0!</v>
      </c>
      <c r="N210" s="454" t="e">
        <f t="shared" si="107"/>
        <v>#DIV/0!</v>
      </c>
      <c r="O210" s="454" t="e">
        <f t="shared" si="107"/>
        <v>#DIV/0!</v>
      </c>
      <c r="P210" s="454" t="e">
        <f t="shared" si="107"/>
        <v>#DIV/0!</v>
      </c>
      <c r="Q210" s="454" t="e">
        <f t="shared" si="107"/>
        <v>#DIV/0!</v>
      </c>
      <c r="R210" s="455" t="e">
        <f t="shared" si="107"/>
        <v>#DIV/0!</v>
      </c>
    </row>
    <row r="211" spans="1:18" ht="15" x14ac:dyDescent="0.2">
      <c r="A211" s="744">
        <v>26</v>
      </c>
      <c r="B211" s="744" t="str">
        <f>'PI. MP. Avance'!B136</f>
        <v>MP105020301</v>
      </c>
      <c r="C211" s="747" t="str">
        <f>'PI. MP. Avance'!C136</f>
        <v>Socializar en el 100% de los Municipios del Departamento la Política Pública de Mujer y la Normatividad que protege sus derechos , en el periodo de Gobierno.</v>
      </c>
      <c r="D211" s="4" t="s">
        <v>63</v>
      </c>
      <c r="E211" s="21">
        <f>SUM(F211:Q211)</f>
        <v>0</v>
      </c>
      <c r="F211" s="188"/>
      <c r="G211" s="188">
        <f>IF($O$5=2016,VLOOKUP($B211,MP,25,FALSE),IF($O$5=2017,VLOOKUP($B211,MP,38,FALSE),IF($O$5=2018,VLOOKUP($B211,MP,51,FALSE),IF($O$5=2019,VLOOKUP($B211,MP,64,FALSE)," "))))</f>
        <v>0</v>
      </c>
      <c r="H211" s="188">
        <f>IF($O$5=2016,VLOOKUP($B211,MP,26,FALSE),IF($O$5=2017,VLOOKUP($B211,MP,39,FALSE),IF($O$5=2018,VLOOKUP($B211,MP,52,FALSE),IF($O$5=2019,VLOOKUP($B211,MP,65,FALSE)," "))))</f>
        <v>0</v>
      </c>
      <c r="I211" s="188">
        <f>IF($O$5=2016,VLOOKUP($B211,MP,27,FALSE),IF($O$5=2017,VLOOKUP($B211,MP,40,FALSE),IF($O$5=2018,VLOOKUP($B211,MP,53,FALSE),IF($O$5=2019,VLOOKUP($B211,MP,66,FALSE)," "))))</f>
        <v>0</v>
      </c>
      <c r="J211" s="188">
        <f>IF($O$5=2016,VLOOKUP($B211,MP,28,FALSE),IF($O$5=2017,VLOOKUP($B211,MP,41,FALSE),IF($O$5=2018,VLOOKUP($B211,MP,54,FALSE),IF($O$5=2019,VLOOKUP($B211,MP,67,FALSE)," "))))</f>
        <v>0</v>
      </c>
      <c r="K211" s="188">
        <f>IF($O$5=2016,VLOOKUP($B211,MP,29,FALSE),IF($O$5=2017,VLOOKUP($B211,MP,42,FALSE),IF($O$5=2018,VLOOKUP($B211,MP,55,FALSE),IF($O$5=2019,VLOOKUP($B211,MP,68,FALSE)," "))))</f>
        <v>0</v>
      </c>
      <c r="L211" s="188">
        <f>IF($O$5=2016,VLOOKUP($B211,MP,30,FALSE),IF($O$5=2017,VLOOKUP($B211,MP,43,FALSE),IF($O$5=2018,VLOOKUP($B211,MP,56,FALSE),IF($O$5=2019,VLOOKUP($B211,MP,69,FALSE)," "))))</f>
        <v>0</v>
      </c>
      <c r="M211" s="188">
        <f>IF($O$5=2016,VLOOKUP($B211,MP,31,FALSE),IF($O$5=2017,VLOOKUP($B211,MP,44,FALSE),IF($O$5=2018,VLOOKUP($B211,MP,57,FALSE),IF($O$5=2019,VLOOKUP($B211,MP,70,FALSE)," "))))</f>
        <v>0</v>
      </c>
      <c r="N211" s="188">
        <f>IF($O$5=2016,VLOOKUP($B211,MP,32,FALSE),IF($O$5=2017,VLOOKUP($B211,MP,45,FALSE),IF($O$5=2018,VLOOKUP($B211,MP,58,FALSE),IF($O$5=2019,VLOOKUP($B211,MP,71,FALSE)," "))))</f>
        <v>0</v>
      </c>
      <c r="O211" s="188">
        <f>IF($O$5=2016,VLOOKUP($B211,MP,33,FALSE),IF($O$5=2017,VLOOKUP($B211,MP,46,FALSE),IF($O$5=2018,VLOOKUP($B211,MP,59,FALSE),IF($O$5=2019,VLOOKUP($B211,MP,72,FALSE)," "))))</f>
        <v>0</v>
      </c>
      <c r="P211" s="188">
        <f>IF($O$5=2016,VLOOKUP($B211,MP,34,FALSE),IF($O$5=2017,VLOOKUP($B211,MP,47,FALSE),IF($O$5=2018,VLOOKUP($B211,MP,60,FALSE),IF($O$5=2019,VLOOKUP($B211,MP,73,FALSE)," "))))</f>
        <v>0</v>
      </c>
      <c r="Q211" s="188">
        <f>IF($O$5=2016,VLOOKUP($B211,MP,35,FALSE),IF($O$5=2017,VLOOKUP($B211,MP,48,FALSE),IF($O$5=2018,VLOOKUP($B211,MP,61,FALSE),IF($O$5=2019,VLOOKUP($B211,MP,74,FALSE)," "))))</f>
        <v>0</v>
      </c>
      <c r="R211" s="22"/>
    </row>
    <row r="212" spans="1:18" ht="15" x14ac:dyDescent="0.2">
      <c r="A212" s="745"/>
      <c r="B212" s="745"/>
      <c r="C212" s="748"/>
      <c r="D212" s="8" t="s">
        <v>64</v>
      </c>
      <c r="E212" s="451">
        <f>SUM(G212:Q212)</f>
        <v>86100000</v>
      </c>
      <c r="F212" s="576"/>
      <c r="G212" s="499"/>
      <c r="H212" s="499"/>
      <c r="I212" s="499"/>
      <c r="J212" s="499">
        <v>86100000</v>
      </c>
      <c r="K212" s="499"/>
      <c r="L212" s="499"/>
      <c r="M212" s="499"/>
      <c r="N212" s="499"/>
      <c r="O212" s="499"/>
      <c r="P212" s="499"/>
      <c r="Q212" s="499"/>
      <c r="R212" s="500">
        <v>1230000000</v>
      </c>
    </row>
    <row r="213" spans="1:18" ht="15" x14ac:dyDescent="0.2">
      <c r="A213" s="745"/>
      <c r="B213" s="745"/>
      <c r="C213" s="748"/>
      <c r="D213" s="5" t="s">
        <v>65</v>
      </c>
      <c r="E213" s="452" t="e">
        <f t="shared" ref="E213:R213" si="108">E212*100/E211</f>
        <v>#DIV/0!</v>
      </c>
      <c r="F213" s="452" t="e">
        <f>J212*100/F211</f>
        <v>#DIV/0!</v>
      </c>
      <c r="G213" s="452" t="e">
        <f t="shared" si="108"/>
        <v>#DIV/0!</v>
      </c>
      <c r="H213" s="452" t="e">
        <f t="shared" si="108"/>
        <v>#DIV/0!</v>
      </c>
      <c r="I213" s="452" t="e">
        <f t="shared" si="108"/>
        <v>#DIV/0!</v>
      </c>
      <c r="J213" s="452" t="e">
        <f>#REF!*100/J211</f>
        <v>#REF!</v>
      </c>
      <c r="K213" s="452" t="e">
        <f t="shared" si="108"/>
        <v>#DIV/0!</v>
      </c>
      <c r="L213" s="452" t="e">
        <f t="shared" si="108"/>
        <v>#DIV/0!</v>
      </c>
      <c r="M213" s="452" t="e">
        <f t="shared" si="108"/>
        <v>#DIV/0!</v>
      </c>
      <c r="N213" s="452" t="e">
        <f t="shared" si="108"/>
        <v>#DIV/0!</v>
      </c>
      <c r="O213" s="452" t="e">
        <f t="shared" si="108"/>
        <v>#DIV/0!</v>
      </c>
      <c r="P213" s="452" t="e">
        <f t="shared" si="108"/>
        <v>#DIV/0!</v>
      </c>
      <c r="Q213" s="452" t="e">
        <f t="shared" si="108"/>
        <v>#DIV/0!</v>
      </c>
      <c r="R213" s="453" t="e">
        <f t="shared" si="108"/>
        <v>#DIV/0!</v>
      </c>
    </row>
    <row r="214" spans="1:18" ht="15" x14ac:dyDescent="0.2">
      <c r="A214" s="745"/>
      <c r="B214" s="745"/>
      <c r="C214" s="748"/>
      <c r="D214" s="8" t="s">
        <v>66</v>
      </c>
      <c r="E214" s="451">
        <f>SUM(G214:Q214)</f>
        <v>86100000</v>
      </c>
      <c r="F214" s="576"/>
      <c r="G214" s="499"/>
      <c r="H214" s="499"/>
      <c r="I214" s="499"/>
      <c r="J214" s="499">
        <v>86100000</v>
      </c>
      <c r="K214" s="499"/>
      <c r="L214" s="499"/>
      <c r="M214" s="499"/>
      <c r="N214" s="499"/>
      <c r="O214" s="499"/>
      <c r="P214" s="499"/>
      <c r="Q214" s="499"/>
      <c r="R214" s="500">
        <v>1230000000</v>
      </c>
    </row>
    <row r="215" spans="1:18" ht="15" x14ac:dyDescent="0.2">
      <c r="A215" s="745"/>
      <c r="B215" s="745"/>
      <c r="C215" s="748"/>
      <c r="D215" s="5" t="s">
        <v>67</v>
      </c>
      <c r="E215" s="452" t="e">
        <f t="shared" ref="E215:R215" si="109">E214*100/E211</f>
        <v>#DIV/0!</v>
      </c>
      <c r="F215" s="452" t="e">
        <f>J214*100/F211</f>
        <v>#DIV/0!</v>
      </c>
      <c r="G215" s="452" t="e">
        <f t="shared" si="109"/>
        <v>#DIV/0!</v>
      </c>
      <c r="H215" s="452" t="e">
        <f t="shared" si="109"/>
        <v>#DIV/0!</v>
      </c>
      <c r="I215" s="452" t="e">
        <f t="shared" si="109"/>
        <v>#DIV/0!</v>
      </c>
      <c r="J215" s="452" t="e">
        <f>#REF!*100/J211</f>
        <v>#REF!</v>
      </c>
      <c r="K215" s="452" t="e">
        <f t="shared" si="109"/>
        <v>#DIV/0!</v>
      </c>
      <c r="L215" s="452" t="e">
        <f t="shared" si="109"/>
        <v>#DIV/0!</v>
      </c>
      <c r="M215" s="452" t="e">
        <f t="shared" si="109"/>
        <v>#DIV/0!</v>
      </c>
      <c r="N215" s="452" t="e">
        <f t="shared" si="109"/>
        <v>#DIV/0!</v>
      </c>
      <c r="O215" s="452" t="e">
        <f t="shared" si="109"/>
        <v>#DIV/0!</v>
      </c>
      <c r="P215" s="452" t="e">
        <f t="shared" si="109"/>
        <v>#DIV/0!</v>
      </c>
      <c r="Q215" s="452" t="e">
        <f t="shared" si="109"/>
        <v>#DIV/0!</v>
      </c>
      <c r="R215" s="453" t="e">
        <f t="shared" si="109"/>
        <v>#DIV/0!</v>
      </c>
    </row>
    <row r="216" spans="1:18" ht="15" x14ac:dyDescent="0.2">
      <c r="A216" s="745"/>
      <c r="B216" s="745"/>
      <c r="C216" s="748"/>
      <c r="D216" s="7" t="s">
        <v>68</v>
      </c>
      <c r="E216" s="451">
        <f>SUM(G216:Q216)</f>
        <v>86100000</v>
      </c>
      <c r="F216" s="576"/>
      <c r="G216" s="499"/>
      <c r="H216" s="499"/>
      <c r="I216" s="499"/>
      <c r="J216" s="499">
        <v>86100000</v>
      </c>
      <c r="K216" s="499"/>
      <c r="L216" s="499"/>
      <c r="M216" s="499"/>
      <c r="N216" s="499"/>
      <c r="O216" s="499"/>
      <c r="P216" s="499"/>
      <c r="Q216" s="499"/>
      <c r="R216" s="500">
        <v>1230000000</v>
      </c>
    </row>
    <row r="217" spans="1:18" ht="15" x14ac:dyDescent="0.2">
      <c r="A217" s="745"/>
      <c r="B217" s="745"/>
      <c r="C217" s="748"/>
      <c r="D217" s="5" t="s">
        <v>69</v>
      </c>
      <c r="E217" s="452">
        <f t="shared" ref="E217:R217" si="110">E216*100/E214</f>
        <v>100</v>
      </c>
      <c r="F217" s="452">
        <f>J216*100/J214</f>
        <v>100</v>
      </c>
      <c r="G217" s="452" t="e">
        <f t="shared" si="110"/>
        <v>#DIV/0!</v>
      </c>
      <c r="H217" s="452" t="e">
        <f t="shared" si="110"/>
        <v>#DIV/0!</v>
      </c>
      <c r="I217" s="452" t="e">
        <f t="shared" si="110"/>
        <v>#DIV/0!</v>
      </c>
      <c r="J217" s="452" t="e">
        <f>#REF!*100/#REF!</f>
        <v>#REF!</v>
      </c>
      <c r="K217" s="452" t="e">
        <f t="shared" si="110"/>
        <v>#DIV/0!</v>
      </c>
      <c r="L217" s="452" t="e">
        <f t="shared" si="110"/>
        <v>#DIV/0!</v>
      </c>
      <c r="M217" s="452" t="e">
        <f t="shared" si="110"/>
        <v>#DIV/0!</v>
      </c>
      <c r="N217" s="452" t="e">
        <f t="shared" si="110"/>
        <v>#DIV/0!</v>
      </c>
      <c r="O217" s="452" t="e">
        <f t="shared" si="110"/>
        <v>#DIV/0!</v>
      </c>
      <c r="P217" s="452" t="e">
        <f t="shared" si="110"/>
        <v>#DIV/0!</v>
      </c>
      <c r="Q217" s="452" t="e">
        <f t="shared" si="110"/>
        <v>#DIV/0!</v>
      </c>
      <c r="R217" s="453">
        <f t="shared" si="110"/>
        <v>100</v>
      </c>
    </row>
    <row r="218" spans="1:18" ht="15.75" thickBot="1" x14ac:dyDescent="0.25">
      <c r="A218" s="746"/>
      <c r="B218" s="746"/>
      <c r="C218" s="749"/>
      <c r="D218" s="6" t="s">
        <v>70</v>
      </c>
      <c r="E218" s="454" t="e">
        <f t="shared" ref="E218:R218" si="111">E216*100/E211</f>
        <v>#DIV/0!</v>
      </c>
      <c r="F218" s="454" t="e">
        <f>J216*100/F211</f>
        <v>#DIV/0!</v>
      </c>
      <c r="G218" s="454" t="e">
        <f t="shared" si="111"/>
        <v>#DIV/0!</v>
      </c>
      <c r="H218" s="454" t="e">
        <f t="shared" si="111"/>
        <v>#DIV/0!</v>
      </c>
      <c r="I218" s="454" t="e">
        <f t="shared" si="111"/>
        <v>#DIV/0!</v>
      </c>
      <c r="J218" s="454" t="e">
        <f>#REF!*100/J211</f>
        <v>#REF!</v>
      </c>
      <c r="K218" s="454" t="e">
        <f t="shared" si="111"/>
        <v>#DIV/0!</v>
      </c>
      <c r="L218" s="454" t="e">
        <f t="shared" si="111"/>
        <v>#DIV/0!</v>
      </c>
      <c r="M218" s="454" t="e">
        <f t="shared" si="111"/>
        <v>#DIV/0!</v>
      </c>
      <c r="N218" s="454" t="e">
        <f t="shared" si="111"/>
        <v>#DIV/0!</v>
      </c>
      <c r="O218" s="454" t="e">
        <f t="shared" si="111"/>
        <v>#DIV/0!</v>
      </c>
      <c r="P218" s="454" t="e">
        <f t="shared" si="111"/>
        <v>#DIV/0!</v>
      </c>
      <c r="Q218" s="454" t="e">
        <f t="shared" si="111"/>
        <v>#DIV/0!</v>
      </c>
      <c r="R218" s="455" t="e">
        <f t="shared" si="111"/>
        <v>#DIV/0!</v>
      </c>
    </row>
    <row r="219" spans="1:18" ht="15" x14ac:dyDescent="0.2">
      <c r="A219" s="744">
        <v>27</v>
      </c>
      <c r="B219" s="744" t="str">
        <f>'PI. MP. Avance'!B141</f>
        <v>MP307050201</v>
      </c>
      <c r="C219" s="747" t="str">
        <f>'PI. MP. Avance'!C141</f>
        <v>Crear, en el marco de las Organizaciones de mujeres , Una (1) RED de mujeres protagonista en los escenarios de PAZ y posconflicto, en el cuatrienio</v>
      </c>
      <c r="D219" s="4" t="s">
        <v>63</v>
      </c>
      <c r="E219" s="21">
        <f>SUM(F219:Q219)</f>
        <v>0</v>
      </c>
      <c r="F219" s="188">
        <f>IF($O$5=2016,VLOOKUP($B219,MP,24,FALSE),IF($O$5=2017,VLOOKUP($B219,MP,37,FALSE),IF($O$5=2018,VLOOKUP($B219,MP,50,FALSE),IF($O$5=2019,VLOOKUP($B219,MP,63,FALSE)," "))))</f>
        <v>0</v>
      </c>
      <c r="G219" s="188">
        <f>IF($O$5=2016,VLOOKUP($B219,MP,25,FALSE),IF($O$5=2017,VLOOKUP($B219,MP,38,FALSE),IF($O$5=2018,VLOOKUP($B219,MP,51,FALSE),IF($O$5=2019,VLOOKUP($B219,MP,64,FALSE)," "))))</f>
        <v>0</v>
      </c>
      <c r="H219" s="188">
        <f>IF($O$5=2016,VLOOKUP($B219,MP,26,FALSE),IF($O$5=2017,VLOOKUP($B219,MP,39,FALSE),IF($O$5=2018,VLOOKUP($B219,MP,52,FALSE),IF($O$5=2019,VLOOKUP($B219,MP,65,FALSE)," "))))</f>
        <v>0</v>
      </c>
      <c r="I219" s="188">
        <f>IF($O$5=2016,VLOOKUP($B219,MP,27,FALSE),IF($O$5=2017,VLOOKUP($B219,MP,40,FALSE),IF($O$5=2018,VLOOKUP($B219,MP,53,FALSE),IF($O$5=2019,VLOOKUP($B219,MP,66,FALSE)," "))))</f>
        <v>0</v>
      </c>
      <c r="J219" s="188">
        <f>IF($O$5=2016,VLOOKUP($B219,MP,28,FALSE),IF($O$5=2017,VLOOKUP($B219,MP,41,FALSE),IF($O$5=2018,VLOOKUP($B219,MP,54,FALSE),IF($O$5=2019,VLOOKUP($B219,MP,67,FALSE)," "))))</f>
        <v>0</v>
      </c>
      <c r="K219" s="188">
        <f>IF($O$5=2016,VLOOKUP($B219,MP,29,FALSE),IF($O$5=2017,VLOOKUP($B219,MP,42,FALSE),IF($O$5=2018,VLOOKUP($B219,MP,55,FALSE),IF($O$5=2019,VLOOKUP($B219,MP,68,FALSE)," "))))</f>
        <v>0</v>
      </c>
      <c r="L219" s="188">
        <f>IF($O$5=2016,VLOOKUP($B219,MP,30,FALSE),IF($O$5=2017,VLOOKUP($B219,MP,43,FALSE),IF($O$5=2018,VLOOKUP($B219,MP,56,FALSE),IF($O$5=2019,VLOOKUP($B219,MP,69,FALSE)," "))))</f>
        <v>0</v>
      </c>
      <c r="M219" s="188">
        <f>IF($O$5=2016,VLOOKUP($B219,MP,31,FALSE),IF($O$5=2017,VLOOKUP($B219,MP,44,FALSE),IF($O$5=2018,VLOOKUP($B219,MP,57,FALSE),IF($O$5=2019,VLOOKUP($B219,MP,70,FALSE)," "))))</f>
        <v>0</v>
      </c>
      <c r="N219" s="188">
        <f>IF($O$5=2016,VLOOKUP($B219,MP,32,FALSE),IF($O$5=2017,VLOOKUP($B219,MP,45,FALSE),IF($O$5=2018,VLOOKUP($B219,MP,58,FALSE),IF($O$5=2019,VLOOKUP($B219,MP,71,FALSE)," "))))</f>
        <v>0</v>
      </c>
      <c r="O219" s="188">
        <f>IF($O$5=2016,VLOOKUP($B219,MP,33,FALSE),IF($O$5=2017,VLOOKUP($B219,MP,46,FALSE),IF($O$5=2018,VLOOKUP($B219,MP,59,FALSE),IF($O$5=2019,VLOOKUP($B219,MP,72,FALSE)," "))))</f>
        <v>0</v>
      </c>
      <c r="P219" s="188">
        <f>IF($O$5=2016,VLOOKUP($B219,MP,34,FALSE),IF($O$5=2017,VLOOKUP($B219,MP,47,FALSE),IF($O$5=2018,VLOOKUP($B219,MP,60,FALSE),IF($O$5=2019,VLOOKUP($B219,MP,73,FALSE)," "))))</f>
        <v>0</v>
      </c>
      <c r="Q219" s="188">
        <f>IF($O$5=2016,VLOOKUP($B219,MP,35,FALSE),IF($O$5=2017,VLOOKUP($B219,MP,48,FALSE),IF($O$5=2018,VLOOKUP($B219,MP,61,FALSE),IF($O$5=2019,VLOOKUP($B219,MP,74,FALSE)," "))))</f>
        <v>0</v>
      </c>
      <c r="R219" s="22"/>
    </row>
    <row r="220" spans="1:18" ht="15" x14ac:dyDescent="0.2">
      <c r="A220" s="745"/>
      <c r="B220" s="745"/>
      <c r="C220" s="748"/>
      <c r="D220" s="8" t="s">
        <v>64</v>
      </c>
      <c r="E220" s="451">
        <f>SUM(F220:Q220)</f>
        <v>0</v>
      </c>
      <c r="F220" s="499">
        <v>0</v>
      </c>
      <c r="G220" s="499"/>
      <c r="H220" s="499"/>
      <c r="I220" s="499"/>
      <c r="J220" s="499"/>
      <c r="K220" s="499"/>
      <c r="L220" s="499"/>
      <c r="M220" s="499"/>
      <c r="N220" s="499"/>
      <c r="O220" s="499"/>
      <c r="P220" s="499"/>
      <c r="Q220" s="499"/>
      <c r="R220" s="500"/>
    </row>
    <row r="221" spans="1:18" ht="15" x14ac:dyDescent="0.2">
      <c r="A221" s="745"/>
      <c r="B221" s="745"/>
      <c r="C221" s="748"/>
      <c r="D221" s="5" t="s">
        <v>65</v>
      </c>
      <c r="E221" s="452" t="e">
        <f t="shared" ref="E221:R221" si="112">E220*100/E219</f>
        <v>#DIV/0!</v>
      </c>
      <c r="F221" s="452" t="e">
        <f t="shared" si="112"/>
        <v>#DIV/0!</v>
      </c>
      <c r="G221" s="452" t="e">
        <f t="shared" si="112"/>
        <v>#DIV/0!</v>
      </c>
      <c r="H221" s="452" t="e">
        <f t="shared" si="112"/>
        <v>#DIV/0!</v>
      </c>
      <c r="I221" s="452" t="e">
        <f t="shared" si="112"/>
        <v>#DIV/0!</v>
      </c>
      <c r="J221" s="452" t="e">
        <f t="shared" si="112"/>
        <v>#DIV/0!</v>
      </c>
      <c r="K221" s="452" t="e">
        <f t="shared" si="112"/>
        <v>#DIV/0!</v>
      </c>
      <c r="L221" s="452" t="e">
        <f t="shared" si="112"/>
        <v>#DIV/0!</v>
      </c>
      <c r="M221" s="452" t="e">
        <f t="shared" si="112"/>
        <v>#DIV/0!</v>
      </c>
      <c r="N221" s="452" t="e">
        <f t="shared" si="112"/>
        <v>#DIV/0!</v>
      </c>
      <c r="O221" s="452" t="e">
        <f t="shared" si="112"/>
        <v>#DIV/0!</v>
      </c>
      <c r="P221" s="452" t="e">
        <f t="shared" si="112"/>
        <v>#DIV/0!</v>
      </c>
      <c r="Q221" s="452" t="e">
        <f t="shared" si="112"/>
        <v>#DIV/0!</v>
      </c>
      <c r="R221" s="453" t="e">
        <f t="shared" si="112"/>
        <v>#DIV/0!</v>
      </c>
    </row>
    <row r="222" spans="1:18" ht="15" x14ac:dyDescent="0.2">
      <c r="A222" s="745"/>
      <c r="B222" s="745"/>
      <c r="C222" s="748"/>
      <c r="D222" s="8" t="s">
        <v>66</v>
      </c>
      <c r="E222" s="451">
        <f>SUM(F222:Q222)</f>
        <v>0</v>
      </c>
      <c r="F222" s="499">
        <v>0</v>
      </c>
      <c r="G222" s="499"/>
      <c r="H222" s="499"/>
      <c r="I222" s="499"/>
      <c r="J222" s="499"/>
      <c r="K222" s="499"/>
      <c r="L222" s="499"/>
      <c r="M222" s="499"/>
      <c r="N222" s="499"/>
      <c r="O222" s="499"/>
      <c r="P222" s="499"/>
      <c r="Q222" s="499"/>
      <c r="R222" s="500"/>
    </row>
    <row r="223" spans="1:18" ht="15" x14ac:dyDescent="0.2">
      <c r="A223" s="745"/>
      <c r="B223" s="745"/>
      <c r="C223" s="748"/>
      <c r="D223" s="5" t="s">
        <v>67</v>
      </c>
      <c r="E223" s="452" t="e">
        <f t="shared" ref="E223:R223" si="113">E222*100/E219</f>
        <v>#DIV/0!</v>
      </c>
      <c r="F223" s="452" t="e">
        <f t="shared" si="113"/>
        <v>#DIV/0!</v>
      </c>
      <c r="G223" s="452" t="e">
        <f t="shared" si="113"/>
        <v>#DIV/0!</v>
      </c>
      <c r="H223" s="452" t="e">
        <f t="shared" si="113"/>
        <v>#DIV/0!</v>
      </c>
      <c r="I223" s="452" t="e">
        <f t="shared" si="113"/>
        <v>#DIV/0!</v>
      </c>
      <c r="J223" s="452" t="e">
        <f t="shared" si="113"/>
        <v>#DIV/0!</v>
      </c>
      <c r="K223" s="452" t="e">
        <f t="shared" si="113"/>
        <v>#DIV/0!</v>
      </c>
      <c r="L223" s="452" t="e">
        <f t="shared" si="113"/>
        <v>#DIV/0!</v>
      </c>
      <c r="M223" s="452" t="e">
        <f t="shared" si="113"/>
        <v>#DIV/0!</v>
      </c>
      <c r="N223" s="452" t="e">
        <f t="shared" si="113"/>
        <v>#DIV/0!</v>
      </c>
      <c r="O223" s="452" t="e">
        <f t="shared" si="113"/>
        <v>#DIV/0!</v>
      </c>
      <c r="P223" s="452" t="e">
        <f t="shared" si="113"/>
        <v>#DIV/0!</v>
      </c>
      <c r="Q223" s="452" t="e">
        <f t="shared" si="113"/>
        <v>#DIV/0!</v>
      </c>
      <c r="R223" s="453" t="e">
        <f t="shared" si="113"/>
        <v>#DIV/0!</v>
      </c>
    </row>
    <row r="224" spans="1:18" ht="15" x14ac:dyDescent="0.2">
      <c r="A224" s="745"/>
      <c r="B224" s="745"/>
      <c r="C224" s="748"/>
      <c r="D224" s="7" t="s">
        <v>68</v>
      </c>
      <c r="E224" s="451">
        <f>SUM(F224:Q224)</f>
        <v>0</v>
      </c>
      <c r="F224" s="499">
        <v>0</v>
      </c>
      <c r="G224" s="499"/>
      <c r="H224" s="499"/>
      <c r="I224" s="499"/>
      <c r="J224" s="499"/>
      <c r="K224" s="499"/>
      <c r="L224" s="499"/>
      <c r="M224" s="499"/>
      <c r="N224" s="499"/>
      <c r="O224" s="499"/>
      <c r="P224" s="499"/>
      <c r="Q224" s="499"/>
      <c r="R224" s="500"/>
    </row>
    <row r="225" spans="1:18" ht="15" x14ac:dyDescent="0.2">
      <c r="A225" s="745"/>
      <c r="B225" s="745"/>
      <c r="C225" s="748"/>
      <c r="D225" s="5" t="s">
        <v>69</v>
      </c>
      <c r="E225" s="452" t="e">
        <f t="shared" ref="E225:R225" si="114">E224*100/E222</f>
        <v>#DIV/0!</v>
      </c>
      <c r="F225" s="452" t="e">
        <f t="shared" si="114"/>
        <v>#DIV/0!</v>
      </c>
      <c r="G225" s="452" t="e">
        <f t="shared" si="114"/>
        <v>#DIV/0!</v>
      </c>
      <c r="H225" s="452" t="e">
        <f t="shared" si="114"/>
        <v>#DIV/0!</v>
      </c>
      <c r="I225" s="452" t="e">
        <f t="shared" si="114"/>
        <v>#DIV/0!</v>
      </c>
      <c r="J225" s="452" t="e">
        <f t="shared" si="114"/>
        <v>#DIV/0!</v>
      </c>
      <c r="K225" s="452" t="e">
        <f t="shared" si="114"/>
        <v>#DIV/0!</v>
      </c>
      <c r="L225" s="452" t="e">
        <f t="shared" si="114"/>
        <v>#DIV/0!</v>
      </c>
      <c r="M225" s="452" t="e">
        <f t="shared" si="114"/>
        <v>#DIV/0!</v>
      </c>
      <c r="N225" s="452" t="e">
        <f t="shared" si="114"/>
        <v>#DIV/0!</v>
      </c>
      <c r="O225" s="452" t="e">
        <f t="shared" si="114"/>
        <v>#DIV/0!</v>
      </c>
      <c r="P225" s="452" t="e">
        <f t="shared" si="114"/>
        <v>#DIV/0!</v>
      </c>
      <c r="Q225" s="452" t="e">
        <f t="shared" si="114"/>
        <v>#DIV/0!</v>
      </c>
      <c r="R225" s="453" t="e">
        <f t="shared" si="114"/>
        <v>#DIV/0!</v>
      </c>
    </row>
    <row r="226" spans="1:18" ht="15.75" thickBot="1" x14ac:dyDescent="0.25">
      <c r="A226" s="746"/>
      <c r="B226" s="746"/>
      <c r="C226" s="749"/>
      <c r="D226" s="6" t="s">
        <v>70</v>
      </c>
      <c r="E226" s="454" t="e">
        <f t="shared" ref="E226:R226" si="115">E224*100/E219</f>
        <v>#DIV/0!</v>
      </c>
      <c r="F226" s="454" t="e">
        <f t="shared" si="115"/>
        <v>#DIV/0!</v>
      </c>
      <c r="G226" s="454" t="e">
        <f t="shared" si="115"/>
        <v>#DIV/0!</v>
      </c>
      <c r="H226" s="454" t="e">
        <f t="shared" si="115"/>
        <v>#DIV/0!</v>
      </c>
      <c r="I226" s="454" t="e">
        <f t="shared" si="115"/>
        <v>#DIV/0!</v>
      </c>
      <c r="J226" s="454" t="e">
        <f t="shared" si="115"/>
        <v>#DIV/0!</v>
      </c>
      <c r="K226" s="454" t="e">
        <f t="shared" si="115"/>
        <v>#DIV/0!</v>
      </c>
      <c r="L226" s="454" t="e">
        <f t="shared" si="115"/>
        <v>#DIV/0!</v>
      </c>
      <c r="M226" s="454" t="e">
        <f t="shared" si="115"/>
        <v>#DIV/0!</v>
      </c>
      <c r="N226" s="454" t="e">
        <f t="shared" si="115"/>
        <v>#DIV/0!</v>
      </c>
      <c r="O226" s="454" t="e">
        <f t="shared" si="115"/>
        <v>#DIV/0!</v>
      </c>
      <c r="P226" s="454" t="e">
        <f t="shared" si="115"/>
        <v>#DIV/0!</v>
      </c>
      <c r="Q226" s="454" t="e">
        <f t="shared" si="115"/>
        <v>#DIV/0!</v>
      </c>
      <c r="R226" s="455" t="e">
        <f t="shared" si="115"/>
        <v>#DIV/0!</v>
      </c>
    </row>
    <row r="227" spans="1:18" ht="15" x14ac:dyDescent="0.2">
      <c r="A227" s="744">
        <v>28</v>
      </c>
      <c r="B227" s="744" t="str">
        <f>'PI. MP. Avance'!B146</f>
        <v>MP307050202</v>
      </c>
      <c r="C227" s="747" t="str">
        <f>'PI. MP. Avance'!C146</f>
        <v>Realizar dos (2) Encuentros  de mujeres forjadoras de PAZ, que permitan el fortalecimiento de las iniciativas y escenarios de PAZ en el postconflicto, en el cuatrienio.</v>
      </c>
      <c r="D227" s="4" t="s">
        <v>63</v>
      </c>
      <c r="E227" s="21">
        <f>SUM(F227:Q227)</f>
        <v>0</v>
      </c>
      <c r="F227" s="188">
        <f>IF($O$5=2016,VLOOKUP($B227,MP,24,FALSE),IF($O$5=2017,VLOOKUP($B227,MP,37,FALSE),IF($O$5=2018,VLOOKUP($B227,MP,50,FALSE),IF($O$5=2019,VLOOKUP($B227,MP,63,FALSE)," "))))</f>
        <v>0</v>
      </c>
      <c r="G227" s="188">
        <f>IF($O$5=2016,VLOOKUP($B227,MP,25,FALSE),IF($O$5=2017,VLOOKUP($B227,MP,38,FALSE),IF($O$5=2018,VLOOKUP($B227,MP,51,FALSE),IF($O$5=2019,VLOOKUP($B227,MP,64,FALSE)," "))))</f>
        <v>0</v>
      </c>
      <c r="H227" s="188">
        <f>IF($O$5=2016,VLOOKUP($B227,MP,26,FALSE),IF($O$5=2017,VLOOKUP($B227,MP,39,FALSE),IF($O$5=2018,VLOOKUP($B227,MP,52,FALSE),IF($O$5=2019,VLOOKUP($B227,MP,65,FALSE)," "))))</f>
        <v>0</v>
      </c>
      <c r="I227" s="188">
        <f>IF($O$5=2016,VLOOKUP($B227,MP,27,FALSE),IF($O$5=2017,VLOOKUP($B227,MP,40,FALSE),IF($O$5=2018,VLOOKUP($B227,MP,53,FALSE),IF($O$5=2019,VLOOKUP($B227,MP,66,FALSE)," "))))</f>
        <v>0</v>
      </c>
      <c r="J227" s="188">
        <f>IF($O$5=2016,VLOOKUP($B227,MP,28,FALSE),IF($O$5=2017,VLOOKUP($B227,MP,41,FALSE),IF($O$5=2018,VLOOKUP($B227,MP,54,FALSE),IF($O$5=2019,VLOOKUP($B227,MP,67,FALSE)," "))))</f>
        <v>0</v>
      </c>
      <c r="K227" s="188">
        <f>IF($O$5=2016,VLOOKUP($B227,MP,29,FALSE),IF($O$5=2017,VLOOKUP($B227,MP,42,FALSE),IF($O$5=2018,VLOOKUP($B227,MP,55,FALSE),IF($O$5=2019,VLOOKUP($B227,MP,68,FALSE)," "))))</f>
        <v>0</v>
      </c>
      <c r="L227" s="188">
        <f>IF($O$5=2016,VLOOKUP($B227,MP,30,FALSE),IF($O$5=2017,VLOOKUP($B227,MP,43,FALSE),IF($O$5=2018,VLOOKUP($B227,MP,56,FALSE),IF($O$5=2019,VLOOKUP($B227,MP,69,FALSE)," "))))</f>
        <v>0</v>
      </c>
      <c r="M227" s="188">
        <f>IF($O$5=2016,VLOOKUP($B227,MP,31,FALSE),IF($O$5=2017,VLOOKUP($B227,MP,44,FALSE),IF($O$5=2018,VLOOKUP($B227,MP,57,FALSE),IF($O$5=2019,VLOOKUP($B227,MP,70,FALSE)," "))))</f>
        <v>0</v>
      </c>
      <c r="N227" s="188">
        <f>IF($O$5=2016,VLOOKUP($B227,MP,32,FALSE),IF($O$5=2017,VLOOKUP($B227,MP,45,FALSE),IF($O$5=2018,VLOOKUP($B227,MP,58,FALSE),IF($O$5=2019,VLOOKUP($B227,MP,71,FALSE)," "))))</f>
        <v>0</v>
      </c>
      <c r="O227" s="188">
        <f>IF($O$5=2016,VLOOKUP($B227,MP,33,FALSE),IF($O$5=2017,VLOOKUP($B227,MP,46,FALSE),IF($O$5=2018,VLOOKUP($B227,MP,59,FALSE),IF($O$5=2019,VLOOKUP($B227,MP,72,FALSE)," "))))</f>
        <v>0</v>
      </c>
      <c r="P227" s="188">
        <f>IF($O$5=2016,VLOOKUP($B227,MP,34,FALSE),IF($O$5=2017,VLOOKUP($B227,MP,47,FALSE),IF($O$5=2018,VLOOKUP($B227,MP,60,FALSE),IF($O$5=2019,VLOOKUP($B227,MP,73,FALSE)," "))))</f>
        <v>0</v>
      </c>
      <c r="Q227" s="188">
        <f>IF($O$5=2016,VLOOKUP($B227,MP,35,FALSE),IF($O$5=2017,VLOOKUP($B227,MP,48,FALSE),IF($O$5=2018,VLOOKUP($B227,MP,61,FALSE),IF($O$5=2019,VLOOKUP($B227,MP,74,FALSE)," "))))</f>
        <v>0</v>
      </c>
      <c r="R227" s="22"/>
    </row>
    <row r="228" spans="1:18" ht="15" x14ac:dyDescent="0.2">
      <c r="A228" s="745"/>
      <c r="B228" s="745"/>
      <c r="C228" s="748"/>
      <c r="D228" s="8" t="s">
        <v>64</v>
      </c>
      <c r="E228" s="451">
        <f>SUM(F228:Q228)</f>
        <v>0</v>
      </c>
      <c r="F228" s="499">
        <v>0</v>
      </c>
      <c r="G228" s="499"/>
      <c r="H228" s="499"/>
      <c r="I228" s="499"/>
      <c r="J228" s="499"/>
      <c r="K228" s="499"/>
      <c r="L228" s="499"/>
      <c r="M228" s="499"/>
      <c r="N228" s="499"/>
      <c r="O228" s="499"/>
      <c r="P228" s="499"/>
      <c r="Q228" s="499"/>
      <c r="R228" s="500"/>
    </row>
    <row r="229" spans="1:18" ht="15" x14ac:dyDescent="0.2">
      <c r="A229" s="745"/>
      <c r="B229" s="745"/>
      <c r="C229" s="748"/>
      <c r="D229" s="5" t="s">
        <v>65</v>
      </c>
      <c r="E229" s="452" t="e">
        <f t="shared" ref="E229:R229" si="116">E228*100/E227</f>
        <v>#DIV/0!</v>
      </c>
      <c r="F229" s="452" t="e">
        <f t="shared" si="116"/>
        <v>#DIV/0!</v>
      </c>
      <c r="G229" s="452" t="e">
        <f t="shared" si="116"/>
        <v>#DIV/0!</v>
      </c>
      <c r="H229" s="452" t="e">
        <f t="shared" si="116"/>
        <v>#DIV/0!</v>
      </c>
      <c r="I229" s="452" t="e">
        <f t="shared" si="116"/>
        <v>#DIV/0!</v>
      </c>
      <c r="J229" s="452" t="e">
        <f t="shared" si="116"/>
        <v>#DIV/0!</v>
      </c>
      <c r="K229" s="452" t="e">
        <f t="shared" si="116"/>
        <v>#DIV/0!</v>
      </c>
      <c r="L229" s="452" t="e">
        <f t="shared" si="116"/>
        <v>#DIV/0!</v>
      </c>
      <c r="M229" s="452" t="e">
        <f t="shared" si="116"/>
        <v>#DIV/0!</v>
      </c>
      <c r="N229" s="452" t="e">
        <f t="shared" si="116"/>
        <v>#DIV/0!</v>
      </c>
      <c r="O229" s="452" t="e">
        <f t="shared" si="116"/>
        <v>#DIV/0!</v>
      </c>
      <c r="P229" s="452" t="e">
        <f t="shared" si="116"/>
        <v>#DIV/0!</v>
      </c>
      <c r="Q229" s="452" t="e">
        <f t="shared" si="116"/>
        <v>#DIV/0!</v>
      </c>
      <c r="R229" s="453" t="e">
        <f t="shared" si="116"/>
        <v>#DIV/0!</v>
      </c>
    </row>
    <row r="230" spans="1:18" ht="15" x14ac:dyDescent="0.2">
      <c r="A230" s="745"/>
      <c r="B230" s="745"/>
      <c r="C230" s="748"/>
      <c r="D230" s="8" t="s">
        <v>66</v>
      </c>
      <c r="E230" s="451">
        <f>SUM(F230:Q230)</f>
        <v>0</v>
      </c>
      <c r="F230" s="499">
        <v>0</v>
      </c>
      <c r="G230" s="499"/>
      <c r="H230" s="499"/>
      <c r="I230" s="499"/>
      <c r="J230" s="499"/>
      <c r="K230" s="499"/>
      <c r="L230" s="499"/>
      <c r="M230" s="499"/>
      <c r="N230" s="499"/>
      <c r="O230" s="499"/>
      <c r="P230" s="499"/>
      <c r="Q230" s="499"/>
      <c r="R230" s="500"/>
    </row>
    <row r="231" spans="1:18" ht="15" x14ac:dyDescent="0.2">
      <c r="A231" s="745"/>
      <c r="B231" s="745"/>
      <c r="C231" s="748"/>
      <c r="D231" s="5" t="s">
        <v>67</v>
      </c>
      <c r="E231" s="452" t="e">
        <f t="shared" ref="E231:R231" si="117">E230*100/E227</f>
        <v>#DIV/0!</v>
      </c>
      <c r="F231" s="452" t="e">
        <f t="shared" si="117"/>
        <v>#DIV/0!</v>
      </c>
      <c r="G231" s="452" t="e">
        <f t="shared" si="117"/>
        <v>#DIV/0!</v>
      </c>
      <c r="H231" s="452" t="e">
        <f t="shared" si="117"/>
        <v>#DIV/0!</v>
      </c>
      <c r="I231" s="452" t="e">
        <f t="shared" si="117"/>
        <v>#DIV/0!</v>
      </c>
      <c r="J231" s="452" t="e">
        <f t="shared" si="117"/>
        <v>#DIV/0!</v>
      </c>
      <c r="K231" s="452" t="e">
        <f t="shared" si="117"/>
        <v>#DIV/0!</v>
      </c>
      <c r="L231" s="452" t="e">
        <f t="shared" si="117"/>
        <v>#DIV/0!</v>
      </c>
      <c r="M231" s="452" t="e">
        <f t="shared" si="117"/>
        <v>#DIV/0!</v>
      </c>
      <c r="N231" s="452" t="e">
        <f t="shared" si="117"/>
        <v>#DIV/0!</v>
      </c>
      <c r="O231" s="452" t="e">
        <f t="shared" si="117"/>
        <v>#DIV/0!</v>
      </c>
      <c r="P231" s="452" t="e">
        <f t="shared" si="117"/>
        <v>#DIV/0!</v>
      </c>
      <c r="Q231" s="452" t="e">
        <f t="shared" si="117"/>
        <v>#DIV/0!</v>
      </c>
      <c r="R231" s="453" t="e">
        <f t="shared" si="117"/>
        <v>#DIV/0!</v>
      </c>
    </row>
    <row r="232" spans="1:18" ht="15" x14ac:dyDescent="0.2">
      <c r="A232" s="745"/>
      <c r="B232" s="745"/>
      <c r="C232" s="748"/>
      <c r="D232" s="7" t="s">
        <v>68</v>
      </c>
      <c r="E232" s="451">
        <f>SUM(F232:Q232)</f>
        <v>0</v>
      </c>
      <c r="F232" s="499">
        <v>0</v>
      </c>
      <c r="G232" s="499"/>
      <c r="H232" s="499"/>
      <c r="I232" s="499"/>
      <c r="J232" s="499"/>
      <c r="K232" s="499"/>
      <c r="L232" s="499"/>
      <c r="M232" s="499"/>
      <c r="N232" s="499"/>
      <c r="O232" s="499"/>
      <c r="P232" s="499"/>
      <c r="Q232" s="499"/>
      <c r="R232" s="500"/>
    </row>
    <row r="233" spans="1:18" ht="15" x14ac:dyDescent="0.2">
      <c r="A233" s="745"/>
      <c r="B233" s="745"/>
      <c r="C233" s="748"/>
      <c r="D233" s="5" t="s">
        <v>69</v>
      </c>
      <c r="E233" s="452" t="e">
        <f t="shared" ref="E233:R233" si="118">E232*100/E230</f>
        <v>#DIV/0!</v>
      </c>
      <c r="F233" s="452" t="e">
        <f t="shared" si="118"/>
        <v>#DIV/0!</v>
      </c>
      <c r="G233" s="452" t="e">
        <f t="shared" si="118"/>
        <v>#DIV/0!</v>
      </c>
      <c r="H233" s="452" t="e">
        <f t="shared" si="118"/>
        <v>#DIV/0!</v>
      </c>
      <c r="I233" s="452" t="e">
        <f t="shared" si="118"/>
        <v>#DIV/0!</v>
      </c>
      <c r="J233" s="452" t="e">
        <f t="shared" si="118"/>
        <v>#DIV/0!</v>
      </c>
      <c r="K233" s="452" t="e">
        <f t="shared" si="118"/>
        <v>#DIV/0!</v>
      </c>
      <c r="L233" s="452" t="e">
        <f t="shared" si="118"/>
        <v>#DIV/0!</v>
      </c>
      <c r="M233" s="452" t="e">
        <f t="shared" si="118"/>
        <v>#DIV/0!</v>
      </c>
      <c r="N233" s="452" t="e">
        <f t="shared" si="118"/>
        <v>#DIV/0!</v>
      </c>
      <c r="O233" s="452" t="e">
        <f t="shared" si="118"/>
        <v>#DIV/0!</v>
      </c>
      <c r="P233" s="452" t="e">
        <f t="shared" si="118"/>
        <v>#DIV/0!</v>
      </c>
      <c r="Q233" s="452" t="e">
        <f t="shared" si="118"/>
        <v>#DIV/0!</v>
      </c>
      <c r="R233" s="453" t="e">
        <f t="shared" si="118"/>
        <v>#DIV/0!</v>
      </c>
    </row>
    <row r="234" spans="1:18" ht="15.75" thickBot="1" x14ac:dyDescent="0.25">
      <c r="A234" s="746"/>
      <c r="B234" s="746"/>
      <c r="C234" s="749"/>
      <c r="D234" s="6" t="s">
        <v>70</v>
      </c>
      <c r="E234" s="454" t="e">
        <f t="shared" ref="E234:R234" si="119">E232*100/E227</f>
        <v>#DIV/0!</v>
      </c>
      <c r="F234" s="454" t="e">
        <f t="shared" si="119"/>
        <v>#DIV/0!</v>
      </c>
      <c r="G234" s="454" t="e">
        <f t="shared" si="119"/>
        <v>#DIV/0!</v>
      </c>
      <c r="H234" s="454" t="e">
        <f t="shared" si="119"/>
        <v>#DIV/0!</v>
      </c>
      <c r="I234" s="454" t="e">
        <f t="shared" si="119"/>
        <v>#DIV/0!</v>
      </c>
      <c r="J234" s="454" t="e">
        <f t="shared" si="119"/>
        <v>#DIV/0!</v>
      </c>
      <c r="K234" s="454" t="e">
        <f t="shared" si="119"/>
        <v>#DIV/0!</v>
      </c>
      <c r="L234" s="454" t="e">
        <f t="shared" si="119"/>
        <v>#DIV/0!</v>
      </c>
      <c r="M234" s="454" t="e">
        <f t="shared" si="119"/>
        <v>#DIV/0!</v>
      </c>
      <c r="N234" s="454" t="e">
        <f t="shared" si="119"/>
        <v>#DIV/0!</v>
      </c>
      <c r="O234" s="454" t="e">
        <f t="shared" si="119"/>
        <v>#DIV/0!</v>
      </c>
      <c r="P234" s="454" t="e">
        <f t="shared" si="119"/>
        <v>#DIV/0!</v>
      </c>
      <c r="Q234" s="454" t="e">
        <f t="shared" si="119"/>
        <v>#DIV/0!</v>
      </c>
      <c r="R234" s="455" t="e">
        <f t="shared" si="119"/>
        <v>#DIV/0!</v>
      </c>
    </row>
    <row r="235" spans="1:18" ht="15" x14ac:dyDescent="0.2">
      <c r="A235" s="744">
        <v>29</v>
      </c>
      <c r="B235" s="744" t="str">
        <f>'PI. MP. Avance'!B151</f>
        <v>MP307050301</v>
      </c>
      <c r="C235" s="747" t="str">
        <f>'PI. MP. Avance'!C151</f>
        <v>Crear, en el marco de las Confluencias Municipales de LGBTI, Una (1) RED LGBTI protagonista en los escenarios de PAZ y posconflicto, en el cuatrienio</v>
      </c>
      <c r="D235" s="4" t="s">
        <v>63</v>
      </c>
      <c r="E235" s="21">
        <f>SUM(F235:Q235)</f>
        <v>0</v>
      </c>
      <c r="F235" s="188">
        <f>IF($O$5=2016,VLOOKUP($B235,MP,24,FALSE),IF($O$5=2017,VLOOKUP($B235,MP,37,FALSE),IF($O$5=2018,VLOOKUP($B235,MP,50,FALSE),IF($O$5=2019,VLOOKUP($B235,MP,63,FALSE)," "))))</f>
        <v>0</v>
      </c>
      <c r="G235" s="188">
        <f>IF($O$5=2016,VLOOKUP($B235,MP,25,FALSE),IF($O$5=2017,VLOOKUP($B235,MP,38,FALSE),IF($O$5=2018,VLOOKUP($B235,MP,51,FALSE),IF($O$5=2019,VLOOKUP($B235,MP,64,FALSE)," "))))</f>
        <v>0</v>
      </c>
      <c r="H235" s="188">
        <f>IF($O$5=2016,VLOOKUP($B235,MP,26,FALSE),IF($O$5=2017,VLOOKUP($B235,MP,39,FALSE),IF($O$5=2018,VLOOKUP($B235,MP,52,FALSE),IF($O$5=2019,VLOOKUP($B235,MP,65,FALSE)," "))))</f>
        <v>0</v>
      </c>
      <c r="I235" s="188">
        <f>IF($O$5=2016,VLOOKUP($B235,MP,27,FALSE),IF($O$5=2017,VLOOKUP($B235,MP,40,FALSE),IF($O$5=2018,VLOOKUP($B235,MP,53,FALSE),IF($O$5=2019,VLOOKUP($B235,MP,66,FALSE)," "))))</f>
        <v>0</v>
      </c>
      <c r="J235" s="188">
        <f>IF($O$5=2016,VLOOKUP($B235,MP,28,FALSE),IF($O$5=2017,VLOOKUP($B235,MP,41,FALSE),IF($O$5=2018,VLOOKUP($B235,MP,54,FALSE),IF($O$5=2019,VLOOKUP($B235,MP,67,FALSE)," "))))</f>
        <v>0</v>
      </c>
      <c r="K235" s="188">
        <f>IF($O$5=2016,VLOOKUP($B235,MP,29,FALSE),IF($O$5=2017,VLOOKUP($B235,MP,42,FALSE),IF($O$5=2018,VLOOKUP($B235,MP,55,FALSE),IF($O$5=2019,VLOOKUP($B235,MP,68,FALSE)," "))))</f>
        <v>0</v>
      </c>
      <c r="L235" s="188">
        <f>IF($O$5=2016,VLOOKUP($B235,MP,30,FALSE),IF($O$5=2017,VLOOKUP($B235,MP,43,FALSE),IF($O$5=2018,VLOOKUP($B235,MP,56,FALSE),IF($O$5=2019,VLOOKUP($B235,MP,69,FALSE)," "))))</f>
        <v>0</v>
      </c>
      <c r="M235" s="188">
        <f>IF($O$5=2016,VLOOKUP($B235,MP,31,FALSE),IF($O$5=2017,VLOOKUP($B235,MP,44,FALSE),IF($O$5=2018,VLOOKUP($B235,MP,57,FALSE),IF($O$5=2019,VLOOKUP($B235,MP,70,FALSE)," "))))</f>
        <v>0</v>
      </c>
      <c r="N235" s="188">
        <f>IF($O$5=2016,VLOOKUP($B235,MP,32,FALSE),IF($O$5=2017,VLOOKUP($B235,MP,45,FALSE),IF($O$5=2018,VLOOKUP($B235,MP,58,FALSE),IF($O$5=2019,VLOOKUP($B235,MP,71,FALSE)," "))))</f>
        <v>0</v>
      </c>
      <c r="O235" s="188">
        <f>IF($O$5=2016,VLOOKUP($B235,MP,33,FALSE),IF($O$5=2017,VLOOKUP($B235,MP,46,FALSE),IF($O$5=2018,VLOOKUP($B235,MP,59,FALSE),IF($O$5=2019,VLOOKUP($B235,MP,72,FALSE)," "))))</f>
        <v>0</v>
      </c>
      <c r="P235" s="188">
        <f>IF($O$5=2016,VLOOKUP($B235,MP,34,FALSE),IF($O$5=2017,VLOOKUP($B235,MP,47,FALSE),IF($O$5=2018,VLOOKUP($B235,MP,60,FALSE),IF($O$5=2019,VLOOKUP($B235,MP,73,FALSE)," "))))</f>
        <v>0</v>
      </c>
      <c r="Q235" s="188">
        <f>IF($O$5=2016,VLOOKUP($B235,MP,35,FALSE),IF($O$5=2017,VLOOKUP($B235,MP,48,FALSE),IF($O$5=2018,VLOOKUP($B235,MP,61,FALSE),IF($O$5=2019,VLOOKUP($B235,MP,74,FALSE)," "))))</f>
        <v>0</v>
      </c>
      <c r="R235" s="22"/>
    </row>
    <row r="236" spans="1:18" ht="15" x14ac:dyDescent="0.2">
      <c r="A236" s="745"/>
      <c r="B236" s="745"/>
      <c r="C236" s="748"/>
      <c r="D236" s="8" t="s">
        <v>64</v>
      </c>
      <c r="E236" s="451">
        <f>SUM(F236:Q236)</f>
        <v>0</v>
      </c>
      <c r="F236" s="499">
        <v>0</v>
      </c>
      <c r="G236" s="499"/>
      <c r="H236" s="499"/>
      <c r="I236" s="499"/>
      <c r="J236" s="499"/>
      <c r="K236" s="499"/>
      <c r="L236" s="499"/>
      <c r="M236" s="499"/>
      <c r="N236" s="499"/>
      <c r="O236" s="499"/>
      <c r="P236" s="499"/>
      <c r="Q236" s="499"/>
      <c r="R236" s="500"/>
    </row>
    <row r="237" spans="1:18" ht="15" x14ac:dyDescent="0.2">
      <c r="A237" s="745"/>
      <c r="B237" s="745"/>
      <c r="C237" s="748"/>
      <c r="D237" s="5" t="s">
        <v>65</v>
      </c>
      <c r="E237" s="452" t="e">
        <f t="shared" ref="E237:R237" si="120">E236*100/E235</f>
        <v>#DIV/0!</v>
      </c>
      <c r="F237" s="452" t="e">
        <f t="shared" si="120"/>
        <v>#DIV/0!</v>
      </c>
      <c r="G237" s="452" t="e">
        <f t="shared" si="120"/>
        <v>#DIV/0!</v>
      </c>
      <c r="H237" s="452" t="e">
        <f t="shared" si="120"/>
        <v>#DIV/0!</v>
      </c>
      <c r="I237" s="452" t="e">
        <f t="shared" si="120"/>
        <v>#DIV/0!</v>
      </c>
      <c r="J237" s="452" t="e">
        <f t="shared" si="120"/>
        <v>#DIV/0!</v>
      </c>
      <c r="K237" s="452" t="e">
        <f t="shared" si="120"/>
        <v>#DIV/0!</v>
      </c>
      <c r="L237" s="452" t="e">
        <f t="shared" si="120"/>
        <v>#DIV/0!</v>
      </c>
      <c r="M237" s="452" t="e">
        <f t="shared" si="120"/>
        <v>#DIV/0!</v>
      </c>
      <c r="N237" s="452" t="e">
        <f t="shared" si="120"/>
        <v>#DIV/0!</v>
      </c>
      <c r="O237" s="452" t="e">
        <f t="shared" si="120"/>
        <v>#DIV/0!</v>
      </c>
      <c r="P237" s="452" t="e">
        <f t="shared" si="120"/>
        <v>#DIV/0!</v>
      </c>
      <c r="Q237" s="452" t="e">
        <f t="shared" si="120"/>
        <v>#DIV/0!</v>
      </c>
      <c r="R237" s="453" t="e">
        <f t="shared" si="120"/>
        <v>#DIV/0!</v>
      </c>
    </row>
    <row r="238" spans="1:18" ht="15" x14ac:dyDescent="0.2">
      <c r="A238" s="745"/>
      <c r="B238" s="745"/>
      <c r="C238" s="748"/>
      <c r="D238" s="8" t="s">
        <v>66</v>
      </c>
      <c r="E238" s="451">
        <f>SUM(F238:Q238)</f>
        <v>0</v>
      </c>
      <c r="F238" s="499">
        <v>0</v>
      </c>
      <c r="G238" s="499"/>
      <c r="H238" s="499"/>
      <c r="I238" s="499"/>
      <c r="J238" s="499"/>
      <c r="K238" s="499"/>
      <c r="L238" s="499"/>
      <c r="M238" s="499"/>
      <c r="N238" s="499"/>
      <c r="O238" s="499"/>
      <c r="P238" s="499"/>
      <c r="Q238" s="499"/>
      <c r="R238" s="500"/>
    </row>
    <row r="239" spans="1:18" ht="15" x14ac:dyDescent="0.2">
      <c r="A239" s="745"/>
      <c r="B239" s="745"/>
      <c r="C239" s="748"/>
      <c r="D239" s="5" t="s">
        <v>67</v>
      </c>
      <c r="E239" s="452" t="e">
        <f t="shared" ref="E239:R239" si="121">E238*100/E235</f>
        <v>#DIV/0!</v>
      </c>
      <c r="F239" s="452" t="e">
        <f t="shared" si="121"/>
        <v>#DIV/0!</v>
      </c>
      <c r="G239" s="452" t="e">
        <f t="shared" si="121"/>
        <v>#DIV/0!</v>
      </c>
      <c r="H239" s="452" t="e">
        <f t="shared" si="121"/>
        <v>#DIV/0!</v>
      </c>
      <c r="I239" s="452" t="e">
        <f t="shared" si="121"/>
        <v>#DIV/0!</v>
      </c>
      <c r="J239" s="452" t="e">
        <f t="shared" si="121"/>
        <v>#DIV/0!</v>
      </c>
      <c r="K239" s="452" t="e">
        <f t="shared" si="121"/>
        <v>#DIV/0!</v>
      </c>
      <c r="L239" s="452" t="e">
        <f t="shared" si="121"/>
        <v>#DIV/0!</v>
      </c>
      <c r="M239" s="452" t="e">
        <f t="shared" si="121"/>
        <v>#DIV/0!</v>
      </c>
      <c r="N239" s="452" t="e">
        <f t="shared" si="121"/>
        <v>#DIV/0!</v>
      </c>
      <c r="O239" s="452" t="e">
        <f t="shared" si="121"/>
        <v>#DIV/0!</v>
      </c>
      <c r="P239" s="452" t="e">
        <f t="shared" si="121"/>
        <v>#DIV/0!</v>
      </c>
      <c r="Q239" s="452" t="e">
        <f t="shared" si="121"/>
        <v>#DIV/0!</v>
      </c>
      <c r="R239" s="453" t="e">
        <f t="shared" si="121"/>
        <v>#DIV/0!</v>
      </c>
    </row>
    <row r="240" spans="1:18" ht="15" x14ac:dyDescent="0.2">
      <c r="A240" s="745"/>
      <c r="B240" s="745"/>
      <c r="C240" s="748"/>
      <c r="D240" s="7" t="s">
        <v>68</v>
      </c>
      <c r="E240" s="451">
        <f>SUM(F240:Q240)</f>
        <v>0</v>
      </c>
      <c r="F240" s="499">
        <v>0</v>
      </c>
      <c r="G240" s="499"/>
      <c r="H240" s="499"/>
      <c r="I240" s="499"/>
      <c r="J240" s="499"/>
      <c r="K240" s="499"/>
      <c r="L240" s="499"/>
      <c r="M240" s="499"/>
      <c r="N240" s="499"/>
      <c r="O240" s="499"/>
      <c r="P240" s="499"/>
      <c r="Q240" s="499"/>
      <c r="R240" s="500"/>
    </row>
    <row r="241" spans="1:18" ht="15" x14ac:dyDescent="0.2">
      <c r="A241" s="745"/>
      <c r="B241" s="745"/>
      <c r="C241" s="748"/>
      <c r="D241" s="5" t="s">
        <v>69</v>
      </c>
      <c r="E241" s="452" t="e">
        <f t="shared" ref="E241:R241" si="122">E240*100/E238</f>
        <v>#DIV/0!</v>
      </c>
      <c r="F241" s="452" t="e">
        <f t="shared" si="122"/>
        <v>#DIV/0!</v>
      </c>
      <c r="G241" s="452" t="e">
        <f t="shared" si="122"/>
        <v>#DIV/0!</v>
      </c>
      <c r="H241" s="452" t="e">
        <f t="shared" si="122"/>
        <v>#DIV/0!</v>
      </c>
      <c r="I241" s="452" t="e">
        <f t="shared" si="122"/>
        <v>#DIV/0!</v>
      </c>
      <c r="J241" s="452" t="e">
        <f t="shared" si="122"/>
        <v>#DIV/0!</v>
      </c>
      <c r="K241" s="452" t="e">
        <f t="shared" si="122"/>
        <v>#DIV/0!</v>
      </c>
      <c r="L241" s="452" t="e">
        <f t="shared" si="122"/>
        <v>#DIV/0!</v>
      </c>
      <c r="M241" s="452" t="e">
        <f t="shared" si="122"/>
        <v>#DIV/0!</v>
      </c>
      <c r="N241" s="452" t="e">
        <f t="shared" si="122"/>
        <v>#DIV/0!</v>
      </c>
      <c r="O241" s="452" t="e">
        <f t="shared" si="122"/>
        <v>#DIV/0!</v>
      </c>
      <c r="P241" s="452" t="e">
        <f t="shared" si="122"/>
        <v>#DIV/0!</v>
      </c>
      <c r="Q241" s="452" t="e">
        <f t="shared" si="122"/>
        <v>#DIV/0!</v>
      </c>
      <c r="R241" s="453" t="e">
        <f t="shared" si="122"/>
        <v>#DIV/0!</v>
      </c>
    </row>
    <row r="242" spans="1:18" ht="15.75" thickBot="1" x14ac:dyDescent="0.25">
      <c r="A242" s="746"/>
      <c r="B242" s="746"/>
      <c r="C242" s="749"/>
      <c r="D242" s="6" t="s">
        <v>70</v>
      </c>
      <c r="E242" s="454" t="e">
        <f t="shared" ref="E242:R242" si="123">E240*100/E235</f>
        <v>#DIV/0!</v>
      </c>
      <c r="F242" s="454" t="e">
        <f t="shared" si="123"/>
        <v>#DIV/0!</v>
      </c>
      <c r="G242" s="454" t="e">
        <f t="shared" si="123"/>
        <v>#DIV/0!</v>
      </c>
      <c r="H242" s="454" t="e">
        <f t="shared" si="123"/>
        <v>#DIV/0!</v>
      </c>
      <c r="I242" s="454" t="e">
        <f t="shared" si="123"/>
        <v>#DIV/0!</v>
      </c>
      <c r="J242" s="454" t="e">
        <f t="shared" si="123"/>
        <v>#DIV/0!</v>
      </c>
      <c r="K242" s="454" t="e">
        <f t="shared" si="123"/>
        <v>#DIV/0!</v>
      </c>
      <c r="L242" s="454" t="e">
        <f t="shared" si="123"/>
        <v>#DIV/0!</v>
      </c>
      <c r="M242" s="454" t="e">
        <f t="shared" si="123"/>
        <v>#DIV/0!</v>
      </c>
      <c r="N242" s="454" t="e">
        <f t="shared" si="123"/>
        <v>#DIV/0!</v>
      </c>
      <c r="O242" s="454" t="e">
        <f t="shared" si="123"/>
        <v>#DIV/0!</v>
      </c>
      <c r="P242" s="454" t="e">
        <f t="shared" si="123"/>
        <v>#DIV/0!</v>
      </c>
      <c r="Q242" s="454" t="e">
        <f t="shared" si="123"/>
        <v>#DIV/0!</v>
      </c>
      <c r="R242" s="455" t="e">
        <f t="shared" si="123"/>
        <v>#DIV/0!</v>
      </c>
    </row>
    <row r="243" spans="1:18" ht="15" x14ac:dyDescent="0.2">
      <c r="A243" s="744">
        <v>30</v>
      </c>
      <c r="B243" s="744" t="str">
        <f>'PI. MP. Avance'!B156</f>
        <v>MP307050302</v>
      </c>
      <c r="C243" s="747" t="str">
        <f>'PI. MP. Avance'!C156</f>
        <v>Realizar dos (2) Encuentros de representantes del sector LGBTI, forjadores de PAZ, que permitan el fortalecimiento de las iniciativas y escenarios de PAZ en el postconflicto, en el cuatrienio.</v>
      </c>
      <c r="D243" s="4" t="s">
        <v>63</v>
      </c>
      <c r="E243" s="21">
        <f>SUM(F243:Q243)</f>
        <v>0</v>
      </c>
      <c r="F243" s="188">
        <f>IF($O$5=2016,VLOOKUP($B243,MP,24,FALSE),IF($O$5=2017,VLOOKUP($B243,MP,37,FALSE),IF($O$5=2018,VLOOKUP($B243,MP,50,FALSE),IF($O$5=2019,VLOOKUP($B243,MP,63,FALSE)," "))))</f>
        <v>0</v>
      </c>
      <c r="G243" s="188">
        <f>IF($O$5=2016,VLOOKUP($B243,MP,25,FALSE),IF($O$5=2017,VLOOKUP($B243,MP,38,FALSE),IF($O$5=2018,VLOOKUP($B243,MP,51,FALSE),IF($O$5=2019,VLOOKUP($B243,MP,64,FALSE)," "))))</f>
        <v>0</v>
      </c>
      <c r="H243" s="188">
        <f>IF($O$5=2016,VLOOKUP($B243,MP,26,FALSE),IF($O$5=2017,VLOOKUP($B243,MP,39,FALSE),IF($O$5=2018,VLOOKUP($B243,MP,52,FALSE),IF($O$5=2019,VLOOKUP($B243,MP,65,FALSE)," "))))</f>
        <v>0</v>
      </c>
      <c r="I243" s="188">
        <f>IF($O$5=2016,VLOOKUP($B243,MP,27,FALSE),IF($O$5=2017,VLOOKUP($B243,MP,40,FALSE),IF($O$5=2018,VLOOKUP($B243,MP,53,FALSE),IF($O$5=2019,VLOOKUP($B243,MP,66,FALSE)," "))))</f>
        <v>0</v>
      </c>
      <c r="J243" s="188">
        <f>IF($O$5=2016,VLOOKUP($B243,MP,28,FALSE),IF($O$5=2017,VLOOKUP($B243,MP,41,FALSE),IF($O$5=2018,VLOOKUP($B243,MP,54,FALSE),IF($O$5=2019,VLOOKUP($B243,MP,67,FALSE)," "))))</f>
        <v>0</v>
      </c>
      <c r="K243" s="188">
        <f>IF($O$5=2016,VLOOKUP($B243,MP,29,FALSE),IF($O$5=2017,VLOOKUP($B243,MP,42,FALSE),IF($O$5=2018,VLOOKUP($B243,MP,55,FALSE),IF($O$5=2019,VLOOKUP($B243,MP,68,FALSE)," "))))</f>
        <v>0</v>
      </c>
      <c r="L243" s="188">
        <f>IF($O$5=2016,VLOOKUP($B243,MP,30,FALSE),IF($O$5=2017,VLOOKUP($B243,MP,43,FALSE),IF($O$5=2018,VLOOKUP($B243,MP,56,FALSE),IF($O$5=2019,VLOOKUP($B243,MP,69,FALSE)," "))))</f>
        <v>0</v>
      </c>
      <c r="M243" s="188">
        <f>IF($O$5=2016,VLOOKUP($B243,MP,31,FALSE),IF($O$5=2017,VLOOKUP($B243,MP,44,FALSE),IF($O$5=2018,VLOOKUP($B243,MP,57,FALSE),IF($O$5=2019,VLOOKUP($B243,MP,70,FALSE)," "))))</f>
        <v>0</v>
      </c>
      <c r="N243" s="188">
        <f>IF($O$5=2016,VLOOKUP($B243,MP,32,FALSE),IF($O$5=2017,VLOOKUP($B243,MP,45,FALSE),IF($O$5=2018,VLOOKUP($B243,MP,58,FALSE),IF($O$5=2019,VLOOKUP($B243,MP,71,FALSE)," "))))</f>
        <v>0</v>
      </c>
      <c r="O243" s="188">
        <f>IF($O$5=2016,VLOOKUP($B243,MP,33,FALSE),IF($O$5=2017,VLOOKUP($B243,MP,46,FALSE),IF($O$5=2018,VLOOKUP($B243,MP,59,FALSE),IF($O$5=2019,VLOOKUP($B243,MP,72,FALSE)," "))))</f>
        <v>0</v>
      </c>
      <c r="P243" s="188">
        <f>IF($O$5=2016,VLOOKUP($B243,MP,34,FALSE),IF($O$5=2017,VLOOKUP($B243,MP,47,FALSE),IF($O$5=2018,VLOOKUP($B243,MP,60,FALSE),IF($O$5=2019,VLOOKUP($B243,MP,73,FALSE)," "))))</f>
        <v>0</v>
      </c>
      <c r="Q243" s="188">
        <f>IF($O$5=2016,VLOOKUP($B243,MP,35,FALSE),IF($O$5=2017,VLOOKUP($B243,MP,48,FALSE),IF($O$5=2018,VLOOKUP($B243,MP,61,FALSE),IF($O$5=2019,VLOOKUP($B243,MP,74,FALSE)," "))))</f>
        <v>0</v>
      </c>
      <c r="R243" s="22"/>
    </row>
    <row r="244" spans="1:18" ht="15" x14ac:dyDescent="0.2">
      <c r="A244" s="745"/>
      <c r="B244" s="745"/>
      <c r="C244" s="748"/>
      <c r="D244" s="8" t="s">
        <v>64</v>
      </c>
      <c r="E244" s="451">
        <f>SUM(F244:Q244)</f>
        <v>0</v>
      </c>
      <c r="F244" s="499">
        <v>0</v>
      </c>
      <c r="G244" s="499"/>
      <c r="H244" s="499"/>
      <c r="I244" s="499"/>
      <c r="J244" s="499"/>
      <c r="K244" s="499"/>
      <c r="L244" s="499"/>
      <c r="M244" s="499"/>
      <c r="N244" s="499"/>
      <c r="O244" s="499"/>
      <c r="P244" s="499"/>
      <c r="Q244" s="499"/>
      <c r="R244" s="500"/>
    </row>
    <row r="245" spans="1:18" ht="15" x14ac:dyDescent="0.2">
      <c r="A245" s="745"/>
      <c r="B245" s="745"/>
      <c r="C245" s="748"/>
      <c r="D245" s="5" t="s">
        <v>65</v>
      </c>
      <c r="E245" s="452" t="e">
        <f t="shared" ref="E245:R245" si="124">E244*100/E243</f>
        <v>#DIV/0!</v>
      </c>
      <c r="F245" s="452" t="e">
        <f t="shared" si="124"/>
        <v>#DIV/0!</v>
      </c>
      <c r="G245" s="452" t="e">
        <f t="shared" si="124"/>
        <v>#DIV/0!</v>
      </c>
      <c r="H245" s="452" t="e">
        <f t="shared" si="124"/>
        <v>#DIV/0!</v>
      </c>
      <c r="I245" s="452" t="e">
        <f t="shared" si="124"/>
        <v>#DIV/0!</v>
      </c>
      <c r="J245" s="452" t="e">
        <f t="shared" si="124"/>
        <v>#DIV/0!</v>
      </c>
      <c r="K245" s="452" t="e">
        <f t="shared" si="124"/>
        <v>#DIV/0!</v>
      </c>
      <c r="L245" s="452" t="e">
        <f t="shared" si="124"/>
        <v>#DIV/0!</v>
      </c>
      <c r="M245" s="452" t="e">
        <f t="shared" si="124"/>
        <v>#DIV/0!</v>
      </c>
      <c r="N245" s="452" t="e">
        <f t="shared" si="124"/>
        <v>#DIV/0!</v>
      </c>
      <c r="O245" s="452" t="e">
        <f t="shared" si="124"/>
        <v>#DIV/0!</v>
      </c>
      <c r="P245" s="452" t="e">
        <f t="shared" si="124"/>
        <v>#DIV/0!</v>
      </c>
      <c r="Q245" s="452" t="e">
        <f t="shared" si="124"/>
        <v>#DIV/0!</v>
      </c>
      <c r="R245" s="453" t="e">
        <f t="shared" si="124"/>
        <v>#DIV/0!</v>
      </c>
    </row>
    <row r="246" spans="1:18" ht="15" x14ac:dyDescent="0.2">
      <c r="A246" s="745"/>
      <c r="B246" s="745"/>
      <c r="C246" s="748"/>
      <c r="D246" s="8" t="s">
        <v>66</v>
      </c>
      <c r="E246" s="451">
        <f>SUM(F246:Q246)</f>
        <v>0</v>
      </c>
      <c r="F246" s="499">
        <v>0</v>
      </c>
      <c r="G246" s="499"/>
      <c r="H246" s="499"/>
      <c r="I246" s="499"/>
      <c r="J246" s="499"/>
      <c r="K246" s="499"/>
      <c r="L246" s="499"/>
      <c r="M246" s="499"/>
      <c r="N246" s="499"/>
      <c r="O246" s="499"/>
      <c r="P246" s="499"/>
      <c r="Q246" s="499"/>
      <c r="R246" s="500"/>
    </row>
    <row r="247" spans="1:18" ht="15" x14ac:dyDescent="0.2">
      <c r="A247" s="745"/>
      <c r="B247" s="745"/>
      <c r="C247" s="748"/>
      <c r="D247" s="5" t="s">
        <v>67</v>
      </c>
      <c r="E247" s="452" t="e">
        <f t="shared" ref="E247:R247" si="125">E246*100/E243</f>
        <v>#DIV/0!</v>
      </c>
      <c r="F247" s="452" t="e">
        <f t="shared" si="125"/>
        <v>#DIV/0!</v>
      </c>
      <c r="G247" s="452" t="e">
        <f t="shared" si="125"/>
        <v>#DIV/0!</v>
      </c>
      <c r="H247" s="452" t="e">
        <f t="shared" si="125"/>
        <v>#DIV/0!</v>
      </c>
      <c r="I247" s="452" t="e">
        <f t="shared" si="125"/>
        <v>#DIV/0!</v>
      </c>
      <c r="J247" s="452" t="e">
        <f t="shared" si="125"/>
        <v>#DIV/0!</v>
      </c>
      <c r="K247" s="452" t="e">
        <f t="shared" si="125"/>
        <v>#DIV/0!</v>
      </c>
      <c r="L247" s="452" t="e">
        <f t="shared" si="125"/>
        <v>#DIV/0!</v>
      </c>
      <c r="M247" s="452" t="e">
        <f t="shared" si="125"/>
        <v>#DIV/0!</v>
      </c>
      <c r="N247" s="452" t="e">
        <f t="shared" si="125"/>
        <v>#DIV/0!</v>
      </c>
      <c r="O247" s="452" t="e">
        <f t="shared" si="125"/>
        <v>#DIV/0!</v>
      </c>
      <c r="P247" s="452" t="e">
        <f t="shared" si="125"/>
        <v>#DIV/0!</v>
      </c>
      <c r="Q247" s="452" t="e">
        <f t="shared" si="125"/>
        <v>#DIV/0!</v>
      </c>
      <c r="R247" s="453" t="e">
        <f t="shared" si="125"/>
        <v>#DIV/0!</v>
      </c>
    </row>
    <row r="248" spans="1:18" ht="15" x14ac:dyDescent="0.2">
      <c r="A248" s="745"/>
      <c r="B248" s="745"/>
      <c r="C248" s="748"/>
      <c r="D248" s="7" t="s">
        <v>68</v>
      </c>
      <c r="E248" s="451">
        <f>SUM(F248:Q248)</f>
        <v>0</v>
      </c>
      <c r="F248" s="499">
        <v>0</v>
      </c>
      <c r="G248" s="499"/>
      <c r="H248" s="499"/>
      <c r="I248" s="499"/>
      <c r="J248" s="499"/>
      <c r="K248" s="499"/>
      <c r="L248" s="499"/>
      <c r="M248" s="499"/>
      <c r="N248" s="499"/>
      <c r="O248" s="499"/>
      <c r="P248" s="499"/>
      <c r="Q248" s="499"/>
      <c r="R248" s="500"/>
    </row>
    <row r="249" spans="1:18" ht="15" x14ac:dyDescent="0.2">
      <c r="A249" s="745"/>
      <c r="B249" s="745"/>
      <c r="C249" s="748"/>
      <c r="D249" s="5" t="s">
        <v>69</v>
      </c>
      <c r="E249" s="452" t="e">
        <f t="shared" ref="E249:R249" si="126">E248*100/E246</f>
        <v>#DIV/0!</v>
      </c>
      <c r="F249" s="452" t="e">
        <f t="shared" si="126"/>
        <v>#DIV/0!</v>
      </c>
      <c r="G249" s="452" t="e">
        <f t="shared" si="126"/>
        <v>#DIV/0!</v>
      </c>
      <c r="H249" s="452" t="e">
        <f t="shared" si="126"/>
        <v>#DIV/0!</v>
      </c>
      <c r="I249" s="452" t="e">
        <f t="shared" si="126"/>
        <v>#DIV/0!</v>
      </c>
      <c r="J249" s="452" t="e">
        <f t="shared" si="126"/>
        <v>#DIV/0!</v>
      </c>
      <c r="K249" s="452" t="e">
        <f t="shared" si="126"/>
        <v>#DIV/0!</v>
      </c>
      <c r="L249" s="452" t="e">
        <f t="shared" si="126"/>
        <v>#DIV/0!</v>
      </c>
      <c r="M249" s="452" t="e">
        <f t="shared" si="126"/>
        <v>#DIV/0!</v>
      </c>
      <c r="N249" s="452" t="e">
        <f t="shared" si="126"/>
        <v>#DIV/0!</v>
      </c>
      <c r="O249" s="452" t="e">
        <f t="shared" si="126"/>
        <v>#DIV/0!</v>
      </c>
      <c r="P249" s="452" t="e">
        <f t="shared" si="126"/>
        <v>#DIV/0!</v>
      </c>
      <c r="Q249" s="452" t="e">
        <f t="shared" si="126"/>
        <v>#DIV/0!</v>
      </c>
      <c r="R249" s="453" t="e">
        <f t="shared" si="126"/>
        <v>#DIV/0!</v>
      </c>
    </row>
    <row r="250" spans="1:18" ht="15.75" thickBot="1" x14ac:dyDescent="0.25">
      <c r="A250" s="746"/>
      <c r="B250" s="746"/>
      <c r="C250" s="749"/>
      <c r="D250" s="6" t="s">
        <v>70</v>
      </c>
      <c r="E250" s="454" t="e">
        <f t="shared" ref="E250:R250" si="127">E248*100/E243</f>
        <v>#DIV/0!</v>
      </c>
      <c r="F250" s="454" t="e">
        <f t="shared" si="127"/>
        <v>#DIV/0!</v>
      </c>
      <c r="G250" s="454" t="e">
        <f t="shared" si="127"/>
        <v>#DIV/0!</v>
      </c>
      <c r="H250" s="454" t="e">
        <f t="shared" si="127"/>
        <v>#DIV/0!</v>
      </c>
      <c r="I250" s="454" t="e">
        <f t="shared" si="127"/>
        <v>#DIV/0!</v>
      </c>
      <c r="J250" s="454" t="e">
        <f t="shared" si="127"/>
        <v>#DIV/0!</v>
      </c>
      <c r="K250" s="454" t="e">
        <f t="shared" si="127"/>
        <v>#DIV/0!</v>
      </c>
      <c r="L250" s="454" t="e">
        <f t="shared" si="127"/>
        <v>#DIV/0!</v>
      </c>
      <c r="M250" s="454" t="e">
        <f t="shared" si="127"/>
        <v>#DIV/0!</v>
      </c>
      <c r="N250" s="454" t="e">
        <f t="shared" si="127"/>
        <v>#DIV/0!</v>
      </c>
      <c r="O250" s="454" t="e">
        <f t="shared" si="127"/>
        <v>#DIV/0!</v>
      </c>
      <c r="P250" s="454" t="e">
        <f t="shared" si="127"/>
        <v>#DIV/0!</v>
      </c>
      <c r="Q250" s="454" t="e">
        <f t="shared" si="127"/>
        <v>#DIV/0!</v>
      </c>
      <c r="R250" s="455" t="e">
        <f t="shared" si="127"/>
        <v>#DIV/0!</v>
      </c>
    </row>
    <row r="251" spans="1:18" ht="15" x14ac:dyDescent="0.2">
      <c r="A251" s="754" t="s">
        <v>5949</v>
      </c>
      <c r="B251" s="755"/>
      <c r="C251" s="756"/>
      <c r="D251" s="4" t="s">
        <v>63</v>
      </c>
      <c r="E251" s="348">
        <f>SUM(F251:Q251)</f>
        <v>449000000</v>
      </c>
      <c r="F251" s="348">
        <f>F11+F19+F27+F35+F43+F51+F59+F67+F75+F83+F91+F99+F107+F115+F123+F131+F139+F147+F155+F163+F171+F179+F187+F195+F203+F219+F227+F235+F243</f>
        <v>449000000</v>
      </c>
      <c r="G251" s="348">
        <f t="shared" ref="G251:Q251" si="128">G11+G19+G27+G35+G43+G51+G59+G67+G75+G83+G91+G99+G107+G115+G123+G131+G139+G147+G155+G163+G171+G179+G187+G195+G203+G219+G227+G235+G243</f>
        <v>0</v>
      </c>
      <c r="H251" s="348">
        <f t="shared" si="128"/>
        <v>0</v>
      </c>
      <c r="I251" s="348">
        <f t="shared" si="128"/>
        <v>0</v>
      </c>
      <c r="J251" s="348">
        <f t="shared" si="128"/>
        <v>0</v>
      </c>
      <c r="K251" s="348">
        <f t="shared" si="128"/>
        <v>0</v>
      </c>
      <c r="L251" s="349">
        <f>L11+L19+L27+L35+L43+L51+L59+L67+L75+L83+L91+L99+L107+L115+L123+L131+L139+L147+L155+L163+L171+L179+L187+L195+L203+L219+L227+L235+L243</f>
        <v>0</v>
      </c>
      <c r="M251" s="350">
        <f t="shared" si="128"/>
        <v>0</v>
      </c>
      <c r="N251" s="348">
        <f t="shared" si="128"/>
        <v>0</v>
      </c>
      <c r="O251" s="348">
        <f t="shared" si="128"/>
        <v>0</v>
      </c>
      <c r="P251" s="348">
        <f t="shared" si="128"/>
        <v>0</v>
      </c>
      <c r="Q251" s="348">
        <f t="shared" si="128"/>
        <v>0</v>
      </c>
      <c r="R251" s="349">
        <f>R11+R19+R27+R35+R43+R51+R59+R67+R75+R83+R91+R99+R107+R115+R123+R131+R139+R147+R155+R163+R171+R179+R187+R195+R203+R219+R227+R235+R243</f>
        <v>0</v>
      </c>
    </row>
    <row r="252" spans="1:18" ht="15" x14ac:dyDescent="0.2">
      <c r="A252" s="757"/>
      <c r="B252" s="758"/>
      <c r="C252" s="759"/>
      <c r="D252" s="8" t="s">
        <v>64</v>
      </c>
      <c r="E252" s="351">
        <f>SUM(F252:Q252)</f>
        <v>466100000</v>
      </c>
      <c r="F252" s="344">
        <f>F12+F20+F28+F36+F44+F52+F60+F68+F76+F84+F92+F100+F108+F116+F124+F132+F140+F148+F156+F164+F172+F180+F188+F196+F204+F220+F228+F236+F244+F212</f>
        <v>380000000</v>
      </c>
      <c r="G252" s="344">
        <f t="shared" ref="G252:R252" si="129">G12+G20+G28+G36+G44+G52+G60+G68+G76+G84+G92+G100+G108+G116+G124+G132+G140+G148+G156+G164+G172+G180+G188+G196+G204+G220+G228+G236+G244+G212</f>
        <v>0</v>
      </c>
      <c r="H252" s="344">
        <f t="shared" si="129"/>
        <v>0</v>
      </c>
      <c r="I252" s="344">
        <f t="shared" si="129"/>
        <v>0</v>
      </c>
      <c r="J252" s="344">
        <f t="shared" si="129"/>
        <v>86100000</v>
      </c>
      <c r="K252" s="344">
        <f t="shared" si="129"/>
        <v>0</v>
      </c>
      <c r="L252" s="344">
        <f t="shared" si="129"/>
        <v>0</v>
      </c>
      <c r="M252" s="344">
        <f t="shared" si="129"/>
        <v>0</v>
      </c>
      <c r="N252" s="344">
        <f t="shared" si="129"/>
        <v>0</v>
      </c>
      <c r="O252" s="344">
        <f t="shared" si="129"/>
        <v>0</v>
      </c>
      <c r="P252" s="344">
        <f t="shared" si="129"/>
        <v>0</v>
      </c>
      <c r="Q252" s="344">
        <f t="shared" si="129"/>
        <v>0</v>
      </c>
      <c r="R252" s="344">
        <f t="shared" si="129"/>
        <v>1230000000</v>
      </c>
    </row>
    <row r="253" spans="1:18" ht="15" x14ac:dyDescent="0.2">
      <c r="A253" s="757"/>
      <c r="B253" s="758"/>
      <c r="C253" s="759"/>
      <c r="D253" s="5" t="s">
        <v>65</v>
      </c>
      <c r="E253" s="352">
        <f t="shared" ref="E253:R253" si="130">E252*100/E251</f>
        <v>103.80846325167037</v>
      </c>
      <c r="F253" s="352">
        <f t="shared" si="130"/>
        <v>84.632516703786195</v>
      </c>
      <c r="G253" s="352" t="e">
        <f t="shared" si="130"/>
        <v>#DIV/0!</v>
      </c>
      <c r="H253" s="352" t="e">
        <f t="shared" si="130"/>
        <v>#DIV/0!</v>
      </c>
      <c r="I253" s="352" t="e">
        <f t="shared" si="130"/>
        <v>#DIV/0!</v>
      </c>
      <c r="J253" s="352" t="e">
        <f t="shared" si="130"/>
        <v>#DIV/0!</v>
      </c>
      <c r="K253" s="352" t="e">
        <f t="shared" si="130"/>
        <v>#DIV/0!</v>
      </c>
      <c r="L253" s="352" t="e">
        <f t="shared" si="130"/>
        <v>#DIV/0!</v>
      </c>
      <c r="M253" s="352" t="e">
        <f t="shared" si="130"/>
        <v>#DIV/0!</v>
      </c>
      <c r="N253" s="352" t="e">
        <f t="shared" si="130"/>
        <v>#DIV/0!</v>
      </c>
      <c r="O253" s="352" t="e">
        <f t="shared" si="130"/>
        <v>#DIV/0!</v>
      </c>
      <c r="P253" s="352" t="e">
        <f t="shared" si="130"/>
        <v>#DIV/0!</v>
      </c>
      <c r="Q253" s="352" t="e">
        <f t="shared" si="130"/>
        <v>#DIV/0!</v>
      </c>
      <c r="R253" s="352" t="e">
        <f t="shared" si="130"/>
        <v>#DIV/0!</v>
      </c>
    </row>
    <row r="254" spans="1:18" ht="15" x14ac:dyDescent="0.2">
      <c r="A254" s="757"/>
      <c r="B254" s="758"/>
      <c r="C254" s="759"/>
      <c r="D254" s="8" t="s">
        <v>66</v>
      </c>
      <c r="E254" s="351">
        <f>SUM(F254:Q254)</f>
        <v>1216100000</v>
      </c>
      <c r="F254" s="344">
        <f>F14+F22+F30+F38+F46+F54+F62+F70+F78+F86+F94+F102+F110+F118+F126+F134+F142+F150+F158+F166+F174+F182+F190+F198+F206+F222+F230+F238+F246+F214</f>
        <v>1130000000</v>
      </c>
      <c r="G254" s="344">
        <f t="shared" ref="G254:R254" si="131">G14+G22+G30+G38+G46+G54+G62+G70+G78+G86+G94+G102+G110+G118+G126+G134+G142+G150+G158+G166+G174+G182+G190+G198+G206+G222+G230+G238+G246+G214</f>
        <v>0</v>
      </c>
      <c r="H254" s="344">
        <f t="shared" si="131"/>
        <v>0</v>
      </c>
      <c r="I254" s="344">
        <f t="shared" si="131"/>
        <v>0</v>
      </c>
      <c r="J254" s="344">
        <f t="shared" si="131"/>
        <v>86100000</v>
      </c>
      <c r="K254" s="344">
        <f t="shared" si="131"/>
        <v>0</v>
      </c>
      <c r="L254" s="344">
        <f t="shared" si="131"/>
        <v>0</v>
      </c>
      <c r="M254" s="344">
        <f t="shared" si="131"/>
        <v>0</v>
      </c>
      <c r="N254" s="344">
        <f t="shared" si="131"/>
        <v>0</v>
      </c>
      <c r="O254" s="344">
        <f t="shared" si="131"/>
        <v>0</v>
      </c>
      <c r="P254" s="344">
        <f t="shared" si="131"/>
        <v>0</v>
      </c>
      <c r="Q254" s="344">
        <f t="shared" si="131"/>
        <v>0</v>
      </c>
      <c r="R254" s="344">
        <f t="shared" si="131"/>
        <v>1271000000</v>
      </c>
    </row>
    <row r="255" spans="1:18" ht="15" x14ac:dyDescent="0.2">
      <c r="A255" s="757"/>
      <c r="B255" s="758"/>
      <c r="C255" s="759"/>
      <c r="D255" s="5" t="s">
        <v>67</v>
      </c>
      <c r="E255" s="352">
        <f t="shared" ref="E255:R255" si="132">E254*100/E251</f>
        <v>270.84632516703789</v>
      </c>
      <c r="F255" s="352">
        <f t="shared" si="132"/>
        <v>251.67037861915367</v>
      </c>
      <c r="G255" s="352" t="e">
        <f t="shared" si="132"/>
        <v>#DIV/0!</v>
      </c>
      <c r="H255" s="352" t="e">
        <f t="shared" si="132"/>
        <v>#DIV/0!</v>
      </c>
      <c r="I255" s="352" t="e">
        <f t="shared" si="132"/>
        <v>#DIV/0!</v>
      </c>
      <c r="J255" s="352" t="e">
        <f t="shared" si="132"/>
        <v>#DIV/0!</v>
      </c>
      <c r="K255" s="352" t="e">
        <f t="shared" si="132"/>
        <v>#DIV/0!</v>
      </c>
      <c r="L255" s="352" t="e">
        <f t="shared" si="132"/>
        <v>#DIV/0!</v>
      </c>
      <c r="M255" s="352" t="e">
        <f t="shared" si="132"/>
        <v>#DIV/0!</v>
      </c>
      <c r="N255" s="352" t="e">
        <f t="shared" si="132"/>
        <v>#DIV/0!</v>
      </c>
      <c r="O255" s="352" t="e">
        <f t="shared" si="132"/>
        <v>#DIV/0!</v>
      </c>
      <c r="P255" s="352" t="e">
        <f t="shared" si="132"/>
        <v>#DIV/0!</v>
      </c>
      <c r="Q255" s="352" t="e">
        <f t="shared" si="132"/>
        <v>#DIV/0!</v>
      </c>
      <c r="R255" s="352" t="e">
        <f t="shared" si="132"/>
        <v>#DIV/0!</v>
      </c>
    </row>
    <row r="256" spans="1:18" ht="15" x14ac:dyDescent="0.2">
      <c r="A256" s="757"/>
      <c r="B256" s="758"/>
      <c r="C256" s="759"/>
      <c r="D256" s="7" t="s">
        <v>68</v>
      </c>
      <c r="E256" s="351">
        <f>SUM(F256:Q256)</f>
        <v>1201100000</v>
      </c>
      <c r="F256" s="344">
        <f>F16+F24+F32+F40+F48+F56+F64+F72+F80+F88+F96+F104+F112+F120+F128+F136+F144+F152+F160+F168+F176+F184+F192+F200+F208+F224+F232+F240+F248+F216</f>
        <v>1115000000</v>
      </c>
      <c r="G256" s="344">
        <f t="shared" ref="G256:R256" si="133">G16+G24+G32+G40+G48+G56+G64+G72+G80+G88+G96+G104+G112+G120+G128+G136+G144+G152+G160+G168+G176+G184+G192+G200+G208+G224+G232+G240+G248+G216</f>
        <v>0</v>
      </c>
      <c r="H256" s="344">
        <f t="shared" si="133"/>
        <v>0</v>
      </c>
      <c r="I256" s="344">
        <f t="shared" si="133"/>
        <v>0</v>
      </c>
      <c r="J256" s="344">
        <f t="shared" si="133"/>
        <v>86100000</v>
      </c>
      <c r="K256" s="344">
        <f t="shared" si="133"/>
        <v>0</v>
      </c>
      <c r="L256" s="344">
        <f t="shared" si="133"/>
        <v>0</v>
      </c>
      <c r="M256" s="344">
        <f t="shared" si="133"/>
        <v>0</v>
      </c>
      <c r="N256" s="344">
        <f t="shared" si="133"/>
        <v>0</v>
      </c>
      <c r="O256" s="344">
        <f t="shared" si="133"/>
        <v>0</v>
      </c>
      <c r="P256" s="344">
        <f t="shared" si="133"/>
        <v>0</v>
      </c>
      <c r="Q256" s="344">
        <f t="shared" si="133"/>
        <v>0</v>
      </c>
      <c r="R256" s="344">
        <f t="shared" si="133"/>
        <v>1271000000</v>
      </c>
    </row>
    <row r="257" spans="1:18" ht="15" x14ac:dyDescent="0.2">
      <c r="A257" s="757"/>
      <c r="B257" s="758"/>
      <c r="C257" s="759"/>
      <c r="D257" s="5" t="s">
        <v>69</v>
      </c>
      <c r="E257" s="353">
        <f t="shared" ref="E257:R257" si="134">E256*100/E254</f>
        <v>98.76654880355234</v>
      </c>
      <c r="F257" s="353">
        <f>F256*100/F254</f>
        <v>98.672566371681413</v>
      </c>
      <c r="G257" s="353" t="e">
        <f t="shared" si="134"/>
        <v>#DIV/0!</v>
      </c>
      <c r="H257" s="353" t="e">
        <f t="shared" si="134"/>
        <v>#DIV/0!</v>
      </c>
      <c r="I257" s="353" t="e">
        <f t="shared" si="134"/>
        <v>#DIV/0!</v>
      </c>
      <c r="J257" s="353">
        <f t="shared" si="134"/>
        <v>100</v>
      </c>
      <c r="K257" s="353" t="e">
        <f t="shared" si="134"/>
        <v>#DIV/0!</v>
      </c>
      <c r="L257" s="354" t="e">
        <f t="shared" si="134"/>
        <v>#DIV/0!</v>
      </c>
      <c r="M257" s="355" t="e">
        <f t="shared" si="134"/>
        <v>#DIV/0!</v>
      </c>
      <c r="N257" s="353" t="e">
        <f t="shared" si="134"/>
        <v>#DIV/0!</v>
      </c>
      <c r="O257" s="353" t="e">
        <f t="shared" si="134"/>
        <v>#DIV/0!</v>
      </c>
      <c r="P257" s="353" t="e">
        <f t="shared" si="134"/>
        <v>#DIV/0!</v>
      </c>
      <c r="Q257" s="353" t="e">
        <f t="shared" si="134"/>
        <v>#DIV/0!</v>
      </c>
      <c r="R257" s="354">
        <f t="shared" si="134"/>
        <v>100</v>
      </c>
    </row>
    <row r="258" spans="1:18" ht="15.75" thickBot="1" x14ac:dyDescent="0.25">
      <c r="A258" s="760"/>
      <c r="B258" s="761"/>
      <c r="C258" s="762"/>
      <c r="D258" s="6" t="s">
        <v>70</v>
      </c>
      <c r="E258" s="356">
        <f t="shared" ref="E258:R258" si="135">E256*100/E251</f>
        <v>267.5055679287305</v>
      </c>
      <c r="F258" s="356">
        <f t="shared" si="135"/>
        <v>248.32962138084633</v>
      </c>
      <c r="G258" s="356" t="e">
        <f t="shared" si="135"/>
        <v>#DIV/0!</v>
      </c>
      <c r="H258" s="356" t="e">
        <f t="shared" si="135"/>
        <v>#DIV/0!</v>
      </c>
      <c r="I258" s="356" t="e">
        <f t="shared" si="135"/>
        <v>#DIV/0!</v>
      </c>
      <c r="J258" s="356" t="e">
        <f t="shared" si="135"/>
        <v>#DIV/0!</v>
      </c>
      <c r="K258" s="356" t="e">
        <f t="shared" si="135"/>
        <v>#DIV/0!</v>
      </c>
      <c r="L258" s="357" t="e">
        <f t="shared" si="135"/>
        <v>#DIV/0!</v>
      </c>
      <c r="M258" s="358" t="e">
        <f t="shared" si="135"/>
        <v>#DIV/0!</v>
      </c>
      <c r="N258" s="356" t="e">
        <f t="shared" si="135"/>
        <v>#DIV/0!</v>
      </c>
      <c r="O258" s="356" t="e">
        <f t="shared" si="135"/>
        <v>#DIV/0!</v>
      </c>
      <c r="P258" s="356" t="e">
        <f t="shared" si="135"/>
        <v>#DIV/0!</v>
      </c>
      <c r="Q258" s="356" t="e">
        <f t="shared" si="135"/>
        <v>#DIV/0!</v>
      </c>
      <c r="R258" s="357" t="e">
        <f t="shared" si="135"/>
        <v>#DIV/0!</v>
      </c>
    </row>
    <row r="259" spans="1:18" x14ac:dyDescent="0.2">
      <c r="A259" s="45"/>
      <c r="B259" s="38"/>
      <c r="C259" s="38"/>
    </row>
    <row r="260" spans="1:18" ht="40.700000000000003" customHeight="1" x14ac:dyDescent="0.2">
      <c r="A260" s="515"/>
      <c r="B260" s="516"/>
      <c r="C260" s="516"/>
      <c r="D260" s="517" t="s">
        <v>6025</v>
      </c>
      <c r="E260" s="518" t="s">
        <v>6026</v>
      </c>
      <c r="F260" s="518" t="s">
        <v>6027</v>
      </c>
      <c r="G260" s="518" t="s">
        <v>6028</v>
      </c>
      <c r="H260" s="518" t="s">
        <v>6029</v>
      </c>
      <c r="I260" s="519"/>
      <c r="J260" s="519"/>
      <c r="K260" s="519"/>
      <c r="L260" s="519"/>
      <c r="M260" s="519"/>
      <c r="N260" s="519"/>
      <c r="O260" s="519"/>
      <c r="P260" s="519"/>
      <c r="Q260" s="519"/>
      <c r="R260" s="519"/>
    </row>
    <row r="261" spans="1:18" ht="27.95" customHeight="1" x14ac:dyDescent="0.25">
      <c r="A261" s="515"/>
      <c r="B261" s="516"/>
      <c r="C261" s="516"/>
      <c r="D261" s="8" t="s">
        <v>64</v>
      </c>
      <c r="E261" s="520">
        <f>'PI. MP. Ejec Fin'!J166</f>
        <v>466100000</v>
      </c>
      <c r="F261" s="520">
        <f>E252</f>
        <v>466100000</v>
      </c>
      <c r="G261" s="520">
        <f>'PA. ACTIVIDADES 2016'!K191</f>
        <v>476100000</v>
      </c>
      <c r="H261" s="521"/>
      <c r="I261" s="519"/>
      <c r="J261" s="519"/>
      <c r="K261" s="519"/>
      <c r="L261" s="519"/>
      <c r="M261" s="519"/>
      <c r="N261" s="519"/>
      <c r="O261" s="519"/>
      <c r="P261" s="519"/>
      <c r="Q261" s="519"/>
      <c r="R261" s="519"/>
    </row>
    <row r="262" spans="1:18" ht="29.25" customHeight="1" x14ac:dyDescent="0.25">
      <c r="A262" s="515"/>
      <c r="B262" s="516"/>
      <c r="C262" s="516"/>
      <c r="D262" s="8" t="s">
        <v>66</v>
      </c>
      <c r="E262" s="520">
        <f>'PI. MP. Ejec Fin'!K166</f>
        <v>1216100000</v>
      </c>
      <c r="F262" s="520">
        <f>E254</f>
        <v>1216100000</v>
      </c>
      <c r="G262" s="520">
        <f>'PA. ACTIVIDADES 2016'!L191</f>
        <v>1216100000</v>
      </c>
      <c r="H262" s="521"/>
      <c r="I262" s="519"/>
      <c r="J262" s="519"/>
      <c r="K262" s="519"/>
      <c r="L262" s="519"/>
      <c r="M262" s="519"/>
      <c r="N262" s="519"/>
      <c r="O262" s="519"/>
      <c r="P262" s="519"/>
      <c r="Q262" s="519"/>
      <c r="R262" s="519"/>
    </row>
    <row r="263" spans="1:18" ht="30.75" customHeight="1" x14ac:dyDescent="0.25">
      <c r="A263" s="515"/>
      <c r="B263" s="516"/>
      <c r="C263" s="516"/>
      <c r="D263" s="7" t="s">
        <v>68</v>
      </c>
      <c r="E263" s="520">
        <f>'PI. MP. Ejec Fin'!L166</f>
        <v>1201100000</v>
      </c>
      <c r="F263" s="520">
        <f>E256</f>
        <v>1201100000</v>
      </c>
      <c r="G263" s="520"/>
      <c r="H263" s="521"/>
      <c r="I263" s="519"/>
      <c r="J263" s="519"/>
      <c r="K263" s="519"/>
      <c r="L263" s="519"/>
      <c r="M263" s="519"/>
      <c r="N263" s="519"/>
      <c r="O263" s="519"/>
      <c r="P263" s="519"/>
      <c r="Q263" s="519"/>
      <c r="R263" s="519"/>
    </row>
    <row r="264" spans="1:18" x14ac:dyDescent="0.2">
      <c r="A264" s="44"/>
      <c r="B264" s="37"/>
      <c r="C264" s="37"/>
    </row>
    <row r="265" spans="1:18" x14ac:dyDescent="0.2">
      <c r="A265" s="45"/>
      <c r="B265" s="38"/>
      <c r="C265" s="38"/>
    </row>
    <row r="266" spans="1:18" x14ac:dyDescent="0.2">
      <c r="A266" s="45"/>
      <c r="B266" s="38"/>
      <c r="C266" s="38"/>
    </row>
    <row r="267" spans="1:18" x14ac:dyDescent="0.2">
      <c r="A267" s="45"/>
      <c r="B267" s="38"/>
      <c r="C267" s="38"/>
    </row>
    <row r="268" spans="1:18" x14ac:dyDescent="0.2">
      <c r="A268" s="45"/>
      <c r="B268" s="38"/>
      <c r="C268" s="38"/>
    </row>
    <row r="269" spans="1:18" x14ac:dyDescent="0.2">
      <c r="A269" s="45"/>
      <c r="B269" s="38"/>
      <c r="C269" s="38"/>
    </row>
    <row r="270" spans="1:18" x14ac:dyDescent="0.2">
      <c r="A270" s="45"/>
      <c r="B270" s="38"/>
      <c r="C270" s="38"/>
    </row>
    <row r="271" spans="1:18" x14ac:dyDescent="0.2">
      <c r="A271" s="45"/>
      <c r="B271" s="38"/>
      <c r="C271" s="38"/>
    </row>
    <row r="272" spans="1:18" x14ac:dyDescent="0.2">
      <c r="A272" s="2"/>
      <c r="B272" s="2"/>
      <c r="C272" s="2"/>
    </row>
    <row r="273" spans="1:3" x14ac:dyDescent="0.2">
      <c r="A273" s="2"/>
      <c r="B273" s="2"/>
      <c r="C273" s="2"/>
    </row>
    <row r="274" spans="1:3" x14ac:dyDescent="0.2">
      <c r="A274" s="2"/>
      <c r="B274" s="2"/>
      <c r="C274" s="2"/>
    </row>
    <row r="275" spans="1:3" x14ac:dyDescent="0.2">
      <c r="A275" s="2"/>
      <c r="B275" s="2"/>
      <c r="C275" s="2"/>
    </row>
    <row r="276" spans="1:3" x14ac:dyDescent="0.2">
      <c r="A276" s="2"/>
      <c r="B276" s="2"/>
      <c r="C276" s="2"/>
    </row>
  </sheetData>
  <sheetProtection sheet="1" objects="1" scenarios="1" formatCells="0"/>
  <mergeCells count="97">
    <mergeCell ref="C179:C186"/>
    <mergeCell ref="C187:C194"/>
    <mergeCell ref="C243:C250"/>
    <mergeCell ref="C195:C202"/>
    <mergeCell ref="C203:C210"/>
    <mergeCell ref="C219:C226"/>
    <mergeCell ref="C227:C234"/>
    <mergeCell ref="C235:C242"/>
    <mergeCell ref="B219:B226"/>
    <mergeCell ref="B227:B234"/>
    <mergeCell ref="B235:B242"/>
    <mergeCell ref="B243:B250"/>
    <mergeCell ref="C83:C90"/>
    <mergeCell ref="C91:C98"/>
    <mergeCell ref="C99:C106"/>
    <mergeCell ref="C107:C114"/>
    <mergeCell ref="C115:C122"/>
    <mergeCell ref="C123:C130"/>
    <mergeCell ref="C131:C138"/>
    <mergeCell ref="C139:C146"/>
    <mergeCell ref="C147:C154"/>
    <mergeCell ref="C155:C162"/>
    <mergeCell ref="C163:C170"/>
    <mergeCell ref="C171:C178"/>
    <mergeCell ref="B171:B178"/>
    <mergeCell ref="B179:B186"/>
    <mergeCell ref="B187:B194"/>
    <mergeCell ref="B195:B202"/>
    <mergeCell ref="B203:B210"/>
    <mergeCell ref="F2:O3"/>
    <mergeCell ref="F4:O4"/>
    <mergeCell ref="D7:O7"/>
    <mergeCell ref="B155:B162"/>
    <mergeCell ref="B163:B170"/>
    <mergeCell ref="C67:C74"/>
    <mergeCell ref="C75:C82"/>
    <mergeCell ref="B9:D9"/>
    <mergeCell ref="E9:R9"/>
    <mergeCell ref="B19:B26"/>
    <mergeCell ref="B27:B34"/>
    <mergeCell ref="B35:B42"/>
    <mergeCell ref="B11:B18"/>
    <mergeCell ref="C11:C18"/>
    <mergeCell ref="C19:C26"/>
    <mergeCell ref="C27:C34"/>
    <mergeCell ref="A219:A226"/>
    <mergeCell ref="A227:A234"/>
    <mergeCell ref="A235:A242"/>
    <mergeCell ref="A243:A250"/>
    <mergeCell ref="A211:A218"/>
    <mergeCell ref="A171:A178"/>
    <mergeCell ref="A179:A186"/>
    <mergeCell ref="A187:A194"/>
    <mergeCell ref="A195:A202"/>
    <mergeCell ref="A203:A210"/>
    <mergeCell ref="A131:A138"/>
    <mergeCell ref="A139:A146"/>
    <mergeCell ref="A147:A154"/>
    <mergeCell ref="A155:A162"/>
    <mergeCell ref="A163:A170"/>
    <mergeCell ref="A11:A18"/>
    <mergeCell ref="A19:A26"/>
    <mergeCell ref="A27:A34"/>
    <mergeCell ref="A35:A42"/>
    <mergeCell ref="A43:A50"/>
    <mergeCell ref="C59:C66"/>
    <mergeCell ref="B211:B218"/>
    <mergeCell ref="C211:C218"/>
    <mergeCell ref="A51:A58"/>
    <mergeCell ref="A59:A66"/>
    <mergeCell ref="A67:A74"/>
    <mergeCell ref="A75:A82"/>
    <mergeCell ref="B59:B66"/>
    <mergeCell ref="B67:B74"/>
    <mergeCell ref="B75:B82"/>
    <mergeCell ref="A83:A90"/>
    <mergeCell ref="A91:A98"/>
    <mergeCell ref="A99:A106"/>
    <mergeCell ref="A107:A114"/>
    <mergeCell ref="A115:A122"/>
    <mergeCell ref="A123:A130"/>
    <mergeCell ref="A251:C258"/>
    <mergeCell ref="F5:L5"/>
    <mergeCell ref="B147:B154"/>
    <mergeCell ref="B83:B90"/>
    <mergeCell ref="B91:B98"/>
    <mergeCell ref="B99:B106"/>
    <mergeCell ref="B107:B114"/>
    <mergeCell ref="B115:B122"/>
    <mergeCell ref="B123:B130"/>
    <mergeCell ref="B131:B138"/>
    <mergeCell ref="B139:B146"/>
    <mergeCell ref="B43:B50"/>
    <mergeCell ref="B51:B58"/>
    <mergeCell ref="C35:C42"/>
    <mergeCell ref="C43:C50"/>
    <mergeCell ref="C51:C58"/>
  </mergeCells>
  <conditionalFormatting sqref="E13">
    <cfRule type="iconSet" priority="1105">
      <iconSet iconSet="5Arrows">
        <cfvo type="percent" val="0"/>
        <cfvo type="num" val="25"/>
        <cfvo type="num" val="50"/>
        <cfvo type="num" val="65"/>
        <cfvo type="num" val="80"/>
      </iconSet>
    </cfRule>
  </conditionalFormatting>
  <conditionalFormatting sqref="F13:Q13">
    <cfRule type="iconSet" priority="1104">
      <iconSet iconSet="5Arrows">
        <cfvo type="percent" val="0"/>
        <cfvo type="num" val="25"/>
        <cfvo type="num" val="50"/>
        <cfvo type="num" val="65"/>
        <cfvo type="num" val="80"/>
      </iconSet>
    </cfRule>
  </conditionalFormatting>
  <conditionalFormatting sqref="E15">
    <cfRule type="iconSet" priority="1103">
      <iconSet iconSet="5Arrows">
        <cfvo type="percent" val="0"/>
        <cfvo type="num" val="25"/>
        <cfvo type="num" val="50"/>
        <cfvo type="num" val="65"/>
        <cfvo type="num" val="80"/>
      </iconSet>
    </cfRule>
  </conditionalFormatting>
  <conditionalFormatting sqref="F15:Q15">
    <cfRule type="iconSet" priority="1102">
      <iconSet iconSet="5Arrows">
        <cfvo type="percent" val="0"/>
        <cfvo type="num" val="25"/>
        <cfvo type="num" val="50"/>
        <cfvo type="num" val="65"/>
        <cfvo type="num" val="80"/>
      </iconSet>
    </cfRule>
  </conditionalFormatting>
  <conditionalFormatting sqref="E17">
    <cfRule type="iconSet" priority="1101">
      <iconSet iconSet="5Arrows">
        <cfvo type="percent" val="0"/>
        <cfvo type="num" val="25"/>
        <cfvo type="num" val="50"/>
        <cfvo type="num" val="65"/>
        <cfvo type="num" val="80"/>
      </iconSet>
    </cfRule>
  </conditionalFormatting>
  <conditionalFormatting sqref="F17:Q17">
    <cfRule type="iconSet" priority="1100">
      <iconSet iconSet="5Arrows">
        <cfvo type="percent" val="0"/>
        <cfvo type="num" val="25"/>
        <cfvo type="num" val="50"/>
        <cfvo type="num" val="65"/>
        <cfvo type="num" val="80"/>
      </iconSet>
    </cfRule>
  </conditionalFormatting>
  <conditionalFormatting sqref="E18">
    <cfRule type="iconSet" priority="1099">
      <iconSet iconSet="5Arrows">
        <cfvo type="percent" val="0"/>
        <cfvo type="num" val="25"/>
        <cfvo type="num" val="50"/>
        <cfvo type="num" val="65"/>
        <cfvo type="num" val="80"/>
      </iconSet>
    </cfRule>
  </conditionalFormatting>
  <conditionalFormatting sqref="F18:Q18">
    <cfRule type="iconSet" priority="1098">
      <iconSet iconSet="5Arrows">
        <cfvo type="percent" val="0"/>
        <cfvo type="num" val="25"/>
        <cfvo type="num" val="50"/>
        <cfvo type="num" val="65"/>
        <cfvo type="num" val="80"/>
      </iconSet>
    </cfRule>
  </conditionalFormatting>
  <conditionalFormatting sqref="E21">
    <cfRule type="iconSet" priority="1097">
      <iconSet iconSet="5Arrows">
        <cfvo type="percent" val="0"/>
        <cfvo type="num" val="25"/>
        <cfvo type="num" val="50"/>
        <cfvo type="num" val="65"/>
        <cfvo type="num" val="80"/>
      </iconSet>
    </cfRule>
  </conditionalFormatting>
  <conditionalFormatting sqref="F21:Q21">
    <cfRule type="iconSet" priority="1096">
      <iconSet iconSet="5Arrows">
        <cfvo type="percent" val="0"/>
        <cfvo type="num" val="25"/>
        <cfvo type="num" val="50"/>
        <cfvo type="num" val="65"/>
        <cfvo type="num" val="80"/>
      </iconSet>
    </cfRule>
  </conditionalFormatting>
  <conditionalFormatting sqref="E23">
    <cfRule type="iconSet" priority="1095">
      <iconSet iconSet="5Arrows">
        <cfvo type="percent" val="0"/>
        <cfvo type="num" val="25"/>
        <cfvo type="num" val="50"/>
        <cfvo type="num" val="65"/>
        <cfvo type="num" val="80"/>
      </iconSet>
    </cfRule>
  </conditionalFormatting>
  <conditionalFormatting sqref="F23:Q23">
    <cfRule type="iconSet" priority="1094">
      <iconSet iconSet="5Arrows">
        <cfvo type="percent" val="0"/>
        <cfvo type="num" val="25"/>
        <cfvo type="num" val="50"/>
        <cfvo type="num" val="65"/>
        <cfvo type="num" val="80"/>
      </iconSet>
    </cfRule>
  </conditionalFormatting>
  <conditionalFormatting sqref="E25">
    <cfRule type="iconSet" priority="1093">
      <iconSet iconSet="5Arrows">
        <cfvo type="percent" val="0"/>
        <cfvo type="num" val="25"/>
        <cfvo type="num" val="50"/>
        <cfvo type="num" val="65"/>
        <cfvo type="num" val="80"/>
      </iconSet>
    </cfRule>
  </conditionalFormatting>
  <conditionalFormatting sqref="F25:Q25">
    <cfRule type="iconSet" priority="1092">
      <iconSet iconSet="5Arrows">
        <cfvo type="percent" val="0"/>
        <cfvo type="num" val="25"/>
        <cfvo type="num" val="50"/>
        <cfvo type="num" val="65"/>
        <cfvo type="num" val="80"/>
      </iconSet>
    </cfRule>
  </conditionalFormatting>
  <conditionalFormatting sqref="E26">
    <cfRule type="iconSet" priority="1091">
      <iconSet iconSet="5Arrows">
        <cfvo type="percent" val="0"/>
        <cfvo type="num" val="25"/>
        <cfvo type="num" val="50"/>
        <cfvo type="num" val="65"/>
        <cfvo type="num" val="80"/>
      </iconSet>
    </cfRule>
  </conditionalFormatting>
  <conditionalFormatting sqref="F26:Q26">
    <cfRule type="iconSet" priority="1090">
      <iconSet iconSet="5Arrows">
        <cfvo type="percent" val="0"/>
        <cfvo type="num" val="25"/>
        <cfvo type="num" val="50"/>
        <cfvo type="num" val="65"/>
        <cfvo type="num" val="80"/>
      </iconSet>
    </cfRule>
  </conditionalFormatting>
  <conditionalFormatting sqref="E29">
    <cfRule type="iconSet" priority="1089">
      <iconSet iconSet="5Arrows">
        <cfvo type="percent" val="0"/>
        <cfvo type="num" val="25"/>
        <cfvo type="num" val="50"/>
        <cfvo type="num" val="65"/>
        <cfvo type="num" val="80"/>
      </iconSet>
    </cfRule>
  </conditionalFormatting>
  <conditionalFormatting sqref="F29:Q29">
    <cfRule type="iconSet" priority="1088">
      <iconSet iconSet="5Arrows">
        <cfvo type="percent" val="0"/>
        <cfvo type="num" val="25"/>
        <cfvo type="num" val="50"/>
        <cfvo type="num" val="65"/>
        <cfvo type="num" val="80"/>
      </iconSet>
    </cfRule>
  </conditionalFormatting>
  <conditionalFormatting sqref="E31">
    <cfRule type="iconSet" priority="1087">
      <iconSet iconSet="5Arrows">
        <cfvo type="percent" val="0"/>
        <cfvo type="num" val="25"/>
        <cfvo type="num" val="50"/>
        <cfvo type="num" val="65"/>
        <cfvo type="num" val="80"/>
      </iconSet>
    </cfRule>
  </conditionalFormatting>
  <conditionalFormatting sqref="F31:Q31">
    <cfRule type="iconSet" priority="1086">
      <iconSet iconSet="5Arrows">
        <cfvo type="percent" val="0"/>
        <cfvo type="num" val="25"/>
        <cfvo type="num" val="50"/>
        <cfvo type="num" val="65"/>
        <cfvo type="num" val="80"/>
      </iconSet>
    </cfRule>
  </conditionalFormatting>
  <conditionalFormatting sqref="E33">
    <cfRule type="iconSet" priority="1085">
      <iconSet iconSet="5Arrows">
        <cfvo type="percent" val="0"/>
        <cfvo type="num" val="25"/>
        <cfvo type="num" val="50"/>
        <cfvo type="num" val="65"/>
        <cfvo type="num" val="80"/>
      </iconSet>
    </cfRule>
  </conditionalFormatting>
  <conditionalFormatting sqref="F33:Q33">
    <cfRule type="iconSet" priority="1084">
      <iconSet iconSet="5Arrows">
        <cfvo type="percent" val="0"/>
        <cfvo type="num" val="25"/>
        <cfvo type="num" val="50"/>
        <cfvo type="num" val="65"/>
        <cfvo type="num" val="80"/>
      </iconSet>
    </cfRule>
  </conditionalFormatting>
  <conditionalFormatting sqref="E34">
    <cfRule type="iconSet" priority="1083">
      <iconSet iconSet="5Arrows">
        <cfvo type="percent" val="0"/>
        <cfvo type="num" val="25"/>
        <cfvo type="num" val="50"/>
        <cfvo type="num" val="65"/>
        <cfvo type="num" val="80"/>
      </iconSet>
    </cfRule>
  </conditionalFormatting>
  <conditionalFormatting sqref="F34:Q34">
    <cfRule type="iconSet" priority="1082">
      <iconSet iconSet="5Arrows">
        <cfvo type="percent" val="0"/>
        <cfvo type="num" val="25"/>
        <cfvo type="num" val="50"/>
        <cfvo type="num" val="65"/>
        <cfvo type="num" val="80"/>
      </iconSet>
    </cfRule>
  </conditionalFormatting>
  <conditionalFormatting sqref="E37">
    <cfRule type="iconSet" priority="1081">
      <iconSet iconSet="5Arrows">
        <cfvo type="percent" val="0"/>
        <cfvo type="num" val="25"/>
        <cfvo type="num" val="50"/>
        <cfvo type="num" val="65"/>
        <cfvo type="num" val="80"/>
      </iconSet>
    </cfRule>
  </conditionalFormatting>
  <conditionalFormatting sqref="F37:Q37">
    <cfRule type="iconSet" priority="1080">
      <iconSet iconSet="5Arrows">
        <cfvo type="percent" val="0"/>
        <cfvo type="num" val="25"/>
        <cfvo type="num" val="50"/>
        <cfvo type="num" val="65"/>
        <cfvo type="num" val="80"/>
      </iconSet>
    </cfRule>
  </conditionalFormatting>
  <conditionalFormatting sqref="E39">
    <cfRule type="iconSet" priority="1079">
      <iconSet iconSet="5Arrows">
        <cfvo type="percent" val="0"/>
        <cfvo type="num" val="25"/>
        <cfvo type="num" val="50"/>
        <cfvo type="num" val="65"/>
        <cfvo type="num" val="80"/>
      </iconSet>
    </cfRule>
  </conditionalFormatting>
  <conditionalFormatting sqref="F39:Q39">
    <cfRule type="iconSet" priority="1078">
      <iconSet iconSet="5Arrows">
        <cfvo type="percent" val="0"/>
        <cfvo type="num" val="25"/>
        <cfvo type="num" val="50"/>
        <cfvo type="num" val="65"/>
        <cfvo type="num" val="80"/>
      </iconSet>
    </cfRule>
  </conditionalFormatting>
  <conditionalFormatting sqref="E41">
    <cfRule type="iconSet" priority="1077">
      <iconSet iconSet="5Arrows">
        <cfvo type="percent" val="0"/>
        <cfvo type="num" val="25"/>
        <cfvo type="num" val="50"/>
        <cfvo type="num" val="65"/>
        <cfvo type="num" val="80"/>
      </iconSet>
    </cfRule>
  </conditionalFormatting>
  <conditionalFormatting sqref="F41:Q41">
    <cfRule type="iconSet" priority="1076">
      <iconSet iconSet="5Arrows">
        <cfvo type="percent" val="0"/>
        <cfvo type="num" val="25"/>
        <cfvo type="num" val="50"/>
        <cfvo type="num" val="65"/>
        <cfvo type="num" val="80"/>
      </iconSet>
    </cfRule>
  </conditionalFormatting>
  <conditionalFormatting sqref="E42">
    <cfRule type="iconSet" priority="1075">
      <iconSet iconSet="5Arrows">
        <cfvo type="percent" val="0"/>
        <cfvo type="num" val="25"/>
        <cfvo type="num" val="50"/>
        <cfvo type="num" val="65"/>
        <cfvo type="num" val="80"/>
      </iconSet>
    </cfRule>
  </conditionalFormatting>
  <conditionalFormatting sqref="F42:Q42">
    <cfRule type="iconSet" priority="1074">
      <iconSet iconSet="5Arrows">
        <cfvo type="percent" val="0"/>
        <cfvo type="num" val="25"/>
        <cfvo type="num" val="50"/>
        <cfvo type="num" val="65"/>
        <cfvo type="num" val="80"/>
      </iconSet>
    </cfRule>
  </conditionalFormatting>
  <conditionalFormatting sqref="E45">
    <cfRule type="iconSet" priority="1073">
      <iconSet iconSet="5Arrows">
        <cfvo type="percent" val="0"/>
        <cfvo type="num" val="25"/>
        <cfvo type="num" val="50"/>
        <cfvo type="num" val="65"/>
        <cfvo type="num" val="80"/>
      </iconSet>
    </cfRule>
  </conditionalFormatting>
  <conditionalFormatting sqref="F45:Q45">
    <cfRule type="iconSet" priority="1072">
      <iconSet iconSet="5Arrows">
        <cfvo type="percent" val="0"/>
        <cfvo type="num" val="25"/>
        <cfvo type="num" val="50"/>
        <cfvo type="num" val="65"/>
        <cfvo type="num" val="80"/>
      </iconSet>
    </cfRule>
  </conditionalFormatting>
  <conditionalFormatting sqref="E47">
    <cfRule type="iconSet" priority="1071">
      <iconSet iconSet="5Arrows">
        <cfvo type="percent" val="0"/>
        <cfvo type="num" val="25"/>
        <cfvo type="num" val="50"/>
        <cfvo type="num" val="65"/>
        <cfvo type="num" val="80"/>
      </iconSet>
    </cfRule>
  </conditionalFormatting>
  <conditionalFormatting sqref="F47:Q47">
    <cfRule type="iconSet" priority="1070">
      <iconSet iconSet="5Arrows">
        <cfvo type="percent" val="0"/>
        <cfvo type="num" val="25"/>
        <cfvo type="num" val="50"/>
        <cfvo type="num" val="65"/>
        <cfvo type="num" val="80"/>
      </iconSet>
    </cfRule>
  </conditionalFormatting>
  <conditionalFormatting sqref="E49">
    <cfRule type="iconSet" priority="1069">
      <iconSet iconSet="5Arrows">
        <cfvo type="percent" val="0"/>
        <cfvo type="num" val="25"/>
        <cfvo type="num" val="50"/>
        <cfvo type="num" val="65"/>
        <cfvo type="num" val="80"/>
      </iconSet>
    </cfRule>
  </conditionalFormatting>
  <conditionalFormatting sqref="F49:Q49">
    <cfRule type="iconSet" priority="1068">
      <iconSet iconSet="5Arrows">
        <cfvo type="percent" val="0"/>
        <cfvo type="num" val="25"/>
        <cfvo type="num" val="50"/>
        <cfvo type="num" val="65"/>
        <cfvo type="num" val="80"/>
      </iconSet>
    </cfRule>
  </conditionalFormatting>
  <conditionalFormatting sqref="E50">
    <cfRule type="iconSet" priority="1067">
      <iconSet iconSet="5Arrows">
        <cfvo type="percent" val="0"/>
        <cfvo type="num" val="25"/>
        <cfvo type="num" val="50"/>
        <cfvo type="num" val="65"/>
        <cfvo type="num" val="80"/>
      </iconSet>
    </cfRule>
  </conditionalFormatting>
  <conditionalFormatting sqref="F50:Q50">
    <cfRule type="iconSet" priority="1066">
      <iconSet iconSet="5Arrows">
        <cfvo type="percent" val="0"/>
        <cfvo type="num" val="25"/>
        <cfvo type="num" val="50"/>
        <cfvo type="num" val="65"/>
        <cfvo type="num" val="80"/>
      </iconSet>
    </cfRule>
  </conditionalFormatting>
  <conditionalFormatting sqref="E53">
    <cfRule type="iconSet" priority="1065">
      <iconSet iconSet="5Arrows">
        <cfvo type="percent" val="0"/>
        <cfvo type="num" val="25"/>
        <cfvo type="num" val="50"/>
        <cfvo type="num" val="65"/>
        <cfvo type="num" val="80"/>
      </iconSet>
    </cfRule>
  </conditionalFormatting>
  <conditionalFormatting sqref="F53:Q53">
    <cfRule type="iconSet" priority="1064">
      <iconSet iconSet="5Arrows">
        <cfvo type="percent" val="0"/>
        <cfvo type="num" val="25"/>
        <cfvo type="num" val="50"/>
        <cfvo type="num" val="65"/>
        <cfvo type="num" val="80"/>
      </iconSet>
    </cfRule>
  </conditionalFormatting>
  <conditionalFormatting sqref="E55">
    <cfRule type="iconSet" priority="1063">
      <iconSet iconSet="5Arrows">
        <cfvo type="percent" val="0"/>
        <cfvo type="num" val="25"/>
        <cfvo type="num" val="50"/>
        <cfvo type="num" val="65"/>
        <cfvo type="num" val="80"/>
      </iconSet>
    </cfRule>
  </conditionalFormatting>
  <conditionalFormatting sqref="F55:Q55">
    <cfRule type="iconSet" priority="1062">
      <iconSet iconSet="5Arrows">
        <cfvo type="percent" val="0"/>
        <cfvo type="num" val="25"/>
        <cfvo type="num" val="50"/>
        <cfvo type="num" val="65"/>
        <cfvo type="num" val="80"/>
      </iconSet>
    </cfRule>
  </conditionalFormatting>
  <conditionalFormatting sqref="E57">
    <cfRule type="iconSet" priority="1061">
      <iconSet iconSet="5Arrows">
        <cfvo type="percent" val="0"/>
        <cfvo type="num" val="25"/>
        <cfvo type="num" val="50"/>
        <cfvo type="num" val="65"/>
        <cfvo type="num" val="80"/>
      </iconSet>
    </cfRule>
  </conditionalFormatting>
  <conditionalFormatting sqref="F57:Q57">
    <cfRule type="iconSet" priority="1060">
      <iconSet iconSet="5Arrows">
        <cfvo type="percent" val="0"/>
        <cfvo type="num" val="25"/>
        <cfvo type="num" val="50"/>
        <cfvo type="num" val="65"/>
        <cfvo type="num" val="80"/>
      </iconSet>
    </cfRule>
  </conditionalFormatting>
  <conditionalFormatting sqref="E58">
    <cfRule type="iconSet" priority="1059">
      <iconSet iconSet="5Arrows">
        <cfvo type="percent" val="0"/>
        <cfvo type="num" val="25"/>
        <cfvo type="num" val="50"/>
        <cfvo type="num" val="65"/>
        <cfvo type="num" val="80"/>
      </iconSet>
    </cfRule>
  </conditionalFormatting>
  <conditionalFormatting sqref="F58:Q58">
    <cfRule type="iconSet" priority="1058">
      <iconSet iconSet="5Arrows">
        <cfvo type="percent" val="0"/>
        <cfvo type="num" val="25"/>
        <cfvo type="num" val="50"/>
        <cfvo type="num" val="65"/>
        <cfvo type="num" val="80"/>
      </iconSet>
    </cfRule>
  </conditionalFormatting>
  <conditionalFormatting sqref="E61">
    <cfRule type="iconSet" priority="1057">
      <iconSet iconSet="5Arrows">
        <cfvo type="percent" val="0"/>
        <cfvo type="num" val="25"/>
        <cfvo type="num" val="50"/>
        <cfvo type="num" val="65"/>
        <cfvo type="num" val="80"/>
      </iconSet>
    </cfRule>
  </conditionalFormatting>
  <conditionalFormatting sqref="F61:Q61">
    <cfRule type="iconSet" priority="1056">
      <iconSet iconSet="5Arrows">
        <cfvo type="percent" val="0"/>
        <cfvo type="num" val="25"/>
        <cfvo type="num" val="50"/>
        <cfvo type="num" val="65"/>
        <cfvo type="num" val="80"/>
      </iconSet>
    </cfRule>
  </conditionalFormatting>
  <conditionalFormatting sqref="E63">
    <cfRule type="iconSet" priority="1055">
      <iconSet iconSet="5Arrows">
        <cfvo type="percent" val="0"/>
        <cfvo type="num" val="25"/>
        <cfvo type="num" val="50"/>
        <cfvo type="num" val="65"/>
        <cfvo type="num" val="80"/>
      </iconSet>
    </cfRule>
  </conditionalFormatting>
  <conditionalFormatting sqref="F63:Q63">
    <cfRule type="iconSet" priority="1054">
      <iconSet iconSet="5Arrows">
        <cfvo type="percent" val="0"/>
        <cfvo type="num" val="25"/>
        <cfvo type="num" val="50"/>
        <cfvo type="num" val="65"/>
        <cfvo type="num" val="80"/>
      </iconSet>
    </cfRule>
  </conditionalFormatting>
  <conditionalFormatting sqref="E65">
    <cfRule type="iconSet" priority="1053">
      <iconSet iconSet="5Arrows">
        <cfvo type="percent" val="0"/>
        <cfvo type="num" val="25"/>
        <cfvo type="num" val="50"/>
        <cfvo type="num" val="65"/>
        <cfvo type="num" val="80"/>
      </iconSet>
    </cfRule>
  </conditionalFormatting>
  <conditionalFormatting sqref="F65:Q65">
    <cfRule type="iconSet" priority="1052">
      <iconSet iconSet="5Arrows">
        <cfvo type="percent" val="0"/>
        <cfvo type="num" val="25"/>
        <cfvo type="num" val="50"/>
        <cfvo type="num" val="65"/>
        <cfvo type="num" val="80"/>
      </iconSet>
    </cfRule>
  </conditionalFormatting>
  <conditionalFormatting sqref="E66">
    <cfRule type="iconSet" priority="1051">
      <iconSet iconSet="5Arrows">
        <cfvo type="percent" val="0"/>
        <cfvo type="num" val="25"/>
        <cfvo type="num" val="50"/>
        <cfvo type="num" val="65"/>
        <cfvo type="num" val="80"/>
      </iconSet>
    </cfRule>
  </conditionalFormatting>
  <conditionalFormatting sqref="F66:Q66">
    <cfRule type="iconSet" priority="1050">
      <iconSet iconSet="5Arrows">
        <cfvo type="percent" val="0"/>
        <cfvo type="num" val="25"/>
        <cfvo type="num" val="50"/>
        <cfvo type="num" val="65"/>
        <cfvo type="num" val="80"/>
      </iconSet>
    </cfRule>
  </conditionalFormatting>
  <conditionalFormatting sqref="E69">
    <cfRule type="iconSet" priority="1049">
      <iconSet iconSet="5Arrows">
        <cfvo type="percent" val="0"/>
        <cfvo type="num" val="25"/>
        <cfvo type="num" val="50"/>
        <cfvo type="num" val="65"/>
        <cfvo type="num" val="80"/>
      </iconSet>
    </cfRule>
  </conditionalFormatting>
  <conditionalFormatting sqref="F69:Q69">
    <cfRule type="iconSet" priority="1048">
      <iconSet iconSet="5Arrows">
        <cfvo type="percent" val="0"/>
        <cfvo type="num" val="25"/>
        <cfvo type="num" val="50"/>
        <cfvo type="num" val="65"/>
        <cfvo type="num" val="80"/>
      </iconSet>
    </cfRule>
  </conditionalFormatting>
  <conditionalFormatting sqref="E71">
    <cfRule type="iconSet" priority="1047">
      <iconSet iconSet="5Arrows">
        <cfvo type="percent" val="0"/>
        <cfvo type="num" val="25"/>
        <cfvo type="num" val="50"/>
        <cfvo type="num" val="65"/>
        <cfvo type="num" val="80"/>
      </iconSet>
    </cfRule>
  </conditionalFormatting>
  <conditionalFormatting sqref="F71:Q71">
    <cfRule type="iconSet" priority="1046">
      <iconSet iconSet="5Arrows">
        <cfvo type="percent" val="0"/>
        <cfvo type="num" val="25"/>
        <cfvo type="num" val="50"/>
        <cfvo type="num" val="65"/>
        <cfvo type="num" val="80"/>
      </iconSet>
    </cfRule>
  </conditionalFormatting>
  <conditionalFormatting sqref="E73">
    <cfRule type="iconSet" priority="1045">
      <iconSet iconSet="5Arrows">
        <cfvo type="percent" val="0"/>
        <cfvo type="num" val="25"/>
        <cfvo type="num" val="50"/>
        <cfvo type="num" val="65"/>
        <cfvo type="num" val="80"/>
      </iconSet>
    </cfRule>
  </conditionalFormatting>
  <conditionalFormatting sqref="F73:Q73">
    <cfRule type="iconSet" priority="1044">
      <iconSet iconSet="5Arrows">
        <cfvo type="percent" val="0"/>
        <cfvo type="num" val="25"/>
        <cfvo type="num" val="50"/>
        <cfvo type="num" val="65"/>
        <cfvo type="num" val="80"/>
      </iconSet>
    </cfRule>
  </conditionalFormatting>
  <conditionalFormatting sqref="E74">
    <cfRule type="iconSet" priority="1043">
      <iconSet iconSet="5Arrows">
        <cfvo type="percent" val="0"/>
        <cfvo type="num" val="25"/>
        <cfvo type="num" val="50"/>
        <cfvo type="num" val="65"/>
        <cfvo type="num" val="80"/>
      </iconSet>
    </cfRule>
  </conditionalFormatting>
  <conditionalFormatting sqref="F74:Q74">
    <cfRule type="iconSet" priority="1042">
      <iconSet iconSet="5Arrows">
        <cfvo type="percent" val="0"/>
        <cfvo type="num" val="25"/>
        <cfvo type="num" val="50"/>
        <cfvo type="num" val="65"/>
        <cfvo type="num" val="80"/>
      </iconSet>
    </cfRule>
  </conditionalFormatting>
  <conditionalFormatting sqref="E77">
    <cfRule type="iconSet" priority="1041">
      <iconSet iconSet="5Arrows">
        <cfvo type="percent" val="0"/>
        <cfvo type="num" val="25"/>
        <cfvo type="num" val="50"/>
        <cfvo type="num" val="65"/>
        <cfvo type="num" val="80"/>
      </iconSet>
    </cfRule>
  </conditionalFormatting>
  <conditionalFormatting sqref="F77:Q77">
    <cfRule type="iconSet" priority="1040">
      <iconSet iconSet="5Arrows">
        <cfvo type="percent" val="0"/>
        <cfvo type="num" val="25"/>
        <cfvo type="num" val="50"/>
        <cfvo type="num" val="65"/>
        <cfvo type="num" val="80"/>
      </iconSet>
    </cfRule>
  </conditionalFormatting>
  <conditionalFormatting sqref="E79">
    <cfRule type="iconSet" priority="1039">
      <iconSet iconSet="5Arrows">
        <cfvo type="percent" val="0"/>
        <cfvo type="num" val="25"/>
        <cfvo type="num" val="50"/>
        <cfvo type="num" val="65"/>
        <cfvo type="num" val="80"/>
      </iconSet>
    </cfRule>
  </conditionalFormatting>
  <conditionalFormatting sqref="F79:Q79">
    <cfRule type="iconSet" priority="1038">
      <iconSet iconSet="5Arrows">
        <cfvo type="percent" val="0"/>
        <cfvo type="num" val="25"/>
        <cfvo type="num" val="50"/>
        <cfvo type="num" val="65"/>
        <cfvo type="num" val="80"/>
      </iconSet>
    </cfRule>
  </conditionalFormatting>
  <conditionalFormatting sqref="E81">
    <cfRule type="iconSet" priority="1037">
      <iconSet iconSet="5Arrows">
        <cfvo type="percent" val="0"/>
        <cfvo type="num" val="25"/>
        <cfvo type="num" val="50"/>
        <cfvo type="num" val="65"/>
        <cfvo type="num" val="80"/>
      </iconSet>
    </cfRule>
  </conditionalFormatting>
  <conditionalFormatting sqref="F81:Q81">
    <cfRule type="iconSet" priority="1036">
      <iconSet iconSet="5Arrows">
        <cfvo type="percent" val="0"/>
        <cfvo type="num" val="25"/>
        <cfvo type="num" val="50"/>
        <cfvo type="num" val="65"/>
        <cfvo type="num" val="80"/>
      </iconSet>
    </cfRule>
  </conditionalFormatting>
  <conditionalFormatting sqref="E82">
    <cfRule type="iconSet" priority="1035">
      <iconSet iconSet="5Arrows">
        <cfvo type="percent" val="0"/>
        <cfvo type="num" val="25"/>
        <cfvo type="num" val="50"/>
        <cfvo type="num" val="65"/>
        <cfvo type="num" val="80"/>
      </iconSet>
    </cfRule>
  </conditionalFormatting>
  <conditionalFormatting sqref="F82:Q82">
    <cfRule type="iconSet" priority="1034">
      <iconSet iconSet="5Arrows">
        <cfvo type="percent" val="0"/>
        <cfvo type="num" val="25"/>
        <cfvo type="num" val="50"/>
        <cfvo type="num" val="65"/>
        <cfvo type="num" val="80"/>
      </iconSet>
    </cfRule>
  </conditionalFormatting>
  <conditionalFormatting sqref="E85">
    <cfRule type="iconSet" priority="1033">
      <iconSet iconSet="5Arrows">
        <cfvo type="percent" val="0"/>
        <cfvo type="num" val="25"/>
        <cfvo type="num" val="50"/>
        <cfvo type="num" val="65"/>
        <cfvo type="num" val="80"/>
      </iconSet>
    </cfRule>
  </conditionalFormatting>
  <conditionalFormatting sqref="F85:Q85">
    <cfRule type="iconSet" priority="1032">
      <iconSet iconSet="5Arrows">
        <cfvo type="percent" val="0"/>
        <cfvo type="num" val="25"/>
        <cfvo type="num" val="50"/>
        <cfvo type="num" val="65"/>
        <cfvo type="num" val="80"/>
      </iconSet>
    </cfRule>
  </conditionalFormatting>
  <conditionalFormatting sqref="E87">
    <cfRule type="iconSet" priority="1031">
      <iconSet iconSet="5Arrows">
        <cfvo type="percent" val="0"/>
        <cfvo type="num" val="25"/>
        <cfvo type="num" val="50"/>
        <cfvo type="num" val="65"/>
        <cfvo type="num" val="80"/>
      </iconSet>
    </cfRule>
  </conditionalFormatting>
  <conditionalFormatting sqref="F87:Q87">
    <cfRule type="iconSet" priority="1030">
      <iconSet iconSet="5Arrows">
        <cfvo type="percent" val="0"/>
        <cfvo type="num" val="25"/>
        <cfvo type="num" val="50"/>
        <cfvo type="num" val="65"/>
        <cfvo type="num" val="80"/>
      </iconSet>
    </cfRule>
  </conditionalFormatting>
  <conditionalFormatting sqref="E89">
    <cfRule type="iconSet" priority="1029">
      <iconSet iconSet="5Arrows">
        <cfvo type="percent" val="0"/>
        <cfvo type="num" val="25"/>
        <cfvo type="num" val="50"/>
        <cfvo type="num" val="65"/>
        <cfvo type="num" val="80"/>
      </iconSet>
    </cfRule>
  </conditionalFormatting>
  <conditionalFormatting sqref="F89:Q89">
    <cfRule type="iconSet" priority="1028">
      <iconSet iconSet="5Arrows">
        <cfvo type="percent" val="0"/>
        <cfvo type="num" val="25"/>
        <cfvo type="num" val="50"/>
        <cfvo type="num" val="65"/>
        <cfvo type="num" val="80"/>
      </iconSet>
    </cfRule>
  </conditionalFormatting>
  <conditionalFormatting sqref="E90">
    <cfRule type="iconSet" priority="1027">
      <iconSet iconSet="5Arrows">
        <cfvo type="percent" val="0"/>
        <cfvo type="num" val="25"/>
        <cfvo type="num" val="50"/>
        <cfvo type="num" val="65"/>
        <cfvo type="num" val="80"/>
      </iconSet>
    </cfRule>
  </conditionalFormatting>
  <conditionalFormatting sqref="F90:Q90">
    <cfRule type="iconSet" priority="1026">
      <iconSet iconSet="5Arrows">
        <cfvo type="percent" val="0"/>
        <cfvo type="num" val="25"/>
        <cfvo type="num" val="50"/>
        <cfvo type="num" val="65"/>
        <cfvo type="num" val="80"/>
      </iconSet>
    </cfRule>
  </conditionalFormatting>
  <conditionalFormatting sqref="E93">
    <cfRule type="iconSet" priority="1025">
      <iconSet iconSet="5Arrows">
        <cfvo type="percent" val="0"/>
        <cfvo type="num" val="25"/>
        <cfvo type="num" val="50"/>
        <cfvo type="num" val="65"/>
        <cfvo type="num" val="80"/>
      </iconSet>
    </cfRule>
  </conditionalFormatting>
  <conditionalFormatting sqref="F93:Q93">
    <cfRule type="iconSet" priority="1024">
      <iconSet iconSet="5Arrows">
        <cfvo type="percent" val="0"/>
        <cfvo type="num" val="25"/>
        <cfvo type="num" val="50"/>
        <cfvo type="num" val="65"/>
        <cfvo type="num" val="80"/>
      </iconSet>
    </cfRule>
  </conditionalFormatting>
  <conditionalFormatting sqref="E95">
    <cfRule type="iconSet" priority="1023">
      <iconSet iconSet="5Arrows">
        <cfvo type="percent" val="0"/>
        <cfvo type="num" val="25"/>
        <cfvo type="num" val="50"/>
        <cfvo type="num" val="65"/>
        <cfvo type="num" val="80"/>
      </iconSet>
    </cfRule>
  </conditionalFormatting>
  <conditionalFormatting sqref="F95:Q95">
    <cfRule type="iconSet" priority="1022">
      <iconSet iconSet="5Arrows">
        <cfvo type="percent" val="0"/>
        <cfvo type="num" val="25"/>
        <cfvo type="num" val="50"/>
        <cfvo type="num" val="65"/>
        <cfvo type="num" val="80"/>
      </iconSet>
    </cfRule>
  </conditionalFormatting>
  <conditionalFormatting sqref="E97">
    <cfRule type="iconSet" priority="1021">
      <iconSet iconSet="5Arrows">
        <cfvo type="percent" val="0"/>
        <cfvo type="num" val="25"/>
        <cfvo type="num" val="50"/>
        <cfvo type="num" val="65"/>
        <cfvo type="num" val="80"/>
      </iconSet>
    </cfRule>
  </conditionalFormatting>
  <conditionalFormatting sqref="F97:Q97">
    <cfRule type="iconSet" priority="1020">
      <iconSet iconSet="5Arrows">
        <cfvo type="percent" val="0"/>
        <cfvo type="num" val="25"/>
        <cfvo type="num" val="50"/>
        <cfvo type="num" val="65"/>
        <cfvo type="num" val="80"/>
      </iconSet>
    </cfRule>
  </conditionalFormatting>
  <conditionalFormatting sqref="E98">
    <cfRule type="iconSet" priority="1019">
      <iconSet iconSet="5Arrows">
        <cfvo type="percent" val="0"/>
        <cfvo type="num" val="25"/>
        <cfvo type="num" val="50"/>
        <cfvo type="num" val="65"/>
        <cfvo type="num" val="80"/>
      </iconSet>
    </cfRule>
  </conditionalFormatting>
  <conditionalFormatting sqref="F98:Q98">
    <cfRule type="iconSet" priority="1018">
      <iconSet iconSet="5Arrows">
        <cfvo type="percent" val="0"/>
        <cfvo type="num" val="25"/>
        <cfvo type="num" val="50"/>
        <cfvo type="num" val="65"/>
        <cfvo type="num" val="80"/>
      </iconSet>
    </cfRule>
  </conditionalFormatting>
  <conditionalFormatting sqref="E101">
    <cfRule type="iconSet" priority="1017">
      <iconSet iconSet="5Arrows">
        <cfvo type="percent" val="0"/>
        <cfvo type="num" val="25"/>
        <cfvo type="num" val="50"/>
        <cfvo type="num" val="65"/>
        <cfvo type="num" val="80"/>
      </iconSet>
    </cfRule>
  </conditionalFormatting>
  <conditionalFormatting sqref="F101:Q101">
    <cfRule type="iconSet" priority="1016">
      <iconSet iconSet="5Arrows">
        <cfvo type="percent" val="0"/>
        <cfvo type="num" val="25"/>
        <cfvo type="num" val="50"/>
        <cfvo type="num" val="65"/>
        <cfvo type="num" val="80"/>
      </iconSet>
    </cfRule>
  </conditionalFormatting>
  <conditionalFormatting sqref="E103">
    <cfRule type="iconSet" priority="1015">
      <iconSet iconSet="5Arrows">
        <cfvo type="percent" val="0"/>
        <cfvo type="num" val="25"/>
        <cfvo type="num" val="50"/>
        <cfvo type="num" val="65"/>
        <cfvo type="num" val="80"/>
      </iconSet>
    </cfRule>
  </conditionalFormatting>
  <conditionalFormatting sqref="F103:Q103">
    <cfRule type="iconSet" priority="1014">
      <iconSet iconSet="5Arrows">
        <cfvo type="percent" val="0"/>
        <cfvo type="num" val="25"/>
        <cfvo type="num" val="50"/>
        <cfvo type="num" val="65"/>
        <cfvo type="num" val="80"/>
      </iconSet>
    </cfRule>
  </conditionalFormatting>
  <conditionalFormatting sqref="E105">
    <cfRule type="iconSet" priority="1013">
      <iconSet iconSet="5Arrows">
        <cfvo type="percent" val="0"/>
        <cfvo type="num" val="25"/>
        <cfvo type="num" val="50"/>
        <cfvo type="num" val="65"/>
        <cfvo type="num" val="80"/>
      </iconSet>
    </cfRule>
  </conditionalFormatting>
  <conditionalFormatting sqref="F105:Q105">
    <cfRule type="iconSet" priority="1012">
      <iconSet iconSet="5Arrows">
        <cfvo type="percent" val="0"/>
        <cfvo type="num" val="25"/>
        <cfvo type="num" val="50"/>
        <cfvo type="num" val="65"/>
        <cfvo type="num" val="80"/>
      </iconSet>
    </cfRule>
  </conditionalFormatting>
  <conditionalFormatting sqref="E106">
    <cfRule type="iconSet" priority="1011">
      <iconSet iconSet="5Arrows">
        <cfvo type="percent" val="0"/>
        <cfvo type="num" val="25"/>
        <cfvo type="num" val="50"/>
        <cfvo type="num" val="65"/>
        <cfvo type="num" val="80"/>
      </iconSet>
    </cfRule>
  </conditionalFormatting>
  <conditionalFormatting sqref="F106:Q106">
    <cfRule type="iconSet" priority="1010">
      <iconSet iconSet="5Arrows">
        <cfvo type="percent" val="0"/>
        <cfvo type="num" val="25"/>
        <cfvo type="num" val="50"/>
        <cfvo type="num" val="65"/>
        <cfvo type="num" val="80"/>
      </iconSet>
    </cfRule>
  </conditionalFormatting>
  <conditionalFormatting sqref="E109">
    <cfRule type="iconSet" priority="1009">
      <iconSet iconSet="5Arrows">
        <cfvo type="percent" val="0"/>
        <cfvo type="num" val="25"/>
        <cfvo type="num" val="50"/>
        <cfvo type="num" val="65"/>
        <cfvo type="num" val="80"/>
      </iconSet>
    </cfRule>
  </conditionalFormatting>
  <conditionalFormatting sqref="F109:Q109">
    <cfRule type="iconSet" priority="1008">
      <iconSet iconSet="5Arrows">
        <cfvo type="percent" val="0"/>
        <cfvo type="num" val="25"/>
        <cfvo type="num" val="50"/>
        <cfvo type="num" val="65"/>
        <cfvo type="num" val="80"/>
      </iconSet>
    </cfRule>
  </conditionalFormatting>
  <conditionalFormatting sqref="E111">
    <cfRule type="iconSet" priority="1007">
      <iconSet iconSet="5Arrows">
        <cfvo type="percent" val="0"/>
        <cfvo type="num" val="25"/>
        <cfvo type="num" val="50"/>
        <cfvo type="num" val="65"/>
        <cfvo type="num" val="80"/>
      </iconSet>
    </cfRule>
  </conditionalFormatting>
  <conditionalFormatting sqref="F111:Q111">
    <cfRule type="iconSet" priority="1006">
      <iconSet iconSet="5Arrows">
        <cfvo type="percent" val="0"/>
        <cfvo type="num" val="25"/>
        <cfvo type="num" val="50"/>
        <cfvo type="num" val="65"/>
        <cfvo type="num" val="80"/>
      </iconSet>
    </cfRule>
  </conditionalFormatting>
  <conditionalFormatting sqref="E113">
    <cfRule type="iconSet" priority="1005">
      <iconSet iconSet="5Arrows">
        <cfvo type="percent" val="0"/>
        <cfvo type="num" val="25"/>
        <cfvo type="num" val="50"/>
        <cfvo type="num" val="65"/>
        <cfvo type="num" val="80"/>
      </iconSet>
    </cfRule>
  </conditionalFormatting>
  <conditionalFormatting sqref="F113:Q113">
    <cfRule type="iconSet" priority="1004">
      <iconSet iconSet="5Arrows">
        <cfvo type="percent" val="0"/>
        <cfvo type="num" val="25"/>
        <cfvo type="num" val="50"/>
        <cfvo type="num" val="65"/>
        <cfvo type="num" val="80"/>
      </iconSet>
    </cfRule>
  </conditionalFormatting>
  <conditionalFormatting sqref="E114">
    <cfRule type="iconSet" priority="1003">
      <iconSet iconSet="5Arrows">
        <cfvo type="percent" val="0"/>
        <cfvo type="num" val="25"/>
        <cfvo type="num" val="50"/>
        <cfvo type="num" val="65"/>
        <cfvo type="num" val="80"/>
      </iconSet>
    </cfRule>
  </conditionalFormatting>
  <conditionalFormatting sqref="F114:Q114">
    <cfRule type="iconSet" priority="1002">
      <iconSet iconSet="5Arrows">
        <cfvo type="percent" val="0"/>
        <cfvo type="num" val="25"/>
        <cfvo type="num" val="50"/>
        <cfvo type="num" val="65"/>
        <cfvo type="num" val="80"/>
      </iconSet>
    </cfRule>
  </conditionalFormatting>
  <conditionalFormatting sqref="E117">
    <cfRule type="iconSet" priority="1001">
      <iconSet iconSet="5Arrows">
        <cfvo type="percent" val="0"/>
        <cfvo type="num" val="25"/>
        <cfvo type="num" val="50"/>
        <cfvo type="num" val="65"/>
        <cfvo type="num" val="80"/>
      </iconSet>
    </cfRule>
  </conditionalFormatting>
  <conditionalFormatting sqref="F117:Q117">
    <cfRule type="iconSet" priority="1000">
      <iconSet iconSet="5Arrows">
        <cfvo type="percent" val="0"/>
        <cfvo type="num" val="25"/>
        <cfvo type="num" val="50"/>
        <cfvo type="num" val="65"/>
        <cfvo type="num" val="80"/>
      </iconSet>
    </cfRule>
  </conditionalFormatting>
  <conditionalFormatting sqref="E119">
    <cfRule type="iconSet" priority="999">
      <iconSet iconSet="5Arrows">
        <cfvo type="percent" val="0"/>
        <cfvo type="num" val="25"/>
        <cfvo type="num" val="50"/>
        <cfvo type="num" val="65"/>
        <cfvo type="num" val="80"/>
      </iconSet>
    </cfRule>
  </conditionalFormatting>
  <conditionalFormatting sqref="F119:Q119">
    <cfRule type="iconSet" priority="998">
      <iconSet iconSet="5Arrows">
        <cfvo type="percent" val="0"/>
        <cfvo type="num" val="25"/>
        <cfvo type="num" val="50"/>
        <cfvo type="num" val="65"/>
        <cfvo type="num" val="80"/>
      </iconSet>
    </cfRule>
  </conditionalFormatting>
  <conditionalFormatting sqref="E121">
    <cfRule type="iconSet" priority="997">
      <iconSet iconSet="5Arrows">
        <cfvo type="percent" val="0"/>
        <cfvo type="num" val="25"/>
        <cfvo type="num" val="50"/>
        <cfvo type="num" val="65"/>
        <cfvo type="num" val="80"/>
      </iconSet>
    </cfRule>
  </conditionalFormatting>
  <conditionalFormatting sqref="F121:Q121">
    <cfRule type="iconSet" priority="996">
      <iconSet iconSet="5Arrows">
        <cfvo type="percent" val="0"/>
        <cfvo type="num" val="25"/>
        <cfvo type="num" val="50"/>
        <cfvo type="num" val="65"/>
        <cfvo type="num" val="80"/>
      </iconSet>
    </cfRule>
  </conditionalFormatting>
  <conditionalFormatting sqref="E122">
    <cfRule type="iconSet" priority="995">
      <iconSet iconSet="5Arrows">
        <cfvo type="percent" val="0"/>
        <cfvo type="num" val="25"/>
        <cfvo type="num" val="50"/>
        <cfvo type="num" val="65"/>
        <cfvo type="num" val="80"/>
      </iconSet>
    </cfRule>
  </conditionalFormatting>
  <conditionalFormatting sqref="F122:Q122">
    <cfRule type="iconSet" priority="994">
      <iconSet iconSet="5Arrows">
        <cfvo type="percent" val="0"/>
        <cfvo type="num" val="25"/>
        <cfvo type="num" val="50"/>
        <cfvo type="num" val="65"/>
        <cfvo type="num" val="80"/>
      </iconSet>
    </cfRule>
  </conditionalFormatting>
  <conditionalFormatting sqref="E125">
    <cfRule type="iconSet" priority="993">
      <iconSet iconSet="5Arrows">
        <cfvo type="percent" val="0"/>
        <cfvo type="num" val="25"/>
        <cfvo type="num" val="50"/>
        <cfvo type="num" val="65"/>
        <cfvo type="num" val="80"/>
      </iconSet>
    </cfRule>
  </conditionalFormatting>
  <conditionalFormatting sqref="F125:Q125">
    <cfRule type="iconSet" priority="992">
      <iconSet iconSet="5Arrows">
        <cfvo type="percent" val="0"/>
        <cfvo type="num" val="25"/>
        <cfvo type="num" val="50"/>
        <cfvo type="num" val="65"/>
        <cfvo type="num" val="80"/>
      </iconSet>
    </cfRule>
  </conditionalFormatting>
  <conditionalFormatting sqref="E127">
    <cfRule type="iconSet" priority="991">
      <iconSet iconSet="5Arrows">
        <cfvo type="percent" val="0"/>
        <cfvo type="num" val="25"/>
        <cfvo type="num" val="50"/>
        <cfvo type="num" val="65"/>
        <cfvo type="num" val="80"/>
      </iconSet>
    </cfRule>
  </conditionalFormatting>
  <conditionalFormatting sqref="F127:Q127">
    <cfRule type="iconSet" priority="990">
      <iconSet iconSet="5Arrows">
        <cfvo type="percent" val="0"/>
        <cfvo type="num" val="25"/>
        <cfvo type="num" val="50"/>
        <cfvo type="num" val="65"/>
        <cfvo type="num" val="80"/>
      </iconSet>
    </cfRule>
  </conditionalFormatting>
  <conditionalFormatting sqref="E129">
    <cfRule type="iconSet" priority="989">
      <iconSet iconSet="5Arrows">
        <cfvo type="percent" val="0"/>
        <cfvo type="num" val="25"/>
        <cfvo type="num" val="50"/>
        <cfvo type="num" val="65"/>
        <cfvo type="num" val="80"/>
      </iconSet>
    </cfRule>
  </conditionalFormatting>
  <conditionalFormatting sqref="F129:Q129">
    <cfRule type="iconSet" priority="988">
      <iconSet iconSet="5Arrows">
        <cfvo type="percent" val="0"/>
        <cfvo type="num" val="25"/>
        <cfvo type="num" val="50"/>
        <cfvo type="num" val="65"/>
        <cfvo type="num" val="80"/>
      </iconSet>
    </cfRule>
  </conditionalFormatting>
  <conditionalFormatting sqref="E130">
    <cfRule type="iconSet" priority="987">
      <iconSet iconSet="5Arrows">
        <cfvo type="percent" val="0"/>
        <cfvo type="num" val="25"/>
        <cfvo type="num" val="50"/>
        <cfvo type="num" val="65"/>
        <cfvo type="num" val="80"/>
      </iconSet>
    </cfRule>
  </conditionalFormatting>
  <conditionalFormatting sqref="F130:Q130">
    <cfRule type="iconSet" priority="986">
      <iconSet iconSet="5Arrows">
        <cfvo type="percent" val="0"/>
        <cfvo type="num" val="25"/>
        <cfvo type="num" val="50"/>
        <cfvo type="num" val="65"/>
        <cfvo type="num" val="80"/>
      </iconSet>
    </cfRule>
  </conditionalFormatting>
  <conditionalFormatting sqref="E133">
    <cfRule type="iconSet" priority="985">
      <iconSet iconSet="5Arrows">
        <cfvo type="percent" val="0"/>
        <cfvo type="num" val="25"/>
        <cfvo type="num" val="50"/>
        <cfvo type="num" val="65"/>
        <cfvo type="num" val="80"/>
      </iconSet>
    </cfRule>
  </conditionalFormatting>
  <conditionalFormatting sqref="F133:Q133">
    <cfRule type="iconSet" priority="984">
      <iconSet iconSet="5Arrows">
        <cfvo type="percent" val="0"/>
        <cfvo type="num" val="25"/>
        <cfvo type="num" val="50"/>
        <cfvo type="num" val="65"/>
        <cfvo type="num" val="80"/>
      </iconSet>
    </cfRule>
  </conditionalFormatting>
  <conditionalFormatting sqref="E135">
    <cfRule type="iconSet" priority="983">
      <iconSet iconSet="5Arrows">
        <cfvo type="percent" val="0"/>
        <cfvo type="num" val="25"/>
        <cfvo type="num" val="50"/>
        <cfvo type="num" val="65"/>
        <cfvo type="num" val="80"/>
      </iconSet>
    </cfRule>
  </conditionalFormatting>
  <conditionalFormatting sqref="F135:Q135">
    <cfRule type="iconSet" priority="982">
      <iconSet iconSet="5Arrows">
        <cfvo type="percent" val="0"/>
        <cfvo type="num" val="25"/>
        <cfvo type="num" val="50"/>
        <cfvo type="num" val="65"/>
        <cfvo type="num" val="80"/>
      </iconSet>
    </cfRule>
  </conditionalFormatting>
  <conditionalFormatting sqref="E137">
    <cfRule type="iconSet" priority="981">
      <iconSet iconSet="5Arrows">
        <cfvo type="percent" val="0"/>
        <cfvo type="num" val="25"/>
        <cfvo type="num" val="50"/>
        <cfvo type="num" val="65"/>
        <cfvo type="num" val="80"/>
      </iconSet>
    </cfRule>
  </conditionalFormatting>
  <conditionalFormatting sqref="F137:Q137">
    <cfRule type="iconSet" priority="980">
      <iconSet iconSet="5Arrows">
        <cfvo type="percent" val="0"/>
        <cfvo type="num" val="25"/>
        <cfvo type="num" val="50"/>
        <cfvo type="num" val="65"/>
        <cfvo type="num" val="80"/>
      </iconSet>
    </cfRule>
  </conditionalFormatting>
  <conditionalFormatting sqref="E138">
    <cfRule type="iconSet" priority="979">
      <iconSet iconSet="5Arrows">
        <cfvo type="percent" val="0"/>
        <cfvo type="num" val="25"/>
        <cfvo type="num" val="50"/>
        <cfvo type="num" val="65"/>
        <cfvo type="num" val="80"/>
      </iconSet>
    </cfRule>
  </conditionalFormatting>
  <conditionalFormatting sqref="F138:Q138">
    <cfRule type="iconSet" priority="978">
      <iconSet iconSet="5Arrows">
        <cfvo type="percent" val="0"/>
        <cfvo type="num" val="25"/>
        <cfvo type="num" val="50"/>
        <cfvo type="num" val="65"/>
        <cfvo type="num" val="80"/>
      </iconSet>
    </cfRule>
  </conditionalFormatting>
  <conditionalFormatting sqref="E141">
    <cfRule type="iconSet" priority="977">
      <iconSet iconSet="5Arrows">
        <cfvo type="percent" val="0"/>
        <cfvo type="num" val="25"/>
        <cfvo type="num" val="50"/>
        <cfvo type="num" val="65"/>
        <cfvo type="num" val="80"/>
      </iconSet>
    </cfRule>
  </conditionalFormatting>
  <conditionalFormatting sqref="F141:Q141">
    <cfRule type="iconSet" priority="976">
      <iconSet iconSet="5Arrows">
        <cfvo type="percent" val="0"/>
        <cfvo type="num" val="25"/>
        <cfvo type="num" val="50"/>
        <cfvo type="num" val="65"/>
        <cfvo type="num" val="80"/>
      </iconSet>
    </cfRule>
  </conditionalFormatting>
  <conditionalFormatting sqref="E143">
    <cfRule type="iconSet" priority="975">
      <iconSet iconSet="5Arrows">
        <cfvo type="percent" val="0"/>
        <cfvo type="num" val="25"/>
        <cfvo type="num" val="50"/>
        <cfvo type="num" val="65"/>
        <cfvo type="num" val="80"/>
      </iconSet>
    </cfRule>
  </conditionalFormatting>
  <conditionalFormatting sqref="F143:Q143">
    <cfRule type="iconSet" priority="974">
      <iconSet iconSet="5Arrows">
        <cfvo type="percent" val="0"/>
        <cfvo type="num" val="25"/>
        <cfvo type="num" val="50"/>
        <cfvo type="num" val="65"/>
        <cfvo type="num" val="80"/>
      </iconSet>
    </cfRule>
  </conditionalFormatting>
  <conditionalFormatting sqref="E145">
    <cfRule type="iconSet" priority="973">
      <iconSet iconSet="5Arrows">
        <cfvo type="percent" val="0"/>
        <cfvo type="num" val="25"/>
        <cfvo type="num" val="50"/>
        <cfvo type="num" val="65"/>
        <cfvo type="num" val="80"/>
      </iconSet>
    </cfRule>
  </conditionalFormatting>
  <conditionalFormatting sqref="F145:Q145">
    <cfRule type="iconSet" priority="972">
      <iconSet iconSet="5Arrows">
        <cfvo type="percent" val="0"/>
        <cfvo type="num" val="25"/>
        <cfvo type="num" val="50"/>
        <cfvo type="num" val="65"/>
        <cfvo type="num" val="80"/>
      </iconSet>
    </cfRule>
  </conditionalFormatting>
  <conditionalFormatting sqref="E146">
    <cfRule type="iconSet" priority="971">
      <iconSet iconSet="5Arrows">
        <cfvo type="percent" val="0"/>
        <cfvo type="num" val="25"/>
        <cfvo type="num" val="50"/>
        <cfvo type="num" val="65"/>
        <cfvo type="num" val="80"/>
      </iconSet>
    </cfRule>
  </conditionalFormatting>
  <conditionalFormatting sqref="F146:Q146">
    <cfRule type="iconSet" priority="970">
      <iconSet iconSet="5Arrows">
        <cfvo type="percent" val="0"/>
        <cfvo type="num" val="25"/>
        <cfvo type="num" val="50"/>
        <cfvo type="num" val="65"/>
        <cfvo type="num" val="80"/>
      </iconSet>
    </cfRule>
  </conditionalFormatting>
  <conditionalFormatting sqref="E149">
    <cfRule type="iconSet" priority="969">
      <iconSet iconSet="5Arrows">
        <cfvo type="percent" val="0"/>
        <cfvo type="num" val="25"/>
        <cfvo type="num" val="50"/>
        <cfvo type="num" val="65"/>
        <cfvo type="num" val="80"/>
      </iconSet>
    </cfRule>
  </conditionalFormatting>
  <conditionalFormatting sqref="F149:Q149">
    <cfRule type="iconSet" priority="968">
      <iconSet iconSet="5Arrows">
        <cfvo type="percent" val="0"/>
        <cfvo type="num" val="25"/>
        <cfvo type="num" val="50"/>
        <cfvo type="num" val="65"/>
        <cfvo type="num" val="80"/>
      </iconSet>
    </cfRule>
  </conditionalFormatting>
  <conditionalFormatting sqref="E151">
    <cfRule type="iconSet" priority="967">
      <iconSet iconSet="5Arrows">
        <cfvo type="percent" val="0"/>
        <cfvo type="num" val="25"/>
        <cfvo type="num" val="50"/>
        <cfvo type="num" val="65"/>
        <cfvo type="num" val="80"/>
      </iconSet>
    </cfRule>
  </conditionalFormatting>
  <conditionalFormatting sqref="F151:Q151">
    <cfRule type="iconSet" priority="966">
      <iconSet iconSet="5Arrows">
        <cfvo type="percent" val="0"/>
        <cfvo type="num" val="25"/>
        <cfvo type="num" val="50"/>
        <cfvo type="num" val="65"/>
        <cfvo type="num" val="80"/>
      </iconSet>
    </cfRule>
  </conditionalFormatting>
  <conditionalFormatting sqref="E153">
    <cfRule type="iconSet" priority="965">
      <iconSet iconSet="5Arrows">
        <cfvo type="percent" val="0"/>
        <cfvo type="num" val="25"/>
        <cfvo type="num" val="50"/>
        <cfvo type="num" val="65"/>
        <cfvo type="num" val="80"/>
      </iconSet>
    </cfRule>
  </conditionalFormatting>
  <conditionalFormatting sqref="F153:Q153">
    <cfRule type="iconSet" priority="964">
      <iconSet iconSet="5Arrows">
        <cfvo type="percent" val="0"/>
        <cfvo type="num" val="25"/>
        <cfvo type="num" val="50"/>
        <cfvo type="num" val="65"/>
        <cfvo type="num" val="80"/>
      </iconSet>
    </cfRule>
  </conditionalFormatting>
  <conditionalFormatting sqref="E154">
    <cfRule type="iconSet" priority="963">
      <iconSet iconSet="5Arrows">
        <cfvo type="percent" val="0"/>
        <cfvo type="num" val="25"/>
        <cfvo type="num" val="50"/>
        <cfvo type="num" val="65"/>
        <cfvo type="num" val="80"/>
      </iconSet>
    </cfRule>
  </conditionalFormatting>
  <conditionalFormatting sqref="F154:Q154">
    <cfRule type="iconSet" priority="962">
      <iconSet iconSet="5Arrows">
        <cfvo type="percent" val="0"/>
        <cfvo type="num" val="25"/>
        <cfvo type="num" val="50"/>
        <cfvo type="num" val="65"/>
        <cfvo type="num" val="80"/>
      </iconSet>
    </cfRule>
  </conditionalFormatting>
  <conditionalFormatting sqref="E157">
    <cfRule type="iconSet" priority="961">
      <iconSet iconSet="5Arrows">
        <cfvo type="percent" val="0"/>
        <cfvo type="num" val="25"/>
        <cfvo type="num" val="50"/>
        <cfvo type="num" val="65"/>
        <cfvo type="num" val="80"/>
      </iconSet>
    </cfRule>
  </conditionalFormatting>
  <conditionalFormatting sqref="F157:Q157">
    <cfRule type="iconSet" priority="960">
      <iconSet iconSet="5Arrows">
        <cfvo type="percent" val="0"/>
        <cfvo type="num" val="25"/>
        <cfvo type="num" val="50"/>
        <cfvo type="num" val="65"/>
        <cfvo type="num" val="80"/>
      </iconSet>
    </cfRule>
  </conditionalFormatting>
  <conditionalFormatting sqref="E159">
    <cfRule type="iconSet" priority="959">
      <iconSet iconSet="5Arrows">
        <cfvo type="percent" val="0"/>
        <cfvo type="num" val="25"/>
        <cfvo type="num" val="50"/>
        <cfvo type="num" val="65"/>
        <cfvo type="num" val="80"/>
      </iconSet>
    </cfRule>
  </conditionalFormatting>
  <conditionalFormatting sqref="F159:Q159">
    <cfRule type="iconSet" priority="958">
      <iconSet iconSet="5Arrows">
        <cfvo type="percent" val="0"/>
        <cfvo type="num" val="25"/>
        <cfvo type="num" val="50"/>
        <cfvo type="num" val="65"/>
        <cfvo type="num" val="80"/>
      </iconSet>
    </cfRule>
  </conditionalFormatting>
  <conditionalFormatting sqref="E161">
    <cfRule type="iconSet" priority="957">
      <iconSet iconSet="5Arrows">
        <cfvo type="percent" val="0"/>
        <cfvo type="num" val="25"/>
        <cfvo type="num" val="50"/>
        <cfvo type="num" val="65"/>
        <cfvo type="num" val="80"/>
      </iconSet>
    </cfRule>
  </conditionalFormatting>
  <conditionalFormatting sqref="F161:Q161">
    <cfRule type="iconSet" priority="956">
      <iconSet iconSet="5Arrows">
        <cfvo type="percent" val="0"/>
        <cfvo type="num" val="25"/>
        <cfvo type="num" val="50"/>
        <cfvo type="num" val="65"/>
        <cfvo type="num" val="80"/>
      </iconSet>
    </cfRule>
  </conditionalFormatting>
  <conditionalFormatting sqref="E162">
    <cfRule type="iconSet" priority="955">
      <iconSet iconSet="5Arrows">
        <cfvo type="percent" val="0"/>
        <cfvo type="num" val="25"/>
        <cfvo type="num" val="50"/>
        <cfvo type="num" val="65"/>
        <cfvo type="num" val="80"/>
      </iconSet>
    </cfRule>
  </conditionalFormatting>
  <conditionalFormatting sqref="F162:Q162">
    <cfRule type="iconSet" priority="954">
      <iconSet iconSet="5Arrows">
        <cfvo type="percent" val="0"/>
        <cfvo type="num" val="25"/>
        <cfvo type="num" val="50"/>
        <cfvo type="num" val="65"/>
        <cfvo type="num" val="80"/>
      </iconSet>
    </cfRule>
  </conditionalFormatting>
  <conditionalFormatting sqref="E165">
    <cfRule type="iconSet" priority="953">
      <iconSet iconSet="5Arrows">
        <cfvo type="percent" val="0"/>
        <cfvo type="num" val="25"/>
        <cfvo type="num" val="50"/>
        <cfvo type="num" val="65"/>
        <cfvo type="num" val="80"/>
      </iconSet>
    </cfRule>
  </conditionalFormatting>
  <conditionalFormatting sqref="F165:Q165">
    <cfRule type="iconSet" priority="952">
      <iconSet iconSet="5Arrows">
        <cfvo type="percent" val="0"/>
        <cfvo type="num" val="25"/>
        <cfvo type="num" val="50"/>
        <cfvo type="num" val="65"/>
        <cfvo type="num" val="80"/>
      </iconSet>
    </cfRule>
  </conditionalFormatting>
  <conditionalFormatting sqref="E167">
    <cfRule type="iconSet" priority="951">
      <iconSet iconSet="5Arrows">
        <cfvo type="percent" val="0"/>
        <cfvo type="num" val="25"/>
        <cfvo type="num" val="50"/>
        <cfvo type="num" val="65"/>
        <cfvo type="num" val="80"/>
      </iconSet>
    </cfRule>
  </conditionalFormatting>
  <conditionalFormatting sqref="F167:Q167">
    <cfRule type="iconSet" priority="950">
      <iconSet iconSet="5Arrows">
        <cfvo type="percent" val="0"/>
        <cfvo type="num" val="25"/>
        <cfvo type="num" val="50"/>
        <cfvo type="num" val="65"/>
        <cfvo type="num" val="80"/>
      </iconSet>
    </cfRule>
  </conditionalFormatting>
  <conditionalFormatting sqref="E169">
    <cfRule type="iconSet" priority="949">
      <iconSet iconSet="5Arrows">
        <cfvo type="percent" val="0"/>
        <cfvo type="num" val="25"/>
        <cfvo type="num" val="50"/>
        <cfvo type="num" val="65"/>
        <cfvo type="num" val="80"/>
      </iconSet>
    </cfRule>
  </conditionalFormatting>
  <conditionalFormatting sqref="F169:Q169">
    <cfRule type="iconSet" priority="948">
      <iconSet iconSet="5Arrows">
        <cfvo type="percent" val="0"/>
        <cfvo type="num" val="25"/>
        <cfvo type="num" val="50"/>
        <cfvo type="num" val="65"/>
        <cfvo type="num" val="80"/>
      </iconSet>
    </cfRule>
  </conditionalFormatting>
  <conditionalFormatting sqref="E170">
    <cfRule type="iconSet" priority="947">
      <iconSet iconSet="5Arrows">
        <cfvo type="percent" val="0"/>
        <cfvo type="num" val="25"/>
        <cfvo type="num" val="50"/>
        <cfvo type="num" val="65"/>
        <cfvo type="num" val="80"/>
      </iconSet>
    </cfRule>
  </conditionalFormatting>
  <conditionalFormatting sqref="F170:Q170">
    <cfRule type="iconSet" priority="946">
      <iconSet iconSet="5Arrows">
        <cfvo type="percent" val="0"/>
        <cfvo type="num" val="25"/>
        <cfvo type="num" val="50"/>
        <cfvo type="num" val="65"/>
        <cfvo type="num" val="80"/>
      </iconSet>
    </cfRule>
  </conditionalFormatting>
  <conditionalFormatting sqref="E173">
    <cfRule type="iconSet" priority="945">
      <iconSet iconSet="5Arrows">
        <cfvo type="percent" val="0"/>
        <cfvo type="num" val="25"/>
        <cfvo type="num" val="50"/>
        <cfvo type="num" val="65"/>
        <cfvo type="num" val="80"/>
      </iconSet>
    </cfRule>
  </conditionalFormatting>
  <conditionalFormatting sqref="F173:Q173">
    <cfRule type="iconSet" priority="944">
      <iconSet iconSet="5Arrows">
        <cfvo type="percent" val="0"/>
        <cfvo type="num" val="25"/>
        <cfvo type="num" val="50"/>
        <cfvo type="num" val="65"/>
        <cfvo type="num" val="80"/>
      </iconSet>
    </cfRule>
  </conditionalFormatting>
  <conditionalFormatting sqref="E175">
    <cfRule type="iconSet" priority="943">
      <iconSet iconSet="5Arrows">
        <cfvo type="percent" val="0"/>
        <cfvo type="num" val="25"/>
        <cfvo type="num" val="50"/>
        <cfvo type="num" val="65"/>
        <cfvo type="num" val="80"/>
      </iconSet>
    </cfRule>
  </conditionalFormatting>
  <conditionalFormatting sqref="F175:Q175">
    <cfRule type="iconSet" priority="942">
      <iconSet iconSet="5Arrows">
        <cfvo type="percent" val="0"/>
        <cfvo type="num" val="25"/>
        <cfvo type="num" val="50"/>
        <cfvo type="num" val="65"/>
        <cfvo type="num" val="80"/>
      </iconSet>
    </cfRule>
  </conditionalFormatting>
  <conditionalFormatting sqref="E177">
    <cfRule type="iconSet" priority="941">
      <iconSet iconSet="5Arrows">
        <cfvo type="percent" val="0"/>
        <cfvo type="num" val="25"/>
        <cfvo type="num" val="50"/>
        <cfvo type="num" val="65"/>
        <cfvo type="num" val="80"/>
      </iconSet>
    </cfRule>
  </conditionalFormatting>
  <conditionalFormatting sqref="F177:Q177">
    <cfRule type="iconSet" priority="940">
      <iconSet iconSet="5Arrows">
        <cfvo type="percent" val="0"/>
        <cfvo type="num" val="25"/>
        <cfvo type="num" val="50"/>
        <cfvo type="num" val="65"/>
        <cfvo type="num" val="80"/>
      </iconSet>
    </cfRule>
  </conditionalFormatting>
  <conditionalFormatting sqref="E178">
    <cfRule type="iconSet" priority="939">
      <iconSet iconSet="5Arrows">
        <cfvo type="percent" val="0"/>
        <cfvo type="num" val="25"/>
        <cfvo type="num" val="50"/>
        <cfvo type="num" val="65"/>
        <cfvo type="num" val="80"/>
      </iconSet>
    </cfRule>
  </conditionalFormatting>
  <conditionalFormatting sqref="F178:Q178">
    <cfRule type="iconSet" priority="938">
      <iconSet iconSet="5Arrows">
        <cfvo type="percent" val="0"/>
        <cfvo type="num" val="25"/>
        <cfvo type="num" val="50"/>
        <cfvo type="num" val="65"/>
        <cfvo type="num" val="80"/>
      </iconSet>
    </cfRule>
  </conditionalFormatting>
  <conditionalFormatting sqref="E181">
    <cfRule type="iconSet" priority="937">
      <iconSet iconSet="5Arrows">
        <cfvo type="percent" val="0"/>
        <cfvo type="num" val="25"/>
        <cfvo type="num" val="50"/>
        <cfvo type="num" val="65"/>
        <cfvo type="num" val="80"/>
      </iconSet>
    </cfRule>
  </conditionalFormatting>
  <conditionalFormatting sqref="F181:Q181">
    <cfRule type="iconSet" priority="936">
      <iconSet iconSet="5Arrows">
        <cfvo type="percent" val="0"/>
        <cfvo type="num" val="25"/>
        <cfvo type="num" val="50"/>
        <cfvo type="num" val="65"/>
        <cfvo type="num" val="80"/>
      </iconSet>
    </cfRule>
  </conditionalFormatting>
  <conditionalFormatting sqref="E183">
    <cfRule type="iconSet" priority="935">
      <iconSet iconSet="5Arrows">
        <cfvo type="percent" val="0"/>
        <cfvo type="num" val="25"/>
        <cfvo type="num" val="50"/>
        <cfvo type="num" val="65"/>
        <cfvo type="num" val="80"/>
      </iconSet>
    </cfRule>
  </conditionalFormatting>
  <conditionalFormatting sqref="F183:Q183">
    <cfRule type="iconSet" priority="934">
      <iconSet iconSet="5Arrows">
        <cfvo type="percent" val="0"/>
        <cfvo type="num" val="25"/>
        <cfvo type="num" val="50"/>
        <cfvo type="num" val="65"/>
        <cfvo type="num" val="80"/>
      </iconSet>
    </cfRule>
  </conditionalFormatting>
  <conditionalFormatting sqref="E185">
    <cfRule type="iconSet" priority="933">
      <iconSet iconSet="5Arrows">
        <cfvo type="percent" val="0"/>
        <cfvo type="num" val="25"/>
        <cfvo type="num" val="50"/>
        <cfvo type="num" val="65"/>
        <cfvo type="num" val="80"/>
      </iconSet>
    </cfRule>
  </conditionalFormatting>
  <conditionalFormatting sqref="F185:Q185">
    <cfRule type="iconSet" priority="932">
      <iconSet iconSet="5Arrows">
        <cfvo type="percent" val="0"/>
        <cfvo type="num" val="25"/>
        <cfvo type="num" val="50"/>
        <cfvo type="num" val="65"/>
        <cfvo type="num" val="80"/>
      </iconSet>
    </cfRule>
  </conditionalFormatting>
  <conditionalFormatting sqref="E186">
    <cfRule type="iconSet" priority="931">
      <iconSet iconSet="5Arrows">
        <cfvo type="percent" val="0"/>
        <cfvo type="num" val="25"/>
        <cfvo type="num" val="50"/>
        <cfvo type="num" val="65"/>
        <cfvo type="num" val="80"/>
      </iconSet>
    </cfRule>
  </conditionalFormatting>
  <conditionalFormatting sqref="F186:Q186">
    <cfRule type="iconSet" priority="930">
      <iconSet iconSet="5Arrows">
        <cfvo type="percent" val="0"/>
        <cfvo type="num" val="25"/>
        <cfvo type="num" val="50"/>
        <cfvo type="num" val="65"/>
        <cfvo type="num" val="80"/>
      </iconSet>
    </cfRule>
  </conditionalFormatting>
  <conditionalFormatting sqref="E189">
    <cfRule type="iconSet" priority="929">
      <iconSet iconSet="5Arrows">
        <cfvo type="percent" val="0"/>
        <cfvo type="num" val="25"/>
        <cfvo type="num" val="50"/>
        <cfvo type="num" val="65"/>
        <cfvo type="num" val="80"/>
      </iconSet>
    </cfRule>
  </conditionalFormatting>
  <conditionalFormatting sqref="F189:Q189">
    <cfRule type="iconSet" priority="928">
      <iconSet iconSet="5Arrows">
        <cfvo type="percent" val="0"/>
        <cfvo type="num" val="25"/>
        <cfvo type="num" val="50"/>
        <cfvo type="num" val="65"/>
        <cfvo type="num" val="80"/>
      </iconSet>
    </cfRule>
  </conditionalFormatting>
  <conditionalFormatting sqref="E191">
    <cfRule type="iconSet" priority="927">
      <iconSet iconSet="5Arrows">
        <cfvo type="percent" val="0"/>
        <cfvo type="num" val="25"/>
        <cfvo type="num" val="50"/>
        <cfvo type="num" val="65"/>
        <cfvo type="num" val="80"/>
      </iconSet>
    </cfRule>
  </conditionalFormatting>
  <conditionalFormatting sqref="F191:Q191">
    <cfRule type="iconSet" priority="926">
      <iconSet iconSet="5Arrows">
        <cfvo type="percent" val="0"/>
        <cfvo type="num" val="25"/>
        <cfvo type="num" val="50"/>
        <cfvo type="num" val="65"/>
        <cfvo type="num" val="80"/>
      </iconSet>
    </cfRule>
  </conditionalFormatting>
  <conditionalFormatting sqref="E193">
    <cfRule type="iconSet" priority="925">
      <iconSet iconSet="5Arrows">
        <cfvo type="percent" val="0"/>
        <cfvo type="num" val="25"/>
        <cfvo type="num" val="50"/>
        <cfvo type="num" val="65"/>
        <cfvo type="num" val="80"/>
      </iconSet>
    </cfRule>
  </conditionalFormatting>
  <conditionalFormatting sqref="F193:Q193">
    <cfRule type="iconSet" priority="924">
      <iconSet iconSet="5Arrows">
        <cfvo type="percent" val="0"/>
        <cfvo type="num" val="25"/>
        <cfvo type="num" val="50"/>
        <cfvo type="num" val="65"/>
        <cfvo type="num" val="80"/>
      </iconSet>
    </cfRule>
  </conditionalFormatting>
  <conditionalFormatting sqref="E194">
    <cfRule type="iconSet" priority="923">
      <iconSet iconSet="5Arrows">
        <cfvo type="percent" val="0"/>
        <cfvo type="num" val="25"/>
        <cfvo type="num" val="50"/>
        <cfvo type="num" val="65"/>
        <cfvo type="num" val="80"/>
      </iconSet>
    </cfRule>
  </conditionalFormatting>
  <conditionalFormatting sqref="F194:Q194">
    <cfRule type="iconSet" priority="922">
      <iconSet iconSet="5Arrows">
        <cfvo type="percent" val="0"/>
        <cfvo type="num" val="25"/>
        <cfvo type="num" val="50"/>
        <cfvo type="num" val="65"/>
        <cfvo type="num" val="80"/>
      </iconSet>
    </cfRule>
  </conditionalFormatting>
  <conditionalFormatting sqref="E197">
    <cfRule type="iconSet" priority="921">
      <iconSet iconSet="5Arrows">
        <cfvo type="percent" val="0"/>
        <cfvo type="num" val="25"/>
        <cfvo type="num" val="50"/>
        <cfvo type="num" val="65"/>
        <cfvo type="num" val="80"/>
      </iconSet>
    </cfRule>
  </conditionalFormatting>
  <conditionalFormatting sqref="F197:Q197">
    <cfRule type="iconSet" priority="920">
      <iconSet iconSet="5Arrows">
        <cfvo type="percent" val="0"/>
        <cfvo type="num" val="25"/>
        <cfvo type="num" val="50"/>
        <cfvo type="num" val="65"/>
        <cfvo type="num" val="80"/>
      </iconSet>
    </cfRule>
  </conditionalFormatting>
  <conditionalFormatting sqref="E199">
    <cfRule type="iconSet" priority="919">
      <iconSet iconSet="5Arrows">
        <cfvo type="percent" val="0"/>
        <cfvo type="num" val="25"/>
        <cfvo type="num" val="50"/>
        <cfvo type="num" val="65"/>
        <cfvo type="num" val="80"/>
      </iconSet>
    </cfRule>
  </conditionalFormatting>
  <conditionalFormatting sqref="F199:Q199">
    <cfRule type="iconSet" priority="918">
      <iconSet iconSet="5Arrows">
        <cfvo type="percent" val="0"/>
        <cfvo type="num" val="25"/>
        <cfvo type="num" val="50"/>
        <cfvo type="num" val="65"/>
        <cfvo type="num" val="80"/>
      </iconSet>
    </cfRule>
  </conditionalFormatting>
  <conditionalFormatting sqref="E201">
    <cfRule type="iconSet" priority="917">
      <iconSet iconSet="5Arrows">
        <cfvo type="percent" val="0"/>
        <cfvo type="num" val="25"/>
        <cfvo type="num" val="50"/>
        <cfvo type="num" val="65"/>
        <cfvo type="num" val="80"/>
      </iconSet>
    </cfRule>
  </conditionalFormatting>
  <conditionalFormatting sqref="F201:Q201">
    <cfRule type="iconSet" priority="916">
      <iconSet iconSet="5Arrows">
        <cfvo type="percent" val="0"/>
        <cfvo type="num" val="25"/>
        <cfvo type="num" val="50"/>
        <cfvo type="num" val="65"/>
        <cfvo type="num" val="80"/>
      </iconSet>
    </cfRule>
  </conditionalFormatting>
  <conditionalFormatting sqref="E202">
    <cfRule type="iconSet" priority="915">
      <iconSet iconSet="5Arrows">
        <cfvo type="percent" val="0"/>
        <cfvo type="num" val="25"/>
        <cfvo type="num" val="50"/>
        <cfvo type="num" val="65"/>
        <cfvo type="num" val="80"/>
      </iconSet>
    </cfRule>
  </conditionalFormatting>
  <conditionalFormatting sqref="F202:Q202">
    <cfRule type="iconSet" priority="914">
      <iconSet iconSet="5Arrows">
        <cfvo type="percent" val="0"/>
        <cfvo type="num" val="25"/>
        <cfvo type="num" val="50"/>
        <cfvo type="num" val="65"/>
        <cfvo type="num" val="80"/>
      </iconSet>
    </cfRule>
  </conditionalFormatting>
  <conditionalFormatting sqref="E205">
    <cfRule type="iconSet" priority="913">
      <iconSet iconSet="5Arrows">
        <cfvo type="percent" val="0"/>
        <cfvo type="num" val="25"/>
        <cfvo type="num" val="50"/>
        <cfvo type="num" val="65"/>
        <cfvo type="num" val="80"/>
      </iconSet>
    </cfRule>
  </conditionalFormatting>
  <conditionalFormatting sqref="F205:Q205">
    <cfRule type="iconSet" priority="912">
      <iconSet iconSet="5Arrows">
        <cfvo type="percent" val="0"/>
        <cfvo type="num" val="25"/>
        <cfvo type="num" val="50"/>
        <cfvo type="num" val="65"/>
        <cfvo type="num" val="80"/>
      </iconSet>
    </cfRule>
  </conditionalFormatting>
  <conditionalFormatting sqref="E207">
    <cfRule type="iconSet" priority="911">
      <iconSet iconSet="5Arrows">
        <cfvo type="percent" val="0"/>
        <cfvo type="num" val="25"/>
        <cfvo type="num" val="50"/>
        <cfvo type="num" val="65"/>
        <cfvo type="num" val="80"/>
      </iconSet>
    </cfRule>
  </conditionalFormatting>
  <conditionalFormatting sqref="F207:Q207">
    <cfRule type="iconSet" priority="910">
      <iconSet iconSet="5Arrows">
        <cfvo type="percent" val="0"/>
        <cfvo type="num" val="25"/>
        <cfvo type="num" val="50"/>
        <cfvo type="num" val="65"/>
        <cfvo type="num" val="80"/>
      </iconSet>
    </cfRule>
  </conditionalFormatting>
  <conditionalFormatting sqref="E209">
    <cfRule type="iconSet" priority="909">
      <iconSet iconSet="5Arrows">
        <cfvo type="percent" val="0"/>
        <cfvo type="num" val="25"/>
        <cfvo type="num" val="50"/>
        <cfvo type="num" val="65"/>
        <cfvo type="num" val="80"/>
      </iconSet>
    </cfRule>
  </conditionalFormatting>
  <conditionalFormatting sqref="F209:Q209">
    <cfRule type="iconSet" priority="908">
      <iconSet iconSet="5Arrows">
        <cfvo type="percent" val="0"/>
        <cfvo type="num" val="25"/>
        <cfvo type="num" val="50"/>
        <cfvo type="num" val="65"/>
        <cfvo type="num" val="80"/>
      </iconSet>
    </cfRule>
  </conditionalFormatting>
  <conditionalFormatting sqref="E210:E218">
    <cfRule type="iconSet" priority="907">
      <iconSet iconSet="5Arrows">
        <cfvo type="percent" val="0"/>
        <cfvo type="num" val="25"/>
        <cfvo type="num" val="50"/>
        <cfvo type="num" val="65"/>
        <cfvo type="num" val="80"/>
      </iconSet>
    </cfRule>
  </conditionalFormatting>
  <conditionalFormatting sqref="F210:F211 F213 F215 F217:F218 G210:Q218">
    <cfRule type="iconSet" priority="906">
      <iconSet iconSet="5Arrows">
        <cfvo type="percent" val="0"/>
        <cfvo type="num" val="25"/>
        <cfvo type="num" val="50"/>
        <cfvo type="num" val="65"/>
        <cfvo type="num" val="80"/>
      </iconSet>
    </cfRule>
  </conditionalFormatting>
  <conditionalFormatting sqref="E221">
    <cfRule type="iconSet" priority="905">
      <iconSet iconSet="5Arrows">
        <cfvo type="percent" val="0"/>
        <cfvo type="num" val="25"/>
        <cfvo type="num" val="50"/>
        <cfvo type="num" val="65"/>
        <cfvo type="num" val="80"/>
      </iconSet>
    </cfRule>
  </conditionalFormatting>
  <conditionalFormatting sqref="F221:Q221">
    <cfRule type="iconSet" priority="904">
      <iconSet iconSet="5Arrows">
        <cfvo type="percent" val="0"/>
        <cfvo type="num" val="25"/>
        <cfvo type="num" val="50"/>
        <cfvo type="num" val="65"/>
        <cfvo type="num" val="80"/>
      </iconSet>
    </cfRule>
  </conditionalFormatting>
  <conditionalFormatting sqref="E223">
    <cfRule type="iconSet" priority="903">
      <iconSet iconSet="5Arrows">
        <cfvo type="percent" val="0"/>
        <cfvo type="num" val="25"/>
        <cfvo type="num" val="50"/>
        <cfvo type="num" val="65"/>
        <cfvo type="num" val="80"/>
      </iconSet>
    </cfRule>
  </conditionalFormatting>
  <conditionalFormatting sqref="F223:Q223">
    <cfRule type="iconSet" priority="902">
      <iconSet iconSet="5Arrows">
        <cfvo type="percent" val="0"/>
        <cfvo type="num" val="25"/>
        <cfvo type="num" val="50"/>
        <cfvo type="num" val="65"/>
        <cfvo type="num" val="80"/>
      </iconSet>
    </cfRule>
  </conditionalFormatting>
  <conditionalFormatting sqref="E225">
    <cfRule type="iconSet" priority="901">
      <iconSet iconSet="5Arrows">
        <cfvo type="percent" val="0"/>
        <cfvo type="num" val="25"/>
        <cfvo type="num" val="50"/>
        <cfvo type="num" val="65"/>
        <cfvo type="num" val="80"/>
      </iconSet>
    </cfRule>
  </conditionalFormatting>
  <conditionalFormatting sqref="F225:Q225">
    <cfRule type="iconSet" priority="900">
      <iconSet iconSet="5Arrows">
        <cfvo type="percent" val="0"/>
        <cfvo type="num" val="25"/>
        <cfvo type="num" val="50"/>
        <cfvo type="num" val="65"/>
        <cfvo type="num" val="80"/>
      </iconSet>
    </cfRule>
  </conditionalFormatting>
  <conditionalFormatting sqref="E226">
    <cfRule type="iconSet" priority="899">
      <iconSet iconSet="5Arrows">
        <cfvo type="percent" val="0"/>
        <cfvo type="num" val="25"/>
        <cfvo type="num" val="50"/>
        <cfvo type="num" val="65"/>
        <cfvo type="num" val="80"/>
      </iconSet>
    </cfRule>
  </conditionalFormatting>
  <conditionalFormatting sqref="F226:Q226">
    <cfRule type="iconSet" priority="898">
      <iconSet iconSet="5Arrows">
        <cfvo type="percent" val="0"/>
        <cfvo type="num" val="25"/>
        <cfvo type="num" val="50"/>
        <cfvo type="num" val="65"/>
        <cfvo type="num" val="80"/>
      </iconSet>
    </cfRule>
  </conditionalFormatting>
  <conditionalFormatting sqref="E229">
    <cfRule type="iconSet" priority="897">
      <iconSet iconSet="5Arrows">
        <cfvo type="percent" val="0"/>
        <cfvo type="num" val="25"/>
        <cfvo type="num" val="50"/>
        <cfvo type="num" val="65"/>
        <cfvo type="num" val="80"/>
      </iconSet>
    </cfRule>
  </conditionalFormatting>
  <conditionalFormatting sqref="F229:Q229">
    <cfRule type="iconSet" priority="896">
      <iconSet iconSet="5Arrows">
        <cfvo type="percent" val="0"/>
        <cfvo type="num" val="25"/>
        <cfvo type="num" val="50"/>
        <cfvo type="num" val="65"/>
        <cfvo type="num" val="80"/>
      </iconSet>
    </cfRule>
  </conditionalFormatting>
  <conditionalFormatting sqref="E231">
    <cfRule type="iconSet" priority="895">
      <iconSet iconSet="5Arrows">
        <cfvo type="percent" val="0"/>
        <cfvo type="num" val="25"/>
        <cfvo type="num" val="50"/>
        <cfvo type="num" val="65"/>
        <cfvo type="num" val="80"/>
      </iconSet>
    </cfRule>
  </conditionalFormatting>
  <conditionalFormatting sqref="F231:Q231">
    <cfRule type="iconSet" priority="894">
      <iconSet iconSet="5Arrows">
        <cfvo type="percent" val="0"/>
        <cfvo type="num" val="25"/>
        <cfvo type="num" val="50"/>
        <cfvo type="num" val="65"/>
        <cfvo type="num" val="80"/>
      </iconSet>
    </cfRule>
  </conditionalFormatting>
  <conditionalFormatting sqref="E233">
    <cfRule type="iconSet" priority="893">
      <iconSet iconSet="5Arrows">
        <cfvo type="percent" val="0"/>
        <cfvo type="num" val="25"/>
        <cfvo type="num" val="50"/>
        <cfvo type="num" val="65"/>
        <cfvo type="num" val="80"/>
      </iconSet>
    </cfRule>
  </conditionalFormatting>
  <conditionalFormatting sqref="F233:Q233">
    <cfRule type="iconSet" priority="892">
      <iconSet iconSet="5Arrows">
        <cfvo type="percent" val="0"/>
        <cfvo type="num" val="25"/>
        <cfvo type="num" val="50"/>
        <cfvo type="num" val="65"/>
        <cfvo type="num" val="80"/>
      </iconSet>
    </cfRule>
  </conditionalFormatting>
  <conditionalFormatting sqref="E234">
    <cfRule type="iconSet" priority="891">
      <iconSet iconSet="5Arrows">
        <cfvo type="percent" val="0"/>
        <cfvo type="num" val="25"/>
        <cfvo type="num" val="50"/>
        <cfvo type="num" val="65"/>
        <cfvo type="num" val="80"/>
      </iconSet>
    </cfRule>
  </conditionalFormatting>
  <conditionalFormatting sqref="F234:Q234">
    <cfRule type="iconSet" priority="890">
      <iconSet iconSet="5Arrows">
        <cfvo type="percent" val="0"/>
        <cfvo type="num" val="25"/>
        <cfvo type="num" val="50"/>
        <cfvo type="num" val="65"/>
        <cfvo type="num" val="80"/>
      </iconSet>
    </cfRule>
  </conditionalFormatting>
  <conditionalFormatting sqref="E237">
    <cfRule type="iconSet" priority="889">
      <iconSet iconSet="5Arrows">
        <cfvo type="percent" val="0"/>
        <cfvo type="num" val="25"/>
        <cfvo type="num" val="50"/>
        <cfvo type="num" val="65"/>
        <cfvo type="num" val="80"/>
      </iconSet>
    </cfRule>
  </conditionalFormatting>
  <conditionalFormatting sqref="F237:Q237">
    <cfRule type="iconSet" priority="888">
      <iconSet iconSet="5Arrows">
        <cfvo type="percent" val="0"/>
        <cfvo type="num" val="25"/>
        <cfvo type="num" val="50"/>
        <cfvo type="num" val="65"/>
        <cfvo type="num" val="80"/>
      </iconSet>
    </cfRule>
  </conditionalFormatting>
  <conditionalFormatting sqref="E239">
    <cfRule type="iconSet" priority="887">
      <iconSet iconSet="5Arrows">
        <cfvo type="percent" val="0"/>
        <cfvo type="num" val="25"/>
        <cfvo type="num" val="50"/>
        <cfvo type="num" val="65"/>
        <cfvo type="num" val="80"/>
      </iconSet>
    </cfRule>
  </conditionalFormatting>
  <conditionalFormatting sqref="F239:Q239">
    <cfRule type="iconSet" priority="886">
      <iconSet iconSet="5Arrows">
        <cfvo type="percent" val="0"/>
        <cfvo type="num" val="25"/>
        <cfvo type="num" val="50"/>
        <cfvo type="num" val="65"/>
        <cfvo type="num" val="80"/>
      </iconSet>
    </cfRule>
  </conditionalFormatting>
  <conditionalFormatting sqref="E241">
    <cfRule type="iconSet" priority="885">
      <iconSet iconSet="5Arrows">
        <cfvo type="percent" val="0"/>
        <cfvo type="num" val="25"/>
        <cfvo type="num" val="50"/>
        <cfvo type="num" val="65"/>
        <cfvo type="num" val="80"/>
      </iconSet>
    </cfRule>
  </conditionalFormatting>
  <conditionalFormatting sqref="F241:Q241">
    <cfRule type="iconSet" priority="884">
      <iconSet iconSet="5Arrows">
        <cfvo type="percent" val="0"/>
        <cfvo type="num" val="25"/>
        <cfvo type="num" val="50"/>
        <cfvo type="num" val="65"/>
        <cfvo type="num" val="80"/>
      </iconSet>
    </cfRule>
  </conditionalFormatting>
  <conditionalFormatting sqref="E242">
    <cfRule type="iconSet" priority="883">
      <iconSet iconSet="5Arrows">
        <cfvo type="percent" val="0"/>
        <cfvo type="num" val="25"/>
        <cfvo type="num" val="50"/>
        <cfvo type="num" val="65"/>
        <cfvo type="num" val="80"/>
      </iconSet>
    </cfRule>
  </conditionalFormatting>
  <conditionalFormatting sqref="F242:Q242">
    <cfRule type="iconSet" priority="882">
      <iconSet iconSet="5Arrows">
        <cfvo type="percent" val="0"/>
        <cfvo type="num" val="25"/>
        <cfvo type="num" val="50"/>
        <cfvo type="num" val="65"/>
        <cfvo type="num" val="80"/>
      </iconSet>
    </cfRule>
  </conditionalFormatting>
  <conditionalFormatting sqref="E245">
    <cfRule type="iconSet" priority="881">
      <iconSet iconSet="5Arrows">
        <cfvo type="percent" val="0"/>
        <cfvo type="num" val="25"/>
        <cfvo type="num" val="50"/>
        <cfvo type="num" val="65"/>
        <cfvo type="num" val="80"/>
      </iconSet>
    </cfRule>
  </conditionalFormatting>
  <conditionalFormatting sqref="F245:Q245">
    <cfRule type="iconSet" priority="880">
      <iconSet iconSet="5Arrows">
        <cfvo type="percent" val="0"/>
        <cfvo type="num" val="25"/>
        <cfvo type="num" val="50"/>
        <cfvo type="num" val="65"/>
        <cfvo type="num" val="80"/>
      </iconSet>
    </cfRule>
  </conditionalFormatting>
  <conditionalFormatting sqref="E247">
    <cfRule type="iconSet" priority="879">
      <iconSet iconSet="5Arrows">
        <cfvo type="percent" val="0"/>
        <cfvo type="num" val="25"/>
        <cfvo type="num" val="50"/>
        <cfvo type="num" val="65"/>
        <cfvo type="num" val="80"/>
      </iconSet>
    </cfRule>
  </conditionalFormatting>
  <conditionalFormatting sqref="F247:Q247">
    <cfRule type="iconSet" priority="878">
      <iconSet iconSet="5Arrows">
        <cfvo type="percent" val="0"/>
        <cfvo type="num" val="25"/>
        <cfvo type="num" val="50"/>
        <cfvo type="num" val="65"/>
        <cfvo type="num" val="80"/>
      </iconSet>
    </cfRule>
  </conditionalFormatting>
  <conditionalFormatting sqref="E249">
    <cfRule type="iconSet" priority="877">
      <iconSet iconSet="5Arrows">
        <cfvo type="percent" val="0"/>
        <cfvo type="num" val="25"/>
        <cfvo type="num" val="50"/>
        <cfvo type="num" val="65"/>
        <cfvo type="num" val="80"/>
      </iconSet>
    </cfRule>
  </conditionalFormatting>
  <conditionalFormatting sqref="F249:Q249">
    <cfRule type="iconSet" priority="876">
      <iconSet iconSet="5Arrows">
        <cfvo type="percent" val="0"/>
        <cfvo type="num" val="25"/>
        <cfvo type="num" val="50"/>
        <cfvo type="num" val="65"/>
        <cfvo type="num" val="80"/>
      </iconSet>
    </cfRule>
  </conditionalFormatting>
  <conditionalFormatting sqref="E250">
    <cfRule type="iconSet" priority="875">
      <iconSet iconSet="5Arrows">
        <cfvo type="percent" val="0"/>
        <cfvo type="num" val="25"/>
        <cfvo type="num" val="50"/>
        <cfvo type="num" val="65"/>
        <cfvo type="num" val="80"/>
      </iconSet>
    </cfRule>
  </conditionalFormatting>
  <conditionalFormatting sqref="F250:Q250">
    <cfRule type="iconSet" priority="874">
      <iconSet iconSet="5Arrows">
        <cfvo type="percent" val="0"/>
        <cfvo type="num" val="25"/>
        <cfvo type="num" val="50"/>
        <cfvo type="num" val="65"/>
        <cfvo type="num" val="80"/>
      </iconSet>
    </cfRule>
  </conditionalFormatting>
  <conditionalFormatting sqref="R13">
    <cfRule type="iconSet" priority="857">
      <iconSet iconSet="5Arrows">
        <cfvo type="percent" val="0"/>
        <cfvo type="num" val="25"/>
        <cfvo type="num" val="50"/>
        <cfvo type="num" val="65"/>
        <cfvo type="num" val="80"/>
      </iconSet>
    </cfRule>
  </conditionalFormatting>
  <conditionalFormatting sqref="R15">
    <cfRule type="iconSet" priority="856">
      <iconSet iconSet="5Arrows">
        <cfvo type="percent" val="0"/>
        <cfvo type="num" val="25"/>
        <cfvo type="num" val="50"/>
        <cfvo type="num" val="65"/>
        <cfvo type="num" val="80"/>
      </iconSet>
    </cfRule>
  </conditionalFormatting>
  <conditionalFormatting sqref="R17">
    <cfRule type="iconSet" priority="855">
      <iconSet iconSet="5Arrows">
        <cfvo type="percent" val="0"/>
        <cfvo type="num" val="25"/>
        <cfvo type="num" val="50"/>
        <cfvo type="num" val="65"/>
        <cfvo type="num" val="80"/>
      </iconSet>
    </cfRule>
  </conditionalFormatting>
  <conditionalFormatting sqref="R18">
    <cfRule type="iconSet" priority="854">
      <iconSet iconSet="5Arrows">
        <cfvo type="percent" val="0"/>
        <cfvo type="num" val="25"/>
        <cfvo type="num" val="50"/>
        <cfvo type="num" val="65"/>
        <cfvo type="num" val="80"/>
      </iconSet>
    </cfRule>
  </conditionalFormatting>
  <conditionalFormatting sqref="R21">
    <cfRule type="iconSet" priority="853">
      <iconSet iconSet="5Arrows">
        <cfvo type="percent" val="0"/>
        <cfvo type="num" val="25"/>
        <cfvo type="num" val="50"/>
        <cfvo type="num" val="65"/>
        <cfvo type="num" val="80"/>
      </iconSet>
    </cfRule>
  </conditionalFormatting>
  <conditionalFormatting sqref="R23">
    <cfRule type="iconSet" priority="852">
      <iconSet iconSet="5Arrows">
        <cfvo type="percent" val="0"/>
        <cfvo type="num" val="25"/>
        <cfvo type="num" val="50"/>
        <cfvo type="num" val="65"/>
        <cfvo type="num" val="80"/>
      </iconSet>
    </cfRule>
  </conditionalFormatting>
  <conditionalFormatting sqref="R25">
    <cfRule type="iconSet" priority="851">
      <iconSet iconSet="5Arrows">
        <cfvo type="percent" val="0"/>
        <cfvo type="num" val="25"/>
        <cfvo type="num" val="50"/>
        <cfvo type="num" val="65"/>
        <cfvo type="num" val="80"/>
      </iconSet>
    </cfRule>
  </conditionalFormatting>
  <conditionalFormatting sqref="R26">
    <cfRule type="iconSet" priority="850">
      <iconSet iconSet="5Arrows">
        <cfvo type="percent" val="0"/>
        <cfvo type="num" val="25"/>
        <cfvo type="num" val="50"/>
        <cfvo type="num" val="65"/>
        <cfvo type="num" val="80"/>
      </iconSet>
    </cfRule>
  </conditionalFormatting>
  <conditionalFormatting sqref="R29">
    <cfRule type="iconSet" priority="849">
      <iconSet iconSet="5Arrows">
        <cfvo type="percent" val="0"/>
        <cfvo type="num" val="25"/>
        <cfvo type="num" val="50"/>
        <cfvo type="num" val="65"/>
        <cfvo type="num" val="80"/>
      </iconSet>
    </cfRule>
  </conditionalFormatting>
  <conditionalFormatting sqref="R31">
    <cfRule type="iconSet" priority="848">
      <iconSet iconSet="5Arrows">
        <cfvo type="percent" val="0"/>
        <cfvo type="num" val="25"/>
        <cfvo type="num" val="50"/>
        <cfvo type="num" val="65"/>
        <cfvo type="num" val="80"/>
      </iconSet>
    </cfRule>
  </conditionalFormatting>
  <conditionalFormatting sqref="R33">
    <cfRule type="iconSet" priority="847">
      <iconSet iconSet="5Arrows">
        <cfvo type="percent" val="0"/>
        <cfvo type="num" val="25"/>
        <cfvo type="num" val="50"/>
        <cfvo type="num" val="65"/>
        <cfvo type="num" val="80"/>
      </iconSet>
    </cfRule>
  </conditionalFormatting>
  <conditionalFormatting sqref="R34">
    <cfRule type="iconSet" priority="846">
      <iconSet iconSet="5Arrows">
        <cfvo type="percent" val="0"/>
        <cfvo type="num" val="25"/>
        <cfvo type="num" val="50"/>
        <cfvo type="num" val="65"/>
        <cfvo type="num" val="80"/>
      </iconSet>
    </cfRule>
  </conditionalFormatting>
  <conditionalFormatting sqref="R37">
    <cfRule type="iconSet" priority="845">
      <iconSet iconSet="5Arrows">
        <cfvo type="percent" val="0"/>
        <cfvo type="num" val="25"/>
        <cfvo type="num" val="50"/>
        <cfvo type="num" val="65"/>
        <cfvo type="num" val="80"/>
      </iconSet>
    </cfRule>
  </conditionalFormatting>
  <conditionalFormatting sqref="R39">
    <cfRule type="iconSet" priority="844">
      <iconSet iconSet="5Arrows">
        <cfvo type="percent" val="0"/>
        <cfvo type="num" val="25"/>
        <cfvo type="num" val="50"/>
        <cfvo type="num" val="65"/>
        <cfvo type="num" val="80"/>
      </iconSet>
    </cfRule>
  </conditionalFormatting>
  <conditionalFormatting sqref="R41">
    <cfRule type="iconSet" priority="843">
      <iconSet iconSet="5Arrows">
        <cfvo type="percent" val="0"/>
        <cfvo type="num" val="25"/>
        <cfvo type="num" val="50"/>
        <cfvo type="num" val="65"/>
        <cfvo type="num" val="80"/>
      </iconSet>
    </cfRule>
  </conditionalFormatting>
  <conditionalFormatting sqref="R42">
    <cfRule type="iconSet" priority="842">
      <iconSet iconSet="5Arrows">
        <cfvo type="percent" val="0"/>
        <cfvo type="num" val="25"/>
        <cfvo type="num" val="50"/>
        <cfvo type="num" val="65"/>
        <cfvo type="num" val="80"/>
      </iconSet>
    </cfRule>
  </conditionalFormatting>
  <conditionalFormatting sqref="R45">
    <cfRule type="iconSet" priority="841">
      <iconSet iconSet="5Arrows">
        <cfvo type="percent" val="0"/>
        <cfvo type="num" val="25"/>
        <cfvo type="num" val="50"/>
        <cfvo type="num" val="65"/>
        <cfvo type="num" val="80"/>
      </iconSet>
    </cfRule>
  </conditionalFormatting>
  <conditionalFormatting sqref="R47">
    <cfRule type="iconSet" priority="840">
      <iconSet iconSet="5Arrows">
        <cfvo type="percent" val="0"/>
        <cfvo type="num" val="25"/>
        <cfvo type="num" val="50"/>
        <cfvo type="num" val="65"/>
        <cfvo type="num" val="80"/>
      </iconSet>
    </cfRule>
  </conditionalFormatting>
  <conditionalFormatting sqref="R49">
    <cfRule type="iconSet" priority="839">
      <iconSet iconSet="5Arrows">
        <cfvo type="percent" val="0"/>
        <cfvo type="num" val="25"/>
        <cfvo type="num" val="50"/>
        <cfvo type="num" val="65"/>
        <cfvo type="num" val="80"/>
      </iconSet>
    </cfRule>
  </conditionalFormatting>
  <conditionalFormatting sqref="R50">
    <cfRule type="iconSet" priority="838">
      <iconSet iconSet="5Arrows">
        <cfvo type="percent" val="0"/>
        <cfvo type="num" val="25"/>
        <cfvo type="num" val="50"/>
        <cfvo type="num" val="65"/>
        <cfvo type="num" val="80"/>
      </iconSet>
    </cfRule>
  </conditionalFormatting>
  <conditionalFormatting sqref="R53">
    <cfRule type="iconSet" priority="837">
      <iconSet iconSet="5Arrows">
        <cfvo type="percent" val="0"/>
        <cfvo type="num" val="25"/>
        <cfvo type="num" val="50"/>
        <cfvo type="num" val="65"/>
        <cfvo type="num" val="80"/>
      </iconSet>
    </cfRule>
  </conditionalFormatting>
  <conditionalFormatting sqref="R55">
    <cfRule type="iconSet" priority="836">
      <iconSet iconSet="5Arrows">
        <cfvo type="percent" val="0"/>
        <cfvo type="num" val="25"/>
        <cfvo type="num" val="50"/>
        <cfvo type="num" val="65"/>
        <cfvo type="num" val="80"/>
      </iconSet>
    </cfRule>
  </conditionalFormatting>
  <conditionalFormatting sqref="R57">
    <cfRule type="iconSet" priority="835">
      <iconSet iconSet="5Arrows">
        <cfvo type="percent" val="0"/>
        <cfvo type="num" val="25"/>
        <cfvo type="num" val="50"/>
        <cfvo type="num" val="65"/>
        <cfvo type="num" val="80"/>
      </iconSet>
    </cfRule>
  </conditionalFormatting>
  <conditionalFormatting sqref="R58">
    <cfRule type="iconSet" priority="834">
      <iconSet iconSet="5Arrows">
        <cfvo type="percent" val="0"/>
        <cfvo type="num" val="25"/>
        <cfvo type="num" val="50"/>
        <cfvo type="num" val="65"/>
        <cfvo type="num" val="80"/>
      </iconSet>
    </cfRule>
  </conditionalFormatting>
  <conditionalFormatting sqref="R61">
    <cfRule type="iconSet" priority="833">
      <iconSet iconSet="5Arrows">
        <cfvo type="percent" val="0"/>
        <cfvo type="num" val="25"/>
        <cfvo type="num" val="50"/>
        <cfvo type="num" val="65"/>
        <cfvo type="num" val="80"/>
      </iconSet>
    </cfRule>
  </conditionalFormatting>
  <conditionalFormatting sqref="R63">
    <cfRule type="iconSet" priority="832">
      <iconSet iconSet="5Arrows">
        <cfvo type="percent" val="0"/>
        <cfvo type="num" val="25"/>
        <cfvo type="num" val="50"/>
        <cfvo type="num" val="65"/>
        <cfvo type="num" val="80"/>
      </iconSet>
    </cfRule>
  </conditionalFormatting>
  <conditionalFormatting sqref="R65">
    <cfRule type="iconSet" priority="831">
      <iconSet iconSet="5Arrows">
        <cfvo type="percent" val="0"/>
        <cfvo type="num" val="25"/>
        <cfvo type="num" val="50"/>
        <cfvo type="num" val="65"/>
        <cfvo type="num" val="80"/>
      </iconSet>
    </cfRule>
  </conditionalFormatting>
  <conditionalFormatting sqref="R66">
    <cfRule type="iconSet" priority="830">
      <iconSet iconSet="5Arrows">
        <cfvo type="percent" val="0"/>
        <cfvo type="num" val="25"/>
        <cfvo type="num" val="50"/>
        <cfvo type="num" val="65"/>
        <cfvo type="num" val="80"/>
      </iconSet>
    </cfRule>
  </conditionalFormatting>
  <conditionalFormatting sqref="R69">
    <cfRule type="iconSet" priority="829">
      <iconSet iconSet="5Arrows">
        <cfvo type="percent" val="0"/>
        <cfvo type="num" val="25"/>
        <cfvo type="num" val="50"/>
        <cfvo type="num" val="65"/>
        <cfvo type="num" val="80"/>
      </iconSet>
    </cfRule>
  </conditionalFormatting>
  <conditionalFormatting sqref="R71">
    <cfRule type="iconSet" priority="828">
      <iconSet iconSet="5Arrows">
        <cfvo type="percent" val="0"/>
        <cfvo type="num" val="25"/>
        <cfvo type="num" val="50"/>
        <cfvo type="num" val="65"/>
        <cfvo type="num" val="80"/>
      </iconSet>
    </cfRule>
  </conditionalFormatting>
  <conditionalFormatting sqref="R73">
    <cfRule type="iconSet" priority="827">
      <iconSet iconSet="5Arrows">
        <cfvo type="percent" val="0"/>
        <cfvo type="num" val="25"/>
        <cfvo type="num" val="50"/>
        <cfvo type="num" val="65"/>
        <cfvo type="num" val="80"/>
      </iconSet>
    </cfRule>
  </conditionalFormatting>
  <conditionalFormatting sqref="R74">
    <cfRule type="iconSet" priority="826">
      <iconSet iconSet="5Arrows">
        <cfvo type="percent" val="0"/>
        <cfvo type="num" val="25"/>
        <cfvo type="num" val="50"/>
        <cfvo type="num" val="65"/>
        <cfvo type="num" val="80"/>
      </iconSet>
    </cfRule>
  </conditionalFormatting>
  <conditionalFormatting sqref="R77">
    <cfRule type="iconSet" priority="825">
      <iconSet iconSet="5Arrows">
        <cfvo type="percent" val="0"/>
        <cfvo type="num" val="25"/>
        <cfvo type="num" val="50"/>
        <cfvo type="num" val="65"/>
        <cfvo type="num" val="80"/>
      </iconSet>
    </cfRule>
  </conditionalFormatting>
  <conditionalFormatting sqref="R79">
    <cfRule type="iconSet" priority="824">
      <iconSet iconSet="5Arrows">
        <cfvo type="percent" val="0"/>
        <cfvo type="num" val="25"/>
        <cfvo type="num" val="50"/>
        <cfvo type="num" val="65"/>
        <cfvo type="num" val="80"/>
      </iconSet>
    </cfRule>
  </conditionalFormatting>
  <conditionalFormatting sqref="R81">
    <cfRule type="iconSet" priority="823">
      <iconSet iconSet="5Arrows">
        <cfvo type="percent" val="0"/>
        <cfvo type="num" val="25"/>
        <cfvo type="num" val="50"/>
        <cfvo type="num" val="65"/>
        <cfvo type="num" val="80"/>
      </iconSet>
    </cfRule>
  </conditionalFormatting>
  <conditionalFormatting sqref="R82">
    <cfRule type="iconSet" priority="822">
      <iconSet iconSet="5Arrows">
        <cfvo type="percent" val="0"/>
        <cfvo type="num" val="25"/>
        <cfvo type="num" val="50"/>
        <cfvo type="num" val="65"/>
        <cfvo type="num" val="80"/>
      </iconSet>
    </cfRule>
  </conditionalFormatting>
  <conditionalFormatting sqref="R85">
    <cfRule type="iconSet" priority="821">
      <iconSet iconSet="5Arrows">
        <cfvo type="percent" val="0"/>
        <cfvo type="num" val="25"/>
        <cfvo type="num" val="50"/>
        <cfvo type="num" val="65"/>
        <cfvo type="num" val="80"/>
      </iconSet>
    </cfRule>
  </conditionalFormatting>
  <conditionalFormatting sqref="R87">
    <cfRule type="iconSet" priority="820">
      <iconSet iconSet="5Arrows">
        <cfvo type="percent" val="0"/>
        <cfvo type="num" val="25"/>
        <cfvo type="num" val="50"/>
        <cfvo type="num" val="65"/>
        <cfvo type="num" val="80"/>
      </iconSet>
    </cfRule>
  </conditionalFormatting>
  <conditionalFormatting sqref="R89">
    <cfRule type="iconSet" priority="819">
      <iconSet iconSet="5Arrows">
        <cfvo type="percent" val="0"/>
        <cfvo type="num" val="25"/>
        <cfvo type="num" val="50"/>
        <cfvo type="num" val="65"/>
        <cfvo type="num" val="80"/>
      </iconSet>
    </cfRule>
  </conditionalFormatting>
  <conditionalFormatting sqref="R90">
    <cfRule type="iconSet" priority="818">
      <iconSet iconSet="5Arrows">
        <cfvo type="percent" val="0"/>
        <cfvo type="num" val="25"/>
        <cfvo type="num" val="50"/>
        <cfvo type="num" val="65"/>
        <cfvo type="num" val="80"/>
      </iconSet>
    </cfRule>
  </conditionalFormatting>
  <conditionalFormatting sqref="R93">
    <cfRule type="iconSet" priority="817">
      <iconSet iconSet="5Arrows">
        <cfvo type="percent" val="0"/>
        <cfvo type="num" val="25"/>
        <cfvo type="num" val="50"/>
        <cfvo type="num" val="65"/>
        <cfvo type="num" val="80"/>
      </iconSet>
    </cfRule>
  </conditionalFormatting>
  <conditionalFormatting sqref="R95">
    <cfRule type="iconSet" priority="816">
      <iconSet iconSet="5Arrows">
        <cfvo type="percent" val="0"/>
        <cfvo type="num" val="25"/>
        <cfvo type="num" val="50"/>
        <cfvo type="num" val="65"/>
        <cfvo type="num" val="80"/>
      </iconSet>
    </cfRule>
  </conditionalFormatting>
  <conditionalFormatting sqref="R97">
    <cfRule type="iconSet" priority="815">
      <iconSet iconSet="5Arrows">
        <cfvo type="percent" val="0"/>
        <cfvo type="num" val="25"/>
        <cfvo type="num" val="50"/>
        <cfvo type="num" val="65"/>
        <cfvo type="num" val="80"/>
      </iconSet>
    </cfRule>
  </conditionalFormatting>
  <conditionalFormatting sqref="R98">
    <cfRule type="iconSet" priority="814">
      <iconSet iconSet="5Arrows">
        <cfvo type="percent" val="0"/>
        <cfvo type="num" val="25"/>
        <cfvo type="num" val="50"/>
        <cfvo type="num" val="65"/>
        <cfvo type="num" val="80"/>
      </iconSet>
    </cfRule>
  </conditionalFormatting>
  <conditionalFormatting sqref="R101">
    <cfRule type="iconSet" priority="813">
      <iconSet iconSet="5Arrows">
        <cfvo type="percent" val="0"/>
        <cfvo type="num" val="25"/>
        <cfvo type="num" val="50"/>
        <cfvo type="num" val="65"/>
        <cfvo type="num" val="80"/>
      </iconSet>
    </cfRule>
  </conditionalFormatting>
  <conditionalFormatting sqref="R103">
    <cfRule type="iconSet" priority="812">
      <iconSet iconSet="5Arrows">
        <cfvo type="percent" val="0"/>
        <cfvo type="num" val="25"/>
        <cfvo type="num" val="50"/>
        <cfvo type="num" val="65"/>
        <cfvo type="num" val="80"/>
      </iconSet>
    </cfRule>
  </conditionalFormatting>
  <conditionalFormatting sqref="R105">
    <cfRule type="iconSet" priority="811">
      <iconSet iconSet="5Arrows">
        <cfvo type="percent" val="0"/>
        <cfvo type="num" val="25"/>
        <cfvo type="num" val="50"/>
        <cfvo type="num" val="65"/>
        <cfvo type="num" val="80"/>
      </iconSet>
    </cfRule>
  </conditionalFormatting>
  <conditionalFormatting sqref="R106">
    <cfRule type="iconSet" priority="810">
      <iconSet iconSet="5Arrows">
        <cfvo type="percent" val="0"/>
        <cfvo type="num" val="25"/>
        <cfvo type="num" val="50"/>
        <cfvo type="num" val="65"/>
        <cfvo type="num" val="80"/>
      </iconSet>
    </cfRule>
  </conditionalFormatting>
  <conditionalFormatting sqref="R109">
    <cfRule type="iconSet" priority="809">
      <iconSet iconSet="5Arrows">
        <cfvo type="percent" val="0"/>
        <cfvo type="num" val="25"/>
        <cfvo type="num" val="50"/>
        <cfvo type="num" val="65"/>
        <cfvo type="num" val="80"/>
      </iconSet>
    </cfRule>
  </conditionalFormatting>
  <conditionalFormatting sqref="R111">
    <cfRule type="iconSet" priority="808">
      <iconSet iconSet="5Arrows">
        <cfvo type="percent" val="0"/>
        <cfvo type="num" val="25"/>
        <cfvo type="num" val="50"/>
        <cfvo type="num" val="65"/>
        <cfvo type="num" val="80"/>
      </iconSet>
    </cfRule>
  </conditionalFormatting>
  <conditionalFormatting sqref="R113">
    <cfRule type="iconSet" priority="807">
      <iconSet iconSet="5Arrows">
        <cfvo type="percent" val="0"/>
        <cfvo type="num" val="25"/>
        <cfvo type="num" val="50"/>
        <cfvo type="num" val="65"/>
        <cfvo type="num" val="80"/>
      </iconSet>
    </cfRule>
  </conditionalFormatting>
  <conditionalFormatting sqref="R114">
    <cfRule type="iconSet" priority="806">
      <iconSet iconSet="5Arrows">
        <cfvo type="percent" val="0"/>
        <cfvo type="num" val="25"/>
        <cfvo type="num" val="50"/>
        <cfvo type="num" val="65"/>
        <cfvo type="num" val="80"/>
      </iconSet>
    </cfRule>
  </conditionalFormatting>
  <conditionalFormatting sqref="R117">
    <cfRule type="iconSet" priority="805">
      <iconSet iconSet="5Arrows">
        <cfvo type="percent" val="0"/>
        <cfvo type="num" val="25"/>
        <cfvo type="num" val="50"/>
        <cfvo type="num" val="65"/>
        <cfvo type="num" val="80"/>
      </iconSet>
    </cfRule>
  </conditionalFormatting>
  <conditionalFormatting sqref="R119">
    <cfRule type="iconSet" priority="804">
      <iconSet iconSet="5Arrows">
        <cfvo type="percent" val="0"/>
        <cfvo type="num" val="25"/>
        <cfvo type="num" val="50"/>
        <cfvo type="num" val="65"/>
        <cfvo type="num" val="80"/>
      </iconSet>
    </cfRule>
  </conditionalFormatting>
  <conditionalFormatting sqref="R121">
    <cfRule type="iconSet" priority="803">
      <iconSet iconSet="5Arrows">
        <cfvo type="percent" val="0"/>
        <cfvo type="num" val="25"/>
        <cfvo type="num" val="50"/>
        <cfvo type="num" val="65"/>
        <cfvo type="num" val="80"/>
      </iconSet>
    </cfRule>
  </conditionalFormatting>
  <conditionalFormatting sqref="R122">
    <cfRule type="iconSet" priority="802">
      <iconSet iconSet="5Arrows">
        <cfvo type="percent" val="0"/>
        <cfvo type="num" val="25"/>
        <cfvo type="num" val="50"/>
        <cfvo type="num" val="65"/>
        <cfvo type="num" val="80"/>
      </iconSet>
    </cfRule>
  </conditionalFormatting>
  <conditionalFormatting sqref="R125">
    <cfRule type="iconSet" priority="801">
      <iconSet iconSet="5Arrows">
        <cfvo type="percent" val="0"/>
        <cfvo type="num" val="25"/>
        <cfvo type="num" val="50"/>
        <cfvo type="num" val="65"/>
        <cfvo type="num" val="80"/>
      </iconSet>
    </cfRule>
  </conditionalFormatting>
  <conditionalFormatting sqref="R127">
    <cfRule type="iconSet" priority="800">
      <iconSet iconSet="5Arrows">
        <cfvo type="percent" val="0"/>
        <cfvo type="num" val="25"/>
        <cfvo type="num" val="50"/>
        <cfvo type="num" val="65"/>
        <cfvo type="num" val="80"/>
      </iconSet>
    </cfRule>
  </conditionalFormatting>
  <conditionalFormatting sqref="R129">
    <cfRule type="iconSet" priority="799">
      <iconSet iconSet="5Arrows">
        <cfvo type="percent" val="0"/>
        <cfvo type="num" val="25"/>
        <cfvo type="num" val="50"/>
        <cfvo type="num" val="65"/>
        <cfvo type="num" val="80"/>
      </iconSet>
    </cfRule>
  </conditionalFormatting>
  <conditionalFormatting sqref="R130">
    <cfRule type="iconSet" priority="798">
      <iconSet iconSet="5Arrows">
        <cfvo type="percent" val="0"/>
        <cfvo type="num" val="25"/>
        <cfvo type="num" val="50"/>
        <cfvo type="num" val="65"/>
        <cfvo type="num" val="80"/>
      </iconSet>
    </cfRule>
  </conditionalFormatting>
  <conditionalFormatting sqref="R133">
    <cfRule type="iconSet" priority="797">
      <iconSet iconSet="5Arrows">
        <cfvo type="percent" val="0"/>
        <cfvo type="num" val="25"/>
        <cfvo type="num" val="50"/>
        <cfvo type="num" val="65"/>
        <cfvo type="num" val="80"/>
      </iconSet>
    </cfRule>
  </conditionalFormatting>
  <conditionalFormatting sqref="R135">
    <cfRule type="iconSet" priority="796">
      <iconSet iconSet="5Arrows">
        <cfvo type="percent" val="0"/>
        <cfvo type="num" val="25"/>
        <cfvo type="num" val="50"/>
        <cfvo type="num" val="65"/>
        <cfvo type="num" val="80"/>
      </iconSet>
    </cfRule>
  </conditionalFormatting>
  <conditionalFormatting sqref="R137">
    <cfRule type="iconSet" priority="795">
      <iconSet iconSet="5Arrows">
        <cfvo type="percent" val="0"/>
        <cfvo type="num" val="25"/>
        <cfvo type="num" val="50"/>
        <cfvo type="num" val="65"/>
        <cfvo type="num" val="80"/>
      </iconSet>
    </cfRule>
  </conditionalFormatting>
  <conditionalFormatting sqref="R138">
    <cfRule type="iconSet" priority="794">
      <iconSet iconSet="5Arrows">
        <cfvo type="percent" val="0"/>
        <cfvo type="num" val="25"/>
        <cfvo type="num" val="50"/>
        <cfvo type="num" val="65"/>
        <cfvo type="num" val="80"/>
      </iconSet>
    </cfRule>
  </conditionalFormatting>
  <conditionalFormatting sqref="R141">
    <cfRule type="iconSet" priority="793">
      <iconSet iconSet="5Arrows">
        <cfvo type="percent" val="0"/>
        <cfvo type="num" val="25"/>
        <cfvo type="num" val="50"/>
        <cfvo type="num" val="65"/>
        <cfvo type="num" val="80"/>
      </iconSet>
    </cfRule>
  </conditionalFormatting>
  <conditionalFormatting sqref="R143">
    <cfRule type="iconSet" priority="792">
      <iconSet iconSet="5Arrows">
        <cfvo type="percent" val="0"/>
        <cfvo type="num" val="25"/>
        <cfvo type="num" val="50"/>
        <cfvo type="num" val="65"/>
        <cfvo type="num" val="80"/>
      </iconSet>
    </cfRule>
  </conditionalFormatting>
  <conditionalFormatting sqref="R145">
    <cfRule type="iconSet" priority="791">
      <iconSet iconSet="5Arrows">
        <cfvo type="percent" val="0"/>
        <cfvo type="num" val="25"/>
        <cfvo type="num" val="50"/>
        <cfvo type="num" val="65"/>
        <cfvo type="num" val="80"/>
      </iconSet>
    </cfRule>
  </conditionalFormatting>
  <conditionalFormatting sqref="R146">
    <cfRule type="iconSet" priority="790">
      <iconSet iconSet="5Arrows">
        <cfvo type="percent" val="0"/>
        <cfvo type="num" val="25"/>
        <cfvo type="num" val="50"/>
        <cfvo type="num" val="65"/>
        <cfvo type="num" val="80"/>
      </iconSet>
    </cfRule>
  </conditionalFormatting>
  <conditionalFormatting sqref="R149">
    <cfRule type="iconSet" priority="789">
      <iconSet iconSet="5Arrows">
        <cfvo type="percent" val="0"/>
        <cfvo type="num" val="25"/>
        <cfvo type="num" val="50"/>
        <cfvo type="num" val="65"/>
        <cfvo type="num" val="80"/>
      </iconSet>
    </cfRule>
  </conditionalFormatting>
  <conditionalFormatting sqref="R151">
    <cfRule type="iconSet" priority="788">
      <iconSet iconSet="5Arrows">
        <cfvo type="percent" val="0"/>
        <cfvo type="num" val="25"/>
        <cfvo type="num" val="50"/>
        <cfvo type="num" val="65"/>
        <cfvo type="num" val="80"/>
      </iconSet>
    </cfRule>
  </conditionalFormatting>
  <conditionalFormatting sqref="R153">
    <cfRule type="iconSet" priority="787">
      <iconSet iconSet="5Arrows">
        <cfvo type="percent" val="0"/>
        <cfvo type="num" val="25"/>
        <cfvo type="num" val="50"/>
        <cfvo type="num" val="65"/>
        <cfvo type="num" val="80"/>
      </iconSet>
    </cfRule>
  </conditionalFormatting>
  <conditionalFormatting sqref="R154">
    <cfRule type="iconSet" priority="786">
      <iconSet iconSet="5Arrows">
        <cfvo type="percent" val="0"/>
        <cfvo type="num" val="25"/>
        <cfvo type="num" val="50"/>
        <cfvo type="num" val="65"/>
        <cfvo type="num" val="80"/>
      </iconSet>
    </cfRule>
  </conditionalFormatting>
  <conditionalFormatting sqref="R157">
    <cfRule type="iconSet" priority="785">
      <iconSet iconSet="5Arrows">
        <cfvo type="percent" val="0"/>
        <cfvo type="num" val="25"/>
        <cfvo type="num" val="50"/>
        <cfvo type="num" val="65"/>
        <cfvo type="num" val="80"/>
      </iconSet>
    </cfRule>
  </conditionalFormatting>
  <conditionalFormatting sqref="R159">
    <cfRule type="iconSet" priority="784">
      <iconSet iconSet="5Arrows">
        <cfvo type="percent" val="0"/>
        <cfvo type="num" val="25"/>
        <cfvo type="num" val="50"/>
        <cfvo type="num" val="65"/>
        <cfvo type="num" val="80"/>
      </iconSet>
    </cfRule>
  </conditionalFormatting>
  <conditionalFormatting sqref="R161">
    <cfRule type="iconSet" priority="783">
      <iconSet iconSet="5Arrows">
        <cfvo type="percent" val="0"/>
        <cfvo type="num" val="25"/>
        <cfvo type="num" val="50"/>
        <cfvo type="num" val="65"/>
        <cfvo type="num" val="80"/>
      </iconSet>
    </cfRule>
  </conditionalFormatting>
  <conditionalFormatting sqref="R162">
    <cfRule type="iconSet" priority="782">
      <iconSet iconSet="5Arrows">
        <cfvo type="percent" val="0"/>
        <cfvo type="num" val="25"/>
        <cfvo type="num" val="50"/>
        <cfvo type="num" val="65"/>
        <cfvo type="num" val="80"/>
      </iconSet>
    </cfRule>
  </conditionalFormatting>
  <conditionalFormatting sqref="R165">
    <cfRule type="iconSet" priority="781">
      <iconSet iconSet="5Arrows">
        <cfvo type="percent" val="0"/>
        <cfvo type="num" val="25"/>
        <cfvo type="num" val="50"/>
        <cfvo type="num" val="65"/>
        <cfvo type="num" val="80"/>
      </iconSet>
    </cfRule>
  </conditionalFormatting>
  <conditionalFormatting sqref="R167">
    <cfRule type="iconSet" priority="780">
      <iconSet iconSet="5Arrows">
        <cfvo type="percent" val="0"/>
        <cfvo type="num" val="25"/>
        <cfvo type="num" val="50"/>
        <cfvo type="num" val="65"/>
        <cfvo type="num" val="80"/>
      </iconSet>
    </cfRule>
  </conditionalFormatting>
  <conditionalFormatting sqref="R169">
    <cfRule type="iconSet" priority="779">
      <iconSet iconSet="5Arrows">
        <cfvo type="percent" val="0"/>
        <cfvo type="num" val="25"/>
        <cfvo type="num" val="50"/>
        <cfvo type="num" val="65"/>
        <cfvo type="num" val="80"/>
      </iconSet>
    </cfRule>
  </conditionalFormatting>
  <conditionalFormatting sqref="R170">
    <cfRule type="iconSet" priority="778">
      <iconSet iconSet="5Arrows">
        <cfvo type="percent" val="0"/>
        <cfvo type="num" val="25"/>
        <cfvo type="num" val="50"/>
        <cfvo type="num" val="65"/>
        <cfvo type="num" val="80"/>
      </iconSet>
    </cfRule>
  </conditionalFormatting>
  <conditionalFormatting sqref="R173">
    <cfRule type="iconSet" priority="777">
      <iconSet iconSet="5Arrows">
        <cfvo type="percent" val="0"/>
        <cfvo type="num" val="25"/>
        <cfvo type="num" val="50"/>
        <cfvo type="num" val="65"/>
        <cfvo type="num" val="80"/>
      </iconSet>
    </cfRule>
  </conditionalFormatting>
  <conditionalFormatting sqref="R175">
    <cfRule type="iconSet" priority="776">
      <iconSet iconSet="5Arrows">
        <cfvo type="percent" val="0"/>
        <cfvo type="num" val="25"/>
        <cfvo type="num" val="50"/>
        <cfvo type="num" val="65"/>
        <cfvo type="num" val="80"/>
      </iconSet>
    </cfRule>
  </conditionalFormatting>
  <conditionalFormatting sqref="R177">
    <cfRule type="iconSet" priority="775">
      <iconSet iconSet="5Arrows">
        <cfvo type="percent" val="0"/>
        <cfvo type="num" val="25"/>
        <cfvo type="num" val="50"/>
        <cfvo type="num" val="65"/>
        <cfvo type="num" val="80"/>
      </iconSet>
    </cfRule>
  </conditionalFormatting>
  <conditionalFormatting sqref="R178">
    <cfRule type="iconSet" priority="774">
      <iconSet iconSet="5Arrows">
        <cfvo type="percent" val="0"/>
        <cfvo type="num" val="25"/>
        <cfvo type="num" val="50"/>
        <cfvo type="num" val="65"/>
        <cfvo type="num" val="80"/>
      </iconSet>
    </cfRule>
  </conditionalFormatting>
  <conditionalFormatting sqref="R181">
    <cfRule type="iconSet" priority="773">
      <iconSet iconSet="5Arrows">
        <cfvo type="percent" val="0"/>
        <cfvo type="num" val="25"/>
        <cfvo type="num" val="50"/>
        <cfvo type="num" val="65"/>
        <cfvo type="num" val="80"/>
      </iconSet>
    </cfRule>
  </conditionalFormatting>
  <conditionalFormatting sqref="R183">
    <cfRule type="iconSet" priority="772">
      <iconSet iconSet="5Arrows">
        <cfvo type="percent" val="0"/>
        <cfvo type="num" val="25"/>
        <cfvo type="num" val="50"/>
        <cfvo type="num" val="65"/>
        <cfvo type="num" val="80"/>
      </iconSet>
    </cfRule>
  </conditionalFormatting>
  <conditionalFormatting sqref="R185">
    <cfRule type="iconSet" priority="771">
      <iconSet iconSet="5Arrows">
        <cfvo type="percent" val="0"/>
        <cfvo type="num" val="25"/>
        <cfvo type="num" val="50"/>
        <cfvo type="num" val="65"/>
        <cfvo type="num" val="80"/>
      </iconSet>
    </cfRule>
  </conditionalFormatting>
  <conditionalFormatting sqref="R186">
    <cfRule type="iconSet" priority="770">
      <iconSet iconSet="5Arrows">
        <cfvo type="percent" val="0"/>
        <cfvo type="num" val="25"/>
        <cfvo type="num" val="50"/>
        <cfvo type="num" val="65"/>
        <cfvo type="num" val="80"/>
      </iconSet>
    </cfRule>
  </conditionalFormatting>
  <conditionalFormatting sqref="R189">
    <cfRule type="iconSet" priority="769">
      <iconSet iconSet="5Arrows">
        <cfvo type="percent" val="0"/>
        <cfvo type="num" val="25"/>
        <cfvo type="num" val="50"/>
        <cfvo type="num" val="65"/>
        <cfvo type="num" val="80"/>
      </iconSet>
    </cfRule>
  </conditionalFormatting>
  <conditionalFormatting sqref="R191">
    <cfRule type="iconSet" priority="768">
      <iconSet iconSet="5Arrows">
        <cfvo type="percent" val="0"/>
        <cfvo type="num" val="25"/>
        <cfvo type="num" val="50"/>
        <cfvo type="num" val="65"/>
        <cfvo type="num" val="80"/>
      </iconSet>
    </cfRule>
  </conditionalFormatting>
  <conditionalFormatting sqref="R193">
    <cfRule type="iconSet" priority="767">
      <iconSet iconSet="5Arrows">
        <cfvo type="percent" val="0"/>
        <cfvo type="num" val="25"/>
        <cfvo type="num" val="50"/>
        <cfvo type="num" val="65"/>
        <cfvo type="num" val="80"/>
      </iconSet>
    </cfRule>
  </conditionalFormatting>
  <conditionalFormatting sqref="R194">
    <cfRule type="iconSet" priority="766">
      <iconSet iconSet="5Arrows">
        <cfvo type="percent" val="0"/>
        <cfvo type="num" val="25"/>
        <cfvo type="num" val="50"/>
        <cfvo type="num" val="65"/>
        <cfvo type="num" val="80"/>
      </iconSet>
    </cfRule>
  </conditionalFormatting>
  <conditionalFormatting sqref="R197">
    <cfRule type="iconSet" priority="765">
      <iconSet iconSet="5Arrows">
        <cfvo type="percent" val="0"/>
        <cfvo type="num" val="25"/>
        <cfvo type="num" val="50"/>
        <cfvo type="num" val="65"/>
        <cfvo type="num" val="80"/>
      </iconSet>
    </cfRule>
  </conditionalFormatting>
  <conditionalFormatting sqref="R199">
    <cfRule type="iconSet" priority="764">
      <iconSet iconSet="5Arrows">
        <cfvo type="percent" val="0"/>
        <cfvo type="num" val="25"/>
        <cfvo type="num" val="50"/>
        <cfvo type="num" val="65"/>
        <cfvo type="num" val="80"/>
      </iconSet>
    </cfRule>
  </conditionalFormatting>
  <conditionalFormatting sqref="R201">
    <cfRule type="iconSet" priority="763">
      <iconSet iconSet="5Arrows">
        <cfvo type="percent" val="0"/>
        <cfvo type="num" val="25"/>
        <cfvo type="num" val="50"/>
        <cfvo type="num" val="65"/>
        <cfvo type="num" val="80"/>
      </iconSet>
    </cfRule>
  </conditionalFormatting>
  <conditionalFormatting sqref="R202">
    <cfRule type="iconSet" priority="762">
      <iconSet iconSet="5Arrows">
        <cfvo type="percent" val="0"/>
        <cfvo type="num" val="25"/>
        <cfvo type="num" val="50"/>
        <cfvo type="num" val="65"/>
        <cfvo type="num" val="80"/>
      </iconSet>
    </cfRule>
  </conditionalFormatting>
  <conditionalFormatting sqref="R205">
    <cfRule type="iconSet" priority="761">
      <iconSet iconSet="5Arrows">
        <cfvo type="percent" val="0"/>
        <cfvo type="num" val="25"/>
        <cfvo type="num" val="50"/>
        <cfvo type="num" val="65"/>
        <cfvo type="num" val="80"/>
      </iconSet>
    </cfRule>
  </conditionalFormatting>
  <conditionalFormatting sqref="R207">
    <cfRule type="iconSet" priority="760">
      <iconSet iconSet="5Arrows">
        <cfvo type="percent" val="0"/>
        <cfvo type="num" val="25"/>
        <cfvo type="num" val="50"/>
        <cfvo type="num" val="65"/>
        <cfvo type="num" val="80"/>
      </iconSet>
    </cfRule>
  </conditionalFormatting>
  <conditionalFormatting sqref="R209">
    <cfRule type="iconSet" priority="759">
      <iconSet iconSet="5Arrows">
        <cfvo type="percent" val="0"/>
        <cfvo type="num" val="25"/>
        <cfvo type="num" val="50"/>
        <cfvo type="num" val="65"/>
        <cfvo type="num" val="80"/>
      </iconSet>
    </cfRule>
  </conditionalFormatting>
  <conditionalFormatting sqref="R210:R218">
    <cfRule type="iconSet" priority="758">
      <iconSet iconSet="5Arrows">
        <cfvo type="percent" val="0"/>
        <cfvo type="num" val="25"/>
        <cfvo type="num" val="50"/>
        <cfvo type="num" val="65"/>
        <cfvo type="num" val="80"/>
      </iconSet>
    </cfRule>
  </conditionalFormatting>
  <conditionalFormatting sqref="R221">
    <cfRule type="iconSet" priority="757">
      <iconSet iconSet="5Arrows">
        <cfvo type="percent" val="0"/>
        <cfvo type="num" val="25"/>
        <cfvo type="num" val="50"/>
        <cfvo type="num" val="65"/>
        <cfvo type="num" val="80"/>
      </iconSet>
    </cfRule>
  </conditionalFormatting>
  <conditionalFormatting sqref="R223">
    <cfRule type="iconSet" priority="756">
      <iconSet iconSet="5Arrows">
        <cfvo type="percent" val="0"/>
        <cfvo type="num" val="25"/>
        <cfvo type="num" val="50"/>
        <cfvo type="num" val="65"/>
        <cfvo type="num" val="80"/>
      </iconSet>
    </cfRule>
  </conditionalFormatting>
  <conditionalFormatting sqref="R225">
    <cfRule type="iconSet" priority="755">
      <iconSet iconSet="5Arrows">
        <cfvo type="percent" val="0"/>
        <cfvo type="num" val="25"/>
        <cfvo type="num" val="50"/>
        <cfvo type="num" val="65"/>
        <cfvo type="num" val="80"/>
      </iconSet>
    </cfRule>
  </conditionalFormatting>
  <conditionalFormatting sqref="R226">
    <cfRule type="iconSet" priority="754">
      <iconSet iconSet="5Arrows">
        <cfvo type="percent" val="0"/>
        <cfvo type="num" val="25"/>
        <cfvo type="num" val="50"/>
        <cfvo type="num" val="65"/>
        <cfvo type="num" val="80"/>
      </iconSet>
    </cfRule>
  </conditionalFormatting>
  <conditionalFormatting sqref="R229">
    <cfRule type="iconSet" priority="753">
      <iconSet iconSet="5Arrows">
        <cfvo type="percent" val="0"/>
        <cfvo type="num" val="25"/>
        <cfvo type="num" val="50"/>
        <cfvo type="num" val="65"/>
        <cfvo type="num" val="80"/>
      </iconSet>
    </cfRule>
  </conditionalFormatting>
  <conditionalFormatting sqref="R231">
    <cfRule type="iconSet" priority="752">
      <iconSet iconSet="5Arrows">
        <cfvo type="percent" val="0"/>
        <cfvo type="num" val="25"/>
        <cfvo type="num" val="50"/>
        <cfvo type="num" val="65"/>
        <cfvo type="num" val="80"/>
      </iconSet>
    </cfRule>
  </conditionalFormatting>
  <conditionalFormatting sqref="R233">
    <cfRule type="iconSet" priority="751">
      <iconSet iconSet="5Arrows">
        <cfvo type="percent" val="0"/>
        <cfvo type="num" val="25"/>
        <cfvo type="num" val="50"/>
        <cfvo type="num" val="65"/>
        <cfvo type="num" val="80"/>
      </iconSet>
    </cfRule>
  </conditionalFormatting>
  <conditionalFormatting sqref="R234">
    <cfRule type="iconSet" priority="750">
      <iconSet iconSet="5Arrows">
        <cfvo type="percent" val="0"/>
        <cfvo type="num" val="25"/>
        <cfvo type="num" val="50"/>
        <cfvo type="num" val="65"/>
        <cfvo type="num" val="80"/>
      </iconSet>
    </cfRule>
  </conditionalFormatting>
  <conditionalFormatting sqref="R237">
    <cfRule type="iconSet" priority="749">
      <iconSet iconSet="5Arrows">
        <cfvo type="percent" val="0"/>
        <cfvo type="num" val="25"/>
        <cfvo type="num" val="50"/>
        <cfvo type="num" val="65"/>
        <cfvo type="num" val="80"/>
      </iconSet>
    </cfRule>
  </conditionalFormatting>
  <conditionalFormatting sqref="R239">
    <cfRule type="iconSet" priority="748">
      <iconSet iconSet="5Arrows">
        <cfvo type="percent" val="0"/>
        <cfvo type="num" val="25"/>
        <cfvo type="num" val="50"/>
        <cfvo type="num" val="65"/>
        <cfvo type="num" val="80"/>
      </iconSet>
    </cfRule>
  </conditionalFormatting>
  <conditionalFormatting sqref="R241">
    <cfRule type="iconSet" priority="747">
      <iconSet iconSet="5Arrows">
        <cfvo type="percent" val="0"/>
        <cfvo type="num" val="25"/>
        <cfvo type="num" val="50"/>
        <cfvo type="num" val="65"/>
        <cfvo type="num" val="80"/>
      </iconSet>
    </cfRule>
  </conditionalFormatting>
  <conditionalFormatting sqref="R242">
    <cfRule type="iconSet" priority="746">
      <iconSet iconSet="5Arrows">
        <cfvo type="percent" val="0"/>
        <cfvo type="num" val="25"/>
        <cfvo type="num" val="50"/>
        <cfvo type="num" val="65"/>
        <cfvo type="num" val="80"/>
      </iconSet>
    </cfRule>
  </conditionalFormatting>
  <conditionalFormatting sqref="R245">
    <cfRule type="iconSet" priority="745">
      <iconSet iconSet="5Arrows">
        <cfvo type="percent" val="0"/>
        <cfvo type="num" val="25"/>
        <cfvo type="num" val="50"/>
        <cfvo type="num" val="65"/>
        <cfvo type="num" val="80"/>
      </iconSet>
    </cfRule>
  </conditionalFormatting>
  <conditionalFormatting sqref="R247">
    <cfRule type="iconSet" priority="744">
      <iconSet iconSet="5Arrows">
        <cfvo type="percent" val="0"/>
        <cfvo type="num" val="25"/>
        <cfvo type="num" val="50"/>
        <cfvo type="num" val="65"/>
        <cfvo type="num" val="80"/>
      </iconSet>
    </cfRule>
  </conditionalFormatting>
  <conditionalFormatting sqref="R249">
    <cfRule type="iconSet" priority="743">
      <iconSet iconSet="5Arrows">
        <cfvo type="percent" val="0"/>
        <cfvo type="num" val="25"/>
        <cfvo type="num" val="50"/>
        <cfvo type="num" val="65"/>
        <cfvo type="num" val="80"/>
      </iconSet>
    </cfRule>
  </conditionalFormatting>
  <conditionalFormatting sqref="R250">
    <cfRule type="iconSet" priority="742">
      <iconSet iconSet="5Arrows">
        <cfvo type="percent" val="0"/>
        <cfvo type="num" val="25"/>
        <cfvo type="num" val="50"/>
        <cfvo type="num" val="65"/>
        <cfvo type="num" val="80"/>
      </iconSet>
    </cfRule>
  </conditionalFormatting>
  <conditionalFormatting sqref="E253:R253">
    <cfRule type="iconSet" priority="21">
      <iconSet iconSet="5Arrows">
        <cfvo type="percent" val="0"/>
        <cfvo type="num" val="25"/>
        <cfvo type="num" val="50"/>
        <cfvo type="num" val="65"/>
        <cfvo type="num" val="80"/>
      </iconSet>
    </cfRule>
  </conditionalFormatting>
  <conditionalFormatting sqref="E255:R255">
    <cfRule type="iconSet" priority="19">
      <iconSet iconSet="5Arrows">
        <cfvo type="percent" val="0"/>
        <cfvo type="num" val="25"/>
        <cfvo type="num" val="50"/>
        <cfvo type="num" val="65"/>
        <cfvo type="num" val="80"/>
      </iconSet>
    </cfRule>
  </conditionalFormatting>
  <conditionalFormatting sqref="E257:F257">
    <cfRule type="iconSet" priority="17">
      <iconSet iconSet="5Arrows">
        <cfvo type="percent" val="0"/>
        <cfvo type="num" val="25"/>
        <cfvo type="num" val="50"/>
        <cfvo type="num" val="65"/>
        <cfvo type="num" val="80"/>
      </iconSet>
    </cfRule>
  </conditionalFormatting>
  <conditionalFormatting sqref="G257:Q257">
    <cfRule type="iconSet" priority="16">
      <iconSet iconSet="5Arrows">
        <cfvo type="percent" val="0"/>
        <cfvo type="num" val="25"/>
        <cfvo type="num" val="50"/>
        <cfvo type="num" val="65"/>
        <cfvo type="num" val="80"/>
      </iconSet>
    </cfRule>
  </conditionalFormatting>
  <conditionalFormatting sqref="E258:F258">
    <cfRule type="iconSet" priority="15">
      <iconSet iconSet="5Arrows">
        <cfvo type="percent" val="0"/>
        <cfvo type="num" val="25"/>
        <cfvo type="num" val="50"/>
        <cfvo type="num" val="65"/>
        <cfvo type="num" val="80"/>
      </iconSet>
    </cfRule>
  </conditionalFormatting>
  <conditionalFormatting sqref="G258:Q258">
    <cfRule type="iconSet" priority="14">
      <iconSet iconSet="5Arrows">
        <cfvo type="percent" val="0"/>
        <cfvo type="num" val="25"/>
        <cfvo type="num" val="50"/>
        <cfvo type="num" val="65"/>
        <cfvo type="num" val="80"/>
      </iconSet>
    </cfRule>
  </conditionalFormatting>
  <conditionalFormatting sqref="R257">
    <cfRule type="iconSet" priority="11">
      <iconSet iconSet="5Arrows">
        <cfvo type="percent" val="0"/>
        <cfvo type="num" val="25"/>
        <cfvo type="num" val="50"/>
        <cfvo type="num" val="65"/>
        <cfvo type="num" val="80"/>
      </iconSet>
    </cfRule>
  </conditionalFormatting>
  <conditionalFormatting sqref="R258">
    <cfRule type="iconSet" priority="10">
      <iconSet iconSet="5Arrows">
        <cfvo type="percent" val="0"/>
        <cfvo type="num" val="25"/>
        <cfvo type="num" val="50"/>
        <cfvo type="num" val="65"/>
        <cfvo type="num" val="80"/>
      </iconSet>
    </cfRule>
  </conditionalFormatting>
  <conditionalFormatting sqref="E213">
    <cfRule type="iconSet" priority="9">
      <iconSet iconSet="5Arrows">
        <cfvo type="percent" val="0"/>
        <cfvo type="num" val="25"/>
        <cfvo type="num" val="50"/>
        <cfvo type="num" val="65"/>
        <cfvo type="num" val="80"/>
      </iconSet>
    </cfRule>
  </conditionalFormatting>
  <conditionalFormatting sqref="F213:Q213">
    <cfRule type="iconSet" priority="8">
      <iconSet iconSet="5Arrows">
        <cfvo type="percent" val="0"/>
        <cfvo type="num" val="25"/>
        <cfvo type="num" val="50"/>
        <cfvo type="num" val="65"/>
        <cfvo type="num" val="80"/>
      </iconSet>
    </cfRule>
  </conditionalFormatting>
  <conditionalFormatting sqref="E215">
    <cfRule type="iconSet" priority="7">
      <iconSet iconSet="5Arrows">
        <cfvo type="percent" val="0"/>
        <cfvo type="num" val="25"/>
        <cfvo type="num" val="50"/>
        <cfvo type="num" val="65"/>
        <cfvo type="num" val="80"/>
      </iconSet>
    </cfRule>
  </conditionalFormatting>
  <conditionalFormatting sqref="F215:Q215">
    <cfRule type="iconSet" priority="6">
      <iconSet iconSet="5Arrows">
        <cfvo type="percent" val="0"/>
        <cfvo type="num" val="25"/>
        <cfvo type="num" val="50"/>
        <cfvo type="num" val="65"/>
        <cfvo type="num" val="80"/>
      </iconSet>
    </cfRule>
  </conditionalFormatting>
  <conditionalFormatting sqref="E217">
    <cfRule type="iconSet" priority="5">
      <iconSet iconSet="5Arrows">
        <cfvo type="percent" val="0"/>
        <cfvo type="num" val="25"/>
        <cfvo type="num" val="50"/>
        <cfvo type="num" val="65"/>
        <cfvo type="num" val="80"/>
      </iconSet>
    </cfRule>
  </conditionalFormatting>
  <conditionalFormatting sqref="F217:Q217">
    <cfRule type="iconSet" priority="4">
      <iconSet iconSet="5Arrows">
        <cfvo type="percent" val="0"/>
        <cfvo type="num" val="25"/>
        <cfvo type="num" val="50"/>
        <cfvo type="num" val="65"/>
        <cfvo type="num" val="80"/>
      </iconSet>
    </cfRule>
  </conditionalFormatting>
  <conditionalFormatting sqref="R213">
    <cfRule type="iconSet" priority="3">
      <iconSet iconSet="5Arrows">
        <cfvo type="percent" val="0"/>
        <cfvo type="num" val="25"/>
        <cfvo type="num" val="50"/>
        <cfvo type="num" val="65"/>
        <cfvo type="num" val="80"/>
      </iconSet>
    </cfRule>
  </conditionalFormatting>
  <conditionalFormatting sqref="R215">
    <cfRule type="iconSet" priority="2">
      <iconSet iconSet="5Arrows">
        <cfvo type="percent" val="0"/>
        <cfvo type="num" val="25"/>
        <cfvo type="num" val="50"/>
        <cfvo type="num" val="65"/>
        <cfvo type="num" val="80"/>
      </iconSet>
    </cfRule>
  </conditionalFormatting>
  <conditionalFormatting sqref="R217">
    <cfRule type="iconSet" priority="1">
      <iconSet iconSet="5Arrows">
        <cfvo type="percent" val="0"/>
        <cfvo type="num" val="25"/>
        <cfvo type="num" val="50"/>
        <cfvo type="num" val="65"/>
        <cfvo type="num" val="80"/>
      </iconSet>
    </cfRule>
  </conditionalFormatting>
  <dataValidations count="2">
    <dataValidation type="list" allowBlank="1" showInputMessage="1" showErrorMessage="1" sqref="D7:O7">
      <formula1>ENTIDADES</formula1>
    </dataValidation>
    <dataValidation type="whole" allowBlank="1" showInputMessage="1" showErrorMessage="1" errorTitle="FECHA FUERA DE RANGO" error="La fecha debe estar entre el 20160101 y el 20191231" sqref="M5">
      <formula1>20160101</formula1>
      <formula2>20191231</formula2>
    </dataValidation>
  </dataValidations>
  <printOptions horizontalCentered="1" verticalCentered="1"/>
  <pageMargins left="1.1811023622047245" right="0" top="0.39370078740157483" bottom="0.78740157480314965" header="0.31496062992125984" footer="0.59055118110236227"/>
  <pageSetup paperSize="41" scale="56" fitToHeight="0" orientation="landscape" r:id="rId1"/>
  <headerFooter>
    <oddHeader>&amp;RPág. &amp;P de &amp;N</oddHeader>
    <oddFooter>&amp;LLUZ ADRIANA LONDOÑO RAMIREZ
Secretaria de Despacho
Firma: ___________________&amp;CFRANCISCO JAVIER GOMEZ RIOS
Profesional Universitario
Firma: ___________________&amp;RGICELA OCHOA BEJARANO
Departamento Administrativo de Planeación</oddFooter>
  </headerFooter>
  <rowBreaks count="4" manualBreakCount="4">
    <brk id="50" max="17" man="1"/>
    <brk id="98" max="17" man="1"/>
    <brk id="146" max="17" man="1"/>
    <brk id="194" max="17" man="1"/>
  </rowBreaks>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92D050"/>
  </sheetPr>
  <dimension ref="A1:O276"/>
  <sheetViews>
    <sheetView zoomScale="70" zoomScaleNormal="70" zoomScaleSheetLayoutView="70" zoomScalePageLayoutView="90" workbookViewId="0">
      <pane ySplit="9" topLeftCell="A160" activePane="bottomLeft" state="frozen"/>
      <selection activeCell="M5" sqref="M5"/>
      <selection pane="bottomLeft" activeCell="M5" sqref="M5"/>
    </sheetView>
  </sheetViews>
  <sheetFormatPr baseColWidth="10" defaultColWidth="11.42578125" defaultRowHeight="15" x14ac:dyDescent="0.25"/>
  <cols>
    <col min="1" max="1" width="7.28515625" style="29" customWidth="1"/>
    <col min="2" max="2" width="39.85546875" style="1" customWidth="1"/>
    <col min="3" max="3" width="18.28515625" style="1" customWidth="1"/>
    <col min="4" max="4" width="26.42578125" style="1" customWidth="1"/>
    <col min="5" max="5" width="23" style="1" customWidth="1"/>
    <col min="6" max="6" width="36.85546875" style="1" customWidth="1"/>
    <col min="7" max="7" width="37.140625" style="1" customWidth="1"/>
    <col min="8" max="8" width="39.85546875" style="1" customWidth="1"/>
    <col min="9" max="9" width="14.140625" style="1" customWidth="1"/>
    <col min="10" max="10" width="14.85546875" style="1" customWidth="1"/>
    <col min="11" max="11" width="16.28515625" style="1" customWidth="1"/>
    <col min="12" max="12" width="16.85546875" style="1" customWidth="1"/>
    <col min="13" max="13" width="20.7109375" style="1" customWidth="1"/>
    <col min="14" max="14" width="15.7109375" style="1" customWidth="1"/>
    <col min="15" max="16384" width="11.42578125" style="1"/>
  </cols>
  <sheetData>
    <row r="1" spans="1:15" ht="7.5" customHeight="1" x14ac:dyDescent="0.25">
      <c r="A1" s="400"/>
      <c r="B1" s="401"/>
      <c r="C1" s="402"/>
      <c r="D1" s="402"/>
      <c r="E1" s="402"/>
      <c r="F1" s="403"/>
      <c r="G1" s="404"/>
      <c r="H1" s="404"/>
      <c r="I1" s="404"/>
      <c r="J1" s="404"/>
      <c r="K1" s="404"/>
      <c r="L1" s="404"/>
      <c r="M1" s="404"/>
      <c r="N1" s="405"/>
    </row>
    <row r="2" spans="1:15" ht="18" x14ac:dyDescent="0.25">
      <c r="A2" s="406"/>
      <c r="B2" s="407"/>
      <c r="C2" s="408"/>
      <c r="D2" s="763" t="s">
        <v>0</v>
      </c>
      <c r="E2" s="763"/>
      <c r="F2" s="639"/>
      <c r="G2" s="639"/>
      <c r="H2" s="639"/>
      <c r="I2" s="639"/>
      <c r="J2" s="409"/>
      <c r="K2" s="409"/>
      <c r="L2" s="295" t="s">
        <v>41</v>
      </c>
      <c r="M2" s="397" t="s">
        <v>5963</v>
      </c>
      <c r="N2" s="295"/>
    </row>
    <row r="3" spans="1:15" ht="15" customHeight="1" x14ac:dyDescent="0.25">
      <c r="A3" s="410"/>
      <c r="B3" s="411"/>
      <c r="C3" s="412"/>
      <c r="D3" s="763"/>
      <c r="E3" s="763"/>
      <c r="F3" s="639"/>
      <c r="G3" s="639"/>
      <c r="H3" s="639"/>
      <c r="I3" s="639"/>
      <c r="J3" s="409"/>
      <c r="K3" s="409"/>
      <c r="L3" s="295" t="s">
        <v>2</v>
      </c>
      <c r="M3" s="398">
        <v>3</v>
      </c>
      <c r="N3" s="295"/>
    </row>
    <row r="4" spans="1:15" ht="30" customHeight="1" x14ac:dyDescent="0.25">
      <c r="A4" s="410"/>
      <c r="B4" s="411"/>
      <c r="C4" s="412"/>
      <c r="D4" s="731" t="s">
        <v>71</v>
      </c>
      <c r="E4" s="731"/>
      <c r="F4" s="764"/>
      <c r="G4" s="764"/>
      <c r="H4" s="764"/>
      <c r="I4" s="764"/>
      <c r="J4" s="413"/>
      <c r="K4" s="413"/>
      <c r="L4" s="296" t="s">
        <v>4</v>
      </c>
      <c r="M4" s="399">
        <v>42759</v>
      </c>
      <c r="N4" s="296"/>
    </row>
    <row r="5" spans="1:15" ht="18" customHeight="1" x14ac:dyDescent="0.25">
      <c r="A5" s="414"/>
      <c r="B5" s="415"/>
      <c r="C5" s="416"/>
      <c r="D5" s="734" t="s">
        <v>5</v>
      </c>
      <c r="E5" s="734"/>
      <c r="F5" s="765"/>
      <c r="G5" s="765"/>
      <c r="H5" s="765"/>
      <c r="I5" s="287">
        <f>'PA. RECURSOS MP 2016 '!M5</f>
        <v>20161231</v>
      </c>
      <c r="J5" s="287"/>
      <c r="K5" s="287"/>
      <c r="L5" s="295" t="s">
        <v>6</v>
      </c>
      <c r="M5" s="396"/>
      <c r="N5" s="295"/>
    </row>
    <row r="6" spans="1:15" ht="9" customHeight="1" x14ac:dyDescent="0.25">
      <c r="A6" s="417"/>
      <c r="B6" s="382"/>
      <c r="C6" s="383"/>
      <c r="D6" s="383"/>
      <c r="E6" s="383"/>
      <c r="F6" s="383"/>
      <c r="G6" s="384"/>
      <c r="H6" s="384"/>
      <c r="I6" s="385"/>
      <c r="J6" s="385"/>
      <c r="K6" s="385"/>
      <c r="L6" s="385"/>
      <c r="M6" s="385"/>
      <c r="N6" s="385"/>
    </row>
    <row r="7" spans="1:15" s="20" customFormat="1" ht="20.25" customHeight="1" x14ac:dyDescent="0.2">
      <c r="A7" s="418"/>
      <c r="B7" s="419" t="s">
        <v>7</v>
      </c>
      <c r="C7" s="419"/>
      <c r="D7" s="735" t="str">
        <f>'PI. METAS RESULTADO'!C7</f>
        <v>1134. SECRETARÍA DE LA MUJER, EQUIDAD DE GÉNERO Y DIVERSIDAD SEXUAL</v>
      </c>
      <c r="E7" s="736"/>
      <c r="F7" s="736"/>
      <c r="G7" s="736"/>
      <c r="H7" s="736"/>
      <c r="I7" s="736"/>
      <c r="J7" s="736"/>
      <c r="K7" s="736"/>
      <c r="L7" s="736"/>
      <c r="M7" s="736"/>
      <c r="N7" s="737"/>
      <c r="O7" s="1"/>
    </row>
    <row r="8" spans="1:15" s="20" customFormat="1" ht="6.75" customHeight="1" thickBot="1" x14ac:dyDescent="0.25">
      <c r="A8" s="362"/>
      <c r="B8" s="389"/>
      <c r="C8" s="389"/>
      <c r="D8" s="389"/>
      <c r="E8" s="389"/>
      <c r="F8" s="389"/>
      <c r="G8" s="389"/>
      <c r="H8" s="389"/>
      <c r="I8" s="389"/>
      <c r="J8" s="389"/>
      <c r="K8" s="389"/>
      <c r="L8" s="389"/>
      <c r="M8" s="389"/>
      <c r="N8" s="389"/>
      <c r="O8" s="1"/>
    </row>
    <row r="9" spans="1:15" s="23" customFormat="1" ht="100.5" customHeight="1" thickBot="1" x14ac:dyDescent="0.3">
      <c r="A9" s="420" t="s">
        <v>8</v>
      </c>
      <c r="B9" s="421" t="s">
        <v>27</v>
      </c>
      <c r="C9" s="40" t="s">
        <v>72</v>
      </c>
      <c r="D9" s="40" t="s">
        <v>73</v>
      </c>
      <c r="E9" s="40" t="s">
        <v>74</v>
      </c>
      <c r="F9" s="422" t="s">
        <v>75</v>
      </c>
      <c r="G9" s="40" t="s">
        <v>5951</v>
      </c>
      <c r="H9" s="40" t="s">
        <v>5952</v>
      </c>
      <c r="I9" s="40" t="s">
        <v>5953</v>
      </c>
      <c r="J9" s="325" t="s">
        <v>5954</v>
      </c>
      <c r="K9" s="347" t="s">
        <v>5955</v>
      </c>
      <c r="L9" s="347" t="s">
        <v>5956</v>
      </c>
      <c r="M9" s="361" t="s">
        <v>5957</v>
      </c>
      <c r="N9" s="423" t="s">
        <v>76</v>
      </c>
    </row>
    <row r="10" spans="1:15" s="46" customFormat="1" ht="72" thickTop="1" x14ac:dyDescent="0.2">
      <c r="A10" s="766">
        <v>1</v>
      </c>
      <c r="B10" s="768" t="str">
        <f>'PI. MP. Avance'!G11</f>
        <v xml:space="preserve">Apoyo a la participación de las organizaciones sociales del sector LGBTI, Valle del Cauca, occidente. </v>
      </c>
      <c r="C10" s="770" t="str">
        <f>VLOOKUP(MID(F10,1,11),MP,103,FALSE)</f>
        <v>10501 - VALLE DE COLORES</v>
      </c>
      <c r="D10" s="770" t="str">
        <f>VLOOKUP(MID(F10,1,11),MP,100,FALSE)</f>
        <v>MR1050101 - Implementar el 100% de las líneas de acción, con factores críticos, de la Política Pública departamental LGBTI (Ordenanza 339 de 2011) al 2019.</v>
      </c>
      <c r="E10" s="770" t="str">
        <f>VLOOKUP(MID(F10,1,11),MP,104,FALSE)</f>
        <v>1050101 - ATENCIÓN INTEGRAL PARA LA DIVERSIDAD SEXUAL</v>
      </c>
      <c r="F10" s="770" t="str">
        <f>'PI. MP. Avance'!B11&amp;" - "&amp;'PI. MP. Avance'!C11</f>
        <v>MP105010101 - Propiciar , en 42 entes Territoriales, la creación y fortalecimiento  de las confluencias Municipales LGBTI , durante el periodo de Gobierno</v>
      </c>
      <c r="G10" s="508" t="s">
        <v>5964</v>
      </c>
      <c r="H10" s="508" t="s">
        <v>5965</v>
      </c>
      <c r="I10" s="522">
        <v>4</v>
      </c>
      <c r="J10" s="513">
        <v>5</v>
      </c>
      <c r="K10" s="485">
        <v>10000000</v>
      </c>
      <c r="L10" s="509">
        <v>10000000</v>
      </c>
      <c r="M10" s="514" t="s">
        <v>6024</v>
      </c>
      <c r="N10" s="486" t="s">
        <v>5966</v>
      </c>
    </row>
    <row r="11" spans="1:15" s="46" customFormat="1" ht="24.75" customHeight="1" x14ac:dyDescent="0.2">
      <c r="A11" s="766"/>
      <c r="B11" s="768"/>
      <c r="C11" s="768"/>
      <c r="D11" s="768"/>
      <c r="E11" s="768"/>
      <c r="F11" s="768"/>
      <c r="G11" s="487"/>
      <c r="H11" s="487"/>
      <c r="I11" s="523"/>
      <c r="J11" s="488"/>
      <c r="K11" s="488"/>
      <c r="L11" s="488"/>
      <c r="M11" s="488"/>
      <c r="N11" s="489"/>
    </row>
    <row r="12" spans="1:15" s="46" customFormat="1" ht="24.75" customHeight="1" x14ac:dyDescent="0.2">
      <c r="A12" s="766"/>
      <c r="B12" s="768"/>
      <c r="C12" s="768"/>
      <c r="D12" s="768"/>
      <c r="E12" s="768"/>
      <c r="F12" s="768"/>
      <c r="G12" s="487"/>
      <c r="H12" s="487"/>
      <c r="I12" s="523"/>
      <c r="J12" s="488"/>
      <c r="K12" s="488"/>
      <c r="L12" s="488"/>
      <c r="M12" s="488"/>
      <c r="N12" s="489"/>
    </row>
    <row r="13" spans="1:15" s="46" customFormat="1" ht="24.75" customHeight="1" x14ac:dyDescent="0.2">
      <c r="A13" s="766"/>
      <c r="B13" s="768"/>
      <c r="C13" s="768"/>
      <c r="D13" s="768"/>
      <c r="E13" s="768"/>
      <c r="F13" s="768"/>
      <c r="G13" s="487"/>
      <c r="H13" s="487"/>
      <c r="I13" s="523"/>
      <c r="J13" s="488"/>
      <c r="K13" s="488"/>
      <c r="L13" s="488"/>
      <c r="M13" s="488"/>
      <c r="N13" s="489"/>
    </row>
    <row r="14" spans="1:15" s="46" customFormat="1" ht="24.75" customHeight="1" thickBot="1" x14ac:dyDescent="0.25">
      <c r="A14" s="767"/>
      <c r="B14" s="769"/>
      <c r="C14" s="769"/>
      <c r="D14" s="769"/>
      <c r="E14" s="769"/>
      <c r="F14" s="769"/>
      <c r="G14" s="487"/>
      <c r="H14" s="487"/>
      <c r="I14" s="523"/>
      <c r="J14" s="488"/>
      <c r="K14" s="488"/>
      <c r="L14" s="488"/>
      <c r="M14" s="488"/>
      <c r="N14" s="489"/>
    </row>
    <row r="15" spans="1:15" s="543" customFormat="1" ht="24.75" customHeight="1" thickBot="1" x14ac:dyDescent="0.25">
      <c r="A15" s="771" t="s">
        <v>5950</v>
      </c>
      <c r="B15" s="772"/>
      <c r="C15" s="772"/>
      <c r="D15" s="772"/>
      <c r="E15" s="772"/>
      <c r="F15" s="772"/>
      <c r="G15" s="772"/>
      <c r="H15" s="772"/>
      <c r="I15" s="772"/>
      <c r="J15" s="772"/>
      <c r="K15" s="424">
        <f>SUM(K10:K14)</f>
        <v>10000000</v>
      </c>
      <c r="L15" s="424">
        <f>SUM(L10:L14)</f>
        <v>10000000</v>
      </c>
      <c r="M15" s="425"/>
      <c r="N15" s="426"/>
    </row>
    <row r="16" spans="1:15" s="46" customFormat="1" ht="72" thickTop="1" x14ac:dyDescent="0.2">
      <c r="A16" s="766">
        <v>2</v>
      </c>
      <c r="B16" s="768" t="str">
        <f>'PI. MP. Avance'!G16</f>
        <v xml:space="preserve">Apoyo a la participación de las organizaciones sociales del sector LGBTI, Valle del Cauca, occidente. </v>
      </c>
      <c r="C16" s="768" t="str">
        <f>VLOOKUP(MID(F16,1,11),MP,103,FALSE)</f>
        <v>10501 - VALLE DE COLORES</v>
      </c>
      <c r="D16" s="770" t="str">
        <f>VLOOKUP(MID(F16,1,11),MP,100,FALSE)</f>
        <v>MR1050101 - Implementar el 100% de las líneas de acción, con factores críticos, de la Política Pública departamental LGBTI (Ordenanza 339 de 2011) al 2019.</v>
      </c>
      <c r="E16" s="768" t="str">
        <f>VLOOKUP(MID(F16,1,11),MP,104,FALSE)</f>
        <v>1050101 - ATENCIÓN INTEGRAL PARA LA DIVERSIDAD SEXUAL</v>
      </c>
      <c r="F16" s="768" t="str">
        <f>'PI. MP. Avance'!B16&amp;" - "&amp;'PI. MP. Avance'!C16</f>
        <v>MP105010102 - Fortalecer en el 100% de los Municipios del Departamento el proceso de socialización e interiorización de la Política Pública de LGBTI, en el periodo de Gobierno.</v>
      </c>
      <c r="G16" s="508" t="s">
        <v>5967</v>
      </c>
      <c r="H16" s="508" t="s">
        <v>5968</v>
      </c>
      <c r="I16" s="522">
        <v>10</v>
      </c>
      <c r="J16" s="513">
        <v>7</v>
      </c>
      <c r="K16" s="485">
        <v>20000000</v>
      </c>
      <c r="L16" s="509">
        <v>10000000</v>
      </c>
      <c r="M16" s="514" t="s">
        <v>6024</v>
      </c>
      <c r="N16" s="486" t="s">
        <v>5966</v>
      </c>
    </row>
    <row r="17" spans="1:14" s="46" customFormat="1" ht="71.25" x14ac:dyDescent="0.2">
      <c r="A17" s="766"/>
      <c r="B17" s="768"/>
      <c r="C17" s="768"/>
      <c r="D17" s="768"/>
      <c r="E17" s="768"/>
      <c r="F17" s="768"/>
      <c r="G17" s="508" t="s">
        <v>6045</v>
      </c>
      <c r="H17" s="544" t="s">
        <v>5969</v>
      </c>
      <c r="I17" s="524">
        <v>1</v>
      </c>
      <c r="J17" s="513">
        <v>1</v>
      </c>
      <c r="K17" s="483">
        <v>0</v>
      </c>
      <c r="L17" s="509">
        <v>50000000</v>
      </c>
      <c r="M17" s="514" t="s">
        <v>6033</v>
      </c>
      <c r="N17" s="486" t="s">
        <v>5966</v>
      </c>
    </row>
    <row r="18" spans="1:14" s="46" customFormat="1" ht="24.75" customHeight="1" x14ac:dyDescent="0.2">
      <c r="A18" s="766"/>
      <c r="B18" s="768"/>
      <c r="C18" s="768"/>
      <c r="D18" s="768"/>
      <c r="E18" s="768"/>
      <c r="F18" s="768"/>
      <c r="G18" s="484"/>
      <c r="H18" s="544"/>
      <c r="I18" s="524"/>
      <c r="J18" s="513"/>
      <c r="K18" s="483"/>
      <c r="L18" s="509"/>
      <c r="M18" s="514"/>
      <c r="N18" s="486"/>
    </row>
    <row r="19" spans="1:14" s="46" customFormat="1" ht="24.75" customHeight="1" x14ac:dyDescent="0.2">
      <c r="A19" s="766"/>
      <c r="B19" s="768"/>
      <c r="C19" s="768"/>
      <c r="D19" s="768"/>
      <c r="E19" s="768"/>
      <c r="F19" s="768"/>
      <c r="G19" s="484"/>
      <c r="H19" s="544"/>
      <c r="I19" s="524"/>
      <c r="J19" s="513"/>
      <c r="K19" s="483"/>
      <c r="L19" s="509"/>
      <c r="M19" s="514"/>
      <c r="N19" s="486"/>
    </row>
    <row r="20" spans="1:14" s="46" customFormat="1" ht="24.75" customHeight="1" thickBot="1" x14ac:dyDescent="0.25">
      <c r="A20" s="767"/>
      <c r="B20" s="769"/>
      <c r="C20" s="769"/>
      <c r="D20" s="769"/>
      <c r="E20" s="769"/>
      <c r="F20" s="769"/>
      <c r="G20" s="487"/>
      <c r="H20" s="487"/>
      <c r="I20" s="523"/>
      <c r="J20" s="488"/>
      <c r="K20" s="488"/>
      <c r="L20" s="488"/>
      <c r="M20" s="488"/>
      <c r="N20" s="489"/>
    </row>
    <row r="21" spans="1:14" s="543" customFormat="1" ht="24.75" customHeight="1" thickBot="1" x14ac:dyDescent="0.25">
      <c r="A21" s="771" t="s">
        <v>5950</v>
      </c>
      <c r="B21" s="772"/>
      <c r="C21" s="772"/>
      <c r="D21" s="772"/>
      <c r="E21" s="772"/>
      <c r="F21" s="772"/>
      <c r="G21" s="772"/>
      <c r="H21" s="772"/>
      <c r="I21" s="772"/>
      <c r="J21" s="772"/>
      <c r="K21" s="424">
        <f>SUM(K16:K20)</f>
        <v>20000000</v>
      </c>
      <c r="L21" s="424">
        <f>SUM(L16:L20)</f>
        <v>60000000</v>
      </c>
      <c r="M21" s="425"/>
      <c r="N21" s="426"/>
    </row>
    <row r="22" spans="1:14" s="46" customFormat="1" ht="43.5" thickTop="1" x14ac:dyDescent="0.2">
      <c r="A22" s="766">
        <v>3</v>
      </c>
      <c r="B22" s="768" t="str">
        <f>'PI. MP. Avance'!G21</f>
        <v>Implementación de acciones para el cambio cultural sector LGBTI, Valle del Cauca, Occidente. N/P</v>
      </c>
      <c r="C22" s="768" t="str">
        <f>VLOOKUP(MID(F22,1,11),MP,103,FALSE)</f>
        <v>10501 - VALLE DE COLORES</v>
      </c>
      <c r="D22" s="770" t="str">
        <f>VLOOKUP(MID(F22,1,11),MP,100,FALSE)</f>
        <v>MR1050101 - Implementar el 100% de las líneas de acción, con factores críticos, de la Política Pública departamental LGBTI (Ordenanza 339 de 2011) al 2019.</v>
      </c>
      <c r="E22" s="768" t="str">
        <f>VLOOKUP(MID(F22,1,11),MP,104,FALSE)</f>
        <v>1050102 - EDUCACIÓN PARA EL CAMBIO CULTURAL</v>
      </c>
      <c r="F22" s="768" t="str">
        <f>'PI. MP. Avance'!B21&amp;" - "&amp;'PI. MP. Avance'!C21</f>
        <v>MP105010201 - Realizar Dos (2) EXPO LGBTI, durante el cuatrienio.</v>
      </c>
      <c r="G22" s="508" t="s">
        <v>5970</v>
      </c>
      <c r="H22" s="508" t="s">
        <v>5971</v>
      </c>
      <c r="I22" s="522">
        <v>3</v>
      </c>
      <c r="J22" s="513">
        <v>1</v>
      </c>
      <c r="K22" s="483"/>
      <c r="L22" s="483"/>
      <c r="M22" s="483"/>
      <c r="N22" s="486" t="s">
        <v>5966</v>
      </c>
    </row>
    <row r="23" spans="1:14" s="46" customFormat="1" ht="24.75" customHeight="1" x14ac:dyDescent="0.2">
      <c r="A23" s="766"/>
      <c r="B23" s="768"/>
      <c r="C23" s="768"/>
      <c r="D23" s="768"/>
      <c r="E23" s="768"/>
      <c r="F23" s="768"/>
      <c r="G23" s="484"/>
      <c r="H23" s="494"/>
      <c r="I23" s="524"/>
      <c r="J23" s="483"/>
      <c r="K23" s="483"/>
      <c r="L23" s="483"/>
      <c r="M23" s="483"/>
      <c r="N23" s="493"/>
    </row>
    <row r="24" spans="1:14" s="46" customFormat="1" ht="24.75" customHeight="1" x14ac:dyDescent="0.2">
      <c r="A24" s="766"/>
      <c r="B24" s="768"/>
      <c r="C24" s="768"/>
      <c r="D24" s="768"/>
      <c r="E24" s="768"/>
      <c r="F24" s="768"/>
      <c r="G24" s="487"/>
      <c r="H24" s="487"/>
      <c r="I24" s="523"/>
      <c r="J24" s="488"/>
      <c r="K24" s="488"/>
      <c r="L24" s="488"/>
      <c r="M24" s="488"/>
      <c r="N24" s="489"/>
    </row>
    <row r="25" spans="1:14" s="46" customFormat="1" ht="24.75" customHeight="1" x14ac:dyDescent="0.2">
      <c r="A25" s="766"/>
      <c r="B25" s="768"/>
      <c r="C25" s="768"/>
      <c r="D25" s="768"/>
      <c r="E25" s="768"/>
      <c r="F25" s="768"/>
      <c r="G25" s="487"/>
      <c r="H25" s="487"/>
      <c r="I25" s="523"/>
      <c r="J25" s="488"/>
      <c r="K25" s="488"/>
      <c r="L25" s="488"/>
      <c r="M25" s="488"/>
      <c r="N25" s="489"/>
    </row>
    <row r="26" spans="1:14" s="46" customFormat="1" ht="24.75" customHeight="1" thickBot="1" x14ac:dyDescent="0.25">
      <c r="A26" s="767"/>
      <c r="B26" s="769"/>
      <c r="C26" s="769"/>
      <c r="D26" s="769"/>
      <c r="E26" s="769"/>
      <c r="F26" s="769"/>
      <c r="G26" s="487"/>
      <c r="H26" s="487"/>
      <c r="I26" s="523"/>
      <c r="J26" s="488"/>
      <c r="K26" s="488"/>
      <c r="L26" s="488"/>
      <c r="M26" s="488"/>
      <c r="N26" s="489"/>
    </row>
    <row r="27" spans="1:14" s="543" customFormat="1" ht="24.75" customHeight="1" thickBot="1" x14ac:dyDescent="0.25">
      <c r="A27" s="771" t="s">
        <v>5950</v>
      </c>
      <c r="B27" s="772"/>
      <c r="C27" s="772"/>
      <c r="D27" s="772"/>
      <c r="E27" s="772"/>
      <c r="F27" s="772"/>
      <c r="G27" s="772"/>
      <c r="H27" s="772"/>
      <c r="I27" s="772"/>
      <c r="J27" s="772"/>
      <c r="K27" s="424">
        <f>SUM(K22:K26)</f>
        <v>0</v>
      </c>
      <c r="L27" s="424">
        <f>SUM(L22:L26)</f>
        <v>0</v>
      </c>
      <c r="M27" s="425"/>
      <c r="N27" s="426"/>
    </row>
    <row r="28" spans="1:14" s="46" customFormat="1" ht="43.5" thickTop="1" x14ac:dyDescent="0.2">
      <c r="A28" s="766">
        <v>4</v>
      </c>
      <c r="B28" s="768" t="str">
        <f>'PI. MP. Avance'!G26</f>
        <v>Implementación de acciones para el cambio cultural sector LGBTI, Valle del Cauca, Occidente. N/P</v>
      </c>
      <c r="C28" s="768" t="str">
        <f>VLOOKUP(MID(F28,1,11),MP,103,FALSE)</f>
        <v>10501 - VALLE DE COLORES</v>
      </c>
      <c r="D28" s="770" t="str">
        <f>VLOOKUP(MID(F28,1,11),MP,100,FALSE)</f>
        <v>MR1050101 - Implementar el 100% de las líneas de acción, con factores críticos, de la Política Pública departamental LGBTI (Ordenanza 339 de 2011) al 2019.</v>
      </c>
      <c r="E28" s="768" t="str">
        <f>VLOOKUP(MID(F28,1,11),MP,104,FALSE)</f>
        <v>1050102 - EDUCACIÓN PARA EL CAMBIO CULTURAL</v>
      </c>
      <c r="F28" s="768" t="str">
        <f>'PI. MP. Avance'!B26&amp;" - "&amp;'PI. MP. Avance'!C26</f>
        <v>MP105010202 - Capacitar, a cien (100) líderes o representantes del sector LGBTI, en uso adecuado de las TICs, durante el periodo de Gobierno.</v>
      </c>
      <c r="G28" s="510" t="s">
        <v>5972</v>
      </c>
      <c r="H28" s="510" t="s">
        <v>5973</v>
      </c>
      <c r="I28" s="522">
        <v>2</v>
      </c>
      <c r="J28" s="513">
        <v>2</v>
      </c>
      <c r="K28" s="485"/>
      <c r="L28" s="483"/>
      <c r="M28" s="483"/>
      <c r="N28" s="486" t="s">
        <v>5966</v>
      </c>
    </row>
    <row r="29" spans="1:14" s="46" customFormat="1" ht="24.75" customHeight="1" x14ac:dyDescent="0.2">
      <c r="A29" s="766"/>
      <c r="B29" s="768"/>
      <c r="C29" s="768"/>
      <c r="D29" s="768"/>
      <c r="E29" s="768"/>
      <c r="F29" s="768"/>
      <c r="G29" s="487"/>
      <c r="H29" s="487"/>
      <c r="I29" s="523"/>
      <c r="J29" s="488"/>
      <c r="K29" s="488"/>
      <c r="L29" s="488"/>
      <c r="M29" s="488"/>
      <c r="N29" s="489"/>
    </row>
    <row r="30" spans="1:14" s="46" customFormat="1" ht="24.75" customHeight="1" x14ac:dyDescent="0.2">
      <c r="A30" s="766"/>
      <c r="B30" s="768"/>
      <c r="C30" s="768"/>
      <c r="D30" s="768"/>
      <c r="E30" s="768"/>
      <c r="F30" s="768"/>
      <c r="G30" s="487"/>
      <c r="H30" s="487"/>
      <c r="I30" s="523"/>
      <c r="J30" s="488"/>
      <c r="K30" s="488"/>
      <c r="L30" s="488"/>
      <c r="M30" s="488"/>
      <c r="N30" s="489"/>
    </row>
    <row r="31" spans="1:14" s="46" customFormat="1" ht="24.75" customHeight="1" x14ac:dyDescent="0.2">
      <c r="A31" s="766"/>
      <c r="B31" s="768"/>
      <c r="C31" s="768"/>
      <c r="D31" s="768"/>
      <c r="E31" s="768"/>
      <c r="F31" s="768"/>
      <c r="G31" s="487"/>
      <c r="H31" s="487"/>
      <c r="I31" s="523"/>
      <c r="J31" s="488"/>
      <c r="K31" s="488"/>
      <c r="L31" s="488"/>
      <c r="M31" s="488"/>
      <c r="N31" s="489"/>
    </row>
    <row r="32" spans="1:14" s="46" customFormat="1" ht="24.75" customHeight="1" thickBot="1" x14ac:dyDescent="0.25">
      <c r="A32" s="767"/>
      <c r="B32" s="769"/>
      <c r="C32" s="769"/>
      <c r="D32" s="769"/>
      <c r="E32" s="769"/>
      <c r="F32" s="769"/>
      <c r="G32" s="487"/>
      <c r="H32" s="487"/>
      <c r="I32" s="523"/>
      <c r="J32" s="488"/>
      <c r="K32" s="488"/>
      <c r="L32" s="488"/>
      <c r="M32" s="488"/>
      <c r="N32" s="489"/>
    </row>
    <row r="33" spans="1:14" s="543" customFormat="1" ht="24.75" customHeight="1" thickBot="1" x14ac:dyDescent="0.25">
      <c r="A33" s="771" t="s">
        <v>5950</v>
      </c>
      <c r="B33" s="772"/>
      <c r="C33" s="772"/>
      <c r="D33" s="772"/>
      <c r="E33" s="772"/>
      <c r="F33" s="772"/>
      <c r="G33" s="772"/>
      <c r="H33" s="772"/>
      <c r="I33" s="772"/>
      <c r="J33" s="772"/>
      <c r="K33" s="424">
        <f>SUM(K28:K32)</f>
        <v>0</v>
      </c>
      <c r="L33" s="424">
        <f>SUM(L28:L32)</f>
        <v>0</v>
      </c>
      <c r="M33" s="425"/>
      <c r="N33" s="426"/>
    </row>
    <row r="34" spans="1:14" s="46" customFormat="1" ht="57.75" thickTop="1" x14ac:dyDescent="0.2">
      <c r="A34" s="766">
        <v>5</v>
      </c>
      <c r="B34" s="768" t="str">
        <f>'PI. MP. Avance'!G31</f>
        <v>Fortalecimiento de los mecanismos y procesos de seguridad y protección al sector LGBTI del Valle del Cauca, Occidente.N/P, meta cumplida.</v>
      </c>
      <c r="C34" s="768" t="str">
        <f>VLOOKUP(MID(F34,1,11),MP,103,FALSE)</f>
        <v>10501 - VALLE DE COLORES</v>
      </c>
      <c r="D34" s="770" t="str">
        <f>VLOOKUP(MID(F34,1,11),MP,100,FALSE)</f>
        <v>MR1050101 - Implementar el 100% de las líneas de acción, con factores críticos, de la Política Pública departamental LGBTI (Ordenanza 339 de 2011) al 2019.</v>
      </c>
      <c r="E34" s="768" t="str">
        <f>VLOOKUP(MID(F34,1,11),MP,104,FALSE)</f>
        <v>1050103 - VIDA DIGNA A LA COMUNIDAD LGTBI, LIBRE DE VIOLENCIA Y DISCRIMINACION</v>
      </c>
      <c r="F34" s="768" t="str">
        <f>'PI. MP. Avance'!B31&amp;" - "&amp;'PI. MP. Avance'!C31</f>
        <v>MP105010301 -  Realizar   en los 42 entes territoriales, un programa de sensibilización y educación en el respeto y promoción de la diferencia y orientación sexual, en el período de gobierno</v>
      </c>
      <c r="G34" s="508" t="s">
        <v>5974</v>
      </c>
      <c r="H34" s="508" t="s">
        <v>5975</v>
      </c>
      <c r="I34" s="525">
        <v>1</v>
      </c>
      <c r="J34" s="513">
        <v>1</v>
      </c>
      <c r="K34" s="485">
        <v>15000000</v>
      </c>
      <c r="L34" s="509">
        <v>15000000</v>
      </c>
      <c r="M34" s="514" t="s">
        <v>6034</v>
      </c>
      <c r="N34" s="486" t="s">
        <v>5966</v>
      </c>
    </row>
    <row r="35" spans="1:14" s="46" customFormat="1" ht="24.75" customHeight="1" x14ac:dyDescent="0.2">
      <c r="A35" s="766"/>
      <c r="B35" s="768"/>
      <c r="C35" s="768"/>
      <c r="D35" s="768"/>
      <c r="E35" s="768"/>
      <c r="F35" s="768"/>
      <c r="G35" s="484"/>
      <c r="H35" s="484"/>
      <c r="I35" s="513"/>
      <c r="J35" s="483"/>
      <c r="K35" s="483"/>
      <c r="L35" s="483"/>
      <c r="M35" s="483"/>
      <c r="N35" s="493"/>
    </row>
    <row r="36" spans="1:14" s="46" customFormat="1" ht="24.75" customHeight="1" x14ac:dyDescent="0.2">
      <c r="A36" s="766"/>
      <c r="B36" s="768"/>
      <c r="C36" s="768"/>
      <c r="D36" s="768"/>
      <c r="E36" s="768"/>
      <c r="F36" s="768"/>
      <c r="G36" s="487"/>
      <c r="H36" s="487"/>
      <c r="I36" s="526"/>
      <c r="J36" s="488"/>
      <c r="K36" s="488"/>
      <c r="L36" s="488"/>
      <c r="M36" s="488"/>
      <c r="N36" s="489"/>
    </row>
    <row r="37" spans="1:14" s="46" customFormat="1" ht="24.75" customHeight="1" x14ac:dyDescent="0.2">
      <c r="A37" s="766"/>
      <c r="B37" s="768"/>
      <c r="C37" s="768"/>
      <c r="D37" s="768"/>
      <c r="E37" s="768"/>
      <c r="F37" s="768"/>
      <c r="G37" s="487"/>
      <c r="H37" s="487"/>
      <c r="I37" s="526"/>
      <c r="J37" s="488"/>
      <c r="K37" s="488"/>
      <c r="L37" s="488"/>
      <c r="M37" s="488"/>
      <c r="N37" s="489"/>
    </row>
    <row r="38" spans="1:14" s="46" customFormat="1" ht="24.75" customHeight="1" thickBot="1" x14ac:dyDescent="0.25">
      <c r="A38" s="767"/>
      <c r="B38" s="769"/>
      <c r="C38" s="769"/>
      <c r="D38" s="769"/>
      <c r="E38" s="769"/>
      <c r="F38" s="769"/>
      <c r="G38" s="487"/>
      <c r="H38" s="487"/>
      <c r="I38" s="526"/>
      <c r="J38" s="488"/>
      <c r="K38" s="488"/>
      <c r="L38" s="488"/>
      <c r="M38" s="488"/>
      <c r="N38" s="489"/>
    </row>
    <row r="39" spans="1:14" s="543" customFormat="1" ht="24.75" customHeight="1" thickBot="1" x14ac:dyDescent="0.25">
      <c r="A39" s="771" t="s">
        <v>5950</v>
      </c>
      <c r="B39" s="772"/>
      <c r="C39" s="772"/>
      <c r="D39" s="772"/>
      <c r="E39" s="772"/>
      <c r="F39" s="772"/>
      <c r="G39" s="772"/>
      <c r="H39" s="772"/>
      <c r="I39" s="772"/>
      <c r="J39" s="772"/>
      <c r="K39" s="424">
        <f>SUM(K34:K38)</f>
        <v>15000000</v>
      </c>
      <c r="L39" s="424">
        <f>SUM(L34:L38)</f>
        <v>15000000</v>
      </c>
      <c r="M39" s="425"/>
      <c r="N39" s="426"/>
    </row>
    <row r="40" spans="1:14" s="46" customFormat="1" ht="57.75" thickTop="1" x14ac:dyDescent="0.2">
      <c r="A40" s="766">
        <v>6</v>
      </c>
      <c r="B40" s="768" t="str">
        <f>'PI. MP. Avance'!G36</f>
        <v>Fortalecimiento de los mecanismos y procesos de seguridad y protección al sector LGBTI del Valle del Cauca, Occidente. N/P, meta cumplida.</v>
      </c>
      <c r="C40" s="768" t="str">
        <f>VLOOKUP(MID(F40,1,11),MP,103,FALSE)</f>
        <v>10501 - VALLE DE COLORES</v>
      </c>
      <c r="D40" s="770" t="str">
        <f>VLOOKUP(MID(F40,1,11),MP,100,FALSE)</f>
        <v>MR1050101 - Implementar el 100% de las líneas de acción, con factores críticos, de la Política Pública departamental LGBTI (Ordenanza 339 de 2011) al 2019.</v>
      </c>
      <c r="E40" s="768" t="str">
        <f>VLOOKUP(MID(F40,1,11),MP,104,FALSE)</f>
        <v>1050103 - VIDA DIGNA A LA COMUNIDAD LGTBI, LIBRE DE VIOLENCIA Y DISCRIMINACION</v>
      </c>
      <c r="F40" s="768" t="str">
        <f>'PI. MP. Avance'!B36&amp;" - "&amp;'PI. MP. Avance'!C36</f>
        <v>MP105010302 - Implementar un (1) ACUERDO de seguridad y protección a la comunidad  LGBTI, con acompañamiento de  las autoridades civiles y policiales, durante el periodo de gobierno.</v>
      </c>
      <c r="G40" s="508" t="s">
        <v>5976</v>
      </c>
      <c r="H40" s="508" t="s">
        <v>5977</v>
      </c>
      <c r="I40" s="483"/>
      <c r="J40" s="483"/>
      <c r="K40" s="495"/>
      <c r="L40" s="483"/>
      <c r="M40" s="483"/>
      <c r="N40" s="486" t="s">
        <v>5966</v>
      </c>
    </row>
    <row r="41" spans="1:14" s="46" customFormat="1" ht="24.75" customHeight="1" x14ac:dyDescent="0.2">
      <c r="A41" s="766"/>
      <c r="B41" s="768"/>
      <c r="C41" s="768"/>
      <c r="D41" s="768"/>
      <c r="E41" s="768"/>
      <c r="F41" s="768"/>
      <c r="G41" s="487"/>
      <c r="H41" s="487"/>
      <c r="I41" s="488"/>
      <c r="J41" s="488"/>
      <c r="K41" s="488"/>
      <c r="L41" s="488"/>
      <c r="M41" s="488"/>
      <c r="N41" s="489"/>
    </row>
    <row r="42" spans="1:14" s="46" customFormat="1" ht="24.75" customHeight="1" x14ac:dyDescent="0.2">
      <c r="A42" s="766"/>
      <c r="B42" s="768"/>
      <c r="C42" s="768"/>
      <c r="D42" s="768"/>
      <c r="E42" s="768"/>
      <c r="F42" s="768"/>
      <c r="G42" s="487"/>
      <c r="H42" s="487"/>
      <c r="I42" s="488"/>
      <c r="J42" s="488"/>
      <c r="K42" s="488"/>
      <c r="L42" s="488"/>
      <c r="M42" s="488"/>
      <c r="N42" s="489"/>
    </row>
    <row r="43" spans="1:14" s="46" customFormat="1" ht="24.75" customHeight="1" x14ac:dyDescent="0.2">
      <c r="A43" s="766"/>
      <c r="B43" s="768"/>
      <c r="C43" s="768"/>
      <c r="D43" s="768"/>
      <c r="E43" s="768"/>
      <c r="F43" s="768"/>
      <c r="G43" s="487"/>
      <c r="H43" s="487"/>
      <c r="I43" s="488"/>
      <c r="J43" s="488"/>
      <c r="K43" s="488"/>
      <c r="L43" s="488"/>
      <c r="M43" s="488"/>
      <c r="N43" s="489"/>
    </row>
    <row r="44" spans="1:14" s="46" customFormat="1" ht="24.75" customHeight="1" thickBot="1" x14ac:dyDescent="0.25">
      <c r="A44" s="767"/>
      <c r="B44" s="769"/>
      <c r="C44" s="769"/>
      <c r="D44" s="769"/>
      <c r="E44" s="769"/>
      <c r="F44" s="769"/>
      <c r="G44" s="487"/>
      <c r="H44" s="487"/>
      <c r="I44" s="488"/>
      <c r="J44" s="488"/>
      <c r="K44" s="488"/>
      <c r="L44" s="488"/>
      <c r="M44" s="488"/>
      <c r="N44" s="489"/>
    </row>
    <row r="45" spans="1:14" s="543" customFormat="1" ht="24.75" customHeight="1" thickBot="1" x14ac:dyDescent="0.25">
      <c r="A45" s="771" t="s">
        <v>5950</v>
      </c>
      <c r="B45" s="772"/>
      <c r="C45" s="772"/>
      <c r="D45" s="772"/>
      <c r="E45" s="772"/>
      <c r="F45" s="772"/>
      <c r="G45" s="772"/>
      <c r="H45" s="772"/>
      <c r="I45" s="772"/>
      <c r="J45" s="772"/>
      <c r="K45" s="424">
        <f>SUM(K40:K44)</f>
        <v>0</v>
      </c>
      <c r="L45" s="424">
        <f>SUM(L40:L44)</f>
        <v>0</v>
      </c>
      <c r="M45" s="425"/>
      <c r="N45" s="426"/>
    </row>
    <row r="46" spans="1:14" s="46" customFormat="1" ht="57.75" thickTop="1" x14ac:dyDescent="0.2">
      <c r="A46" s="766">
        <v>7</v>
      </c>
      <c r="B46" s="768" t="str">
        <f>'PI. MP. Avance'!G41</f>
        <v xml:space="preserve">Apoyo a la promoción de espacios de inclusión social para las mujeres , Valle del Cauca, occidente. </v>
      </c>
      <c r="C46" s="768" t="str">
        <f>VLOOKUP(MID(F46,1,11),MP,103,FALSE)</f>
        <v>10502 - MUJER COMO MOTOR DEL DESARROLLO</v>
      </c>
      <c r="D46" s="770" t="str">
        <f>VLOOKUP(MID(F46,1,11),MP,100,FALSE)</f>
        <v>MR1050201 - Implementar el 100% de las líneas de acción, con factores críticos, de la Política pública de Equidad de Género para las Mujeres Vallecaucanas (ordenanza 317 del 2010), al 2019.</v>
      </c>
      <c r="E46" s="768" t="str">
        <f>VLOOKUP(MID(F46,1,11),MP,104,FALSE)</f>
        <v>1050201 - MUJERES LIBRES DE VIOLENCIA</v>
      </c>
      <c r="F46" s="768" t="str">
        <f>'PI. MP. Avance'!B41&amp;" - "&amp;'PI. MP. Avance'!C41</f>
        <v>MP105020101 - Acompañar a dos  Municipios en la Construcción y puesta en marcha de Dos (2) Hogares de Acogida para Mujeres víctimas de violencia, en el cuatrienio</v>
      </c>
      <c r="G46" s="508" t="s">
        <v>5978</v>
      </c>
      <c r="H46" s="508" t="s">
        <v>5979</v>
      </c>
      <c r="I46" s="483"/>
      <c r="J46" s="483"/>
      <c r="K46" s="495"/>
      <c r="L46" s="483"/>
      <c r="M46" s="483"/>
      <c r="N46" s="486" t="s">
        <v>5966</v>
      </c>
    </row>
    <row r="47" spans="1:14" s="46" customFormat="1" ht="24.75" customHeight="1" x14ac:dyDescent="0.2">
      <c r="A47" s="766"/>
      <c r="B47" s="768"/>
      <c r="C47" s="768"/>
      <c r="D47" s="768"/>
      <c r="E47" s="768"/>
      <c r="F47" s="768"/>
      <c r="G47" s="484"/>
      <c r="H47" s="487"/>
      <c r="I47" s="483"/>
      <c r="J47" s="483"/>
      <c r="K47" s="496"/>
      <c r="L47" s="483"/>
      <c r="M47" s="483"/>
      <c r="N47" s="486"/>
    </row>
    <row r="48" spans="1:14" s="30" customFormat="1" ht="24.75" customHeight="1" x14ac:dyDescent="0.2">
      <c r="A48" s="766"/>
      <c r="B48" s="768"/>
      <c r="C48" s="768"/>
      <c r="D48" s="768"/>
      <c r="E48" s="768"/>
      <c r="F48" s="768"/>
      <c r="G48" s="487"/>
      <c r="H48" s="487"/>
      <c r="I48" s="488"/>
      <c r="J48" s="488"/>
      <c r="K48" s="488"/>
      <c r="L48" s="488"/>
      <c r="M48" s="488"/>
      <c r="N48" s="489"/>
    </row>
    <row r="49" spans="1:14" s="30" customFormat="1" ht="24.75" customHeight="1" x14ac:dyDescent="0.2">
      <c r="A49" s="766"/>
      <c r="B49" s="768"/>
      <c r="C49" s="768"/>
      <c r="D49" s="768"/>
      <c r="E49" s="768"/>
      <c r="F49" s="768"/>
      <c r="G49" s="487"/>
      <c r="H49" s="487"/>
      <c r="I49" s="488"/>
      <c r="J49" s="488"/>
      <c r="K49" s="488"/>
      <c r="L49" s="488"/>
      <c r="M49" s="488"/>
      <c r="N49" s="489"/>
    </row>
    <row r="50" spans="1:14" s="30" customFormat="1" ht="24.75" customHeight="1" thickBot="1" x14ac:dyDescent="0.25">
      <c r="A50" s="767"/>
      <c r="B50" s="769"/>
      <c r="C50" s="769"/>
      <c r="D50" s="769"/>
      <c r="E50" s="769"/>
      <c r="F50" s="769"/>
      <c r="G50" s="487"/>
      <c r="H50" s="487"/>
      <c r="I50" s="488"/>
      <c r="J50" s="488"/>
      <c r="K50" s="488"/>
      <c r="L50" s="488"/>
      <c r="M50" s="488"/>
      <c r="N50" s="489"/>
    </row>
    <row r="51" spans="1:14" s="543" customFormat="1" ht="24.75" customHeight="1" thickBot="1" x14ac:dyDescent="0.25">
      <c r="A51" s="771" t="s">
        <v>5950</v>
      </c>
      <c r="B51" s="772"/>
      <c r="C51" s="772"/>
      <c r="D51" s="772"/>
      <c r="E51" s="772"/>
      <c r="F51" s="772"/>
      <c r="G51" s="772"/>
      <c r="H51" s="772"/>
      <c r="I51" s="772"/>
      <c r="J51" s="772"/>
      <c r="K51" s="424">
        <f>SUM(K46:K50)</f>
        <v>0</v>
      </c>
      <c r="L51" s="424">
        <f>SUM(L46:L50)</f>
        <v>0</v>
      </c>
      <c r="M51" s="425"/>
      <c r="N51" s="426"/>
    </row>
    <row r="52" spans="1:14" s="30" customFormat="1" ht="72" thickTop="1" x14ac:dyDescent="0.2">
      <c r="A52" s="766">
        <v>8</v>
      </c>
      <c r="B52" s="768" t="str">
        <f>'PI. MP. Avance'!G46</f>
        <v>Apoyo a la promoción de espacios de inclusión social para las mujeres , Valle del Cauca, occidente. (Actividades de mantenimiento y sostenibilidad de la herramienta)</v>
      </c>
      <c r="C52" s="768" t="str">
        <f>VLOOKUP(MID(F52,1,11),MP,103,FALSE)</f>
        <v>10502 - MUJER COMO MOTOR DEL DESARROLLO</v>
      </c>
      <c r="D52" s="770" t="str">
        <f>VLOOKUP(MID(F52,1,11),MP,100,FALSE)</f>
        <v>MR1050201 - Implementar el 100% de las líneas de acción, con factores críticos, de la Política pública de Equidad de Género para las Mujeres Vallecaucanas (ordenanza 317 del 2010), al 2019.</v>
      </c>
      <c r="E52" s="768" t="str">
        <f>VLOOKUP(MID(F52,1,11),MP,104,FALSE)</f>
        <v>1050201 - MUJERES LIBRES DE VIOLENCIA</v>
      </c>
      <c r="F52" s="768" t="str">
        <f>'PI. MP. Avance'!B46&amp;" - "&amp;'PI. MP. Avance'!C46</f>
        <v>MP105020102 - Implementar una (1) herramienta tecnológica, que permita fortalecer las instancias de erradicación de violencia contra la mujer y la población LGTBI, en el cuatrienio.</v>
      </c>
      <c r="G52" s="508" t="s">
        <v>5980</v>
      </c>
      <c r="H52" s="508" t="s">
        <v>5981</v>
      </c>
      <c r="I52" s="483"/>
      <c r="J52" s="483"/>
      <c r="K52" s="495"/>
      <c r="L52" s="483"/>
      <c r="M52" s="483"/>
      <c r="N52" s="486" t="s">
        <v>5966</v>
      </c>
    </row>
    <row r="53" spans="1:14" s="30" customFormat="1" ht="24.75" customHeight="1" x14ac:dyDescent="0.2">
      <c r="A53" s="766"/>
      <c r="B53" s="768"/>
      <c r="C53" s="768"/>
      <c r="D53" s="768"/>
      <c r="E53" s="768"/>
      <c r="F53" s="768"/>
      <c r="G53" s="487"/>
      <c r="H53" s="487"/>
      <c r="I53" s="483"/>
      <c r="J53" s="488"/>
      <c r="K53" s="496"/>
      <c r="L53" s="488"/>
      <c r="M53" s="497"/>
      <c r="N53" s="486"/>
    </row>
    <row r="54" spans="1:14" s="30" customFormat="1" ht="24.75" customHeight="1" x14ac:dyDescent="0.2">
      <c r="A54" s="766"/>
      <c r="B54" s="768"/>
      <c r="C54" s="768"/>
      <c r="D54" s="768"/>
      <c r="E54" s="768"/>
      <c r="F54" s="768"/>
      <c r="G54" s="487"/>
      <c r="H54" s="487"/>
      <c r="I54" s="488"/>
      <c r="J54" s="488"/>
      <c r="K54" s="488"/>
      <c r="L54" s="488"/>
      <c r="M54" s="488"/>
      <c r="N54" s="489"/>
    </row>
    <row r="55" spans="1:14" s="30" customFormat="1" ht="24.75" customHeight="1" x14ac:dyDescent="0.2">
      <c r="A55" s="766"/>
      <c r="B55" s="768"/>
      <c r="C55" s="768"/>
      <c r="D55" s="768"/>
      <c r="E55" s="768"/>
      <c r="F55" s="768"/>
      <c r="G55" s="487"/>
      <c r="H55" s="487"/>
      <c r="I55" s="488"/>
      <c r="J55" s="488"/>
      <c r="K55" s="488"/>
      <c r="L55" s="488"/>
      <c r="M55" s="488"/>
      <c r="N55" s="489"/>
    </row>
    <row r="56" spans="1:14" s="30" customFormat="1" ht="24.75" customHeight="1" thickBot="1" x14ac:dyDescent="0.25">
      <c r="A56" s="767"/>
      <c r="B56" s="769"/>
      <c r="C56" s="769"/>
      <c r="D56" s="769"/>
      <c r="E56" s="769"/>
      <c r="F56" s="769"/>
      <c r="G56" s="487"/>
      <c r="H56" s="487"/>
      <c r="I56" s="488"/>
      <c r="J56" s="488"/>
      <c r="K56" s="488"/>
      <c r="L56" s="488"/>
      <c r="M56" s="488"/>
      <c r="N56" s="489"/>
    </row>
    <row r="57" spans="1:14" s="543" customFormat="1" ht="24.75" customHeight="1" thickBot="1" x14ac:dyDescent="0.25">
      <c r="A57" s="771" t="s">
        <v>5950</v>
      </c>
      <c r="B57" s="772"/>
      <c r="C57" s="772"/>
      <c r="D57" s="772"/>
      <c r="E57" s="772"/>
      <c r="F57" s="772"/>
      <c r="G57" s="772"/>
      <c r="H57" s="772"/>
      <c r="I57" s="772"/>
      <c r="J57" s="772"/>
      <c r="K57" s="424">
        <f>SUM(K52:K56)</f>
        <v>0</v>
      </c>
      <c r="L57" s="424">
        <f>SUM(L52:L56)</f>
        <v>0</v>
      </c>
      <c r="M57" s="425"/>
      <c r="N57" s="426"/>
    </row>
    <row r="58" spans="1:14" s="30" customFormat="1" ht="72" thickTop="1" x14ac:dyDescent="0.2">
      <c r="A58" s="766">
        <v>9</v>
      </c>
      <c r="B58" s="768" t="str">
        <f>'PI. MP. Avance'!G51</f>
        <v>Apoyo a la promoción de espacios de inclusión social para las mujeres , Valle del Cauca, occidente. N/P, Meta cumplida</v>
      </c>
      <c r="C58" s="768" t="str">
        <f>VLOOKUP(MID(F58,1,11),MP,103,FALSE)</f>
        <v>10502 - MUJER COMO MOTOR DEL DESARROLLO</v>
      </c>
      <c r="D58" s="770" t="str">
        <f>VLOOKUP(MID(F58,1,11),MP,100,FALSE)</f>
        <v>MR1050201 - Implementar el 100% de las líneas de acción, con factores críticos, de la Política pública de Equidad de Género para las Mujeres Vallecaucanas (ordenanza 317 del 2010), al 2019.</v>
      </c>
      <c r="E58" s="768" t="str">
        <f>VLOOKUP(MID(F58,1,11),MP,104,FALSE)</f>
        <v>1050201 - MUJERES LIBRES DE VIOLENCIA</v>
      </c>
      <c r="F58" s="768" t="str">
        <f>'PI. MP. Avance'!B51&amp;" - "&amp;'PI. MP. Avance'!C51</f>
        <v>MP105020103 - Fortalecer en los 42 municipios, las Comisarías de Familia y Casa de Justicia del Departamento, en las rutas de atención a mujeres víctimas de violencia, en el período de gobierno.</v>
      </c>
      <c r="G58" s="508" t="s">
        <v>5982</v>
      </c>
      <c r="H58" s="508" t="s">
        <v>5983</v>
      </c>
      <c r="I58" s="525">
        <v>10</v>
      </c>
      <c r="J58" s="513">
        <v>6</v>
      </c>
      <c r="K58" s="509">
        <v>50000000</v>
      </c>
      <c r="L58" s="509">
        <v>50000000</v>
      </c>
      <c r="M58" s="514" t="s">
        <v>6035</v>
      </c>
      <c r="N58" s="486" t="s">
        <v>5966</v>
      </c>
    </row>
    <row r="59" spans="1:14" s="30" customFormat="1" ht="24.75" customHeight="1" x14ac:dyDescent="0.2">
      <c r="A59" s="766"/>
      <c r="B59" s="768"/>
      <c r="C59" s="768"/>
      <c r="D59" s="768"/>
      <c r="E59" s="768"/>
      <c r="F59" s="768"/>
      <c r="G59" s="487"/>
      <c r="H59" s="498"/>
      <c r="I59" s="526"/>
      <c r="J59" s="488"/>
      <c r="K59" s="488"/>
      <c r="L59" s="488"/>
      <c r="M59" s="488"/>
      <c r="N59" s="489"/>
    </row>
    <row r="60" spans="1:14" s="30" customFormat="1" ht="24.75" customHeight="1" x14ac:dyDescent="0.2">
      <c r="A60" s="766"/>
      <c r="B60" s="768"/>
      <c r="C60" s="768"/>
      <c r="D60" s="768"/>
      <c r="E60" s="768"/>
      <c r="F60" s="768"/>
      <c r="G60" s="487"/>
      <c r="H60" s="487"/>
      <c r="I60" s="526"/>
      <c r="J60" s="488"/>
      <c r="K60" s="488"/>
      <c r="L60" s="488"/>
      <c r="M60" s="488"/>
      <c r="N60" s="489"/>
    </row>
    <row r="61" spans="1:14" s="30" customFormat="1" ht="24.75" customHeight="1" x14ac:dyDescent="0.2">
      <c r="A61" s="766"/>
      <c r="B61" s="768"/>
      <c r="C61" s="768"/>
      <c r="D61" s="768"/>
      <c r="E61" s="768"/>
      <c r="F61" s="768"/>
      <c r="G61" s="487"/>
      <c r="H61" s="487"/>
      <c r="I61" s="526"/>
      <c r="J61" s="488"/>
      <c r="K61" s="488"/>
      <c r="L61" s="488"/>
      <c r="M61" s="488"/>
      <c r="N61" s="489"/>
    </row>
    <row r="62" spans="1:14" s="30" customFormat="1" ht="24.75" customHeight="1" thickBot="1" x14ac:dyDescent="0.25">
      <c r="A62" s="767"/>
      <c r="B62" s="769"/>
      <c r="C62" s="769"/>
      <c r="D62" s="769"/>
      <c r="E62" s="769"/>
      <c r="F62" s="769"/>
      <c r="G62" s="487"/>
      <c r="H62" s="487"/>
      <c r="I62" s="526"/>
      <c r="J62" s="488"/>
      <c r="K62" s="488"/>
      <c r="L62" s="488"/>
      <c r="M62" s="488"/>
      <c r="N62" s="489"/>
    </row>
    <row r="63" spans="1:14" s="543" customFormat="1" ht="24.75" customHeight="1" thickBot="1" x14ac:dyDescent="0.25">
      <c r="A63" s="771" t="s">
        <v>5950</v>
      </c>
      <c r="B63" s="772"/>
      <c r="C63" s="772"/>
      <c r="D63" s="772"/>
      <c r="E63" s="772"/>
      <c r="F63" s="772"/>
      <c r="G63" s="772"/>
      <c r="H63" s="772"/>
      <c r="I63" s="772"/>
      <c r="J63" s="772"/>
      <c r="K63" s="424">
        <f>SUM(K58:K62)</f>
        <v>50000000</v>
      </c>
      <c r="L63" s="424">
        <f>SUM(L58:L62)</f>
        <v>50000000</v>
      </c>
      <c r="M63" s="425"/>
      <c r="N63" s="426"/>
    </row>
    <row r="64" spans="1:14" s="30" customFormat="1" ht="57.75" thickTop="1" x14ac:dyDescent="0.2">
      <c r="A64" s="766">
        <v>10</v>
      </c>
      <c r="B64" s="768" t="str">
        <f>'PI. MP. Avance'!G56</f>
        <v>Apoyo a la promoción de espacios de inclusión social para las mujeres , Valle del Cauca, occidente. (Actividades de mantenimiento y sostenibilidad del acuerdo)</v>
      </c>
      <c r="C64" s="768" t="str">
        <f>VLOOKUP(MID(F64,1,11),MP,103,FALSE)</f>
        <v>10502 - MUJER COMO MOTOR DEL DESARROLLO</v>
      </c>
      <c r="D64" s="770" t="str">
        <f>VLOOKUP(MID(F64,1,11),MP,100,FALSE)</f>
        <v>MR1050201 - Implementar el 100% de las líneas de acción, con factores críticos, de la Política pública de Equidad de Género para las Mujeres Vallecaucanas (ordenanza 317 del 2010), al 2019.</v>
      </c>
      <c r="E64" s="768" t="str">
        <f>VLOOKUP(MID(F64,1,11),MP,104,FALSE)</f>
        <v>1050201 - MUJERES LIBRES DE VIOLENCIA</v>
      </c>
      <c r="F64" s="768" t="str">
        <f>'PI. MP. Avance'!B56&amp;" - "&amp;'PI. MP. Avance'!C56</f>
        <v>MP105020104 - Implementar un (1) acuerdo con empresarios del sector privado del Departamentopara aplicar el incentivo por vinculación laboral de mujeres víctimas de violencia (Ley 1257 de 2008), en el cuatrienio</v>
      </c>
      <c r="G64" s="508" t="s">
        <v>5984</v>
      </c>
      <c r="H64" s="508" t="s">
        <v>5985</v>
      </c>
      <c r="I64" s="483"/>
      <c r="J64" s="483"/>
      <c r="K64" s="495"/>
      <c r="L64" s="483"/>
      <c r="M64" s="483"/>
      <c r="N64" s="486" t="s">
        <v>5966</v>
      </c>
    </row>
    <row r="65" spans="1:14" s="30" customFormat="1" ht="24.75" customHeight="1" x14ac:dyDescent="0.2">
      <c r="A65" s="766"/>
      <c r="B65" s="768"/>
      <c r="C65" s="768"/>
      <c r="D65" s="768"/>
      <c r="E65" s="768"/>
      <c r="F65" s="768"/>
      <c r="G65" s="487"/>
      <c r="H65" s="487"/>
      <c r="I65" s="488"/>
      <c r="J65" s="488"/>
      <c r="K65" s="488"/>
      <c r="L65" s="488"/>
      <c r="M65" s="488"/>
      <c r="N65" s="489"/>
    </row>
    <row r="66" spans="1:14" s="30" customFormat="1" ht="24.75" customHeight="1" x14ac:dyDescent="0.2">
      <c r="A66" s="766"/>
      <c r="B66" s="768"/>
      <c r="C66" s="768"/>
      <c r="D66" s="768"/>
      <c r="E66" s="768"/>
      <c r="F66" s="768"/>
      <c r="G66" s="487"/>
      <c r="H66" s="487"/>
      <c r="I66" s="488"/>
      <c r="J66" s="488"/>
      <c r="K66" s="488"/>
      <c r="L66" s="488"/>
      <c r="M66" s="488"/>
      <c r="N66" s="489"/>
    </row>
    <row r="67" spans="1:14" s="30" customFormat="1" ht="24.75" customHeight="1" x14ac:dyDescent="0.2">
      <c r="A67" s="766"/>
      <c r="B67" s="768"/>
      <c r="C67" s="768"/>
      <c r="D67" s="768"/>
      <c r="E67" s="768"/>
      <c r="F67" s="768"/>
      <c r="G67" s="487"/>
      <c r="H67" s="487"/>
      <c r="I67" s="488"/>
      <c r="J67" s="488"/>
      <c r="K67" s="488"/>
      <c r="L67" s="488"/>
      <c r="M67" s="488"/>
      <c r="N67" s="489"/>
    </row>
    <row r="68" spans="1:14" s="30" customFormat="1" ht="24.75" customHeight="1" thickBot="1" x14ac:dyDescent="0.25">
      <c r="A68" s="767"/>
      <c r="B68" s="769"/>
      <c r="C68" s="769"/>
      <c r="D68" s="769"/>
      <c r="E68" s="769"/>
      <c r="F68" s="769"/>
      <c r="G68" s="487"/>
      <c r="H68" s="487"/>
      <c r="I68" s="488"/>
      <c r="J68" s="488"/>
      <c r="K68" s="488"/>
      <c r="L68" s="488"/>
      <c r="M68" s="488"/>
      <c r="N68" s="489"/>
    </row>
    <row r="69" spans="1:14" s="543" customFormat="1" ht="24.75" customHeight="1" thickBot="1" x14ac:dyDescent="0.25">
      <c r="A69" s="771" t="s">
        <v>5950</v>
      </c>
      <c r="B69" s="772"/>
      <c r="C69" s="772"/>
      <c r="D69" s="772"/>
      <c r="E69" s="772"/>
      <c r="F69" s="772"/>
      <c r="G69" s="772"/>
      <c r="H69" s="772"/>
      <c r="I69" s="772"/>
      <c r="J69" s="772"/>
      <c r="K69" s="424">
        <f>SUM(K64:K68)</f>
        <v>0</v>
      </c>
      <c r="L69" s="424">
        <f>SUM(L64:L68)</f>
        <v>0</v>
      </c>
      <c r="M69" s="425"/>
      <c r="N69" s="426"/>
    </row>
    <row r="70" spans="1:14" s="30" customFormat="1" ht="100.5" thickTop="1" x14ac:dyDescent="0.2">
      <c r="A70" s="766">
        <v>11</v>
      </c>
      <c r="B70" s="768" t="str">
        <f>'PI. MP. Avance'!G61</f>
        <v>Apoyo al empoderamiento económico de la mujer rural del Valle del Cauca, Valle del Cauca, occidente.</v>
      </c>
      <c r="C70" s="768" t="str">
        <f>VLOOKUP(MID(F70,1,11),MP,103,FALSE)</f>
        <v>10502 - MUJER COMO MOTOR DEL DESARROLLO</v>
      </c>
      <c r="D70" s="770" t="str">
        <f>VLOOKUP(MID(F70,1,11),MP,100,FALSE)</f>
        <v>MR1050201 - Implementar el 100% de las líneas de acción, con factores críticos, de la Política pública de Equidad de Género para las Mujeres Vallecaucanas (ordenanza 317 del 2010), al 2019.</v>
      </c>
      <c r="E70" s="768" t="str">
        <f>VLOOKUP(MID(F70,1,11),MP,104,FALSE)</f>
        <v>1050202 - EMPODERAMIENTO DE LA MUJER RURAL</v>
      </c>
      <c r="F70" s="768" t="str">
        <f>'PI. MP. Avance'!B61&amp;" - "&amp;'PI. MP. Avance'!C61</f>
        <v>MP105020201 - Empoderar con inclusión ecomómica  a 210 mujeres rurales de los 42 municipios,  con enfoques: diferencial, de género,  étnico y territorial , durante el periodo de gobierno</v>
      </c>
      <c r="G70" s="508" t="s">
        <v>5986</v>
      </c>
      <c r="H70" s="508" t="s">
        <v>5987</v>
      </c>
      <c r="I70" s="525">
        <v>6</v>
      </c>
      <c r="J70" s="513">
        <v>3</v>
      </c>
      <c r="K70" s="495">
        <v>40000000</v>
      </c>
      <c r="L70" s="509">
        <v>85000000</v>
      </c>
      <c r="M70" s="514" t="s">
        <v>6037</v>
      </c>
      <c r="N70" s="486" t="s">
        <v>5966</v>
      </c>
    </row>
    <row r="71" spans="1:14" s="30" customFormat="1" ht="24.75" customHeight="1" x14ac:dyDescent="0.2">
      <c r="A71" s="766"/>
      <c r="B71" s="768"/>
      <c r="C71" s="768"/>
      <c r="D71" s="768"/>
      <c r="E71" s="768"/>
      <c r="F71" s="768"/>
      <c r="G71" s="487"/>
      <c r="H71" s="487"/>
      <c r="I71" s="526"/>
      <c r="J71" s="488"/>
      <c r="K71" s="488"/>
      <c r="L71" s="488"/>
      <c r="M71" s="488"/>
      <c r="N71" s="489"/>
    </row>
    <row r="72" spans="1:14" s="30" customFormat="1" ht="24.75" customHeight="1" x14ac:dyDescent="0.2">
      <c r="A72" s="766"/>
      <c r="B72" s="768"/>
      <c r="C72" s="768"/>
      <c r="D72" s="768"/>
      <c r="E72" s="768"/>
      <c r="F72" s="768"/>
      <c r="G72" s="487"/>
      <c r="H72" s="487"/>
      <c r="I72" s="526"/>
      <c r="J72" s="488"/>
      <c r="K72" s="488"/>
      <c r="L72" s="488"/>
      <c r="M72" s="488"/>
      <c r="N72" s="489"/>
    </row>
    <row r="73" spans="1:14" s="30" customFormat="1" ht="24.75" customHeight="1" x14ac:dyDescent="0.2">
      <c r="A73" s="766"/>
      <c r="B73" s="768"/>
      <c r="C73" s="768"/>
      <c r="D73" s="768"/>
      <c r="E73" s="768"/>
      <c r="F73" s="768"/>
      <c r="G73" s="487"/>
      <c r="H73" s="487"/>
      <c r="I73" s="526"/>
      <c r="J73" s="488"/>
      <c r="K73" s="488"/>
      <c r="L73" s="488"/>
      <c r="M73" s="488"/>
      <c r="N73" s="489"/>
    </row>
    <row r="74" spans="1:14" s="30" customFormat="1" ht="24.75" customHeight="1" thickBot="1" x14ac:dyDescent="0.25">
      <c r="A74" s="767"/>
      <c r="B74" s="769"/>
      <c r="C74" s="769"/>
      <c r="D74" s="769"/>
      <c r="E74" s="769"/>
      <c r="F74" s="769"/>
      <c r="G74" s="487"/>
      <c r="H74" s="487"/>
      <c r="I74" s="526"/>
      <c r="J74" s="488"/>
      <c r="K74" s="488"/>
      <c r="L74" s="488"/>
      <c r="M74" s="488"/>
      <c r="N74" s="489"/>
    </row>
    <row r="75" spans="1:14" s="543" customFormat="1" ht="24.75" customHeight="1" thickBot="1" x14ac:dyDescent="0.25">
      <c r="A75" s="771" t="s">
        <v>5950</v>
      </c>
      <c r="B75" s="772"/>
      <c r="C75" s="772"/>
      <c r="D75" s="772"/>
      <c r="E75" s="772"/>
      <c r="F75" s="772"/>
      <c r="G75" s="772"/>
      <c r="H75" s="772"/>
      <c r="I75" s="772"/>
      <c r="J75" s="772"/>
      <c r="K75" s="424">
        <f>SUM(K70:K74)</f>
        <v>40000000</v>
      </c>
      <c r="L75" s="424">
        <f>SUM(L70:L74)</f>
        <v>85000000</v>
      </c>
      <c r="M75" s="425"/>
      <c r="N75" s="426"/>
    </row>
    <row r="76" spans="1:14" s="30" customFormat="1" ht="100.5" thickTop="1" x14ac:dyDescent="0.2">
      <c r="A76" s="766">
        <v>12</v>
      </c>
      <c r="B76" s="768" t="str">
        <f>'PI. MP. Avance'!G66</f>
        <v>Apoyo al empoderamiento económico de la mujer rural del Valle del Cauca, Valle del Cauca, occidente.</v>
      </c>
      <c r="C76" s="768" t="str">
        <f>VLOOKUP(MID(F76,1,11),MP,103,FALSE)</f>
        <v>10502 - MUJER COMO MOTOR DEL DESARROLLO</v>
      </c>
      <c r="D76" s="770" t="str">
        <f>VLOOKUP(MID(F76,1,11),MP,100,FALSE)</f>
        <v>MR1050201 - Implementar el 100% de las líneas de acción, con factores críticos, de la Política pública de Equidad de Género para las Mujeres Vallecaucanas (ordenanza 317 del 2010), al 2019.</v>
      </c>
      <c r="E76" s="768" t="str">
        <f>VLOOKUP(MID(F76,1,11),MP,104,FALSE)</f>
        <v>1050202 - EMPODERAMIENTO DE LA MUJER RURAL</v>
      </c>
      <c r="F76" s="768" t="str">
        <f>'PI. MP. Avance'!B66&amp;" - "&amp;'PI. MP. Avance'!C66</f>
        <v>MP105020202 - Desarrollar un programa de formación  en derechos a las mujeres rurales de todo el departamento, con enfoques: diferencial, de género, étnico y territorial , durante el cuatrienio.</v>
      </c>
      <c r="G76" s="508" t="s">
        <v>5988</v>
      </c>
      <c r="H76" s="508" t="s">
        <v>5989</v>
      </c>
      <c r="I76" s="525">
        <v>6</v>
      </c>
      <c r="J76" s="513">
        <v>3</v>
      </c>
      <c r="K76" s="495">
        <v>15000000</v>
      </c>
      <c r="L76" s="509">
        <v>70000000</v>
      </c>
      <c r="M76" s="514" t="s">
        <v>6036</v>
      </c>
      <c r="N76" s="486" t="s">
        <v>5966</v>
      </c>
    </row>
    <row r="77" spans="1:14" s="30" customFormat="1" ht="24.75" customHeight="1" x14ac:dyDescent="0.2">
      <c r="A77" s="766"/>
      <c r="B77" s="768"/>
      <c r="C77" s="768"/>
      <c r="D77" s="768"/>
      <c r="E77" s="768"/>
      <c r="F77" s="768"/>
      <c r="G77" s="487"/>
      <c r="H77" s="487"/>
      <c r="I77" s="513"/>
      <c r="J77" s="488"/>
      <c r="K77" s="496"/>
      <c r="L77" s="488"/>
      <c r="M77" s="497"/>
      <c r="N77" s="486"/>
    </row>
    <row r="78" spans="1:14" s="30" customFormat="1" ht="24.75" customHeight="1" x14ac:dyDescent="0.2">
      <c r="A78" s="766"/>
      <c r="B78" s="768"/>
      <c r="C78" s="768"/>
      <c r="D78" s="768"/>
      <c r="E78" s="768"/>
      <c r="F78" s="768"/>
      <c r="G78" s="487"/>
      <c r="H78" s="487"/>
      <c r="I78" s="526"/>
      <c r="J78" s="488"/>
      <c r="K78" s="488"/>
      <c r="L78" s="488"/>
      <c r="M78" s="488"/>
      <c r="N78" s="489"/>
    </row>
    <row r="79" spans="1:14" s="30" customFormat="1" ht="24.75" customHeight="1" x14ac:dyDescent="0.2">
      <c r="A79" s="766"/>
      <c r="B79" s="768"/>
      <c r="C79" s="768"/>
      <c r="D79" s="768"/>
      <c r="E79" s="768"/>
      <c r="F79" s="768"/>
      <c r="G79" s="487"/>
      <c r="H79" s="487"/>
      <c r="I79" s="526"/>
      <c r="J79" s="488"/>
      <c r="K79" s="488"/>
      <c r="L79" s="488"/>
      <c r="M79" s="488"/>
      <c r="N79" s="489"/>
    </row>
    <row r="80" spans="1:14" s="30" customFormat="1" ht="24.75" customHeight="1" thickBot="1" x14ac:dyDescent="0.25">
      <c r="A80" s="767"/>
      <c r="B80" s="769"/>
      <c r="C80" s="769"/>
      <c r="D80" s="769"/>
      <c r="E80" s="769"/>
      <c r="F80" s="769"/>
      <c r="G80" s="487"/>
      <c r="H80" s="487"/>
      <c r="I80" s="526"/>
      <c r="J80" s="488"/>
      <c r="K80" s="488"/>
      <c r="L80" s="488"/>
      <c r="M80" s="488"/>
      <c r="N80" s="489"/>
    </row>
    <row r="81" spans="1:14" s="543" customFormat="1" ht="24.75" customHeight="1" thickBot="1" x14ac:dyDescent="0.25">
      <c r="A81" s="771" t="s">
        <v>5950</v>
      </c>
      <c r="B81" s="772"/>
      <c r="C81" s="772"/>
      <c r="D81" s="772"/>
      <c r="E81" s="772"/>
      <c r="F81" s="772"/>
      <c r="G81" s="772"/>
      <c r="H81" s="772"/>
      <c r="I81" s="772"/>
      <c r="J81" s="772"/>
      <c r="K81" s="424">
        <f>SUM(K76:K80)</f>
        <v>15000000</v>
      </c>
      <c r="L81" s="424">
        <f>SUM(L76:L80)</f>
        <v>70000000</v>
      </c>
      <c r="M81" s="425"/>
      <c r="N81" s="426"/>
    </row>
    <row r="82" spans="1:14" s="30" customFormat="1" ht="57.75" thickTop="1" x14ac:dyDescent="0.2">
      <c r="A82" s="766">
        <v>13</v>
      </c>
      <c r="B82" s="768" t="str">
        <f>'PI. MP. Avance'!G71</f>
        <v xml:space="preserve">Divulgación de los derechos de la mujeres , Valle del Cauca, occidente. </v>
      </c>
      <c r="C82" s="768" t="str">
        <f>VLOOKUP(MID(F82,1,11),MP,103,FALSE)</f>
        <v>10502 - MUJER COMO MOTOR DEL DESARROLLO</v>
      </c>
      <c r="D82" s="770" t="str">
        <f>VLOOKUP(MID(F82,1,11),MP,100,FALSE)</f>
        <v>MR1050201 - Implementar el 100% de las líneas de acción, con factores críticos, de la Política pública de Equidad de Género para las Mujeres Vallecaucanas (ordenanza 317 del 2010), al 2019.</v>
      </c>
      <c r="E82" s="768" t="str">
        <f>VLOOKUP(MID(F82,1,11),MP,104,FALSE)</f>
        <v>1050203 -  IGUALDAD DE GÉNERO</v>
      </c>
      <c r="F82" s="768" t="str">
        <f>'PI. MP. Avance'!B71&amp;" - "&amp;'PI. MP. Avance'!C71</f>
        <v>MP105020301 - Socializar en el 100% de los Municipios del Departamento la Política Pública de Mujer y la Normatividad que protege sus derechos , en el periodo de Gobierno.</v>
      </c>
      <c r="G82" s="508" t="s">
        <v>5990</v>
      </c>
      <c r="H82" s="508" t="s">
        <v>5991</v>
      </c>
      <c r="I82" s="525">
        <v>10</v>
      </c>
      <c r="J82" s="513">
        <v>6</v>
      </c>
      <c r="K82" s="495">
        <v>75000000</v>
      </c>
      <c r="L82" s="509">
        <v>75000000</v>
      </c>
      <c r="M82" s="514" t="s">
        <v>6038</v>
      </c>
      <c r="N82" s="486" t="s">
        <v>5966</v>
      </c>
    </row>
    <row r="83" spans="1:14" s="30" customFormat="1" ht="71.25" x14ac:dyDescent="0.2">
      <c r="A83" s="766"/>
      <c r="B83" s="768"/>
      <c r="C83" s="768"/>
      <c r="D83" s="768"/>
      <c r="E83" s="768"/>
      <c r="F83" s="768"/>
      <c r="G83" s="511" t="s">
        <v>6046</v>
      </c>
      <c r="H83" s="511" t="s">
        <v>5992</v>
      </c>
      <c r="I83" s="525">
        <v>3</v>
      </c>
      <c r="J83" s="488">
        <v>1</v>
      </c>
      <c r="K83" s="488">
        <v>0</v>
      </c>
      <c r="L83" s="512">
        <v>600000000</v>
      </c>
      <c r="M83" s="514" t="s">
        <v>6039</v>
      </c>
      <c r="N83" s="486" t="s">
        <v>5966</v>
      </c>
    </row>
    <row r="84" spans="1:14" s="30" customFormat="1" ht="24.75" customHeight="1" x14ac:dyDescent="0.2">
      <c r="A84" s="766"/>
      <c r="B84" s="768"/>
      <c r="C84" s="768"/>
      <c r="D84" s="768"/>
      <c r="E84" s="768"/>
      <c r="F84" s="768"/>
      <c r="G84" s="511"/>
      <c r="H84" s="511"/>
      <c r="I84" s="525"/>
      <c r="J84" s="488"/>
      <c r="K84" s="488"/>
      <c r="L84" s="512"/>
      <c r="M84" s="514"/>
      <c r="N84" s="486"/>
    </row>
    <row r="85" spans="1:14" s="30" customFormat="1" ht="24.75" customHeight="1" x14ac:dyDescent="0.2">
      <c r="A85" s="766"/>
      <c r="B85" s="768"/>
      <c r="C85" s="768"/>
      <c r="D85" s="768"/>
      <c r="E85" s="768"/>
      <c r="F85" s="768"/>
      <c r="G85" s="487"/>
      <c r="H85" s="487"/>
      <c r="I85" s="526"/>
      <c r="J85" s="488"/>
      <c r="K85" s="488"/>
      <c r="L85" s="488"/>
      <c r="M85" s="488"/>
      <c r="N85" s="489"/>
    </row>
    <row r="86" spans="1:14" s="30" customFormat="1" ht="24.75" customHeight="1" thickBot="1" x14ac:dyDescent="0.25">
      <c r="A86" s="767"/>
      <c r="B86" s="769"/>
      <c r="C86" s="769"/>
      <c r="D86" s="769"/>
      <c r="E86" s="769"/>
      <c r="F86" s="769"/>
      <c r="G86" s="487"/>
      <c r="H86" s="487"/>
      <c r="I86" s="526"/>
      <c r="J86" s="488"/>
      <c r="K86" s="488"/>
      <c r="L86" s="488"/>
      <c r="M86" s="488"/>
      <c r="N86" s="489"/>
    </row>
    <row r="87" spans="1:14" s="30" customFormat="1" ht="24.75" customHeight="1" thickBot="1" x14ac:dyDescent="0.25">
      <c r="A87" s="566"/>
      <c r="B87" s="567"/>
      <c r="C87" s="567"/>
      <c r="D87" s="567"/>
      <c r="E87" s="567"/>
      <c r="F87" s="567"/>
      <c r="G87" s="487"/>
      <c r="H87" s="487"/>
      <c r="I87" s="526"/>
      <c r="J87" s="488"/>
      <c r="K87" s="488"/>
      <c r="L87" s="488"/>
      <c r="M87" s="488"/>
      <c r="N87" s="489"/>
    </row>
    <row r="88" spans="1:14" s="543" customFormat="1" ht="24.75" customHeight="1" thickBot="1" x14ac:dyDescent="0.25">
      <c r="A88" s="771" t="s">
        <v>5950</v>
      </c>
      <c r="B88" s="772"/>
      <c r="C88" s="772"/>
      <c r="D88" s="772"/>
      <c r="E88" s="772"/>
      <c r="F88" s="772"/>
      <c r="G88" s="772"/>
      <c r="H88" s="772"/>
      <c r="I88" s="772"/>
      <c r="J88" s="772"/>
      <c r="K88" s="424">
        <f>SUM(K82:K87)</f>
        <v>75000000</v>
      </c>
      <c r="L88" s="424">
        <f>SUM(L82:L87)</f>
        <v>675000000</v>
      </c>
      <c r="M88" s="425"/>
      <c r="N88" s="426"/>
    </row>
    <row r="89" spans="1:14" s="30" customFormat="1" ht="57.75" thickTop="1" x14ac:dyDescent="0.2">
      <c r="A89" s="766">
        <v>14</v>
      </c>
      <c r="B89" s="768" t="str">
        <f>'PI. MP. Avance'!G76</f>
        <v xml:space="preserve">Divulgación de los derechos de la mujeres , Valle del Cauca, occidente. </v>
      </c>
      <c r="C89" s="768" t="str">
        <f>VLOOKUP(MID(F89,1,11),MP,103,FALSE)</f>
        <v>10502 - MUJER COMO MOTOR DEL DESARROLLO</v>
      </c>
      <c r="D89" s="770" t="str">
        <f>VLOOKUP(MID(F89,1,11),MP,100,FALSE)</f>
        <v>MR1050201 - Implementar el 100% de las líneas de acción, con factores críticos, de la Política pública de Equidad de Género para las Mujeres Vallecaucanas (ordenanza 317 del 2010), al 2019.</v>
      </c>
      <c r="E89" s="768" t="str">
        <f>VLOOKUP(MID(F89,1,11),MP,104,FALSE)</f>
        <v>1050203 -  IGUALDAD DE GÉNERO</v>
      </c>
      <c r="F89" s="768" t="str">
        <f>'PI. MP. Avance'!B76&amp;" - "&amp;'PI. MP. Avance'!C76</f>
        <v>MP105020302 - Realizar anualmente un evento de reconocimiento y exhaltación a la labor de la Mujer Vallecaucana.  (Galardon a la Mujer Vallecaucana) ,durante el periodo de gobierno.</v>
      </c>
      <c r="G89" s="508" t="s">
        <v>5993</v>
      </c>
      <c r="H89" s="508" t="s">
        <v>5994</v>
      </c>
      <c r="I89" s="525">
        <v>3</v>
      </c>
      <c r="J89" s="513">
        <v>3</v>
      </c>
      <c r="K89" s="495">
        <v>30000000</v>
      </c>
      <c r="L89" s="509">
        <v>30000000</v>
      </c>
      <c r="M89" s="514" t="s">
        <v>6034</v>
      </c>
      <c r="N89" s="486" t="s">
        <v>5966</v>
      </c>
    </row>
    <row r="90" spans="1:14" s="30" customFormat="1" ht="24.75" customHeight="1" x14ac:dyDescent="0.2">
      <c r="A90" s="766"/>
      <c r="B90" s="768"/>
      <c r="C90" s="768"/>
      <c r="D90" s="768"/>
      <c r="E90" s="768"/>
      <c r="F90" s="768"/>
      <c r="G90" s="487"/>
      <c r="H90" s="487"/>
      <c r="I90" s="526"/>
      <c r="J90" s="488"/>
      <c r="K90" s="488"/>
      <c r="L90" s="488"/>
      <c r="M90" s="488"/>
      <c r="N90" s="489"/>
    </row>
    <row r="91" spans="1:14" s="30" customFormat="1" ht="24.75" customHeight="1" x14ac:dyDescent="0.2">
      <c r="A91" s="766"/>
      <c r="B91" s="768"/>
      <c r="C91" s="768"/>
      <c r="D91" s="768"/>
      <c r="E91" s="768"/>
      <c r="F91" s="768"/>
      <c r="G91" s="487"/>
      <c r="H91" s="487"/>
      <c r="I91" s="526"/>
      <c r="J91" s="488"/>
      <c r="K91" s="488"/>
      <c r="L91" s="488"/>
      <c r="M91" s="488"/>
      <c r="N91" s="489"/>
    </row>
    <row r="92" spans="1:14" s="30" customFormat="1" ht="24.75" customHeight="1" x14ac:dyDescent="0.2">
      <c r="A92" s="766"/>
      <c r="B92" s="768"/>
      <c r="C92" s="768"/>
      <c r="D92" s="768"/>
      <c r="E92" s="768"/>
      <c r="F92" s="768"/>
      <c r="G92" s="487"/>
      <c r="H92" s="487"/>
      <c r="I92" s="526"/>
      <c r="J92" s="488"/>
      <c r="K92" s="488"/>
      <c r="L92" s="488"/>
      <c r="M92" s="488"/>
      <c r="N92" s="489"/>
    </row>
    <row r="93" spans="1:14" s="30" customFormat="1" ht="24.75" customHeight="1" thickBot="1" x14ac:dyDescent="0.25">
      <c r="A93" s="767"/>
      <c r="B93" s="769"/>
      <c r="C93" s="769"/>
      <c r="D93" s="769"/>
      <c r="E93" s="769"/>
      <c r="F93" s="769"/>
      <c r="G93" s="487"/>
      <c r="H93" s="487"/>
      <c r="I93" s="526"/>
      <c r="J93" s="488"/>
      <c r="K93" s="488"/>
      <c r="L93" s="488"/>
      <c r="M93" s="488"/>
      <c r="N93" s="489"/>
    </row>
    <row r="94" spans="1:14" s="543" customFormat="1" ht="24.75" customHeight="1" thickBot="1" x14ac:dyDescent="0.25">
      <c r="A94" s="771" t="s">
        <v>5950</v>
      </c>
      <c r="B94" s="772"/>
      <c r="C94" s="772"/>
      <c r="D94" s="772"/>
      <c r="E94" s="772"/>
      <c r="F94" s="772"/>
      <c r="G94" s="772"/>
      <c r="H94" s="772"/>
      <c r="I94" s="772"/>
      <c r="J94" s="772"/>
      <c r="K94" s="424">
        <f>SUM(K89:K93)</f>
        <v>30000000</v>
      </c>
      <c r="L94" s="424">
        <f>SUM(L89:L93)</f>
        <v>30000000</v>
      </c>
      <c r="M94" s="425"/>
      <c r="N94" s="426"/>
    </row>
    <row r="95" spans="1:14" s="30" customFormat="1" ht="100.5" thickTop="1" x14ac:dyDescent="0.2">
      <c r="A95" s="766">
        <v>15</v>
      </c>
      <c r="B95" s="768" t="str">
        <f>'PI. MP. Avance'!G81</f>
        <v xml:space="preserve">Divulgación de los derechos de la mujeres , Valle del Cauca, occidente. </v>
      </c>
      <c r="C95" s="768" t="str">
        <f>VLOOKUP(MID(F95,1,11),MP,103,FALSE)</f>
        <v>10502 - MUJER COMO MOTOR DEL DESARROLLO</v>
      </c>
      <c r="D95" s="770" t="str">
        <f>VLOOKUP(MID(F95,1,11),MP,100,FALSE)</f>
        <v>MR1050201 - Implementar el 100% de las líneas de acción, con factores críticos, de la Política pública de Equidad de Género para las Mujeres Vallecaucanas (ordenanza 317 del 2010), al 2019.</v>
      </c>
      <c r="E95" s="768" t="str">
        <f>VLOOKUP(MID(F95,1,11),MP,104,FALSE)</f>
        <v>1050203 -  IGUALDAD DE GÉNERO</v>
      </c>
      <c r="F95" s="768" t="str">
        <f>'PI. MP. Avance'!B81&amp;" - "&amp;'PI. MP. Avance'!C81</f>
        <v>MP105020303 - Realizar cuatro (4) Encuentros departamentales de saberes e intercambio de experiencias exitosas, que fomenten el liderazgo y la participación efectiva para la incidencia política de las mujeres en espacios de decisión, durante el periodo de Gobierno</v>
      </c>
      <c r="G95" s="508" t="s">
        <v>5995</v>
      </c>
      <c r="H95" s="508" t="s">
        <v>6032</v>
      </c>
      <c r="I95" s="525"/>
      <c r="J95" s="513">
        <v>1</v>
      </c>
      <c r="K95" s="495"/>
      <c r="L95" s="483"/>
      <c r="M95" s="483"/>
      <c r="N95" s="486" t="s">
        <v>5966</v>
      </c>
    </row>
    <row r="96" spans="1:14" s="30" customFormat="1" ht="24.75" customHeight="1" x14ac:dyDescent="0.2">
      <c r="A96" s="766"/>
      <c r="B96" s="768"/>
      <c r="C96" s="768"/>
      <c r="D96" s="768"/>
      <c r="E96" s="768"/>
      <c r="F96" s="768"/>
      <c r="G96" s="487"/>
      <c r="H96" s="487"/>
      <c r="I96" s="526"/>
      <c r="J96" s="488"/>
      <c r="K96" s="488"/>
      <c r="L96" s="488"/>
      <c r="M96" s="488"/>
      <c r="N96" s="489"/>
    </row>
    <row r="97" spans="1:14" s="30" customFormat="1" ht="24.75" customHeight="1" x14ac:dyDescent="0.2">
      <c r="A97" s="766"/>
      <c r="B97" s="768"/>
      <c r="C97" s="768"/>
      <c r="D97" s="768"/>
      <c r="E97" s="768"/>
      <c r="F97" s="768"/>
      <c r="G97" s="487"/>
      <c r="H97" s="487"/>
      <c r="I97" s="526"/>
      <c r="J97" s="488"/>
      <c r="K97" s="488"/>
      <c r="L97" s="488"/>
      <c r="M97" s="488"/>
      <c r="N97" s="489"/>
    </row>
    <row r="98" spans="1:14" s="30" customFormat="1" ht="24.75" customHeight="1" x14ac:dyDescent="0.2">
      <c r="A98" s="766"/>
      <c r="B98" s="768"/>
      <c r="C98" s="768"/>
      <c r="D98" s="768"/>
      <c r="E98" s="768"/>
      <c r="F98" s="768"/>
      <c r="G98" s="487"/>
      <c r="H98" s="487"/>
      <c r="I98" s="526"/>
      <c r="J98" s="488"/>
      <c r="K98" s="488"/>
      <c r="L98" s="488"/>
      <c r="M98" s="488"/>
      <c r="N98" s="489"/>
    </row>
    <row r="99" spans="1:14" s="30" customFormat="1" ht="24.75" customHeight="1" thickBot="1" x14ac:dyDescent="0.25">
      <c r="A99" s="767"/>
      <c r="B99" s="769"/>
      <c r="C99" s="769"/>
      <c r="D99" s="769"/>
      <c r="E99" s="769"/>
      <c r="F99" s="769"/>
      <c r="G99" s="487"/>
      <c r="H99" s="487"/>
      <c r="I99" s="526"/>
      <c r="J99" s="488"/>
      <c r="K99" s="488"/>
      <c r="L99" s="488"/>
      <c r="M99" s="488"/>
      <c r="N99" s="489"/>
    </row>
    <row r="100" spans="1:14" s="543" customFormat="1" ht="24.75" customHeight="1" thickBot="1" x14ac:dyDescent="0.25">
      <c r="A100" s="771" t="s">
        <v>5950</v>
      </c>
      <c r="B100" s="772"/>
      <c r="C100" s="772"/>
      <c r="D100" s="772"/>
      <c r="E100" s="772"/>
      <c r="F100" s="772"/>
      <c r="G100" s="772"/>
      <c r="H100" s="772"/>
      <c r="I100" s="772"/>
      <c r="J100" s="772"/>
      <c r="K100" s="424">
        <f>SUM(K95:K99)</f>
        <v>0</v>
      </c>
      <c r="L100" s="424">
        <f>SUM(L95:L99)</f>
        <v>0</v>
      </c>
      <c r="M100" s="425"/>
      <c r="N100" s="426"/>
    </row>
    <row r="101" spans="1:14" s="30" customFormat="1" ht="43.5" thickTop="1" x14ac:dyDescent="0.2">
      <c r="A101" s="766">
        <v>16</v>
      </c>
      <c r="B101" s="768" t="str">
        <f>'PI. MP. Avance'!G86</f>
        <v>Divulgación de los derechos de la mujeres , Valle del Cauca, occidente. N/P</v>
      </c>
      <c r="C101" s="768" t="str">
        <f>VLOOKUP(MID(F101,1,11),MP,103,FALSE)</f>
        <v>10502 - MUJER COMO MOTOR DEL DESARROLLO</v>
      </c>
      <c r="D101" s="770" t="str">
        <f>VLOOKUP(MID(F101,1,11),MP,100,FALSE)</f>
        <v>MR1050201 - Implementar el 100% de las líneas de acción, con factores críticos, de la Política pública de Equidad de Género para las Mujeres Vallecaucanas (ordenanza 317 del 2010), al 2019.</v>
      </c>
      <c r="E101" s="768" t="str">
        <f>VLOOKUP(MID(F101,1,11),MP,104,FALSE)</f>
        <v>1050203 -  IGUALDAD DE GÉNERO</v>
      </c>
      <c r="F101" s="768" t="str">
        <f>'PI. MP. Avance'!B86&amp;" - "&amp;'PI. MP. Avance'!C86</f>
        <v>MP105020304 - Desarrollar en los 42 entes territoriales, un programa de Formación   a Mujeres en el  uso de las TICs, durante el periodo de Gobierno.</v>
      </c>
      <c r="G101" s="508" t="s">
        <v>5996</v>
      </c>
      <c r="H101" s="508" t="s">
        <v>5997</v>
      </c>
      <c r="I101" s="525"/>
      <c r="J101" s="513">
        <v>1</v>
      </c>
      <c r="K101" s="495"/>
      <c r="L101" s="483"/>
      <c r="M101" s="483"/>
      <c r="N101" s="486" t="s">
        <v>5966</v>
      </c>
    </row>
    <row r="102" spans="1:14" s="30" customFormat="1" ht="24.75" customHeight="1" x14ac:dyDescent="0.2">
      <c r="A102" s="766"/>
      <c r="B102" s="768"/>
      <c r="C102" s="768"/>
      <c r="D102" s="768"/>
      <c r="E102" s="768"/>
      <c r="F102" s="768"/>
      <c r="G102" s="487"/>
      <c r="H102" s="487"/>
      <c r="I102" s="526"/>
      <c r="J102" s="488"/>
      <c r="K102" s="488"/>
      <c r="L102" s="488"/>
      <c r="M102" s="488"/>
      <c r="N102" s="489"/>
    </row>
    <row r="103" spans="1:14" s="30" customFormat="1" ht="24.75" customHeight="1" x14ac:dyDescent="0.2">
      <c r="A103" s="766"/>
      <c r="B103" s="768"/>
      <c r="C103" s="768"/>
      <c r="D103" s="768"/>
      <c r="E103" s="768"/>
      <c r="F103" s="768"/>
      <c r="G103" s="487"/>
      <c r="H103" s="487"/>
      <c r="I103" s="526"/>
      <c r="J103" s="488"/>
      <c r="K103" s="488"/>
      <c r="L103" s="488"/>
      <c r="M103" s="488"/>
      <c r="N103" s="489"/>
    </row>
    <row r="104" spans="1:14" s="30" customFormat="1" ht="24.75" customHeight="1" x14ac:dyDescent="0.2">
      <c r="A104" s="766"/>
      <c r="B104" s="768"/>
      <c r="C104" s="768"/>
      <c r="D104" s="768"/>
      <c r="E104" s="768"/>
      <c r="F104" s="768"/>
      <c r="G104" s="487"/>
      <c r="H104" s="487"/>
      <c r="I104" s="526"/>
      <c r="J104" s="488"/>
      <c r="K104" s="488"/>
      <c r="L104" s="488"/>
      <c r="M104" s="488"/>
      <c r="N104" s="489"/>
    </row>
    <row r="105" spans="1:14" s="30" customFormat="1" ht="24.75" customHeight="1" thickBot="1" x14ac:dyDescent="0.25">
      <c r="A105" s="767"/>
      <c r="B105" s="769"/>
      <c r="C105" s="769"/>
      <c r="D105" s="769"/>
      <c r="E105" s="769"/>
      <c r="F105" s="769"/>
      <c r="G105" s="487"/>
      <c r="H105" s="487"/>
      <c r="I105" s="526"/>
      <c r="J105" s="488"/>
      <c r="K105" s="488"/>
      <c r="L105" s="488"/>
      <c r="M105" s="488"/>
      <c r="N105" s="489"/>
    </row>
    <row r="106" spans="1:14" s="543" customFormat="1" ht="24.75" customHeight="1" thickBot="1" x14ac:dyDescent="0.25">
      <c r="A106" s="771" t="s">
        <v>5950</v>
      </c>
      <c r="B106" s="772"/>
      <c r="C106" s="772"/>
      <c r="D106" s="772"/>
      <c r="E106" s="772"/>
      <c r="F106" s="772"/>
      <c r="G106" s="772"/>
      <c r="H106" s="772"/>
      <c r="I106" s="772"/>
      <c r="J106" s="772"/>
      <c r="K106" s="424">
        <f>SUM(K101:K105)</f>
        <v>0</v>
      </c>
      <c r="L106" s="424">
        <f>SUM(L101:L105)</f>
        <v>0</v>
      </c>
      <c r="M106" s="425"/>
      <c r="N106" s="426"/>
    </row>
    <row r="107" spans="1:14" s="30" customFormat="1" ht="57.75" thickTop="1" x14ac:dyDescent="0.2">
      <c r="A107" s="766">
        <v>17</v>
      </c>
      <c r="B107" s="768" t="str">
        <f>'PI. MP. Avance'!G91</f>
        <v>Construcción de hogares de acogida en los municipios de Buenaventura y Jamundí, Valle del Cauca, Occidente. N/P</v>
      </c>
      <c r="C107" s="768" t="str">
        <f>VLOOKUP(MID(F107,1,11),MP,103,FALSE)</f>
        <v>10505 -  PLAN INTEGRAL DE DESARROLLO INDÍGENA</v>
      </c>
      <c r="D107" s="770" t="str">
        <f>VLOOKUP(MID(F107,1,11),MP,100,FALSE)</f>
        <v xml:space="preserve">MR1050501 - Implementar el Plan Integral de Desarrollo Indígena, enmarcado en la armonización del Plan de desarrollo departamental con los planes de salvaguarda de los pueblos indígenas del Valle del Cauca, durante el cuatrienio 2016-2019. </v>
      </c>
      <c r="E107" s="768" t="str">
        <f>VLOOKUP(MID(F107,1,11),MP,104,FALSE)</f>
        <v>1050503 - COMPONENTE TERRITORIAL Y MEDIO AMBIENTE Y PROPIEDAD INTELECTUAL.</v>
      </c>
      <c r="F107" s="768" t="str">
        <f>'PI. MP. Avance'!B91&amp;" - "&amp;'PI. MP. Avance'!C91</f>
        <v>MP105050305 - Acompañar en la construcción y puesta en marcha de los hogares de acogida en los municipios de Buenaventura y Jamundí (MESA DE CONCERTACION INDIGENA).</v>
      </c>
      <c r="G107" s="508" t="s">
        <v>5998</v>
      </c>
      <c r="H107" s="508" t="s">
        <v>5999</v>
      </c>
      <c r="I107" s="497"/>
      <c r="J107" s="497"/>
      <c r="K107" s="497"/>
      <c r="L107" s="497"/>
      <c r="M107" s="497"/>
      <c r="N107" s="486" t="s">
        <v>5966</v>
      </c>
    </row>
    <row r="108" spans="1:14" s="30" customFormat="1" ht="24.75" customHeight="1" x14ac:dyDescent="0.2">
      <c r="A108" s="766"/>
      <c r="B108" s="768"/>
      <c r="C108" s="768"/>
      <c r="D108" s="768"/>
      <c r="E108" s="768"/>
      <c r="F108" s="768"/>
      <c r="G108" s="487"/>
      <c r="H108" s="487"/>
      <c r="I108" s="488"/>
      <c r="J108" s="488"/>
      <c r="K108" s="488"/>
      <c r="L108" s="488"/>
      <c r="M108" s="488"/>
      <c r="N108" s="489"/>
    </row>
    <row r="109" spans="1:14" s="30" customFormat="1" ht="24.75" customHeight="1" x14ac:dyDescent="0.2">
      <c r="A109" s="766"/>
      <c r="B109" s="768"/>
      <c r="C109" s="768"/>
      <c r="D109" s="768"/>
      <c r="E109" s="768"/>
      <c r="F109" s="768"/>
      <c r="G109" s="487"/>
      <c r="H109" s="487"/>
      <c r="I109" s="488"/>
      <c r="J109" s="488"/>
      <c r="K109" s="488"/>
      <c r="L109" s="488"/>
      <c r="M109" s="488"/>
      <c r="N109" s="489"/>
    </row>
    <row r="110" spans="1:14" s="30" customFormat="1" ht="24.75" customHeight="1" x14ac:dyDescent="0.2">
      <c r="A110" s="766"/>
      <c r="B110" s="768"/>
      <c r="C110" s="768"/>
      <c r="D110" s="768"/>
      <c r="E110" s="768"/>
      <c r="F110" s="768"/>
      <c r="G110" s="487"/>
      <c r="H110" s="487"/>
      <c r="I110" s="488"/>
      <c r="J110" s="488"/>
      <c r="K110" s="488"/>
      <c r="L110" s="488"/>
      <c r="M110" s="488"/>
      <c r="N110" s="489"/>
    </row>
    <row r="111" spans="1:14" s="30" customFormat="1" ht="24.75" customHeight="1" thickBot="1" x14ac:dyDescent="0.25">
      <c r="A111" s="767"/>
      <c r="B111" s="769"/>
      <c r="C111" s="769"/>
      <c r="D111" s="769"/>
      <c r="E111" s="769"/>
      <c r="F111" s="769"/>
      <c r="G111" s="487"/>
      <c r="H111" s="487"/>
      <c r="I111" s="488"/>
      <c r="J111" s="488"/>
      <c r="K111" s="488"/>
      <c r="L111" s="488"/>
      <c r="M111" s="488"/>
      <c r="N111" s="489"/>
    </row>
    <row r="112" spans="1:14" s="543" customFormat="1" ht="24.75" customHeight="1" thickBot="1" x14ac:dyDescent="0.25">
      <c r="A112" s="771" t="s">
        <v>5950</v>
      </c>
      <c r="B112" s="772"/>
      <c r="C112" s="772"/>
      <c r="D112" s="772"/>
      <c r="E112" s="772"/>
      <c r="F112" s="772"/>
      <c r="G112" s="772"/>
      <c r="H112" s="772"/>
      <c r="I112" s="772"/>
      <c r="J112" s="772"/>
      <c r="K112" s="424">
        <f>SUM(K107:K111)</f>
        <v>0</v>
      </c>
      <c r="L112" s="424">
        <f>SUM(L107:L111)</f>
        <v>0</v>
      </c>
      <c r="M112" s="425"/>
      <c r="N112" s="426"/>
    </row>
    <row r="113" spans="1:14" s="30" customFormat="1" ht="43.5" thickTop="1" x14ac:dyDescent="0.2">
      <c r="A113" s="766">
        <v>18</v>
      </c>
      <c r="B113" s="768" t="str">
        <f>'PI. MP. Avance'!G96</f>
        <v>Formación para el desarrollo y la participación de las mujeres indígenas del Valle del Cauca, Occidente.</v>
      </c>
      <c r="C113" s="768" t="str">
        <f>VLOOKUP(MID(F113,1,11),MP,103,FALSE)</f>
        <v>10505 -  PLAN INTEGRAL DE DESARROLLO INDÍGENA</v>
      </c>
      <c r="D113" s="770" t="str">
        <f>VLOOKUP(MID(F113,1,11),MP,100,FALSE)</f>
        <v xml:space="preserve">MR1050501 - Implementar el Plan Integral de Desarrollo Indígena, enmarcado en la armonización del Plan de desarrollo departamental con los planes de salvaguarda de los pueblos indígenas del Valle del Cauca, durante el cuatrienio 2016-2019. </v>
      </c>
      <c r="E113" s="768" t="str">
        <f>VLOOKUP(MID(F113,1,11),MP,104,FALSE)</f>
        <v>1050506 - COMPONENTE DE MUJER, FAMILIA Y ADULTO MAYOR</v>
      </c>
      <c r="F113" s="768" t="str">
        <f>'PI. MP. Avance'!B96&amp;" - "&amp;'PI. MP. Avance'!C96</f>
        <v>MP105050604 -  Realizar un evento de Capacitación en Derechos a las mujeres del Valle del Cauca, específica para mujeres indígenas (MESA DE CONCERTACIÓN INDIGENA).</v>
      </c>
      <c r="G113" s="508" t="s">
        <v>6000</v>
      </c>
      <c r="H113" s="508" t="s">
        <v>6001</v>
      </c>
      <c r="I113" s="525"/>
      <c r="J113" s="513"/>
      <c r="K113" s="483"/>
      <c r="L113" s="483"/>
      <c r="M113" s="483"/>
      <c r="N113" s="486" t="s">
        <v>5966</v>
      </c>
    </row>
    <row r="114" spans="1:14" s="30" customFormat="1" ht="24.75" customHeight="1" x14ac:dyDescent="0.2">
      <c r="A114" s="766"/>
      <c r="B114" s="768"/>
      <c r="C114" s="768"/>
      <c r="D114" s="768"/>
      <c r="E114" s="768"/>
      <c r="F114" s="768"/>
      <c r="G114" s="487"/>
      <c r="H114" s="487"/>
      <c r="I114" s="526"/>
      <c r="J114" s="488"/>
      <c r="K114" s="488"/>
      <c r="L114" s="488"/>
      <c r="M114" s="488"/>
      <c r="N114" s="489"/>
    </row>
    <row r="115" spans="1:14" s="30" customFormat="1" ht="24.75" customHeight="1" x14ac:dyDescent="0.2">
      <c r="A115" s="766"/>
      <c r="B115" s="768"/>
      <c r="C115" s="768"/>
      <c r="D115" s="768"/>
      <c r="E115" s="768"/>
      <c r="F115" s="768"/>
      <c r="G115" s="487"/>
      <c r="H115" s="487"/>
      <c r="I115" s="526"/>
      <c r="J115" s="488"/>
      <c r="K115" s="488"/>
      <c r="L115" s="488"/>
      <c r="M115" s="488"/>
      <c r="N115" s="489"/>
    </row>
    <row r="116" spans="1:14" s="30" customFormat="1" ht="24.75" customHeight="1" x14ac:dyDescent="0.2">
      <c r="A116" s="766"/>
      <c r="B116" s="768"/>
      <c r="C116" s="768"/>
      <c r="D116" s="768"/>
      <c r="E116" s="768"/>
      <c r="F116" s="768"/>
      <c r="G116" s="487"/>
      <c r="H116" s="487"/>
      <c r="I116" s="526"/>
      <c r="J116" s="488"/>
      <c r="K116" s="488"/>
      <c r="L116" s="488"/>
      <c r="M116" s="488"/>
      <c r="N116" s="489"/>
    </row>
    <row r="117" spans="1:14" s="30" customFormat="1" ht="24.75" customHeight="1" thickBot="1" x14ac:dyDescent="0.25">
      <c r="A117" s="767"/>
      <c r="B117" s="769"/>
      <c r="C117" s="769"/>
      <c r="D117" s="769"/>
      <c r="E117" s="769"/>
      <c r="F117" s="769"/>
      <c r="G117" s="487"/>
      <c r="H117" s="487"/>
      <c r="I117" s="526"/>
      <c r="J117" s="488"/>
      <c r="K117" s="488"/>
      <c r="L117" s="488"/>
      <c r="M117" s="488"/>
      <c r="N117" s="489"/>
    </row>
    <row r="118" spans="1:14" s="543" customFormat="1" ht="24.75" customHeight="1" thickBot="1" x14ac:dyDescent="0.25">
      <c r="A118" s="771" t="s">
        <v>5950</v>
      </c>
      <c r="B118" s="772"/>
      <c r="C118" s="772"/>
      <c r="D118" s="772"/>
      <c r="E118" s="772"/>
      <c r="F118" s="772"/>
      <c r="G118" s="772"/>
      <c r="H118" s="772"/>
      <c r="I118" s="772"/>
      <c r="J118" s="772"/>
      <c r="K118" s="424">
        <f>SUM(K113:K117)</f>
        <v>0</v>
      </c>
      <c r="L118" s="424">
        <f>SUM(L113:L117)</f>
        <v>0</v>
      </c>
      <c r="M118" s="425"/>
      <c r="N118" s="426"/>
    </row>
    <row r="119" spans="1:14" s="30" customFormat="1" ht="43.5" thickTop="1" x14ac:dyDescent="0.2">
      <c r="A119" s="766">
        <v>19</v>
      </c>
      <c r="B119" s="768" t="str">
        <f>'PI. MP. Avance'!G101</f>
        <v>Formación para el desarrollo y la participación de las mujeres indígenas del Valle del Cauca, Occidente.</v>
      </c>
      <c r="C119" s="768" t="str">
        <f>VLOOKUP(MID(F119,1,11),MP,103,FALSE)</f>
        <v>10505 -  PLAN INTEGRAL DE DESARROLLO INDÍGENA</v>
      </c>
      <c r="D119" s="770" t="str">
        <f>VLOOKUP(MID(F119,1,11),MP,100,FALSE)</f>
        <v xml:space="preserve">MR1050501 - Implementar el Plan Integral de Desarrollo Indígena, enmarcado en la armonización del Plan de desarrollo departamental con los planes de salvaguarda de los pueblos indígenas del Valle del Cauca, durante el cuatrienio 2016-2019. </v>
      </c>
      <c r="E119" s="768" t="str">
        <f>VLOOKUP(MID(F119,1,11),MP,104,FALSE)</f>
        <v>1050506 - COMPONENTE DE MUJER, FAMILIA Y ADULTO MAYOR</v>
      </c>
      <c r="F119" s="768" t="str">
        <f>'PI. MP. Avance'!B101&amp;" - "&amp;'PI. MP. Avance'!C101</f>
        <v>MP105050605 - Empoderar al 100% de mujeres seleccionadas en la identificación, formulación y ejecución del Proyectos Productivos (MESA DE CONCERTACIÓN INDIGENA).</v>
      </c>
      <c r="G119" s="508" t="s">
        <v>6002</v>
      </c>
      <c r="H119" s="508" t="s">
        <v>6003</v>
      </c>
      <c r="I119" s="483"/>
      <c r="J119" s="483"/>
      <c r="K119" s="483"/>
      <c r="L119" s="483"/>
      <c r="M119" s="483"/>
      <c r="N119" s="486" t="s">
        <v>5966</v>
      </c>
    </row>
    <row r="120" spans="1:14" s="30" customFormat="1" ht="24.75" customHeight="1" x14ac:dyDescent="0.2">
      <c r="A120" s="766"/>
      <c r="B120" s="768"/>
      <c r="C120" s="768"/>
      <c r="D120" s="768"/>
      <c r="E120" s="768"/>
      <c r="F120" s="768"/>
      <c r="G120" s="487"/>
      <c r="H120" s="487"/>
      <c r="I120" s="488"/>
      <c r="J120" s="488"/>
      <c r="K120" s="488"/>
      <c r="L120" s="488"/>
      <c r="M120" s="488"/>
      <c r="N120" s="489"/>
    </row>
    <row r="121" spans="1:14" s="30" customFormat="1" ht="24.75" customHeight="1" x14ac:dyDescent="0.2">
      <c r="A121" s="766"/>
      <c r="B121" s="768"/>
      <c r="C121" s="768"/>
      <c r="D121" s="768"/>
      <c r="E121" s="768"/>
      <c r="F121" s="768"/>
      <c r="G121" s="487"/>
      <c r="H121" s="487"/>
      <c r="I121" s="488"/>
      <c r="J121" s="488"/>
      <c r="K121" s="488"/>
      <c r="L121" s="488"/>
      <c r="M121" s="488"/>
      <c r="N121" s="489"/>
    </row>
    <row r="122" spans="1:14" s="30" customFormat="1" ht="24.75" customHeight="1" x14ac:dyDescent="0.2">
      <c r="A122" s="766"/>
      <c r="B122" s="768"/>
      <c r="C122" s="768"/>
      <c r="D122" s="768"/>
      <c r="E122" s="768"/>
      <c r="F122" s="768"/>
      <c r="G122" s="487"/>
      <c r="H122" s="487"/>
      <c r="I122" s="488"/>
      <c r="J122" s="488"/>
      <c r="K122" s="488"/>
      <c r="L122" s="488"/>
      <c r="M122" s="488"/>
      <c r="N122" s="489"/>
    </row>
    <row r="123" spans="1:14" s="30" customFormat="1" ht="24.75" customHeight="1" thickBot="1" x14ac:dyDescent="0.25">
      <c r="A123" s="767"/>
      <c r="B123" s="769"/>
      <c r="C123" s="769"/>
      <c r="D123" s="769"/>
      <c r="E123" s="769"/>
      <c r="F123" s="769"/>
      <c r="G123" s="487"/>
      <c r="H123" s="487"/>
      <c r="I123" s="488"/>
      <c r="J123" s="488"/>
      <c r="K123" s="488"/>
      <c r="L123" s="488"/>
      <c r="M123" s="488"/>
      <c r="N123" s="489"/>
    </row>
    <row r="124" spans="1:14" s="543" customFormat="1" ht="24.75" customHeight="1" thickBot="1" x14ac:dyDescent="0.25">
      <c r="A124" s="771" t="s">
        <v>5950</v>
      </c>
      <c r="B124" s="772"/>
      <c r="C124" s="772"/>
      <c r="D124" s="772"/>
      <c r="E124" s="772"/>
      <c r="F124" s="772"/>
      <c r="G124" s="772"/>
      <c r="H124" s="772"/>
      <c r="I124" s="772"/>
      <c r="J124" s="772"/>
      <c r="K124" s="424">
        <f>SUM(K119:K123)</f>
        <v>0</v>
      </c>
      <c r="L124" s="424">
        <f>SUM(L119:L123)</f>
        <v>0</v>
      </c>
      <c r="M124" s="425"/>
      <c r="N124" s="426"/>
    </row>
    <row r="125" spans="1:14" s="30" customFormat="1" ht="43.5" thickTop="1" x14ac:dyDescent="0.2">
      <c r="A125" s="766">
        <v>20</v>
      </c>
      <c r="B125" s="768" t="str">
        <f>'PI. MP. Avance'!G106</f>
        <v>Formación para el desarrollo y la participación de las mujeres indígenas del Valle del Cauca, Occidente. N/P</v>
      </c>
      <c r="C125" s="768" t="str">
        <f>VLOOKUP(MID(F125,1,11),MP,103,FALSE)</f>
        <v>10505 -  PLAN INTEGRAL DE DESARROLLO INDÍGENA</v>
      </c>
      <c r="D125" s="770" t="str">
        <f>VLOOKUP(MID(F125,1,11),MP,100,FALSE)</f>
        <v xml:space="preserve">MR1050501 - Implementar el Plan Integral de Desarrollo Indígena, enmarcado en la armonización del Plan de desarrollo departamental con los planes de salvaguarda de los pueblos indígenas del Valle del Cauca, durante el cuatrienio 2016-2019. </v>
      </c>
      <c r="E125" s="768" t="str">
        <f>VLOOKUP(MID(F125,1,11),MP,104,FALSE)</f>
        <v>1050506 - COMPONENTE DE MUJER, FAMILIA Y ADULTO MAYOR</v>
      </c>
      <c r="F125" s="768" t="str">
        <f>'PI. MP. Avance'!B106&amp;" - "&amp;'PI. MP. Avance'!C106</f>
        <v>MP105050606 - Socializar la Política Pública de Mujer al 100% de los municipios del Valle del Cauca (MESA CONCERTACION INDIGENA).</v>
      </c>
      <c r="G125" s="508" t="s">
        <v>6004</v>
      </c>
      <c r="H125" s="508" t="s">
        <v>6005</v>
      </c>
      <c r="I125" s="525"/>
      <c r="J125" s="513">
        <v>6</v>
      </c>
      <c r="K125" s="483"/>
      <c r="L125" s="483"/>
      <c r="M125" s="483"/>
      <c r="N125" s="486" t="s">
        <v>5966</v>
      </c>
    </row>
    <row r="126" spans="1:14" s="30" customFormat="1" ht="24.75" customHeight="1" x14ac:dyDescent="0.2">
      <c r="A126" s="766"/>
      <c r="B126" s="768"/>
      <c r="C126" s="768"/>
      <c r="D126" s="768"/>
      <c r="E126" s="768"/>
      <c r="F126" s="768"/>
      <c r="G126" s="487"/>
      <c r="H126" s="487"/>
      <c r="I126" s="526"/>
      <c r="J126" s="488"/>
      <c r="K126" s="488"/>
      <c r="L126" s="488"/>
      <c r="M126" s="488"/>
      <c r="N126" s="489"/>
    </row>
    <row r="127" spans="1:14" s="30" customFormat="1" ht="24.75" customHeight="1" x14ac:dyDescent="0.2">
      <c r="A127" s="766"/>
      <c r="B127" s="768"/>
      <c r="C127" s="768"/>
      <c r="D127" s="768"/>
      <c r="E127" s="768"/>
      <c r="F127" s="768"/>
      <c r="G127" s="487"/>
      <c r="H127" s="487"/>
      <c r="I127" s="526"/>
      <c r="J127" s="488"/>
      <c r="K127" s="488"/>
      <c r="L127" s="488"/>
      <c r="M127" s="488"/>
      <c r="N127" s="489"/>
    </row>
    <row r="128" spans="1:14" s="30" customFormat="1" ht="24.75" customHeight="1" x14ac:dyDescent="0.2">
      <c r="A128" s="766"/>
      <c r="B128" s="768"/>
      <c r="C128" s="768"/>
      <c r="D128" s="768"/>
      <c r="E128" s="768"/>
      <c r="F128" s="768"/>
      <c r="G128" s="487"/>
      <c r="H128" s="487"/>
      <c r="I128" s="526"/>
      <c r="J128" s="488"/>
      <c r="K128" s="488"/>
      <c r="L128" s="488"/>
      <c r="M128" s="488"/>
      <c r="N128" s="489"/>
    </row>
    <row r="129" spans="1:14" s="30" customFormat="1" ht="24.75" customHeight="1" thickBot="1" x14ac:dyDescent="0.25">
      <c r="A129" s="767"/>
      <c r="B129" s="769"/>
      <c r="C129" s="769"/>
      <c r="D129" s="769"/>
      <c r="E129" s="769"/>
      <c r="F129" s="769"/>
      <c r="G129" s="487"/>
      <c r="H129" s="487"/>
      <c r="I129" s="526"/>
      <c r="J129" s="488"/>
      <c r="K129" s="488"/>
      <c r="L129" s="488"/>
      <c r="M129" s="488"/>
      <c r="N129" s="489"/>
    </row>
    <row r="130" spans="1:14" s="543" customFormat="1" ht="24.75" customHeight="1" thickBot="1" x14ac:dyDescent="0.25">
      <c r="A130" s="771" t="s">
        <v>5950</v>
      </c>
      <c r="B130" s="772"/>
      <c r="C130" s="772"/>
      <c r="D130" s="772"/>
      <c r="E130" s="772"/>
      <c r="F130" s="772"/>
      <c r="G130" s="772"/>
      <c r="H130" s="772"/>
      <c r="I130" s="772"/>
      <c r="J130" s="772"/>
      <c r="K130" s="424">
        <f>SUM(K125:K129)</f>
        <v>0</v>
      </c>
      <c r="L130" s="424">
        <f>SUM(L125:L129)</f>
        <v>0</v>
      </c>
      <c r="M130" s="425"/>
      <c r="N130" s="426"/>
    </row>
    <row r="131" spans="1:14" s="30" customFormat="1" ht="43.5" thickTop="1" x14ac:dyDescent="0.2">
      <c r="A131" s="766">
        <v>21</v>
      </c>
      <c r="B131" s="768" t="str">
        <f>'PI. MP. Avance'!G111</f>
        <v>Formación para el desarrollo y la participación de las mujeres indígenas del Valle del Cauca, Occidente.</v>
      </c>
      <c r="C131" s="768" t="str">
        <f>VLOOKUP(MID(F131,1,11),MP,103,FALSE)</f>
        <v>10505 -  PLAN INTEGRAL DE DESARROLLO INDÍGENA</v>
      </c>
      <c r="D131" s="770" t="str">
        <f>VLOOKUP(MID(F131,1,11),MP,100,FALSE)</f>
        <v xml:space="preserve">MR1050501 - Implementar el Plan Integral de Desarrollo Indígena, enmarcado en la armonización del Plan de desarrollo departamental con los planes de salvaguarda de los pueblos indígenas del Valle del Cauca, durante el cuatrienio 2016-2019. </v>
      </c>
      <c r="E131" s="768" t="str">
        <f>VLOOKUP(MID(F131,1,11),MP,104,FALSE)</f>
        <v>1050506 - COMPONENTE DE MUJER, FAMILIA Y ADULTO MAYOR</v>
      </c>
      <c r="F131" s="768" t="str">
        <f>'PI. MP. Avance'!B111&amp;" - "&amp;'PI. MP. Avance'!C111</f>
        <v>MP105050607 - Conformar Red de mujeres indígenas para ser protagonistas de paz.</v>
      </c>
      <c r="G131" s="508" t="s">
        <v>6006</v>
      </c>
      <c r="H131" s="508" t="s">
        <v>6007</v>
      </c>
      <c r="I131" s="497"/>
      <c r="J131" s="497"/>
      <c r="K131" s="497"/>
      <c r="L131" s="497"/>
      <c r="M131" s="497"/>
      <c r="N131" s="486" t="s">
        <v>5966</v>
      </c>
    </row>
    <row r="132" spans="1:14" s="30" customFormat="1" ht="24.75" customHeight="1" x14ac:dyDescent="0.2">
      <c r="A132" s="766"/>
      <c r="B132" s="768"/>
      <c r="C132" s="768"/>
      <c r="D132" s="768"/>
      <c r="E132" s="768"/>
      <c r="F132" s="768"/>
      <c r="G132" s="487"/>
      <c r="H132" s="487"/>
      <c r="I132" s="488"/>
      <c r="J132" s="488"/>
      <c r="K132" s="488"/>
      <c r="L132" s="488"/>
      <c r="M132" s="488"/>
      <c r="N132" s="489"/>
    </row>
    <row r="133" spans="1:14" s="30" customFormat="1" ht="24.75" customHeight="1" x14ac:dyDescent="0.2">
      <c r="A133" s="766"/>
      <c r="B133" s="768"/>
      <c r="C133" s="768"/>
      <c r="D133" s="768"/>
      <c r="E133" s="768"/>
      <c r="F133" s="768"/>
      <c r="G133" s="487"/>
      <c r="H133" s="487"/>
      <c r="I133" s="488"/>
      <c r="J133" s="488"/>
      <c r="K133" s="488"/>
      <c r="L133" s="488"/>
      <c r="M133" s="488"/>
      <c r="N133" s="489"/>
    </row>
    <row r="134" spans="1:14" s="30" customFormat="1" ht="24.75" customHeight="1" x14ac:dyDescent="0.2">
      <c r="A134" s="766"/>
      <c r="B134" s="768"/>
      <c r="C134" s="768"/>
      <c r="D134" s="768"/>
      <c r="E134" s="768"/>
      <c r="F134" s="768"/>
      <c r="G134" s="487"/>
      <c r="H134" s="487"/>
      <c r="I134" s="488"/>
      <c r="J134" s="488"/>
      <c r="K134" s="488"/>
      <c r="L134" s="488"/>
      <c r="M134" s="488"/>
      <c r="N134" s="489"/>
    </row>
    <row r="135" spans="1:14" s="30" customFormat="1" ht="24.75" customHeight="1" thickBot="1" x14ac:dyDescent="0.25">
      <c r="A135" s="767"/>
      <c r="B135" s="769"/>
      <c r="C135" s="769"/>
      <c r="D135" s="769"/>
      <c r="E135" s="769"/>
      <c r="F135" s="769"/>
      <c r="G135" s="487"/>
      <c r="H135" s="487"/>
      <c r="I135" s="488"/>
      <c r="J135" s="488"/>
      <c r="K135" s="488"/>
      <c r="L135" s="488"/>
      <c r="M135" s="488"/>
      <c r="N135" s="489"/>
    </row>
    <row r="136" spans="1:14" s="543" customFormat="1" ht="24.75" customHeight="1" thickBot="1" x14ac:dyDescent="0.25">
      <c r="A136" s="771" t="s">
        <v>5950</v>
      </c>
      <c r="B136" s="772"/>
      <c r="C136" s="772"/>
      <c r="D136" s="772"/>
      <c r="E136" s="772"/>
      <c r="F136" s="772"/>
      <c r="G136" s="772"/>
      <c r="H136" s="772"/>
      <c r="I136" s="772"/>
      <c r="J136" s="772"/>
      <c r="K136" s="424">
        <f>SUM(K131:K135)</f>
        <v>0</v>
      </c>
      <c r="L136" s="424">
        <f>SUM(L131:L135)</f>
        <v>0</v>
      </c>
      <c r="M136" s="425"/>
      <c r="N136" s="426"/>
    </row>
    <row r="137" spans="1:14" s="30" customFormat="1" ht="43.5" thickTop="1" x14ac:dyDescent="0.2">
      <c r="A137" s="766">
        <v>22</v>
      </c>
      <c r="B137" s="768" t="str">
        <f>'PI. MP. Avance'!G116</f>
        <v>Formación para el desarrollo y la participación de las mujeres indígenas del Valle del Cauca, Occidente.</v>
      </c>
      <c r="C137" s="768" t="str">
        <f>VLOOKUP(MID(F137,1,11),MP,103,FALSE)</f>
        <v>10505 -  PLAN INTEGRAL DE DESARROLLO INDÍGENA</v>
      </c>
      <c r="D137" s="770" t="str">
        <f>VLOOKUP(MID(F137,1,11),MP,100,FALSE)</f>
        <v xml:space="preserve">MR1050501 - Implementar el Plan Integral de Desarrollo Indígena, enmarcado en la armonización del Plan de desarrollo departamental con los planes de salvaguarda de los pueblos indígenas del Valle del Cauca, durante el cuatrienio 2016-2019. </v>
      </c>
      <c r="E137" s="768" t="str">
        <f>VLOOKUP(MID(F137,1,11),MP,104,FALSE)</f>
        <v>1050506 - COMPONENTE DE MUJER, FAMILIA Y ADULTO MAYOR</v>
      </c>
      <c r="F137" s="768" t="str">
        <f>'PI. MP. Avance'!B116&amp;" - "&amp;'PI. MP. Avance'!C116</f>
        <v xml:space="preserve">MP105050608 - Realizar Dos encuentros de mujeres forjadoras de paz, incluyendo las mujeres indígenas. </v>
      </c>
      <c r="G137" s="508" t="s">
        <v>6008</v>
      </c>
      <c r="H137" s="508" t="s">
        <v>6009</v>
      </c>
      <c r="I137" s="483"/>
      <c r="J137" s="483"/>
      <c r="K137" s="483"/>
      <c r="L137" s="483"/>
      <c r="M137" s="483"/>
      <c r="N137" s="486" t="s">
        <v>5966</v>
      </c>
    </row>
    <row r="138" spans="1:14" s="30" customFormat="1" ht="24.75" customHeight="1" x14ac:dyDescent="0.2">
      <c r="A138" s="766"/>
      <c r="B138" s="768"/>
      <c r="C138" s="768"/>
      <c r="D138" s="768"/>
      <c r="E138" s="768"/>
      <c r="F138" s="768"/>
      <c r="G138" s="487"/>
      <c r="H138" s="487"/>
      <c r="I138" s="488"/>
      <c r="J138" s="488"/>
      <c r="K138" s="488"/>
      <c r="L138" s="488"/>
      <c r="M138" s="488"/>
      <c r="N138" s="489"/>
    </row>
    <row r="139" spans="1:14" s="30" customFormat="1" ht="24.75" customHeight="1" x14ac:dyDescent="0.2">
      <c r="A139" s="766"/>
      <c r="B139" s="768"/>
      <c r="C139" s="768"/>
      <c r="D139" s="768"/>
      <c r="E139" s="768"/>
      <c r="F139" s="768"/>
      <c r="G139" s="487"/>
      <c r="H139" s="487"/>
      <c r="I139" s="488"/>
      <c r="J139" s="488"/>
      <c r="K139" s="488"/>
      <c r="L139" s="488"/>
      <c r="M139" s="488"/>
      <c r="N139" s="489"/>
    </row>
    <row r="140" spans="1:14" s="30" customFormat="1" ht="24.75" customHeight="1" x14ac:dyDescent="0.2">
      <c r="A140" s="766"/>
      <c r="B140" s="768"/>
      <c r="C140" s="768"/>
      <c r="D140" s="768"/>
      <c r="E140" s="768"/>
      <c r="F140" s="768"/>
      <c r="G140" s="487"/>
      <c r="H140" s="487"/>
      <c r="I140" s="488"/>
      <c r="J140" s="488"/>
      <c r="K140" s="488"/>
      <c r="L140" s="488"/>
      <c r="M140" s="488"/>
      <c r="N140" s="489"/>
    </row>
    <row r="141" spans="1:14" s="30" customFormat="1" ht="24.75" customHeight="1" thickBot="1" x14ac:dyDescent="0.25">
      <c r="A141" s="767"/>
      <c r="B141" s="769"/>
      <c r="C141" s="769"/>
      <c r="D141" s="769"/>
      <c r="E141" s="769"/>
      <c r="F141" s="769"/>
      <c r="G141" s="487"/>
      <c r="H141" s="487"/>
      <c r="I141" s="488"/>
      <c r="J141" s="488"/>
      <c r="K141" s="488"/>
      <c r="L141" s="488"/>
      <c r="M141" s="488"/>
      <c r="N141" s="489"/>
    </row>
    <row r="142" spans="1:14" s="543" customFormat="1" ht="24.75" customHeight="1" thickBot="1" x14ac:dyDescent="0.25">
      <c r="A142" s="771" t="s">
        <v>5950</v>
      </c>
      <c r="B142" s="772"/>
      <c r="C142" s="772"/>
      <c r="D142" s="772"/>
      <c r="E142" s="772"/>
      <c r="F142" s="772"/>
      <c r="G142" s="772"/>
      <c r="H142" s="772"/>
      <c r="I142" s="772"/>
      <c r="J142" s="772"/>
      <c r="K142" s="424">
        <f>SUM(K137:K141)</f>
        <v>0</v>
      </c>
      <c r="L142" s="424">
        <f>SUM(L137:L141)</f>
        <v>0</v>
      </c>
      <c r="M142" s="425"/>
      <c r="N142" s="426"/>
    </row>
    <row r="143" spans="1:14" s="30" customFormat="1" ht="43.5" thickTop="1" x14ac:dyDescent="0.2">
      <c r="A143" s="766">
        <v>23</v>
      </c>
      <c r="B143" s="768" t="str">
        <f>'PI. MP. Avance'!G121</f>
        <v>Formación para el desarrollo y la participación de las mujeres indígenas del Valle del Cauca, Occidente. N/P</v>
      </c>
      <c r="C143" s="768" t="str">
        <f>VLOOKUP(MID(F143,1,11),MP,103,FALSE)</f>
        <v>10505 -  PLAN INTEGRAL DE DESARROLLO INDÍGENA</v>
      </c>
      <c r="D143" s="770" t="str">
        <f>VLOOKUP(MID(F143,1,11),MP,100,FALSE)</f>
        <v xml:space="preserve">MR1050501 - Implementar el Plan Integral de Desarrollo Indígena, enmarcado en la armonización del Plan de desarrollo departamental con los planes de salvaguarda de los pueblos indígenas del Valle del Cauca, durante el cuatrienio 2016-2019. </v>
      </c>
      <c r="E143" s="768" t="str">
        <f>VLOOKUP(MID(F143,1,11),MP,104,FALSE)</f>
        <v>1050506 - COMPONENTE DE MUJER, FAMILIA Y ADULTO MAYOR</v>
      </c>
      <c r="F143" s="768" t="str">
        <f>'PI. MP. Avance'!B121&amp;" - "&amp;'PI. MP. Avance'!C121</f>
        <v>MP105050609 - Creación de 42 enlaces de género en los municipios (MESA DE CONCERTACIÓN INDIGENA).</v>
      </c>
      <c r="G143" s="508" t="s">
        <v>6022</v>
      </c>
      <c r="H143" s="508" t="s">
        <v>6023</v>
      </c>
      <c r="I143" s="525"/>
      <c r="J143" s="513">
        <v>5</v>
      </c>
      <c r="K143" s="483"/>
      <c r="L143" s="483"/>
      <c r="M143" s="483"/>
      <c r="N143" s="486" t="s">
        <v>5966</v>
      </c>
    </row>
    <row r="144" spans="1:14" s="30" customFormat="1" ht="24.75" customHeight="1" x14ac:dyDescent="0.2">
      <c r="A144" s="766"/>
      <c r="B144" s="768"/>
      <c r="C144" s="768"/>
      <c r="D144" s="768"/>
      <c r="E144" s="768"/>
      <c r="F144" s="768"/>
      <c r="G144" s="487"/>
      <c r="H144" s="487"/>
      <c r="I144" s="526"/>
      <c r="J144" s="488"/>
      <c r="K144" s="488"/>
      <c r="L144" s="488"/>
      <c r="M144" s="488"/>
      <c r="N144" s="489"/>
    </row>
    <row r="145" spans="1:14" s="30" customFormat="1" ht="24.75" customHeight="1" x14ac:dyDescent="0.2">
      <c r="A145" s="766"/>
      <c r="B145" s="768"/>
      <c r="C145" s="768"/>
      <c r="D145" s="768"/>
      <c r="E145" s="768"/>
      <c r="F145" s="768"/>
      <c r="G145" s="487"/>
      <c r="H145" s="487"/>
      <c r="I145" s="526"/>
      <c r="J145" s="488"/>
      <c r="K145" s="488"/>
      <c r="L145" s="488"/>
      <c r="M145" s="488"/>
      <c r="N145" s="489"/>
    </row>
    <row r="146" spans="1:14" s="30" customFormat="1" ht="24.75" customHeight="1" x14ac:dyDescent="0.2">
      <c r="A146" s="766"/>
      <c r="B146" s="768"/>
      <c r="C146" s="768"/>
      <c r="D146" s="768"/>
      <c r="E146" s="768"/>
      <c r="F146" s="768"/>
      <c r="G146" s="487"/>
      <c r="H146" s="487"/>
      <c r="I146" s="526"/>
      <c r="J146" s="488"/>
      <c r="K146" s="488"/>
      <c r="L146" s="488"/>
      <c r="M146" s="488"/>
      <c r="N146" s="489"/>
    </row>
    <row r="147" spans="1:14" s="30" customFormat="1" ht="24.75" customHeight="1" thickBot="1" x14ac:dyDescent="0.25">
      <c r="A147" s="767"/>
      <c r="B147" s="769"/>
      <c r="C147" s="769"/>
      <c r="D147" s="769"/>
      <c r="E147" s="769"/>
      <c r="F147" s="769"/>
      <c r="G147" s="487"/>
      <c r="H147" s="487"/>
      <c r="I147" s="526"/>
      <c r="J147" s="488"/>
      <c r="K147" s="488"/>
      <c r="L147" s="488"/>
      <c r="M147" s="488"/>
      <c r="N147" s="489"/>
    </row>
    <row r="148" spans="1:14" s="543" customFormat="1" ht="24.75" customHeight="1" thickBot="1" x14ac:dyDescent="0.25">
      <c r="A148" s="771" t="s">
        <v>5950</v>
      </c>
      <c r="B148" s="772"/>
      <c r="C148" s="772"/>
      <c r="D148" s="772"/>
      <c r="E148" s="772"/>
      <c r="F148" s="772"/>
      <c r="G148" s="772"/>
      <c r="H148" s="772"/>
      <c r="I148" s="772"/>
      <c r="J148" s="772"/>
      <c r="K148" s="424">
        <f>SUM(K143:K147)</f>
        <v>0</v>
      </c>
      <c r="L148" s="424">
        <f>SUM(L143:L147)</f>
        <v>0</v>
      </c>
      <c r="M148" s="425"/>
      <c r="N148" s="426"/>
    </row>
    <row r="149" spans="1:14" s="30" customFormat="1" ht="72" thickTop="1" x14ac:dyDescent="0.2">
      <c r="A149" s="766">
        <v>24</v>
      </c>
      <c r="B149" s="768" t="str">
        <f>'PI. MP. Avance'!G126</f>
        <v xml:space="preserve">Apoyo al empoderamiento económico de mujer y LGBTI en el Valle del Cauca. </v>
      </c>
      <c r="C149" s="768" t="str">
        <f>VLOOKUP(MID(F149,1,11),MP,103,FALSE)</f>
        <v>10508 - INCLUSIÓN ECONÓMICA PARA LA EQUIDAD</v>
      </c>
      <c r="D149" s="770" t="str">
        <f>VLOOKUP(MID(F149,1,11),MP,100,FALSE)</f>
        <v>MR1050801 - Implementar Un plan de economía incluyente para población vulnerable en el Departamento durante el período de gobierno.</v>
      </c>
      <c r="E149" s="768" t="str">
        <f>VLOOKUP(MID(F149,1,11),MP,104,FALSE)</f>
        <v xml:space="preserve">1050801 - EMPODERAMIENTO ECONÓMICO PARA LA INCLUSIÓN SOCIAL </v>
      </c>
      <c r="F149" s="768" t="str">
        <f>'PI. MP. Avance'!B126&amp;" - "&amp;'PI. MP. Avance'!C126</f>
        <v>MP105080103 - Desarrollar en 20 municipios del departamento, un programa de fortalecimiento de iniciativas productivas a mujeres urbanas y población LGTBI, durante el período de gobierno.</v>
      </c>
      <c r="G149" s="545" t="s">
        <v>6010</v>
      </c>
      <c r="H149" s="545" t="s">
        <v>6011</v>
      </c>
      <c r="I149" s="561">
        <v>6</v>
      </c>
      <c r="J149" s="562">
        <v>3</v>
      </c>
      <c r="K149" s="548">
        <v>100000000</v>
      </c>
      <c r="L149" s="547">
        <v>70000000</v>
      </c>
      <c r="M149" s="549" t="s">
        <v>6040</v>
      </c>
      <c r="N149" s="550" t="s">
        <v>5966</v>
      </c>
    </row>
    <row r="150" spans="1:14" s="30" customFormat="1" ht="24.75" customHeight="1" x14ac:dyDescent="0.2">
      <c r="A150" s="766"/>
      <c r="B150" s="768"/>
      <c r="C150" s="768"/>
      <c r="D150" s="768"/>
      <c r="E150" s="768"/>
      <c r="F150" s="768"/>
      <c r="G150" s="551"/>
      <c r="H150" s="551"/>
      <c r="I150" s="552"/>
      <c r="J150" s="551"/>
      <c r="K150" s="551"/>
      <c r="L150" s="551"/>
      <c r="M150" s="551"/>
      <c r="N150" s="553"/>
    </row>
    <row r="151" spans="1:14" s="30" customFormat="1" ht="24.75" customHeight="1" x14ac:dyDescent="0.2">
      <c r="A151" s="766"/>
      <c r="B151" s="768"/>
      <c r="C151" s="768"/>
      <c r="D151" s="768"/>
      <c r="E151" s="768"/>
      <c r="F151" s="768"/>
      <c r="G151" s="551"/>
      <c r="H151" s="551"/>
      <c r="I151" s="552"/>
      <c r="J151" s="551"/>
      <c r="K151" s="551"/>
      <c r="L151" s="551"/>
      <c r="M151" s="551"/>
      <c r="N151" s="553"/>
    </row>
    <row r="152" spans="1:14" s="30" customFormat="1" ht="24.75" customHeight="1" x14ac:dyDescent="0.2">
      <c r="A152" s="766"/>
      <c r="B152" s="768"/>
      <c r="C152" s="768"/>
      <c r="D152" s="768"/>
      <c r="E152" s="768"/>
      <c r="F152" s="768"/>
      <c r="G152" s="551"/>
      <c r="H152" s="551"/>
      <c r="I152" s="552"/>
      <c r="J152" s="551"/>
      <c r="K152" s="551"/>
      <c r="L152" s="551"/>
      <c r="M152" s="551"/>
      <c r="N152" s="553"/>
    </row>
    <row r="153" spans="1:14" s="30" customFormat="1" ht="24.75" customHeight="1" thickBot="1" x14ac:dyDescent="0.25">
      <c r="A153" s="767"/>
      <c r="B153" s="769"/>
      <c r="C153" s="769"/>
      <c r="D153" s="769"/>
      <c r="E153" s="769"/>
      <c r="F153" s="769"/>
      <c r="G153" s="551"/>
      <c r="H153" s="551"/>
      <c r="I153" s="552"/>
      <c r="J153" s="551"/>
      <c r="K153" s="551"/>
      <c r="L153" s="551"/>
      <c r="M153" s="551"/>
      <c r="N153" s="553"/>
    </row>
    <row r="154" spans="1:14" s="543" customFormat="1" ht="24.75" customHeight="1" thickBot="1" x14ac:dyDescent="0.25">
      <c r="A154" s="771" t="s">
        <v>5950</v>
      </c>
      <c r="B154" s="772"/>
      <c r="C154" s="772"/>
      <c r="D154" s="772"/>
      <c r="E154" s="772"/>
      <c r="F154" s="772"/>
      <c r="G154" s="772"/>
      <c r="H154" s="772"/>
      <c r="I154" s="772"/>
      <c r="J154" s="772"/>
      <c r="K154" s="424">
        <f>SUM(K149:K153)</f>
        <v>100000000</v>
      </c>
      <c r="L154" s="424">
        <f>SUM(L149:L153)</f>
        <v>70000000</v>
      </c>
      <c r="M154" s="425"/>
      <c r="N154" s="426"/>
    </row>
    <row r="155" spans="1:14" s="30" customFormat="1" ht="72" thickTop="1" x14ac:dyDescent="0.2">
      <c r="A155" s="766">
        <v>25</v>
      </c>
      <c r="B155" s="768" t="str">
        <f>'PI. MP. Avance'!G131</f>
        <v xml:space="preserve">Apoyo al empoderamiento económico de mujer y LGBTI en el Valle del Cauca. </v>
      </c>
      <c r="C155" s="768" t="str">
        <f>VLOOKUP(MID(F155,1,11),MP,103,FALSE)</f>
        <v>10508 - INCLUSIÓN ECONÓMICA PARA LA EQUIDAD</v>
      </c>
      <c r="D155" s="770" t="str">
        <f>VLOOKUP(MID(F155,1,11),MP,100,FALSE)</f>
        <v>MR1050801 - Implementar Un plan de economía incluyente para población vulnerable en el Departamento durante el período de gobierno.</v>
      </c>
      <c r="E155" s="768" t="str">
        <f>VLOOKUP(MID(F155,1,11),MP,104,FALSE)</f>
        <v xml:space="preserve">1050801 - EMPODERAMIENTO ECONÓMICO PARA LA INCLUSIÓN SOCIAL </v>
      </c>
      <c r="F155" s="768" t="str">
        <f>'PI. MP. Avance'!B131&amp;" - "&amp;'PI. MP. Avance'!C131</f>
        <v>MP105080104 - Impulsar el sello de Equidad laboral EQUIPARES, como una estrategía departamental para la inclusión laboral de las Mujeres Vallecaucanas, en el periodo de gobierno.</v>
      </c>
      <c r="G155" s="545" t="s">
        <v>6012</v>
      </c>
      <c r="H155" s="545" t="s">
        <v>6013</v>
      </c>
      <c r="I155" s="546">
        <v>10</v>
      </c>
      <c r="J155" s="547">
        <v>6</v>
      </c>
      <c r="K155" s="548">
        <v>35000000</v>
      </c>
      <c r="L155" s="547">
        <v>65000000</v>
      </c>
      <c r="M155" s="549" t="s">
        <v>6041</v>
      </c>
      <c r="N155" s="550" t="s">
        <v>5966</v>
      </c>
    </row>
    <row r="156" spans="1:14" s="30" customFormat="1" ht="24.75" customHeight="1" x14ac:dyDescent="0.2">
      <c r="A156" s="766"/>
      <c r="B156" s="768"/>
      <c r="C156" s="768"/>
      <c r="D156" s="768"/>
      <c r="E156" s="768"/>
      <c r="F156" s="768"/>
      <c r="G156" s="551"/>
      <c r="H156" s="551"/>
      <c r="I156" s="552"/>
      <c r="J156" s="551"/>
      <c r="K156" s="551"/>
      <c r="L156" s="551"/>
      <c r="M156" s="551"/>
      <c r="N156" s="553"/>
    </row>
    <row r="157" spans="1:14" s="30" customFormat="1" ht="24.75" customHeight="1" x14ac:dyDescent="0.2">
      <c r="A157" s="766"/>
      <c r="B157" s="768"/>
      <c r="C157" s="768"/>
      <c r="D157" s="768"/>
      <c r="E157" s="768"/>
      <c r="F157" s="768"/>
      <c r="G157" s="551"/>
      <c r="H157" s="551"/>
      <c r="I157" s="552"/>
      <c r="J157" s="551"/>
      <c r="K157" s="551"/>
      <c r="L157" s="551"/>
      <c r="M157" s="551"/>
      <c r="N157" s="553"/>
    </row>
    <row r="158" spans="1:14" s="30" customFormat="1" ht="24.75" customHeight="1" x14ac:dyDescent="0.2">
      <c r="A158" s="766"/>
      <c r="B158" s="768"/>
      <c r="C158" s="768"/>
      <c r="D158" s="768"/>
      <c r="E158" s="768"/>
      <c r="F158" s="768"/>
      <c r="G158" s="551"/>
      <c r="H158" s="551"/>
      <c r="I158" s="552"/>
      <c r="J158" s="551"/>
      <c r="K158" s="551"/>
      <c r="L158" s="551"/>
      <c r="M158" s="551"/>
      <c r="N158" s="553"/>
    </row>
    <row r="159" spans="1:14" s="30" customFormat="1" ht="24.75" customHeight="1" thickBot="1" x14ac:dyDescent="0.25">
      <c r="A159" s="767"/>
      <c r="B159" s="769"/>
      <c r="C159" s="769"/>
      <c r="D159" s="769"/>
      <c r="E159" s="769"/>
      <c r="F159" s="769"/>
      <c r="G159" s="551"/>
      <c r="H159" s="551"/>
      <c r="I159" s="552"/>
      <c r="J159" s="551"/>
      <c r="K159" s="551"/>
      <c r="L159" s="551"/>
      <c r="M159" s="551"/>
      <c r="N159" s="553"/>
    </row>
    <row r="160" spans="1:14" s="543" customFormat="1" ht="24.75" customHeight="1" thickBot="1" x14ac:dyDescent="0.25">
      <c r="A160" s="771" t="s">
        <v>5950</v>
      </c>
      <c r="B160" s="772"/>
      <c r="C160" s="772"/>
      <c r="D160" s="772"/>
      <c r="E160" s="772"/>
      <c r="F160" s="772"/>
      <c r="G160" s="772"/>
      <c r="H160" s="772"/>
      <c r="I160" s="772"/>
      <c r="J160" s="772"/>
      <c r="K160" s="424">
        <f>SUM(K155:K159)</f>
        <v>35000000</v>
      </c>
      <c r="L160" s="424">
        <f>SUM(L155:L159)</f>
        <v>65000000</v>
      </c>
      <c r="M160" s="425"/>
      <c r="N160" s="426"/>
    </row>
    <row r="161" spans="1:14" s="543" customFormat="1" ht="86.25" thickTop="1" x14ac:dyDescent="0.2">
      <c r="A161" s="766">
        <v>26</v>
      </c>
      <c r="B161" s="768" t="str">
        <f>'PI. MP. Avance'!G136</f>
        <v>Implementación de acciones estrategicas de las políticas públicas de mujer y LGBTI para la inclusión social, Valle del Cauca, Occidente.  Proyecto SGR,  ejecución desde vigencia 2015, ejecutor INTENALCO, supervisor Gobernación. N/P</v>
      </c>
      <c r="C161" s="768" t="str">
        <f>VLOOKUP(MID(F161,1,11),MP,103,FALSE)</f>
        <v>10502 - MUJER COMO MOTOR DEL DESARROLLO</v>
      </c>
      <c r="D161" s="770" t="str">
        <f>VLOOKUP(MID(F161,1,11),MP,100,FALSE)</f>
        <v>MR1050201 - Implementar el 100% de las líneas de acción, con factores críticos, de la Política pública de Equidad de Género para las Mujeres Vallecaucanas (ordenanza 317 del 2010), al 2019.</v>
      </c>
      <c r="E161" s="768" t="str">
        <f>VLOOKUP(MID(F161,1,11),MP,104,FALSE)</f>
        <v>1050203 -  IGUALDAD DE GÉNERO</v>
      </c>
      <c r="F161" s="768" t="str">
        <f>'PI. MP. Avance'!B136&amp;" - "&amp;'PI. MP. Avance'!C136</f>
        <v>MP105020301 - Socializar en el 100% de los Municipios del Departamento la Política Pública de Mujer y la Normatividad que protege sus derechos , en el periodo de Gobierno.</v>
      </c>
      <c r="G161" s="554" t="s">
        <v>6042</v>
      </c>
      <c r="H161" s="554" t="s">
        <v>6043</v>
      </c>
      <c r="I161" s="554">
        <v>10</v>
      </c>
      <c r="J161" s="554">
        <v>10</v>
      </c>
      <c r="K161" s="555">
        <v>86100000</v>
      </c>
      <c r="L161" s="555">
        <v>86100000</v>
      </c>
      <c r="M161" s="556" t="s">
        <v>6044</v>
      </c>
      <c r="N161" s="557" t="s">
        <v>5966</v>
      </c>
    </row>
    <row r="162" spans="1:14" s="543" customFormat="1" ht="24.75" customHeight="1" x14ac:dyDescent="0.2">
      <c r="A162" s="766"/>
      <c r="B162" s="768"/>
      <c r="C162" s="768"/>
      <c r="D162" s="768"/>
      <c r="E162" s="768"/>
      <c r="F162" s="768"/>
      <c r="G162" s="558"/>
      <c r="H162" s="558"/>
      <c r="I162" s="558"/>
      <c r="J162" s="558"/>
      <c r="K162" s="559"/>
      <c r="L162" s="559"/>
      <c r="M162" s="559"/>
      <c r="N162" s="560"/>
    </row>
    <row r="163" spans="1:14" s="543" customFormat="1" ht="24.75" customHeight="1" x14ac:dyDescent="0.2">
      <c r="A163" s="766"/>
      <c r="B163" s="768"/>
      <c r="C163" s="768"/>
      <c r="D163" s="768"/>
      <c r="E163" s="768"/>
      <c r="F163" s="768"/>
      <c r="G163" s="558"/>
      <c r="H163" s="558"/>
      <c r="I163" s="558"/>
      <c r="J163" s="558"/>
      <c r="K163" s="559"/>
      <c r="L163" s="559"/>
      <c r="M163" s="559"/>
      <c r="N163" s="560"/>
    </row>
    <row r="164" spans="1:14" s="543" customFormat="1" ht="24.75" customHeight="1" x14ac:dyDescent="0.2">
      <c r="A164" s="766"/>
      <c r="B164" s="768"/>
      <c r="C164" s="768"/>
      <c r="D164" s="768"/>
      <c r="E164" s="768"/>
      <c r="F164" s="768"/>
      <c r="G164" s="558"/>
      <c r="H164" s="558"/>
      <c r="I164" s="558"/>
      <c r="J164" s="558"/>
      <c r="K164" s="559"/>
      <c r="L164" s="559"/>
      <c r="M164" s="559"/>
      <c r="N164" s="560"/>
    </row>
    <row r="165" spans="1:14" s="543" customFormat="1" ht="24.75" customHeight="1" thickBot="1" x14ac:dyDescent="0.25">
      <c r="A165" s="767"/>
      <c r="B165" s="769"/>
      <c r="C165" s="769"/>
      <c r="D165" s="769"/>
      <c r="E165" s="769"/>
      <c r="F165" s="769"/>
      <c r="G165" s="568"/>
      <c r="H165" s="568"/>
      <c r="I165" s="568"/>
      <c r="J165" s="568"/>
      <c r="K165" s="569"/>
      <c r="L165" s="569"/>
      <c r="M165" s="569"/>
      <c r="N165" s="570"/>
    </row>
    <row r="166" spans="1:14" s="543" customFormat="1" ht="24.75" customHeight="1" thickBot="1" x14ac:dyDescent="0.25">
      <c r="A166" s="771"/>
      <c r="B166" s="772"/>
      <c r="C166" s="772"/>
      <c r="D166" s="772"/>
      <c r="E166" s="772"/>
      <c r="F166" s="772"/>
      <c r="G166" s="772"/>
      <c r="H166" s="772"/>
      <c r="I166" s="772"/>
      <c r="J166" s="772"/>
      <c r="K166" s="424">
        <f>SUM(K161:K165)</f>
        <v>86100000</v>
      </c>
      <c r="L166" s="424">
        <f>SUM(L161:L165)</f>
        <v>86100000</v>
      </c>
      <c r="M166" s="425"/>
      <c r="N166" s="426"/>
    </row>
    <row r="167" spans="1:14" s="30" customFormat="1" ht="43.5" thickTop="1" x14ac:dyDescent="0.2">
      <c r="A167" s="766">
        <v>27</v>
      </c>
      <c r="B167" s="768" t="str">
        <f>'PI. MP. Avance'!G141</f>
        <v>Desarrollo de condiciones propicias para la participación de las mujeres en escenarios de paz, Valle del Cauca, Occidente. (Apoyo y seguimiento  jurídico a la RED de Mujeres)</v>
      </c>
      <c r="C167" s="768" t="str">
        <f>VLOOKUP(MID(F167,1,11),MP,103,FALSE)</f>
        <v>30705 - TERRITORIO DE PAZ CON EQUIDAD Y BIENESTAR SOCIAL.</v>
      </c>
      <c r="D167" s="770" t="str">
        <f>VLOOKUP(MID(F167,1,11),MP,100,FALSE)</f>
        <v>MR3070502 - Apoyar en los 42 municipios programas y estrategias de movilización social para mujeres y representantes del sector LGBTI, para la construcción de escenarios para la Paz en el período de gobierno.</v>
      </c>
      <c r="E167" s="768" t="str">
        <f>VLOOKUP(MID(F167,1,11),MP,104,FALSE)</f>
        <v>3070502 - LA VOZ DE LAS MUJERES CONSTRUYENDO PAZ</v>
      </c>
      <c r="F167" s="768" t="str">
        <f>'PI. MP. Avance'!B141&amp;" - "&amp;'PI. MP. Avance'!C141</f>
        <v>MP307050201 - Crear, en el marco de las Organizaciones de mujeres , Una (1) RED de mujeres protagonista en los escenarios de PAZ y posconflicto, en el cuatrienio</v>
      </c>
      <c r="G167" s="545" t="s">
        <v>6014</v>
      </c>
      <c r="H167" s="545" t="s">
        <v>6015</v>
      </c>
      <c r="I167" s="563"/>
      <c r="J167" s="563"/>
      <c r="K167" s="548"/>
      <c r="L167" s="563"/>
      <c r="M167" s="563"/>
      <c r="N167" s="550" t="s">
        <v>5966</v>
      </c>
    </row>
    <row r="168" spans="1:14" s="30" customFormat="1" ht="24.75" customHeight="1" x14ac:dyDescent="0.2">
      <c r="A168" s="766"/>
      <c r="B168" s="768"/>
      <c r="C168" s="768"/>
      <c r="D168" s="768"/>
      <c r="E168" s="768"/>
      <c r="F168" s="768"/>
      <c r="G168" s="551"/>
      <c r="H168" s="551"/>
      <c r="I168" s="563"/>
      <c r="J168" s="551"/>
      <c r="K168" s="564"/>
      <c r="L168" s="551"/>
      <c r="M168" s="565"/>
      <c r="N168" s="550"/>
    </row>
    <row r="169" spans="1:14" s="30" customFormat="1" ht="24.75" customHeight="1" x14ac:dyDescent="0.2">
      <c r="A169" s="766"/>
      <c r="B169" s="768"/>
      <c r="C169" s="768"/>
      <c r="D169" s="768"/>
      <c r="E169" s="768"/>
      <c r="F169" s="768"/>
      <c r="G169" s="551"/>
      <c r="H169" s="551"/>
      <c r="I169" s="563"/>
      <c r="J169" s="551"/>
      <c r="K169" s="564"/>
      <c r="L169" s="551"/>
      <c r="M169" s="565"/>
      <c r="N169" s="550"/>
    </row>
    <row r="170" spans="1:14" s="30" customFormat="1" ht="24.75" customHeight="1" x14ac:dyDescent="0.2">
      <c r="A170" s="766"/>
      <c r="B170" s="768"/>
      <c r="C170" s="768"/>
      <c r="D170" s="768"/>
      <c r="E170" s="768"/>
      <c r="F170" s="768"/>
      <c r="G170" s="551"/>
      <c r="H170" s="551"/>
      <c r="I170" s="551"/>
      <c r="J170" s="551"/>
      <c r="K170" s="551"/>
      <c r="L170" s="551"/>
      <c r="M170" s="551"/>
      <c r="N170" s="553"/>
    </row>
    <row r="171" spans="1:14" s="30" customFormat="1" ht="24.75" customHeight="1" thickBot="1" x14ac:dyDescent="0.25">
      <c r="A171" s="767"/>
      <c r="B171" s="769"/>
      <c r="C171" s="769"/>
      <c r="D171" s="769"/>
      <c r="E171" s="769"/>
      <c r="F171" s="769"/>
      <c r="G171" s="551"/>
      <c r="H171" s="551"/>
      <c r="I171" s="551"/>
      <c r="J171" s="551"/>
      <c r="K171" s="551"/>
      <c r="L171" s="551"/>
      <c r="M171" s="551"/>
      <c r="N171" s="553"/>
    </row>
    <row r="172" spans="1:14" s="46" customFormat="1" ht="24.75" customHeight="1" thickBot="1" x14ac:dyDescent="0.25">
      <c r="A172" s="771" t="s">
        <v>5950</v>
      </c>
      <c r="B172" s="772"/>
      <c r="C172" s="772"/>
      <c r="D172" s="772"/>
      <c r="E172" s="772"/>
      <c r="F172" s="772"/>
      <c r="G172" s="772"/>
      <c r="H172" s="772"/>
      <c r="I172" s="772"/>
      <c r="J172" s="772"/>
      <c r="K172" s="424">
        <f>SUM(K167:K171)</f>
        <v>0</v>
      </c>
      <c r="L172" s="424">
        <f>SUM(L167:L171)</f>
        <v>0</v>
      </c>
      <c r="M172" s="425"/>
      <c r="N172" s="426"/>
    </row>
    <row r="173" spans="1:14" s="30" customFormat="1" ht="57.75" thickTop="1" x14ac:dyDescent="0.2">
      <c r="A173" s="766">
        <v>28</v>
      </c>
      <c r="B173" s="768" t="str">
        <f>'PI. MP. Avance'!G146</f>
        <v>Desarrollo de condiciones propicias para la participación de las mujeres en escenarios de paz, Valle del Cauca, Occidente. N/P</v>
      </c>
      <c r="C173" s="768" t="str">
        <f>VLOOKUP(MID(F173,1,11),MP,103,FALSE)</f>
        <v>30705 - TERRITORIO DE PAZ CON EQUIDAD Y BIENESTAR SOCIAL.</v>
      </c>
      <c r="D173" s="770" t="str">
        <f>VLOOKUP(MID(F173,1,11),MP,100,FALSE)</f>
        <v>MR3070502 - Apoyar en los 42 municipios programas y estrategias de movilización social para mujeres y representantes del sector LGBTI, para la construcción de escenarios para la Paz en el período de gobierno.</v>
      </c>
      <c r="E173" s="768" t="str">
        <f>VLOOKUP(MID(F173,1,11),MP,104,FALSE)</f>
        <v>3070502 - LA VOZ DE LAS MUJERES CONSTRUYENDO PAZ</v>
      </c>
      <c r="F173" s="768" t="str">
        <f>'PI. MP. Avance'!B146&amp;" - "&amp;'PI. MP. Avance'!C146</f>
        <v>MP307050202 - Realizar dos (2) Encuentros  de mujeres forjadoras de PAZ, que permitan el fortalecimiento de las iniciativas y escenarios de PAZ en el postconflicto, en el cuatrienio.</v>
      </c>
      <c r="G173" s="545" t="s">
        <v>6016</v>
      </c>
      <c r="H173" s="545" t="s">
        <v>6017</v>
      </c>
      <c r="I173" s="563"/>
      <c r="J173" s="563"/>
      <c r="K173" s="548"/>
      <c r="L173" s="563"/>
      <c r="M173" s="563"/>
      <c r="N173" s="550" t="s">
        <v>5966</v>
      </c>
    </row>
    <row r="174" spans="1:14" s="30" customFormat="1" ht="24.75" customHeight="1" x14ac:dyDescent="0.2">
      <c r="A174" s="766"/>
      <c r="B174" s="768"/>
      <c r="C174" s="768"/>
      <c r="D174" s="768"/>
      <c r="E174" s="768"/>
      <c r="F174" s="768"/>
      <c r="G174" s="551"/>
      <c r="H174" s="551"/>
      <c r="I174" s="551"/>
      <c r="J174" s="551"/>
      <c r="K174" s="551"/>
      <c r="L174" s="551"/>
      <c r="M174" s="551"/>
      <c r="N174" s="553"/>
    </row>
    <row r="175" spans="1:14" s="30" customFormat="1" ht="24.75" customHeight="1" x14ac:dyDescent="0.2">
      <c r="A175" s="766"/>
      <c r="B175" s="768"/>
      <c r="C175" s="768"/>
      <c r="D175" s="768"/>
      <c r="E175" s="768"/>
      <c r="F175" s="768"/>
      <c r="G175" s="551"/>
      <c r="H175" s="551"/>
      <c r="I175" s="551"/>
      <c r="J175" s="551"/>
      <c r="K175" s="551"/>
      <c r="L175" s="551"/>
      <c r="M175" s="551"/>
      <c r="N175" s="553"/>
    </row>
    <row r="176" spans="1:14" s="30" customFormat="1" ht="24.75" customHeight="1" x14ac:dyDescent="0.2">
      <c r="A176" s="766"/>
      <c r="B176" s="768"/>
      <c r="C176" s="768"/>
      <c r="D176" s="768"/>
      <c r="E176" s="768"/>
      <c r="F176" s="768"/>
      <c r="G176" s="551"/>
      <c r="H176" s="551"/>
      <c r="I176" s="551"/>
      <c r="J176" s="551"/>
      <c r="K176" s="551"/>
      <c r="L176" s="551"/>
      <c r="M176" s="551"/>
      <c r="N176" s="553"/>
    </row>
    <row r="177" spans="1:14" s="30" customFormat="1" ht="24.75" customHeight="1" thickBot="1" x14ac:dyDescent="0.25">
      <c r="A177" s="767"/>
      <c r="B177" s="769"/>
      <c r="C177" s="769"/>
      <c r="D177" s="769"/>
      <c r="E177" s="769"/>
      <c r="F177" s="769"/>
      <c r="G177" s="551"/>
      <c r="H177" s="551"/>
      <c r="I177" s="551"/>
      <c r="J177" s="551"/>
      <c r="K177" s="551"/>
      <c r="L177" s="551"/>
      <c r="M177" s="551"/>
      <c r="N177" s="553"/>
    </row>
    <row r="178" spans="1:14" s="46" customFormat="1" ht="24.75" customHeight="1" thickBot="1" x14ac:dyDescent="0.25">
      <c r="A178" s="771" t="s">
        <v>5950</v>
      </c>
      <c r="B178" s="772"/>
      <c r="C178" s="772"/>
      <c r="D178" s="772"/>
      <c r="E178" s="772"/>
      <c r="F178" s="772"/>
      <c r="G178" s="772"/>
      <c r="H178" s="772"/>
      <c r="I178" s="772"/>
      <c r="J178" s="772"/>
      <c r="K178" s="424">
        <f>SUM(K173:K177)</f>
        <v>0</v>
      </c>
      <c r="L178" s="424">
        <f>SUM(L173:L177)</f>
        <v>0</v>
      </c>
      <c r="M178" s="425"/>
      <c r="N178" s="426"/>
    </row>
    <row r="179" spans="1:14" s="30" customFormat="1" ht="43.5" thickTop="1" x14ac:dyDescent="0.2">
      <c r="A179" s="766">
        <v>29</v>
      </c>
      <c r="B179" s="768" t="str">
        <f>'PI. MP. Avance'!G151</f>
        <v>Construcción de escenarios para la participación del sector LGBTI en el posconflicto, Valle del Cauca, Occidente.(Apoyo y seguimiento jurídico a la RED LGBTI)</v>
      </c>
      <c r="C179" s="768" t="str">
        <f>VLOOKUP(MID(F179,1,11),MP,103,FALSE)</f>
        <v>30705 - TERRITORIO DE PAZ CON EQUIDAD Y BIENESTAR SOCIAL.</v>
      </c>
      <c r="D179" s="770" t="str">
        <f>VLOOKUP(MID(F179,1,11),MP,100,FALSE)</f>
        <v>MR3070502 - Apoyar en los 42 municipios programas y estrategias de movilización social para mujeres y representantes del sector LGBTI, para la construcción de escenarios para la Paz en el período de gobierno.</v>
      </c>
      <c r="E179" s="768" t="str">
        <f>VLOOKUP(MID(F179,1,11),MP,104,FALSE)</f>
        <v>3070503 - LGBTI VÍCTIMAS INVISIBLES EN BUSCA DE LA VERDAD JUSTICIA Y REPARACIÓN</v>
      </c>
      <c r="F179" s="768" t="str">
        <f>'PI. MP. Avance'!B151&amp;" - "&amp;'PI. MP. Avance'!C151</f>
        <v>MP307050301 - Crear, en el marco de las Confluencias Municipales de LGBTI, Una (1) RED LGBTI protagonista en los escenarios de PAZ y posconflicto, en el cuatrienio</v>
      </c>
      <c r="G179" s="545" t="s">
        <v>6018</v>
      </c>
      <c r="H179" s="545" t="s">
        <v>6019</v>
      </c>
      <c r="I179" s="563"/>
      <c r="J179" s="563"/>
      <c r="K179" s="548"/>
      <c r="L179" s="563"/>
      <c r="M179" s="563"/>
      <c r="N179" s="550" t="s">
        <v>5966</v>
      </c>
    </row>
    <row r="180" spans="1:14" s="30" customFormat="1" ht="24.75" customHeight="1" x14ac:dyDescent="0.2">
      <c r="A180" s="766"/>
      <c r="B180" s="768"/>
      <c r="C180" s="768"/>
      <c r="D180" s="768"/>
      <c r="E180" s="768"/>
      <c r="F180" s="768"/>
      <c r="G180" s="551"/>
      <c r="H180" s="551"/>
      <c r="I180" s="563"/>
      <c r="J180" s="551"/>
      <c r="K180" s="564"/>
      <c r="L180" s="551"/>
      <c r="M180" s="565"/>
      <c r="N180" s="550"/>
    </row>
    <row r="181" spans="1:14" s="30" customFormat="1" ht="24.75" customHeight="1" x14ac:dyDescent="0.2">
      <c r="A181" s="766"/>
      <c r="B181" s="768"/>
      <c r="C181" s="768"/>
      <c r="D181" s="768"/>
      <c r="E181" s="768"/>
      <c r="F181" s="768"/>
      <c r="G181" s="551"/>
      <c r="H181" s="551"/>
      <c r="I181" s="551"/>
      <c r="J181" s="551"/>
      <c r="K181" s="551"/>
      <c r="L181" s="551"/>
      <c r="M181" s="551"/>
      <c r="N181" s="553"/>
    </row>
    <row r="182" spans="1:14" s="30" customFormat="1" ht="24.75" customHeight="1" x14ac:dyDescent="0.2">
      <c r="A182" s="766"/>
      <c r="B182" s="768"/>
      <c r="C182" s="768"/>
      <c r="D182" s="768"/>
      <c r="E182" s="768"/>
      <c r="F182" s="768"/>
      <c r="G182" s="551"/>
      <c r="H182" s="551"/>
      <c r="I182" s="551"/>
      <c r="J182" s="551"/>
      <c r="K182" s="551"/>
      <c r="L182" s="551"/>
      <c r="M182" s="551"/>
      <c r="N182" s="553"/>
    </row>
    <row r="183" spans="1:14" s="30" customFormat="1" ht="24.75" customHeight="1" thickBot="1" x14ac:dyDescent="0.25">
      <c r="A183" s="767"/>
      <c r="B183" s="769"/>
      <c r="C183" s="769"/>
      <c r="D183" s="769"/>
      <c r="E183" s="769"/>
      <c r="F183" s="769"/>
      <c r="G183" s="551"/>
      <c r="H183" s="551"/>
      <c r="I183" s="551"/>
      <c r="J183" s="551"/>
      <c r="K183" s="551"/>
      <c r="L183" s="551"/>
      <c r="M183" s="551"/>
      <c r="N183" s="553"/>
    </row>
    <row r="184" spans="1:14" s="46" customFormat="1" ht="24.75" customHeight="1" thickBot="1" x14ac:dyDescent="0.25">
      <c r="A184" s="771" t="s">
        <v>5950</v>
      </c>
      <c r="B184" s="772"/>
      <c r="C184" s="772"/>
      <c r="D184" s="772"/>
      <c r="E184" s="772"/>
      <c r="F184" s="772"/>
      <c r="G184" s="772"/>
      <c r="H184" s="772"/>
      <c r="I184" s="772"/>
      <c r="J184" s="772"/>
      <c r="K184" s="424">
        <f>SUM(K179:K183)</f>
        <v>0</v>
      </c>
      <c r="L184" s="424">
        <f>SUM(L179:L183)</f>
        <v>0</v>
      </c>
      <c r="M184" s="425"/>
      <c r="N184" s="426"/>
    </row>
    <row r="185" spans="1:14" s="30" customFormat="1" ht="43.5" thickTop="1" x14ac:dyDescent="0.2">
      <c r="A185" s="766">
        <v>30</v>
      </c>
      <c r="B185" s="768" t="str">
        <f>'PI. MP. Avance'!G156</f>
        <v>Construcción de escenarios para la participación del sector LGBTI en el posconflicto, Valle del Cauca, Occidente.</v>
      </c>
      <c r="C185" s="768" t="str">
        <f>VLOOKUP(MID(F185,1,11),MP,103,FALSE)</f>
        <v>30705 - TERRITORIO DE PAZ CON EQUIDAD Y BIENESTAR SOCIAL.</v>
      </c>
      <c r="D185" s="770" t="str">
        <f>VLOOKUP(MID(F185,1,11),MP,100,FALSE)</f>
        <v>MR3070502 - Apoyar en los 42 municipios programas y estrategias de movilización social para mujeres y representantes del sector LGBTI, para la construcción de escenarios para la Paz en el período de gobierno.</v>
      </c>
      <c r="E185" s="768" t="str">
        <f>VLOOKUP(MID(F185,1,11),MP,104,FALSE)</f>
        <v>3070503 - LGBTI VÍCTIMAS INVISIBLES EN BUSCA DE LA VERDAD JUSTICIA Y REPARACIÓN</v>
      </c>
      <c r="F185" s="768" t="str">
        <f>'PI. MP. Avance'!B156&amp;" - "&amp;'PI. MP. Avance'!C156</f>
        <v>MP307050302 - Realizar dos (2) Encuentros de representantes del sector LGBTI, forjadores de PAZ, que permitan el fortalecimiento de las iniciativas y escenarios de PAZ en el postconflicto, en el cuatrienio.</v>
      </c>
      <c r="G185" s="545" t="s">
        <v>6020</v>
      </c>
      <c r="H185" s="545" t="s">
        <v>6021</v>
      </c>
      <c r="I185" s="563"/>
      <c r="J185" s="563"/>
      <c r="K185" s="548"/>
      <c r="L185" s="563"/>
      <c r="M185" s="563"/>
      <c r="N185" s="550"/>
    </row>
    <row r="186" spans="1:14" s="30" customFormat="1" ht="24.75" customHeight="1" x14ac:dyDescent="0.2">
      <c r="A186" s="766"/>
      <c r="B186" s="768"/>
      <c r="C186" s="768"/>
      <c r="D186" s="768"/>
      <c r="E186" s="768"/>
      <c r="F186" s="768"/>
      <c r="G186" s="551"/>
      <c r="H186" s="551"/>
      <c r="I186" s="551"/>
      <c r="J186" s="551"/>
      <c r="K186" s="551"/>
      <c r="L186" s="551"/>
      <c r="M186" s="551"/>
      <c r="N186" s="553"/>
    </row>
    <row r="187" spans="1:14" s="30" customFormat="1" ht="24.75" customHeight="1" x14ac:dyDescent="0.2">
      <c r="A187" s="766"/>
      <c r="B187" s="768"/>
      <c r="C187" s="768"/>
      <c r="D187" s="768"/>
      <c r="E187" s="768"/>
      <c r="F187" s="768"/>
      <c r="G187" s="551"/>
      <c r="H187" s="551"/>
      <c r="I187" s="551"/>
      <c r="J187" s="551"/>
      <c r="K187" s="551"/>
      <c r="L187" s="551"/>
      <c r="M187" s="551"/>
      <c r="N187" s="553"/>
    </row>
    <row r="188" spans="1:14" s="30" customFormat="1" ht="24.75" customHeight="1" x14ac:dyDescent="0.2">
      <c r="A188" s="766"/>
      <c r="B188" s="768"/>
      <c r="C188" s="768"/>
      <c r="D188" s="768"/>
      <c r="E188" s="768"/>
      <c r="F188" s="768"/>
      <c r="G188" s="551"/>
      <c r="H188" s="551"/>
      <c r="I188" s="551"/>
      <c r="J188" s="551"/>
      <c r="K188" s="551"/>
      <c r="L188" s="551"/>
      <c r="M188" s="551"/>
      <c r="N188" s="553"/>
    </row>
    <row r="189" spans="1:14" s="30" customFormat="1" ht="24.75" customHeight="1" thickBot="1" x14ac:dyDescent="0.25">
      <c r="A189" s="766"/>
      <c r="B189" s="768"/>
      <c r="C189" s="768"/>
      <c r="D189" s="768"/>
      <c r="E189" s="768"/>
      <c r="F189" s="768"/>
      <c r="G189" s="571"/>
      <c r="H189" s="571"/>
      <c r="I189" s="571"/>
      <c r="J189" s="571"/>
      <c r="K189" s="571"/>
      <c r="L189" s="571"/>
      <c r="M189" s="571"/>
      <c r="N189" s="572"/>
    </row>
    <row r="190" spans="1:14" s="46" customFormat="1" ht="24.75" customHeight="1" thickBot="1" x14ac:dyDescent="0.25">
      <c r="A190" s="771" t="s">
        <v>5950</v>
      </c>
      <c r="B190" s="772"/>
      <c r="C190" s="772"/>
      <c r="D190" s="772"/>
      <c r="E190" s="772"/>
      <c r="F190" s="772"/>
      <c r="G190" s="772"/>
      <c r="H190" s="772"/>
      <c r="I190" s="772"/>
      <c r="J190" s="772"/>
      <c r="K190" s="424">
        <f>SUM(K185:K189)</f>
        <v>0</v>
      </c>
      <c r="L190" s="424">
        <f>SUM(L185:L189)</f>
        <v>0</v>
      </c>
      <c r="M190" s="425"/>
      <c r="N190" s="426"/>
    </row>
    <row r="191" spans="1:14" s="46" customFormat="1" ht="30" customHeight="1" thickBot="1" x14ac:dyDescent="0.25">
      <c r="A191" s="776" t="s">
        <v>5958</v>
      </c>
      <c r="B191" s="777"/>
      <c r="C191" s="777"/>
      <c r="D191" s="777"/>
      <c r="E191" s="777"/>
      <c r="F191" s="777"/>
      <c r="G191" s="777"/>
      <c r="H191" s="777"/>
      <c r="I191" s="777"/>
      <c r="J191" s="777"/>
      <c r="K191" s="573">
        <f>+K190+K184+K178+K172+K160+K154+K148+K142+K136+K130+K124+K118+K112+K106+K100+K94+K88+K81+K75+K69+K63+K57+K51+K45+K39+K33+K27+K21+K166+K15</f>
        <v>476100000</v>
      </c>
      <c r="L191" s="573">
        <f>+L190+L184+L178+L172+L160+L154+L148+L142+L136+L130+L124+L118+L112+L106+L100+L94+L88+L81+L75+L69+L63+L57+L51+L45+L39+L33+L27+L21+L166+L15</f>
        <v>1216100000</v>
      </c>
      <c r="M191" s="574"/>
      <c r="N191" s="575"/>
    </row>
    <row r="192" spans="1:14" x14ac:dyDescent="0.25">
      <c r="N192" s="359"/>
    </row>
    <row r="193" spans="14:14" x14ac:dyDescent="0.25">
      <c r="N193" s="359"/>
    </row>
    <row r="194" spans="14:14" x14ac:dyDescent="0.25">
      <c r="N194" s="359"/>
    </row>
    <row r="195" spans="14:14" x14ac:dyDescent="0.25">
      <c r="N195" s="359"/>
    </row>
    <row r="196" spans="14:14" x14ac:dyDescent="0.25">
      <c r="N196" s="359"/>
    </row>
    <row r="197" spans="14:14" x14ac:dyDescent="0.25">
      <c r="N197" s="359"/>
    </row>
    <row r="198" spans="14:14" x14ac:dyDescent="0.25">
      <c r="N198" s="359"/>
    </row>
    <row r="199" spans="14:14" x14ac:dyDescent="0.25">
      <c r="N199" s="359"/>
    </row>
    <row r="200" spans="14:14" x14ac:dyDescent="0.25">
      <c r="N200" s="359"/>
    </row>
    <row r="201" spans="14:14" x14ac:dyDescent="0.25">
      <c r="N201" s="359"/>
    </row>
    <row r="202" spans="14:14" x14ac:dyDescent="0.25">
      <c r="N202" s="359"/>
    </row>
    <row r="203" spans="14:14" x14ac:dyDescent="0.25">
      <c r="N203" s="359"/>
    </row>
    <row r="204" spans="14:14" x14ac:dyDescent="0.25">
      <c r="N204" s="359"/>
    </row>
    <row r="205" spans="14:14" x14ac:dyDescent="0.25">
      <c r="N205" s="359"/>
    </row>
    <row r="206" spans="14:14" x14ac:dyDescent="0.25">
      <c r="N206" s="359"/>
    </row>
    <row r="207" spans="14:14" x14ac:dyDescent="0.25">
      <c r="N207" s="359"/>
    </row>
    <row r="208" spans="14:14" x14ac:dyDescent="0.25">
      <c r="N208" s="359"/>
    </row>
    <row r="209" spans="14:14" x14ac:dyDescent="0.25">
      <c r="N209" s="359"/>
    </row>
    <row r="210" spans="14:14" x14ac:dyDescent="0.25">
      <c r="N210" s="359"/>
    </row>
    <row r="211" spans="14:14" x14ac:dyDescent="0.25">
      <c r="N211" s="359"/>
    </row>
    <row r="212" spans="14:14" x14ac:dyDescent="0.25">
      <c r="N212" s="359"/>
    </row>
    <row r="213" spans="14:14" x14ac:dyDescent="0.25">
      <c r="N213" s="359"/>
    </row>
    <row r="214" spans="14:14" x14ac:dyDescent="0.25">
      <c r="N214" s="359"/>
    </row>
    <row r="215" spans="14:14" x14ac:dyDescent="0.25">
      <c r="N215" s="359"/>
    </row>
    <row r="216" spans="14:14" x14ac:dyDescent="0.25">
      <c r="N216" s="359"/>
    </row>
    <row r="217" spans="14:14" x14ac:dyDescent="0.25">
      <c r="N217" s="359"/>
    </row>
    <row r="218" spans="14:14" x14ac:dyDescent="0.25">
      <c r="N218" s="359"/>
    </row>
    <row r="219" spans="14:14" x14ac:dyDescent="0.25">
      <c r="N219" s="359"/>
    </row>
    <row r="220" spans="14:14" x14ac:dyDescent="0.25">
      <c r="N220" s="359"/>
    </row>
    <row r="221" spans="14:14" x14ac:dyDescent="0.25">
      <c r="N221" s="359"/>
    </row>
    <row r="222" spans="14:14" x14ac:dyDescent="0.25">
      <c r="N222" s="359"/>
    </row>
    <row r="223" spans="14:14" x14ac:dyDescent="0.25">
      <c r="N223" s="359"/>
    </row>
    <row r="224" spans="14:14" x14ac:dyDescent="0.25">
      <c r="N224" s="359"/>
    </row>
    <row r="225" spans="14:14" x14ac:dyDescent="0.25">
      <c r="N225" s="359"/>
    </row>
    <row r="226" spans="14:14" x14ac:dyDescent="0.25">
      <c r="N226" s="359"/>
    </row>
    <row r="227" spans="14:14" x14ac:dyDescent="0.25">
      <c r="N227" s="359"/>
    </row>
    <row r="228" spans="14:14" x14ac:dyDescent="0.25">
      <c r="N228" s="359"/>
    </row>
    <row r="229" spans="14:14" x14ac:dyDescent="0.25">
      <c r="N229" s="359"/>
    </row>
    <row r="230" spans="14:14" x14ac:dyDescent="0.25">
      <c r="N230" s="359"/>
    </row>
    <row r="231" spans="14:14" x14ac:dyDescent="0.25">
      <c r="N231" s="359"/>
    </row>
    <row r="232" spans="14:14" x14ac:dyDescent="0.25">
      <c r="N232" s="359"/>
    </row>
    <row r="233" spans="14:14" x14ac:dyDescent="0.25">
      <c r="N233" s="359"/>
    </row>
    <row r="234" spans="14:14" x14ac:dyDescent="0.25">
      <c r="N234" s="359"/>
    </row>
    <row r="235" spans="14:14" x14ac:dyDescent="0.25">
      <c r="N235" s="359"/>
    </row>
    <row r="236" spans="14:14" x14ac:dyDescent="0.25">
      <c r="N236" s="359"/>
    </row>
    <row r="237" spans="14:14" x14ac:dyDescent="0.25">
      <c r="N237" s="359"/>
    </row>
    <row r="238" spans="14:14" x14ac:dyDescent="0.25">
      <c r="N238" s="359"/>
    </row>
    <row r="239" spans="14:14" x14ac:dyDescent="0.25">
      <c r="N239" s="359"/>
    </row>
    <row r="240" spans="14:14" x14ac:dyDescent="0.25">
      <c r="N240" s="359"/>
    </row>
    <row r="241" spans="14:14" x14ac:dyDescent="0.25">
      <c r="N241" s="359"/>
    </row>
    <row r="242" spans="14:14" x14ac:dyDescent="0.25">
      <c r="N242" s="359"/>
    </row>
    <row r="243" spans="14:14" x14ac:dyDescent="0.25">
      <c r="N243" s="359"/>
    </row>
    <row r="244" spans="14:14" x14ac:dyDescent="0.25">
      <c r="N244" s="359"/>
    </row>
    <row r="245" spans="14:14" x14ac:dyDescent="0.25">
      <c r="N245" s="359"/>
    </row>
    <row r="246" spans="14:14" x14ac:dyDescent="0.25">
      <c r="N246" s="359"/>
    </row>
    <row r="247" spans="14:14" x14ac:dyDescent="0.25">
      <c r="N247" s="359"/>
    </row>
    <row r="248" spans="14:14" x14ac:dyDescent="0.25">
      <c r="N248" s="359"/>
    </row>
    <row r="249" spans="14:14" x14ac:dyDescent="0.25">
      <c r="N249" s="359"/>
    </row>
    <row r="250" spans="14:14" x14ac:dyDescent="0.25">
      <c r="N250" s="359"/>
    </row>
    <row r="251" spans="14:14" x14ac:dyDescent="0.25">
      <c r="N251" s="359"/>
    </row>
    <row r="252" spans="14:14" x14ac:dyDescent="0.25">
      <c r="N252" s="359"/>
    </row>
    <row r="253" spans="14:14" x14ac:dyDescent="0.25">
      <c r="N253" s="359"/>
    </row>
    <row r="254" spans="14:14" x14ac:dyDescent="0.25">
      <c r="N254" s="359"/>
    </row>
    <row r="255" spans="14:14" x14ac:dyDescent="0.25">
      <c r="N255" s="359"/>
    </row>
    <row r="256" spans="14:14" x14ac:dyDescent="0.25">
      <c r="N256" s="359"/>
    </row>
    <row r="257" spans="14:14" x14ac:dyDescent="0.25">
      <c r="N257" s="359"/>
    </row>
    <row r="258" spans="14:14" x14ac:dyDescent="0.25">
      <c r="N258" s="359"/>
    </row>
    <row r="259" spans="14:14" x14ac:dyDescent="0.25">
      <c r="N259" s="359"/>
    </row>
    <row r="260" spans="14:14" x14ac:dyDescent="0.25">
      <c r="N260" s="359"/>
    </row>
    <row r="261" spans="14:14" x14ac:dyDescent="0.25">
      <c r="N261" s="359"/>
    </row>
    <row r="262" spans="14:14" x14ac:dyDescent="0.25">
      <c r="N262" s="359"/>
    </row>
    <row r="263" spans="14:14" x14ac:dyDescent="0.25">
      <c r="N263" s="359"/>
    </row>
    <row r="264" spans="14:14" x14ac:dyDescent="0.25">
      <c r="N264" s="359"/>
    </row>
    <row r="265" spans="14:14" x14ac:dyDescent="0.25">
      <c r="N265" s="359"/>
    </row>
    <row r="266" spans="14:14" x14ac:dyDescent="0.25">
      <c r="N266" s="359"/>
    </row>
    <row r="267" spans="14:14" x14ac:dyDescent="0.25">
      <c r="N267" s="359"/>
    </row>
    <row r="268" spans="14:14" x14ac:dyDescent="0.25">
      <c r="N268" s="359"/>
    </row>
    <row r="269" spans="14:14" x14ac:dyDescent="0.25">
      <c r="N269" s="359"/>
    </row>
    <row r="270" spans="14:14" x14ac:dyDescent="0.25">
      <c r="N270" s="359"/>
    </row>
    <row r="271" spans="14:14" x14ac:dyDescent="0.25">
      <c r="N271" s="359"/>
    </row>
    <row r="272" spans="14:14" x14ac:dyDescent="0.25">
      <c r="N272" s="359"/>
    </row>
    <row r="273" spans="14:14" x14ac:dyDescent="0.25">
      <c r="N273" s="359"/>
    </row>
    <row r="274" spans="14:14" x14ac:dyDescent="0.25">
      <c r="N274" s="359"/>
    </row>
    <row r="275" spans="14:14" x14ac:dyDescent="0.25">
      <c r="N275" s="359"/>
    </row>
    <row r="276" spans="14:14" x14ac:dyDescent="0.25">
      <c r="N276" s="359"/>
    </row>
  </sheetData>
  <sheetProtection algorithmName="SHA-512" hashValue="RdG6r3BKBWrlrk0LoiR7amr4Lt+UkR7G9SqQ6SFm5uVJw9KqBMSpKjRrQe8FG2/Z4GzX7z74nH18toK22gohbw==" saltValue="p73x6JBJB5XnHjK+kfFGCw==" spinCount="100000" sheet="1" objects="1" scenarios="1" formatCells="0" formatColumns="0" formatRows="0" deleteRows="0"/>
  <mergeCells count="215">
    <mergeCell ref="A46:A50"/>
    <mergeCell ref="A15:J15"/>
    <mergeCell ref="A21:J21"/>
    <mergeCell ref="A27:J27"/>
    <mergeCell ref="A33:J33"/>
    <mergeCell ref="A39:J39"/>
    <mergeCell ref="A45:J45"/>
    <mergeCell ref="A51:J51"/>
    <mergeCell ref="A40:A44"/>
    <mergeCell ref="A34:A38"/>
    <mergeCell ref="A22:A26"/>
    <mergeCell ref="B40:B44"/>
    <mergeCell ref="D95:D99"/>
    <mergeCell ref="E95:E99"/>
    <mergeCell ref="F95:F99"/>
    <mergeCell ref="C101:C105"/>
    <mergeCell ref="D101:D105"/>
    <mergeCell ref="E101:E105"/>
    <mergeCell ref="A191:J191"/>
    <mergeCell ref="A57:J57"/>
    <mergeCell ref="A179:A183"/>
    <mergeCell ref="A185:A189"/>
    <mergeCell ref="A58:A62"/>
    <mergeCell ref="A95:A99"/>
    <mergeCell ref="A160:J160"/>
    <mergeCell ref="A166:J166"/>
    <mergeCell ref="A190:J190"/>
    <mergeCell ref="B173:B177"/>
    <mergeCell ref="A173:A177"/>
    <mergeCell ref="C173:C177"/>
    <mergeCell ref="D173:D177"/>
    <mergeCell ref="B58:B62"/>
    <mergeCell ref="C58:C62"/>
    <mergeCell ref="D58:D62"/>
    <mergeCell ref="E58:E62"/>
    <mergeCell ref="F58:F62"/>
    <mergeCell ref="E173:E177"/>
    <mergeCell ref="F173:F177"/>
    <mergeCell ref="A10:A14"/>
    <mergeCell ref="B10:B14"/>
    <mergeCell ref="C10:C14"/>
    <mergeCell ref="D10:D14"/>
    <mergeCell ref="E10:E14"/>
    <mergeCell ref="F10:F14"/>
    <mergeCell ref="A52:A56"/>
    <mergeCell ref="A124:J124"/>
    <mergeCell ref="A130:J130"/>
    <mergeCell ref="A136:J136"/>
    <mergeCell ref="C89:C93"/>
    <mergeCell ref="D89:D93"/>
    <mergeCell ref="E89:E93"/>
    <mergeCell ref="F89:F93"/>
    <mergeCell ref="B95:B99"/>
    <mergeCell ref="C95:C99"/>
    <mergeCell ref="A76:A80"/>
    <mergeCell ref="A167:A171"/>
    <mergeCell ref="A155:A159"/>
    <mergeCell ref="A149:A153"/>
    <mergeCell ref="A101:A105"/>
    <mergeCell ref="D76:D80"/>
    <mergeCell ref="D4:I4"/>
    <mergeCell ref="C34:C38"/>
    <mergeCell ref="D34:D38"/>
    <mergeCell ref="E34:E38"/>
    <mergeCell ref="F34:F38"/>
    <mergeCell ref="B52:B56"/>
    <mergeCell ref="C52:C56"/>
    <mergeCell ref="D52:D56"/>
    <mergeCell ref="E52:E56"/>
    <mergeCell ref="F52:F56"/>
    <mergeCell ref="C40:C44"/>
    <mergeCell ref="D40:D44"/>
    <mergeCell ref="E40:E44"/>
    <mergeCell ref="F40:F44"/>
    <mergeCell ref="D46:D50"/>
    <mergeCell ref="E46:E50"/>
    <mergeCell ref="B22:B26"/>
    <mergeCell ref="C22:C26"/>
    <mergeCell ref="D22:D26"/>
    <mergeCell ref="E22:E26"/>
    <mergeCell ref="F22:F26"/>
    <mergeCell ref="F46:F50"/>
    <mergeCell ref="E76:E80"/>
    <mergeCell ref="F76:F80"/>
    <mergeCell ref="C107:C111"/>
    <mergeCell ref="C137:C141"/>
    <mergeCell ref="A118:J118"/>
    <mergeCell ref="A131:A135"/>
    <mergeCell ref="A125:A129"/>
    <mergeCell ref="A119:A123"/>
    <mergeCell ref="A113:A117"/>
    <mergeCell ref="A107:A111"/>
    <mergeCell ref="A112:J112"/>
    <mergeCell ref="B125:B129"/>
    <mergeCell ref="C125:C129"/>
    <mergeCell ref="A106:J106"/>
    <mergeCell ref="C119:C123"/>
    <mergeCell ref="D119:D123"/>
    <mergeCell ref="E119:E123"/>
    <mergeCell ref="F119:F123"/>
    <mergeCell ref="F101:F105"/>
    <mergeCell ref="E107:E111"/>
    <mergeCell ref="B113:B117"/>
    <mergeCell ref="C113:C117"/>
    <mergeCell ref="D113:D117"/>
    <mergeCell ref="E113:E117"/>
    <mergeCell ref="D2:I3"/>
    <mergeCell ref="B137:B141"/>
    <mergeCell ref="D5:H5"/>
    <mergeCell ref="B46:B50"/>
    <mergeCell ref="B76:B80"/>
    <mergeCell ref="C46:C50"/>
    <mergeCell ref="B107:B111"/>
    <mergeCell ref="B89:B93"/>
    <mergeCell ref="B101:B105"/>
    <mergeCell ref="B119:B123"/>
    <mergeCell ref="F107:F111"/>
    <mergeCell ref="D107:D111"/>
    <mergeCell ref="D137:D141"/>
    <mergeCell ref="D7:N7"/>
    <mergeCell ref="C76:C80"/>
    <mergeCell ref="A63:J63"/>
    <mergeCell ref="A69:J69"/>
    <mergeCell ref="A75:J75"/>
    <mergeCell ref="A81:J81"/>
    <mergeCell ref="A88:J88"/>
    <mergeCell ref="A94:J94"/>
    <mergeCell ref="A100:J100"/>
    <mergeCell ref="A89:A93"/>
    <mergeCell ref="B34:B38"/>
    <mergeCell ref="F113:F117"/>
    <mergeCell ref="E143:E147"/>
    <mergeCell ref="F143:F147"/>
    <mergeCell ref="C143:C147"/>
    <mergeCell ref="D143:D147"/>
    <mergeCell ref="D125:D129"/>
    <mergeCell ref="E125:E129"/>
    <mergeCell ref="F125:F129"/>
    <mergeCell ref="B131:B135"/>
    <mergeCell ref="C131:C135"/>
    <mergeCell ref="D131:D135"/>
    <mergeCell ref="E131:E135"/>
    <mergeCell ref="F131:F135"/>
    <mergeCell ref="B149:B153"/>
    <mergeCell ref="C149:C153"/>
    <mergeCell ref="D149:D153"/>
    <mergeCell ref="E149:E153"/>
    <mergeCell ref="F149:F153"/>
    <mergeCell ref="E137:E141"/>
    <mergeCell ref="A137:A141"/>
    <mergeCell ref="F137:F141"/>
    <mergeCell ref="B185:B189"/>
    <mergeCell ref="C185:C189"/>
    <mergeCell ref="D185:D189"/>
    <mergeCell ref="E185:E189"/>
    <mergeCell ref="F185:F189"/>
    <mergeCell ref="B167:B171"/>
    <mergeCell ref="C167:C171"/>
    <mergeCell ref="D167:D171"/>
    <mergeCell ref="E167:E171"/>
    <mergeCell ref="F167:F171"/>
    <mergeCell ref="B179:B183"/>
    <mergeCell ref="C179:C183"/>
    <mergeCell ref="D179:D183"/>
    <mergeCell ref="E179:E183"/>
    <mergeCell ref="F179:F183"/>
    <mergeCell ref="A184:J184"/>
    <mergeCell ref="A172:J172"/>
    <mergeCell ref="A178:J178"/>
    <mergeCell ref="F82:F86"/>
    <mergeCell ref="B70:B74"/>
    <mergeCell ref="C70:C74"/>
    <mergeCell ref="D70:D74"/>
    <mergeCell ref="E70:E74"/>
    <mergeCell ref="F70:F74"/>
    <mergeCell ref="A161:A165"/>
    <mergeCell ref="B161:B165"/>
    <mergeCell ref="C161:C165"/>
    <mergeCell ref="D161:D165"/>
    <mergeCell ref="E161:E165"/>
    <mergeCell ref="F161:F165"/>
    <mergeCell ref="B155:B159"/>
    <mergeCell ref="C155:C159"/>
    <mergeCell ref="D155:D159"/>
    <mergeCell ref="E155:E159"/>
    <mergeCell ref="F155:F159"/>
    <mergeCell ref="A154:J154"/>
    <mergeCell ref="A142:J142"/>
    <mergeCell ref="A148:J148"/>
    <mergeCell ref="A143:A147"/>
    <mergeCell ref="B143:B147"/>
    <mergeCell ref="A82:A86"/>
    <mergeCell ref="B16:B20"/>
    <mergeCell ref="C16:C20"/>
    <mergeCell ref="D16:D20"/>
    <mergeCell ref="E16:E20"/>
    <mergeCell ref="F16:F20"/>
    <mergeCell ref="A16:A20"/>
    <mergeCell ref="A28:A32"/>
    <mergeCell ref="A64:A68"/>
    <mergeCell ref="A70:A74"/>
    <mergeCell ref="B64:B68"/>
    <mergeCell ref="C64:C68"/>
    <mergeCell ref="D64:D68"/>
    <mergeCell ref="E64:E68"/>
    <mergeCell ref="F64:F68"/>
    <mergeCell ref="B28:B32"/>
    <mergeCell ref="C28:C32"/>
    <mergeCell ref="D28:D32"/>
    <mergeCell ref="E28:E32"/>
    <mergeCell ref="F28:F32"/>
    <mergeCell ref="B82:B86"/>
    <mergeCell ref="C82:C86"/>
    <mergeCell ref="D82:D86"/>
    <mergeCell ref="E82:E86"/>
  </mergeCells>
  <dataValidations disablePrompts="1" count="1">
    <dataValidation type="list" allowBlank="1" showInputMessage="1" showErrorMessage="1" sqref="D7">
      <formula1>ENTIDADES</formula1>
    </dataValidation>
  </dataValidations>
  <printOptions horizontalCentered="1" verticalCentered="1"/>
  <pageMargins left="0.19685039370078741" right="0" top="0" bottom="0.78740157480314965" header="0.2" footer="0.39370078740157483"/>
  <pageSetup paperSize="41" scale="45" fitToHeight="0" orientation="landscape" r:id="rId1"/>
  <headerFooter>
    <oddHeader>&amp;RPág. &amp;P de &amp;N</oddHeader>
    <oddFooter>&amp;L
LUZ ADRIANA LONDOÑO RAMIREZ
Secretaria de Despacho
Firma: ___________________&amp;C
FRANCISCO JAVIER GOMEZ RIOS
Profesional Universitario
Firma: ___________________&amp;R
GICELA OCHOA BEJARANO
Departamento Adminstrativo de Planeación</oddFooter>
  </headerFooter>
  <rowBreaks count="5" manualBreakCount="5">
    <brk id="39" max="13" man="1"/>
    <brk id="69" max="13" man="1"/>
    <brk id="100" max="13" man="1"/>
    <brk id="130" max="13" man="1"/>
    <brk id="166" max="13" man="1"/>
  </rowBreaks>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filterMode="1">
    <tabColor rgb="FFFF0000"/>
  </sheetPr>
  <dimension ref="B1:DA720"/>
  <sheetViews>
    <sheetView zoomScale="171" zoomScaleNormal="60" zoomScalePageLayoutView="60" workbookViewId="0">
      <pane xSplit="2" ySplit="3" topLeftCell="U198" activePane="bottomRight" state="frozen"/>
      <selection pane="topRight" activeCell="C1" sqref="C1"/>
      <selection pane="bottomLeft" activeCell="A4" sqref="A4"/>
      <selection pane="bottomRight" activeCell="W198" sqref="W198"/>
    </sheetView>
  </sheetViews>
  <sheetFormatPr baseColWidth="10" defaultColWidth="11.42578125" defaultRowHeight="12.75" x14ac:dyDescent="0.25"/>
  <cols>
    <col min="1" max="1" width="2.28515625" style="303" customWidth="1"/>
    <col min="2" max="2" width="17.7109375" style="303" customWidth="1"/>
    <col min="3" max="3" width="51.28515625" style="309" customWidth="1"/>
    <col min="4" max="4" width="43.7109375" style="303" customWidth="1"/>
    <col min="5" max="5" width="11" style="303" customWidth="1"/>
    <col min="6" max="6" width="19" style="303" customWidth="1"/>
    <col min="7" max="7" width="14" style="303" customWidth="1"/>
    <col min="8" max="8" width="39.42578125" style="303" customWidth="1"/>
    <col min="9" max="9" width="34.42578125" style="303" customWidth="1"/>
    <col min="10" max="10" width="14.28515625" style="303" customWidth="1"/>
    <col min="11" max="11" width="22.7109375" style="303" customWidth="1"/>
    <col min="12" max="12" width="48" style="303" customWidth="1"/>
    <col min="13" max="13" width="41" style="303" customWidth="1"/>
    <col min="14" max="14" width="39.42578125" style="303" customWidth="1"/>
    <col min="15" max="15" width="44.85546875" style="303" customWidth="1"/>
    <col min="16" max="16" width="49.85546875" style="303" customWidth="1"/>
    <col min="17" max="17" width="48.42578125" style="303" customWidth="1"/>
    <col min="18" max="18" width="37.28515625" style="303" customWidth="1"/>
    <col min="19" max="23" width="20.7109375" style="303" customWidth="1"/>
    <col min="24" max="24" width="20.42578125" style="303" customWidth="1"/>
    <col min="25" max="27" width="18.7109375" style="303" customWidth="1"/>
    <col min="28" max="28" width="21.42578125" style="303" customWidth="1"/>
    <col min="29" max="36" width="18.7109375" style="303" customWidth="1"/>
    <col min="37" max="37" width="20.28515625" style="303" customWidth="1"/>
    <col min="38" max="49" width="18.7109375" style="303" customWidth="1"/>
    <col min="50" max="50" width="20.28515625" style="303" customWidth="1"/>
    <col min="51" max="62" width="18.7109375" style="303" customWidth="1"/>
    <col min="63" max="63" width="20.140625" style="303" customWidth="1"/>
    <col min="64" max="75" width="18.7109375" style="303" customWidth="1"/>
    <col min="76" max="76" width="21" style="303" customWidth="1"/>
    <col min="77" max="77" width="18.7109375" style="303" customWidth="1"/>
    <col min="78" max="78" width="20.28515625" style="303" customWidth="1"/>
    <col min="79" max="87" width="18.7109375" style="303" customWidth="1"/>
    <col min="88" max="88" width="21.85546875" style="303" customWidth="1"/>
    <col min="89" max="89" width="62.42578125" style="303" customWidth="1"/>
    <col min="90" max="91" width="11.42578125" style="303"/>
    <col min="92" max="92" width="28.85546875" style="303" customWidth="1"/>
    <col min="93" max="93" width="7.28515625" style="303" customWidth="1"/>
    <col min="94" max="94" width="11.42578125" style="303"/>
    <col min="95" max="95" width="9.140625" style="303" customWidth="1"/>
    <col min="96" max="100" width="11.42578125" style="303"/>
    <col min="101" max="101" width="28.28515625" style="303" customWidth="1"/>
    <col min="102" max="16384" width="11.42578125" style="303"/>
  </cols>
  <sheetData>
    <row r="1" spans="2:105" x14ac:dyDescent="0.25">
      <c r="B1" s="302">
        <v>1</v>
      </c>
      <c r="C1" s="302">
        <v>2</v>
      </c>
      <c r="D1" s="302">
        <v>3</v>
      </c>
      <c r="E1" s="302"/>
      <c r="F1" s="302"/>
      <c r="G1" s="302">
        <v>4</v>
      </c>
      <c r="H1" s="302">
        <v>5</v>
      </c>
      <c r="I1" s="302">
        <v>6</v>
      </c>
      <c r="J1" s="302"/>
      <c r="K1" s="302">
        <v>7</v>
      </c>
      <c r="L1" s="302">
        <v>8</v>
      </c>
      <c r="M1" s="302">
        <v>9</v>
      </c>
      <c r="N1" s="302">
        <v>10</v>
      </c>
      <c r="O1" s="302">
        <v>11</v>
      </c>
      <c r="P1" s="302">
        <v>12</v>
      </c>
      <c r="Q1" s="302">
        <v>13</v>
      </c>
      <c r="R1" s="302">
        <v>14</v>
      </c>
      <c r="S1" s="302">
        <v>15</v>
      </c>
      <c r="T1" s="302">
        <v>16</v>
      </c>
      <c r="U1" s="302">
        <v>17</v>
      </c>
      <c r="V1" s="302">
        <v>18</v>
      </c>
      <c r="W1" s="302">
        <v>19</v>
      </c>
      <c r="X1" s="302">
        <v>20</v>
      </c>
      <c r="Y1" s="302">
        <v>21</v>
      </c>
      <c r="Z1" s="302">
        <v>22</v>
      </c>
      <c r="AA1" s="302">
        <v>23</v>
      </c>
      <c r="AB1" s="302">
        <v>24</v>
      </c>
      <c r="AC1" s="302">
        <v>25</v>
      </c>
      <c r="AD1" s="302">
        <v>26</v>
      </c>
      <c r="AE1" s="302">
        <v>27</v>
      </c>
      <c r="AF1" s="302">
        <v>28</v>
      </c>
      <c r="AG1" s="302">
        <v>29</v>
      </c>
      <c r="AH1" s="302">
        <v>30</v>
      </c>
      <c r="AI1" s="302">
        <v>31</v>
      </c>
      <c r="AJ1" s="302">
        <v>32</v>
      </c>
      <c r="AK1" s="302">
        <v>33</v>
      </c>
      <c r="AL1" s="302">
        <v>34</v>
      </c>
      <c r="AM1" s="302">
        <v>35</v>
      </c>
      <c r="AN1" s="302">
        <v>36</v>
      </c>
      <c r="AO1" s="302">
        <v>37</v>
      </c>
      <c r="AP1" s="302">
        <v>38</v>
      </c>
      <c r="AQ1" s="302">
        <v>39</v>
      </c>
      <c r="AR1" s="302">
        <v>40</v>
      </c>
      <c r="AS1" s="302">
        <v>41</v>
      </c>
      <c r="AT1" s="302">
        <v>42</v>
      </c>
      <c r="AU1" s="302">
        <v>43</v>
      </c>
      <c r="AV1" s="302">
        <v>44</v>
      </c>
      <c r="AW1" s="302">
        <v>45</v>
      </c>
      <c r="AX1" s="302">
        <v>46</v>
      </c>
      <c r="AY1" s="302">
        <v>47</v>
      </c>
      <c r="AZ1" s="302">
        <v>48</v>
      </c>
      <c r="BA1" s="302">
        <v>49</v>
      </c>
      <c r="BB1" s="302">
        <v>50</v>
      </c>
      <c r="BC1" s="302">
        <v>51</v>
      </c>
      <c r="BD1" s="302">
        <v>52</v>
      </c>
      <c r="BE1" s="302">
        <v>53</v>
      </c>
      <c r="BF1" s="302">
        <v>54</v>
      </c>
      <c r="BG1" s="302">
        <v>55</v>
      </c>
      <c r="BH1" s="302">
        <v>56</v>
      </c>
      <c r="BI1" s="302">
        <v>57</v>
      </c>
      <c r="BJ1" s="302">
        <v>58</v>
      </c>
      <c r="BK1" s="302">
        <v>59</v>
      </c>
      <c r="BL1" s="302">
        <v>60</v>
      </c>
      <c r="BM1" s="302">
        <v>61</v>
      </c>
      <c r="BN1" s="302">
        <v>62</v>
      </c>
      <c r="BO1" s="302">
        <v>63</v>
      </c>
      <c r="BP1" s="302">
        <v>64</v>
      </c>
      <c r="BQ1" s="302">
        <v>65</v>
      </c>
      <c r="BR1" s="302">
        <v>66</v>
      </c>
      <c r="BS1" s="302">
        <v>67</v>
      </c>
      <c r="BT1" s="302">
        <v>68</v>
      </c>
      <c r="BU1" s="302">
        <v>69</v>
      </c>
      <c r="BV1" s="302">
        <v>70</v>
      </c>
      <c r="BW1" s="302">
        <v>71</v>
      </c>
      <c r="BX1" s="302">
        <v>72</v>
      </c>
      <c r="BY1" s="302">
        <v>73</v>
      </c>
      <c r="BZ1" s="302">
        <v>74</v>
      </c>
      <c r="CA1" s="302">
        <v>75</v>
      </c>
      <c r="CB1" s="302">
        <v>76</v>
      </c>
      <c r="CC1" s="302">
        <v>77</v>
      </c>
      <c r="CD1" s="302">
        <v>78</v>
      </c>
      <c r="CE1" s="302">
        <v>79</v>
      </c>
      <c r="CF1" s="302">
        <v>80</v>
      </c>
      <c r="CG1" s="302">
        <v>81</v>
      </c>
      <c r="CH1" s="302">
        <v>82</v>
      </c>
      <c r="CI1" s="302">
        <v>83</v>
      </c>
      <c r="CJ1" s="302">
        <v>84</v>
      </c>
      <c r="CK1" s="302">
        <v>85</v>
      </c>
      <c r="CL1" s="302">
        <v>86</v>
      </c>
      <c r="CM1" s="302">
        <v>87</v>
      </c>
      <c r="CN1" s="302">
        <v>88</v>
      </c>
    </row>
    <row r="2" spans="2:105" x14ac:dyDescent="0.25">
      <c r="B2" s="304">
        <v>1</v>
      </c>
      <c r="C2" s="304">
        <v>2</v>
      </c>
      <c r="D2" s="304">
        <v>3</v>
      </c>
      <c r="E2" s="304">
        <v>4</v>
      </c>
      <c r="F2" s="304">
        <v>5</v>
      </c>
      <c r="G2" s="304">
        <v>6</v>
      </c>
      <c r="H2" s="304">
        <v>7</v>
      </c>
      <c r="I2" s="304">
        <v>8</v>
      </c>
      <c r="J2" s="304">
        <v>9</v>
      </c>
      <c r="K2" s="304">
        <v>10</v>
      </c>
      <c r="L2" s="304">
        <v>11</v>
      </c>
      <c r="M2" s="304">
        <v>12</v>
      </c>
      <c r="N2" s="304">
        <v>13</v>
      </c>
      <c r="O2" s="304">
        <v>14</v>
      </c>
      <c r="P2" s="304">
        <v>15</v>
      </c>
      <c r="Q2" s="304">
        <v>16</v>
      </c>
      <c r="R2" s="304">
        <v>17</v>
      </c>
      <c r="S2" s="304">
        <v>18</v>
      </c>
      <c r="T2" s="304">
        <v>19</v>
      </c>
      <c r="U2" s="304">
        <v>20</v>
      </c>
      <c r="V2" s="304">
        <v>21</v>
      </c>
      <c r="W2" s="304">
        <v>22</v>
      </c>
      <c r="X2" s="304">
        <v>23</v>
      </c>
      <c r="Y2" s="304">
        <v>24</v>
      </c>
      <c r="Z2" s="304">
        <v>25</v>
      </c>
      <c r="AA2" s="304">
        <v>26</v>
      </c>
      <c r="AB2" s="304">
        <v>27</v>
      </c>
      <c r="AC2" s="304">
        <v>28</v>
      </c>
      <c r="AD2" s="304">
        <v>29</v>
      </c>
      <c r="AE2" s="304">
        <v>30</v>
      </c>
      <c r="AF2" s="304">
        <v>31</v>
      </c>
      <c r="AG2" s="304">
        <v>32</v>
      </c>
      <c r="AH2" s="304">
        <v>33</v>
      </c>
      <c r="AI2" s="304">
        <v>34</v>
      </c>
      <c r="AJ2" s="304">
        <v>35</v>
      </c>
      <c r="AK2" s="304">
        <v>36</v>
      </c>
      <c r="AL2" s="304">
        <v>37</v>
      </c>
      <c r="AM2" s="304">
        <v>38</v>
      </c>
      <c r="AN2" s="304">
        <v>39</v>
      </c>
      <c r="AO2" s="304">
        <v>40</v>
      </c>
      <c r="AP2" s="304">
        <v>41</v>
      </c>
      <c r="AQ2" s="304">
        <v>42</v>
      </c>
      <c r="AR2" s="304">
        <v>43</v>
      </c>
      <c r="AS2" s="304">
        <v>44</v>
      </c>
      <c r="AT2" s="304">
        <v>45</v>
      </c>
      <c r="AU2" s="304">
        <v>46</v>
      </c>
      <c r="AV2" s="304">
        <v>47</v>
      </c>
      <c r="AW2" s="304">
        <v>48</v>
      </c>
      <c r="AX2" s="304">
        <v>49</v>
      </c>
      <c r="AY2" s="304">
        <v>50</v>
      </c>
      <c r="AZ2" s="304">
        <v>51</v>
      </c>
      <c r="BA2" s="304">
        <v>52</v>
      </c>
      <c r="BB2" s="304">
        <v>53</v>
      </c>
      <c r="BC2" s="304">
        <v>54</v>
      </c>
      <c r="BD2" s="304">
        <v>55</v>
      </c>
      <c r="BE2" s="304">
        <v>56</v>
      </c>
      <c r="BF2" s="304">
        <v>57</v>
      </c>
      <c r="BG2" s="304">
        <v>58</v>
      </c>
      <c r="BH2" s="304">
        <v>59</v>
      </c>
      <c r="BI2" s="304">
        <v>60</v>
      </c>
      <c r="BJ2" s="304">
        <v>61</v>
      </c>
      <c r="BK2" s="304">
        <v>62</v>
      </c>
      <c r="BL2" s="304">
        <v>63</v>
      </c>
      <c r="BM2" s="304">
        <v>64</v>
      </c>
      <c r="BN2" s="304">
        <v>65</v>
      </c>
      <c r="BO2" s="304">
        <v>66</v>
      </c>
      <c r="BP2" s="304">
        <v>67</v>
      </c>
      <c r="BQ2" s="304">
        <v>68</v>
      </c>
      <c r="BR2" s="304">
        <v>69</v>
      </c>
      <c r="BS2" s="304">
        <v>70</v>
      </c>
      <c r="BT2" s="304">
        <v>71</v>
      </c>
      <c r="BU2" s="304">
        <v>72</v>
      </c>
      <c r="BV2" s="304">
        <v>73</v>
      </c>
      <c r="BW2" s="304">
        <v>74</v>
      </c>
      <c r="BX2" s="304">
        <v>75</v>
      </c>
      <c r="BY2" s="304">
        <v>76</v>
      </c>
      <c r="BZ2" s="304">
        <v>77</v>
      </c>
      <c r="CA2" s="304">
        <v>78</v>
      </c>
      <c r="CB2" s="304">
        <v>79</v>
      </c>
      <c r="CC2" s="304">
        <v>80</v>
      </c>
      <c r="CD2" s="304">
        <v>81</v>
      </c>
      <c r="CE2" s="304">
        <v>82</v>
      </c>
      <c r="CF2" s="304">
        <v>83</v>
      </c>
      <c r="CG2" s="304">
        <v>84</v>
      </c>
      <c r="CH2" s="304">
        <v>85</v>
      </c>
      <c r="CI2" s="304">
        <v>86</v>
      </c>
      <c r="CJ2" s="304">
        <v>87</v>
      </c>
      <c r="CK2" s="304">
        <v>88</v>
      </c>
      <c r="CL2" s="304">
        <v>89</v>
      </c>
      <c r="CM2" s="304">
        <v>90</v>
      </c>
      <c r="CN2" s="304">
        <v>91</v>
      </c>
      <c r="CO2" s="304">
        <v>92</v>
      </c>
      <c r="CP2" s="304">
        <v>93</v>
      </c>
      <c r="CQ2" s="304">
        <v>94</v>
      </c>
      <c r="CR2" s="304">
        <v>95</v>
      </c>
      <c r="CS2" s="304">
        <v>96</v>
      </c>
      <c r="CT2" s="304">
        <v>97</v>
      </c>
      <c r="CU2" s="304">
        <v>98</v>
      </c>
      <c r="CV2" s="304">
        <v>99</v>
      </c>
      <c r="CW2" s="304">
        <v>100</v>
      </c>
      <c r="CX2" s="304">
        <v>101</v>
      </c>
      <c r="CY2" s="304">
        <v>102</v>
      </c>
      <c r="CZ2" s="304">
        <v>103</v>
      </c>
      <c r="DA2" s="304">
        <v>104</v>
      </c>
    </row>
    <row r="3" spans="2:105" ht="78" customHeight="1" x14ac:dyDescent="0.25">
      <c r="B3" s="50" t="s">
        <v>77</v>
      </c>
      <c r="C3" s="50" t="s">
        <v>78</v>
      </c>
      <c r="D3" s="50" t="s">
        <v>79</v>
      </c>
      <c r="E3" s="51" t="s">
        <v>80</v>
      </c>
      <c r="F3" s="51" t="s">
        <v>81</v>
      </c>
      <c r="G3" s="49" t="s">
        <v>82</v>
      </c>
      <c r="H3" s="49" t="s">
        <v>83</v>
      </c>
      <c r="I3" s="52" t="s">
        <v>84</v>
      </c>
      <c r="J3" s="305" t="s">
        <v>85</v>
      </c>
      <c r="K3" s="306" t="s">
        <v>86</v>
      </c>
      <c r="L3" s="52" t="s">
        <v>87</v>
      </c>
      <c r="M3" s="52" t="s">
        <v>88</v>
      </c>
      <c r="N3" s="52" t="s">
        <v>14</v>
      </c>
      <c r="O3" s="52" t="s">
        <v>89</v>
      </c>
      <c r="P3" s="52" t="s">
        <v>90</v>
      </c>
      <c r="Q3" s="52" t="s">
        <v>91</v>
      </c>
      <c r="R3" s="53" t="s">
        <v>92</v>
      </c>
      <c r="S3" s="54" t="s">
        <v>93</v>
      </c>
      <c r="T3" s="55" t="s">
        <v>94</v>
      </c>
      <c r="U3" s="55" t="s">
        <v>95</v>
      </c>
      <c r="V3" s="55" t="s">
        <v>96</v>
      </c>
      <c r="W3" s="55" t="s">
        <v>97</v>
      </c>
      <c r="X3" s="55" t="s">
        <v>98</v>
      </c>
      <c r="Y3" s="56" t="s">
        <v>99</v>
      </c>
      <c r="Z3" s="56" t="s">
        <v>100</v>
      </c>
      <c r="AA3" s="56" t="s">
        <v>101</v>
      </c>
      <c r="AB3" s="56" t="s">
        <v>102</v>
      </c>
      <c r="AC3" s="56" t="s">
        <v>103</v>
      </c>
      <c r="AD3" s="56" t="s">
        <v>104</v>
      </c>
      <c r="AE3" s="56" t="s">
        <v>105</v>
      </c>
      <c r="AF3" s="56" t="s">
        <v>106</v>
      </c>
      <c r="AG3" s="56" t="s">
        <v>107</v>
      </c>
      <c r="AH3" s="56" t="s">
        <v>108</v>
      </c>
      <c r="AI3" s="57" t="s">
        <v>109</v>
      </c>
      <c r="AJ3" s="57" t="s">
        <v>110</v>
      </c>
      <c r="AK3" s="55" t="s">
        <v>111</v>
      </c>
      <c r="AL3" s="56" t="s">
        <v>112</v>
      </c>
      <c r="AM3" s="56" t="s">
        <v>113</v>
      </c>
      <c r="AN3" s="56" t="s">
        <v>114</v>
      </c>
      <c r="AO3" s="56" t="s">
        <v>115</v>
      </c>
      <c r="AP3" s="56" t="s">
        <v>116</v>
      </c>
      <c r="AQ3" s="56" t="s">
        <v>117</v>
      </c>
      <c r="AR3" s="56" t="s">
        <v>118</v>
      </c>
      <c r="AS3" s="56" t="s">
        <v>119</v>
      </c>
      <c r="AT3" s="56" t="s">
        <v>120</v>
      </c>
      <c r="AU3" s="56" t="s">
        <v>121</v>
      </c>
      <c r="AV3" s="57" t="s">
        <v>122</v>
      </c>
      <c r="AW3" s="57" t="s">
        <v>123</v>
      </c>
      <c r="AX3" s="55" t="s">
        <v>124</v>
      </c>
      <c r="AY3" s="56" t="s">
        <v>125</v>
      </c>
      <c r="AZ3" s="56" t="s">
        <v>126</v>
      </c>
      <c r="BA3" s="56" t="s">
        <v>127</v>
      </c>
      <c r="BB3" s="56" t="s">
        <v>128</v>
      </c>
      <c r="BC3" s="56" t="s">
        <v>129</v>
      </c>
      <c r="BD3" s="56" t="s">
        <v>130</v>
      </c>
      <c r="BE3" s="56" t="s">
        <v>131</v>
      </c>
      <c r="BF3" s="56" t="s">
        <v>132</v>
      </c>
      <c r="BG3" s="56" t="s">
        <v>133</v>
      </c>
      <c r="BH3" s="56" t="s">
        <v>134</v>
      </c>
      <c r="BI3" s="57" t="s">
        <v>135</v>
      </c>
      <c r="BJ3" s="57" t="s">
        <v>136</v>
      </c>
      <c r="BK3" s="55" t="s">
        <v>137</v>
      </c>
      <c r="BL3" s="56" t="s">
        <v>138</v>
      </c>
      <c r="BM3" s="56" t="s">
        <v>139</v>
      </c>
      <c r="BN3" s="56" t="s">
        <v>140</v>
      </c>
      <c r="BO3" s="56" t="s">
        <v>141</v>
      </c>
      <c r="BP3" s="56" t="s">
        <v>142</v>
      </c>
      <c r="BQ3" s="56" t="s">
        <v>143</v>
      </c>
      <c r="BR3" s="56" t="s">
        <v>144</v>
      </c>
      <c r="BS3" s="56" t="s">
        <v>145</v>
      </c>
      <c r="BT3" s="56" t="s">
        <v>146</v>
      </c>
      <c r="BU3" s="56" t="s">
        <v>147</v>
      </c>
      <c r="BV3" s="57" t="s">
        <v>148</v>
      </c>
      <c r="BW3" s="57" t="s">
        <v>149</v>
      </c>
      <c r="BX3" s="55" t="s">
        <v>150</v>
      </c>
      <c r="BY3" s="56" t="s">
        <v>151</v>
      </c>
      <c r="BZ3" s="56" t="s">
        <v>152</v>
      </c>
      <c r="CA3" s="56" t="s">
        <v>153</v>
      </c>
      <c r="CB3" s="56" t="s">
        <v>154</v>
      </c>
      <c r="CC3" s="56" t="s">
        <v>155</v>
      </c>
      <c r="CD3" s="56" t="s">
        <v>156</v>
      </c>
      <c r="CE3" s="56" t="s">
        <v>157</v>
      </c>
      <c r="CF3" s="56" t="s">
        <v>158</v>
      </c>
      <c r="CG3" s="56" t="s">
        <v>159</v>
      </c>
      <c r="CH3" s="56" t="s">
        <v>160</v>
      </c>
      <c r="CI3" s="57" t="s">
        <v>161</v>
      </c>
      <c r="CJ3" s="57" t="s">
        <v>162</v>
      </c>
      <c r="CK3" s="58" t="s">
        <v>163</v>
      </c>
      <c r="CL3" s="59" t="s">
        <v>164</v>
      </c>
      <c r="CM3" s="59" t="s">
        <v>165</v>
      </c>
      <c r="CN3" s="59" t="s">
        <v>166</v>
      </c>
      <c r="CO3" s="47" t="s">
        <v>167</v>
      </c>
      <c r="CP3" s="48" t="s">
        <v>168</v>
      </c>
      <c r="CQ3" s="47" t="s">
        <v>169</v>
      </c>
      <c r="CR3" s="48" t="s">
        <v>170</v>
      </c>
      <c r="CS3" s="48" t="s">
        <v>171</v>
      </c>
      <c r="CT3" s="48" t="s">
        <v>172</v>
      </c>
      <c r="CU3" s="49" t="s">
        <v>173</v>
      </c>
      <c r="CV3" s="48" t="s">
        <v>174</v>
      </c>
      <c r="CW3" s="58" t="s">
        <v>175</v>
      </c>
      <c r="CX3" s="47" t="s">
        <v>176</v>
      </c>
      <c r="CY3" s="47" t="s">
        <v>169</v>
      </c>
      <c r="CZ3" s="48" t="s">
        <v>171</v>
      </c>
      <c r="DA3" s="48" t="s">
        <v>177</v>
      </c>
    </row>
    <row r="4" spans="2:105" ht="76.5" hidden="1" x14ac:dyDescent="0.25">
      <c r="B4" s="64" t="s">
        <v>178</v>
      </c>
      <c r="C4" s="65" t="s">
        <v>179</v>
      </c>
      <c r="D4" s="66" t="s">
        <v>180</v>
      </c>
      <c r="E4" s="67" t="s">
        <v>181</v>
      </c>
      <c r="F4" s="63" t="s">
        <v>182</v>
      </c>
      <c r="G4" s="62" t="s">
        <v>183</v>
      </c>
      <c r="H4" s="63" t="s">
        <v>184</v>
      </c>
      <c r="I4" s="63" t="s">
        <v>185</v>
      </c>
      <c r="J4" s="307">
        <v>2015</v>
      </c>
      <c r="K4" s="312">
        <v>1</v>
      </c>
      <c r="L4" s="63" t="s">
        <v>186</v>
      </c>
      <c r="M4" s="63" t="s">
        <v>187</v>
      </c>
      <c r="N4" s="63" t="s">
        <v>188</v>
      </c>
      <c r="O4" s="63" t="s">
        <v>189</v>
      </c>
      <c r="P4" s="63" t="s">
        <v>190</v>
      </c>
      <c r="Q4" s="63" t="s">
        <v>191</v>
      </c>
      <c r="R4" s="63"/>
      <c r="S4" s="68">
        <v>100</v>
      </c>
      <c r="T4" s="69">
        <v>25</v>
      </c>
      <c r="U4" s="70">
        <v>50</v>
      </c>
      <c r="V4" s="70">
        <v>75</v>
      </c>
      <c r="W4" s="70">
        <v>100</v>
      </c>
      <c r="X4" s="71">
        <v>500000000</v>
      </c>
      <c r="Y4" s="72"/>
      <c r="Z4" s="72">
        <v>500000000</v>
      </c>
      <c r="AA4" s="72"/>
      <c r="AB4" s="72"/>
      <c r="AC4" s="72"/>
      <c r="AD4" s="72"/>
      <c r="AE4" s="72"/>
      <c r="AF4" s="72"/>
      <c r="AG4" s="72"/>
      <c r="AH4" s="72"/>
      <c r="AI4" s="72"/>
      <c r="AJ4" s="72"/>
      <c r="AK4" s="71">
        <v>533159000.00000006</v>
      </c>
      <c r="AL4" s="72"/>
      <c r="AM4" s="72">
        <v>533159000.00000006</v>
      </c>
      <c r="AN4" s="72"/>
      <c r="AO4" s="72"/>
      <c r="AP4" s="72"/>
      <c r="AQ4" s="72"/>
      <c r="AR4" s="72"/>
      <c r="AS4" s="72"/>
      <c r="AT4" s="72"/>
      <c r="AU4" s="72"/>
      <c r="AV4" s="72"/>
      <c r="AW4" s="72"/>
      <c r="AX4" s="71">
        <v>570480130.00000012</v>
      </c>
      <c r="AY4" s="72"/>
      <c r="AZ4" s="72">
        <v>570480130.00000012</v>
      </c>
      <c r="BA4" s="72"/>
      <c r="BB4" s="72"/>
      <c r="BC4" s="72"/>
      <c r="BD4" s="72"/>
      <c r="BE4" s="72"/>
      <c r="BF4" s="72"/>
      <c r="BG4" s="72"/>
      <c r="BH4" s="72"/>
      <c r="BI4" s="72"/>
      <c r="BJ4" s="72"/>
      <c r="BK4" s="71">
        <v>610413739.10000014</v>
      </c>
      <c r="BL4" s="72"/>
      <c r="BM4" s="72">
        <v>610413739.10000014</v>
      </c>
      <c r="BN4" s="72"/>
      <c r="BO4" s="72"/>
      <c r="BP4" s="72"/>
      <c r="BQ4" s="72"/>
      <c r="BR4" s="72"/>
      <c r="BS4" s="72"/>
      <c r="BT4" s="72"/>
      <c r="BU4" s="72"/>
      <c r="BV4" s="72"/>
      <c r="BW4" s="72"/>
      <c r="BX4" s="71">
        <v>2214052869.1000004</v>
      </c>
      <c r="BY4" s="73">
        <v>0</v>
      </c>
      <c r="BZ4" s="73">
        <v>2214052869.1000004</v>
      </c>
      <c r="CA4" s="73">
        <v>0</v>
      </c>
      <c r="CB4" s="73">
        <v>0</v>
      </c>
      <c r="CC4" s="73">
        <v>0</v>
      </c>
      <c r="CD4" s="73">
        <v>0</v>
      </c>
      <c r="CE4" s="73">
        <v>0</v>
      </c>
      <c r="CF4" s="73">
        <v>0</v>
      </c>
      <c r="CG4" s="73">
        <v>0</v>
      </c>
      <c r="CH4" s="73">
        <v>0</v>
      </c>
      <c r="CI4" s="73">
        <v>0</v>
      </c>
      <c r="CJ4" s="73">
        <v>0</v>
      </c>
      <c r="CK4" s="63" t="s">
        <v>192</v>
      </c>
      <c r="CL4" s="74" t="s">
        <v>193</v>
      </c>
      <c r="CM4" s="74" t="s">
        <v>194</v>
      </c>
      <c r="CN4" s="74" t="s">
        <v>195</v>
      </c>
      <c r="CO4" s="60">
        <v>1</v>
      </c>
      <c r="CP4" s="61" t="s">
        <v>196</v>
      </c>
      <c r="CQ4" s="60">
        <v>101</v>
      </c>
      <c r="CR4" s="61" t="s">
        <v>197</v>
      </c>
      <c r="CS4" s="60">
        <v>10101</v>
      </c>
      <c r="CT4" s="61" t="s">
        <v>198</v>
      </c>
      <c r="CU4" s="62">
        <v>1010101</v>
      </c>
      <c r="CV4" s="63" t="s">
        <v>199</v>
      </c>
      <c r="CW4" s="100" t="s">
        <v>200</v>
      </c>
      <c r="CX4" s="100" t="s">
        <v>196</v>
      </c>
      <c r="CY4" s="100" t="s">
        <v>197</v>
      </c>
      <c r="CZ4" s="100" t="s">
        <v>198</v>
      </c>
      <c r="DA4" s="100" t="s">
        <v>199</v>
      </c>
    </row>
    <row r="5" spans="2:105" ht="127.5" hidden="1" x14ac:dyDescent="0.25">
      <c r="B5" s="75" t="s">
        <v>201</v>
      </c>
      <c r="C5" s="148" t="s">
        <v>202</v>
      </c>
      <c r="D5" s="66" t="s">
        <v>180</v>
      </c>
      <c r="E5" s="75" t="s">
        <v>203</v>
      </c>
      <c r="F5" s="63" t="s">
        <v>204</v>
      </c>
      <c r="G5" s="62" t="s">
        <v>183</v>
      </c>
      <c r="H5" s="63" t="s">
        <v>184</v>
      </c>
      <c r="I5" s="63" t="s">
        <v>185</v>
      </c>
      <c r="J5" s="307">
        <v>2015</v>
      </c>
      <c r="K5" s="312">
        <v>1</v>
      </c>
      <c r="L5" s="63" t="s">
        <v>186</v>
      </c>
      <c r="M5" s="63" t="s">
        <v>205</v>
      </c>
      <c r="N5" s="63" t="s">
        <v>206</v>
      </c>
      <c r="O5" s="63" t="s">
        <v>207</v>
      </c>
      <c r="P5" s="63" t="s">
        <v>190</v>
      </c>
      <c r="Q5" s="63" t="s">
        <v>208</v>
      </c>
      <c r="R5" s="63"/>
      <c r="S5" s="68">
        <v>100</v>
      </c>
      <c r="T5" s="69">
        <v>25</v>
      </c>
      <c r="U5" s="70">
        <v>50</v>
      </c>
      <c r="V5" s="70">
        <v>75</v>
      </c>
      <c r="W5" s="70">
        <v>100</v>
      </c>
      <c r="X5" s="71">
        <v>6743908259</v>
      </c>
      <c r="Y5" s="72"/>
      <c r="Z5" s="72">
        <v>4687081046</v>
      </c>
      <c r="AA5" s="72">
        <v>2056827213</v>
      </c>
      <c r="AB5" s="72"/>
      <c r="AC5" s="72"/>
      <c r="AD5" s="72"/>
      <c r="AE5" s="72"/>
      <c r="AF5" s="72"/>
      <c r="AG5" s="72"/>
      <c r="AH5" s="72"/>
      <c r="AI5" s="72"/>
      <c r="AJ5" s="72"/>
      <c r="AK5" s="71">
        <v>7137019188.3286285</v>
      </c>
      <c r="AL5" s="72"/>
      <c r="AM5" s="72">
        <v>4997918886.8086281</v>
      </c>
      <c r="AN5" s="72">
        <v>2139100301.52</v>
      </c>
      <c r="AO5" s="72"/>
      <c r="AP5" s="72"/>
      <c r="AQ5" s="72"/>
      <c r="AR5" s="72"/>
      <c r="AS5" s="72"/>
      <c r="AT5" s="72"/>
      <c r="AU5" s="72"/>
      <c r="AV5" s="72"/>
      <c r="AW5" s="72"/>
      <c r="AX5" s="71">
        <v>7572437522.466032</v>
      </c>
      <c r="AY5" s="72"/>
      <c r="AZ5" s="72">
        <v>5347773208.885232</v>
      </c>
      <c r="BA5" s="72">
        <v>2224664313.5808001</v>
      </c>
      <c r="BB5" s="72"/>
      <c r="BC5" s="72"/>
      <c r="BD5" s="72"/>
      <c r="BE5" s="72"/>
      <c r="BF5" s="72"/>
      <c r="BG5" s="72"/>
      <c r="BH5" s="72"/>
      <c r="BI5" s="72"/>
      <c r="BJ5" s="72"/>
      <c r="BK5" s="71">
        <v>8035768219.6312304</v>
      </c>
      <c r="BL5" s="72"/>
      <c r="BM5" s="72">
        <v>5722117333.5071983</v>
      </c>
      <c r="BN5" s="72">
        <v>2313650886.124032</v>
      </c>
      <c r="BO5" s="72"/>
      <c r="BP5" s="72"/>
      <c r="BQ5" s="72"/>
      <c r="BR5" s="72"/>
      <c r="BS5" s="72"/>
      <c r="BT5" s="72"/>
      <c r="BU5" s="72"/>
      <c r="BV5" s="72"/>
      <c r="BW5" s="72"/>
      <c r="BX5" s="71">
        <v>29489133189.425888</v>
      </c>
      <c r="BY5" s="73">
        <v>0</v>
      </c>
      <c r="BZ5" s="73">
        <v>20754890475.201057</v>
      </c>
      <c r="CA5" s="73">
        <v>8734242714.2248306</v>
      </c>
      <c r="CB5" s="73">
        <v>0</v>
      </c>
      <c r="CC5" s="73">
        <v>0</v>
      </c>
      <c r="CD5" s="73">
        <v>0</v>
      </c>
      <c r="CE5" s="73">
        <v>0</v>
      </c>
      <c r="CF5" s="73">
        <v>0</v>
      </c>
      <c r="CG5" s="73">
        <v>0</v>
      </c>
      <c r="CH5" s="73">
        <v>0</v>
      </c>
      <c r="CI5" s="73">
        <v>0</v>
      </c>
      <c r="CJ5" s="73">
        <v>0</v>
      </c>
      <c r="CK5" s="63" t="s">
        <v>209</v>
      </c>
      <c r="CL5" s="74" t="s">
        <v>193</v>
      </c>
      <c r="CM5" s="74" t="s">
        <v>194</v>
      </c>
      <c r="CN5" s="74" t="s">
        <v>210</v>
      </c>
      <c r="CO5" s="60">
        <v>1</v>
      </c>
      <c r="CP5" s="61" t="s">
        <v>196</v>
      </c>
      <c r="CQ5" s="60">
        <v>101</v>
      </c>
      <c r="CR5" s="61" t="s">
        <v>197</v>
      </c>
      <c r="CS5" s="60">
        <v>10102</v>
      </c>
      <c r="CT5" s="61" t="s">
        <v>211</v>
      </c>
      <c r="CU5" s="62">
        <v>1010201</v>
      </c>
      <c r="CV5" s="63" t="s">
        <v>212</v>
      </c>
      <c r="CW5" s="100" t="s">
        <v>213</v>
      </c>
      <c r="CX5" s="100" t="s">
        <v>196</v>
      </c>
      <c r="CY5" s="100" t="s">
        <v>197</v>
      </c>
      <c r="CZ5" s="100" t="s">
        <v>211</v>
      </c>
      <c r="DA5" s="100" t="s">
        <v>212</v>
      </c>
    </row>
    <row r="6" spans="2:105" ht="127.5" hidden="1" x14ac:dyDescent="0.25">
      <c r="B6" s="75" t="s">
        <v>214</v>
      </c>
      <c r="C6" s="148" t="s">
        <v>215</v>
      </c>
      <c r="D6" s="66" t="s">
        <v>180</v>
      </c>
      <c r="E6" s="75" t="s">
        <v>203</v>
      </c>
      <c r="F6" s="63" t="s">
        <v>204</v>
      </c>
      <c r="G6" s="62" t="s">
        <v>183</v>
      </c>
      <c r="H6" s="63" t="s">
        <v>184</v>
      </c>
      <c r="I6" s="63" t="s">
        <v>185</v>
      </c>
      <c r="J6" s="307">
        <v>2015</v>
      </c>
      <c r="K6" s="312">
        <v>1</v>
      </c>
      <c r="L6" s="63" t="s">
        <v>186</v>
      </c>
      <c r="M6" s="63" t="s">
        <v>216</v>
      </c>
      <c r="N6" s="63" t="s">
        <v>217</v>
      </c>
      <c r="O6" s="63" t="s">
        <v>218</v>
      </c>
      <c r="P6" s="63" t="s">
        <v>190</v>
      </c>
      <c r="Q6" s="63" t="s">
        <v>208</v>
      </c>
      <c r="R6" s="63"/>
      <c r="S6" s="68">
        <v>100</v>
      </c>
      <c r="T6" s="69">
        <v>25</v>
      </c>
      <c r="U6" s="70">
        <v>50</v>
      </c>
      <c r="V6" s="70">
        <v>75</v>
      </c>
      <c r="W6" s="70">
        <v>100</v>
      </c>
      <c r="X6" s="71">
        <v>4584320627</v>
      </c>
      <c r="Y6" s="72"/>
      <c r="Z6" s="72">
        <v>1255761868</v>
      </c>
      <c r="AA6" s="72">
        <v>3328558759</v>
      </c>
      <c r="AB6" s="72"/>
      <c r="AC6" s="72"/>
      <c r="AD6" s="72"/>
      <c r="AE6" s="72"/>
      <c r="AF6" s="72"/>
      <c r="AG6" s="72"/>
      <c r="AH6" s="72"/>
      <c r="AI6" s="72"/>
      <c r="AJ6" s="72"/>
      <c r="AK6" s="71">
        <v>4800742592.9220238</v>
      </c>
      <c r="AL6" s="72"/>
      <c r="AM6" s="72">
        <v>1339041483.5620241</v>
      </c>
      <c r="AN6" s="72">
        <v>3461701109.3600001</v>
      </c>
      <c r="AO6" s="72"/>
      <c r="AP6" s="72"/>
      <c r="AQ6" s="72"/>
      <c r="AR6" s="72"/>
      <c r="AS6" s="72"/>
      <c r="AT6" s="72"/>
      <c r="AU6" s="72"/>
      <c r="AV6" s="72"/>
      <c r="AW6" s="72"/>
      <c r="AX6" s="71">
        <v>5032943541.1457663</v>
      </c>
      <c r="AY6" s="72"/>
      <c r="AZ6" s="72">
        <v>1432774387.411366</v>
      </c>
      <c r="BA6" s="72">
        <v>3600169153.7344003</v>
      </c>
      <c r="BB6" s="72"/>
      <c r="BC6" s="72"/>
      <c r="BD6" s="72"/>
      <c r="BE6" s="72"/>
      <c r="BF6" s="72"/>
      <c r="BG6" s="72"/>
      <c r="BH6" s="72"/>
      <c r="BI6" s="72"/>
      <c r="BJ6" s="72"/>
      <c r="BK6" s="71">
        <v>5277244514.4139376</v>
      </c>
      <c r="BL6" s="72"/>
      <c r="BM6" s="72">
        <v>1533068594.5301616</v>
      </c>
      <c r="BN6" s="72">
        <v>3744175919.8837762</v>
      </c>
      <c r="BO6" s="72"/>
      <c r="BP6" s="72"/>
      <c r="BQ6" s="72"/>
      <c r="BR6" s="72"/>
      <c r="BS6" s="72"/>
      <c r="BT6" s="72"/>
      <c r="BU6" s="72"/>
      <c r="BV6" s="72"/>
      <c r="BW6" s="72"/>
      <c r="BX6" s="71">
        <v>19695251275.481728</v>
      </c>
      <c r="BY6" s="73">
        <v>0</v>
      </c>
      <c r="BZ6" s="73">
        <v>5560646333.5035515</v>
      </c>
      <c r="CA6" s="73">
        <v>14134604941.978176</v>
      </c>
      <c r="CB6" s="73">
        <v>0</v>
      </c>
      <c r="CC6" s="73">
        <v>0</v>
      </c>
      <c r="CD6" s="73">
        <v>0</v>
      </c>
      <c r="CE6" s="73">
        <v>0</v>
      </c>
      <c r="CF6" s="73">
        <v>0</v>
      </c>
      <c r="CG6" s="73">
        <v>0</v>
      </c>
      <c r="CH6" s="73">
        <v>0</v>
      </c>
      <c r="CI6" s="73">
        <v>0</v>
      </c>
      <c r="CJ6" s="73">
        <v>0</v>
      </c>
      <c r="CK6" s="63" t="s">
        <v>219</v>
      </c>
      <c r="CL6" s="74" t="s">
        <v>193</v>
      </c>
      <c r="CM6" s="74" t="s">
        <v>194</v>
      </c>
      <c r="CN6" s="74" t="s">
        <v>210</v>
      </c>
      <c r="CO6" s="60">
        <v>1</v>
      </c>
      <c r="CP6" s="61" t="s">
        <v>196</v>
      </c>
      <c r="CQ6" s="60">
        <v>101</v>
      </c>
      <c r="CR6" s="61" t="s">
        <v>197</v>
      </c>
      <c r="CS6" s="60">
        <v>10102</v>
      </c>
      <c r="CT6" s="61" t="s">
        <v>211</v>
      </c>
      <c r="CU6" s="62">
        <v>1010201</v>
      </c>
      <c r="CV6" s="63" t="s">
        <v>212</v>
      </c>
      <c r="CW6" s="100" t="s">
        <v>213</v>
      </c>
      <c r="CX6" s="100" t="s">
        <v>196</v>
      </c>
      <c r="CY6" s="100" t="s">
        <v>197</v>
      </c>
      <c r="CZ6" s="100" t="s">
        <v>211</v>
      </c>
      <c r="DA6" s="100" t="s">
        <v>212</v>
      </c>
    </row>
    <row r="7" spans="2:105" ht="76.5" hidden="1" x14ac:dyDescent="0.25">
      <c r="B7" s="75" t="s">
        <v>220</v>
      </c>
      <c r="C7" s="148" t="s">
        <v>221</v>
      </c>
      <c r="D7" s="66" t="s">
        <v>180</v>
      </c>
      <c r="E7" s="75" t="s">
        <v>222</v>
      </c>
      <c r="F7" s="63" t="s">
        <v>223</v>
      </c>
      <c r="G7" s="62" t="s">
        <v>183</v>
      </c>
      <c r="H7" s="63" t="s">
        <v>184</v>
      </c>
      <c r="I7" s="63" t="s">
        <v>185</v>
      </c>
      <c r="J7" s="307">
        <v>2015</v>
      </c>
      <c r="K7" s="312">
        <v>1</v>
      </c>
      <c r="L7" s="63" t="s">
        <v>186</v>
      </c>
      <c r="M7" s="63" t="s">
        <v>224</v>
      </c>
      <c r="N7" s="63" t="s">
        <v>225</v>
      </c>
      <c r="O7" s="63" t="s">
        <v>226</v>
      </c>
      <c r="P7" s="63" t="s">
        <v>190</v>
      </c>
      <c r="Q7" s="63" t="s">
        <v>208</v>
      </c>
      <c r="R7" s="63"/>
      <c r="S7" s="68">
        <v>100</v>
      </c>
      <c r="T7" s="69">
        <v>25</v>
      </c>
      <c r="U7" s="63">
        <v>50</v>
      </c>
      <c r="V7" s="70">
        <v>75</v>
      </c>
      <c r="W7" s="70">
        <v>100</v>
      </c>
      <c r="X7" s="71">
        <v>2225905698</v>
      </c>
      <c r="Y7" s="72"/>
      <c r="Z7" s="76"/>
      <c r="AA7" s="72"/>
      <c r="AB7" s="72"/>
      <c r="AC7" s="72"/>
      <c r="AD7" s="72"/>
      <c r="AE7" s="72"/>
      <c r="AF7" s="72"/>
      <c r="AG7" s="72">
        <v>2225905698</v>
      </c>
      <c r="AH7" s="72"/>
      <c r="AI7" s="72"/>
      <c r="AJ7" s="72"/>
      <c r="AK7" s="71">
        <v>1943334983</v>
      </c>
      <c r="AL7" s="72"/>
      <c r="AM7" s="76"/>
      <c r="AN7" s="72"/>
      <c r="AO7" s="72"/>
      <c r="AP7" s="72"/>
      <c r="AQ7" s="72"/>
      <c r="AR7" s="72"/>
      <c r="AS7" s="72"/>
      <c r="AT7" s="72">
        <v>1943334983</v>
      </c>
      <c r="AU7" s="72"/>
      <c r="AV7" s="72"/>
      <c r="AW7" s="72"/>
      <c r="AX7" s="71">
        <v>2001635032</v>
      </c>
      <c r="AY7" s="72"/>
      <c r="AZ7" s="76"/>
      <c r="BA7" s="72"/>
      <c r="BB7" s="72"/>
      <c r="BC7" s="72"/>
      <c r="BD7" s="72"/>
      <c r="BE7" s="72"/>
      <c r="BF7" s="72"/>
      <c r="BG7" s="72">
        <v>2001635032</v>
      </c>
      <c r="BH7" s="72"/>
      <c r="BI7" s="72"/>
      <c r="BJ7" s="72"/>
      <c r="BK7" s="71">
        <v>2061684083</v>
      </c>
      <c r="BL7" s="72"/>
      <c r="BM7" s="76"/>
      <c r="BN7" s="72"/>
      <c r="BO7" s="72"/>
      <c r="BP7" s="72"/>
      <c r="BQ7" s="72"/>
      <c r="BR7" s="72"/>
      <c r="BS7" s="72"/>
      <c r="BT7" s="72">
        <v>2061684083</v>
      </c>
      <c r="BU7" s="72"/>
      <c r="BV7" s="72"/>
      <c r="BW7" s="72"/>
      <c r="BX7" s="71">
        <v>8232559796</v>
      </c>
      <c r="BY7" s="73">
        <v>0</v>
      </c>
      <c r="BZ7" s="73">
        <v>0</v>
      </c>
      <c r="CA7" s="73">
        <v>0</v>
      </c>
      <c r="CB7" s="73">
        <v>0</v>
      </c>
      <c r="CC7" s="73">
        <v>0</v>
      </c>
      <c r="CD7" s="73">
        <v>0</v>
      </c>
      <c r="CE7" s="73">
        <v>0</v>
      </c>
      <c r="CF7" s="73">
        <v>0</v>
      </c>
      <c r="CG7" s="73">
        <v>8232559796</v>
      </c>
      <c r="CH7" s="73">
        <v>0</v>
      </c>
      <c r="CI7" s="73">
        <v>0</v>
      </c>
      <c r="CJ7" s="73">
        <v>0</v>
      </c>
      <c r="CK7" s="63" t="s">
        <v>227</v>
      </c>
      <c r="CL7" s="74" t="s">
        <v>193</v>
      </c>
      <c r="CM7" s="74" t="s">
        <v>194</v>
      </c>
      <c r="CN7" s="74" t="s">
        <v>228</v>
      </c>
      <c r="CO7" s="60">
        <v>1</v>
      </c>
      <c r="CP7" s="61" t="s">
        <v>196</v>
      </c>
      <c r="CQ7" s="60">
        <v>101</v>
      </c>
      <c r="CR7" s="61" t="s">
        <v>197</v>
      </c>
      <c r="CS7" s="60">
        <v>10102</v>
      </c>
      <c r="CT7" s="61" t="s">
        <v>211</v>
      </c>
      <c r="CU7" s="62">
        <v>1010201</v>
      </c>
      <c r="CV7" s="63" t="s">
        <v>212</v>
      </c>
      <c r="CW7" s="100" t="s">
        <v>229</v>
      </c>
      <c r="CX7" s="100" t="s">
        <v>196</v>
      </c>
      <c r="CY7" s="100" t="s">
        <v>197</v>
      </c>
      <c r="CZ7" s="100" t="s">
        <v>211</v>
      </c>
      <c r="DA7" s="100" t="s">
        <v>212</v>
      </c>
    </row>
    <row r="8" spans="2:105" ht="76.5" hidden="1" x14ac:dyDescent="0.25">
      <c r="B8" s="75" t="s">
        <v>230</v>
      </c>
      <c r="C8" s="148" t="s">
        <v>231</v>
      </c>
      <c r="D8" s="66" t="s">
        <v>180</v>
      </c>
      <c r="E8" s="75" t="s">
        <v>222</v>
      </c>
      <c r="F8" s="63" t="s">
        <v>223</v>
      </c>
      <c r="G8" s="62" t="s">
        <v>183</v>
      </c>
      <c r="H8" s="63" t="s">
        <v>184</v>
      </c>
      <c r="I8" s="63" t="s">
        <v>185</v>
      </c>
      <c r="J8" s="307" t="s">
        <v>232</v>
      </c>
      <c r="K8" s="308">
        <v>1</v>
      </c>
      <c r="L8" s="63" t="s">
        <v>186</v>
      </c>
      <c r="M8" s="63" t="s">
        <v>233</v>
      </c>
      <c r="N8" s="63" t="s">
        <v>234</v>
      </c>
      <c r="O8" s="63" t="s">
        <v>235</v>
      </c>
      <c r="P8" s="63" t="s">
        <v>190</v>
      </c>
      <c r="Q8" s="63" t="s">
        <v>208</v>
      </c>
      <c r="R8" s="63"/>
      <c r="S8" s="68">
        <v>100</v>
      </c>
      <c r="T8" s="69">
        <v>25</v>
      </c>
      <c r="U8" s="70">
        <v>50</v>
      </c>
      <c r="V8" s="70">
        <v>75</v>
      </c>
      <c r="W8" s="70">
        <v>100</v>
      </c>
      <c r="X8" s="71">
        <v>1569702336</v>
      </c>
      <c r="Y8" s="72"/>
      <c r="Z8" s="72">
        <v>1569702336</v>
      </c>
      <c r="AA8" s="72"/>
      <c r="AB8" s="72"/>
      <c r="AC8" s="72"/>
      <c r="AD8" s="72"/>
      <c r="AE8" s="72"/>
      <c r="AF8" s="72"/>
      <c r="AG8" s="72"/>
      <c r="AH8" s="72"/>
      <c r="AI8" s="72"/>
      <c r="AJ8" s="72"/>
      <c r="AK8" s="71">
        <v>1673801855.5188482</v>
      </c>
      <c r="AL8" s="72"/>
      <c r="AM8" s="72">
        <v>1673801855.5188482</v>
      </c>
      <c r="AN8" s="72"/>
      <c r="AO8" s="72"/>
      <c r="AP8" s="72"/>
      <c r="AQ8" s="72"/>
      <c r="AR8" s="72"/>
      <c r="AS8" s="72"/>
      <c r="AT8" s="72"/>
      <c r="AU8" s="72"/>
      <c r="AV8" s="72"/>
      <c r="AW8" s="72"/>
      <c r="AX8" s="71">
        <v>1790967985.4051676</v>
      </c>
      <c r="AY8" s="72"/>
      <c r="AZ8" s="72">
        <v>1790967985.4051676</v>
      </c>
      <c r="BA8" s="72"/>
      <c r="BB8" s="72"/>
      <c r="BC8" s="72"/>
      <c r="BD8" s="72"/>
      <c r="BE8" s="72"/>
      <c r="BF8" s="72"/>
      <c r="BG8" s="72"/>
      <c r="BH8" s="72"/>
      <c r="BI8" s="72"/>
      <c r="BJ8" s="72"/>
      <c r="BK8" s="71">
        <v>1916335744.3835294</v>
      </c>
      <c r="BL8" s="72"/>
      <c r="BM8" s="72">
        <v>1916335744.3835294</v>
      </c>
      <c r="BN8" s="72"/>
      <c r="BO8" s="72"/>
      <c r="BP8" s="72"/>
      <c r="BQ8" s="72"/>
      <c r="BR8" s="72"/>
      <c r="BS8" s="72"/>
      <c r="BT8" s="72"/>
      <c r="BU8" s="72"/>
      <c r="BV8" s="72"/>
      <c r="BW8" s="72"/>
      <c r="BX8" s="71">
        <v>6950807921.3075457</v>
      </c>
      <c r="BY8" s="73">
        <v>0</v>
      </c>
      <c r="BZ8" s="73">
        <v>6950807921.3075457</v>
      </c>
      <c r="CA8" s="73">
        <v>0</v>
      </c>
      <c r="CB8" s="73">
        <v>0</v>
      </c>
      <c r="CC8" s="73">
        <v>0</v>
      </c>
      <c r="CD8" s="73">
        <v>0</v>
      </c>
      <c r="CE8" s="73">
        <v>0</v>
      </c>
      <c r="CF8" s="73">
        <v>0</v>
      </c>
      <c r="CG8" s="73">
        <v>0</v>
      </c>
      <c r="CH8" s="73">
        <v>0</v>
      </c>
      <c r="CI8" s="73">
        <v>0</v>
      </c>
      <c r="CJ8" s="73">
        <v>0</v>
      </c>
      <c r="CK8" s="63" t="s">
        <v>236</v>
      </c>
      <c r="CL8" s="74" t="s">
        <v>193</v>
      </c>
      <c r="CM8" s="74" t="s">
        <v>194</v>
      </c>
      <c r="CN8" s="74" t="s">
        <v>228</v>
      </c>
      <c r="CO8" s="60">
        <v>1</v>
      </c>
      <c r="CP8" s="61" t="s">
        <v>196</v>
      </c>
      <c r="CQ8" s="60">
        <v>101</v>
      </c>
      <c r="CR8" s="61" t="s">
        <v>197</v>
      </c>
      <c r="CS8" s="60">
        <v>10102</v>
      </c>
      <c r="CT8" s="61" t="s">
        <v>211</v>
      </c>
      <c r="CU8" s="62">
        <v>1010201</v>
      </c>
      <c r="CV8" s="63" t="s">
        <v>212</v>
      </c>
      <c r="CW8" s="100" t="s">
        <v>229</v>
      </c>
      <c r="CX8" s="100" t="s">
        <v>196</v>
      </c>
      <c r="CY8" s="100" t="s">
        <v>197</v>
      </c>
      <c r="CZ8" s="100" t="s">
        <v>211</v>
      </c>
      <c r="DA8" s="100" t="s">
        <v>212</v>
      </c>
    </row>
    <row r="9" spans="2:105" ht="76.5" hidden="1" x14ac:dyDescent="0.25">
      <c r="B9" s="75" t="s">
        <v>237</v>
      </c>
      <c r="C9" s="65" t="s">
        <v>238</v>
      </c>
      <c r="D9" s="66" t="s">
        <v>239</v>
      </c>
      <c r="E9" s="75" t="s">
        <v>222</v>
      </c>
      <c r="F9" s="63" t="s">
        <v>223</v>
      </c>
      <c r="G9" s="62" t="s">
        <v>240</v>
      </c>
      <c r="H9" s="63" t="s">
        <v>241</v>
      </c>
      <c r="I9" s="63" t="s">
        <v>185</v>
      </c>
      <c r="J9" s="307">
        <v>2015</v>
      </c>
      <c r="K9" s="308">
        <v>0.22</v>
      </c>
      <c r="L9" s="63" t="s">
        <v>242</v>
      </c>
      <c r="M9" s="63" t="s">
        <v>243</v>
      </c>
      <c r="N9" s="63" t="s">
        <v>244</v>
      </c>
      <c r="O9" s="77" t="s">
        <v>245</v>
      </c>
      <c r="P9" s="63" t="s">
        <v>246</v>
      </c>
      <c r="Q9" s="63" t="s">
        <v>247</v>
      </c>
      <c r="R9" s="63"/>
      <c r="S9" s="68">
        <v>22</v>
      </c>
      <c r="T9" s="69">
        <v>100</v>
      </c>
      <c r="U9" s="69">
        <v>100</v>
      </c>
      <c r="V9" s="69">
        <v>100</v>
      </c>
      <c r="W9" s="69">
        <v>22</v>
      </c>
      <c r="X9" s="71">
        <v>0</v>
      </c>
      <c r="Y9" s="78"/>
      <c r="Z9" s="79"/>
      <c r="AA9" s="79"/>
      <c r="AB9" s="79"/>
      <c r="AC9" s="79"/>
      <c r="AD9" s="79"/>
      <c r="AE9" s="79"/>
      <c r="AF9" s="79"/>
      <c r="AG9" s="79"/>
      <c r="AH9" s="79"/>
      <c r="AI9" s="79"/>
      <c r="AJ9" s="79"/>
      <c r="AK9" s="71">
        <v>900000000</v>
      </c>
      <c r="AL9" s="78"/>
      <c r="AM9" s="79"/>
      <c r="AN9" s="79"/>
      <c r="AO9" s="79"/>
      <c r="AP9" s="79"/>
      <c r="AQ9" s="79"/>
      <c r="AR9" s="79"/>
      <c r="AS9" s="79"/>
      <c r="AT9" s="79">
        <v>900000000</v>
      </c>
      <c r="AU9" s="79"/>
      <c r="AV9" s="79"/>
      <c r="AW9" s="79"/>
      <c r="AX9" s="71">
        <v>941000001</v>
      </c>
      <c r="AY9" s="78"/>
      <c r="AZ9" s="79"/>
      <c r="BA9" s="79"/>
      <c r="BB9" s="79"/>
      <c r="BC9" s="79"/>
      <c r="BD9" s="79"/>
      <c r="BE9" s="79"/>
      <c r="BF9" s="79"/>
      <c r="BG9" s="79">
        <v>941000001</v>
      </c>
      <c r="BH9" s="79"/>
      <c r="BI9" s="79"/>
      <c r="BJ9" s="79"/>
      <c r="BK9" s="71">
        <v>967430001</v>
      </c>
      <c r="BL9" s="78"/>
      <c r="BM9" s="79"/>
      <c r="BN9" s="79"/>
      <c r="BO9" s="79"/>
      <c r="BP9" s="79"/>
      <c r="BQ9" s="79"/>
      <c r="BR9" s="79"/>
      <c r="BS9" s="79"/>
      <c r="BT9" s="79">
        <v>967430001</v>
      </c>
      <c r="BU9" s="79"/>
      <c r="BV9" s="79"/>
      <c r="BW9" s="79"/>
      <c r="BX9" s="71">
        <v>2808430002</v>
      </c>
      <c r="BY9" s="73">
        <v>0</v>
      </c>
      <c r="BZ9" s="73">
        <v>0</v>
      </c>
      <c r="CA9" s="73">
        <v>0</v>
      </c>
      <c r="CB9" s="73">
        <v>0</v>
      </c>
      <c r="CC9" s="73">
        <v>0</v>
      </c>
      <c r="CD9" s="73">
        <v>0</v>
      </c>
      <c r="CE9" s="73">
        <v>0</v>
      </c>
      <c r="CF9" s="73">
        <v>0</v>
      </c>
      <c r="CG9" s="73">
        <v>2808430002</v>
      </c>
      <c r="CH9" s="73">
        <v>0</v>
      </c>
      <c r="CI9" s="73">
        <v>0</v>
      </c>
      <c r="CJ9" s="73">
        <v>0</v>
      </c>
      <c r="CK9" s="63" t="s">
        <v>248</v>
      </c>
      <c r="CL9" s="74" t="s">
        <v>249</v>
      </c>
      <c r="CM9" s="74" t="s">
        <v>250</v>
      </c>
      <c r="CN9" s="74" t="s">
        <v>251</v>
      </c>
      <c r="CO9" s="60">
        <v>1</v>
      </c>
      <c r="CP9" s="61" t="s">
        <v>196</v>
      </c>
      <c r="CQ9" s="60">
        <v>101</v>
      </c>
      <c r="CR9" s="61" t="s">
        <v>197</v>
      </c>
      <c r="CS9" s="60">
        <v>10102</v>
      </c>
      <c r="CT9" s="61" t="s">
        <v>211</v>
      </c>
      <c r="CU9" s="62">
        <v>1010201</v>
      </c>
      <c r="CV9" s="63" t="s">
        <v>212</v>
      </c>
      <c r="CW9" s="100" t="s">
        <v>229</v>
      </c>
      <c r="CX9" s="100" t="s">
        <v>196</v>
      </c>
      <c r="CY9" s="100" t="s">
        <v>197</v>
      </c>
      <c r="CZ9" s="100" t="s">
        <v>211</v>
      </c>
      <c r="DA9" s="100" t="s">
        <v>212</v>
      </c>
    </row>
    <row r="10" spans="2:105" ht="76.5" hidden="1" x14ac:dyDescent="0.25">
      <c r="B10" s="75" t="s">
        <v>252</v>
      </c>
      <c r="C10" s="75" t="s">
        <v>253</v>
      </c>
      <c r="D10" s="66" t="s">
        <v>239</v>
      </c>
      <c r="E10" s="75" t="s">
        <v>222</v>
      </c>
      <c r="F10" s="63" t="s">
        <v>223</v>
      </c>
      <c r="G10" s="62" t="s">
        <v>183</v>
      </c>
      <c r="H10" s="63" t="s">
        <v>241</v>
      </c>
      <c r="I10" s="63" t="s">
        <v>185</v>
      </c>
      <c r="J10" s="307">
        <v>2015</v>
      </c>
      <c r="K10" s="308">
        <v>46</v>
      </c>
      <c r="L10" s="63" t="s">
        <v>242</v>
      </c>
      <c r="M10" s="63" t="s">
        <v>254</v>
      </c>
      <c r="N10" s="63" t="s">
        <v>255</v>
      </c>
      <c r="O10" s="63" t="s">
        <v>256</v>
      </c>
      <c r="P10" s="63" t="s">
        <v>257</v>
      </c>
      <c r="Q10" s="63" t="s">
        <v>232</v>
      </c>
      <c r="R10" s="63"/>
      <c r="S10" s="68">
        <v>46</v>
      </c>
      <c r="T10" s="69">
        <v>100</v>
      </c>
      <c r="U10" s="69">
        <v>100</v>
      </c>
      <c r="V10" s="69">
        <v>100</v>
      </c>
      <c r="W10" s="69">
        <v>46</v>
      </c>
      <c r="X10" s="71">
        <v>30000000</v>
      </c>
      <c r="Y10" s="78"/>
      <c r="Z10" s="79"/>
      <c r="AA10" s="79"/>
      <c r="AB10" s="79"/>
      <c r="AC10" s="79"/>
      <c r="AD10" s="79"/>
      <c r="AE10" s="79"/>
      <c r="AF10" s="79"/>
      <c r="AG10" s="79">
        <v>30000000</v>
      </c>
      <c r="AH10" s="79"/>
      <c r="AI10" s="79"/>
      <c r="AJ10" s="79"/>
      <c r="AK10" s="71">
        <v>36000000</v>
      </c>
      <c r="AL10" s="78"/>
      <c r="AM10" s="79"/>
      <c r="AN10" s="79"/>
      <c r="AO10" s="79"/>
      <c r="AP10" s="79"/>
      <c r="AQ10" s="79"/>
      <c r="AR10" s="79"/>
      <c r="AS10" s="79"/>
      <c r="AT10" s="79">
        <v>36000000</v>
      </c>
      <c r="AU10" s="79"/>
      <c r="AV10" s="79"/>
      <c r="AW10" s="79"/>
      <c r="AX10" s="71">
        <v>38000000</v>
      </c>
      <c r="AY10" s="78"/>
      <c r="AZ10" s="79"/>
      <c r="BA10" s="79"/>
      <c r="BB10" s="79"/>
      <c r="BC10" s="79"/>
      <c r="BD10" s="79"/>
      <c r="BE10" s="79"/>
      <c r="BF10" s="79"/>
      <c r="BG10" s="79">
        <v>38000000</v>
      </c>
      <c r="BH10" s="79"/>
      <c r="BI10" s="79"/>
      <c r="BJ10" s="79"/>
      <c r="BK10" s="71">
        <v>40000000</v>
      </c>
      <c r="BL10" s="78"/>
      <c r="BM10" s="79"/>
      <c r="BN10" s="79"/>
      <c r="BO10" s="79"/>
      <c r="BP10" s="79"/>
      <c r="BQ10" s="79"/>
      <c r="BR10" s="79"/>
      <c r="BS10" s="79"/>
      <c r="BT10" s="79">
        <v>40000000</v>
      </c>
      <c r="BU10" s="79"/>
      <c r="BV10" s="79"/>
      <c r="BW10" s="79"/>
      <c r="BX10" s="71">
        <v>144000000</v>
      </c>
      <c r="BY10" s="73">
        <v>0</v>
      </c>
      <c r="BZ10" s="73">
        <v>0</v>
      </c>
      <c r="CA10" s="73">
        <v>0</v>
      </c>
      <c r="CB10" s="73">
        <v>0</v>
      </c>
      <c r="CC10" s="73">
        <v>0</v>
      </c>
      <c r="CD10" s="73">
        <v>0</v>
      </c>
      <c r="CE10" s="73">
        <v>0</v>
      </c>
      <c r="CF10" s="73">
        <v>0</v>
      </c>
      <c r="CG10" s="73">
        <v>144000000</v>
      </c>
      <c r="CH10" s="73">
        <v>0</v>
      </c>
      <c r="CI10" s="73">
        <v>0</v>
      </c>
      <c r="CJ10" s="73">
        <v>0</v>
      </c>
      <c r="CK10" s="63" t="s">
        <v>258</v>
      </c>
      <c r="CL10" s="74" t="s">
        <v>249</v>
      </c>
      <c r="CM10" s="74" t="s">
        <v>250</v>
      </c>
      <c r="CN10" s="74" t="s">
        <v>251</v>
      </c>
      <c r="CO10" s="60">
        <v>1</v>
      </c>
      <c r="CP10" s="61" t="s">
        <v>196</v>
      </c>
      <c r="CQ10" s="60">
        <v>101</v>
      </c>
      <c r="CR10" s="61" t="s">
        <v>197</v>
      </c>
      <c r="CS10" s="60">
        <v>10102</v>
      </c>
      <c r="CT10" s="61" t="s">
        <v>211</v>
      </c>
      <c r="CU10" s="62">
        <v>1010201</v>
      </c>
      <c r="CV10" s="63" t="s">
        <v>212</v>
      </c>
      <c r="CW10" s="100" t="s">
        <v>229</v>
      </c>
      <c r="CX10" s="100" t="s">
        <v>196</v>
      </c>
      <c r="CY10" s="100" t="s">
        <v>197</v>
      </c>
      <c r="CZ10" s="100" t="s">
        <v>211</v>
      </c>
      <c r="DA10" s="100" t="s">
        <v>212</v>
      </c>
    </row>
    <row r="11" spans="2:105" ht="127.5" hidden="1" x14ac:dyDescent="0.25">
      <c r="B11" s="75" t="s">
        <v>259</v>
      </c>
      <c r="C11" s="80" t="s">
        <v>260</v>
      </c>
      <c r="D11" s="66" t="s">
        <v>180</v>
      </c>
      <c r="E11" s="65" t="s">
        <v>261</v>
      </c>
      <c r="F11" s="63" t="s">
        <v>262</v>
      </c>
      <c r="G11" s="62" t="s">
        <v>240</v>
      </c>
      <c r="H11" s="63" t="s">
        <v>184</v>
      </c>
      <c r="I11" s="63" t="s">
        <v>185</v>
      </c>
      <c r="J11" s="307">
        <v>2015</v>
      </c>
      <c r="K11" s="312">
        <v>1</v>
      </c>
      <c r="L11" s="63" t="s">
        <v>263</v>
      </c>
      <c r="M11" s="63" t="s">
        <v>264</v>
      </c>
      <c r="N11" s="63" t="s">
        <v>265</v>
      </c>
      <c r="O11" s="63" t="s">
        <v>266</v>
      </c>
      <c r="P11" s="63" t="s">
        <v>190</v>
      </c>
      <c r="Q11" s="63" t="s">
        <v>208</v>
      </c>
      <c r="R11" s="63"/>
      <c r="S11" s="68">
        <v>100</v>
      </c>
      <c r="T11" s="70">
        <v>100</v>
      </c>
      <c r="U11" s="70">
        <v>100</v>
      </c>
      <c r="V11" s="70">
        <v>100</v>
      </c>
      <c r="W11" s="70">
        <v>100</v>
      </c>
      <c r="X11" s="71">
        <v>95600924529</v>
      </c>
      <c r="Y11" s="79"/>
      <c r="Z11" s="79"/>
      <c r="AA11" s="79">
        <v>95600924529</v>
      </c>
      <c r="AB11" s="79"/>
      <c r="AC11" s="79"/>
      <c r="AD11" s="79"/>
      <c r="AE11" s="79"/>
      <c r="AF11" s="79"/>
      <c r="AG11" s="79"/>
      <c r="AH11" s="79"/>
      <c r="AI11" s="79"/>
      <c r="AJ11" s="79"/>
      <c r="AK11" s="71">
        <v>99424961510.160004</v>
      </c>
      <c r="AL11" s="79"/>
      <c r="AM11" s="79"/>
      <c r="AN11" s="72">
        <v>99424961510.160004</v>
      </c>
      <c r="AO11" s="79"/>
      <c r="AP11" s="79"/>
      <c r="AQ11" s="79"/>
      <c r="AR11" s="79"/>
      <c r="AS11" s="79"/>
      <c r="AT11" s="79"/>
      <c r="AU11" s="79"/>
      <c r="AV11" s="79"/>
      <c r="AW11" s="79"/>
      <c r="AX11" s="71">
        <v>103401959970.56641</v>
      </c>
      <c r="AY11" s="79"/>
      <c r="AZ11" s="79"/>
      <c r="BA11" s="72">
        <v>103401959970.56641</v>
      </c>
      <c r="BB11" s="79"/>
      <c r="BC11" s="79"/>
      <c r="BD11" s="79"/>
      <c r="BE11" s="79"/>
      <c r="BF11" s="79"/>
      <c r="BG11" s="79"/>
      <c r="BH11" s="79"/>
      <c r="BI11" s="79"/>
      <c r="BJ11" s="79"/>
      <c r="BK11" s="71">
        <v>107538038369.38907</v>
      </c>
      <c r="BL11" s="79"/>
      <c r="BM11" s="79"/>
      <c r="BN11" s="72">
        <v>107538038369.38907</v>
      </c>
      <c r="BO11" s="79"/>
      <c r="BP11" s="79"/>
      <c r="BQ11" s="79"/>
      <c r="BR11" s="79"/>
      <c r="BS11" s="79"/>
      <c r="BT11" s="79"/>
      <c r="BU11" s="79"/>
      <c r="BV11" s="79"/>
      <c r="BW11" s="79"/>
      <c r="BX11" s="71">
        <v>405965884379.11548</v>
      </c>
      <c r="BY11" s="73">
        <v>0</v>
      </c>
      <c r="BZ11" s="73">
        <v>0</v>
      </c>
      <c r="CA11" s="73">
        <v>405965884379.11548</v>
      </c>
      <c r="CB11" s="73">
        <v>0</v>
      </c>
      <c r="CC11" s="73">
        <v>0</v>
      </c>
      <c r="CD11" s="73">
        <v>0</v>
      </c>
      <c r="CE11" s="73">
        <v>0</v>
      </c>
      <c r="CF11" s="73">
        <v>0</v>
      </c>
      <c r="CG11" s="73">
        <v>0</v>
      </c>
      <c r="CH11" s="73">
        <v>0</v>
      </c>
      <c r="CI11" s="73">
        <v>0</v>
      </c>
      <c r="CJ11" s="73">
        <v>0</v>
      </c>
      <c r="CK11" s="63" t="s">
        <v>267</v>
      </c>
      <c r="CL11" s="74" t="s">
        <v>193</v>
      </c>
      <c r="CM11" s="74" t="s">
        <v>194</v>
      </c>
      <c r="CN11" s="74" t="s">
        <v>268</v>
      </c>
      <c r="CO11" s="60">
        <v>1</v>
      </c>
      <c r="CP11" s="61" t="s">
        <v>196</v>
      </c>
      <c r="CQ11" s="60">
        <v>101</v>
      </c>
      <c r="CR11" s="61" t="s">
        <v>197</v>
      </c>
      <c r="CS11" s="60">
        <v>10103</v>
      </c>
      <c r="CT11" s="61" t="s">
        <v>269</v>
      </c>
      <c r="CU11" s="62">
        <v>1010301</v>
      </c>
      <c r="CV11" s="63" t="s">
        <v>270</v>
      </c>
      <c r="CW11" s="100" t="s">
        <v>271</v>
      </c>
      <c r="CX11" s="100" t="s">
        <v>196</v>
      </c>
      <c r="CY11" s="100" t="s">
        <v>197</v>
      </c>
      <c r="CZ11" s="100" t="s">
        <v>269</v>
      </c>
      <c r="DA11" s="100" t="s">
        <v>270</v>
      </c>
    </row>
    <row r="12" spans="2:105" ht="127.5" hidden="1" x14ac:dyDescent="0.25">
      <c r="B12" s="75" t="s">
        <v>272</v>
      </c>
      <c r="C12" s="80" t="s">
        <v>273</v>
      </c>
      <c r="D12" s="66" t="s">
        <v>180</v>
      </c>
      <c r="E12" s="65" t="s">
        <v>261</v>
      </c>
      <c r="F12" s="63" t="s">
        <v>262</v>
      </c>
      <c r="G12" s="62" t="s">
        <v>240</v>
      </c>
      <c r="H12" s="63" t="s">
        <v>184</v>
      </c>
      <c r="I12" s="63" t="s">
        <v>185</v>
      </c>
      <c r="J12" s="307">
        <v>2015</v>
      </c>
      <c r="K12" s="312">
        <v>1</v>
      </c>
      <c r="L12" s="63" t="s">
        <v>274</v>
      </c>
      <c r="M12" s="63" t="s">
        <v>275</v>
      </c>
      <c r="N12" s="63" t="s">
        <v>276</v>
      </c>
      <c r="O12" s="63" t="s">
        <v>277</v>
      </c>
      <c r="P12" s="63" t="s">
        <v>190</v>
      </c>
      <c r="Q12" s="63" t="s">
        <v>208</v>
      </c>
      <c r="R12" s="63"/>
      <c r="S12" s="68">
        <v>100</v>
      </c>
      <c r="T12" s="70">
        <v>100</v>
      </c>
      <c r="U12" s="70">
        <v>100</v>
      </c>
      <c r="V12" s="70">
        <v>100</v>
      </c>
      <c r="W12" s="70">
        <v>100</v>
      </c>
      <c r="X12" s="71">
        <v>160000000</v>
      </c>
      <c r="Y12" s="79"/>
      <c r="Z12" s="79">
        <v>160000000</v>
      </c>
      <c r="AA12" s="79"/>
      <c r="AB12" s="79"/>
      <c r="AC12" s="79"/>
      <c r="AD12" s="79"/>
      <c r="AE12" s="79"/>
      <c r="AF12" s="79"/>
      <c r="AG12" s="79"/>
      <c r="AH12" s="79"/>
      <c r="AI12" s="79"/>
      <c r="AJ12" s="79"/>
      <c r="AK12" s="71">
        <v>170610880.00000003</v>
      </c>
      <c r="AL12" s="79"/>
      <c r="AM12" s="72">
        <v>170610880.00000003</v>
      </c>
      <c r="AN12" s="79"/>
      <c r="AO12" s="79"/>
      <c r="AP12" s="79"/>
      <c r="AQ12" s="79"/>
      <c r="AR12" s="79"/>
      <c r="AS12" s="79"/>
      <c r="AT12" s="79"/>
      <c r="AU12" s="79"/>
      <c r="AV12" s="79"/>
      <c r="AW12" s="79"/>
      <c r="AX12" s="71">
        <v>182553641.60000005</v>
      </c>
      <c r="AY12" s="79"/>
      <c r="AZ12" s="72">
        <v>182553641.60000005</v>
      </c>
      <c r="BA12" s="79"/>
      <c r="BB12" s="79"/>
      <c r="BC12" s="79"/>
      <c r="BD12" s="79"/>
      <c r="BE12" s="79"/>
      <c r="BF12" s="79"/>
      <c r="BG12" s="79"/>
      <c r="BH12" s="79"/>
      <c r="BI12" s="79"/>
      <c r="BJ12" s="79"/>
      <c r="BK12" s="71">
        <v>195332396.51200005</v>
      </c>
      <c r="BL12" s="79"/>
      <c r="BM12" s="72">
        <v>195332396.51200005</v>
      </c>
      <c r="BN12" s="79"/>
      <c r="BO12" s="79"/>
      <c r="BP12" s="79"/>
      <c r="BQ12" s="79"/>
      <c r="BR12" s="79"/>
      <c r="BS12" s="79"/>
      <c r="BT12" s="79"/>
      <c r="BU12" s="79"/>
      <c r="BV12" s="79"/>
      <c r="BW12" s="79"/>
      <c r="BX12" s="71">
        <v>708496918.11200011</v>
      </c>
      <c r="BY12" s="73">
        <v>0</v>
      </c>
      <c r="BZ12" s="73">
        <v>708496918.11200011</v>
      </c>
      <c r="CA12" s="73">
        <v>0</v>
      </c>
      <c r="CB12" s="73">
        <v>0</v>
      </c>
      <c r="CC12" s="73">
        <v>0</v>
      </c>
      <c r="CD12" s="73">
        <v>0</v>
      </c>
      <c r="CE12" s="73">
        <v>0</v>
      </c>
      <c r="CF12" s="73">
        <v>0</v>
      </c>
      <c r="CG12" s="73">
        <v>0</v>
      </c>
      <c r="CH12" s="73">
        <v>0</v>
      </c>
      <c r="CI12" s="73">
        <v>0</v>
      </c>
      <c r="CJ12" s="73">
        <v>0</v>
      </c>
      <c r="CK12" s="63" t="s">
        <v>278</v>
      </c>
      <c r="CL12" s="74" t="s">
        <v>193</v>
      </c>
      <c r="CM12" s="74" t="s">
        <v>194</v>
      </c>
      <c r="CN12" s="74" t="s">
        <v>268</v>
      </c>
      <c r="CO12" s="60">
        <v>1</v>
      </c>
      <c r="CP12" s="61" t="s">
        <v>196</v>
      </c>
      <c r="CQ12" s="60">
        <v>101</v>
      </c>
      <c r="CR12" s="61" t="s">
        <v>197</v>
      </c>
      <c r="CS12" s="60">
        <v>10103</v>
      </c>
      <c r="CT12" s="61" t="s">
        <v>269</v>
      </c>
      <c r="CU12" s="62">
        <v>1010301</v>
      </c>
      <c r="CV12" s="63" t="s">
        <v>270</v>
      </c>
      <c r="CW12" s="100" t="s">
        <v>271</v>
      </c>
      <c r="CX12" s="100" t="s">
        <v>196</v>
      </c>
      <c r="CY12" s="100" t="s">
        <v>197</v>
      </c>
      <c r="CZ12" s="100" t="s">
        <v>269</v>
      </c>
      <c r="DA12" s="100" t="s">
        <v>270</v>
      </c>
    </row>
    <row r="13" spans="2:105" ht="89.25" hidden="1" x14ac:dyDescent="0.25">
      <c r="B13" s="75" t="s">
        <v>279</v>
      </c>
      <c r="C13" s="80" t="s">
        <v>280</v>
      </c>
      <c r="D13" s="66" t="s">
        <v>180</v>
      </c>
      <c r="E13" s="65" t="s">
        <v>281</v>
      </c>
      <c r="F13" s="63" t="s">
        <v>282</v>
      </c>
      <c r="G13" s="62" t="s">
        <v>183</v>
      </c>
      <c r="H13" s="63" t="s">
        <v>184</v>
      </c>
      <c r="I13" s="63" t="s">
        <v>185</v>
      </c>
      <c r="J13" s="307">
        <v>2015</v>
      </c>
      <c r="K13" s="308" t="s">
        <v>283</v>
      </c>
      <c r="L13" s="63" t="s">
        <v>186</v>
      </c>
      <c r="M13" s="63" t="s">
        <v>284</v>
      </c>
      <c r="N13" s="63" t="s">
        <v>285</v>
      </c>
      <c r="O13" s="63" t="s">
        <v>286</v>
      </c>
      <c r="P13" s="63" t="s">
        <v>190</v>
      </c>
      <c r="Q13" s="63" t="s">
        <v>208</v>
      </c>
      <c r="R13" s="63"/>
      <c r="S13" s="68">
        <v>100</v>
      </c>
      <c r="T13" s="70">
        <v>25</v>
      </c>
      <c r="U13" s="70">
        <v>50</v>
      </c>
      <c r="V13" s="70">
        <v>75</v>
      </c>
      <c r="W13" s="70">
        <v>100</v>
      </c>
      <c r="X13" s="71">
        <v>136576768801.22601</v>
      </c>
      <c r="Y13" s="79">
        <v>59754229026.226013</v>
      </c>
      <c r="Z13" s="79">
        <v>49412480832</v>
      </c>
      <c r="AA13" s="79">
        <v>20783298499</v>
      </c>
      <c r="AB13" s="79">
        <v>2331424000</v>
      </c>
      <c r="AC13" s="79"/>
      <c r="AD13" s="79"/>
      <c r="AE13" s="79"/>
      <c r="AF13" s="79"/>
      <c r="AG13" s="81">
        <v>4295336444</v>
      </c>
      <c r="AH13" s="79"/>
      <c r="AI13" s="79"/>
      <c r="AJ13" s="79"/>
      <c r="AK13" s="71">
        <v>81129611432.096588</v>
      </c>
      <c r="AL13" s="79"/>
      <c r="AM13" s="72">
        <v>52689417735.816582</v>
      </c>
      <c r="AN13" s="72">
        <v>21614630438.959999</v>
      </c>
      <c r="AO13" s="81">
        <v>2401366720</v>
      </c>
      <c r="AP13" s="79"/>
      <c r="AQ13" s="79"/>
      <c r="AR13" s="79"/>
      <c r="AS13" s="79"/>
      <c r="AT13" s="82">
        <v>4424196537.3199997</v>
      </c>
      <c r="AU13" s="79"/>
      <c r="AV13" s="79"/>
      <c r="AW13" s="79"/>
      <c r="AX13" s="71">
        <v>85887222788.88176</v>
      </c>
      <c r="AY13" s="79"/>
      <c r="AZ13" s="72">
        <v>56377676977.323746</v>
      </c>
      <c r="BA13" s="72">
        <v>22479215656.518398</v>
      </c>
      <c r="BB13" s="81">
        <v>2473407721.5999999</v>
      </c>
      <c r="BC13" s="79"/>
      <c r="BD13" s="79"/>
      <c r="BE13" s="79"/>
      <c r="BF13" s="79"/>
      <c r="BG13" s="81">
        <v>4556922433.4396</v>
      </c>
      <c r="BH13" s="79"/>
      <c r="BI13" s="79"/>
      <c r="BJ13" s="79"/>
      <c r="BK13" s="71">
        <v>90943738707.958344</v>
      </c>
      <c r="BL13" s="79"/>
      <c r="BM13" s="72">
        <v>60324114365.736412</v>
      </c>
      <c r="BN13" s="72">
        <v>23378384282.779137</v>
      </c>
      <c r="BO13" s="79">
        <v>2547609953</v>
      </c>
      <c r="BP13" s="79"/>
      <c r="BQ13" s="79"/>
      <c r="BR13" s="79"/>
      <c r="BS13" s="79"/>
      <c r="BT13" s="81">
        <v>4693630106.4427881</v>
      </c>
      <c r="BU13" s="79"/>
      <c r="BV13" s="79"/>
      <c r="BW13" s="79"/>
      <c r="BX13" s="71">
        <v>394537341730.16272</v>
      </c>
      <c r="BY13" s="73">
        <v>59754229026.226013</v>
      </c>
      <c r="BZ13" s="73">
        <v>218803689910.87674</v>
      </c>
      <c r="CA13" s="73">
        <v>88255528877.257538</v>
      </c>
      <c r="CB13" s="73">
        <v>9753808394.6000004</v>
      </c>
      <c r="CC13" s="73">
        <v>0</v>
      </c>
      <c r="CD13" s="73">
        <v>0</v>
      </c>
      <c r="CE13" s="73">
        <v>0</v>
      </c>
      <c r="CF13" s="73">
        <v>0</v>
      </c>
      <c r="CG13" s="73">
        <v>17970085521.202389</v>
      </c>
      <c r="CH13" s="73">
        <v>0</v>
      </c>
      <c r="CI13" s="73">
        <v>0</v>
      </c>
      <c r="CJ13" s="73">
        <v>0</v>
      </c>
      <c r="CK13" s="63" t="s">
        <v>287</v>
      </c>
      <c r="CL13" s="74" t="s">
        <v>193</v>
      </c>
      <c r="CM13" s="74" t="s">
        <v>194</v>
      </c>
      <c r="CN13" s="74" t="s">
        <v>268</v>
      </c>
      <c r="CO13" s="60">
        <v>1</v>
      </c>
      <c r="CP13" s="61" t="s">
        <v>196</v>
      </c>
      <c r="CQ13" s="60">
        <v>101</v>
      </c>
      <c r="CR13" s="61" t="s">
        <v>197</v>
      </c>
      <c r="CS13" s="60">
        <v>10103</v>
      </c>
      <c r="CT13" s="61" t="s">
        <v>269</v>
      </c>
      <c r="CU13" s="62">
        <v>1010302</v>
      </c>
      <c r="CV13" s="63" t="s">
        <v>288</v>
      </c>
      <c r="CW13" s="100" t="s">
        <v>289</v>
      </c>
      <c r="CX13" s="100" t="s">
        <v>196</v>
      </c>
      <c r="CY13" s="100" t="s">
        <v>197</v>
      </c>
      <c r="CZ13" s="100" t="s">
        <v>269</v>
      </c>
      <c r="DA13" s="100" t="s">
        <v>288</v>
      </c>
    </row>
    <row r="14" spans="2:105" ht="89.25" hidden="1" x14ac:dyDescent="0.25">
      <c r="B14" s="75" t="s">
        <v>290</v>
      </c>
      <c r="C14" s="80" t="s">
        <v>291</v>
      </c>
      <c r="D14" s="66" t="s">
        <v>180</v>
      </c>
      <c r="E14" s="65" t="s">
        <v>281</v>
      </c>
      <c r="F14" s="63" t="s">
        <v>282</v>
      </c>
      <c r="G14" s="62" t="s">
        <v>240</v>
      </c>
      <c r="H14" s="63" t="s">
        <v>184</v>
      </c>
      <c r="I14" s="63" t="s">
        <v>185</v>
      </c>
      <c r="J14" s="307">
        <v>2015</v>
      </c>
      <c r="K14" s="308">
        <v>1</v>
      </c>
      <c r="L14" s="63" t="s">
        <v>186</v>
      </c>
      <c r="M14" s="63" t="s">
        <v>292</v>
      </c>
      <c r="N14" s="63" t="s">
        <v>293</v>
      </c>
      <c r="O14" s="63" t="s">
        <v>294</v>
      </c>
      <c r="P14" s="63" t="s">
        <v>190</v>
      </c>
      <c r="Q14" s="63" t="s">
        <v>208</v>
      </c>
      <c r="R14" s="63"/>
      <c r="S14" s="68">
        <v>100</v>
      </c>
      <c r="T14" s="70">
        <v>100</v>
      </c>
      <c r="U14" s="70">
        <v>100</v>
      </c>
      <c r="V14" s="70">
        <v>100</v>
      </c>
      <c r="W14" s="70">
        <v>100</v>
      </c>
      <c r="X14" s="71">
        <v>35284960000</v>
      </c>
      <c r="Y14" s="79"/>
      <c r="Z14" s="79"/>
      <c r="AA14" s="79"/>
      <c r="AB14" s="81">
        <v>35284960000</v>
      </c>
      <c r="AC14" s="79"/>
      <c r="AD14" s="79"/>
      <c r="AE14" s="79"/>
      <c r="AF14" s="79"/>
      <c r="AG14" s="79"/>
      <c r="AH14" s="79"/>
      <c r="AI14" s="79"/>
      <c r="AJ14" s="79"/>
      <c r="AK14" s="71">
        <v>36343508800</v>
      </c>
      <c r="AL14" s="79"/>
      <c r="AM14" s="79"/>
      <c r="AN14" s="79"/>
      <c r="AO14" s="81">
        <v>36343508800</v>
      </c>
      <c r="AP14" s="79"/>
      <c r="AQ14" s="79"/>
      <c r="AR14" s="79"/>
      <c r="AS14" s="79"/>
      <c r="AT14" s="79"/>
      <c r="AU14" s="79"/>
      <c r="AV14" s="79"/>
      <c r="AW14" s="79"/>
      <c r="AX14" s="71">
        <v>37433814064</v>
      </c>
      <c r="AY14" s="79"/>
      <c r="AZ14" s="79"/>
      <c r="BA14" s="79"/>
      <c r="BB14" s="81">
        <v>37433814064</v>
      </c>
      <c r="BC14" s="79"/>
      <c r="BD14" s="79"/>
      <c r="BE14" s="79"/>
      <c r="BF14" s="79"/>
      <c r="BG14" s="79"/>
      <c r="BH14" s="79"/>
      <c r="BI14" s="79"/>
      <c r="BJ14" s="79"/>
      <c r="BK14" s="71">
        <v>38556828485.919998</v>
      </c>
      <c r="BL14" s="79"/>
      <c r="BM14" s="79"/>
      <c r="BN14" s="79"/>
      <c r="BO14" s="81">
        <v>38556828485.919998</v>
      </c>
      <c r="BP14" s="79"/>
      <c r="BQ14" s="79"/>
      <c r="BR14" s="79"/>
      <c r="BS14" s="79"/>
      <c r="BT14" s="79"/>
      <c r="BU14" s="79"/>
      <c r="BV14" s="79"/>
      <c r="BW14" s="79"/>
      <c r="BX14" s="71">
        <v>147619111349.91998</v>
      </c>
      <c r="BY14" s="73">
        <v>0</v>
      </c>
      <c r="BZ14" s="73">
        <v>0</v>
      </c>
      <c r="CA14" s="73">
        <v>0</v>
      </c>
      <c r="CB14" s="73">
        <v>147619111349.91998</v>
      </c>
      <c r="CC14" s="73">
        <v>0</v>
      </c>
      <c r="CD14" s="73">
        <v>0</v>
      </c>
      <c r="CE14" s="73">
        <v>0</v>
      </c>
      <c r="CF14" s="73">
        <v>0</v>
      </c>
      <c r="CG14" s="73">
        <v>0</v>
      </c>
      <c r="CH14" s="73">
        <v>0</v>
      </c>
      <c r="CI14" s="73">
        <v>0</v>
      </c>
      <c r="CJ14" s="73">
        <v>0</v>
      </c>
      <c r="CK14" s="63" t="s">
        <v>295</v>
      </c>
      <c r="CL14" s="74" t="s">
        <v>193</v>
      </c>
      <c r="CM14" s="74" t="s">
        <v>194</v>
      </c>
      <c r="CN14" s="74" t="s">
        <v>296</v>
      </c>
      <c r="CO14" s="60">
        <v>1</v>
      </c>
      <c r="CP14" s="61" t="s">
        <v>196</v>
      </c>
      <c r="CQ14" s="60">
        <v>101</v>
      </c>
      <c r="CR14" s="61" t="s">
        <v>197</v>
      </c>
      <c r="CS14" s="60">
        <v>10103</v>
      </c>
      <c r="CT14" s="61" t="s">
        <v>269</v>
      </c>
      <c r="CU14" s="62">
        <v>1010302</v>
      </c>
      <c r="CV14" s="63" t="s">
        <v>288</v>
      </c>
      <c r="CW14" s="100" t="s">
        <v>289</v>
      </c>
      <c r="CX14" s="100" t="s">
        <v>196</v>
      </c>
      <c r="CY14" s="100" t="s">
        <v>197</v>
      </c>
      <c r="CZ14" s="100" t="s">
        <v>269</v>
      </c>
      <c r="DA14" s="100" t="s">
        <v>288</v>
      </c>
    </row>
    <row r="15" spans="2:105" ht="89.25" hidden="1" x14ac:dyDescent="0.25">
      <c r="B15" s="75" t="s">
        <v>297</v>
      </c>
      <c r="C15" s="80" t="s">
        <v>298</v>
      </c>
      <c r="D15" s="66" t="s">
        <v>180</v>
      </c>
      <c r="E15" s="65" t="s">
        <v>281</v>
      </c>
      <c r="F15" s="63" t="s">
        <v>282</v>
      </c>
      <c r="G15" s="62" t="s">
        <v>183</v>
      </c>
      <c r="H15" s="63" t="s">
        <v>184</v>
      </c>
      <c r="I15" s="63" t="s">
        <v>185</v>
      </c>
      <c r="J15" s="307">
        <v>2015</v>
      </c>
      <c r="K15" s="308" t="s">
        <v>283</v>
      </c>
      <c r="L15" s="63" t="s">
        <v>186</v>
      </c>
      <c r="M15" s="63" t="s">
        <v>299</v>
      </c>
      <c r="N15" s="63" t="s">
        <v>300</v>
      </c>
      <c r="O15" s="63" t="s">
        <v>301</v>
      </c>
      <c r="P15" s="63" t="s">
        <v>190</v>
      </c>
      <c r="Q15" s="63" t="s">
        <v>208</v>
      </c>
      <c r="R15" s="63"/>
      <c r="S15" s="68">
        <v>100</v>
      </c>
      <c r="T15" s="70">
        <v>25</v>
      </c>
      <c r="U15" s="70">
        <v>50</v>
      </c>
      <c r="V15" s="70">
        <v>75</v>
      </c>
      <c r="W15" s="70">
        <v>100</v>
      </c>
      <c r="X15" s="71">
        <v>8738382000</v>
      </c>
      <c r="Y15" s="79"/>
      <c r="Z15" s="81">
        <v>8738382000</v>
      </c>
      <c r="AA15" s="81"/>
      <c r="AB15" s="79"/>
      <c r="AC15" s="79"/>
      <c r="AD15" s="79"/>
      <c r="AE15" s="79"/>
      <c r="AF15" s="79"/>
      <c r="AG15" s="79"/>
      <c r="AH15" s="79"/>
      <c r="AI15" s="79"/>
      <c r="AJ15" s="79"/>
      <c r="AK15" s="71">
        <v>9317894017.4760017</v>
      </c>
      <c r="AL15" s="79"/>
      <c r="AM15" s="72">
        <v>9317894017.4760017</v>
      </c>
      <c r="AN15" s="72">
        <v>0</v>
      </c>
      <c r="AO15" s="79"/>
      <c r="AP15" s="79"/>
      <c r="AQ15" s="79"/>
      <c r="AR15" s="79"/>
      <c r="AS15" s="79"/>
      <c r="AT15" s="79"/>
      <c r="AU15" s="79"/>
      <c r="AV15" s="79"/>
      <c r="AW15" s="79"/>
      <c r="AX15" s="71">
        <v>9970146598.6993217</v>
      </c>
      <c r="AY15" s="79"/>
      <c r="AZ15" s="72">
        <v>9970146598.6993217</v>
      </c>
      <c r="BA15" s="72">
        <v>0</v>
      </c>
      <c r="BB15" s="79"/>
      <c r="BC15" s="79"/>
      <c r="BD15" s="79"/>
      <c r="BE15" s="79"/>
      <c r="BF15" s="79"/>
      <c r="BG15" s="79"/>
      <c r="BH15" s="79"/>
      <c r="BI15" s="79"/>
      <c r="BJ15" s="79"/>
      <c r="BK15" s="71">
        <v>10668056860.608274</v>
      </c>
      <c r="BL15" s="79"/>
      <c r="BM15" s="72">
        <v>10668056860.608274</v>
      </c>
      <c r="BN15" s="72">
        <v>0</v>
      </c>
      <c r="BO15" s="79"/>
      <c r="BP15" s="79"/>
      <c r="BQ15" s="79"/>
      <c r="BR15" s="79"/>
      <c r="BS15" s="79"/>
      <c r="BT15" s="79"/>
      <c r="BU15" s="79"/>
      <c r="BV15" s="79"/>
      <c r="BW15" s="79"/>
      <c r="BX15" s="71">
        <v>38694479476.7836</v>
      </c>
      <c r="BY15" s="73">
        <v>0</v>
      </c>
      <c r="BZ15" s="73">
        <v>38694479476.7836</v>
      </c>
      <c r="CA15" s="73">
        <v>0</v>
      </c>
      <c r="CB15" s="73">
        <v>0</v>
      </c>
      <c r="CC15" s="73">
        <v>0</v>
      </c>
      <c r="CD15" s="73">
        <v>0</v>
      </c>
      <c r="CE15" s="73">
        <v>0</v>
      </c>
      <c r="CF15" s="73">
        <v>0</v>
      </c>
      <c r="CG15" s="73">
        <v>0</v>
      </c>
      <c r="CH15" s="73">
        <v>0</v>
      </c>
      <c r="CI15" s="73">
        <v>0</v>
      </c>
      <c r="CJ15" s="73">
        <v>0</v>
      </c>
      <c r="CK15" s="63" t="s">
        <v>302</v>
      </c>
      <c r="CL15" s="74" t="s">
        <v>193</v>
      </c>
      <c r="CM15" s="74" t="s">
        <v>194</v>
      </c>
      <c r="CN15" s="74" t="s">
        <v>228</v>
      </c>
      <c r="CO15" s="60">
        <v>1</v>
      </c>
      <c r="CP15" s="61" t="s">
        <v>196</v>
      </c>
      <c r="CQ15" s="60">
        <v>101</v>
      </c>
      <c r="CR15" s="61" t="s">
        <v>197</v>
      </c>
      <c r="CS15" s="60">
        <v>10103</v>
      </c>
      <c r="CT15" s="61" t="s">
        <v>269</v>
      </c>
      <c r="CU15" s="62">
        <v>1010302</v>
      </c>
      <c r="CV15" s="63" t="s">
        <v>288</v>
      </c>
      <c r="CW15" s="100" t="s">
        <v>289</v>
      </c>
      <c r="CX15" s="100" t="s">
        <v>196</v>
      </c>
      <c r="CY15" s="100" t="s">
        <v>197</v>
      </c>
      <c r="CZ15" s="100" t="s">
        <v>269</v>
      </c>
      <c r="DA15" s="100" t="s">
        <v>288</v>
      </c>
    </row>
    <row r="16" spans="2:105" s="313" customFormat="1" ht="89.25" hidden="1" x14ac:dyDescent="0.25">
      <c r="B16" s="75" t="s">
        <v>303</v>
      </c>
      <c r="C16" s="80" t="s">
        <v>304</v>
      </c>
      <c r="D16" s="66" t="s">
        <v>180</v>
      </c>
      <c r="E16" s="65" t="s">
        <v>281</v>
      </c>
      <c r="F16" s="63" t="s">
        <v>282</v>
      </c>
      <c r="G16" s="62" t="s">
        <v>183</v>
      </c>
      <c r="H16" s="63" t="s">
        <v>184</v>
      </c>
      <c r="I16" s="63" t="s">
        <v>185</v>
      </c>
      <c r="J16" s="307">
        <v>2015</v>
      </c>
      <c r="K16" s="312">
        <v>0.76</v>
      </c>
      <c r="L16" s="63" t="s">
        <v>186</v>
      </c>
      <c r="M16" s="63" t="s">
        <v>305</v>
      </c>
      <c r="N16" s="63" t="s">
        <v>306</v>
      </c>
      <c r="O16" s="63" t="s">
        <v>307</v>
      </c>
      <c r="P16" s="63" t="s">
        <v>190</v>
      </c>
      <c r="Q16" s="63" t="s">
        <v>208</v>
      </c>
      <c r="R16" s="63"/>
      <c r="S16" s="68">
        <v>100</v>
      </c>
      <c r="T16" s="70">
        <v>25</v>
      </c>
      <c r="U16" s="70">
        <v>75</v>
      </c>
      <c r="V16" s="70">
        <v>75</v>
      </c>
      <c r="W16" s="70">
        <v>100</v>
      </c>
      <c r="X16" s="71">
        <v>579176000</v>
      </c>
      <c r="Y16" s="79"/>
      <c r="Z16" s="79"/>
      <c r="AA16" s="79">
        <v>579176000</v>
      </c>
      <c r="AB16" s="79"/>
      <c r="AC16" s="79"/>
      <c r="AD16" s="79"/>
      <c r="AE16" s="79"/>
      <c r="AF16" s="79"/>
      <c r="AG16" s="79"/>
      <c r="AH16" s="79"/>
      <c r="AI16" s="79"/>
      <c r="AJ16" s="79"/>
      <c r="AK16" s="71">
        <v>602343040</v>
      </c>
      <c r="AL16" s="79"/>
      <c r="AM16" s="79"/>
      <c r="AN16" s="72">
        <v>602343040</v>
      </c>
      <c r="AO16" s="79"/>
      <c r="AP16" s="79"/>
      <c r="AQ16" s="79"/>
      <c r="AR16" s="79"/>
      <c r="AS16" s="79"/>
      <c r="AT16" s="79"/>
      <c r="AU16" s="79"/>
      <c r="AV16" s="79"/>
      <c r="AW16" s="79"/>
      <c r="AX16" s="71">
        <v>626436761.60000002</v>
      </c>
      <c r="AY16" s="79"/>
      <c r="AZ16" s="79"/>
      <c r="BA16" s="72">
        <v>626436761.60000002</v>
      </c>
      <c r="BB16" s="79"/>
      <c r="BC16" s="79"/>
      <c r="BD16" s="79"/>
      <c r="BE16" s="79"/>
      <c r="BF16" s="79"/>
      <c r="BG16" s="79"/>
      <c r="BH16" s="79"/>
      <c r="BI16" s="79"/>
      <c r="BJ16" s="79"/>
      <c r="BK16" s="71">
        <v>651494232.06400001</v>
      </c>
      <c r="BL16" s="79"/>
      <c r="BM16" s="79"/>
      <c r="BN16" s="72">
        <v>651494232.06400001</v>
      </c>
      <c r="BO16" s="79"/>
      <c r="BP16" s="79"/>
      <c r="BQ16" s="79"/>
      <c r="BR16" s="79"/>
      <c r="BS16" s="79"/>
      <c r="BT16" s="79"/>
      <c r="BU16" s="79"/>
      <c r="BV16" s="79"/>
      <c r="BW16" s="79"/>
      <c r="BX16" s="71">
        <v>2459450033.664</v>
      </c>
      <c r="BY16" s="73">
        <v>0</v>
      </c>
      <c r="BZ16" s="73">
        <v>0</v>
      </c>
      <c r="CA16" s="73">
        <v>2459450033.664</v>
      </c>
      <c r="CB16" s="73">
        <v>0</v>
      </c>
      <c r="CC16" s="73">
        <v>0</v>
      </c>
      <c r="CD16" s="73">
        <v>0</v>
      </c>
      <c r="CE16" s="73">
        <v>0</v>
      </c>
      <c r="CF16" s="73">
        <v>0</v>
      </c>
      <c r="CG16" s="73">
        <v>0</v>
      </c>
      <c r="CH16" s="73">
        <v>0</v>
      </c>
      <c r="CI16" s="73">
        <v>0</v>
      </c>
      <c r="CJ16" s="73">
        <v>0</v>
      </c>
      <c r="CK16" s="63" t="s">
        <v>308</v>
      </c>
      <c r="CL16" s="74" t="s">
        <v>193</v>
      </c>
      <c r="CM16" s="74" t="s">
        <v>194</v>
      </c>
      <c r="CN16" s="74" t="s">
        <v>268</v>
      </c>
      <c r="CO16" s="60">
        <v>1</v>
      </c>
      <c r="CP16" s="61" t="s">
        <v>196</v>
      </c>
      <c r="CQ16" s="60">
        <v>101</v>
      </c>
      <c r="CR16" s="61" t="s">
        <v>197</v>
      </c>
      <c r="CS16" s="60">
        <v>10103</v>
      </c>
      <c r="CT16" s="61" t="s">
        <v>269</v>
      </c>
      <c r="CU16" s="62">
        <v>1010302</v>
      </c>
      <c r="CV16" s="63" t="s">
        <v>288</v>
      </c>
      <c r="CW16" s="100" t="s">
        <v>289</v>
      </c>
      <c r="CX16" s="100" t="s">
        <v>196</v>
      </c>
      <c r="CY16" s="100" t="s">
        <v>197</v>
      </c>
      <c r="CZ16" s="100" t="s">
        <v>269</v>
      </c>
      <c r="DA16" s="100" t="s">
        <v>288</v>
      </c>
    </row>
    <row r="17" spans="2:105" ht="89.25" hidden="1" x14ac:dyDescent="0.25">
      <c r="B17" s="75" t="s">
        <v>309</v>
      </c>
      <c r="C17" s="80" t="s">
        <v>310</v>
      </c>
      <c r="D17" s="66" t="s">
        <v>180</v>
      </c>
      <c r="E17" s="65" t="s">
        <v>281</v>
      </c>
      <c r="F17" s="63" t="s">
        <v>282</v>
      </c>
      <c r="G17" s="62" t="s">
        <v>183</v>
      </c>
      <c r="H17" s="63" t="s">
        <v>184</v>
      </c>
      <c r="I17" s="63" t="s">
        <v>185</v>
      </c>
      <c r="J17" s="307">
        <v>2015</v>
      </c>
      <c r="K17" s="312">
        <v>0.1</v>
      </c>
      <c r="L17" s="63" t="s">
        <v>186</v>
      </c>
      <c r="M17" s="63" t="s">
        <v>292</v>
      </c>
      <c r="N17" s="63" t="s">
        <v>311</v>
      </c>
      <c r="O17" s="63" t="s">
        <v>312</v>
      </c>
      <c r="P17" s="63" t="s">
        <v>190</v>
      </c>
      <c r="Q17" s="63" t="s">
        <v>208</v>
      </c>
      <c r="R17" s="63"/>
      <c r="S17" s="68">
        <v>100</v>
      </c>
      <c r="T17" s="70">
        <v>25</v>
      </c>
      <c r="U17" s="70">
        <v>50</v>
      </c>
      <c r="V17" s="70">
        <v>75</v>
      </c>
      <c r="W17" s="70">
        <v>100</v>
      </c>
      <c r="X17" s="71">
        <v>1200000000</v>
      </c>
      <c r="Y17" s="79"/>
      <c r="Z17" s="79">
        <v>1200000000</v>
      </c>
      <c r="AA17" s="79"/>
      <c r="AB17" s="79"/>
      <c r="AC17" s="83"/>
      <c r="AD17" s="79"/>
      <c r="AE17" s="79"/>
      <c r="AF17" s="79"/>
      <c r="AG17" s="79"/>
      <c r="AH17" s="79"/>
      <c r="AI17" s="79"/>
      <c r="AJ17" s="79"/>
      <c r="AK17" s="71">
        <v>1279581600</v>
      </c>
      <c r="AL17" s="79"/>
      <c r="AM17" s="72">
        <v>1279581600</v>
      </c>
      <c r="AN17" s="79"/>
      <c r="AO17" s="79"/>
      <c r="AP17" s="79"/>
      <c r="AQ17" s="79"/>
      <c r="AR17" s="79"/>
      <c r="AS17" s="79"/>
      <c r="AT17" s="79"/>
      <c r="AU17" s="79"/>
      <c r="AV17" s="79"/>
      <c r="AW17" s="79"/>
      <c r="AX17" s="71">
        <v>1369152312</v>
      </c>
      <c r="AY17" s="79"/>
      <c r="AZ17" s="72">
        <v>1369152312</v>
      </c>
      <c r="BA17" s="79"/>
      <c r="BB17" s="79"/>
      <c r="BC17" s="79"/>
      <c r="BD17" s="79"/>
      <c r="BE17" s="79"/>
      <c r="BF17" s="79"/>
      <c r="BG17" s="79"/>
      <c r="BH17" s="79"/>
      <c r="BI17" s="79"/>
      <c r="BJ17" s="79"/>
      <c r="BK17" s="71">
        <v>1464992973.8400002</v>
      </c>
      <c r="BL17" s="79"/>
      <c r="BM17" s="72">
        <v>1464992973.8400002</v>
      </c>
      <c r="BN17" s="79"/>
      <c r="BO17" s="79"/>
      <c r="BP17" s="79"/>
      <c r="BQ17" s="79"/>
      <c r="BR17" s="79"/>
      <c r="BS17" s="79"/>
      <c r="BT17" s="79"/>
      <c r="BU17" s="79"/>
      <c r="BV17" s="79"/>
      <c r="BW17" s="79"/>
      <c r="BX17" s="71">
        <v>5313726885.8400002</v>
      </c>
      <c r="BY17" s="73">
        <v>0</v>
      </c>
      <c r="BZ17" s="73">
        <v>5313726885.8400002</v>
      </c>
      <c r="CA17" s="73">
        <v>0</v>
      </c>
      <c r="CB17" s="73">
        <v>0</v>
      </c>
      <c r="CC17" s="73">
        <v>0</v>
      </c>
      <c r="CD17" s="73">
        <v>0</v>
      </c>
      <c r="CE17" s="73">
        <v>0</v>
      </c>
      <c r="CF17" s="73">
        <v>0</v>
      </c>
      <c r="CG17" s="73">
        <v>0</v>
      </c>
      <c r="CH17" s="73">
        <v>0</v>
      </c>
      <c r="CI17" s="73">
        <v>0</v>
      </c>
      <c r="CJ17" s="73">
        <v>0</v>
      </c>
      <c r="CK17" s="63" t="s">
        <v>313</v>
      </c>
      <c r="CL17" s="74" t="s">
        <v>193</v>
      </c>
      <c r="CM17" s="74" t="s">
        <v>194</v>
      </c>
      <c r="CN17" s="74" t="s">
        <v>268</v>
      </c>
      <c r="CO17" s="60">
        <v>1</v>
      </c>
      <c r="CP17" s="61" t="s">
        <v>196</v>
      </c>
      <c r="CQ17" s="60">
        <v>101</v>
      </c>
      <c r="CR17" s="61" t="s">
        <v>197</v>
      </c>
      <c r="CS17" s="60">
        <v>10103</v>
      </c>
      <c r="CT17" s="61" t="s">
        <v>269</v>
      </c>
      <c r="CU17" s="62">
        <v>1010302</v>
      </c>
      <c r="CV17" s="63" t="s">
        <v>288</v>
      </c>
      <c r="CW17" s="100" t="s">
        <v>289</v>
      </c>
      <c r="CX17" s="100" t="s">
        <v>196</v>
      </c>
      <c r="CY17" s="100" t="s">
        <v>197</v>
      </c>
      <c r="CZ17" s="100" t="s">
        <v>269</v>
      </c>
      <c r="DA17" s="100" t="s">
        <v>288</v>
      </c>
    </row>
    <row r="18" spans="2:105" ht="191.25" hidden="1" x14ac:dyDescent="0.25">
      <c r="B18" s="88" t="s">
        <v>314</v>
      </c>
      <c r="C18" s="89" t="s">
        <v>315</v>
      </c>
      <c r="D18" s="66" t="s">
        <v>180</v>
      </c>
      <c r="E18" s="65" t="s">
        <v>316</v>
      </c>
      <c r="F18" s="63" t="s">
        <v>317</v>
      </c>
      <c r="G18" s="62" t="s">
        <v>183</v>
      </c>
      <c r="H18" s="63" t="s">
        <v>184</v>
      </c>
      <c r="I18" s="63" t="s">
        <v>185</v>
      </c>
      <c r="J18" s="307">
        <v>2015</v>
      </c>
      <c r="K18" s="308">
        <v>0</v>
      </c>
      <c r="L18" s="63" t="s">
        <v>186</v>
      </c>
      <c r="M18" s="63" t="s">
        <v>318</v>
      </c>
      <c r="N18" s="87" t="s">
        <v>319</v>
      </c>
      <c r="O18" s="87" t="s">
        <v>320</v>
      </c>
      <c r="P18" s="87" t="s">
        <v>190</v>
      </c>
      <c r="Q18" s="87" t="s">
        <v>208</v>
      </c>
      <c r="R18" s="90"/>
      <c r="S18" s="68">
        <v>100</v>
      </c>
      <c r="T18" s="91">
        <v>25</v>
      </c>
      <c r="U18" s="91">
        <v>50</v>
      </c>
      <c r="V18" s="91">
        <v>75</v>
      </c>
      <c r="W18" s="91">
        <v>100</v>
      </c>
      <c r="X18" s="71">
        <v>0</v>
      </c>
      <c r="Y18" s="92"/>
      <c r="Z18" s="92"/>
      <c r="AA18" s="92"/>
      <c r="AB18" s="92"/>
      <c r="AC18" s="92"/>
      <c r="AD18" s="92"/>
      <c r="AE18" s="92"/>
      <c r="AF18" s="92"/>
      <c r="AG18" s="92"/>
      <c r="AH18" s="92"/>
      <c r="AI18" s="92"/>
      <c r="AJ18" s="92"/>
      <c r="AK18" s="71">
        <v>10000000000</v>
      </c>
      <c r="AL18" s="92"/>
      <c r="AM18" s="92"/>
      <c r="AN18" s="92"/>
      <c r="AO18" s="92"/>
      <c r="AP18" s="92">
        <v>5000000000</v>
      </c>
      <c r="AQ18" s="92">
        <v>5000000000</v>
      </c>
      <c r="AR18" s="92"/>
      <c r="AS18" s="92"/>
      <c r="AT18" s="92"/>
      <c r="AU18" s="92"/>
      <c r="AV18" s="92"/>
      <c r="AW18" s="92"/>
      <c r="AX18" s="71">
        <v>0</v>
      </c>
      <c r="AY18" s="92"/>
      <c r="AZ18" s="92"/>
      <c r="BA18" s="92"/>
      <c r="BB18" s="92"/>
      <c r="BC18" s="92"/>
      <c r="BD18" s="92"/>
      <c r="BE18" s="92"/>
      <c r="BF18" s="92"/>
      <c r="BG18" s="92"/>
      <c r="BH18" s="92"/>
      <c r="BI18" s="92"/>
      <c r="BJ18" s="92"/>
      <c r="BK18" s="71">
        <v>0</v>
      </c>
      <c r="BL18" s="92"/>
      <c r="BM18" s="92"/>
      <c r="BN18" s="92"/>
      <c r="BO18" s="92"/>
      <c r="BP18" s="92"/>
      <c r="BQ18" s="92"/>
      <c r="BR18" s="92"/>
      <c r="BS18" s="92"/>
      <c r="BT18" s="92"/>
      <c r="BU18" s="92"/>
      <c r="BV18" s="92"/>
      <c r="BW18" s="92"/>
      <c r="BX18" s="71">
        <v>10000000000</v>
      </c>
      <c r="BY18" s="93">
        <v>0</v>
      </c>
      <c r="BZ18" s="93">
        <v>0</v>
      </c>
      <c r="CA18" s="93">
        <v>0</v>
      </c>
      <c r="CB18" s="93">
        <v>0</v>
      </c>
      <c r="CC18" s="93">
        <v>5000000000</v>
      </c>
      <c r="CD18" s="93">
        <v>5000000000</v>
      </c>
      <c r="CE18" s="93">
        <v>0</v>
      </c>
      <c r="CF18" s="93">
        <v>0</v>
      </c>
      <c r="CG18" s="93">
        <v>0</v>
      </c>
      <c r="CH18" s="93">
        <v>0</v>
      </c>
      <c r="CI18" s="93">
        <v>0</v>
      </c>
      <c r="CJ18" s="93">
        <v>0</v>
      </c>
      <c r="CK18" s="87" t="s">
        <v>321</v>
      </c>
      <c r="CL18" s="90" t="s">
        <v>193</v>
      </c>
      <c r="CM18" s="90" t="s">
        <v>194</v>
      </c>
      <c r="CN18" s="90" t="s">
        <v>228</v>
      </c>
      <c r="CO18" s="84">
        <v>1</v>
      </c>
      <c r="CP18" s="85" t="s">
        <v>196</v>
      </c>
      <c r="CQ18" s="84">
        <v>101</v>
      </c>
      <c r="CR18" s="85" t="s">
        <v>197</v>
      </c>
      <c r="CS18" s="84">
        <v>10103</v>
      </c>
      <c r="CT18" s="85" t="s">
        <v>269</v>
      </c>
      <c r="CU18" s="86">
        <v>1010302</v>
      </c>
      <c r="CV18" s="87" t="s">
        <v>288</v>
      </c>
      <c r="CW18" s="100" t="s">
        <v>322</v>
      </c>
      <c r="CX18" s="100" t="s">
        <v>196</v>
      </c>
      <c r="CY18" s="100" t="s">
        <v>197</v>
      </c>
      <c r="CZ18" s="100" t="s">
        <v>269</v>
      </c>
      <c r="DA18" s="100" t="s">
        <v>288</v>
      </c>
    </row>
    <row r="19" spans="2:105" ht="191.25" hidden="1" x14ac:dyDescent="0.25">
      <c r="B19" s="88" t="s">
        <v>323</v>
      </c>
      <c r="C19" s="89" t="s">
        <v>324</v>
      </c>
      <c r="D19" s="66" t="s">
        <v>180</v>
      </c>
      <c r="E19" s="65" t="s">
        <v>316</v>
      </c>
      <c r="F19" s="63" t="s">
        <v>317</v>
      </c>
      <c r="G19" s="62" t="s">
        <v>183</v>
      </c>
      <c r="H19" s="63" t="s">
        <v>184</v>
      </c>
      <c r="I19" s="63" t="s">
        <v>185</v>
      </c>
      <c r="J19" s="307">
        <v>2013</v>
      </c>
      <c r="K19" s="308">
        <v>61.98</v>
      </c>
      <c r="L19" s="63" t="s">
        <v>186</v>
      </c>
      <c r="M19" s="63" t="s">
        <v>325</v>
      </c>
      <c r="N19" s="87" t="s">
        <v>326</v>
      </c>
      <c r="O19" s="87" t="s">
        <v>327</v>
      </c>
      <c r="P19" s="87" t="s">
        <v>190</v>
      </c>
      <c r="Q19" s="87" t="s">
        <v>208</v>
      </c>
      <c r="R19" s="90"/>
      <c r="S19" s="68">
        <v>100</v>
      </c>
      <c r="T19" s="91">
        <v>25</v>
      </c>
      <c r="U19" s="91">
        <v>50</v>
      </c>
      <c r="V19" s="91">
        <v>75</v>
      </c>
      <c r="W19" s="91">
        <v>100</v>
      </c>
      <c r="X19" s="71">
        <v>0</v>
      </c>
      <c r="Y19" s="92"/>
      <c r="Z19" s="92"/>
      <c r="AA19" s="92"/>
      <c r="AB19" s="92"/>
      <c r="AC19" s="92"/>
      <c r="AD19" s="92"/>
      <c r="AE19" s="92"/>
      <c r="AF19" s="92"/>
      <c r="AG19" s="92"/>
      <c r="AH19" s="92"/>
      <c r="AI19" s="92"/>
      <c r="AJ19" s="92"/>
      <c r="AK19" s="71">
        <v>0</v>
      </c>
      <c r="AL19" s="92"/>
      <c r="AM19" s="92"/>
      <c r="AN19" s="92"/>
      <c r="AO19" s="92"/>
      <c r="AP19" s="92"/>
      <c r="AQ19" s="92"/>
      <c r="AR19" s="92"/>
      <c r="AS19" s="92"/>
      <c r="AT19" s="92"/>
      <c r="AU19" s="92"/>
      <c r="AV19" s="92"/>
      <c r="AW19" s="92"/>
      <c r="AX19" s="71">
        <v>0</v>
      </c>
      <c r="AY19" s="92"/>
      <c r="AZ19" s="92"/>
      <c r="BA19" s="92"/>
      <c r="BB19" s="92"/>
      <c r="BC19" s="92"/>
      <c r="BD19" s="92"/>
      <c r="BE19" s="92"/>
      <c r="BF19" s="92"/>
      <c r="BG19" s="92"/>
      <c r="BH19" s="92"/>
      <c r="BI19" s="92"/>
      <c r="BJ19" s="92"/>
      <c r="BK19" s="71">
        <v>0</v>
      </c>
      <c r="BL19" s="92"/>
      <c r="BM19" s="92"/>
      <c r="BN19" s="92"/>
      <c r="BO19" s="92"/>
      <c r="BP19" s="92"/>
      <c r="BQ19" s="92"/>
      <c r="BR19" s="92"/>
      <c r="BS19" s="92"/>
      <c r="BT19" s="92"/>
      <c r="BU19" s="92"/>
      <c r="BV19" s="92"/>
      <c r="BW19" s="92"/>
      <c r="BX19" s="71">
        <v>0</v>
      </c>
      <c r="BY19" s="93">
        <v>0</v>
      </c>
      <c r="BZ19" s="93">
        <v>0</v>
      </c>
      <c r="CA19" s="93">
        <v>0</v>
      </c>
      <c r="CB19" s="93">
        <v>0</v>
      </c>
      <c r="CC19" s="93">
        <v>0</v>
      </c>
      <c r="CD19" s="93">
        <v>0</v>
      </c>
      <c r="CE19" s="93">
        <v>0</v>
      </c>
      <c r="CF19" s="93">
        <v>0</v>
      </c>
      <c r="CG19" s="93">
        <v>0</v>
      </c>
      <c r="CH19" s="93">
        <v>0</v>
      </c>
      <c r="CI19" s="93">
        <v>0</v>
      </c>
      <c r="CJ19" s="93">
        <v>0</v>
      </c>
      <c r="CK19" s="87" t="s">
        <v>328</v>
      </c>
      <c r="CL19" s="90" t="s">
        <v>193</v>
      </c>
      <c r="CM19" s="90" t="s">
        <v>194</v>
      </c>
      <c r="CN19" s="90" t="s">
        <v>228</v>
      </c>
      <c r="CO19" s="84">
        <v>1</v>
      </c>
      <c r="CP19" s="85" t="s">
        <v>196</v>
      </c>
      <c r="CQ19" s="84">
        <v>101</v>
      </c>
      <c r="CR19" s="85" t="s">
        <v>197</v>
      </c>
      <c r="CS19" s="84">
        <v>10103</v>
      </c>
      <c r="CT19" s="85" t="s">
        <v>269</v>
      </c>
      <c r="CU19" s="86">
        <v>1010302</v>
      </c>
      <c r="CV19" s="87" t="s">
        <v>288</v>
      </c>
      <c r="CW19" s="100" t="s">
        <v>322</v>
      </c>
      <c r="CX19" s="100" t="s">
        <v>196</v>
      </c>
      <c r="CY19" s="100" t="s">
        <v>197</v>
      </c>
      <c r="CZ19" s="100" t="s">
        <v>269</v>
      </c>
      <c r="DA19" s="100" t="s">
        <v>288</v>
      </c>
    </row>
    <row r="20" spans="2:105" ht="191.25" hidden="1" x14ac:dyDescent="0.25">
      <c r="B20" s="88" t="s">
        <v>329</v>
      </c>
      <c r="C20" s="89" t="s">
        <v>330</v>
      </c>
      <c r="D20" s="66" t="s">
        <v>180</v>
      </c>
      <c r="E20" s="65" t="s">
        <v>316</v>
      </c>
      <c r="F20" s="63" t="s">
        <v>317</v>
      </c>
      <c r="G20" s="62" t="s">
        <v>183</v>
      </c>
      <c r="H20" s="63" t="s">
        <v>184</v>
      </c>
      <c r="I20" s="63" t="s">
        <v>185</v>
      </c>
      <c r="J20" s="307">
        <v>2015</v>
      </c>
      <c r="K20" s="308">
        <v>0</v>
      </c>
      <c r="L20" s="63" t="s">
        <v>186</v>
      </c>
      <c r="M20" s="63" t="s">
        <v>331</v>
      </c>
      <c r="N20" s="87" t="s">
        <v>332</v>
      </c>
      <c r="O20" s="87" t="s">
        <v>333</v>
      </c>
      <c r="P20" s="87" t="s">
        <v>190</v>
      </c>
      <c r="Q20" s="87" t="s">
        <v>208</v>
      </c>
      <c r="R20" s="90"/>
      <c r="S20" s="68">
        <v>302</v>
      </c>
      <c r="T20" s="91">
        <v>0</v>
      </c>
      <c r="U20" s="91">
        <v>302</v>
      </c>
      <c r="V20" s="91">
        <v>302</v>
      </c>
      <c r="W20" s="91">
        <v>302</v>
      </c>
      <c r="X20" s="71">
        <v>0</v>
      </c>
      <c r="Y20" s="92"/>
      <c r="Z20" s="92"/>
      <c r="AA20" s="92"/>
      <c r="AB20" s="92"/>
      <c r="AC20" s="92"/>
      <c r="AD20" s="92"/>
      <c r="AE20" s="92"/>
      <c r="AF20" s="92"/>
      <c r="AG20" s="92"/>
      <c r="AH20" s="92"/>
      <c r="AI20" s="92"/>
      <c r="AJ20" s="92"/>
      <c r="AK20" s="71">
        <v>5000000000</v>
      </c>
      <c r="AL20" s="92"/>
      <c r="AM20" s="92"/>
      <c r="AN20" s="92"/>
      <c r="AO20" s="92"/>
      <c r="AP20" s="92">
        <v>5000000000</v>
      </c>
      <c r="AQ20" s="92"/>
      <c r="AR20" s="92"/>
      <c r="AS20" s="92"/>
      <c r="AT20" s="92"/>
      <c r="AU20" s="92"/>
      <c r="AV20" s="92"/>
      <c r="AW20" s="92"/>
      <c r="AX20" s="71">
        <v>0</v>
      </c>
      <c r="AY20" s="92"/>
      <c r="AZ20" s="92"/>
      <c r="BA20" s="92"/>
      <c r="BB20" s="92"/>
      <c r="BC20" s="92"/>
      <c r="BD20" s="92"/>
      <c r="BE20" s="92"/>
      <c r="BF20" s="92"/>
      <c r="BG20" s="92"/>
      <c r="BH20" s="92"/>
      <c r="BI20" s="92"/>
      <c r="BJ20" s="92"/>
      <c r="BK20" s="71">
        <v>0</v>
      </c>
      <c r="BL20" s="92"/>
      <c r="BM20" s="92"/>
      <c r="BN20" s="92"/>
      <c r="BO20" s="92"/>
      <c r="BP20" s="92"/>
      <c r="BQ20" s="92"/>
      <c r="BR20" s="92"/>
      <c r="BS20" s="92"/>
      <c r="BT20" s="92"/>
      <c r="BU20" s="92"/>
      <c r="BV20" s="92"/>
      <c r="BW20" s="92"/>
      <c r="BX20" s="71">
        <v>5000000000</v>
      </c>
      <c r="BY20" s="93">
        <v>0</v>
      </c>
      <c r="BZ20" s="93">
        <v>0</v>
      </c>
      <c r="CA20" s="93">
        <v>0</v>
      </c>
      <c r="CB20" s="93">
        <v>0</v>
      </c>
      <c r="CC20" s="93">
        <v>5000000000</v>
      </c>
      <c r="CD20" s="93">
        <v>0</v>
      </c>
      <c r="CE20" s="93">
        <v>0</v>
      </c>
      <c r="CF20" s="93">
        <v>0</v>
      </c>
      <c r="CG20" s="93">
        <v>0</v>
      </c>
      <c r="CH20" s="93">
        <v>0</v>
      </c>
      <c r="CI20" s="93">
        <v>0</v>
      </c>
      <c r="CJ20" s="93">
        <v>0</v>
      </c>
      <c r="CK20" s="87" t="s">
        <v>334</v>
      </c>
      <c r="CL20" s="90" t="s">
        <v>193</v>
      </c>
      <c r="CM20" s="90" t="s">
        <v>194</v>
      </c>
      <c r="CN20" s="90" t="s">
        <v>228</v>
      </c>
      <c r="CO20" s="84">
        <v>1</v>
      </c>
      <c r="CP20" s="85" t="s">
        <v>196</v>
      </c>
      <c r="CQ20" s="84">
        <v>101</v>
      </c>
      <c r="CR20" s="85" t="s">
        <v>197</v>
      </c>
      <c r="CS20" s="84">
        <v>10103</v>
      </c>
      <c r="CT20" s="85" t="s">
        <v>269</v>
      </c>
      <c r="CU20" s="86">
        <v>1010302</v>
      </c>
      <c r="CV20" s="87" t="s">
        <v>288</v>
      </c>
      <c r="CW20" s="100" t="s">
        <v>322</v>
      </c>
      <c r="CX20" s="100" t="s">
        <v>196</v>
      </c>
      <c r="CY20" s="100" t="s">
        <v>197</v>
      </c>
      <c r="CZ20" s="100" t="s">
        <v>269</v>
      </c>
      <c r="DA20" s="100" t="s">
        <v>288</v>
      </c>
    </row>
    <row r="21" spans="2:105" ht="140.25" hidden="1" x14ac:dyDescent="0.25">
      <c r="B21" s="75" t="s">
        <v>335</v>
      </c>
      <c r="C21" s="100" t="s">
        <v>336</v>
      </c>
      <c r="D21" s="66" t="s">
        <v>180</v>
      </c>
      <c r="E21" s="65" t="s">
        <v>337</v>
      </c>
      <c r="F21" s="63" t="s">
        <v>338</v>
      </c>
      <c r="G21" s="62" t="s">
        <v>183</v>
      </c>
      <c r="H21" s="63" t="s">
        <v>184</v>
      </c>
      <c r="I21" s="63" t="s">
        <v>339</v>
      </c>
      <c r="J21" s="307">
        <v>2015</v>
      </c>
      <c r="K21" s="308">
        <v>0</v>
      </c>
      <c r="L21" s="63" t="s">
        <v>186</v>
      </c>
      <c r="M21" s="63" t="s">
        <v>340</v>
      </c>
      <c r="N21" s="63" t="s">
        <v>341</v>
      </c>
      <c r="O21" s="63" t="s">
        <v>342</v>
      </c>
      <c r="P21" s="63" t="s">
        <v>190</v>
      </c>
      <c r="Q21" s="63" t="s">
        <v>208</v>
      </c>
      <c r="R21" s="63"/>
      <c r="S21" s="68">
        <v>41</v>
      </c>
      <c r="T21" s="69">
        <v>41</v>
      </c>
      <c r="U21" s="69">
        <v>41</v>
      </c>
      <c r="V21" s="69">
        <v>41</v>
      </c>
      <c r="W21" s="69">
        <v>41</v>
      </c>
      <c r="X21" s="71">
        <v>0</v>
      </c>
      <c r="Y21" s="79"/>
      <c r="Z21" s="79"/>
      <c r="AA21" s="79"/>
      <c r="AB21" s="79"/>
      <c r="AC21" s="79"/>
      <c r="AD21" s="79"/>
      <c r="AE21" s="79"/>
      <c r="AF21" s="79"/>
      <c r="AG21" s="79"/>
      <c r="AH21" s="79"/>
      <c r="AI21" s="79"/>
      <c r="AJ21" s="79"/>
      <c r="AK21" s="71">
        <v>0</v>
      </c>
      <c r="AL21" s="79"/>
      <c r="AM21" s="72"/>
      <c r="AN21" s="79"/>
      <c r="AO21" s="79"/>
      <c r="AP21" s="79"/>
      <c r="AQ21" s="79"/>
      <c r="AR21" s="79"/>
      <c r="AS21" s="79"/>
      <c r="AT21" s="79"/>
      <c r="AU21" s="79"/>
      <c r="AV21" s="79"/>
      <c r="AW21" s="79"/>
      <c r="AX21" s="71">
        <v>0</v>
      </c>
      <c r="AY21" s="79"/>
      <c r="AZ21" s="72"/>
      <c r="BA21" s="79"/>
      <c r="BB21" s="79"/>
      <c r="BC21" s="79"/>
      <c r="BD21" s="79"/>
      <c r="BE21" s="79"/>
      <c r="BF21" s="79"/>
      <c r="BG21" s="79"/>
      <c r="BH21" s="79"/>
      <c r="BI21" s="79"/>
      <c r="BJ21" s="79"/>
      <c r="BK21" s="71">
        <v>0</v>
      </c>
      <c r="BL21" s="79"/>
      <c r="BM21" s="72"/>
      <c r="BN21" s="79"/>
      <c r="BO21" s="79"/>
      <c r="BP21" s="79"/>
      <c r="BQ21" s="79"/>
      <c r="BR21" s="79"/>
      <c r="BS21" s="79"/>
      <c r="BT21" s="79"/>
      <c r="BU21" s="79"/>
      <c r="BV21" s="79"/>
      <c r="BW21" s="79"/>
      <c r="BX21" s="71">
        <v>0</v>
      </c>
      <c r="BY21" s="73">
        <v>0</v>
      </c>
      <c r="BZ21" s="73">
        <v>0</v>
      </c>
      <c r="CA21" s="73">
        <v>0</v>
      </c>
      <c r="CB21" s="73">
        <v>0</v>
      </c>
      <c r="CC21" s="73">
        <v>0</v>
      </c>
      <c r="CD21" s="73">
        <v>0</v>
      </c>
      <c r="CE21" s="73">
        <v>0</v>
      </c>
      <c r="CF21" s="73">
        <v>0</v>
      </c>
      <c r="CG21" s="73">
        <v>0</v>
      </c>
      <c r="CH21" s="73">
        <v>0</v>
      </c>
      <c r="CI21" s="73">
        <v>0</v>
      </c>
      <c r="CJ21" s="73">
        <v>0</v>
      </c>
      <c r="CK21" s="63" t="s">
        <v>343</v>
      </c>
      <c r="CL21" s="74" t="s">
        <v>193</v>
      </c>
      <c r="CM21" s="74" t="s">
        <v>194</v>
      </c>
      <c r="CN21" s="74" t="s">
        <v>228</v>
      </c>
      <c r="CO21" s="60">
        <v>1</v>
      </c>
      <c r="CP21" s="61" t="s">
        <v>196</v>
      </c>
      <c r="CQ21" s="60">
        <v>101</v>
      </c>
      <c r="CR21" s="61" t="s">
        <v>197</v>
      </c>
      <c r="CS21" s="60">
        <v>10103</v>
      </c>
      <c r="CT21" s="61" t="s">
        <v>269</v>
      </c>
      <c r="CU21" s="62">
        <v>1010303</v>
      </c>
      <c r="CV21" s="63" t="s">
        <v>344</v>
      </c>
      <c r="CW21" s="100" t="s">
        <v>345</v>
      </c>
      <c r="CX21" s="100" t="s">
        <v>196</v>
      </c>
      <c r="CY21" s="100" t="s">
        <v>197</v>
      </c>
      <c r="CZ21" s="100" t="s">
        <v>269</v>
      </c>
      <c r="DA21" s="100" t="s">
        <v>344</v>
      </c>
    </row>
    <row r="22" spans="2:105" ht="140.25" hidden="1" x14ac:dyDescent="0.25">
      <c r="B22" s="75" t="s">
        <v>346</v>
      </c>
      <c r="C22" s="100" t="s">
        <v>347</v>
      </c>
      <c r="D22" s="66" t="s">
        <v>180</v>
      </c>
      <c r="E22" s="65" t="s">
        <v>337</v>
      </c>
      <c r="F22" s="63" t="s">
        <v>338</v>
      </c>
      <c r="G22" s="62" t="s">
        <v>183</v>
      </c>
      <c r="H22" s="63" t="s">
        <v>184</v>
      </c>
      <c r="I22" s="63" t="s">
        <v>339</v>
      </c>
      <c r="J22" s="307">
        <v>2015</v>
      </c>
      <c r="K22" s="308">
        <v>0</v>
      </c>
      <c r="L22" s="63" t="s">
        <v>186</v>
      </c>
      <c r="M22" s="63" t="s">
        <v>348</v>
      </c>
      <c r="N22" s="63" t="s">
        <v>349</v>
      </c>
      <c r="O22" s="63" t="s">
        <v>349</v>
      </c>
      <c r="P22" s="63" t="s">
        <v>190</v>
      </c>
      <c r="Q22" s="63" t="s">
        <v>208</v>
      </c>
      <c r="R22" s="63"/>
      <c r="S22" s="68">
        <v>41</v>
      </c>
      <c r="T22" s="69">
        <v>41</v>
      </c>
      <c r="U22" s="69">
        <v>41</v>
      </c>
      <c r="V22" s="69">
        <v>41</v>
      </c>
      <c r="W22" s="69">
        <v>41</v>
      </c>
      <c r="X22" s="71">
        <v>0</v>
      </c>
      <c r="Y22" s="79"/>
      <c r="Z22" s="79"/>
      <c r="AA22" s="79"/>
      <c r="AB22" s="79"/>
      <c r="AC22" s="79"/>
      <c r="AD22" s="79"/>
      <c r="AE22" s="79"/>
      <c r="AF22" s="79"/>
      <c r="AG22" s="79"/>
      <c r="AH22" s="79"/>
      <c r="AI22" s="79"/>
      <c r="AJ22" s="79"/>
      <c r="AK22" s="71">
        <v>0</v>
      </c>
      <c r="AL22" s="79"/>
      <c r="AM22" s="72"/>
      <c r="AN22" s="79"/>
      <c r="AO22" s="79"/>
      <c r="AP22" s="79"/>
      <c r="AQ22" s="79"/>
      <c r="AR22" s="79"/>
      <c r="AS22" s="79"/>
      <c r="AT22" s="79"/>
      <c r="AU22" s="79"/>
      <c r="AV22" s="79"/>
      <c r="AW22" s="79"/>
      <c r="AX22" s="71">
        <v>0</v>
      </c>
      <c r="AY22" s="79"/>
      <c r="AZ22" s="72"/>
      <c r="BA22" s="79"/>
      <c r="BB22" s="79"/>
      <c r="BC22" s="79"/>
      <c r="BD22" s="79"/>
      <c r="BE22" s="79"/>
      <c r="BF22" s="79"/>
      <c r="BG22" s="79"/>
      <c r="BH22" s="79"/>
      <c r="BI22" s="79"/>
      <c r="BJ22" s="79"/>
      <c r="BK22" s="71">
        <v>0</v>
      </c>
      <c r="BL22" s="79"/>
      <c r="BM22" s="72"/>
      <c r="BN22" s="79"/>
      <c r="BO22" s="79"/>
      <c r="BP22" s="79"/>
      <c r="BQ22" s="79"/>
      <c r="BR22" s="79"/>
      <c r="BS22" s="79"/>
      <c r="BT22" s="79"/>
      <c r="BU22" s="79"/>
      <c r="BV22" s="79"/>
      <c r="BW22" s="79"/>
      <c r="BX22" s="71">
        <v>0</v>
      </c>
      <c r="BY22" s="73">
        <v>0</v>
      </c>
      <c r="BZ22" s="73">
        <v>0</v>
      </c>
      <c r="CA22" s="73">
        <v>0</v>
      </c>
      <c r="CB22" s="73">
        <v>0</v>
      </c>
      <c r="CC22" s="73">
        <v>0</v>
      </c>
      <c r="CD22" s="73">
        <v>0</v>
      </c>
      <c r="CE22" s="73">
        <v>0</v>
      </c>
      <c r="CF22" s="73">
        <v>0</v>
      </c>
      <c r="CG22" s="73">
        <v>0</v>
      </c>
      <c r="CH22" s="73">
        <v>0</v>
      </c>
      <c r="CI22" s="73">
        <v>0</v>
      </c>
      <c r="CJ22" s="73">
        <v>0</v>
      </c>
      <c r="CK22" s="63" t="s">
        <v>350</v>
      </c>
      <c r="CL22" s="74" t="s">
        <v>193</v>
      </c>
      <c r="CM22" s="74" t="s">
        <v>194</v>
      </c>
      <c r="CN22" s="74" t="s">
        <v>228</v>
      </c>
      <c r="CO22" s="60">
        <v>1</v>
      </c>
      <c r="CP22" s="61" t="s">
        <v>196</v>
      </c>
      <c r="CQ22" s="60">
        <v>101</v>
      </c>
      <c r="CR22" s="61" t="s">
        <v>197</v>
      </c>
      <c r="CS22" s="60">
        <v>10103</v>
      </c>
      <c r="CT22" s="61" t="s">
        <v>269</v>
      </c>
      <c r="CU22" s="62">
        <v>1010303</v>
      </c>
      <c r="CV22" s="63" t="s">
        <v>344</v>
      </c>
      <c r="CW22" s="100" t="s">
        <v>345</v>
      </c>
      <c r="CX22" s="100" t="s">
        <v>196</v>
      </c>
      <c r="CY22" s="100" t="s">
        <v>197</v>
      </c>
      <c r="CZ22" s="100" t="s">
        <v>269</v>
      </c>
      <c r="DA22" s="100" t="s">
        <v>344</v>
      </c>
    </row>
    <row r="23" spans="2:105" ht="140.25" hidden="1" x14ac:dyDescent="0.25">
      <c r="B23" s="75" t="s">
        <v>351</v>
      </c>
      <c r="C23" s="80" t="s">
        <v>352</v>
      </c>
      <c r="D23" s="66" t="s">
        <v>180</v>
      </c>
      <c r="E23" s="65" t="s">
        <v>337</v>
      </c>
      <c r="F23" s="63" t="s">
        <v>338</v>
      </c>
      <c r="G23" s="62" t="s">
        <v>183</v>
      </c>
      <c r="H23" s="63" t="s">
        <v>184</v>
      </c>
      <c r="I23" s="63" t="s">
        <v>339</v>
      </c>
      <c r="J23" s="307">
        <v>2015</v>
      </c>
      <c r="K23" s="308">
        <v>0</v>
      </c>
      <c r="L23" s="63" t="s">
        <v>186</v>
      </c>
      <c r="M23" s="63" t="s">
        <v>353</v>
      </c>
      <c r="N23" s="63" t="s">
        <v>354</v>
      </c>
      <c r="O23" s="63" t="s">
        <v>354</v>
      </c>
      <c r="P23" s="63" t="s">
        <v>190</v>
      </c>
      <c r="Q23" s="63" t="s">
        <v>208</v>
      </c>
      <c r="R23" s="63"/>
      <c r="S23" s="68">
        <v>302</v>
      </c>
      <c r="T23" s="69">
        <v>302</v>
      </c>
      <c r="U23" s="69">
        <v>302</v>
      </c>
      <c r="V23" s="69">
        <v>302</v>
      </c>
      <c r="W23" s="69">
        <v>302</v>
      </c>
      <c r="X23" s="71">
        <v>0</v>
      </c>
      <c r="Y23" s="79"/>
      <c r="Z23" s="79"/>
      <c r="AA23" s="79"/>
      <c r="AB23" s="79"/>
      <c r="AC23" s="79"/>
      <c r="AD23" s="79"/>
      <c r="AE23" s="79"/>
      <c r="AF23" s="79"/>
      <c r="AG23" s="79"/>
      <c r="AH23" s="79"/>
      <c r="AI23" s="79"/>
      <c r="AJ23" s="79"/>
      <c r="AK23" s="71">
        <v>0</v>
      </c>
      <c r="AL23" s="79"/>
      <c r="AM23" s="72"/>
      <c r="AN23" s="79"/>
      <c r="AO23" s="79"/>
      <c r="AP23" s="79"/>
      <c r="AQ23" s="79"/>
      <c r="AR23" s="79"/>
      <c r="AS23" s="79"/>
      <c r="AT23" s="79"/>
      <c r="AU23" s="79"/>
      <c r="AV23" s="79"/>
      <c r="AW23" s="79"/>
      <c r="AX23" s="71">
        <v>0</v>
      </c>
      <c r="AY23" s="79"/>
      <c r="AZ23" s="72"/>
      <c r="BA23" s="79"/>
      <c r="BB23" s="79"/>
      <c r="BC23" s="79"/>
      <c r="BD23" s="79"/>
      <c r="BE23" s="79"/>
      <c r="BF23" s="79"/>
      <c r="BG23" s="79"/>
      <c r="BH23" s="79"/>
      <c r="BI23" s="79"/>
      <c r="BJ23" s="79"/>
      <c r="BK23" s="71">
        <v>0</v>
      </c>
      <c r="BL23" s="79"/>
      <c r="BM23" s="72"/>
      <c r="BN23" s="79"/>
      <c r="BO23" s="79"/>
      <c r="BP23" s="79"/>
      <c r="BQ23" s="79"/>
      <c r="BR23" s="79"/>
      <c r="BS23" s="79"/>
      <c r="BT23" s="79"/>
      <c r="BU23" s="79"/>
      <c r="BV23" s="79"/>
      <c r="BW23" s="79"/>
      <c r="BX23" s="71">
        <v>0</v>
      </c>
      <c r="BY23" s="73">
        <v>0</v>
      </c>
      <c r="BZ23" s="73">
        <v>0</v>
      </c>
      <c r="CA23" s="73">
        <v>0</v>
      </c>
      <c r="CB23" s="73">
        <v>0</v>
      </c>
      <c r="CC23" s="73">
        <v>0</v>
      </c>
      <c r="CD23" s="73">
        <v>0</v>
      </c>
      <c r="CE23" s="73">
        <v>0</v>
      </c>
      <c r="CF23" s="73">
        <v>0</v>
      </c>
      <c r="CG23" s="73">
        <v>0</v>
      </c>
      <c r="CH23" s="73">
        <v>0</v>
      </c>
      <c r="CI23" s="73">
        <v>0</v>
      </c>
      <c r="CJ23" s="73">
        <v>0</v>
      </c>
      <c r="CK23" s="63" t="s">
        <v>355</v>
      </c>
      <c r="CL23" s="74" t="s">
        <v>193</v>
      </c>
      <c r="CM23" s="74" t="s">
        <v>194</v>
      </c>
      <c r="CN23" s="74" t="s">
        <v>228</v>
      </c>
      <c r="CO23" s="60">
        <v>1</v>
      </c>
      <c r="CP23" s="61" t="s">
        <v>196</v>
      </c>
      <c r="CQ23" s="60">
        <v>101</v>
      </c>
      <c r="CR23" s="61" t="s">
        <v>197</v>
      </c>
      <c r="CS23" s="60">
        <v>10103</v>
      </c>
      <c r="CT23" s="61" t="s">
        <v>269</v>
      </c>
      <c r="CU23" s="62">
        <v>1010303</v>
      </c>
      <c r="CV23" s="63" t="s">
        <v>344</v>
      </c>
      <c r="CW23" s="100" t="s">
        <v>345</v>
      </c>
      <c r="CX23" s="100" t="s">
        <v>196</v>
      </c>
      <c r="CY23" s="100" t="s">
        <v>197</v>
      </c>
      <c r="CZ23" s="100" t="s">
        <v>269</v>
      </c>
      <c r="DA23" s="100" t="s">
        <v>344</v>
      </c>
    </row>
    <row r="24" spans="2:105" ht="140.25" hidden="1" x14ac:dyDescent="0.25">
      <c r="B24" s="75" t="s">
        <v>356</v>
      </c>
      <c r="C24" s="80" t="s">
        <v>357</v>
      </c>
      <c r="D24" s="66" t="s">
        <v>180</v>
      </c>
      <c r="E24" s="65" t="s">
        <v>337</v>
      </c>
      <c r="F24" s="63" t="s">
        <v>338</v>
      </c>
      <c r="G24" s="62" t="s">
        <v>183</v>
      </c>
      <c r="H24" s="63" t="s">
        <v>184</v>
      </c>
      <c r="I24" s="63" t="s">
        <v>339</v>
      </c>
      <c r="J24" s="307">
        <v>2015</v>
      </c>
      <c r="K24" s="312">
        <v>0</v>
      </c>
      <c r="L24" s="63" t="s">
        <v>186</v>
      </c>
      <c r="M24" s="63" t="s">
        <v>358</v>
      </c>
      <c r="N24" s="63" t="s">
        <v>359</v>
      </c>
      <c r="O24" s="63" t="s">
        <v>360</v>
      </c>
      <c r="P24" s="63" t="s">
        <v>190</v>
      </c>
      <c r="Q24" s="63" t="s">
        <v>208</v>
      </c>
      <c r="R24" s="63"/>
      <c r="S24" s="68">
        <v>100</v>
      </c>
      <c r="T24" s="70">
        <v>100</v>
      </c>
      <c r="U24" s="70">
        <v>100</v>
      </c>
      <c r="V24" s="70">
        <v>100</v>
      </c>
      <c r="W24" s="70">
        <v>100</v>
      </c>
      <c r="X24" s="71">
        <v>0</v>
      </c>
      <c r="Y24" s="79"/>
      <c r="Z24" s="79"/>
      <c r="AA24" s="79"/>
      <c r="AB24" s="79"/>
      <c r="AC24" s="79"/>
      <c r="AD24" s="79"/>
      <c r="AE24" s="79"/>
      <c r="AF24" s="79"/>
      <c r="AG24" s="79"/>
      <c r="AH24" s="79"/>
      <c r="AI24" s="79"/>
      <c r="AJ24" s="79"/>
      <c r="AK24" s="71">
        <v>0</v>
      </c>
      <c r="AL24" s="79"/>
      <c r="AM24" s="79"/>
      <c r="AN24" s="72"/>
      <c r="AO24" s="79"/>
      <c r="AP24" s="79"/>
      <c r="AQ24" s="79"/>
      <c r="AR24" s="79"/>
      <c r="AS24" s="79"/>
      <c r="AT24" s="79"/>
      <c r="AU24" s="79"/>
      <c r="AV24" s="79"/>
      <c r="AW24" s="79"/>
      <c r="AX24" s="71">
        <v>0</v>
      </c>
      <c r="AY24" s="79"/>
      <c r="AZ24" s="79"/>
      <c r="BA24" s="72"/>
      <c r="BB24" s="79"/>
      <c r="BC24" s="79"/>
      <c r="BD24" s="79"/>
      <c r="BE24" s="79"/>
      <c r="BF24" s="79"/>
      <c r="BG24" s="79"/>
      <c r="BH24" s="79"/>
      <c r="BI24" s="79"/>
      <c r="BJ24" s="79"/>
      <c r="BK24" s="71">
        <v>0</v>
      </c>
      <c r="BL24" s="79"/>
      <c r="BM24" s="79"/>
      <c r="BN24" s="72"/>
      <c r="BO24" s="79"/>
      <c r="BP24" s="79"/>
      <c r="BQ24" s="79"/>
      <c r="BR24" s="79"/>
      <c r="BS24" s="79"/>
      <c r="BT24" s="79"/>
      <c r="BU24" s="79"/>
      <c r="BV24" s="79"/>
      <c r="BW24" s="79"/>
      <c r="BX24" s="71">
        <v>0</v>
      </c>
      <c r="BY24" s="73">
        <v>0</v>
      </c>
      <c r="BZ24" s="73">
        <v>0</v>
      </c>
      <c r="CA24" s="73">
        <v>0</v>
      </c>
      <c r="CB24" s="73">
        <v>0</v>
      </c>
      <c r="CC24" s="73">
        <v>0</v>
      </c>
      <c r="CD24" s="73">
        <v>0</v>
      </c>
      <c r="CE24" s="73">
        <v>0</v>
      </c>
      <c r="CF24" s="73">
        <v>0</v>
      </c>
      <c r="CG24" s="73">
        <v>0</v>
      </c>
      <c r="CH24" s="73">
        <v>0</v>
      </c>
      <c r="CI24" s="73">
        <v>0</v>
      </c>
      <c r="CJ24" s="73">
        <v>0</v>
      </c>
      <c r="CK24" s="63" t="s">
        <v>361</v>
      </c>
      <c r="CL24" s="74" t="s">
        <v>193</v>
      </c>
      <c r="CM24" s="74" t="s">
        <v>194</v>
      </c>
      <c r="CN24" s="74" t="s">
        <v>228</v>
      </c>
      <c r="CO24" s="60">
        <v>1</v>
      </c>
      <c r="CP24" s="61" t="s">
        <v>196</v>
      </c>
      <c r="CQ24" s="60">
        <v>101</v>
      </c>
      <c r="CR24" s="61" t="s">
        <v>197</v>
      </c>
      <c r="CS24" s="60">
        <v>10103</v>
      </c>
      <c r="CT24" s="61" t="s">
        <v>269</v>
      </c>
      <c r="CU24" s="62">
        <v>1010303</v>
      </c>
      <c r="CV24" s="63" t="s">
        <v>344</v>
      </c>
      <c r="CW24" s="100" t="s">
        <v>345</v>
      </c>
      <c r="CX24" s="100" t="s">
        <v>196</v>
      </c>
      <c r="CY24" s="100" t="s">
        <v>197</v>
      </c>
      <c r="CZ24" s="100" t="s">
        <v>269</v>
      </c>
      <c r="DA24" s="100" t="s">
        <v>344</v>
      </c>
    </row>
    <row r="25" spans="2:105" ht="76.5" hidden="1" x14ac:dyDescent="0.25">
      <c r="B25" s="75" t="s">
        <v>362</v>
      </c>
      <c r="C25" s="80" t="s">
        <v>363</v>
      </c>
      <c r="D25" s="66" t="s">
        <v>180</v>
      </c>
      <c r="E25" s="65" t="s">
        <v>364</v>
      </c>
      <c r="F25" s="63" t="s">
        <v>365</v>
      </c>
      <c r="G25" s="62" t="s">
        <v>183</v>
      </c>
      <c r="H25" s="63" t="s">
        <v>184</v>
      </c>
      <c r="I25" s="63" t="s">
        <v>185</v>
      </c>
      <c r="J25" s="307">
        <v>2015</v>
      </c>
      <c r="K25" s="308">
        <v>0</v>
      </c>
      <c r="L25" s="63" t="s">
        <v>186</v>
      </c>
      <c r="M25" s="63" t="s">
        <v>366</v>
      </c>
      <c r="N25" s="63" t="s">
        <v>367</v>
      </c>
      <c r="O25" s="63" t="s">
        <v>368</v>
      </c>
      <c r="P25" s="63" t="s">
        <v>190</v>
      </c>
      <c r="Q25" s="63" t="s">
        <v>208</v>
      </c>
      <c r="R25" s="63"/>
      <c r="S25" s="68">
        <v>4</v>
      </c>
      <c r="T25" s="69">
        <v>1</v>
      </c>
      <c r="U25" s="69">
        <v>2</v>
      </c>
      <c r="V25" s="69">
        <v>3</v>
      </c>
      <c r="W25" s="69">
        <v>4</v>
      </c>
      <c r="X25" s="71">
        <v>124580000</v>
      </c>
      <c r="Y25" s="79"/>
      <c r="Z25" s="81">
        <v>124580000</v>
      </c>
      <c r="AA25" s="81"/>
      <c r="AB25" s="81"/>
      <c r="AC25" s="81"/>
      <c r="AD25" s="81"/>
      <c r="AE25" s="81"/>
      <c r="AF25" s="81"/>
      <c r="AG25" s="81"/>
      <c r="AH25" s="81"/>
      <c r="AI25" s="81"/>
      <c r="AJ25" s="81"/>
      <c r="AK25" s="71">
        <v>132841896.44000001</v>
      </c>
      <c r="AL25" s="81"/>
      <c r="AM25" s="72">
        <v>132841896.44000001</v>
      </c>
      <c r="AN25" s="81"/>
      <c r="AO25" s="81"/>
      <c r="AP25" s="81"/>
      <c r="AQ25" s="81"/>
      <c r="AR25" s="81"/>
      <c r="AS25" s="81"/>
      <c r="AT25" s="81"/>
      <c r="AU25" s="81"/>
      <c r="AV25" s="81"/>
      <c r="AW25" s="81"/>
      <c r="AX25" s="71">
        <v>142140829.19080001</v>
      </c>
      <c r="AY25" s="81"/>
      <c r="AZ25" s="72">
        <v>142140829.19080001</v>
      </c>
      <c r="BA25" s="81"/>
      <c r="BB25" s="81"/>
      <c r="BC25" s="81"/>
      <c r="BD25" s="81"/>
      <c r="BE25" s="81"/>
      <c r="BF25" s="81"/>
      <c r="BG25" s="81"/>
      <c r="BH25" s="81"/>
      <c r="BI25" s="81"/>
      <c r="BJ25" s="81"/>
      <c r="BK25" s="71">
        <v>152090687.23415601</v>
      </c>
      <c r="BL25" s="81"/>
      <c r="BM25" s="72">
        <v>152090687.23415601</v>
      </c>
      <c r="BN25" s="81"/>
      <c r="BO25" s="81"/>
      <c r="BP25" s="81"/>
      <c r="BQ25" s="81"/>
      <c r="BR25" s="81"/>
      <c r="BS25" s="81"/>
      <c r="BT25" s="81"/>
      <c r="BU25" s="81"/>
      <c r="BV25" s="81"/>
      <c r="BW25" s="81"/>
      <c r="BX25" s="71">
        <v>551653412.86495602</v>
      </c>
      <c r="BY25" s="73">
        <v>0</v>
      </c>
      <c r="BZ25" s="73">
        <v>551653412.86495602</v>
      </c>
      <c r="CA25" s="73">
        <v>0</v>
      </c>
      <c r="CB25" s="73">
        <v>0</v>
      </c>
      <c r="CC25" s="73">
        <v>0</v>
      </c>
      <c r="CD25" s="73">
        <v>0</v>
      </c>
      <c r="CE25" s="73">
        <v>0</v>
      </c>
      <c r="CF25" s="73">
        <v>0</v>
      </c>
      <c r="CG25" s="73">
        <v>0</v>
      </c>
      <c r="CH25" s="73">
        <v>0</v>
      </c>
      <c r="CI25" s="73">
        <v>0</v>
      </c>
      <c r="CJ25" s="73">
        <v>0</v>
      </c>
      <c r="CK25" s="63" t="s">
        <v>369</v>
      </c>
      <c r="CL25" s="74" t="s">
        <v>193</v>
      </c>
      <c r="CM25" s="74" t="s">
        <v>194</v>
      </c>
      <c r="CN25" s="74" t="s">
        <v>228</v>
      </c>
      <c r="CO25" s="60">
        <v>1</v>
      </c>
      <c r="CP25" s="61" t="s">
        <v>196</v>
      </c>
      <c r="CQ25" s="60">
        <v>101</v>
      </c>
      <c r="CR25" s="61" t="s">
        <v>197</v>
      </c>
      <c r="CS25" s="60">
        <v>10103</v>
      </c>
      <c r="CT25" s="61" t="s">
        <v>269</v>
      </c>
      <c r="CU25" s="62">
        <v>1010303</v>
      </c>
      <c r="CV25" s="63" t="s">
        <v>344</v>
      </c>
      <c r="CW25" s="100" t="s">
        <v>370</v>
      </c>
      <c r="CX25" s="100" t="s">
        <v>196</v>
      </c>
      <c r="CY25" s="100" t="s">
        <v>197</v>
      </c>
      <c r="CZ25" s="100" t="s">
        <v>269</v>
      </c>
      <c r="DA25" s="100" t="s">
        <v>344</v>
      </c>
    </row>
    <row r="26" spans="2:105" ht="89.25" hidden="1" x14ac:dyDescent="0.25">
      <c r="B26" s="75" t="s">
        <v>371</v>
      </c>
      <c r="C26" s="264" t="s">
        <v>372</v>
      </c>
      <c r="D26" s="66" t="s">
        <v>180</v>
      </c>
      <c r="E26" s="65" t="s">
        <v>373</v>
      </c>
      <c r="F26" s="63" t="s">
        <v>374</v>
      </c>
      <c r="G26" s="62" t="s">
        <v>240</v>
      </c>
      <c r="H26" s="63" t="s">
        <v>184</v>
      </c>
      <c r="I26" s="63" t="s">
        <v>185</v>
      </c>
      <c r="J26" s="307">
        <v>2015</v>
      </c>
      <c r="K26" s="312">
        <v>0.2</v>
      </c>
      <c r="L26" s="63" t="s">
        <v>186</v>
      </c>
      <c r="M26" s="77" t="s">
        <v>375</v>
      </c>
      <c r="N26" s="63" t="s">
        <v>376</v>
      </c>
      <c r="O26" s="63" t="s">
        <v>377</v>
      </c>
      <c r="P26" s="63" t="s">
        <v>190</v>
      </c>
      <c r="Q26" s="63" t="s">
        <v>208</v>
      </c>
      <c r="R26" s="63"/>
      <c r="S26" s="68">
        <v>100</v>
      </c>
      <c r="T26" s="70">
        <v>100</v>
      </c>
      <c r="U26" s="70">
        <v>100</v>
      </c>
      <c r="V26" s="70">
        <v>100</v>
      </c>
      <c r="W26" s="70">
        <v>100</v>
      </c>
      <c r="X26" s="71">
        <v>529000000</v>
      </c>
      <c r="Y26" s="72"/>
      <c r="Z26" s="72">
        <v>529000000</v>
      </c>
      <c r="AA26" s="72"/>
      <c r="AB26" s="72"/>
      <c r="AC26" s="72"/>
      <c r="AD26" s="72"/>
      <c r="AE26" s="72"/>
      <c r="AF26" s="72"/>
      <c r="AG26" s="72"/>
      <c r="AH26" s="72"/>
      <c r="AI26" s="72"/>
      <c r="AJ26" s="72"/>
      <c r="AK26" s="71">
        <v>564082222</v>
      </c>
      <c r="AL26" s="72"/>
      <c r="AM26" s="72">
        <v>564082222</v>
      </c>
      <c r="AN26" s="72"/>
      <c r="AO26" s="72"/>
      <c r="AP26" s="72"/>
      <c r="AQ26" s="72"/>
      <c r="AR26" s="72"/>
      <c r="AS26" s="72"/>
      <c r="AT26" s="72"/>
      <c r="AU26" s="72"/>
      <c r="AV26" s="72"/>
      <c r="AW26" s="72"/>
      <c r="AX26" s="71">
        <v>603567977.54000008</v>
      </c>
      <c r="AY26" s="72"/>
      <c r="AZ26" s="72">
        <v>603567977.54000008</v>
      </c>
      <c r="BA26" s="72"/>
      <c r="BB26" s="72"/>
      <c r="BC26" s="72"/>
      <c r="BD26" s="72"/>
      <c r="BE26" s="72"/>
      <c r="BF26" s="72"/>
      <c r="BG26" s="72"/>
      <c r="BH26" s="72"/>
      <c r="BI26" s="72"/>
      <c r="BJ26" s="72"/>
      <c r="BK26" s="71">
        <v>645817735.96780014</v>
      </c>
      <c r="BL26" s="72"/>
      <c r="BM26" s="72">
        <v>645817735.96780014</v>
      </c>
      <c r="BN26" s="72"/>
      <c r="BO26" s="72"/>
      <c r="BP26" s="72"/>
      <c r="BQ26" s="72"/>
      <c r="BR26" s="72"/>
      <c r="BS26" s="72"/>
      <c r="BT26" s="72"/>
      <c r="BU26" s="72"/>
      <c r="BV26" s="72"/>
      <c r="BW26" s="72"/>
      <c r="BX26" s="71">
        <v>2342467935.5078001</v>
      </c>
      <c r="BY26" s="73">
        <v>0</v>
      </c>
      <c r="BZ26" s="73">
        <v>2342467935.5078001</v>
      </c>
      <c r="CA26" s="73">
        <v>0</v>
      </c>
      <c r="CB26" s="73">
        <v>0</v>
      </c>
      <c r="CC26" s="73">
        <v>0</v>
      </c>
      <c r="CD26" s="73">
        <v>0</v>
      </c>
      <c r="CE26" s="73">
        <v>0</v>
      </c>
      <c r="CF26" s="73">
        <v>0</v>
      </c>
      <c r="CG26" s="73">
        <v>0</v>
      </c>
      <c r="CH26" s="73">
        <v>0</v>
      </c>
      <c r="CI26" s="73">
        <v>0</v>
      </c>
      <c r="CJ26" s="73">
        <v>0</v>
      </c>
      <c r="CK26" s="63" t="s">
        <v>378</v>
      </c>
      <c r="CL26" s="74" t="s">
        <v>193</v>
      </c>
      <c r="CM26" s="74" t="s">
        <v>194</v>
      </c>
      <c r="CN26" s="74" t="s">
        <v>379</v>
      </c>
      <c r="CO26" s="60">
        <v>1</v>
      </c>
      <c r="CP26" s="61" t="s">
        <v>196</v>
      </c>
      <c r="CQ26" s="60">
        <v>101</v>
      </c>
      <c r="CR26" s="61" t="s">
        <v>197</v>
      </c>
      <c r="CS26" s="60">
        <v>10104</v>
      </c>
      <c r="CT26" s="61" t="s">
        <v>380</v>
      </c>
      <c r="CU26" s="62">
        <v>1010401</v>
      </c>
      <c r="CV26" s="63" t="s">
        <v>381</v>
      </c>
      <c r="CW26" s="100" t="s">
        <v>382</v>
      </c>
      <c r="CX26" s="100" t="s">
        <v>196</v>
      </c>
      <c r="CY26" s="100" t="s">
        <v>197</v>
      </c>
      <c r="CZ26" s="100" t="s">
        <v>380</v>
      </c>
      <c r="DA26" s="100" t="s">
        <v>381</v>
      </c>
    </row>
    <row r="27" spans="2:105" ht="89.25" hidden="1" x14ac:dyDescent="0.25">
      <c r="B27" s="75" t="s">
        <v>383</v>
      </c>
      <c r="C27" s="80" t="s">
        <v>384</v>
      </c>
      <c r="D27" s="66" t="s">
        <v>180</v>
      </c>
      <c r="E27" s="65" t="s">
        <v>385</v>
      </c>
      <c r="F27" s="63" t="s">
        <v>386</v>
      </c>
      <c r="G27" s="62" t="s">
        <v>240</v>
      </c>
      <c r="H27" s="63" t="s">
        <v>184</v>
      </c>
      <c r="I27" s="63" t="s">
        <v>185</v>
      </c>
      <c r="J27" s="307">
        <v>2015</v>
      </c>
      <c r="K27" s="312">
        <v>0.2</v>
      </c>
      <c r="L27" s="63" t="s">
        <v>186</v>
      </c>
      <c r="M27" s="63" t="s">
        <v>387</v>
      </c>
      <c r="N27" s="63" t="s">
        <v>388</v>
      </c>
      <c r="O27" s="63" t="s">
        <v>389</v>
      </c>
      <c r="P27" s="63" t="s">
        <v>190</v>
      </c>
      <c r="Q27" s="63" t="s">
        <v>208</v>
      </c>
      <c r="R27" s="63"/>
      <c r="S27" s="68">
        <v>100</v>
      </c>
      <c r="T27" s="70">
        <v>100</v>
      </c>
      <c r="U27" s="70">
        <v>100</v>
      </c>
      <c r="V27" s="70">
        <v>100</v>
      </c>
      <c r="W27" s="70">
        <v>100</v>
      </c>
      <c r="X27" s="71">
        <v>454000000</v>
      </c>
      <c r="Y27" s="72"/>
      <c r="Z27" s="72">
        <v>454000000</v>
      </c>
      <c r="AA27" s="72"/>
      <c r="AB27" s="72"/>
      <c r="AC27" s="72"/>
      <c r="AD27" s="72"/>
      <c r="AE27" s="72"/>
      <c r="AF27" s="72"/>
      <c r="AG27" s="72"/>
      <c r="AH27" s="72"/>
      <c r="AI27" s="72"/>
      <c r="AJ27" s="72"/>
      <c r="AK27" s="71">
        <v>484108372.00000006</v>
      </c>
      <c r="AL27" s="72"/>
      <c r="AM27" s="72">
        <v>484108372.00000006</v>
      </c>
      <c r="AN27" s="72"/>
      <c r="AO27" s="72"/>
      <c r="AP27" s="72"/>
      <c r="AQ27" s="72"/>
      <c r="AR27" s="72"/>
      <c r="AS27" s="72"/>
      <c r="AT27" s="72"/>
      <c r="AU27" s="72"/>
      <c r="AV27" s="72"/>
      <c r="AW27" s="72"/>
      <c r="AX27" s="71">
        <v>517995958.04000008</v>
      </c>
      <c r="AY27" s="72"/>
      <c r="AZ27" s="72">
        <v>517995958.04000008</v>
      </c>
      <c r="BA27" s="72"/>
      <c r="BB27" s="72"/>
      <c r="BC27" s="72"/>
      <c r="BD27" s="72"/>
      <c r="BE27" s="72"/>
      <c r="BF27" s="72"/>
      <c r="BG27" s="72"/>
      <c r="BH27" s="72"/>
      <c r="BI27" s="72"/>
      <c r="BJ27" s="72"/>
      <c r="BK27" s="71">
        <v>554255675.10280013</v>
      </c>
      <c r="BL27" s="72"/>
      <c r="BM27" s="72">
        <v>554255675.10280013</v>
      </c>
      <c r="BN27" s="72"/>
      <c r="BO27" s="72"/>
      <c r="BP27" s="72"/>
      <c r="BQ27" s="72"/>
      <c r="BR27" s="72"/>
      <c r="BS27" s="72"/>
      <c r="BT27" s="72"/>
      <c r="BU27" s="72"/>
      <c r="BV27" s="72"/>
      <c r="BW27" s="72"/>
      <c r="BX27" s="71">
        <v>2010360005.1428001</v>
      </c>
      <c r="BY27" s="73">
        <v>0</v>
      </c>
      <c r="BZ27" s="73">
        <v>2010360005.1428001</v>
      </c>
      <c r="CA27" s="73">
        <v>0</v>
      </c>
      <c r="CB27" s="73">
        <v>0</v>
      </c>
      <c r="CC27" s="73">
        <v>0</v>
      </c>
      <c r="CD27" s="73">
        <v>0</v>
      </c>
      <c r="CE27" s="73">
        <v>0</v>
      </c>
      <c r="CF27" s="73">
        <v>0</v>
      </c>
      <c r="CG27" s="73">
        <v>0</v>
      </c>
      <c r="CH27" s="73">
        <v>0</v>
      </c>
      <c r="CI27" s="73">
        <v>0</v>
      </c>
      <c r="CJ27" s="73">
        <v>0</v>
      </c>
      <c r="CK27" s="63" t="s">
        <v>390</v>
      </c>
      <c r="CL27" s="74" t="s">
        <v>193</v>
      </c>
      <c r="CM27" s="74" t="s">
        <v>194</v>
      </c>
      <c r="CN27" s="74" t="s">
        <v>228</v>
      </c>
      <c r="CO27" s="60">
        <v>1</v>
      </c>
      <c r="CP27" s="61" t="s">
        <v>196</v>
      </c>
      <c r="CQ27" s="60">
        <v>101</v>
      </c>
      <c r="CR27" s="61" t="s">
        <v>197</v>
      </c>
      <c r="CS27" s="60">
        <v>10104</v>
      </c>
      <c r="CT27" s="61" t="s">
        <v>380</v>
      </c>
      <c r="CU27" s="62">
        <v>1010402</v>
      </c>
      <c r="CV27" s="63" t="s">
        <v>391</v>
      </c>
      <c r="CW27" s="100" t="s">
        <v>392</v>
      </c>
      <c r="CX27" s="100" t="s">
        <v>196</v>
      </c>
      <c r="CY27" s="100" t="s">
        <v>197</v>
      </c>
      <c r="CZ27" s="100" t="s">
        <v>380</v>
      </c>
      <c r="DA27" s="100" t="s">
        <v>391</v>
      </c>
    </row>
    <row r="28" spans="2:105" ht="89.25" hidden="1" x14ac:dyDescent="0.25">
      <c r="B28" s="75" t="s">
        <v>393</v>
      </c>
      <c r="C28" s="264" t="s">
        <v>394</v>
      </c>
      <c r="D28" s="63" t="s">
        <v>180</v>
      </c>
      <c r="E28" s="65" t="s">
        <v>385</v>
      </c>
      <c r="F28" s="63" t="s">
        <v>386</v>
      </c>
      <c r="G28" s="62" t="s">
        <v>240</v>
      </c>
      <c r="H28" s="63" t="s">
        <v>184</v>
      </c>
      <c r="I28" s="63" t="s">
        <v>185</v>
      </c>
      <c r="J28" s="307">
        <v>2015</v>
      </c>
      <c r="K28" s="312">
        <v>0.2</v>
      </c>
      <c r="L28" s="63" t="s">
        <v>186</v>
      </c>
      <c r="M28" s="63" t="s">
        <v>395</v>
      </c>
      <c r="N28" s="63" t="s">
        <v>396</v>
      </c>
      <c r="O28" s="63" t="s">
        <v>397</v>
      </c>
      <c r="P28" s="63" t="s">
        <v>190</v>
      </c>
      <c r="Q28" s="63" t="s">
        <v>208</v>
      </c>
      <c r="R28" s="63"/>
      <c r="S28" s="68">
        <v>100</v>
      </c>
      <c r="T28" s="70">
        <v>100</v>
      </c>
      <c r="U28" s="70">
        <v>100</v>
      </c>
      <c r="V28" s="70">
        <v>100</v>
      </c>
      <c r="W28" s="70">
        <v>100</v>
      </c>
      <c r="X28" s="71">
        <v>644000000</v>
      </c>
      <c r="Y28" s="72"/>
      <c r="Z28" s="72">
        <v>644000000</v>
      </c>
      <c r="AA28" s="72"/>
      <c r="AB28" s="72"/>
      <c r="AC28" s="72"/>
      <c r="AD28" s="72"/>
      <c r="AE28" s="72"/>
      <c r="AF28" s="72"/>
      <c r="AG28" s="72"/>
      <c r="AH28" s="72"/>
      <c r="AI28" s="72"/>
      <c r="AJ28" s="72"/>
      <c r="AK28" s="71">
        <v>686708792.00000012</v>
      </c>
      <c r="AL28" s="72"/>
      <c r="AM28" s="72">
        <v>686708792.00000012</v>
      </c>
      <c r="AN28" s="72"/>
      <c r="AO28" s="72"/>
      <c r="AP28" s="72"/>
      <c r="AQ28" s="72"/>
      <c r="AR28" s="72"/>
      <c r="AS28" s="72"/>
      <c r="AT28" s="72"/>
      <c r="AU28" s="72"/>
      <c r="AV28" s="72"/>
      <c r="AW28" s="72"/>
      <c r="AX28" s="71">
        <v>734778407.44000018</v>
      </c>
      <c r="AY28" s="72"/>
      <c r="AZ28" s="72">
        <v>734778407.44000018</v>
      </c>
      <c r="BA28" s="72"/>
      <c r="BB28" s="72"/>
      <c r="BC28" s="72"/>
      <c r="BD28" s="72"/>
      <c r="BE28" s="72"/>
      <c r="BF28" s="72"/>
      <c r="BG28" s="72"/>
      <c r="BH28" s="72"/>
      <c r="BI28" s="72"/>
      <c r="BJ28" s="72"/>
      <c r="BK28" s="71">
        <v>786212895.96080029</v>
      </c>
      <c r="BL28" s="72"/>
      <c r="BM28" s="72">
        <v>786212895.96080029</v>
      </c>
      <c r="BN28" s="72"/>
      <c r="BO28" s="72"/>
      <c r="BP28" s="72"/>
      <c r="BQ28" s="72"/>
      <c r="BR28" s="72"/>
      <c r="BS28" s="72"/>
      <c r="BT28" s="72"/>
      <c r="BU28" s="72"/>
      <c r="BV28" s="72"/>
      <c r="BW28" s="72"/>
      <c r="BX28" s="71">
        <v>2851700095.4008002</v>
      </c>
      <c r="BY28" s="73">
        <v>0</v>
      </c>
      <c r="BZ28" s="73">
        <v>2851700095.4008002</v>
      </c>
      <c r="CA28" s="73">
        <v>0</v>
      </c>
      <c r="CB28" s="73">
        <v>0</v>
      </c>
      <c r="CC28" s="73">
        <v>0</v>
      </c>
      <c r="CD28" s="73">
        <v>0</v>
      </c>
      <c r="CE28" s="73">
        <v>0</v>
      </c>
      <c r="CF28" s="73">
        <v>0</v>
      </c>
      <c r="CG28" s="73">
        <v>0</v>
      </c>
      <c r="CH28" s="73">
        <v>0</v>
      </c>
      <c r="CI28" s="73">
        <v>0</v>
      </c>
      <c r="CJ28" s="73">
        <v>0</v>
      </c>
      <c r="CK28" s="63" t="s">
        <v>398</v>
      </c>
      <c r="CL28" s="74" t="s">
        <v>193</v>
      </c>
      <c r="CM28" s="74" t="s">
        <v>194</v>
      </c>
      <c r="CN28" s="74" t="s">
        <v>228</v>
      </c>
      <c r="CO28" s="60">
        <v>1</v>
      </c>
      <c r="CP28" s="61" t="s">
        <v>196</v>
      </c>
      <c r="CQ28" s="60">
        <v>101</v>
      </c>
      <c r="CR28" s="61" t="s">
        <v>197</v>
      </c>
      <c r="CS28" s="60">
        <v>10104</v>
      </c>
      <c r="CT28" s="61" t="s">
        <v>380</v>
      </c>
      <c r="CU28" s="62">
        <v>1010402</v>
      </c>
      <c r="CV28" s="63" t="s">
        <v>391</v>
      </c>
      <c r="CW28" s="100" t="s">
        <v>392</v>
      </c>
      <c r="CX28" s="100" t="s">
        <v>196</v>
      </c>
      <c r="CY28" s="100" t="s">
        <v>197</v>
      </c>
      <c r="CZ28" s="100" t="s">
        <v>380</v>
      </c>
      <c r="DA28" s="100" t="s">
        <v>391</v>
      </c>
    </row>
    <row r="29" spans="2:105" ht="89.25" hidden="1" x14ac:dyDescent="0.25">
      <c r="B29" s="75" t="s">
        <v>399</v>
      </c>
      <c r="C29" s="80" t="s">
        <v>400</v>
      </c>
      <c r="D29" s="63" t="s">
        <v>180</v>
      </c>
      <c r="E29" s="65" t="s">
        <v>401</v>
      </c>
      <c r="F29" s="63" t="s">
        <v>402</v>
      </c>
      <c r="G29" s="62" t="s">
        <v>183</v>
      </c>
      <c r="H29" s="63" t="s">
        <v>184</v>
      </c>
      <c r="I29" s="63" t="s">
        <v>185</v>
      </c>
      <c r="J29" s="307">
        <v>2015</v>
      </c>
      <c r="K29" s="312">
        <v>0.26</v>
      </c>
      <c r="L29" s="63" t="s">
        <v>186</v>
      </c>
      <c r="M29" s="63" t="s">
        <v>403</v>
      </c>
      <c r="N29" s="63" t="s">
        <v>404</v>
      </c>
      <c r="O29" s="63" t="s">
        <v>405</v>
      </c>
      <c r="P29" s="63" t="s">
        <v>190</v>
      </c>
      <c r="Q29" s="63" t="s">
        <v>208</v>
      </c>
      <c r="R29" s="63"/>
      <c r="S29" s="68">
        <v>100</v>
      </c>
      <c r="T29" s="70">
        <v>25</v>
      </c>
      <c r="U29" s="70">
        <v>50</v>
      </c>
      <c r="V29" s="70">
        <v>75</v>
      </c>
      <c r="W29" s="70">
        <v>100</v>
      </c>
      <c r="X29" s="71">
        <v>700000000</v>
      </c>
      <c r="Y29" s="79"/>
      <c r="Z29" s="79">
        <v>700000000</v>
      </c>
      <c r="AA29" s="79"/>
      <c r="AB29" s="79"/>
      <c r="AC29" s="79"/>
      <c r="AD29" s="79"/>
      <c r="AE29" s="79"/>
      <c r="AF29" s="79"/>
      <c r="AG29" s="79"/>
      <c r="AH29" s="79"/>
      <c r="AI29" s="79"/>
      <c r="AJ29" s="79"/>
      <c r="AK29" s="71">
        <v>746422600.00000012</v>
      </c>
      <c r="AL29" s="79"/>
      <c r="AM29" s="72">
        <v>746422600.00000012</v>
      </c>
      <c r="AN29" s="79"/>
      <c r="AO29" s="79"/>
      <c r="AP29" s="79"/>
      <c r="AQ29" s="79"/>
      <c r="AR29" s="79"/>
      <c r="AS29" s="79"/>
      <c r="AT29" s="79"/>
      <c r="AU29" s="79"/>
      <c r="AV29" s="79"/>
      <c r="AW29" s="79"/>
      <c r="AX29" s="71">
        <v>798672182.00000012</v>
      </c>
      <c r="AY29" s="79"/>
      <c r="AZ29" s="72">
        <v>798672182.00000012</v>
      </c>
      <c r="BA29" s="79"/>
      <c r="BB29" s="79"/>
      <c r="BC29" s="79"/>
      <c r="BD29" s="79"/>
      <c r="BE29" s="79"/>
      <c r="BF29" s="79"/>
      <c r="BG29" s="79"/>
      <c r="BH29" s="79"/>
      <c r="BI29" s="79"/>
      <c r="BJ29" s="79"/>
      <c r="BK29" s="71">
        <v>854579234.74000013</v>
      </c>
      <c r="BL29" s="79"/>
      <c r="BM29" s="72">
        <v>854579234.74000013</v>
      </c>
      <c r="BN29" s="79"/>
      <c r="BO29" s="79"/>
      <c r="BP29" s="79"/>
      <c r="BQ29" s="79"/>
      <c r="BR29" s="79"/>
      <c r="BS29" s="79"/>
      <c r="BT29" s="79"/>
      <c r="BU29" s="79"/>
      <c r="BV29" s="79"/>
      <c r="BW29" s="79"/>
      <c r="BX29" s="71">
        <v>3099674016.7400002</v>
      </c>
      <c r="BY29" s="73">
        <v>0</v>
      </c>
      <c r="BZ29" s="73">
        <v>3099674016.7400002</v>
      </c>
      <c r="CA29" s="73">
        <v>0</v>
      </c>
      <c r="CB29" s="73">
        <v>0</v>
      </c>
      <c r="CC29" s="73">
        <v>0</v>
      </c>
      <c r="CD29" s="73">
        <v>0</v>
      </c>
      <c r="CE29" s="73">
        <v>0</v>
      </c>
      <c r="CF29" s="73">
        <v>0</v>
      </c>
      <c r="CG29" s="73">
        <v>0</v>
      </c>
      <c r="CH29" s="73">
        <v>0</v>
      </c>
      <c r="CI29" s="73">
        <v>0</v>
      </c>
      <c r="CJ29" s="73">
        <v>0</v>
      </c>
      <c r="CK29" s="63" t="s">
        <v>406</v>
      </c>
      <c r="CL29" s="74" t="s">
        <v>193</v>
      </c>
      <c r="CM29" s="74" t="s">
        <v>194</v>
      </c>
      <c r="CN29" s="74" t="s">
        <v>228</v>
      </c>
      <c r="CO29" s="60">
        <v>1</v>
      </c>
      <c r="CP29" s="61" t="s">
        <v>196</v>
      </c>
      <c r="CQ29" s="60">
        <v>101</v>
      </c>
      <c r="CR29" s="61" t="s">
        <v>197</v>
      </c>
      <c r="CS29" s="60">
        <v>10105</v>
      </c>
      <c r="CT29" s="61" t="s">
        <v>407</v>
      </c>
      <c r="CU29" s="62">
        <v>1010501</v>
      </c>
      <c r="CV29" s="63" t="s">
        <v>408</v>
      </c>
      <c r="CW29" s="100" t="s">
        <v>409</v>
      </c>
      <c r="CX29" s="100" t="s">
        <v>196</v>
      </c>
      <c r="CY29" s="100" t="s">
        <v>197</v>
      </c>
      <c r="CZ29" s="100" t="s">
        <v>407</v>
      </c>
      <c r="DA29" s="100" t="s">
        <v>408</v>
      </c>
    </row>
    <row r="30" spans="2:105" ht="89.25" hidden="1" x14ac:dyDescent="0.25">
      <c r="B30" s="75" t="s">
        <v>410</v>
      </c>
      <c r="C30" s="80" t="s">
        <v>411</v>
      </c>
      <c r="D30" s="63" t="s">
        <v>180</v>
      </c>
      <c r="E30" s="65" t="s">
        <v>401</v>
      </c>
      <c r="F30" s="63" t="s">
        <v>402</v>
      </c>
      <c r="G30" s="62" t="s">
        <v>183</v>
      </c>
      <c r="H30" s="63" t="s">
        <v>184</v>
      </c>
      <c r="I30" s="63" t="s">
        <v>185</v>
      </c>
      <c r="J30" s="307">
        <v>2015</v>
      </c>
      <c r="K30" s="312">
        <v>0.26</v>
      </c>
      <c r="L30" s="63" t="s">
        <v>186</v>
      </c>
      <c r="M30" s="63" t="s">
        <v>412</v>
      </c>
      <c r="N30" s="63" t="s">
        <v>413</v>
      </c>
      <c r="O30" s="63" t="s">
        <v>414</v>
      </c>
      <c r="P30" s="63" t="s">
        <v>190</v>
      </c>
      <c r="Q30" s="63" t="s">
        <v>208</v>
      </c>
      <c r="R30" s="63"/>
      <c r="S30" s="68">
        <v>100</v>
      </c>
      <c r="T30" s="70">
        <v>18</v>
      </c>
      <c r="U30" s="70">
        <v>47</v>
      </c>
      <c r="V30" s="70">
        <v>76</v>
      </c>
      <c r="W30" s="70">
        <v>100</v>
      </c>
      <c r="X30" s="71">
        <v>400000000</v>
      </c>
      <c r="Y30" s="79"/>
      <c r="Z30" s="79">
        <v>400000000</v>
      </c>
      <c r="AA30" s="79"/>
      <c r="AB30" s="79"/>
      <c r="AC30" s="79"/>
      <c r="AD30" s="79"/>
      <c r="AE30" s="79"/>
      <c r="AF30" s="79"/>
      <c r="AG30" s="79"/>
      <c r="AH30" s="79"/>
      <c r="AI30" s="79"/>
      <c r="AJ30" s="79"/>
      <c r="AK30" s="71">
        <v>426527200.00000006</v>
      </c>
      <c r="AL30" s="79"/>
      <c r="AM30" s="72">
        <v>426527200.00000006</v>
      </c>
      <c r="AN30" s="79"/>
      <c r="AO30" s="79"/>
      <c r="AP30" s="79"/>
      <c r="AQ30" s="79"/>
      <c r="AR30" s="79"/>
      <c r="AS30" s="79"/>
      <c r="AT30" s="79"/>
      <c r="AU30" s="79"/>
      <c r="AV30" s="79"/>
      <c r="AW30" s="79"/>
      <c r="AX30" s="71">
        <v>456384104.00000012</v>
      </c>
      <c r="AY30" s="79"/>
      <c r="AZ30" s="72">
        <v>456384104.00000012</v>
      </c>
      <c r="BA30" s="79"/>
      <c r="BB30" s="79"/>
      <c r="BC30" s="79"/>
      <c r="BD30" s="79"/>
      <c r="BE30" s="79"/>
      <c r="BF30" s="79"/>
      <c r="BG30" s="79"/>
      <c r="BH30" s="79"/>
      <c r="BI30" s="79"/>
      <c r="BJ30" s="79"/>
      <c r="BK30" s="71">
        <v>488330991.28000015</v>
      </c>
      <c r="BL30" s="79"/>
      <c r="BM30" s="72">
        <v>488330991.28000015</v>
      </c>
      <c r="BN30" s="79"/>
      <c r="BO30" s="79"/>
      <c r="BP30" s="79"/>
      <c r="BQ30" s="79"/>
      <c r="BR30" s="79"/>
      <c r="BS30" s="79"/>
      <c r="BT30" s="79"/>
      <c r="BU30" s="79"/>
      <c r="BV30" s="79"/>
      <c r="BW30" s="79"/>
      <c r="BX30" s="71">
        <v>1771242295.2800002</v>
      </c>
      <c r="BY30" s="73">
        <v>0</v>
      </c>
      <c r="BZ30" s="73">
        <v>1771242295.2800002</v>
      </c>
      <c r="CA30" s="73">
        <v>0</v>
      </c>
      <c r="CB30" s="73">
        <v>0</v>
      </c>
      <c r="CC30" s="73">
        <v>0</v>
      </c>
      <c r="CD30" s="73">
        <v>0</v>
      </c>
      <c r="CE30" s="73">
        <v>0</v>
      </c>
      <c r="CF30" s="73">
        <v>0</v>
      </c>
      <c r="CG30" s="73">
        <v>0</v>
      </c>
      <c r="CH30" s="73">
        <v>0</v>
      </c>
      <c r="CI30" s="73">
        <v>0</v>
      </c>
      <c r="CJ30" s="73">
        <v>0</v>
      </c>
      <c r="CK30" s="63" t="s">
        <v>415</v>
      </c>
      <c r="CL30" s="74" t="s">
        <v>193</v>
      </c>
      <c r="CM30" s="74" t="s">
        <v>194</v>
      </c>
      <c r="CN30" s="74" t="s">
        <v>228</v>
      </c>
      <c r="CO30" s="60">
        <v>1</v>
      </c>
      <c r="CP30" s="61" t="s">
        <v>196</v>
      </c>
      <c r="CQ30" s="60">
        <v>101</v>
      </c>
      <c r="CR30" s="61" t="s">
        <v>197</v>
      </c>
      <c r="CS30" s="60">
        <v>10105</v>
      </c>
      <c r="CT30" s="61" t="s">
        <v>407</v>
      </c>
      <c r="CU30" s="62">
        <v>1010502</v>
      </c>
      <c r="CV30" s="63" t="s">
        <v>416</v>
      </c>
      <c r="CW30" s="100" t="s">
        <v>409</v>
      </c>
      <c r="CX30" s="100" t="s">
        <v>196</v>
      </c>
      <c r="CY30" s="100" t="s">
        <v>197</v>
      </c>
      <c r="CZ30" s="100" t="s">
        <v>407</v>
      </c>
      <c r="DA30" s="100" t="s">
        <v>416</v>
      </c>
    </row>
    <row r="31" spans="2:105" ht="102" hidden="1" x14ac:dyDescent="0.25">
      <c r="B31" s="75" t="s">
        <v>417</v>
      </c>
      <c r="C31" s="80" t="s">
        <v>418</v>
      </c>
      <c r="D31" s="63" t="s">
        <v>180</v>
      </c>
      <c r="E31" s="65" t="s">
        <v>419</v>
      </c>
      <c r="F31" s="63" t="s">
        <v>420</v>
      </c>
      <c r="G31" s="62" t="s">
        <v>240</v>
      </c>
      <c r="H31" s="63" t="s">
        <v>184</v>
      </c>
      <c r="I31" s="63" t="s">
        <v>185</v>
      </c>
      <c r="J31" s="307">
        <v>2015</v>
      </c>
      <c r="K31" s="312">
        <v>0.1</v>
      </c>
      <c r="L31" s="63" t="s">
        <v>263</v>
      </c>
      <c r="M31" s="63" t="s">
        <v>421</v>
      </c>
      <c r="N31" s="63" t="s">
        <v>422</v>
      </c>
      <c r="O31" s="63" t="s">
        <v>423</v>
      </c>
      <c r="P31" s="63" t="s">
        <v>190</v>
      </c>
      <c r="Q31" s="63" t="s">
        <v>208</v>
      </c>
      <c r="R31" s="63"/>
      <c r="S31" s="68">
        <v>100</v>
      </c>
      <c r="T31" s="70">
        <v>100</v>
      </c>
      <c r="U31" s="70">
        <v>100</v>
      </c>
      <c r="V31" s="70">
        <v>100</v>
      </c>
      <c r="W31" s="70">
        <v>100</v>
      </c>
      <c r="X31" s="71">
        <v>1394965300</v>
      </c>
      <c r="Y31" s="79"/>
      <c r="Z31" s="79">
        <v>1000000000</v>
      </c>
      <c r="AA31" s="79"/>
      <c r="AB31" s="79"/>
      <c r="AC31" s="79"/>
      <c r="AD31" s="79"/>
      <c r="AE31" s="79"/>
      <c r="AF31" s="79"/>
      <c r="AG31" s="79">
        <v>394965300</v>
      </c>
      <c r="AH31" s="79"/>
      <c r="AI31" s="79"/>
      <c r="AJ31" s="79"/>
      <c r="AK31" s="71">
        <v>1066318000.0000001</v>
      </c>
      <c r="AL31" s="79"/>
      <c r="AM31" s="72">
        <v>1066318000.0000001</v>
      </c>
      <c r="AN31" s="79"/>
      <c r="AO31" s="79"/>
      <c r="AP31" s="79"/>
      <c r="AQ31" s="79"/>
      <c r="AR31" s="79"/>
      <c r="AS31" s="79"/>
      <c r="AT31" s="79"/>
      <c r="AU31" s="79"/>
      <c r="AV31" s="79"/>
      <c r="AW31" s="79"/>
      <c r="AX31" s="71">
        <v>1140960260.0000002</v>
      </c>
      <c r="AY31" s="79"/>
      <c r="AZ31" s="72">
        <v>1140960260.0000002</v>
      </c>
      <c r="BA31" s="79"/>
      <c r="BB31" s="79"/>
      <c r="BC31" s="79"/>
      <c r="BD31" s="79"/>
      <c r="BE31" s="79"/>
      <c r="BF31" s="79"/>
      <c r="BG31" s="79"/>
      <c r="BH31" s="79"/>
      <c r="BI31" s="79"/>
      <c r="BJ31" s="79"/>
      <c r="BK31" s="71">
        <v>1220827478.2000003</v>
      </c>
      <c r="BL31" s="79"/>
      <c r="BM31" s="72">
        <v>1220827478.2000003</v>
      </c>
      <c r="BN31" s="79"/>
      <c r="BO31" s="79"/>
      <c r="BP31" s="79"/>
      <c r="BQ31" s="79"/>
      <c r="BR31" s="79"/>
      <c r="BS31" s="79"/>
      <c r="BT31" s="79"/>
      <c r="BU31" s="79"/>
      <c r="BV31" s="79"/>
      <c r="BW31" s="79"/>
      <c r="BX31" s="71">
        <v>4823071038.2000008</v>
      </c>
      <c r="BY31" s="73">
        <v>0</v>
      </c>
      <c r="BZ31" s="73">
        <v>4428105738.2000008</v>
      </c>
      <c r="CA31" s="73">
        <v>0</v>
      </c>
      <c r="CB31" s="73">
        <v>0</v>
      </c>
      <c r="CC31" s="73">
        <v>0</v>
      </c>
      <c r="CD31" s="73">
        <v>0</v>
      </c>
      <c r="CE31" s="73">
        <v>0</v>
      </c>
      <c r="CF31" s="73">
        <v>0</v>
      </c>
      <c r="CG31" s="73">
        <v>394965300</v>
      </c>
      <c r="CH31" s="73">
        <v>0</v>
      </c>
      <c r="CI31" s="73">
        <v>0</v>
      </c>
      <c r="CJ31" s="73">
        <v>0</v>
      </c>
      <c r="CK31" s="63" t="s">
        <v>424</v>
      </c>
      <c r="CL31" s="74" t="s">
        <v>193</v>
      </c>
      <c r="CM31" s="74" t="s">
        <v>194</v>
      </c>
      <c r="CN31" s="74" t="s">
        <v>228</v>
      </c>
      <c r="CO31" s="60">
        <v>1</v>
      </c>
      <c r="CP31" s="61" t="s">
        <v>196</v>
      </c>
      <c r="CQ31" s="60">
        <v>101</v>
      </c>
      <c r="CR31" s="61" t="s">
        <v>197</v>
      </c>
      <c r="CS31" s="60">
        <v>10106</v>
      </c>
      <c r="CT31" s="61" t="s">
        <v>425</v>
      </c>
      <c r="CU31" s="62">
        <v>1010601</v>
      </c>
      <c r="CV31" s="63" t="s">
        <v>426</v>
      </c>
      <c r="CW31" s="100" t="s">
        <v>427</v>
      </c>
      <c r="CX31" s="100" t="s">
        <v>196</v>
      </c>
      <c r="CY31" s="100" t="s">
        <v>197</v>
      </c>
      <c r="CZ31" s="100" t="s">
        <v>425</v>
      </c>
      <c r="DA31" s="100" t="s">
        <v>426</v>
      </c>
    </row>
    <row r="32" spans="2:105" ht="76.5" hidden="1" x14ac:dyDescent="0.25">
      <c r="B32" s="75" t="s">
        <v>428</v>
      </c>
      <c r="C32" s="80" t="s">
        <v>429</v>
      </c>
      <c r="D32" s="63" t="s">
        <v>180</v>
      </c>
      <c r="E32" s="65" t="s">
        <v>430</v>
      </c>
      <c r="F32" s="63" t="s">
        <v>431</v>
      </c>
      <c r="G32" s="62" t="s">
        <v>240</v>
      </c>
      <c r="H32" s="63" t="s">
        <v>184</v>
      </c>
      <c r="I32" s="63" t="s">
        <v>185</v>
      </c>
      <c r="J32" s="307">
        <v>2015</v>
      </c>
      <c r="K32" s="312">
        <v>0.7</v>
      </c>
      <c r="L32" s="63" t="s">
        <v>263</v>
      </c>
      <c r="M32" s="63" t="s">
        <v>432</v>
      </c>
      <c r="N32" s="63" t="s">
        <v>433</v>
      </c>
      <c r="O32" s="63" t="s">
        <v>434</v>
      </c>
      <c r="P32" s="63" t="s">
        <v>190</v>
      </c>
      <c r="Q32" s="63" t="s">
        <v>208</v>
      </c>
      <c r="R32" s="63"/>
      <c r="S32" s="68">
        <v>95</v>
      </c>
      <c r="T32" s="70">
        <v>95</v>
      </c>
      <c r="U32" s="70">
        <v>95</v>
      </c>
      <c r="V32" s="70">
        <v>95</v>
      </c>
      <c r="W32" s="70">
        <v>95</v>
      </c>
      <c r="X32" s="71">
        <v>1000000000</v>
      </c>
      <c r="Y32" s="79"/>
      <c r="Z32" s="79">
        <v>1000000000</v>
      </c>
      <c r="AA32" s="79"/>
      <c r="AB32" s="79"/>
      <c r="AC32" s="79"/>
      <c r="AD32" s="79"/>
      <c r="AE32" s="79"/>
      <c r="AF32" s="79"/>
      <c r="AG32" s="79"/>
      <c r="AH32" s="79"/>
      <c r="AI32" s="79"/>
      <c r="AJ32" s="79"/>
      <c r="AK32" s="71">
        <v>1066318000.0000001</v>
      </c>
      <c r="AL32" s="79"/>
      <c r="AM32" s="72">
        <v>1066318000.0000001</v>
      </c>
      <c r="AN32" s="79"/>
      <c r="AO32" s="79"/>
      <c r="AP32" s="79"/>
      <c r="AQ32" s="79"/>
      <c r="AR32" s="79"/>
      <c r="AS32" s="79"/>
      <c r="AT32" s="79"/>
      <c r="AU32" s="79"/>
      <c r="AV32" s="79"/>
      <c r="AW32" s="79"/>
      <c r="AX32" s="71">
        <v>1140960260.0000002</v>
      </c>
      <c r="AY32" s="79"/>
      <c r="AZ32" s="72">
        <v>1140960260.0000002</v>
      </c>
      <c r="BA32" s="79"/>
      <c r="BB32" s="79"/>
      <c r="BC32" s="79"/>
      <c r="BD32" s="79"/>
      <c r="BE32" s="79"/>
      <c r="BF32" s="79"/>
      <c r="BG32" s="79"/>
      <c r="BH32" s="79"/>
      <c r="BI32" s="79"/>
      <c r="BJ32" s="79"/>
      <c r="BK32" s="71">
        <v>1220827478.2000003</v>
      </c>
      <c r="BL32" s="79"/>
      <c r="BM32" s="72">
        <v>1220827478.2000003</v>
      </c>
      <c r="BN32" s="79"/>
      <c r="BO32" s="79"/>
      <c r="BP32" s="79"/>
      <c r="BQ32" s="79"/>
      <c r="BR32" s="79"/>
      <c r="BS32" s="79"/>
      <c r="BT32" s="79"/>
      <c r="BU32" s="79"/>
      <c r="BV32" s="79"/>
      <c r="BW32" s="79"/>
      <c r="BX32" s="71">
        <v>4428105738.2000008</v>
      </c>
      <c r="BY32" s="73">
        <v>0</v>
      </c>
      <c r="BZ32" s="73">
        <v>4428105738.2000008</v>
      </c>
      <c r="CA32" s="73">
        <v>0</v>
      </c>
      <c r="CB32" s="73">
        <v>0</v>
      </c>
      <c r="CC32" s="73">
        <v>0</v>
      </c>
      <c r="CD32" s="73">
        <v>0</v>
      </c>
      <c r="CE32" s="73">
        <v>0</v>
      </c>
      <c r="CF32" s="73">
        <v>0</v>
      </c>
      <c r="CG32" s="73">
        <v>0</v>
      </c>
      <c r="CH32" s="73">
        <v>0</v>
      </c>
      <c r="CI32" s="73">
        <v>0</v>
      </c>
      <c r="CJ32" s="73">
        <v>0</v>
      </c>
      <c r="CK32" s="63" t="s">
        <v>435</v>
      </c>
      <c r="CL32" s="74" t="s">
        <v>193</v>
      </c>
      <c r="CM32" s="74" t="s">
        <v>194</v>
      </c>
      <c r="CN32" s="74" t="s">
        <v>228</v>
      </c>
      <c r="CO32" s="60">
        <v>1</v>
      </c>
      <c r="CP32" s="61" t="s">
        <v>196</v>
      </c>
      <c r="CQ32" s="60">
        <v>101</v>
      </c>
      <c r="CR32" s="61" t="s">
        <v>197</v>
      </c>
      <c r="CS32" s="60">
        <v>10106</v>
      </c>
      <c r="CT32" s="61" t="s">
        <v>425</v>
      </c>
      <c r="CU32" s="62">
        <v>1010602</v>
      </c>
      <c r="CV32" s="63" t="s">
        <v>436</v>
      </c>
      <c r="CW32" s="100" t="s">
        <v>437</v>
      </c>
      <c r="CX32" s="100" t="s">
        <v>196</v>
      </c>
      <c r="CY32" s="100" t="s">
        <v>197</v>
      </c>
      <c r="CZ32" s="100" t="s">
        <v>425</v>
      </c>
      <c r="DA32" s="100" t="s">
        <v>436</v>
      </c>
    </row>
    <row r="33" spans="2:105" ht="114.75" hidden="1" x14ac:dyDescent="0.25">
      <c r="B33" s="75" t="s">
        <v>438</v>
      </c>
      <c r="C33" s="80" t="s">
        <v>439</v>
      </c>
      <c r="D33" s="63" t="s">
        <v>180</v>
      </c>
      <c r="E33" s="65" t="s">
        <v>440</v>
      </c>
      <c r="F33" s="63" t="s">
        <v>441</v>
      </c>
      <c r="G33" s="62" t="s">
        <v>240</v>
      </c>
      <c r="H33" s="63" t="s">
        <v>184</v>
      </c>
      <c r="I33" s="63" t="s">
        <v>185</v>
      </c>
      <c r="J33" s="307">
        <v>2015</v>
      </c>
      <c r="K33" s="312">
        <v>0.25</v>
      </c>
      <c r="L33" s="63" t="s">
        <v>186</v>
      </c>
      <c r="M33" s="63" t="s">
        <v>442</v>
      </c>
      <c r="N33" s="63" t="s">
        <v>443</v>
      </c>
      <c r="O33" s="63" t="s">
        <v>444</v>
      </c>
      <c r="P33" s="63" t="s">
        <v>190</v>
      </c>
      <c r="Q33" s="63" t="s">
        <v>208</v>
      </c>
      <c r="R33" s="63"/>
      <c r="S33" s="68">
        <v>100</v>
      </c>
      <c r="T33" s="70">
        <v>100</v>
      </c>
      <c r="U33" s="70">
        <v>100</v>
      </c>
      <c r="V33" s="70">
        <v>100</v>
      </c>
      <c r="W33" s="70">
        <v>100</v>
      </c>
      <c r="X33" s="71">
        <v>500000000</v>
      </c>
      <c r="Y33" s="79"/>
      <c r="Z33" s="79">
        <v>500000000</v>
      </c>
      <c r="AA33" s="79"/>
      <c r="AB33" s="79"/>
      <c r="AC33" s="79"/>
      <c r="AD33" s="79"/>
      <c r="AE33" s="79"/>
      <c r="AF33" s="79"/>
      <c r="AG33" s="79"/>
      <c r="AH33" s="79"/>
      <c r="AI33" s="79"/>
      <c r="AJ33" s="79"/>
      <c r="AK33" s="71">
        <v>533159000.00000006</v>
      </c>
      <c r="AL33" s="79"/>
      <c r="AM33" s="72">
        <v>533159000.00000006</v>
      </c>
      <c r="AN33" s="79"/>
      <c r="AO33" s="79"/>
      <c r="AP33" s="79"/>
      <c r="AQ33" s="79"/>
      <c r="AR33" s="79"/>
      <c r="AS33" s="79"/>
      <c r="AT33" s="79"/>
      <c r="AU33" s="79"/>
      <c r="AV33" s="79"/>
      <c r="AW33" s="79"/>
      <c r="AX33" s="71">
        <v>570480130.00000012</v>
      </c>
      <c r="AY33" s="79"/>
      <c r="AZ33" s="72">
        <v>570480130.00000012</v>
      </c>
      <c r="BA33" s="79"/>
      <c r="BB33" s="79"/>
      <c r="BC33" s="79"/>
      <c r="BD33" s="79"/>
      <c r="BE33" s="79"/>
      <c r="BF33" s="79"/>
      <c r="BG33" s="79"/>
      <c r="BH33" s="79"/>
      <c r="BI33" s="79"/>
      <c r="BJ33" s="79"/>
      <c r="BK33" s="71">
        <v>610413739.10000014</v>
      </c>
      <c r="BL33" s="79"/>
      <c r="BM33" s="72">
        <v>610413739.10000014</v>
      </c>
      <c r="BN33" s="79"/>
      <c r="BO33" s="79"/>
      <c r="BP33" s="79"/>
      <c r="BQ33" s="79"/>
      <c r="BR33" s="79"/>
      <c r="BS33" s="79"/>
      <c r="BT33" s="79"/>
      <c r="BU33" s="79"/>
      <c r="BV33" s="79"/>
      <c r="BW33" s="79"/>
      <c r="BX33" s="71">
        <v>2214052869.1000004</v>
      </c>
      <c r="BY33" s="73">
        <v>0</v>
      </c>
      <c r="BZ33" s="73">
        <v>2214052869.1000004</v>
      </c>
      <c r="CA33" s="73">
        <v>0</v>
      </c>
      <c r="CB33" s="73">
        <v>0</v>
      </c>
      <c r="CC33" s="73">
        <v>0</v>
      </c>
      <c r="CD33" s="73">
        <v>0</v>
      </c>
      <c r="CE33" s="73">
        <v>0</v>
      </c>
      <c r="CF33" s="73">
        <v>0</v>
      </c>
      <c r="CG33" s="73">
        <v>0</v>
      </c>
      <c r="CH33" s="73">
        <v>0</v>
      </c>
      <c r="CI33" s="73">
        <v>0</v>
      </c>
      <c r="CJ33" s="73">
        <v>0</v>
      </c>
      <c r="CK33" s="63" t="s">
        <v>445</v>
      </c>
      <c r="CL33" s="74" t="s">
        <v>193</v>
      </c>
      <c r="CM33" s="74" t="s">
        <v>194</v>
      </c>
      <c r="CN33" s="74" t="s">
        <v>228</v>
      </c>
      <c r="CO33" s="60">
        <v>1</v>
      </c>
      <c r="CP33" s="61" t="s">
        <v>196</v>
      </c>
      <c r="CQ33" s="60">
        <v>101</v>
      </c>
      <c r="CR33" s="61" t="s">
        <v>197</v>
      </c>
      <c r="CS33" s="60">
        <v>10107</v>
      </c>
      <c r="CT33" s="61" t="s">
        <v>446</v>
      </c>
      <c r="CU33" s="62">
        <v>1010701</v>
      </c>
      <c r="CV33" s="63" t="s">
        <v>447</v>
      </c>
      <c r="CW33" s="100" t="s">
        <v>448</v>
      </c>
      <c r="CX33" s="100" t="s">
        <v>196</v>
      </c>
      <c r="CY33" s="100" t="s">
        <v>197</v>
      </c>
      <c r="CZ33" s="100" t="s">
        <v>446</v>
      </c>
      <c r="DA33" s="100" t="s">
        <v>447</v>
      </c>
    </row>
    <row r="34" spans="2:105" ht="114.75" hidden="1" x14ac:dyDescent="0.25">
      <c r="B34" s="75" t="s">
        <v>449</v>
      </c>
      <c r="C34" s="80" t="s">
        <v>450</v>
      </c>
      <c r="D34" s="63" t="s">
        <v>180</v>
      </c>
      <c r="E34" s="65" t="s">
        <v>451</v>
      </c>
      <c r="F34" s="63" t="s">
        <v>452</v>
      </c>
      <c r="G34" s="62" t="s">
        <v>240</v>
      </c>
      <c r="H34" s="63" t="s">
        <v>184</v>
      </c>
      <c r="I34" s="63" t="s">
        <v>185</v>
      </c>
      <c r="J34" s="307">
        <v>2015</v>
      </c>
      <c r="K34" s="312">
        <v>0.25</v>
      </c>
      <c r="L34" s="63" t="s">
        <v>186</v>
      </c>
      <c r="M34" s="63" t="s">
        <v>453</v>
      </c>
      <c r="N34" s="63" t="s">
        <v>454</v>
      </c>
      <c r="O34" s="63" t="s">
        <v>455</v>
      </c>
      <c r="P34" s="63" t="s">
        <v>190</v>
      </c>
      <c r="Q34" s="63" t="s">
        <v>208</v>
      </c>
      <c r="R34" s="63"/>
      <c r="S34" s="68">
        <v>100</v>
      </c>
      <c r="T34" s="70">
        <v>100</v>
      </c>
      <c r="U34" s="70">
        <v>100</v>
      </c>
      <c r="V34" s="70">
        <v>100</v>
      </c>
      <c r="W34" s="70">
        <v>100</v>
      </c>
      <c r="X34" s="71">
        <v>450000000</v>
      </c>
      <c r="Y34" s="79"/>
      <c r="Z34" s="79">
        <v>450000000</v>
      </c>
      <c r="AA34" s="79"/>
      <c r="AB34" s="79"/>
      <c r="AC34" s="79"/>
      <c r="AD34" s="79"/>
      <c r="AE34" s="79"/>
      <c r="AF34" s="79"/>
      <c r="AG34" s="79"/>
      <c r="AH34" s="79"/>
      <c r="AI34" s="79"/>
      <c r="AJ34" s="79"/>
      <c r="AK34" s="71">
        <v>479843100.00000006</v>
      </c>
      <c r="AL34" s="79"/>
      <c r="AM34" s="72">
        <v>479843100.00000006</v>
      </c>
      <c r="AN34" s="79"/>
      <c r="AO34" s="79"/>
      <c r="AP34" s="79"/>
      <c r="AQ34" s="79"/>
      <c r="AR34" s="79"/>
      <c r="AS34" s="79"/>
      <c r="AT34" s="79"/>
      <c r="AU34" s="79"/>
      <c r="AV34" s="79"/>
      <c r="AW34" s="79"/>
      <c r="AX34" s="71">
        <v>513432117.00000012</v>
      </c>
      <c r="AY34" s="79"/>
      <c r="AZ34" s="72">
        <v>513432117.00000012</v>
      </c>
      <c r="BA34" s="79"/>
      <c r="BB34" s="79"/>
      <c r="BC34" s="79"/>
      <c r="BD34" s="79"/>
      <c r="BE34" s="79"/>
      <c r="BF34" s="79"/>
      <c r="BG34" s="79"/>
      <c r="BH34" s="79"/>
      <c r="BI34" s="79"/>
      <c r="BJ34" s="79"/>
      <c r="BK34" s="71">
        <v>549372365.19000018</v>
      </c>
      <c r="BL34" s="79"/>
      <c r="BM34" s="72">
        <v>549372365.19000018</v>
      </c>
      <c r="BN34" s="79"/>
      <c r="BO34" s="79"/>
      <c r="BP34" s="79"/>
      <c r="BQ34" s="79"/>
      <c r="BR34" s="79"/>
      <c r="BS34" s="79"/>
      <c r="BT34" s="79"/>
      <c r="BU34" s="79"/>
      <c r="BV34" s="79"/>
      <c r="BW34" s="79"/>
      <c r="BX34" s="71">
        <v>1992647582.1900001</v>
      </c>
      <c r="BY34" s="73">
        <v>0</v>
      </c>
      <c r="BZ34" s="73">
        <v>1992647582.1900001</v>
      </c>
      <c r="CA34" s="73">
        <v>0</v>
      </c>
      <c r="CB34" s="73">
        <v>0</v>
      </c>
      <c r="CC34" s="73">
        <v>0</v>
      </c>
      <c r="CD34" s="73">
        <v>0</v>
      </c>
      <c r="CE34" s="73">
        <v>0</v>
      </c>
      <c r="CF34" s="73">
        <v>0</v>
      </c>
      <c r="CG34" s="73">
        <v>0</v>
      </c>
      <c r="CH34" s="73">
        <v>0</v>
      </c>
      <c r="CI34" s="73">
        <v>0</v>
      </c>
      <c r="CJ34" s="73">
        <v>0</v>
      </c>
      <c r="CK34" s="63" t="s">
        <v>456</v>
      </c>
      <c r="CL34" s="74" t="s">
        <v>193</v>
      </c>
      <c r="CM34" s="74" t="s">
        <v>194</v>
      </c>
      <c r="CN34" s="74" t="s">
        <v>228</v>
      </c>
      <c r="CO34" s="60">
        <v>1</v>
      </c>
      <c r="CP34" s="61" t="s">
        <v>196</v>
      </c>
      <c r="CQ34" s="60">
        <v>101</v>
      </c>
      <c r="CR34" s="61" t="s">
        <v>197</v>
      </c>
      <c r="CS34" s="60">
        <v>10107</v>
      </c>
      <c r="CT34" s="61" t="s">
        <v>446</v>
      </c>
      <c r="CU34" s="62">
        <v>1010702</v>
      </c>
      <c r="CV34" s="63" t="s">
        <v>457</v>
      </c>
      <c r="CW34" s="100" t="s">
        <v>458</v>
      </c>
      <c r="CX34" s="100" t="s">
        <v>196</v>
      </c>
      <c r="CY34" s="100" t="s">
        <v>197</v>
      </c>
      <c r="CZ34" s="100" t="s">
        <v>446</v>
      </c>
      <c r="DA34" s="100" t="s">
        <v>457</v>
      </c>
    </row>
    <row r="35" spans="2:105" ht="114.75" hidden="1" x14ac:dyDescent="0.25">
      <c r="B35" s="75" t="s">
        <v>459</v>
      </c>
      <c r="C35" s="80" t="s">
        <v>460</v>
      </c>
      <c r="D35" s="63" t="s">
        <v>180</v>
      </c>
      <c r="E35" s="65" t="s">
        <v>451</v>
      </c>
      <c r="F35" s="63" t="s">
        <v>452</v>
      </c>
      <c r="G35" s="62" t="s">
        <v>240</v>
      </c>
      <c r="H35" s="63" t="s">
        <v>184</v>
      </c>
      <c r="I35" s="63" t="s">
        <v>185</v>
      </c>
      <c r="J35" s="307">
        <v>2015</v>
      </c>
      <c r="K35" s="312">
        <v>0.13</v>
      </c>
      <c r="L35" s="63" t="s">
        <v>186</v>
      </c>
      <c r="M35" s="63" t="s">
        <v>461</v>
      </c>
      <c r="N35" s="63" t="s">
        <v>376</v>
      </c>
      <c r="O35" s="63" t="s">
        <v>462</v>
      </c>
      <c r="P35" s="63" t="s">
        <v>190</v>
      </c>
      <c r="Q35" s="63" t="s">
        <v>208</v>
      </c>
      <c r="R35" s="63"/>
      <c r="S35" s="68">
        <v>100</v>
      </c>
      <c r="T35" s="70">
        <v>100</v>
      </c>
      <c r="U35" s="70">
        <v>100</v>
      </c>
      <c r="V35" s="70">
        <v>100</v>
      </c>
      <c r="W35" s="70">
        <v>100</v>
      </c>
      <c r="X35" s="71">
        <v>450000000</v>
      </c>
      <c r="Y35" s="79"/>
      <c r="Z35" s="79">
        <v>450000000</v>
      </c>
      <c r="AA35" s="79"/>
      <c r="AB35" s="79"/>
      <c r="AC35" s="79"/>
      <c r="AD35" s="79"/>
      <c r="AE35" s="79"/>
      <c r="AF35" s="79"/>
      <c r="AG35" s="79"/>
      <c r="AH35" s="79"/>
      <c r="AI35" s="79"/>
      <c r="AJ35" s="79"/>
      <c r="AK35" s="71">
        <v>479843100.00000006</v>
      </c>
      <c r="AL35" s="79"/>
      <c r="AM35" s="72">
        <v>479843100.00000006</v>
      </c>
      <c r="AN35" s="79"/>
      <c r="AO35" s="79"/>
      <c r="AP35" s="79"/>
      <c r="AQ35" s="79"/>
      <c r="AR35" s="79"/>
      <c r="AS35" s="79"/>
      <c r="AT35" s="79"/>
      <c r="AU35" s="79"/>
      <c r="AV35" s="79"/>
      <c r="AW35" s="79"/>
      <c r="AX35" s="71">
        <v>513432117.00000012</v>
      </c>
      <c r="AY35" s="79"/>
      <c r="AZ35" s="72">
        <v>513432117.00000012</v>
      </c>
      <c r="BA35" s="79"/>
      <c r="BB35" s="79"/>
      <c r="BC35" s="79"/>
      <c r="BD35" s="79"/>
      <c r="BE35" s="79"/>
      <c r="BF35" s="79"/>
      <c r="BG35" s="79"/>
      <c r="BH35" s="79"/>
      <c r="BI35" s="79"/>
      <c r="BJ35" s="79"/>
      <c r="BK35" s="71">
        <v>549372365.19000018</v>
      </c>
      <c r="BL35" s="79"/>
      <c r="BM35" s="72">
        <v>549372365.19000018</v>
      </c>
      <c r="BN35" s="79"/>
      <c r="BO35" s="79"/>
      <c r="BP35" s="79"/>
      <c r="BQ35" s="79"/>
      <c r="BR35" s="79"/>
      <c r="BS35" s="79"/>
      <c r="BT35" s="79"/>
      <c r="BU35" s="79"/>
      <c r="BV35" s="79"/>
      <c r="BW35" s="79"/>
      <c r="BX35" s="71">
        <v>1992647582.1900001</v>
      </c>
      <c r="BY35" s="73">
        <v>0</v>
      </c>
      <c r="BZ35" s="73">
        <v>1992647582.1900001</v>
      </c>
      <c r="CA35" s="73">
        <v>0</v>
      </c>
      <c r="CB35" s="73">
        <v>0</v>
      </c>
      <c r="CC35" s="73">
        <v>0</v>
      </c>
      <c r="CD35" s="73">
        <v>0</v>
      </c>
      <c r="CE35" s="73">
        <v>0</v>
      </c>
      <c r="CF35" s="73">
        <v>0</v>
      </c>
      <c r="CG35" s="73">
        <v>0</v>
      </c>
      <c r="CH35" s="73">
        <v>0</v>
      </c>
      <c r="CI35" s="73">
        <v>0</v>
      </c>
      <c r="CJ35" s="73">
        <v>0</v>
      </c>
      <c r="CK35" s="63" t="s">
        <v>463</v>
      </c>
      <c r="CL35" s="74" t="s">
        <v>193</v>
      </c>
      <c r="CM35" s="74" t="s">
        <v>194</v>
      </c>
      <c r="CN35" s="74" t="s">
        <v>228</v>
      </c>
      <c r="CO35" s="60">
        <v>1</v>
      </c>
      <c r="CP35" s="61" t="s">
        <v>196</v>
      </c>
      <c r="CQ35" s="60">
        <v>101</v>
      </c>
      <c r="CR35" s="61" t="s">
        <v>197</v>
      </c>
      <c r="CS35" s="60">
        <v>10107</v>
      </c>
      <c r="CT35" s="61" t="s">
        <v>446</v>
      </c>
      <c r="CU35" s="62">
        <v>1010702</v>
      </c>
      <c r="CV35" s="63" t="s">
        <v>457</v>
      </c>
      <c r="CW35" s="100" t="s">
        <v>458</v>
      </c>
      <c r="CX35" s="100" t="s">
        <v>196</v>
      </c>
      <c r="CY35" s="100" t="s">
        <v>197</v>
      </c>
      <c r="CZ35" s="100" t="s">
        <v>446</v>
      </c>
      <c r="DA35" s="100" t="s">
        <v>457</v>
      </c>
    </row>
    <row r="36" spans="2:105" ht="114.75" hidden="1" x14ac:dyDescent="0.25">
      <c r="B36" s="75" t="s">
        <v>464</v>
      </c>
      <c r="C36" s="80" t="s">
        <v>465</v>
      </c>
      <c r="D36" s="63" t="s">
        <v>180</v>
      </c>
      <c r="E36" s="65" t="s">
        <v>451</v>
      </c>
      <c r="F36" s="63" t="s">
        <v>452</v>
      </c>
      <c r="G36" s="62" t="s">
        <v>183</v>
      </c>
      <c r="H36" s="63" t="s">
        <v>184</v>
      </c>
      <c r="I36" s="63" t="s">
        <v>185</v>
      </c>
      <c r="J36" s="307">
        <v>2015</v>
      </c>
      <c r="K36" s="312">
        <v>0.1</v>
      </c>
      <c r="L36" s="63" t="s">
        <v>186</v>
      </c>
      <c r="M36" s="63" t="s">
        <v>466</v>
      </c>
      <c r="N36" s="63" t="s">
        <v>467</v>
      </c>
      <c r="O36" s="63" t="s">
        <v>468</v>
      </c>
      <c r="P36" s="63" t="s">
        <v>190</v>
      </c>
      <c r="Q36" s="63" t="s">
        <v>208</v>
      </c>
      <c r="R36" s="63"/>
      <c r="S36" s="68">
        <v>100</v>
      </c>
      <c r="T36" s="70">
        <v>25</v>
      </c>
      <c r="U36" s="70">
        <v>50</v>
      </c>
      <c r="V36" s="70">
        <v>75</v>
      </c>
      <c r="W36" s="70">
        <v>100</v>
      </c>
      <c r="X36" s="71">
        <v>2577400000</v>
      </c>
      <c r="Y36" s="79"/>
      <c r="Z36" s="79"/>
      <c r="AA36" s="79">
        <v>2577400000</v>
      </c>
      <c r="AB36" s="79"/>
      <c r="AC36" s="79"/>
      <c r="AD36" s="79"/>
      <c r="AE36" s="79"/>
      <c r="AF36" s="79"/>
      <c r="AG36" s="79"/>
      <c r="AH36" s="79"/>
      <c r="AI36" s="79"/>
      <c r="AJ36" s="79"/>
      <c r="AK36" s="71">
        <v>2680496000</v>
      </c>
      <c r="AL36" s="79"/>
      <c r="AM36" s="79"/>
      <c r="AN36" s="72">
        <v>2680496000</v>
      </c>
      <c r="AO36" s="79"/>
      <c r="AP36" s="79"/>
      <c r="AQ36" s="79"/>
      <c r="AR36" s="79"/>
      <c r="AS36" s="79"/>
      <c r="AT36" s="79"/>
      <c r="AU36" s="79"/>
      <c r="AV36" s="79"/>
      <c r="AW36" s="79"/>
      <c r="AX36" s="71">
        <v>2787715840</v>
      </c>
      <c r="AY36" s="79"/>
      <c r="AZ36" s="79"/>
      <c r="BA36" s="72">
        <v>2787715840</v>
      </c>
      <c r="BB36" s="79"/>
      <c r="BC36" s="79"/>
      <c r="BD36" s="79"/>
      <c r="BE36" s="79"/>
      <c r="BF36" s="79"/>
      <c r="BG36" s="79"/>
      <c r="BH36" s="79"/>
      <c r="BI36" s="79"/>
      <c r="BJ36" s="79"/>
      <c r="BK36" s="71">
        <v>2899224473.5999999</v>
      </c>
      <c r="BL36" s="79"/>
      <c r="BM36" s="79"/>
      <c r="BN36" s="72">
        <v>2899224473.5999999</v>
      </c>
      <c r="BO36" s="79"/>
      <c r="BP36" s="79"/>
      <c r="BQ36" s="79"/>
      <c r="BR36" s="79"/>
      <c r="BS36" s="79"/>
      <c r="BT36" s="79"/>
      <c r="BU36" s="79"/>
      <c r="BV36" s="79"/>
      <c r="BW36" s="79"/>
      <c r="BX36" s="71">
        <v>10944836313.6</v>
      </c>
      <c r="BY36" s="73">
        <v>0</v>
      </c>
      <c r="BZ36" s="73">
        <v>0</v>
      </c>
      <c r="CA36" s="73">
        <v>10944836313.6</v>
      </c>
      <c r="CB36" s="73">
        <v>0</v>
      </c>
      <c r="CC36" s="73">
        <v>0</v>
      </c>
      <c r="CD36" s="73">
        <v>0</v>
      </c>
      <c r="CE36" s="73">
        <v>0</v>
      </c>
      <c r="CF36" s="73">
        <v>0</v>
      </c>
      <c r="CG36" s="73">
        <v>0</v>
      </c>
      <c r="CH36" s="73">
        <v>0</v>
      </c>
      <c r="CI36" s="73">
        <v>0</v>
      </c>
      <c r="CJ36" s="73">
        <v>0</v>
      </c>
      <c r="CK36" s="63" t="s">
        <v>469</v>
      </c>
      <c r="CL36" s="74" t="s">
        <v>193</v>
      </c>
      <c r="CM36" s="74" t="s">
        <v>194</v>
      </c>
      <c r="CN36" s="74" t="s">
        <v>228</v>
      </c>
      <c r="CO36" s="60">
        <v>1</v>
      </c>
      <c r="CP36" s="61" t="s">
        <v>196</v>
      </c>
      <c r="CQ36" s="60">
        <v>101</v>
      </c>
      <c r="CR36" s="61" t="s">
        <v>197</v>
      </c>
      <c r="CS36" s="60">
        <v>10107</v>
      </c>
      <c r="CT36" s="61" t="s">
        <v>446</v>
      </c>
      <c r="CU36" s="62">
        <v>1010703</v>
      </c>
      <c r="CV36" s="63" t="s">
        <v>470</v>
      </c>
      <c r="CW36" s="100" t="s">
        <v>458</v>
      </c>
      <c r="CX36" s="100" t="s">
        <v>196</v>
      </c>
      <c r="CY36" s="100" t="s">
        <v>197</v>
      </c>
      <c r="CZ36" s="100" t="s">
        <v>446</v>
      </c>
      <c r="DA36" s="100" t="s">
        <v>470</v>
      </c>
    </row>
    <row r="37" spans="2:105" ht="140.25" hidden="1" x14ac:dyDescent="0.25">
      <c r="B37" s="75" t="s">
        <v>471</v>
      </c>
      <c r="C37" s="80" t="s">
        <v>472</v>
      </c>
      <c r="D37" s="63" t="s">
        <v>180</v>
      </c>
      <c r="E37" s="65" t="s">
        <v>473</v>
      </c>
      <c r="F37" s="63" t="s">
        <v>474</v>
      </c>
      <c r="G37" s="62" t="s">
        <v>183</v>
      </c>
      <c r="H37" s="63" t="s">
        <v>184</v>
      </c>
      <c r="I37" s="63" t="s">
        <v>185</v>
      </c>
      <c r="J37" s="307">
        <v>2015</v>
      </c>
      <c r="K37" s="308">
        <v>0.25</v>
      </c>
      <c r="L37" s="63" t="s">
        <v>263</v>
      </c>
      <c r="M37" s="63" t="s">
        <v>475</v>
      </c>
      <c r="N37" s="63" t="s">
        <v>476</v>
      </c>
      <c r="O37" s="63" t="s">
        <v>477</v>
      </c>
      <c r="P37" s="63" t="s">
        <v>190</v>
      </c>
      <c r="Q37" s="63" t="s">
        <v>208</v>
      </c>
      <c r="R37" s="63"/>
      <c r="S37" s="68">
        <v>100</v>
      </c>
      <c r="T37" s="70">
        <v>25</v>
      </c>
      <c r="U37" s="70">
        <v>50</v>
      </c>
      <c r="V37" s="70">
        <v>75</v>
      </c>
      <c r="W37" s="70">
        <v>100</v>
      </c>
      <c r="X37" s="71">
        <v>3079934471</v>
      </c>
      <c r="Y37" s="79"/>
      <c r="Z37" s="81">
        <v>1099161850</v>
      </c>
      <c r="AA37" s="79"/>
      <c r="AB37" s="79"/>
      <c r="AC37" s="79"/>
      <c r="AD37" s="79"/>
      <c r="AE37" s="79"/>
      <c r="AF37" s="79"/>
      <c r="AG37" s="81">
        <v>1980772621</v>
      </c>
      <c r="AH37" s="79"/>
      <c r="AI37" s="79"/>
      <c r="AJ37" s="79"/>
      <c r="AK37" s="71">
        <v>3212251865.1983004</v>
      </c>
      <c r="AL37" s="79"/>
      <c r="AM37" s="72">
        <v>1172056065.5683</v>
      </c>
      <c r="AN37" s="79"/>
      <c r="AO37" s="79"/>
      <c r="AP37" s="79"/>
      <c r="AQ37" s="79"/>
      <c r="AR37" s="79"/>
      <c r="AS37" s="79"/>
      <c r="AT37" s="81">
        <v>2040195799.6300001</v>
      </c>
      <c r="AU37" s="79"/>
      <c r="AV37" s="79"/>
      <c r="AW37" s="79"/>
      <c r="AX37" s="71">
        <v>3355501663.7769814</v>
      </c>
      <c r="AY37" s="79"/>
      <c r="AZ37" s="72">
        <v>1254099990.1580811</v>
      </c>
      <c r="BA37" s="79"/>
      <c r="BB37" s="79"/>
      <c r="BC37" s="79"/>
      <c r="BD37" s="79"/>
      <c r="BE37" s="79"/>
      <c r="BF37" s="79"/>
      <c r="BG37" s="81">
        <v>2101401673.6189001</v>
      </c>
      <c r="BH37" s="79"/>
      <c r="BI37" s="79"/>
      <c r="BJ37" s="79"/>
      <c r="BK37" s="71">
        <v>3506330713.2966137</v>
      </c>
      <c r="BL37" s="79"/>
      <c r="BM37" s="72">
        <v>1341886989.4691467</v>
      </c>
      <c r="BN37" s="79"/>
      <c r="BO37" s="79"/>
      <c r="BP37" s="79"/>
      <c r="BQ37" s="79"/>
      <c r="BR37" s="79"/>
      <c r="BS37" s="79"/>
      <c r="BT37" s="81">
        <v>2164443723.827467</v>
      </c>
      <c r="BU37" s="79"/>
      <c r="BV37" s="79"/>
      <c r="BW37" s="79"/>
      <c r="BX37" s="71">
        <v>13154018713.271896</v>
      </c>
      <c r="BY37" s="73">
        <v>0</v>
      </c>
      <c r="BZ37" s="73">
        <v>4867204895.195528</v>
      </c>
      <c r="CA37" s="73">
        <v>0</v>
      </c>
      <c r="CB37" s="73">
        <v>0</v>
      </c>
      <c r="CC37" s="73">
        <v>0</v>
      </c>
      <c r="CD37" s="73">
        <v>0</v>
      </c>
      <c r="CE37" s="73">
        <v>0</v>
      </c>
      <c r="CF37" s="73">
        <v>0</v>
      </c>
      <c r="CG37" s="73">
        <v>8286813818.0763674</v>
      </c>
      <c r="CH37" s="73">
        <v>0</v>
      </c>
      <c r="CI37" s="73">
        <v>0</v>
      </c>
      <c r="CJ37" s="73">
        <v>0</v>
      </c>
      <c r="CK37" s="63" t="s">
        <v>478</v>
      </c>
      <c r="CL37" s="74" t="s">
        <v>479</v>
      </c>
      <c r="CM37" s="74" t="s">
        <v>480</v>
      </c>
      <c r="CN37" s="74" t="s">
        <v>296</v>
      </c>
      <c r="CO37" s="60">
        <v>1</v>
      </c>
      <c r="CP37" s="61" t="s">
        <v>196</v>
      </c>
      <c r="CQ37" s="60">
        <v>101</v>
      </c>
      <c r="CR37" s="61" t="s">
        <v>197</v>
      </c>
      <c r="CS37" s="60">
        <v>10108</v>
      </c>
      <c r="CT37" s="61" t="s">
        <v>481</v>
      </c>
      <c r="CU37" s="62">
        <v>1010801</v>
      </c>
      <c r="CV37" s="63" t="s">
        <v>482</v>
      </c>
      <c r="CW37" s="100" t="s">
        <v>483</v>
      </c>
      <c r="CX37" s="100" t="s">
        <v>196</v>
      </c>
      <c r="CY37" s="100" t="s">
        <v>197</v>
      </c>
      <c r="CZ37" s="100" t="s">
        <v>481</v>
      </c>
      <c r="DA37" s="100" t="s">
        <v>482</v>
      </c>
    </row>
    <row r="38" spans="2:105" ht="76.5" hidden="1" x14ac:dyDescent="0.25">
      <c r="B38" s="75" t="s">
        <v>484</v>
      </c>
      <c r="C38" s="65" t="s">
        <v>485</v>
      </c>
      <c r="D38" s="63" t="s">
        <v>486</v>
      </c>
      <c r="E38" s="65" t="s">
        <v>487</v>
      </c>
      <c r="F38" s="63" t="s">
        <v>488</v>
      </c>
      <c r="G38" s="94" t="s">
        <v>183</v>
      </c>
      <c r="H38" s="95" t="s">
        <v>489</v>
      </c>
      <c r="I38" s="95" t="s">
        <v>185</v>
      </c>
      <c r="J38" s="314">
        <v>2015</v>
      </c>
      <c r="K38" s="315" t="s">
        <v>490</v>
      </c>
      <c r="L38" s="95" t="s">
        <v>491</v>
      </c>
      <c r="M38" s="95" t="s">
        <v>492</v>
      </c>
      <c r="N38" s="95" t="s">
        <v>493</v>
      </c>
      <c r="O38" s="95" t="s">
        <v>494</v>
      </c>
      <c r="P38" s="95" t="s">
        <v>246</v>
      </c>
      <c r="Q38" s="95" t="s">
        <v>495</v>
      </c>
      <c r="R38" s="95"/>
      <c r="S38" s="68">
        <v>4</v>
      </c>
      <c r="T38" s="96">
        <v>0</v>
      </c>
      <c r="U38" s="96">
        <v>1</v>
      </c>
      <c r="V38" s="96">
        <v>2</v>
      </c>
      <c r="W38" s="96">
        <v>4</v>
      </c>
      <c r="X38" s="71">
        <v>60000000</v>
      </c>
      <c r="Y38" s="97">
        <v>60000000</v>
      </c>
      <c r="Z38" s="79"/>
      <c r="AA38" s="79"/>
      <c r="AB38" s="79"/>
      <c r="AC38" s="79"/>
      <c r="AD38" s="79"/>
      <c r="AE38" s="79"/>
      <c r="AF38" s="79"/>
      <c r="AG38" s="79"/>
      <c r="AH38" s="79"/>
      <c r="AI38" s="79"/>
      <c r="AJ38" s="79"/>
      <c r="AK38" s="71">
        <v>100000000</v>
      </c>
      <c r="AL38" s="79"/>
      <c r="AM38" s="79"/>
      <c r="AN38" s="79"/>
      <c r="AO38" s="98">
        <v>100000000</v>
      </c>
      <c r="AP38" s="79"/>
      <c r="AQ38" s="79"/>
      <c r="AR38" s="79"/>
      <c r="AS38" s="79"/>
      <c r="AT38" s="79"/>
      <c r="AU38" s="79"/>
      <c r="AV38" s="79"/>
      <c r="AW38" s="79"/>
      <c r="AX38" s="71">
        <v>154949242</v>
      </c>
      <c r="AY38" s="79"/>
      <c r="AZ38" s="79"/>
      <c r="BA38" s="79"/>
      <c r="BB38" s="97">
        <v>154949242</v>
      </c>
      <c r="BC38" s="79"/>
      <c r="BD38" s="79"/>
      <c r="BE38" s="79"/>
      <c r="BF38" s="79"/>
      <c r="BG38" s="79"/>
      <c r="BH38" s="79"/>
      <c r="BI38" s="79"/>
      <c r="BJ38" s="79"/>
      <c r="BK38" s="71">
        <v>185287719</v>
      </c>
      <c r="BL38" s="79"/>
      <c r="BM38" s="79"/>
      <c r="BN38" s="79"/>
      <c r="BO38" s="97">
        <v>185287719</v>
      </c>
      <c r="BP38" s="79"/>
      <c r="BQ38" s="79"/>
      <c r="BR38" s="79"/>
      <c r="BS38" s="79"/>
      <c r="BT38" s="79"/>
      <c r="BU38" s="79"/>
      <c r="BV38" s="79"/>
      <c r="BW38" s="79"/>
      <c r="BX38" s="71">
        <v>500236961</v>
      </c>
      <c r="BY38" s="73">
        <v>60000000</v>
      </c>
      <c r="BZ38" s="73">
        <v>0</v>
      </c>
      <c r="CA38" s="73">
        <v>0</v>
      </c>
      <c r="CB38" s="73">
        <v>440236961</v>
      </c>
      <c r="CC38" s="73">
        <v>0</v>
      </c>
      <c r="CD38" s="73">
        <v>0</v>
      </c>
      <c r="CE38" s="73">
        <v>0</v>
      </c>
      <c r="CF38" s="73">
        <v>0</v>
      </c>
      <c r="CG38" s="73">
        <v>0</v>
      </c>
      <c r="CH38" s="73">
        <v>0</v>
      </c>
      <c r="CI38" s="73">
        <v>0</v>
      </c>
      <c r="CJ38" s="73">
        <v>0</v>
      </c>
      <c r="CK38" s="63" t="s">
        <v>496</v>
      </c>
      <c r="CL38" s="74" t="s">
        <v>497</v>
      </c>
      <c r="CM38" s="74" t="s">
        <v>498</v>
      </c>
      <c r="CN38" s="74" t="s">
        <v>499</v>
      </c>
      <c r="CO38" s="60">
        <v>1</v>
      </c>
      <c r="CP38" s="61" t="s">
        <v>196</v>
      </c>
      <c r="CQ38" s="60">
        <v>101</v>
      </c>
      <c r="CR38" s="61" t="s">
        <v>197</v>
      </c>
      <c r="CS38" s="60">
        <v>10109</v>
      </c>
      <c r="CT38" s="61" t="s">
        <v>500</v>
      </c>
      <c r="CU38" s="62">
        <v>1010901</v>
      </c>
      <c r="CV38" s="63" t="s">
        <v>501</v>
      </c>
      <c r="CW38" s="100" t="s">
        <v>502</v>
      </c>
      <c r="CX38" s="100" t="s">
        <v>196</v>
      </c>
      <c r="CY38" s="100" t="s">
        <v>197</v>
      </c>
      <c r="CZ38" s="100" t="s">
        <v>500</v>
      </c>
      <c r="DA38" s="100" t="s">
        <v>501</v>
      </c>
    </row>
    <row r="39" spans="2:105" ht="76.5" hidden="1" x14ac:dyDescent="0.25">
      <c r="B39" s="75" t="s">
        <v>503</v>
      </c>
      <c r="C39" s="65" t="s">
        <v>504</v>
      </c>
      <c r="D39" s="63" t="s">
        <v>486</v>
      </c>
      <c r="E39" s="65" t="s">
        <v>487</v>
      </c>
      <c r="F39" s="63" t="s">
        <v>488</v>
      </c>
      <c r="G39" s="94" t="s">
        <v>183</v>
      </c>
      <c r="H39" s="95" t="s">
        <v>489</v>
      </c>
      <c r="I39" s="95" t="s">
        <v>505</v>
      </c>
      <c r="J39" s="314">
        <v>2015</v>
      </c>
      <c r="K39" s="315">
        <v>15000</v>
      </c>
      <c r="L39" s="95" t="s">
        <v>491</v>
      </c>
      <c r="M39" s="95" t="s">
        <v>506</v>
      </c>
      <c r="N39" s="95" t="s">
        <v>507</v>
      </c>
      <c r="O39" s="95" t="s">
        <v>508</v>
      </c>
      <c r="P39" s="95" t="s">
        <v>246</v>
      </c>
      <c r="Q39" s="95" t="s">
        <v>509</v>
      </c>
      <c r="R39" s="95"/>
      <c r="S39" s="68">
        <v>20000</v>
      </c>
      <c r="T39" s="69">
        <v>5000</v>
      </c>
      <c r="U39" s="69">
        <v>10000</v>
      </c>
      <c r="V39" s="69">
        <v>15000</v>
      </c>
      <c r="W39" s="69">
        <v>20000</v>
      </c>
      <c r="X39" s="71">
        <v>100000000</v>
      </c>
      <c r="Y39" s="79"/>
      <c r="Z39" s="79"/>
      <c r="AA39" s="79"/>
      <c r="AB39" s="97">
        <v>100000000</v>
      </c>
      <c r="AC39" s="79"/>
      <c r="AD39" s="79"/>
      <c r="AE39" s="79"/>
      <c r="AF39" s="79"/>
      <c r="AG39" s="79"/>
      <c r="AH39" s="79"/>
      <c r="AI39" s="79"/>
      <c r="AJ39" s="79"/>
      <c r="AK39" s="71">
        <v>100000000</v>
      </c>
      <c r="AL39" s="79"/>
      <c r="AM39" s="79"/>
      <c r="AN39" s="79"/>
      <c r="AO39" s="97">
        <v>100000000</v>
      </c>
      <c r="AP39" s="79"/>
      <c r="AQ39" s="79"/>
      <c r="AR39" s="79"/>
      <c r="AS39" s="79"/>
      <c r="AT39" s="79"/>
      <c r="AU39" s="79"/>
      <c r="AV39" s="79"/>
      <c r="AW39" s="79"/>
      <c r="AX39" s="71">
        <v>100000000</v>
      </c>
      <c r="AY39" s="79"/>
      <c r="AZ39" s="79"/>
      <c r="BA39" s="79"/>
      <c r="BB39" s="97">
        <v>100000000</v>
      </c>
      <c r="BC39" s="79"/>
      <c r="BD39" s="79"/>
      <c r="BE39" s="79"/>
      <c r="BF39" s="79"/>
      <c r="BG39" s="79"/>
      <c r="BH39" s="79"/>
      <c r="BI39" s="79"/>
      <c r="BJ39" s="79"/>
      <c r="BK39" s="71">
        <v>100000000</v>
      </c>
      <c r="BL39" s="79"/>
      <c r="BM39" s="79"/>
      <c r="BN39" s="79"/>
      <c r="BO39" s="97">
        <v>100000000</v>
      </c>
      <c r="BP39" s="79"/>
      <c r="BQ39" s="79"/>
      <c r="BR39" s="79"/>
      <c r="BS39" s="79"/>
      <c r="BT39" s="79"/>
      <c r="BU39" s="79"/>
      <c r="BV39" s="79"/>
      <c r="BW39" s="79"/>
      <c r="BX39" s="71">
        <v>400000000</v>
      </c>
      <c r="BY39" s="73">
        <v>0</v>
      </c>
      <c r="BZ39" s="73">
        <v>0</v>
      </c>
      <c r="CA39" s="73">
        <v>0</v>
      </c>
      <c r="CB39" s="73">
        <v>400000000</v>
      </c>
      <c r="CC39" s="73">
        <v>0</v>
      </c>
      <c r="CD39" s="73">
        <v>0</v>
      </c>
      <c r="CE39" s="73">
        <v>0</v>
      </c>
      <c r="CF39" s="73">
        <v>0</v>
      </c>
      <c r="CG39" s="73">
        <v>0</v>
      </c>
      <c r="CH39" s="73">
        <v>0</v>
      </c>
      <c r="CI39" s="73">
        <v>0</v>
      </c>
      <c r="CJ39" s="73">
        <v>0</v>
      </c>
      <c r="CK39" s="63" t="s">
        <v>510</v>
      </c>
      <c r="CL39" s="74" t="s">
        <v>479</v>
      </c>
      <c r="CM39" s="74" t="s">
        <v>480</v>
      </c>
      <c r="CN39" s="74" t="s">
        <v>499</v>
      </c>
      <c r="CO39" s="60">
        <v>1</v>
      </c>
      <c r="CP39" s="61" t="s">
        <v>196</v>
      </c>
      <c r="CQ39" s="60">
        <v>101</v>
      </c>
      <c r="CR39" s="61" t="s">
        <v>197</v>
      </c>
      <c r="CS39" s="60">
        <v>10109</v>
      </c>
      <c r="CT39" s="61" t="s">
        <v>500</v>
      </c>
      <c r="CU39" s="62">
        <v>1010902</v>
      </c>
      <c r="CV39" s="63" t="s">
        <v>511</v>
      </c>
      <c r="CW39" s="100" t="s">
        <v>502</v>
      </c>
      <c r="CX39" s="100" t="s">
        <v>196</v>
      </c>
      <c r="CY39" s="100" t="s">
        <v>197</v>
      </c>
      <c r="CZ39" s="100" t="s">
        <v>500</v>
      </c>
      <c r="DA39" s="100" t="s">
        <v>511</v>
      </c>
    </row>
    <row r="40" spans="2:105" ht="76.5" hidden="1" x14ac:dyDescent="0.25">
      <c r="B40" s="75" t="s">
        <v>512</v>
      </c>
      <c r="C40" s="65" t="s">
        <v>513</v>
      </c>
      <c r="D40" s="63" t="s">
        <v>486</v>
      </c>
      <c r="E40" s="65" t="s">
        <v>487</v>
      </c>
      <c r="F40" s="63" t="s">
        <v>488</v>
      </c>
      <c r="G40" s="94" t="s">
        <v>183</v>
      </c>
      <c r="H40" s="95" t="s">
        <v>514</v>
      </c>
      <c r="I40" s="95" t="s">
        <v>515</v>
      </c>
      <c r="J40" s="314">
        <v>2015</v>
      </c>
      <c r="K40" s="315">
        <v>120</v>
      </c>
      <c r="L40" s="95" t="s">
        <v>491</v>
      </c>
      <c r="M40" s="95" t="s">
        <v>516</v>
      </c>
      <c r="N40" s="95" t="s">
        <v>517</v>
      </c>
      <c r="O40" s="95" t="s">
        <v>518</v>
      </c>
      <c r="P40" s="95" t="s">
        <v>246</v>
      </c>
      <c r="Q40" s="95" t="s">
        <v>519</v>
      </c>
      <c r="R40" s="95"/>
      <c r="S40" s="68">
        <v>300</v>
      </c>
      <c r="T40" s="96">
        <v>400</v>
      </c>
      <c r="U40" s="96">
        <v>0</v>
      </c>
      <c r="V40" s="96">
        <v>200</v>
      </c>
      <c r="W40" s="96">
        <v>300</v>
      </c>
      <c r="X40" s="71">
        <v>0</v>
      </c>
      <c r="Y40" s="79"/>
      <c r="Z40" s="79"/>
      <c r="AA40" s="79"/>
      <c r="AB40" s="79"/>
      <c r="AC40" s="79"/>
      <c r="AD40" s="79"/>
      <c r="AE40" s="79"/>
      <c r="AF40" s="79"/>
      <c r="AG40" s="79"/>
      <c r="AH40" s="79"/>
      <c r="AI40" s="79"/>
      <c r="AJ40" s="79"/>
      <c r="AK40" s="71">
        <v>80000000</v>
      </c>
      <c r="AL40" s="79"/>
      <c r="AM40" s="79"/>
      <c r="AN40" s="79"/>
      <c r="AO40" s="97">
        <v>80000000</v>
      </c>
      <c r="AP40" s="79"/>
      <c r="AQ40" s="79"/>
      <c r="AR40" s="79"/>
      <c r="AS40" s="79"/>
      <c r="AT40" s="79"/>
      <c r="AU40" s="79"/>
      <c r="AV40" s="79"/>
      <c r="AW40" s="79"/>
      <c r="AX40" s="71">
        <v>80000000</v>
      </c>
      <c r="AY40" s="79"/>
      <c r="AZ40" s="79"/>
      <c r="BA40" s="79"/>
      <c r="BB40" s="97">
        <v>80000000</v>
      </c>
      <c r="BC40" s="79"/>
      <c r="BD40" s="79"/>
      <c r="BE40" s="79"/>
      <c r="BF40" s="79"/>
      <c r="BG40" s="79"/>
      <c r="BH40" s="79"/>
      <c r="BI40" s="79"/>
      <c r="BJ40" s="79"/>
      <c r="BK40" s="71">
        <v>80000000</v>
      </c>
      <c r="BL40" s="79"/>
      <c r="BM40" s="79"/>
      <c r="BN40" s="79"/>
      <c r="BO40" s="97">
        <v>80000000</v>
      </c>
      <c r="BP40" s="79"/>
      <c r="BQ40" s="79"/>
      <c r="BR40" s="79"/>
      <c r="BS40" s="79"/>
      <c r="BT40" s="79"/>
      <c r="BU40" s="79"/>
      <c r="BV40" s="79"/>
      <c r="BW40" s="79"/>
      <c r="BX40" s="71">
        <v>240000000</v>
      </c>
      <c r="BY40" s="73">
        <v>0</v>
      </c>
      <c r="BZ40" s="73">
        <v>0</v>
      </c>
      <c r="CA40" s="73">
        <v>0</v>
      </c>
      <c r="CB40" s="73">
        <v>240000000</v>
      </c>
      <c r="CC40" s="73">
        <v>0</v>
      </c>
      <c r="CD40" s="73">
        <v>0</v>
      </c>
      <c r="CE40" s="73">
        <v>0</v>
      </c>
      <c r="CF40" s="73">
        <v>0</v>
      </c>
      <c r="CG40" s="73">
        <v>0</v>
      </c>
      <c r="CH40" s="73">
        <v>0</v>
      </c>
      <c r="CI40" s="73">
        <v>0</v>
      </c>
      <c r="CJ40" s="73">
        <v>0</v>
      </c>
      <c r="CK40" s="63" t="s">
        <v>520</v>
      </c>
      <c r="CL40" s="74" t="s">
        <v>479</v>
      </c>
      <c r="CM40" s="74" t="s">
        <v>480</v>
      </c>
      <c r="CN40" s="74" t="s">
        <v>499</v>
      </c>
      <c r="CO40" s="60">
        <v>1</v>
      </c>
      <c r="CP40" s="61" t="s">
        <v>196</v>
      </c>
      <c r="CQ40" s="60">
        <v>101</v>
      </c>
      <c r="CR40" s="61" t="s">
        <v>197</v>
      </c>
      <c r="CS40" s="60">
        <v>10109</v>
      </c>
      <c r="CT40" s="61" t="s">
        <v>500</v>
      </c>
      <c r="CU40" s="62">
        <v>1010902</v>
      </c>
      <c r="CV40" s="63" t="s">
        <v>511</v>
      </c>
      <c r="CW40" s="100" t="s">
        <v>502</v>
      </c>
      <c r="CX40" s="100" t="s">
        <v>196</v>
      </c>
      <c r="CY40" s="100" t="s">
        <v>197</v>
      </c>
      <c r="CZ40" s="100" t="s">
        <v>500</v>
      </c>
      <c r="DA40" s="100" t="s">
        <v>511</v>
      </c>
    </row>
    <row r="41" spans="2:105" ht="76.5" hidden="1" x14ac:dyDescent="0.25">
      <c r="B41" s="75" t="s">
        <v>521</v>
      </c>
      <c r="C41" s="65" t="s">
        <v>522</v>
      </c>
      <c r="D41" s="63" t="s">
        <v>486</v>
      </c>
      <c r="E41" s="65" t="s">
        <v>487</v>
      </c>
      <c r="F41" s="63" t="s">
        <v>488</v>
      </c>
      <c r="G41" s="62" t="s">
        <v>183</v>
      </c>
      <c r="H41" s="63" t="s">
        <v>489</v>
      </c>
      <c r="I41" s="63" t="s">
        <v>339</v>
      </c>
      <c r="J41" s="307">
        <v>2015</v>
      </c>
      <c r="K41" s="308">
        <v>4</v>
      </c>
      <c r="L41" s="95" t="s">
        <v>491</v>
      </c>
      <c r="M41" s="63" t="s">
        <v>523</v>
      </c>
      <c r="N41" s="63" t="s">
        <v>523</v>
      </c>
      <c r="O41" s="63" t="s">
        <v>524</v>
      </c>
      <c r="P41" s="63" t="s">
        <v>246</v>
      </c>
      <c r="Q41" s="63" t="s">
        <v>525</v>
      </c>
      <c r="R41" s="63"/>
      <c r="S41" s="68">
        <v>20</v>
      </c>
      <c r="T41" s="69">
        <v>5</v>
      </c>
      <c r="U41" s="69">
        <v>10</v>
      </c>
      <c r="V41" s="69">
        <v>15</v>
      </c>
      <c r="W41" s="69">
        <v>20</v>
      </c>
      <c r="X41" s="71">
        <v>50000000</v>
      </c>
      <c r="Y41" s="79"/>
      <c r="Z41" s="79"/>
      <c r="AA41" s="79"/>
      <c r="AB41" s="97">
        <v>50000000</v>
      </c>
      <c r="AC41" s="97"/>
      <c r="AD41" s="79"/>
      <c r="AE41" s="79"/>
      <c r="AF41" s="79"/>
      <c r="AG41" s="79"/>
      <c r="AH41" s="79"/>
      <c r="AI41" s="79"/>
      <c r="AJ41" s="79"/>
      <c r="AK41" s="71">
        <v>80000000</v>
      </c>
      <c r="AL41" s="79"/>
      <c r="AM41" s="79"/>
      <c r="AN41" s="79"/>
      <c r="AO41" s="97">
        <v>80000000</v>
      </c>
      <c r="AP41" s="79"/>
      <c r="AQ41" s="79"/>
      <c r="AR41" s="79"/>
      <c r="AS41" s="79"/>
      <c r="AT41" s="79"/>
      <c r="AU41" s="79"/>
      <c r="AV41" s="79"/>
      <c r="AW41" s="79"/>
      <c r="AX41" s="71">
        <v>80000000</v>
      </c>
      <c r="AY41" s="79"/>
      <c r="AZ41" s="79"/>
      <c r="BA41" s="79"/>
      <c r="BB41" s="97">
        <v>80000000</v>
      </c>
      <c r="BC41" s="79"/>
      <c r="BD41" s="79"/>
      <c r="BE41" s="79"/>
      <c r="BF41" s="79"/>
      <c r="BG41" s="79"/>
      <c r="BH41" s="79"/>
      <c r="BI41" s="79"/>
      <c r="BJ41" s="79"/>
      <c r="BK41" s="71">
        <v>80000000</v>
      </c>
      <c r="BL41" s="79"/>
      <c r="BM41" s="79"/>
      <c r="BN41" s="79"/>
      <c r="BO41" s="97">
        <v>80000000</v>
      </c>
      <c r="BP41" s="79"/>
      <c r="BQ41" s="79"/>
      <c r="BR41" s="79"/>
      <c r="BS41" s="79"/>
      <c r="BT41" s="79"/>
      <c r="BU41" s="79"/>
      <c r="BV41" s="79"/>
      <c r="BW41" s="79"/>
      <c r="BX41" s="71">
        <v>290000000</v>
      </c>
      <c r="BY41" s="73">
        <v>0</v>
      </c>
      <c r="BZ41" s="73">
        <v>0</v>
      </c>
      <c r="CA41" s="73">
        <v>0</v>
      </c>
      <c r="CB41" s="73">
        <v>290000000</v>
      </c>
      <c r="CC41" s="73">
        <v>0</v>
      </c>
      <c r="CD41" s="73">
        <v>0</v>
      </c>
      <c r="CE41" s="73">
        <v>0</v>
      </c>
      <c r="CF41" s="73">
        <v>0</v>
      </c>
      <c r="CG41" s="73">
        <v>0</v>
      </c>
      <c r="CH41" s="73">
        <v>0</v>
      </c>
      <c r="CI41" s="73">
        <v>0</v>
      </c>
      <c r="CJ41" s="73">
        <v>0</v>
      </c>
      <c r="CK41" s="63" t="s">
        <v>526</v>
      </c>
      <c r="CL41" s="74" t="s">
        <v>497</v>
      </c>
      <c r="CM41" s="74" t="s">
        <v>498</v>
      </c>
      <c r="CN41" s="74" t="s">
        <v>499</v>
      </c>
      <c r="CO41" s="60">
        <v>1</v>
      </c>
      <c r="CP41" s="61" t="s">
        <v>196</v>
      </c>
      <c r="CQ41" s="60">
        <v>101</v>
      </c>
      <c r="CR41" s="61" t="s">
        <v>197</v>
      </c>
      <c r="CS41" s="60">
        <v>10109</v>
      </c>
      <c r="CT41" s="61" t="s">
        <v>500</v>
      </c>
      <c r="CU41" s="62">
        <v>1010902</v>
      </c>
      <c r="CV41" s="63" t="s">
        <v>511</v>
      </c>
      <c r="CW41" s="100" t="s">
        <v>502</v>
      </c>
      <c r="CX41" s="100" t="s">
        <v>196</v>
      </c>
      <c r="CY41" s="100" t="s">
        <v>197</v>
      </c>
      <c r="CZ41" s="100" t="s">
        <v>500</v>
      </c>
      <c r="DA41" s="100" t="s">
        <v>511</v>
      </c>
    </row>
    <row r="42" spans="2:105" ht="76.5" hidden="1" x14ac:dyDescent="0.25">
      <c r="B42" s="75" t="s">
        <v>527</v>
      </c>
      <c r="C42" s="65" t="s">
        <v>528</v>
      </c>
      <c r="D42" s="63" t="s">
        <v>486</v>
      </c>
      <c r="E42" s="65" t="s">
        <v>487</v>
      </c>
      <c r="F42" s="63" t="s">
        <v>488</v>
      </c>
      <c r="G42" s="62" t="s">
        <v>183</v>
      </c>
      <c r="H42" s="63" t="s">
        <v>489</v>
      </c>
      <c r="I42" s="63" t="s">
        <v>529</v>
      </c>
      <c r="J42" s="307">
        <v>2015</v>
      </c>
      <c r="K42" s="308">
        <v>5</v>
      </c>
      <c r="L42" s="95" t="s">
        <v>491</v>
      </c>
      <c r="M42" s="63" t="s">
        <v>530</v>
      </c>
      <c r="N42" s="63" t="s">
        <v>530</v>
      </c>
      <c r="O42" s="63" t="s">
        <v>524</v>
      </c>
      <c r="P42" s="63" t="s">
        <v>246</v>
      </c>
      <c r="Q42" s="63" t="s">
        <v>531</v>
      </c>
      <c r="R42" s="63"/>
      <c r="S42" s="68">
        <v>20</v>
      </c>
      <c r="T42" s="69">
        <v>5</v>
      </c>
      <c r="U42" s="69">
        <v>10</v>
      </c>
      <c r="V42" s="69">
        <v>15</v>
      </c>
      <c r="W42" s="69">
        <v>20</v>
      </c>
      <c r="X42" s="71">
        <v>50000000</v>
      </c>
      <c r="Y42" s="79"/>
      <c r="Z42" s="79"/>
      <c r="AA42" s="79"/>
      <c r="AB42" s="97">
        <v>50000000</v>
      </c>
      <c r="AC42" s="97"/>
      <c r="AD42" s="79"/>
      <c r="AE42" s="79"/>
      <c r="AF42" s="79"/>
      <c r="AG42" s="79"/>
      <c r="AH42" s="79"/>
      <c r="AI42" s="79"/>
      <c r="AJ42" s="79"/>
      <c r="AK42" s="71">
        <v>80000000</v>
      </c>
      <c r="AL42" s="79"/>
      <c r="AM42" s="79"/>
      <c r="AN42" s="79"/>
      <c r="AO42" s="97">
        <v>80000000</v>
      </c>
      <c r="AP42" s="79"/>
      <c r="AQ42" s="79"/>
      <c r="AR42" s="79"/>
      <c r="AS42" s="79"/>
      <c r="AT42" s="79"/>
      <c r="AU42" s="79"/>
      <c r="AV42" s="79"/>
      <c r="AW42" s="79"/>
      <c r="AX42" s="71">
        <v>80000000</v>
      </c>
      <c r="AY42" s="79"/>
      <c r="AZ42" s="79"/>
      <c r="BA42" s="79"/>
      <c r="BB42" s="97">
        <v>80000000</v>
      </c>
      <c r="BC42" s="79"/>
      <c r="BD42" s="79"/>
      <c r="BE42" s="79"/>
      <c r="BF42" s="79"/>
      <c r="BG42" s="79"/>
      <c r="BH42" s="79"/>
      <c r="BI42" s="79"/>
      <c r="BJ42" s="79"/>
      <c r="BK42" s="71">
        <v>80000000</v>
      </c>
      <c r="BL42" s="79"/>
      <c r="BM42" s="79"/>
      <c r="BN42" s="79"/>
      <c r="BO42" s="97">
        <v>80000000</v>
      </c>
      <c r="BP42" s="79"/>
      <c r="BQ42" s="79"/>
      <c r="BR42" s="79"/>
      <c r="BS42" s="79"/>
      <c r="BT42" s="79"/>
      <c r="BU42" s="79"/>
      <c r="BV42" s="79"/>
      <c r="BW42" s="79"/>
      <c r="BX42" s="71">
        <v>290000000</v>
      </c>
      <c r="BY42" s="73">
        <v>0</v>
      </c>
      <c r="BZ42" s="73">
        <v>0</v>
      </c>
      <c r="CA42" s="73">
        <v>0</v>
      </c>
      <c r="CB42" s="73">
        <v>290000000</v>
      </c>
      <c r="CC42" s="73">
        <v>0</v>
      </c>
      <c r="CD42" s="73">
        <v>0</v>
      </c>
      <c r="CE42" s="73">
        <v>0</v>
      </c>
      <c r="CF42" s="73">
        <v>0</v>
      </c>
      <c r="CG42" s="73">
        <v>0</v>
      </c>
      <c r="CH42" s="73">
        <v>0</v>
      </c>
      <c r="CI42" s="73">
        <v>0</v>
      </c>
      <c r="CJ42" s="73">
        <v>0</v>
      </c>
      <c r="CK42" s="63" t="s">
        <v>532</v>
      </c>
      <c r="CL42" s="74" t="s">
        <v>497</v>
      </c>
      <c r="CM42" s="74" t="s">
        <v>498</v>
      </c>
      <c r="CN42" s="74" t="s">
        <v>499</v>
      </c>
      <c r="CO42" s="60">
        <v>1</v>
      </c>
      <c r="CP42" s="61" t="s">
        <v>196</v>
      </c>
      <c r="CQ42" s="60">
        <v>101</v>
      </c>
      <c r="CR42" s="61" t="s">
        <v>197</v>
      </c>
      <c r="CS42" s="60">
        <v>10109</v>
      </c>
      <c r="CT42" s="61" t="s">
        <v>500</v>
      </c>
      <c r="CU42" s="62">
        <v>1010902</v>
      </c>
      <c r="CV42" s="63" t="s">
        <v>511</v>
      </c>
      <c r="CW42" s="100" t="s">
        <v>502</v>
      </c>
      <c r="CX42" s="100" t="s">
        <v>196</v>
      </c>
      <c r="CY42" s="100" t="s">
        <v>197</v>
      </c>
      <c r="CZ42" s="100" t="s">
        <v>500</v>
      </c>
      <c r="DA42" s="100" t="s">
        <v>511</v>
      </c>
    </row>
    <row r="43" spans="2:105" ht="76.5" hidden="1" x14ac:dyDescent="0.25">
      <c r="B43" s="75" t="s">
        <v>533</v>
      </c>
      <c r="C43" s="65" t="s">
        <v>534</v>
      </c>
      <c r="D43" s="63" t="s">
        <v>486</v>
      </c>
      <c r="E43" s="65" t="s">
        <v>487</v>
      </c>
      <c r="F43" s="63" t="s">
        <v>488</v>
      </c>
      <c r="G43" s="62" t="s">
        <v>183</v>
      </c>
      <c r="H43" s="63" t="s">
        <v>489</v>
      </c>
      <c r="I43" s="63" t="s">
        <v>185</v>
      </c>
      <c r="J43" s="307">
        <v>2015</v>
      </c>
      <c r="K43" s="308">
        <v>32</v>
      </c>
      <c r="L43" s="95" t="s">
        <v>491</v>
      </c>
      <c r="M43" s="63" t="s">
        <v>535</v>
      </c>
      <c r="N43" s="63" t="s">
        <v>535</v>
      </c>
      <c r="O43" s="63" t="s">
        <v>524</v>
      </c>
      <c r="P43" s="63" t="s">
        <v>246</v>
      </c>
      <c r="Q43" s="63" t="s">
        <v>536</v>
      </c>
      <c r="R43" s="63"/>
      <c r="S43" s="68">
        <v>126</v>
      </c>
      <c r="T43" s="69">
        <v>168</v>
      </c>
      <c r="U43" s="69">
        <v>42</v>
      </c>
      <c r="V43" s="69">
        <v>84</v>
      </c>
      <c r="W43" s="69">
        <v>126</v>
      </c>
      <c r="X43" s="71">
        <v>200000000</v>
      </c>
      <c r="Y43" s="79"/>
      <c r="Z43" s="79"/>
      <c r="AA43" s="79"/>
      <c r="AB43" s="97">
        <v>200000000</v>
      </c>
      <c r="AC43" s="97"/>
      <c r="AD43" s="79"/>
      <c r="AE43" s="79"/>
      <c r="AF43" s="79"/>
      <c r="AG43" s="79"/>
      <c r="AH43" s="79"/>
      <c r="AI43" s="79"/>
      <c r="AJ43" s="79"/>
      <c r="AK43" s="71">
        <v>100000000</v>
      </c>
      <c r="AL43" s="79"/>
      <c r="AM43" s="79"/>
      <c r="AN43" s="79"/>
      <c r="AO43" s="97">
        <v>100000000</v>
      </c>
      <c r="AP43" s="79"/>
      <c r="AQ43" s="79"/>
      <c r="AR43" s="79"/>
      <c r="AS43" s="79"/>
      <c r="AT43" s="79"/>
      <c r="AU43" s="79"/>
      <c r="AV43" s="79"/>
      <c r="AW43" s="79"/>
      <c r="AX43" s="71">
        <v>100000000</v>
      </c>
      <c r="AY43" s="79"/>
      <c r="AZ43" s="79"/>
      <c r="BA43" s="79"/>
      <c r="BB43" s="97">
        <v>100000000</v>
      </c>
      <c r="BC43" s="79"/>
      <c r="BD43" s="79"/>
      <c r="BE43" s="79"/>
      <c r="BF43" s="79"/>
      <c r="BG43" s="79"/>
      <c r="BH43" s="79"/>
      <c r="BI43" s="79"/>
      <c r="BJ43" s="79"/>
      <c r="BK43" s="71">
        <v>100000000</v>
      </c>
      <c r="BL43" s="79"/>
      <c r="BM43" s="79"/>
      <c r="BN43" s="79"/>
      <c r="BO43" s="97">
        <v>100000000</v>
      </c>
      <c r="BP43" s="79"/>
      <c r="BQ43" s="79"/>
      <c r="BR43" s="79"/>
      <c r="BS43" s="79"/>
      <c r="BT43" s="79"/>
      <c r="BU43" s="79"/>
      <c r="BV43" s="79"/>
      <c r="BW43" s="79"/>
      <c r="BX43" s="71">
        <v>500000000</v>
      </c>
      <c r="BY43" s="73">
        <v>0</v>
      </c>
      <c r="BZ43" s="73">
        <v>0</v>
      </c>
      <c r="CA43" s="73">
        <v>0</v>
      </c>
      <c r="CB43" s="73">
        <v>500000000</v>
      </c>
      <c r="CC43" s="73">
        <v>0</v>
      </c>
      <c r="CD43" s="73">
        <v>0</v>
      </c>
      <c r="CE43" s="73">
        <v>0</v>
      </c>
      <c r="CF43" s="73">
        <v>0</v>
      </c>
      <c r="CG43" s="73">
        <v>0</v>
      </c>
      <c r="CH43" s="73">
        <v>0</v>
      </c>
      <c r="CI43" s="73">
        <v>0</v>
      </c>
      <c r="CJ43" s="73">
        <v>0</v>
      </c>
      <c r="CK43" s="63" t="s">
        <v>537</v>
      </c>
      <c r="CL43" s="74" t="s">
        <v>497</v>
      </c>
      <c r="CM43" s="74" t="s">
        <v>498</v>
      </c>
      <c r="CN43" s="74" t="s">
        <v>499</v>
      </c>
      <c r="CO43" s="60">
        <v>1</v>
      </c>
      <c r="CP43" s="61" t="s">
        <v>196</v>
      </c>
      <c r="CQ43" s="60">
        <v>101</v>
      </c>
      <c r="CR43" s="61" t="s">
        <v>197</v>
      </c>
      <c r="CS43" s="60">
        <v>10109</v>
      </c>
      <c r="CT43" s="61" t="s">
        <v>500</v>
      </c>
      <c r="CU43" s="62">
        <v>1010902</v>
      </c>
      <c r="CV43" s="63" t="s">
        <v>511</v>
      </c>
      <c r="CW43" s="100" t="s">
        <v>502</v>
      </c>
      <c r="CX43" s="100" t="s">
        <v>196</v>
      </c>
      <c r="CY43" s="100" t="s">
        <v>197</v>
      </c>
      <c r="CZ43" s="100" t="s">
        <v>500</v>
      </c>
      <c r="DA43" s="100" t="s">
        <v>511</v>
      </c>
    </row>
    <row r="44" spans="2:105" ht="76.5" hidden="1" x14ac:dyDescent="0.25">
      <c r="B44" s="75" t="s">
        <v>538</v>
      </c>
      <c r="C44" s="65" t="s">
        <v>539</v>
      </c>
      <c r="D44" s="63" t="s">
        <v>486</v>
      </c>
      <c r="E44" s="65" t="s">
        <v>487</v>
      </c>
      <c r="F44" s="63" t="s">
        <v>488</v>
      </c>
      <c r="G44" s="62" t="s">
        <v>183</v>
      </c>
      <c r="H44" s="63" t="s">
        <v>489</v>
      </c>
      <c r="I44" s="63" t="s">
        <v>185</v>
      </c>
      <c r="J44" s="307">
        <v>2015</v>
      </c>
      <c r="K44" s="308">
        <v>5</v>
      </c>
      <c r="L44" s="95" t="s">
        <v>491</v>
      </c>
      <c r="M44" s="63" t="s">
        <v>540</v>
      </c>
      <c r="N44" s="63" t="s">
        <v>540</v>
      </c>
      <c r="O44" s="63" t="s">
        <v>524</v>
      </c>
      <c r="P44" s="63" t="s">
        <v>246</v>
      </c>
      <c r="Q44" s="63" t="s">
        <v>525</v>
      </c>
      <c r="R44" s="63"/>
      <c r="S44" s="68">
        <v>40</v>
      </c>
      <c r="T44" s="69">
        <v>10</v>
      </c>
      <c r="U44" s="69">
        <v>20</v>
      </c>
      <c r="V44" s="69">
        <v>30</v>
      </c>
      <c r="W44" s="69">
        <v>40</v>
      </c>
      <c r="X44" s="71">
        <v>1150000000</v>
      </c>
      <c r="Y44" s="79"/>
      <c r="Z44" s="79"/>
      <c r="AA44" s="79"/>
      <c r="AB44" s="97">
        <v>150000000</v>
      </c>
      <c r="AC44" s="97">
        <v>1000000000</v>
      </c>
      <c r="AD44" s="79"/>
      <c r="AE44" s="79"/>
      <c r="AF44" s="79"/>
      <c r="AG44" s="79"/>
      <c r="AH44" s="79"/>
      <c r="AI44" s="79"/>
      <c r="AJ44" s="79"/>
      <c r="AK44" s="71">
        <v>80000000</v>
      </c>
      <c r="AL44" s="79"/>
      <c r="AM44" s="79"/>
      <c r="AN44" s="79"/>
      <c r="AO44" s="97">
        <v>80000000</v>
      </c>
      <c r="AP44" s="79"/>
      <c r="AQ44" s="79"/>
      <c r="AR44" s="79"/>
      <c r="AS44" s="79"/>
      <c r="AT44" s="79"/>
      <c r="AU44" s="79"/>
      <c r="AV44" s="79"/>
      <c r="AW44" s="79"/>
      <c r="AX44" s="71">
        <v>80000000</v>
      </c>
      <c r="AY44" s="79"/>
      <c r="AZ44" s="79"/>
      <c r="BA44" s="79"/>
      <c r="BB44" s="97">
        <v>80000000</v>
      </c>
      <c r="BC44" s="79"/>
      <c r="BD44" s="79"/>
      <c r="BE44" s="79"/>
      <c r="BF44" s="79"/>
      <c r="BG44" s="79"/>
      <c r="BH44" s="79"/>
      <c r="BI44" s="79"/>
      <c r="BJ44" s="79"/>
      <c r="BK44" s="71">
        <v>80000000</v>
      </c>
      <c r="BL44" s="79"/>
      <c r="BM44" s="79"/>
      <c r="BN44" s="79"/>
      <c r="BO44" s="97">
        <v>80000000</v>
      </c>
      <c r="BP44" s="79"/>
      <c r="BQ44" s="79"/>
      <c r="BR44" s="79"/>
      <c r="BS44" s="79"/>
      <c r="BT44" s="79"/>
      <c r="BU44" s="79"/>
      <c r="BV44" s="79"/>
      <c r="BW44" s="79"/>
      <c r="BX44" s="71">
        <v>1390000000</v>
      </c>
      <c r="BY44" s="73">
        <v>0</v>
      </c>
      <c r="BZ44" s="73">
        <v>0</v>
      </c>
      <c r="CA44" s="73">
        <v>0</v>
      </c>
      <c r="CB44" s="73">
        <v>390000000</v>
      </c>
      <c r="CC44" s="73">
        <v>1000000000</v>
      </c>
      <c r="CD44" s="73">
        <v>0</v>
      </c>
      <c r="CE44" s="73">
        <v>0</v>
      </c>
      <c r="CF44" s="73">
        <v>0</v>
      </c>
      <c r="CG44" s="73">
        <v>0</v>
      </c>
      <c r="CH44" s="73">
        <v>0</v>
      </c>
      <c r="CI44" s="73">
        <v>0</v>
      </c>
      <c r="CJ44" s="73">
        <v>0</v>
      </c>
      <c r="CK44" s="63" t="s">
        <v>541</v>
      </c>
      <c r="CL44" s="74" t="s">
        <v>479</v>
      </c>
      <c r="CM44" s="74" t="s">
        <v>480</v>
      </c>
      <c r="CN44" s="74" t="s">
        <v>499</v>
      </c>
      <c r="CO44" s="60">
        <v>1</v>
      </c>
      <c r="CP44" s="61" t="s">
        <v>196</v>
      </c>
      <c r="CQ44" s="60">
        <v>101</v>
      </c>
      <c r="CR44" s="61" t="s">
        <v>197</v>
      </c>
      <c r="CS44" s="60">
        <v>10109</v>
      </c>
      <c r="CT44" s="61" t="s">
        <v>500</v>
      </c>
      <c r="CU44" s="62">
        <v>1010902</v>
      </c>
      <c r="CV44" s="63" t="s">
        <v>511</v>
      </c>
      <c r="CW44" s="100" t="s">
        <v>502</v>
      </c>
      <c r="CX44" s="100" t="s">
        <v>196</v>
      </c>
      <c r="CY44" s="100" t="s">
        <v>197</v>
      </c>
      <c r="CZ44" s="100" t="s">
        <v>500</v>
      </c>
      <c r="DA44" s="100" t="s">
        <v>511</v>
      </c>
    </row>
    <row r="45" spans="2:105" ht="76.5" hidden="1" x14ac:dyDescent="0.25">
      <c r="B45" s="75" t="s">
        <v>542</v>
      </c>
      <c r="C45" s="65" t="s">
        <v>543</v>
      </c>
      <c r="D45" s="63" t="s">
        <v>486</v>
      </c>
      <c r="E45" s="65" t="s">
        <v>487</v>
      </c>
      <c r="F45" s="63" t="s">
        <v>488</v>
      </c>
      <c r="G45" s="62" t="s">
        <v>183</v>
      </c>
      <c r="H45" s="63" t="s">
        <v>489</v>
      </c>
      <c r="I45" s="63" t="s">
        <v>185</v>
      </c>
      <c r="J45" s="307">
        <v>2015</v>
      </c>
      <c r="K45" s="308">
        <v>5</v>
      </c>
      <c r="L45" s="95" t="s">
        <v>491</v>
      </c>
      <c r="M45" s="63" t="s">
        <v>544</v>
      </c>
      <c r="N45" s="63" t="s">
        <v>544</v>
      </c>
      <c r="O45" s="63" t="s">
        <v>524</v>
      </c>
      <c r="P45" s="63" t="s">
        <v>246</v>
      </c>
      <c r="Q45" s="63" t="s">
        <v>525</v>
      </c>
      <c r="R45" s="63"/>
      <c r="S45" s="68">
        <v>40</v>
      </c>
      <c r="T45" s="69">
        <v>10</v>
      </c>
      <c r="U45" s="69">
        <v>20</v>
      </c>
      <c r="V45" s="69">
        <v>30</v>
      </c>
      <c r="W45" s="69">
        <v>40</v>
      </c>
      <c r="X45" s="71">
        <v>1150000000</v>
      </c>
      <c r="Y45" s="79"/>
      <c r="Z45" s="79"/>
      <c r="AA45" s="79"/>
      <c r="AB45" s="97">
        <v>150000000</v>
      </c>
      <c r="AC45" s="97">
        <v>1000000000</v>
      </c>
      <c r="AD45" s="79"/>
      <c r="AE45" s="79"/>
      <c r="AF45" s="79"/>
      <c r="AG45" s="79"/>
      <c r="AH45" s="79"/>
      <c r="AI45" s="79"/>
      <c r="AJ45" s="79"/>
      <c r="AK45" s="71">
        <v>80000000</v>
      </c>
      <c r="AL45" s="79"/>
      <c r="AM45" s="79"/>
      <c r="AN45" s="79"/>
      <c r="AO45" s="97">
        <v>80000000</v>
      </c>
      <c r="AP45" s="79"/>
      <c r="AQ45" s="79"/>
      <c r="AR45" s="79"/>
      <c r="AS45" s="79"/>
      <c r="AT45" s="79"/>
      <c r="AU45" s="79"/>
      <c r="AV45" s="79"/>
      <c r="AW45" s="79"/>
      <c r="AX45" s="71">
        <v>80000000</v>
      </c>
      <c r="AY45" s="79"/>
      <c r="AZ45" s="79"/>
      <c r="BA45" s="79"/>
      <c r="BB45" s="97">
        <v>80000000</v>
      </c>
      <c r="BC45" s="79"/>
      <c r="BD45" s="79"/>
      <c r="BE45" s="79"/>
      <c r="BF45" s="79"/>
      <c r="BG45" s="79"/>
      <c r="BH45" s="79"/>
      <c r="BI45" s="79"/>
      <c r="BJ45" s="79"/>
      <c r="BK45" s="71">
        <v>80000000</v>
      </c>
      <c r="BL45" s="79"/>
      <c r="BM45" s="79"/>
      <c r="BN45" s="79"/>
      <c r="BO45" s="97">
        <v>80000000</v>
      </c>
      <c r="BP45" s="79"/>
      <c r="BQ45" s="79"/>
      <c r="BR45" s="79"/>
      <c r="BS45" s="79"/>
      <c r="BT45" s="79"/>
      <c r="BU45" s="79"/>
      <c r="BV45" s="79"/>
      <c r="BW45" s="79"/>
      <c r="BX45" s="71">
        <v>1390000000</v>
      </c>
      <c r="BY45" s="73">
        <v>0</v>
      </c>
      <c r="BZ45" s="73">
        <v>0</v>
      </c>
      <c r="CA45" s="73">
        <v>0</v>
      </c>
      <c r="CB45" s="73">
        <v>390000000</v>
      </c>
      <c r="CC45" s="73">
        <v>1000000000</v>
      </c>
      <c r="CD45" s="73">
        <v>0</v>
      </c>
      <c r="CE45" s="73">
        <v>0</v>
      </c>
      <c r="CF45" s="73">
        <v>0</v>
      </c>
      <c r="CG45" s="73">
        <v>0</v>
      </c>
      <c r="CH45" s="73">
        <v>0</v>
      </c>
      <c r="CI45" s="73">
        <v>0</v>
      </c>
      <c r="CJ45" s="73">
        <v>0</v>
      </c>
      <c r="CK45" s="63" t="s">
        <v>545</v>
      </c>
      <c r="CL45" s="74" t="s">
        <v>479</v>
      </c>
      <c r="CM45" s="74" t="s">
        <v>480</v>
      </c>
      <c r="CN45" s="74" t="s">
        <v>499</v>
      </c>
      <c r="CO45" s="60">
        <v>1</v>
      </c>
      <c r="CP45" s="61" t="s">
        <v>196</v>
      </c>
      <c r="CQ45" s="60">
        <v>101</v>
      </c>
      <c r="CR45" s="61" t="s">
        <v>197</v>
      </c>
      <c r="CS45" s="60">
        <v>10109</v>
      </c>
      <c r="CT45" s="61" t="s">
        <v>500</v>
      </c>
      <c r="CU45" s="62">
        <v>1010902</v>
      </c>
      <c r="CV45" s="63" t="s">
        <v>511</v>
      </c>
      <c r="CW45" s="100" t="s">
        <v>502</v>
      </c>
      <c r="CX45" s="100" t="s">
        <v>196</v>
      </c>
      <c r="CY45" s="100" t="s">
        <v>197</v>
      </c>
      <c r="CZ45" s="100" t="s">
        <v>500</v>
      </c>
      <c r="DA45" s="100" t="s">
        <v>511</v>
      </c>
    </row>
    <row r="46" spans="2:105" ht="114.75" hidden="1" x14ac:dyDescent="0.25">
      <c r="B46" s="75" t="s">
        <v>546</v>
      </c>
      <c r="C46" s="80" t="s">
        <v>547</v>
      </c>
      <c r="D46" s="63" t="s">
        <v>180</v>
      </c>
      <c r="E46" s="65" t="s">
        <v>548</v>
      </c>
      <c r="F46" s="63" t="s">
        <v>549</v>
      </c>
      <c r="G46" s="62" t="s">
        <v>183</v>
      </c>
      <c r="H46" s="63" t="s">
        <v>184</v>
      </c>
      <c r="I46" s="63" t="s">
        <v>185</v>
      </c>
      <c r="J46" s="307">
        <v>2015</v>
      </c>
      <c r="K46" s="308">
        <v>38</v>
      </c>
      <c r="L46" s="63" t="s">
        <v>186</v>
      </c>
      <c r="M46" s="63" t="s">
        <v>550</v>
      </c>
      <c r="N46" s="63" t="s">
        <v>551</v>
      </c>
      <c r="O46" s="63" t="s">
        <v>552</v>
      </c>
      <c r="P46" s="63" t="s">
        <v>190</v>
      </c>
      <c r="Q46" s="63" t="s">
        <v>208</v>
      </c>
      <c r="R46" s="63"/>
      <c r="S46" s="68">
        <v>100</v>
      </c>
      <c r="T46" s="70">
        <v>25</v>
      </c>
      <c r="U46" s="70">
        <v>50</v>
      </c>
      <c r="V46" s="70">
        <v>75</v>
      </c>
      <c r="W46" s="70">
        <v>100</v>
      </c>
      <c r="X46" s="71">
        <v>300000000</v>
      </c>
      <c r="Y46" s="72"/>
      <c r="Z46" s="72">
        <v>300000000</v>
      </c>
      <c r="AA46" s="72"/>
      <c r="AB46" s="72"/>
      <c r="AC46" s="72"/>
      <c r="AD46" s="72"/>
      <c r="AE46" s="72"/>
      <c r="AF46" s="72"/>
      <c r="AG46" s="72"/>
      <c r="AH46" s="72"/>
      <c r="AI46" s="72"/>
      <c r="AJ46" s="72"/>
      <c r="AK46" s="71">
        <v>319895400</v>
      </c>
      <c r="AL46" s="72"/>
      <c r="AM46" s="72">
        <v>319895400</v>
      </c>
      <c r="AN46" s="72"/>
      <c r="AO46" s="72"/>
      <c r="AP46" s="72"/>
      <c r="AQ46" s="72"/>
      <c r="AR46" s="72"/>
      <c r="AS46" s="72"/>
      <c r="AT46" s="72"/>
      <c r="AU46" s="72"/>
      <c r="AV46" s="72"/>
      <c r="AW46" s="72"/>
      <c r="AX46" s="71">
        <v>342288078</v>
      </c>
      <c r="AY46" s="72"/>
      <c r="AZ46" s="72">
        <v>342288078</v>
      </c>
      <c r="BA46" s="72"/>
      <c r="BB46" s="72"/>
      <c r="BC46" s="72"/>
      <c r="BD46" s="72"/>
      <c r="BE46" s="72"/>
      <c r="BF46" s="72"/>
      <c r="BG46" s="72"/>
      <c r="BH46" s="72"/>
      <c r="BI46" s="72"/>
      <c r="BJ46" s="72"/>
      <c r="BK46" s="71">
        <v>366248243.46000004</v>
      </c>
      <c r="BL46" s="72"/>
      <c r="BM46" s="72">
        <v>366248243.46000004</v>
      </c>
      <c r="BN46" s="72"/>
      <c r="BO46" s="72"/>
      <c r="BP46" s="72"/>
      <c r="BQ46" s="72"/>
      <c r="BR46" s="72"/>
      <c r="BS46" s="72"/>
      <c r="BT46" s="72"/>
      <c r="BU46" s="72"/>
      <c r="BV46" s="72"/>
      <c r="BW46" s="72"/>
      <c r="BX46" s="71">
        <v>1328431721.46</v>
      </c>
      <c r="BY46" s="73">
        <v>0</v>
      </c>
      <c r="BZ46" s="73">
        <v>1328431721.46</v>
      </c>
      <c r="CA46" s="73">
        <v>0</v>
      </c>
      <c r="CB46" s="73">
        <v>0</v>
      </c>
      <c r="CC46" s="73">
        <v>0</v>
      </c>
      <c r="CD46" s="73">
        <v>0</v>
      </c>
      <c r="CE46" s="73">
        <v>0</v>
      </c>
      <c r="CF46" s="73">
        <v>0</v>
      </c>
      <c r="CG46" s="73">
        <v>0</v>
      </c>
      <c r="CH46" s="73">
        <v>0</v>
      </c>
      <c r="CI46" s="73">
        <v>0</v>
      </c>
      <c r="CJ46" s="73">
        <v>0</v>
      </c>
      <c r="CK46" s="63" t="s">
        <v>553</v>
      </c>
      <c r="CL46" s="74" t="s">
        <v>193</v>
      </c>
      <c r="CM46" s="74" t="s">
        <v>194</v>
      </c>
      <c r="CN46" s="74" t="s">
        <v>228</v>
      </c>
      <c r="CO46" s="60">
        <v>1</v>
      </c>
      <c r="CP46" s="61" t="s">
        <v>196</v>
      </c>
      <c r="CQ46" s="60">
        <v>101</v>
      </c>
      <c r="CR46" s="61" t="s">
        <v>197</v>
      </c>
      <c r="CS46" s="60">
        <v>10109</v>
      </c>
      <c r="CT46" s="61" t="s">
        <v>500</v>
      </c>
      <c r="CU46" s="62">
        <v>1010903</v>
      </c>
      <c r="CV46" s="63" t="s">
        <v>554</v>
      </c>
      <c r="CW46" s="100" t="s">
        <v>555</v>
      </c>
      <c r="CX46" s="100" t="s">
        <v>196</v>
      </c>
      <c r="CY46" s="100" t="s">
        <v>197</v>
      </c>
      <c r="CZ46" s="100" t="s">
        <v>500</v>
      </c>
      <c r="DA46" s="100" t="s">
        <v>554</v>
      </c>
    </row>
    <row r="47" spans="2:105" ht="114.75" hidden="1" x14ac:dyDescent="0.25">
      <c r="B47" s="75" t="s">
        <v>556</v>
      </c>
      <c r="C47" s="80" t="s">
        <v>557</v>
      </c>
      <c r="D47" s="63" t="s">
        <v>180</v>
      </c>
      <c r="E47" s="65" t="s">
        <v>548</v>
      </c>
      <c r="F47" s="63" t="s">
        <v>549</v>
      </c>
      <c r="G47" s="62" t="s">
        <v>183</v>
      </c>
      <c r="H47" s="63" t="s">
        <v>184</v>
      </c>
      <c r="I47" s="63" t="s">
        <v>185</v>
      </c>
      <c r="J47" s="307">
        <v>2015</v>
      </c>
      <c r="K47" s="308">
        <v>0</v>
      </c>
      <c r="L47" s="63" t="s">
        <v>186</v>
      </c>
      <c r="M47" s="63" t="s">
        <v>558</v>
      </c>
      <c r="N47" s="63" t="s">
        <v>559</v>
      </c>
      <c r="O47" s="63" t="s">
        <v>560</v>
      </c>
      <c r="P47" s="63" t="s">
        <v>190</v>
      </c>
      <c r="Q47" s="63" t="s">
        <v>208</v>
      </c>
      <c r="R47" s="63"/>
      <c r="S47" s="68">
        <v>100</v>
      </c>
      <c r="T47" s="70">
        <v>25</v>
      </c>
      <c r="U47" s="70">
        <v>50</v>
      </c>
      <c r="V47" s="70">
        <v>75</v>
      </c>
      <c r="W47" s="70">
        <v>100</v>
      </c>
      <c r="X47" s="71">
        <v>200000000</v>
      </c>
      <c r="Y47" s="72"/>
      <c r="Z47" s="72">
        <v>200000000</v>
      </c>
      <c r="AA47" s="72"/>
      <c r="AB47" s="72"/>
      <c r="AC47" s="72"/>
      <c r="AD47" s="72"/>
      <c r="AE47" s="72"/>
      <c r="AF47" s="72"/>
      <c r="AG47" s="72"/>
      <c r="AH47" s="72"/>
      <c r="AI47" s="72"/>
      <c r="AJ47" s="72"/>
      <c r="AK47" s="71">
        <v>213263600.00000003</v>
      </c>
      <c r="AL47" s="72"/>
      <c r="AM47" s="72">
        <v>213263600.00000003</v>
      </c>
      <c r="AN47" s="72"/>
      <c r="AO47" s="72"/>
      <c r="AP47" s="72"/>
      <c r="AQ47" s="72"/>
      <c r="AR47" s="72"/>
      <c r="AS47" s="72"/>
      <c r="AT47" s="72"/>
      <c r="AU47" s="72"/>
      <c r="AV47" s="72"/>
      <c r="AW47" s="72"/>
      <c r="AX47" s="71">
        <v>228192052.00000006</v>
      </c>
      <c r="AY47" s="72"/>
      <c r="AZ47" s="72">
        <v>228192052.00000006</v>
      </c>
      <c r="BA47" s="72"/>
      <c r="BB47" s="72"/>
      <c r="BC47" s="72"/>
      <c r="BD47" s="72"/>
      <c r="BE47" s="72"/>
      <c r="BF47" s="72"/>
      <c r="BG47" s="72"/>
      <c r="BH47" s="72"/>
      <c r="BI47" s="72"/>
      <c r="BJ47" s="72"/>
      <c r="BK47" s="71">
        <v>244165495.64000008</v>
      </c>
      <c r="BL47" s="72"/>
      <c r="BM47" s="72">
        <v>244165495.64000008</v>
      </c>
      <c r="BN47" s="72"/>
      <c r="BO47" s="72"/>
      <c r="BP47" s="72"/>
      <c r="BQ47" s="72"/>
      <c r="BR47" s="72"/>
      <c r="BS47" s="72"/>
      <c r="BT47" s="72"/>
      <c r="BU47" s="72"/>
      <c r="BV47" s="72"/>
      <c r="BW47" s="72"/>
      <c r="BX47" s="71">
        <v>885621147.6400001</v>
      </c>
      <c r="BY47" s="73">
        <v>0</v>
      </c>
      <c r="BZ47" s="73">
        <v>885621147.6400001</v>
      </c>
      <c r="CA47" s="73">
        <v>0</v>
      </c>
      <c r="CB47" s="73">
        <v>0</v>
      </c>
      <c r="CC47" s="73">
        <v>0</v>
      </c>
      <c r="CD47" s="73">
        <v>0</v>
      </c>
      <c r="CE47" s="73">
        <v>0</v>
      </c>
      <c r="CF47" s="73">
        <v>0</v>
      </c>
      <c r="CG47" s="73">
        <v>0</v>
      </c>
      <c r="CH47" s="73">
        <v>0</v>
      </c>
      <c r="CI47" s="73">
        <v>0</v>
      </c>
      <c r="CJ47" s="73">
        <v>0</v>
      </c>
      <c r="CK47" s="63" t="s">
        <v>561</v>
      </c>
      <c r="CL47" s="74" t="s">
        <v>193</v>
      </c>
      <c r="CM47" s="74" t="s">
        <v>194</v>
      </c>
      <c r="CN47" s="74" t="s">
        <v>228</v>
      </c>
      <c r="CO47" s="60">
        <v>1</v>
      </c>
      <c r="CP47" s="61" t="s">
        <v>196</v>
      </c>
      <c r="CQ47" s="60">
        <v>101</v>
      </c>
      <c r="CR47" s="61" t="s">
        <v>197</v>
      </c>
      <c r="CS47" s="60">
        <v>10109</v>
      </c>
      <c r="CT47" s="61" t="s">
        <v>500</v>
      </c>
      <c r="CU47" s="62">
        <v>1010903</v>
      </c>
      <c r="CV47" s="63" t="s">
        <v>554</v>
      </c>
      <c r="CW47" s="100" t="s">
        <v>555</v>
      </c>
      <c r="CX47" s="100" t="s">
        <v>196</v>
      </c>
      <c r="CY47" s="100" t="s">
        <v>197</v>
      </c>
      <c r="CZ47" s="100" t="s">
        <v>500</v>
      </c>
      <c r="DA47" s="100" t="s">
        <v>554</v>
      </c>
    </row>
    <row r="48" spans="2:105" ht="153" hidden="1" x14ac:dyDescent="0.25">
      <c r="B48" s="65" t="s">
        <v>562</v>
      </c>
      <c r="C48" s="80" t="s">
        <v>563</v>
      </c>
      <c r="D48" s="63" t="s">
        <v>564</v>
      </c>
      <c r="E48" s="65" t="s">
        <v>565</v>
      </c>
      <c r="F48" s="63" t="s">
        <v>566</v>
      </c>
      <c r="G48" s="62" t="s">
        <v>240</v>
      </c>
      <c r="H48" s="63" t="s">
        <v>567</v>
      </c>
      <c r="I48" s="63" t="s">
        <v>505</v>
      </c>
      <c r="J48" s="307">
        <v>2015</v>
      </c>
      <c r="K48" s="308">
        <v>0</v>
      </c>
      <c r="L48" s="63" t="s">
        <v>568</v>
      </c>
      <c r="M48" s="63" t="s">
        <v>569</v>
      </c>
      <c r="N48" s="63" t="s">
        <v>570</v>
      </c>
      <c r="O48" s="63" t="s">
        <v>571</v>
      </c>
      <c r="P48" s="63" t="s">
        <v>190</v>
      </c>
      <c r="Q48" s="63" t="s">
        <v>572</v>
      </c>
      <c r="R48" s="63"/>
      <c r="S48" s="68">
        <v>1</v>
      </c>
      <c r="T48" s="70">
        <v>1</v>
      </c>
      <c r="U48" s="70">
        <v>1</v>
      </c>
      <c r="V48" s="70">
        <v>1</v>
      </c>
      <c r="W48" s="70">
        <v>1</v>
      </c>
      <c r="X48" s="71">
        <v>50000000</v>
      </c>
      <c r="Y48" s="79">
        <v>50000000</v>
      </c>
      <c r="Z48" s="79"/>
      <c r="AA48" s="79"/>
      <c r="AB48" s="79"/>
      <c r="AC48" s="79"/>
      <c r="AD48" s="79"/>
      <c r="AE48" s="79"/>
      <c r="AF48" s="79"/>
      <c r="AG48" s="79"/>
      <c r="AH48" s="79"/>
      <c r="AI48" s="79"/>
      <c r="AJ48" s="79"/>
      <c r="AK48" s="71">
        <v>50000000</v>
      </c>
      <c r="AL48" s="79">
        <v>50000000</v>
      </c>
      <c r="AM48" s="79"/>
      <c r="AN48" s="79"/>
      <c r="AO48" s="79"/>
      <c r="AP48" s="79"/>
      <c r="AQ48" s="79"/>
      <c r="AR48" s="79"/>
      <c r="AS48" s="79"/>
      <c r="AT48" s="79"/>
      <c r="AU48" s="79"/>
      <c r="AV48" s="79"/>
      <c r="AW48" s="79"/>
      <c r="AX48" s="71">
        <v>50000000</v>
      </c>
      <c r="AY48" s="79">
        <v>50000000</v>
      </c>
      <c r="AZ48" s="79"/>
      <c r="BA48" s="79"/>
      <c r="BB48" s="79"/>
      <c r="BC48" s="79"/>
      <c r="BD48" s="79"/>
      <c r="BE48" s="79"/>
      <c r="BF48" s="79"/>
      <c r="BG48" s="79"/>
      <c r="BH48" s="79"/>
      <c r="BI48" s="79"/>
      <c r="BJ48" s="79"/>
      <c r="BK48" s="71">
        <v>50000000</v>
      </c>
      <c r="BL48" s="79">
        <v>50000000</v>
      </c>
      <c r="BM48" s="79"/>
      <c r="BN48" s="79"/>
      <c r="BO48" s="79"/>
      <c r="BP48" s="79"/>
      <c r="BQ48" s="79"/>
      <c r="BR48" s="79"/>
      <c r="BS48" s="79"/>
      <c r="BT48" s="79"/>
      <c r="BU48" s="79"/>
      <c r="BV48" s="79"/>
      <c r="BW48" s="79"/>
      <c r="BX48" s="71">
        <v>200000000</v>
      </c>
      <c r="BY48" s="73">
        <v>200000000</v>
      </c>
      <c r="BZ48" s="73">
        <v>0</v>
      </c>
      <c r="CA48" s="73">
        <v>0</v>
      </c>
      <c r="CB48" s="73">
        <v>0</v>
      </c>
      <c r="CC48" s="73">
        <v>0</v>
      </c>
      <c r="CD48" s="73">
        <v>0</v>
      </c>
      <c r="CE48" s="73">
        <v>0</v>
      </c>
      <c r="CF48" s="73">
        <v>0</v>
      </c>
      <c r="CG48" s="73">
        <v>0</v>
      </c>
      <c r="CH48" s="73">
        <v>0</v>
      </c>
      <c r="CI48" s="73">
        <v>0</v>
      </c>
      <c r="CJ48" s="73">
        <v>0</v>
      </c>
      <c r="CK48" s="63" t="s">
        <v>573</v>
      </c>
      <c r="CL48" s="74" t="s">
        <v>479</v>
      </c>
      <c r="CM48" s="74" t="s">
        <v>480</v>
      </c>
      <c r="CN48" s="74" t="s">
        <v>296</v>
      </c>
      <c r="CO48" s="60">
        <v>1</v>
      </c>
      <c r="CP48" s="61" t="s">
        <v>196</v>
      </c>
      <c r="CQ48" s="60">
        <v>102</v>
      </c>
      <c r="CR48" s="61" t="s">
        <v>574</v>
      </c>
      <c r="CS48" s="60">
        <v>10201</v>
      </c>
      <c r="CT48" s="61" t="s">
        <v>575</v>
      </c>
      <c r="CU48" s="62">
        <v>1020101</v>
      </c>
      <c r="CV48" s="63" t="s">
        <v>576</v>
      </c>
      <c r="CW48" s="100" t="s">
        <v>577</v>
      </c>
      <c r="CX48" s="100" t="s">
        <v>196</v>
      </c>
      <c r="CY48" s="100" t="s">
        <v>574</v>
      </c>
      <c r="CZ48" s="100" t="s">
        <v>575</v>
      </c>
      <c r="DA48" s="100" t="s">
        <v>576</v>
      </c>
    </row>
    <row r="49" spans="2:105" ht="153" hidden="1" x14ac:dyDescent="0.25">
      <c r="B49" s="65" t="s">
        <v>578</v>
      </c>
      <c r="C49" s="80" t="s">
        <v>579</v>
      </c>
      <c r="D49" s="63" t="s">
        <v>564</v>
      </c>
      <c r="E49" s="65" t="s">
        <v>565</v>
      </c>
      <c r="F49" s="63" t="s">
        <v>566</v>
      </c>
      <c r="G49" s="62" t="s">
        <v>183</v>
      </c>
      <c r="H49" s="63" t="s">
        <v>580</v>
      </c>
      <c r="I49" s="63" t="s">
        <v>505</v>
      </c>
      <c r="J49" s="307">
        <v>2015</v>
      </c>
      <c r="K49" s="308">
        <v>0</v>
      </c>
      <c r="L49" s="63" t="s">
        <v>568</v>
      </c>
      <c r="M49" s="63" t="s">
        <v>581</v>
      </c>
      <c r="N49" s="63" t="s">
        <v>582</v>
      </c>
      <c r="O49" s="63" t="s">
        <v>583</v>
      </c>
      <c r="P49" s="63" t="s">
        <v>246</v>
      </c>
      <c r="Q49" s="63" t="s">
        <v>584</v>
      </c>
      <c r="R49" s="63"/>
      <c r="S49" s="68">
        <v>5</v>
      </c>
      <c r="T49" s="69">
        <v>0</v>
      </c>
      <c r="U49" s="69">
        <v>2</v>
      </c>
      <c r="V49" s="69">
        <v>4</v>
      </c>
      <c r="W49" s="69">
        <v>5</v>
      </c>
      <c r="X49" s="71">
        <v>0</v>
      </c>
      <c r="Y49" s="79">
        <v>0</v>
      </c>
      <c r="Z49" s="79"/>
      <c r="AA49" s="79"/>
      <c r="AB49" s="79"/>
      <c r="AC49" s="79"/>
      <c r="AD49" s="79"/>
      <c r="AE49" s="79"/>
      <c r="AF49" s="79"/>
      <c r="AG49" s="79"/>
      <c r="AH49" s="79"/>
      <c r="AI49" s="79"/>
      <c r="AJ49" s="79"/>
      <c r="AK49" s="71">
        <v>30000000</v>
      </c>
      <c r="AL49" s="79">
        <v>30000000</v>
      </c>
      <c r="AM49" s="79"/>
      <c r="AN49" s="79"/>
      <c r="AO49" s="79"/>
      <c r="AP49" s="79"/>
      <c r="AQ49" s="79"/>
      <c r="AR49" s="79"/>
      <c r="AS49" s="79"/>
      <c r="AT49" s="79"/>
      <c r="AU49" s="79"/>
      <c r="AV49" s="79"/>
      <c r="AW49" s="79"/>
      <c r="AX49" s="71">
        <v>30000000</v>
      </c>
      <c r="AY49" s="79">
        <v>30000000</v>
      </c>
      <c r="AZ49" s="79"/>
      <c r="BA49" s="79"/>
      <c r="BB49" s="79"/>
      <c r="BC49" s="79"/>
      <c r="BD49" s="79"/>
      <c r="BE49" s="79"/>
      <c r="BF49" s="79"/>
      <c r="BG49" s="79"/>
      <c r="BH49" s="79"/>
      <c r="BI49" s="79"/>
      <c r="BJ49" s="79"/>
      <c r="BK49" s="71">
        <v>30000000</v>
      </c>
      <c r="BL49" s="79">
        <v>30000000</v>
      </c>
      <c r="BM49" s="79"/>
      <c r="BN49" s="79"/>
      <c r="BO49" s="79"/>
      <c r="BP49" s="79"/>
      <c r="BQ49" s="79"/>
      <c r="BR49" s="79"/>
      <c r="BS49" s="79"/>
      <c r="BT49" s="79"/>
      <c r="BU49" s="79"/>
      <c r="BV49" s="79"/>
      <c r="BW49" s="79"/>
      <c r="BX49" s="71">
        <v>90000000</v>
      </c>
      <c r="BY49" s="73">
        <v>90000000</v>
      </c>
      <c r="BZ49" s="73">
        <v>0</v>
      </c>
      <c r="CA49" s="73">
        <v>0</v>
      </c>
      <c r="CB49" s="73">
        <v>0</v>
      </c>
      <c r="CC49" s="73">
        <v>0</v>
      </c>
      <c r="CD49" s="73">
        <v>0</v>
      </c>
      <c r="CE49" s="73">
        <v>0</v>
      </c>
      <c r="CF49" s="73">
        <v>0</v>
      </c>
      <c r="CG49" s="73">
        <v>0</v>
      </c>
      <c r="CH49" s="73">
        <v>0</v>
      </c>
      <c r="CI49" s="73">
        <v>0</v>
      </c>
      <c r="CJ49" s="73">
        <v>0</v>
      </c>
      <c r="CK49" s="63" t="s">
        <v>585</v>
      </c>
      <c r="CL49" s="74" t="s">
        <v>479</v>
      </c>
      <c r="CM49" s="74" t="s">
        <v>480</v>
      </c>
      <c r="CN49" s="74" t="s">
        <v>586</v>
      </c>
      <c r="CO49" s="60">
        <v>1</v>
      </c>
      <c r="CP49" s="61" t="s">
        <v>196</v>
      </c>
      <c r="CQ49" s="60">
        <v>102</v>
      </c>
      <c r="CR49" s="61" t="s">
        <v>574</v>
      </c>
      <c r="CS49" s="60">
        <v>10201</v>
      </c>
      <c r="CT49" s="61" t="s">
        <v>575</v>
      </c>
      <c r="CU49" s="62">
        <v>1020101</v>
      </c>
      <c r="CV49" s="63" t="s">
        <v>576</v>
      </c>
      <c r="CW49" s="100" t="s">
        <v>577</v>
      </c>
      <c r="CX49" s="100" t="s">
        <v>196</v>
      </c>
      <c r="CY49" s="100" t="s">
        <v>574</v>
      </c>
      <c r="CZ49" s="100" t="s">
        <v>575</v>
      </c>
      <c r="DA49" s="100" t="s">
        <v>576</v>
      </c>
    </row>
    <row r="50" spans="2:105" ht="102" hidden="1" x14ac:dyDescent="0.25">
      <c r="B50" s="99" t="s">
        <v>587</v>
      </c>
      <c r="C50" s="80" t="s">
        <v>588</v>
      </c>
      <c r="D50" s="100" t="s">
        <v>589</v>
      </c>
      <c r="E50" s="65" t="s">
        <v>590</v>
      </c>
      <c r="F50" s="63" t="s">
        <v>591</v>
      </c>
      <c r="G50" s="62" t="s">
        <v>183</v>
      </c>
      <c r="H50" s="63" t="s">
        <v>592</v>
      </c>
      <c r="I50" s="63" t="s">
        <v>505</v>
      </c>
      <c r="J50" s="307">
        <v>2015</v>
      </c>
      <c r="K50" s="308">
        <v>8622</v>
      </c>
      <c r="L50" s="63" t="s">
        <v>186</v>
      </c>
      <c r="M50" s="63" t="s">
        <v>593</v>
      </c>
      <c r="N50" s="63" t="s">
        <v>594</v>
      </c>
      <c r="O50" s="63" t="s">
        <v>595</v>
      </c>
      <c r="P50" s="63" t="s">
        <v>190</v>
      </c>
      <c r="Q50" s="63" t="s">
        <v>596</v>
      </c>
      <c r="R50" s="63"/>
      <c r="S50" s="68">
        <v>1132</v>
      </c>
      <c r="T50" s="69">
        <v>283</v>
      </c>
      <c r="U50" s="69">
        <v>566</v>
      </c>
      <c r="V50" s="69">
        <v>849</v>
      </c>
      <c r="W50" s="69">
        <v>1132</v>
      </c>
      <c r="X50" s="71">
        <v>250000000</v>
      </c>
      <c r="Y50" s="101">
        <v>250000000</v>
      </c>
      <c r="Z50" s="79"/>
      <c r="AA50" s="79"/>
      <c r="AB50" s="79"/>
      <c r="AC50" s="79"/>
      <c r="AD50" s="79"/>
      <c r="AE50" s="79"/>
      <c r="AF50" s="79"/>
      <c r="AG50" s="79"/>
      <c r="AH50" s="79"/>
      <c r="AI50" s="79"/>
      <c r="AJ50" s="79"/>
      <c r="AK50" s="71">
        <v>250000000</v>
      </c>
      <c r="AL50" s="101">
        <v>250000000</v>
      </c>
      <c r="AM50" s="79"/>
      <c r="AN50" s="79"/>
      <c r="AO50" s="79"/>
      <c r="AP50" s="79"/>
      <c r="AQ50" s="79"/>
      <c r="AR50" s="79"/>
      <c r="AS50" s="79"/>
      <c r="AT50" s="79"/>
      <c r="AU50" s="79"/>
      <c r="AV50" s="79"/>
      <c r="AW50" s="79"/>
      <c r="AX50" s="71">
        <v>250000000</v>
      </c>
      <c r="AY50" s="101">
        <v>250000000</v>
      </c>
      <c r="AZ50" s="79"/>
      <c r="BA50" s="79"/>
      <c r="BB50" s="79"/>
      <c r="BC50" s="79"/>
      <c r="BD50" s="79"/>
      <c r="BE50" s="79"/>
      <c r="BF50" s="79"/>
      <c r="BG50" s="79"/>
      <c r="BH50" s="79"/>
      <c r="BI50" s="79"/>
      <c r="BJ50" s="79"/>
      <c r="BK50" s="71">
        <v>250000000</v>
      </c>
      <c r="BL50" s="101">
        <v>250000000</v>
      </c>
      <c r="BM50" s="79"/>
      <c r="BN50" s="79"/>
      <c r="BO50" s="79"/>
      <c r="BP50" s="79"/>
      <c r="BQ50" s="79"/>
      <c r="BR50" s="79"/>
      <c r="BS50" s="79"/>
      <c r="BT50" s="79"/>
      <c r="BU50" s="79"/>
      <c r="BV50" s="79"/>
      <c r="BW50" s="79"/>
      <c r="BX50" s="71">
        <v>1000000000</v>
      </c>
      <c r="BY50" s="73">
        <v>1000000000</v>
      </c>
      <c r="BZ50" s="73">
        <v>0</v>
      </c>
      <c r="CA50" s="73">
        <v>0</v>
      </c>
      <c r="CB50" s="73">
        <v>0</v>
      </c>
      <c r="CC50" s="73">
        <v>0</v>
      </c>
      <c r="CD50" s="73">
        <v>0</v>
      </c>
      <c r="CE50" s="73">
        <v>0</v>
      </c>
      <c r="CF50" s="73">
        <v>0</v>
      </c>
      <c r="CG50" s="73">
        <v>0</v>
      </c>
      <c r="CH50" s="73">
        <v>0</v>
      </c>
      <c r="CI50" s="73">
        <v>0</v>
      </c>
      <c r="CJ50" s="73">
        <v>0</v>
      </c>
      <c r="CK50" s="63" t="s">
        <v>597</v>
      </c>
      <c r="CL50" s="74" t="s">
        <v>479</v>
      </c>
      <c r="CM50" s="74" t="s">
        <v>480</v>
      </c>
      <c r="CN50" s="74" t="s">
        <v>268</v>
      </c>
      <c r="CO50" s="60">
        <v>1</v>
      </c>
      <c r="CP50" s="61" t="s">
        <v>196</v>
      </c>
      <c r="CQ50" s="60">
        <v>102</v>
      </c>
      <c r="CR50" s="61" t="s">
        <v>574</v>
      </c>
      <c r="CS50" s="60">
        <v>10201</v>
      </c>
      <c r="CT50" s="61" t="s">
        <v>575</v>
      </c>
      <c r="CU50" s="62">
        <v>1020102</v>
      </c>
      <c r="CV50" s="63" t="s">
        <v>598</v>
      </c>
      <c r="CW50" s="100" t="s">
        <v>599</v>
      </c>
      <c r="CX50" s="100" t="s">
        <v>196</v>
      </c>
      <c r="CY50" s="100" t="s">
        <v>574</v>
      </c>
      <c r="CZ50" s="100" t="s">
        <v>575</v>
      </c>
      <c r="DA50" s="100" t="s">
        <v>598</v>
      </c>
    </row>
    <row r="51" spans="2:105" ht="102" hidden="1" x14ac:dyDescent="0.25">
      <c r="B51" s="65" t="s">
        <v>600</v>
      </c>
      <c r="C51" s="80" t="s">
        <v>601</v>
      </c>
      <c r="D51" s="63" t="s">
        <v>564</v>
      </c>
      <c r="E51" s="65" t="s">
        <v>590</v>
      </c>
      <c r="F51" s="63" t="s">
        <v>591</v>
      </c>
      <c r="G51" s="62" t="s">
        <v>183</v>
      </c>
      <c r="H51" s="63" t="s">
        <v>580</v>
      </c>
      <c r="I51" s="63" t="s">
        <v>505</v>
      </c>
      <c r="J51" s="307">
        <v>2015</v>
      </c>
      <c r="K51" s="308">
        <v>0</v>
      </c>
      <c r="L51" s="63" t="s">
        <v>568</v>
      </c>
      <c r="M51" s="63" t="s">
        <v>602</v>
      </c>
      <c r="N51" s="63" t="s">
        <v>603</v>
      </c>
      <c r="O51" s="63" t="s">
        <v>604</v>
      </c>
      <c r="P51" s="63" t="s">
        <v>190</v>
      </c>
      <c r="Q51" s="63" t="s">
        <v>572</v>
      </c>
      <c r="R51" s="63"/>
      <c r="S51" s="68">
        <v>42</v>
      </c>
      <c r="T51" s="69">
        <v>18</v>
      </c>
      <c r="U51" s="69">
        <v>30</v>
      </c>
      <c r="V51" s="69">
        <v>42</v>
      </c>
      <c r="W51" s="69">
        <v>42</v>
      </c>
      <c r="X51" s="71">
        <v>50000000</v>
      </c>
      <c r="Y51" s="79">
        <v>50000000</v>
      </c>
      <c r="Z51" s="79"/>
      <c r="AA51" s="79"/>
      <c r="AB51" s="79"/>
      <c r="AC51" s="79"/>
      <c r="AD51" s="79"/>
      <c r="AE51" s="79"/>
      <c r="AF51" s="79"/>
      <c r="AG51" s="79"/>
      <c r="AH51" s="79"/>
      <c r="AI51" s="79"/>
      <c r="AJ51" s="79"/>
      <c r="AK51" s="71">
        <v>30000000</v>
      </c>
      <c r="AL51" s="79">
        <v>30000000</v>
      </c>
      <c r="AM51" s="79"/>
      <c r="AN51" s="79"/>
      <c r="AO51" s="79"/>
      <c r="AP51" s="79"/>
      <c r="AQ51" s="79"/>
      <c r="AR51" s="79"/>
      <c r="AS51" s="79"/>
      <c r="AT51" s="79"/>
      <c r="AU51" s="79"/>
      <c r="AV51" s="79"/>
      <c r="AW51" s="79"/>
      <c r="AX51" s="71">
        <v>30000000</v>
      </c>
      <c r="AY51" s="79">
        <v>30000000</v>
      </c>
      <c r="AZ51" s="79"/>
      <c r="BA51" s="79"/>
      <c r="BB51" s="79"/>
      <c r="BC51" s="79"/>
      <c r="BD51" s="79"/>
      <c r="BE51" s="79"/>
      <c r="BF51" s="79"/>
      <c r="BG51" s="79"/>
      <c r="BH51" s="79"/>
      <c r="BI51" s="79"/>
      <c r="BJ51" s="79"/>
      <c r="BK51" s="71">
        <v>0</v>
      </c>
      <c r="BL51" s="79"/>
      <c r="BM51" s="79"/>
      <c r="BN51" s="79"/>
      <c r="BO51" s="79"/>
      <c r="BP51" s="79"/>
      <c r="BQ51" s="79"/>
      <c r="BR51" s="79"/>
      <c r="BS51" s="79"/>
      <c r="BT51" s="79"/>
      <c r="BU51" s="79"/>
      <c r="BV51" s="79"/>
      <c r="BW51" s="79"/>
      <c r="BX51" s="71">
        <v>110000000</v>
      </c>
      <c r="BY51" s="73">
        <v>110000000</v>
      </c>
      <c r="BZ51" s="73">
        <v>0</v>
      </c>
      <c r="CA51" s="73">
        <v>0</v>
      </c>
      <c r="CB51" s="73">
        <v>0</v>
      </c>
      <c r="CC51" s="73">
        <v>0</v>
      </c>
      <c r="CD51" s="73">
        <v>0</v>
      </c>
      <c r="CE51" s="73">
        <v>0</v>
      </c>
      <c r="CF51" s="73">
        <v>0</v>
      </c>
      <c r="CG51" s="73">
        <v>0</v>
      </c>
      <c r="CH51" s="73">
        <v>0</v>
      </c>
      <c r="CI51" s="73">
        <v>0</v>
      </c>
      <c r="CJ51" s="73">
        <v>0</v>
      </c>
      <c r="CK51" s="63" t="s">
        <v>605</v>
      </c>
      <c r="CL51" s="74" t="s">
        <v>479</v>
      </c>
      <c r="CM51" s="74" t="s">
        <v>480</v>
      </c>
      <c r="CN51" s="74" t="s">
        <v>606</v>
      </c>
      <c r="CO51" s="60">
        <v>1</v>
      </c>
      <c r="CP51" s="61" t="s">
        <v>196</v>
      </c>
      <c r="CQ51" s="60">
        <v>102</v>
      </c>
      <c r="CR51" s="61" t="s">
        <v>574</v>
      </c>
      <c r="CS51" s="60">
        <v>10201</v>
      </c>
      <c r="CT51" s="61" t="s">
        <v>575</v>
      </c>
      <c r="CU51" s="62">
        <v>1020102</v>
      </c>
      <c r="CV51" s="63" t="s">
        <v>598</v>
      </c>
      <c r="CW51" s="100" t="s">
        <v>599</v>
      </c>
      <c r="CX51" s="100" t="s">
        <v>196</v>
      </c>
      <c r="CY51" s="100" t="s">
        <v>574</v>
      </c>
      <c r="CZ51" s="100" t="s">
        <v>575</v>
      </c>
      <c r="DA51" s="100" t="s">
        <v>598</v>
      </c>
    </row>
    <row r="52" spans="2:105" ht="102" hidden="1" x14ac:dyDescent="0.25">
      <c r="B52" s="65" t="s">
        <v>607</v>
      </c>
      <c r="C52" s="80" t="s">
        <v>608</v>
      </c>
      <c r="D52" s="63" t="s">
        <v>564</v>
      </c>
      <c r="E52" s="65" t="s">
        <v>590</v>
      </c>
      <c r="F52" s="63" t="s">
        <v>591</v>
      </c>
      <c r="G52" s="62" t="s">
        <v>240</v>
      </c>
      <c r="H52" s="63" t="s">
        <v>580</v>
      </c>
      <c r="I52" s="63" t="s">
        <v>505</v>
      </c>
      <c r="J52" s="307">
        <v>2015</v>
      </c>
      <c r="K52" s="308">
        <v>0</v>
      </c>
      <c r="L52" s="63" t="s">
        <v>568</v>
      </c>
      <c r="M52" s="63" t="s">
        <v>609</v>
      </c>
      <c r="N52" s="63" t="s">
        <v>610</v>
      </c>
      <c r="O52" s="63" t="s">
        <v>611</v>
      </c>
      <c r="P52" s="63" t="s">
        <v>190</v>
      </c>
      <c r="Q52" s="63" t="s">
        <v>572</v>
      </c>
      <c r="R52" s="63"/>
      <c r="S52" s="68">
        <v>42</v>
      </c>
      <c r="T52" s="69">
        <v>11</v>
      </c>
      <c r="U52" s="69">
        <v>22</v>
      </c>
      <c r="V52" s="69">
        <v>32</v>
      </c>
      <c r="W52" s="69">
        <v>42</v>
      </c>
      <c r="X52" s="71">
        <v>30000000</v>
      </c>
      <c r="Y52" s="79">
        <v>30000000</v>
      </c>
      <c r="Z52" s="79"/>
      <c r="AA52" s="79"/>
      <c r="AB52" s="79"/>
      <c r="AC52" s="79"/>
      <c r="AD52" s="79"/>
      <c r="AE52" s="79"/>
      <c r="AF52" s="79"/>
      <c r="AG52" s="79"/>
      <c r="AH52" s="79"/>
      <c r="AI52" s="79"/>
      <c r="AJ52" s="79"/>
      <c r="AK52" s="71">
        <v>30000000</v>
      </c>
      <c r="AL52" s="79">
        <v>30000000</v>
      </c>
      <c r="AM52" s="79"/>
      <c r="AN52" s="79"/>
      <c r="AO52" s="79"/>
      <c r="AP52" s="79"/>
      <c r="AQ52" s="79"/>
      <c r="AR52" s="79"/>
      <c r="AS52" s="79"/>
      <c r="AT52" s="79"/>
      <c r="AU52" s="79"/>
      <c r="AV52" s="79"/>
      <c r="AW52" s="79"/>
      <c r="AX52" s="71">
        <v>25000000</v>
      </c>
      <c r="AY52" s="79">
        <v>25000000</v>
      </c>
      <c r="AZ52" s="79"/>
      <c r="BA52" s="79"/>
      <c r="BB52" s="79"/>
      <c r="BC52" s="79"/>
      <c r="BD52" s="79"/>
      <c r="BE52" s="79"/>
      <c r="BF52" s="79"/>
      <c r="BG52" s="79"/>
      <c r="BH52" s="79"/>
      <c r="BI52" s="79"/>
      <c r="BJ52" s="79"/>
      <c r="BK52" s="71">
        <v>25000000</v>
      </c>
      <c r="BL52" s="79">
        <v>25000000</v>
      </c>
      <c r="BM52" s="79"/>
      <c r="BN52" s="79"/>
      <c r="BO52" s="79"/>
      <c r="BP52" s="79"/>
      <c r="BQ52" s="79"/>
      <c r="BR52" s="79"/>
      <c r="BS52" s="79"/>
      <c r="BT52" s="79"/>
      <c r="BU52" s="79"/>
      <c r="BV52" s="79"/>
      <c r="BW52" s="79"/>
      <c r="BX52" s="71">
        <v>110000000</v>
      </c>
      <c r="BY52" s="73">
        <v>110000000</v>
      </c>
      <c r="BZ52" s="73">
        <v>0</v>
      </c>
      <c r="CA52" s="73">
        <v>0</v>
      </c>
      <c r="CB52" s="73">
        <v>0</v>
      </c>
      <c r="CC52" s="73">
        <v>0</v>
      </c>
      <c r="CD52" s="73">
        <v>0</v>
      </c>
      <c r="CE52" s="73">
        <v>0</v>
      </c>
      <c r="CF52" s="73">
        <v>0</v>
      </c>
      <c r="CG52" s="73">
        <v>0</v>
      </c>
      <c r="CH52" s="73">
        <v>0</v>
      </c>
      <c r="CI52" s="73">
        <v>0</v>
      </c>
      <c r="CJ52" s="73">
        <v>0</v>
      </c>
      <c r="CK52" s="63" t="s">
        <v>612</v>
      </c>
      <c r="CL52" s="74" t="s">
        <v>479</v>
      </c>
      <c r="CM52" s="74" t="s">
        <v>480</v>
      </c>
      <c r="CN52" s="74" t="s">
        <v>606</v>
      </c>
      <c r="CO52" s="60">
        <v>1</v>
      </c>
      <c r="CP52" s="61" t="s">
        <v>196</v>
      </c>
      <c r="CQ52" s="60">
        <v>102</v>
      </c>
      <c r="CR52" s="61" t="s">
        <v>574</v>
      </c>
      <c r="CS52" s="60">
        <v>10201</v>
      </c>
      <c r="CT52" s="61" t="s">
        <v>575</v>
      </c>
      <c r="CU52" s="62">
        <v>1020102</v>
      </c>
      <c r="CV52" s="63" t="s">
        <v>598</v>
      </c>
      <c r="CW52" s="100" t="s">
        <v>599</v>
      </c>
      <c r="CX52" s="100" t="s">
        <v>196</v>
      </c>
      <c r="CY52" s="100" t="s">
        <v>574</v>
      </c>
      <c r="CZ52" s="100" t="s">
        <v>575</v>
      </c>
      <c r="DA52" s="100" t="s">
        <v>598</v>
      </c>
    </row>
    <row r="53" spans="2:105" ht="102" hidden="1" x14ac:dyDescent="0.25">
      <c r="B53" s="99" t="s">
        <v>613</v>
      </c>
      <c r="C53" s="80" t="s">
        <v>614</v>
      </c>
      <c r="D53" s="100" t="s">
        <v>589</v>
      </c>
      <c r="E53" s="65" t="s">
        <v>590</v>
      </c>
      <c r="F53" s="63" t="s">
        <v>591</v>
      </c>
      <c r="G53" s="62" t="s">
        <v>183</v>
      </c>
      <c r="H53" s="63" t="s">
        <v>592</v>
      </c>
      <c r="I53" s="63" t="s">
        <v>185</v>
      </c>
      <c r="J53" s="307">
        <v>2015</v>
      </c>
      <c r="K53" s="308">
        <v>0</v>
      </c>
      <c r="L53" s="63" t="s">
        <v>615</v>
      </c>
      <c r="M53" s="63" t="s">
        <v>616</v>
      </c>
      <c r="N53" s="63" t="s">
        <v>617</v>
      </c>
      <c r="O53" s="63" t="s">
        <v>618</v>
      </c>
      <c r="P53" s="63" t="s">
        <v>246</v>
      </c>
      <c r="Q53" s="63" t="s">
        <v>596</v>
      </c>
      <c r="R53" s="63"/>
      <c r="S53" s="68">
        <v>42</v>
      </c>
      <c r="T53" s="69">
        <v>6</v>
      </c>
      <c r="U53" s="69">
        <v>16</v>
      </c>
      <c r="V53" s="69">
        <v>28</v>
      </c>
      <c r="W53" s="69">
        <v>42</v>
      </c>
      <c r="X53" s="71">
        <v>48000000</v>
      </c>
      <c r="Y53" s="79"/>
      <c r="Z53" s="79">
        <v>48000000</v>
      </c>
      <c r="AA53" s="79"/>
      <c r="AB53" s="79"/>
      <c r="AC53" s="79"/>
      <c r="AD53" s="79"/>
      <c r="AE53" s="79"/>
      <c r="AF53" s="79"/>
      <c r="AG53" s="79"/>
      <c r="AH53" s="79"/>
      <c r="AI53" s="79"/>
      <c r="AJ53" s="79"/>
      <c r="AK53" s="71">
        <v>85000000</v>
      </c>
      <c r="AL53" s="79"/>
      <c r="AM53" s="102">
        <v>85000000</v>
      </c>
      <c r="AN53" s="79"/>
      <c r="AO53" s="79"/>
      <c r="AP53" s="79"/>
      <c r="AQ53" s="79"/>
      <c r="AR53" s="79"/>
      <c r="AS53" s="79"/>
      <c r="AT53" s="79"/>
      <c r="AU53" s="79"/>
      <c r="AV53" s="79"/>
      <c r="AW53" s="79"/>
      <c r="AX53" s="71">
        <v>108000000</v>
      </c>
      <c r="AY53" s="79"/>
      <c r="AZ53" s="102">
        <v>108000000</v>
      </c>
      <c r="BA53" s="79"/>
      <c r="BB53" s="79"/>
      <c r="BC53" s="79"/>
      <c r="BD53" s="79"/>
      <c r="BE53" s="79"/>
      <c r="BF53" s="79"/>
      <c r="BG53" s="79"/>
      <c r="BH53" s="79"/>
      <c r="BI53" s="79"/>
      <c r="BJ53" s="79"/>
      <c r="BK53" s="71">
        <v>133000000</v>
      </c>
      <c r="BL53" s="79"/>
      <c r="BM53" s="102">
        <v>133000000</v>
      </c>
      <c r="BN53" s="79"/>
      <c r="BO53" s="79"/>
      <c r="BP53" s="79"/>
      <c r="BQ53" s="79"/>
      <c r="BR53" s="79"/>
      <c r="BS53" s="79"/>
      <c r="BT53" s="79"/>
      <c r="BU53" s="79"/>
      <c r="BV53" s="79"/>
      <c r="BW53" s="79"/>
      <c r="BX53" s="71">
        <v>374000000</v>
      </c>
      <c r="BY53" s="73">
        <v>0</v>
      </c>
      <c r="BZ53" s="73">
        <v>374000000</v>
      </c>
      <c r="CA53" s="73">
        <v>0</v>
      </c>
      <c r="CB53" s="73">
        <v>0</v>
      </c>
      <c r="CC53" s="73">
        <v>0</v>
      </c>
      <c r="CD53" s="73">
        <v>0</v>
      </c>
      <c r="CE53" s="73">
        <v>0</v>
      </c>
      <c r="CF53" s="73">
        <v>0</v>
      </c>
      <c r="CG53" s="73">
        <v>0</v>
      </c>
      <c r="CH53" s="73">
        <v>0</v>
      </c>
      <c r="CI53" s="73">
        <v>0</v>
      </c>
      <c r="CJ53" s="73">
        <v>0</v>
      </c>
      <c r="CK53" s="63" t="s">
        <v>619</v>
      </c>
      <c r="CL53" s="74" t="s">
        <v>479</v>
      </c>
      <c r="CM53" s="74" t="s">
        <v>480</v>
      </c>
      <c r="CN53" s="74" t="s">
        <v>606</v>
      </c>
      <c r="CO53" s="60">
        <v>1</v>
      </c>
      <c r="CP53" s="61" t="s">
        <v>196</v>
      </c>
      <c r="CQ53" s="60">
        <v>102</v>
      </c>
      <c r="CR53" s="61" t="s">
        <v>574</v>
      </c>
      <c r="CS53" s="60">
        <v>10201</v>
      </c>
      <c r="CT53" s="61" t="s">
        <v>575</v>
      </c>
      <c r="CU53" s="62">
        <v>1020102</v>
      </c>
      <c r="CV53" s="63" t="s">
        <v>598</v>
      </c>
      <c r="CW53" s="100" t="s">
        <v>599</v>
      </c>
      <c r="CX53" s="100" t="s">
        <v>196</v>
      </c>
      <c r="CY53" s="100" t="s">
        <v>574</v>
      </c>
      <c r="CZ53" s="100" t="s">
        <v>575</v>
      </c>
      <c r="DA53" s="100" t="s">
        <v>598</v>
      </c>
    </row>
    <row r="54" spans="2:105" ht="102" hidden="1" x14ac:dyDescent="0.25">
      <c r="B54" s="65" t="s">
        <v>620</v>
      </c>
      <c r="C54" s="80" t="s">
        <v>621</v>
      </c>
      <c r="D54" s="63" t="s">
        <v>564</v>
      </c>
      <c r="E54" s="65" t="s">
        <v>622</v>
      </c>
      <c r="F54" s="63" t="s">
        <v>623</v>
      </c>
      <c r="G54" s="62" t="s">
        <v>240</v>
      </c>
      <c r="H54" s="63" t="s">
        <v>580</v>
      </c>
      <c r="I54" s="63" t="s">
        <v>505</v>
      </c>
      <c r="J54" s="307">
        <v>2015</v>
      </c>
      <c r="K54" s="308">
        <v>0</v>
      </c>
      <c r="L54" s="63" t="s">
        <v>568</v>
      </c>
      <c r="M54" s="63" t="s">
        <v>624</v>
      </c>
      <c r="N54" s="63" t="s">
        <v>625</v>
      </c>
      <c r="O54" s="63" t="s">
        <v>626</v>
      </c>
      <c r="P54" s="63" t="s">
        <v>246</v>
      </c>
      <c r="Q54" s="63" t="s">
        <v>627</v>
      </c>
      <c r="R54" s="63"/>
      <c r="S54" s="68">
        <v>42</v>
      </c>
      <c r="T54" s="69">
        <v>15</v>
      </c>
      <c r="U54" s="69">
        <v>30</v>
      </c>
      <c r="V54" s="69">
        <v>42</v>
      </c>
      <c r="W54" s="69">
        <v>42</v>
      </c>
      <c r="X54" s="71">
        <v>50000000</v>
      </c>
      <c r="Y54" s="79">
        <v>50000000</v>
      </c>
      <c r="Z54" s="79"/>
      <c r="AA54" s="79"/>
      <c r="AB54" s="79"/>
      <c r="AC54" s="79"/>
      <c r="AD54" s="79"/>
      <c r="AE54" s="79"/>
      <c r="AF54" s="79"/>
      <c r="AG54" s="79"/>
      <c r="AH54" s="79"/>
      <c r="AI54" s="79"/>
      <c r="AJ54" s="79"/>
      <c r="AK54" s="71">
        <v>50000000</v>
      </c>
      <c r="AL54" s="79">
        <v>50000000</v>
      </c>
      <c r="AM54" s="79"/>
      <c r="AN54" s="79"/>
      <c r="AO54" s="79"/>
      <c r="AP54" s="79"/>
      <c r="AQ54" s="79"/>
      <c r="AR54" s="79"/>
      <c r="AS54" s="79"/>
      <c r="AT54" s="79"/>
      <c r="AU54" s="79"/>
      <c r="AV54" s="79"/>
      <c r="AW54" s="79"/>
      <c r="AX54" s="71">
        <v>50000000</v>
      </c>
      <c r="AY54" s="79">
        <v>50000000</v>
      </c>
      <c r="AZ54" s="79"/>
      <c r="BA54" s="79"/>
      <c r="BB54" s="79"/>
      <c r="BC54" s="79"/>
      <c r="BD54" s="79"/>
      <c r="BE54" s="79"/>
      <c r="BF54" s="79"/>
      <c r="BG54" s="79"/>
      <c r="BH54" s="79"/>
      <c r="BI54" s="79"/>
      <c r="BJ54" s="79"/>
      <c r="BK54" s="71">
        <v>0</v>
      </c>
      <c r="BL54" s="79"/>
      <c r="BM54" s="79"/>
      <c r="BN54" s="79"/>
      <c r="BO54" s="79"/>
      <c r="BP54" s="79"/>
      <c r="BQ54" s="79"/>
      <c r="BR54" s="79"/>
      <c r="BS54" s="79"/>
      <c r="BT54" s="79"/>
      <c r="BU54" s="79"/>
      <c r="BV54" s="79"/>
      <c r="BW54" s="79"/>
      <c r="BX54" s="71">
        <v>150000000</v>
      </c>
      <c r="BY54" s="73">
        <v>150000000</v>
      </c>
      <c r="BZ54" s="73">
        <v>0</v>
      </c>
      <c r="CA54" s="73">
        <v>0</v>
      </c>
      <c r="CB54" s="73">
        <v>0</v>
      </c>
      <c r="CC54" s="73">
        <v>0</v>
      </c>
      <c r="CD54" s="73">
        <v>0</v>
      </c>
      <c r="CE54" s="73">
        <v>0</v>
      </c>
      <c r="CF54" s="73">
        <v>0</v>
      </c>
      <c r="CG54" s="73">
        <v>0</v>
      </c>
      <c r="CH54" s="73">
        <v>0</v>
      </c>
      <c r="CI54" s="73">
        <v>0</v>
      </c>
      <c r="CJ54" s="73">
        <v>0</v>
      </c>
      <c r="CK54" s="63" t="s">
        <v>628</v>
      </c>
      <c r="CL54" s="74" t="s">
        <v>479</v>
      </c>
      <c r="CM54" s="74" t="s">
        <v>480</v>
      </c>
      <c r="CN54" s="74" t="s">
        <v>606</v>
      </c>
      <c r="CO54" s="60">
        <v>1</v>
      </c>
      <c r="CP54" s="61" t="s">
        <v>196</v>
      </c>
      <c r="CQ54" s="60">
        <v>102</v>
      </c>
      <c r="CR54" s="61" t="s">
        <v>574</v>
      </c>
      <c r="CS54" s="60">
        <v>10202</v>
      </c>
      <c r="CT54" s="61" t="s">
        <v>629</v>
      </c>
      <c r="CU54" s="62">
        <v>1020201</v>
      </c>
      <c r="CV54" s="63" t="s">
        <v>630</v>
      </c>
      <c r="CW54" s="100" t="s">
        <v>631</v>
      </c>
      <c r="CX54" s="100" t="s">
        <v>196</v>
      </c>
      <c r="CY54" s="100" t="s">
        <v>574</v>
      </c>
      <c r="CZ54" s="100" t="s">
        <v>629</v>
      </c>
      <c r="DA54" s="100" t="s">
        <v>630</v>
      </c>
    </row>
    <row r="55" spans="2:105" ht="102" hidden="1" x14ac:dyDescent="0.25">
      <c r="B55" s="65" t="s">
        <v>632</v>
      </c>
      <c r="C55" s="80" t="s">
        <v>633</v>
      </c>
      <c r="D55" s="63" t="s">
        <v>564</v>
      </c>
      <c r="E55" s="65" t="s">
        <v>622</v>
      </c>
      <c r="F55" s="63" t="s">
        <v>623</v>
      </c>
      <c r="G55" s="62" t="s">
        <v>240</v>
      </c>
      <c r="H55" s="63" t="s">
        <v>580</v>
      </c>
      <c r="I55" s="63" t="s">
        <v>505</v>
      </c>
      <c r="J55" s="307">
        <v>2015</v>
      </c>
      <c r="K55" s="308">
        <v>0</v>
      </c>
      <c r="L55" s="63" t="s">
        <v>568</v>
      </c>
      <c r="M55" s="63" t="s">
        <v>634</v>
      </c>
      <c r="N55" s="63" t="s">
        <v>635</v>
      </c>
      <c r="O55" s="63" t="s">
        <v>636</v>
      </c>
      <c r="P55" s="63" t="s">
        <v>246</v>
      </c>
      <c r="Q55" s="63" t="s">
        <v>627</v>
      </c>
      <c r="R55" s="63"/>
      <c r="S55" s="68">
        <v>42</v>
      </c>
      <c r="T55" s="69">
        <v>0</v>
      </c>
      <c r="U55" s="69">
        <v>14</v>
      </c>
      <c r="V55" s="69">
        <v>28</v>
      </c>
      <c r="W55" s="69">
        <v>42</v>
      </c>
      <c r="X55" s="71">
        <v>0</v>
      </c>
      <c r="Y55" s="79"/>
      <c r="Z55" s="79"/>
      <c r="AA55" s="79"/>
      <c r="AB55" s="79"/>
      <c r="AC55" s="79"/>
      <c r="AD55" s="79"/>
      <c r="AE55" s="79"/>
      <c r="AF55" s="79"/>
      <c r="AG55" s="79"/>
      <c r="AH55" s="79"/>
      <c r="AI55" s="79"/>
      <c r="AJ55" s="79"/>
      <c r="AK55" s="71">
        <v>40000000</v>
      </c>
      <c r="AL55" s="79">
        <v>20000000</v>
      </c>
      <c r="AM55" s="79">
        <v>20000000</v>
      </c>
      <c r="AN55" s="79"/>
      <c r="AO55" s="79"/>
      <c r="AP55" s="79"/>
      <c r="AQ55" s="79"/>
      <c r="AR55" s="79"/>
      <c r="AS55" s="79"/>
      <c r="AT55" s="79"/>
      <c r="AU55" s="79"/>
      <c r="AV55" s="79"/>
      <c r="AW55" s="79"/>
      <c r="AX55" s="71">
        <v>20000000</v>
      </c>
      <c r="AY55" s="79">
        <v>20000000</v>
      </c>
      <c r="AZ55" s="79"/>
      <c r="BA55" s="79"/>
      <c r="BB55" s="79"/>
      <c r="BC55" s="79"/>
      <c r="BD55" s="79"/>
      <c r="BE55" s="79"/>
      <c r="BF55" s="79"/>
      <c r="BG55" s="79"/>
      <c r="BH55" s="79"/>
      <c r="BI55" s="79"/>
      <c r="BJ55" s="79"/>
      <c r="BK55" s="71">
        <v>20000000</v>
      </c>
      <c r="BL55" s="79">
        <v>20000000</v>
      </c>
      <c r="BM55" s="79"/>
      <c r="BN55" s="79"/>
      <c r="BO55" s="79"/>
      <c r="BP55" s="79"/>
      <c r="BQ55" s="79"/>
      <c r="BR55" s="79"/>
      <c r="BS55" s="79"/>
      <c r="BT55" s="79"/>
      <c r="BU55" s="79"/>
      <c r="BV55" s="79"/>
      <c r="BW55" s="79"/>
      <c r="BX55" s="71">
        <v>80000000</v>
      </c>
      <c r="BY55" s="73">
        <v>60000000</v>
      </c>
      <c r="BZ55" s="73">
        <v>20000000</v>
      </c>
      <c r="CA55" s="73">
        <v>0</v>
      </c>
      <c r="CB55" s="73">
        <v>0</v>
      </c>
      <c r="CC55" s="73">
        <v>0</v>
      </c>
      <c r="CD55" s="73">
        <v>0</v>
      </c>
      <c r="CE55" s="73">
        <v>0</v>
      </c>
      <c r="CF55" s="73">
        <v>0</v>
      </c>
      <c r="CG55" s="73">
        <v>0</v>
      </c>
      <c r="CH55" s="73">
        <v>0</v>
      </c>
      <c r="CI55" s="73">
        <v>0</v>
      </c>
      <c r="CJ55" s="73">
        <v>0</v>
      </c>
      <c r="CK55" s="63" t="s">
        <v>637</v>
      </c>
      <c r="CL55" s="74" t="s">
        <v>479</v>
      </c>
      <c r="CM55" s="74" t="s">
        <v>480</v>
      </c>
      <c r="CN55" s="74" t="s">
        <v>606</v>
      </c>
      <c r="CO55" s="60">
        <v>1</v>
      </c>
      <c r="CP55" s="61" t="s">
        <v>196</v>
      </c>
      <c r="CQ55" s="60">
        <v>102</v>
      </c>
      <c r="CR55" s="61" t="s">
        <v>574</v>
      </c>
      <c r="CS55" s="60">
        <v>10202</v>
      </c>
      <c r="CT55" s="61" t="s">
        <v>629</v>
      </c>
      <c r="CU55" s="62">
        <v>1020201</v>
      </c>
      <c r="CV55" s="63" t="s">
        <v>630</v>
      </c>
      <c r="CW55" s="100" t="s">
        <v>631</v>
      </c>
      <c r="CX55" s="100" t="s">
        <v>196</v>
      </c>
      <c r="CY55" s="100" t="s">
        <v>574</v>
      </c>
      <c r="CZ55" s="100" t="s">
        <v>629</v>
      </c>
      <c r="DA55" s="100" t="s">
        <v>630</v>
      </c>
    </row>
    <row r="56" spans="2:105" ht="102" hidden="1" x14ac:dyDescent="0.25">
      <c r="B56" s="65" t="s">
        <v>638</v>
      </c>
      <c r="C56" s="80" t="s">
        <v>639</v>
      </c>
      <c r="D56" s="63" t="s">
        <v>564</v>
      </c>
      <c r="E56" s="65" t="s">
        <v>622</v>
      </c>
      <c r="F56" s="63" t="s">
        <v>623</v>
      </c>
      <c r="G56" s="62" t="s">
        <v>240</v>
      </c>
      <c r="H56" s="63" t="s">
        <v>580</v>
      </c>
      <c r="I56" s="63" t="s">
        <v>505</v>
      </c>
      <c r="J56" s="307">
        <v>2015</v>
      </c>
      <c r="K56" s="308">
        <v>0</v>
      </c>
      <c r="L56" s="63" t="s">
        <v>568</v>
      </c>
      <c r="M56" s="63" t="s">
        <v>640</v>
      </c>
      <c r="N56" s="63" t="s">
        <v>641</v>
      </c>
      <c r="O56" s="63" t="s">
        <v>642</v>
      </c>
      <c r="P56" s="63" t="s">
        <v>246</v>
      </c>
      <c r="Q56" s="63" t="s">
        <v>627</v>
      </c>
      <c r="R56" s="63"/>
      <c r="S56" s="68">
        <v>42</v>
      </c>
      <c r="T56" s="69">
        <v>10</v>
      </c>
      <c r="U56" s="69">
        <v>20</v>
      </c>
      <c r="V56" s="69">
        <v>30</v>
      </c>
      <c r="W56" s="69">
        <v>42</v>
      </c>
      <c r="X56" s="71">
        <v>10000000</v>
      </c>
      <c r="Y56" s="79">
        <v>10000000</v>
      </c>
      <c r="Z56" s="79"/>
      <c r="AA56" s="79"/>
      <c r="AB56" s="79"/>
      <c r="AC56" s="79"/>
      <c r="AD56" s="79"/>
      <c r="AE56" s="79"/>
      <c r="AF56" s="79"/>
      <c r="AG56" s="79"/>
      <c r="AH56" s="79"/>
      <c r="AI56" s="79"/>
      <c r="AJ56" s="79"/>
      <c r="AK56" s="71">
        <v>10000000</v>
      </c>
      <c r="AL56" s="79">
        <v>10000000</v>
      </c>
      <c r="AM56" s="79"/>
      <c r="AN56" s="79"/>
      <c r="AO56" s="79"/>
      <c r="AP56" s="79"/>
      <c r="AQ56" s="79"/>
      <c r="AR56" s="79"/>
      <c r="AS56" s="79"/>
      <c r="AT56" s="79"/>
      <c r="AU56" s="79"/>
      <c r="AV56" s="79"/>
      <c r="AW56" s="79"/>
      <c r="AX56" s="71">
        <v>10000000</v>
      </c>
      <c r="AY56" s="79">
        <v>10000000</v>
      </c>
      <c r="AZ56" s="79"/>
      <c r="BA56" s="79"/>
      <c r="BB56" s="79"/>
      <c r="BC56" s="79"/>
      <c r="BD56" s="79"/>
      <c r="BE56" s="79"/>
      <c r="BF56" s="79"/>
      <c r="BG56" s="79"/>
      <c r="BH56" s="79"/>
      <c r="BI56" s="79"/>
      <c r="BJ56" s="79"/>
      <c r="BK56" s="71">
        <v>10000000</v>
      </c>
      <c r="BL56" s="79">
        <v>10000000</v>
      </c>
      <c r="BM56" s="79"/>
      <c r="BN56" s="79"/>
      <c r="BO56" s="79"/>
      <c r="BP56" s="79"/>
      <c r="BQ56" s="79"/>
      <c r="BR56" s="79"/>
      <c r="BS56" s="79"/>
      <c r="BT56" s="79"/>
      <c r="BU56" s="79"/>
      <c r="BV56" s="79"/>
      <c r="BW56" s="79"/>
      <c r="BX56" s="71">
        <v>40000000</v>
      </c>
      <c r="BY56" s="73">
        <v>40000000</v>
      </c>
      <c r="BZ56" s="73">
        <v>0</v>
      </c>
      <c r="CA56" s="73">
        <v>0</v>
      </c>
      <c r="CB56" s="73">
        <v>0</v>
      </c>
      <c r="CC56" s="73">
        <v>0</v>
      </c>
      <c r="CD56" s="73">
        <v>0</v>
      </c>
      <c r="CE56" s="73">
        <v>0</v>
      </c>
      <c r="CF56" s="73">
        <v>0</v>
      </c>
      <c r="CG56" s="73">
        <v>0</v>
      </c>
      <c r="CH56" s="73">
        <v>0</v>
      </c>
      <c r="CI56" s="73">
        <v>0</v>
      </c>
      <c r="CJ56" s="73">
        <v>0</v>
      </c>
      <c r="CK56" s="63" t="s">
        <v>643</v>
      </c>
      <c r="CL56" s="74" t="s">
        <v>479</v>
      </c>
      <c r="CM56" s="74" t="s">
        <v>480</v>
      </c>
      <c r="CN56" s="74" t="s">
        <v>296</v>
      </c>
      <c r="CO56" s="60">
        <v>1</v>
      </c>
      <c r="CP56" s="61" t="s">
        <v>196</v>
      </c>
      <c r="CQ56" s="60">
        <v>102</v>
      </c>
      <c r="CR56" s="61" t="s">
        <v>574</v>
      </c>
      <c r="CS56" s="60">
        <v>10202</v>
      </c>
      <c r="CT56" s="61" t="s">
        <v>629</v>
      </c>
      <c r="CU56" s="62">
        <v>1020201</v>
      </c>
      <c r="CV56" s="63" t="s">
        <v>630</v>
      </c>
      <c r="CW56" s="100" t="s">
        <v>631</v>
      </c>
      <c r="CX56" s="100" t="s">
        <v>196</v>
      </c>
      <c r="CY56" s="100" t="s">
        <v>574</v>
      </c>
      <c r="CZ56" s="100" t="s">
        <v>629</v>
      </c>
      <c r="DA56" s="100" t="s">
        <v>630</v>
      </c>
    </row>
    <row r="57" spans="2:105" ht="102" hidden="1" x14ac:dyDescent="0.25">
      <c r="B57" s="65" t="s">
        <v>644</v>
      </c>
      <c r="C57" s="80" t="s">
        <v>645</v>
      </c>
      <c r="D57" s="63" t="s">
        <v>564</v>
      </c>
      <c r="E57" s="65" t="s">
        <v>622</v>
      </c>
      <c r="F57" s="63" t="s">
        <v>623</v>
      </c>
      <c r="G57" s="62" t="s">
        <v>240</v>
      </c>
      <c r="H57" s="63" t="s">
        <v>580</v>
      </c>
      <c r="I57" s="63" t="s">
        <v>505</v>
      </c>
      <c r="J57" s="307">
        <v>2015</v>
      </c>
      <c r="K57" s="308">
        <v>0</v>
      </c>
      <c r="L57" s="63" t="s">
        <v>568</v>
      </c>
      <c r="M57" s="63" t="s">
        <v>646</v>
      </c>
      <c r="N57" s="63" t="s">
        <v>647</v>
      </c>
      <c r="O57" s="63" t="s">
        <v>648</v>
      </c>
      <c r="P57" s="63" t="s">
        <v>246</v>
      </c>
      <c r="Q57" s="63" t="s">
        <v>627</v>
      </c>
      <c r="R57" s="63"/>
      <c r="S57" s="68">
        <v>42</v>
      </c>
      <c r="T57" s="69">
        <v>10</v>
      </c>
      <c r="U57" s="69">
        <v>20</v>
      </c>
      <c r="V57" s="69">
        <v>30</v>
      </c>
      <c r="W57" s="69">
        <v>42</v>
      </c>
      <c r="X57" s="71">
        <v>10000000</v>
      </c>
      <c r="Y57" s="79">
        <v>10000000</v>
      </c>
      <c r="Z57" s="79"/>
      <c r="AA57" s="79"/>
      <c r="AB57" s="79"/>
      <c r="AC57" s="79"/>
      <c r="AD57" s="79"/>
      <c r="AE57" s="79"/>
      <c r="AF57" s="79"/>
      <c r="AG57" s="79"/>
      <c r="AH57" s="79"/>
      <c r="AI57" s="79"/>
      <c r="AJ57" s="79"/>
      <c r="AK57" s="71">
        <v>10000000</v>
      </c>
      <c r="AL57" s="79">
        <v>10000000</v>
      </c>
      <c r="AM57" s="79"/>
      <c r="AN57" s="79"/>
      <c r="AO57" s="79"/>
      <c r="AP57" s="79"/>
      <c r="AQ57" s="79"/>
      <c r="AR57" s="79"/>
      <c r="AS57" s="79"/>
      <c r="AT57" s="79"/>
      <c r="AU57" s="79"/>
      <c r="AV57" s="79"/>
      <c r="AW57" s="79"/>
      <c r="AX57" s="71">
        <v>10000000</v>
      </c>
      <c r="AY57" s="79">
        <v>10000000</v>
      </c>
      <c r="AZ57" s="79"/>
      <c r="BA57" s="79"/>
      <c r="BB57" s="79"/>
      <c r="BC57" s="79"/>
      <c r="BD57" s="79"/>
      <c r="BE57" s="79"/>
      <c r="BF57" s="79"/>
      <c r="BG57" s="79"/>
      <c r="BH57" s="79"/>
      <c r="BI57" s="79"/>
      <c r="BJ57" s="79"/>
      <c r="BK57" s="71">
        <v>10000000</v>
      </c>
      <c r="BL57" s="79">
        <v>10000000</v>
      </c>
      <c r="BM57" s="79"/>
      <c r="BN57" s="79"/>
      <c r="BO57" s="79"/>
      <c r="BP57" s="79"/>
      <c r="BQ57" s="79"/>
      <c r="BR57" s="79"/>
      <c r="BS57" s="79"/>
      <c r="BT57" s="79"/>
      <c r="BU57" s="79"/>
      <c r="BV57" s="79"/>
      <c r="BW57" s="79"/>
      <c r="BX57" s="71">
        <v>40000000</v>
      </c>
      <c r="BY57" s="73">
        <v>40000000</v>
      </c>
      <c r="BZ57" s="73">
        <v>0</v>
      </c>
      <c r="CA57" s="73">
        <v>0</v>
      </c>
      <c r="CB57" s="73">
        <v>0</v>
      </c>
      <c r="CC57" s="73">
        <v>0</v>
      </c>
      <c r="CD57" s="73">
        <v>0</v>
      </c>
      <c r="CE57" s="73">
        <v>0</v>
      </c>
      <c r="CF57" s="73">
        <v>0</v>
      </c>
      <c r="CG57" s="73">
        <v>0</v>
      </c>
      <c r="CH57" s="73">
        <v>0</v>
      </c>
      <c r="CI57" s="73">
        <v>0</v>
      </c>
      <c r="CJ57" s="73">
        <v>0</v>
      </c>
      <c r="CK57" s="63" t="s">
        <v>649</v>
      </c>
      <c r="CL57" s="74" t="s">
        <v>479</v>
      </c>
      <c r="CM57" s="74" t="s">
        <v>480</v>
      </c>
      <c r="CN57" s="74" t="s">
        <v>296</v>
      </c>
      <c r="CO57" s="60">
        <v>1</v>
      </c>
      <c r="CP57" s="61" t="s">
        <v>196</v>
      </c>
      <c r="CQ57" s="60">
        <v>102</v>
      </c>
      <c r="CR57" s="61" t="s">
        <v>574</v>
      </c>
      <c r="CS57" s="60">
        <v>10202</v>
      </c>
      <c r="CT57" s="61" t="s">
        <v>629</v>
      </c>
      <c r="CU57" s="62">
        <v>1020201</v>
      </c>
      <c r="CV57" s="63" t="s">
        <v>630</v>
      </c>
      <c r="CW57" s="100" t="s">
        <v>631</v>
      </c>
      <c r="CX57" s="100" t="s">
        <v>196</v>
      </c>
      <c r="CY57" s="100" t="s">
        <v>574</v>
      </c>
      <c r="CZ57" s="100" t="s">
        <v>629</v>
      </c>
      <c r="DA57" s="100" t="s">
        <v>630</v>
      </c>
    </row>
    <row r="58" spans="2:105" ht="102" hidden="1" x14ac:dyDescent="0.25">
      <c r="B58" s="65" t="s">
        <v>650</v>
      </c>
      <c r="C58" s="65" t="s">
        <v>651</v>
      </c>
      <c r="D58" s="63" t="s">
        <v>652</v>
      </c>
      <c r="E58" s="65" t="s">
        <v>622</v>
      </c>
      <c r="F58" s="63" t="s">
        <v>623</v>
      </c>
      <c r="G58" s="62" t="s">
        <v>183</v>
      </c>
      <c r="H58" s="63" t="s">
        <v>653</v>
      </c>
      <c r="I58" s="63" t="s">
        <v>505</v>
      </c>
      <c r="J58" s="307">
        <v>2015</v>
      </c>
      <c r="K58" s="308">
        <v>8546</v>
      </c>
      <c r="L58" s="63" t="s">
        <v>242</v>
      </c>
      <c r="M58" s="63" t="s">
        <v>654</v>
      </c>
      <c r="N58" s="63" t="s">
        <v>655</v>
      </c>
      <c r="O58" s="63" t="s">
        <v>656</v>
      </c>
      <c r="P58" s="63" t="s">
        <v>657</v>
      </c>
      <c r="Q58" s="63" t="s">
        <v>658</v>
      </c>
      <c r="R58" s="63"/>
      <c r="S58" s="68">
        <v>27360</v>
      </c>
      <c r="T58" s="69">
        <v>6840</v>
      </c>
      <c r="U58" s="69">
        <v>13680</v>
      </c>
      <c r="V58" s="69">
        <v>20520</v>
      </c>
      <c r="W58" s="69">
        <v>27360</v>
      </c>
      <c r="X58" s="71">
        <v>88106124</v>
      </c>
      <c r="Y58" s="79"/>
      <c r="Z58" s="79"/>
      <c r="AA58" s="79"/>
      <c r="AB58" s="79"/>
      <c r="AC58" s="79"/>
      <c r="AD58" s="79"/>
      <c r="AE58" s="79"/>
      <c r="AF58" s="97">
        <v>88106124</v>
      </c>
      <c r="AG58" s="79"/>
      <c r="AH58" s="79"/>
      <c r="AI58" s="79"/>
      <c r="AJ58" s="79"/>
      <c r="AK58" s="71">
        <v>90736158</v>
      </c>
      <c r="AL58" s="79"/>
      <c r="AM58" s="79"/>
      <c r="AN58" s="79"/>
      <c r="AO58" s="79"/>
      <c r="AP58" s="79"/>
      <c r="AQ58" s="79"/>
      <c r="AR58" s="79"/>
      <c r="AS58" s="78">
        <v>90736158</v>
      </c>
      <c r="AT58" s="79"/>
      <c r="AU58" s="79"/>
      <c r="AV58" s="79"/>
      <c r="AW58" s="79"/>
      <c r="AX58" s="71">
        <v>93485738</v>
      </c>
      <c r="AY58" s="79"/>
      <c r="AZ58" s="79"/>
      <c r="BA58" s="79"/>
      <c r="BB58" s="79"/>
      <c r="BC58" s="79"/>
      <c r="BD58" s="79"/>
      <c r="BE58" s="79"/>
      <c r="BF58" s="78">
        <v>93485738</v>
      </c>
      <c r="BG58" s="79"/>
      <c r="BH58" s="79"/>
      <c r="BI58" s="79"/>
      <c r="BJ58" s="79"/>
      <c r="BK58" s="71">
        <v>96235319</v>
      </c>
      <c r="BL58" s="79"/>
      <c r="BM58" s="79"/>
      <c r="BN58" s="79"/>
      <c r="BO58" s="79"/>
      <c r="BP58" s="79"/>
      <c r="BQ58" s="79"/>
      <c r="BR58" s="79"/>
      <c r="BS58" s="78">
        <v>96235319</v>
      </c>
      <c r="BT58" s="79"/>
      <c r="BU58" s="79"/>
      <c r="BV58" s="79"/>
      <c r="BW58" s="79"/>
      <c r="BX58" s="71">
        <v>368563339</v>
      </c>
      <c r="BY58" s="73">
        <v>0</v>
      </c>
      <c r="BZ58" s="73">
        <v>0</v>
      </c>
      <c r="CA58" s="73">
        <v>0</v>
      </c>
      <c r="CB58" s="73">
        <v>0</v>
      </c>
      <c r="CC58" s="73">
        <v>0</v>
      </c>
      <c r="CD58" s="73">
        <v>0</v>
      </c>
      <c r="CE58" s="73">
        <v>0</v>
      </c>
      <c r="CF58" s="73">
        <v>368563339</v>
      </c>
      <c r="CG58" s="73">
        <v>0</v>
      </c>
      <c r="CH58" s="73">
        <v>0</v>
      </c>
      <c r="CI58" s="73">
        <v>0</v>
      </c>
      <c r="CJ58" s="73">
        <v>0</v>
      </c>
      <c r="CK58" s="63" t="s">
        <v>659</v>
      </c>
      <c r="CL58" s="74" t="s">
        <v>660</v>
      </c>
      <c r="CM58" s="74" t="s">
        <v>661</v>
      </c>
      <c r="CN58" s="74" t="s">
        <v>296</v>
      </c>
      <c r="CO58" s="60">
        <v>1</v>
      </c>
      <c r="CP58" s="61" t="s">
        <v>196</v>
      </c>
      <c r="CQ58" s="60">
        <v>102</v>
      </c>
      <c r="CR58" s="61" t="s">
        <v>574</v>
      </c>
      <c r="CS58" s="60">
        <v>10202</v>
      </c>
      <c r="CT58" s="61" t="s">
        <v>629</v>
      </c>
      <c r="CU58" s="62">
        <v>1020201</v>
      </c>
      <c r="CV58" s="63" t="s">
        <v>630</v>
      </c>
      <c r="CW58" s="100" t="s">
        <v>631</v>
      </c>
      <c r="CX58" s="100" t="s">
        <v>196</v>
      </c>
      <c r="CY58" s="100" t="s">
        <v>574</v>
      </c>
      <c r="CZ58" s="100" t="s">
        <v>629</v>
      </c>
      <c r="DA58" s="100" t="s">
        <v>630</v>
      </c>
    </row>
    <row r="59" spans="2:105" ht="102" hidden="1" x14ac:dyDescent="0.25">
      <c r="B59" s="65" t="s">
        <v>662</v>
      </c>
      <c r="C59" s="80" t="s">
        <v>663</v>
      </c>
      <c r="D59" s="63" t="s">
        <v>652</v>
      </c>
      <c r="E59" s="65" t="s">
        <v>622</v>
      </c>
      <c r="F59" s="63" t="s">
        <v>623</v>
      </c>
      <c r="G59" s="62" t="s">
        <v>183</v>
      </c>
      <c r="H59" s="63" t="s">
        <v>653</v>
      </c>
      <c r="I59" s="63" t="s">
        <v>505</v>
      </c>
      <c r="J59" s="307">
        <v>2015</v>
      </c>
      <c r="K59" s="308">
        <v>0</v>
      </c>
      <c r="L59" s="63" t="s">
        <v>242</v>
      </c>
      <c r="M59" s="63" t="s">
        <v>664</v>
      </c>
      <c r="N59" s="63" t="s">
        <v>665</v>
      </c>
      <c r="O59" s="63" t="s">
        <v>666</v>
      </c>
      <c r="P59" s="63" t="s">
        <v>657</v>
      </c>
      <c r="Q59" s="63" t="s">
        <v>667</v>
      </c>
      <c r="R59" s="63"/>
      <c r="S59" s="68">
        <v>9600</v>
      </c>
      <c r="T59" s="69">
        <v>2400</v>
      </c>
      <c r="U59" s="69">
        <v>2800</v>
      </c>
      <c r="V59" s="69">
        <v>7200</v>
      </c>
      <c r="W59" s="69">
        <v>9600</v>
      </c>
      <c r="X59" s="71">
        <v>30914430</v>
      </c>
      <c r="Y59" s="79"/>
      <c r="Z59" s="79"/>
      <c r="AA59" s="79"/>
      <c r="AB59" s="79"/>
      <c r="AC59" s="79"/>
      <c r="AD59" s="79"/>
      <c r="AE59" s="79"/>
      <c r="AF59" s="78">
        <v>30914430</v>
      </c>
      <c r="AG59" s="79"/>
      <c r="AH59" s="79"/>
      <c r="AI59" s="79"/>
      <c r="AJ59" s="79"/>
      <c r="AK59" s="71">
        <v>31837248</v>
      </c>
      <c r="AL59" s="79"/>
      <c r="AM59" s="79"/>
      <c r="AN59" s="79"/>
      <c r="AO59" s="79"/>
      <c r="AP59" s="79"/>
      <c r="AQ59" s="79"/>
      <c r="AR59" s="79"/>
      <c r="AS59" s="78">
        <v>31837248</v>
      </c>
      <c r="AT59" s="79"/>
      <c r="AU59" s="79"/>
      <c r="AV59" s="79"/>
      <c r="AW59" s="79"/>
      <c r="AX59" s="71">
        <v>32802013</v>
      </c>
      <c r="AY59" s="79"/>
      <c r="AZ59" s="79"/>
      <c r="BA59" s="79"/>
      <c r="BB59" s="79"/>
      <c r="BC59" s="79"/>
      <c r="BD59" s="79"/>
      <c r="BE59" s="79"/>
      <c r="BF59" s="78">
        <v>32802013</v>
      </c>
      <c r="BG59" s="79"/>
      <c r="BH59" s="79"/>
      <c r="BI59" s="79"/>
      <c r="BJ59" s="79"/>
      <c r="BK59" s="71">
        <v>33766779</v>
      </c>
      <c r="BL59" s="79"/>
      <c r="BM59" s="79"/>
      <c r="BN59" s="79"/>
      <c r="BO59" s="79"/>
      <c r="BP59" s="79"/>
      <c r="BQ59" s="79"/>
      <c r="BR59" s="79"/>
      <c r="BS59" s="78">
        <v>33766779</v>
      </c>
      <c r="BT59" s="79"/>
      <c r="BU59" s="79"/>
      <c r="BV59" s="79"/>
      <c r="BW59" s="79"/>
      <c r="BX59" s="71">
        <v>129320470</v>
      </c>
      <c r="BY59" s="73">
        <v>0</v>
      </c>
      <c r="BZ59" s="73">
        <v>0</v>
      </c>
      <c r="CA59" s="73">
        <v>0</v>
      </c>
      <c r="CB59" s="73">
        <v>0</v>
      </c>
      <c r="CC59" s="73">
        <v>0</v>
      </c>
      <c r="CD59" s="73">
        <v>0</v>
      </c>
      <c r="CE59" s="73">
        <v>0</v>
      </c>
      <c r="CF59" s="73">
        <v>129320470</v>
      </c>
      <c r="CG59" s="73">
        <v>0</v>
      </c>
      <c r="CH59" s="73">
        <v>0</v>
      </c>
      <c r="CI59" s="73">
        <v>0</v>
      </c>
      <c r="CJ59" s="73">
        <v>0</v>
      </c>
      <c r="CK59" s="63" t="s">
        <v>668</v>
      </c>
      <c r="CL59" s="74" t="s">
        <v>660</v>
      </c>
      <c r="CM59" s="74" t="s">
        <v>661</v>
      </c>
      <c r="CN59" s="74" t="s">
        <v>296</v>
      </c>
      <c r="CO59" s="60">
        <v>1</v>
      </c>
      <c r="CP59" s="61" t="s">
        <v>196</v>
      </c>
      <c r="CQ59" s="60">
        <v>102</v>
      </c>
      <c r="CR59" s="61" t="s">
        <v>574</v>
      </c>
      <c r="CS59" s="60">
        <v>10202</v>
      </c>
      <c r="CT59" s="61" t="s">
        <v>629</v>
      </c>
      <c r="CU59" s="62">
        <v>1020201</v>
      </c>
      <c r="CV59" s="63" t="s">
        <v>630</v>
      </c>
      <c r="CW59" s="100" t="s">
        <v>631</v>
      </c>
      <c r="CX59" s="100" t="s">
        <v>196</v>
      </c>
      <c r="CY59" s="100" t="s">
        <v>574</v>
      </c>
      <c r="CZ59" s="100" t="s">
        <v>629</v>
      </c>
      <c r="DA59" s="100" t="s">
        <v>630</v>
      </c>
    </row>
    <row r="60" spans="2:105" ht="102" hidden="1" x14ac:dyDescent="0.25">
      <c r="B60" s="65" t="s">
        <v>669</v>
      </c>
      <c r="C60" s="80" t="s">
        <v>670</v>
      </c>
      <c r="D60" s="63" t="s">
        <v>652</v>
      </c>
      <c r="E60" s="65" t="s">
        <v>622</v>
      </c>
      <c r="F60" s="63" t="s">
        <v>623</v>
      </c>
      <c r="G60" s="62" t="s">
        <v>183</v>
      </c>
      <c r="H60" s="63" t="s">
        <v>653</v>
      </c>
      <c r="I60" s="63" t="s">
        <v>671</v>
      </c>
      <c r="J60" s="307">
        <v>2015</v>
      </c>
      <c r="K60" s="308">
        <v>0</v>
      </c>
      <c r="L60" s="63" t="s">
        <v>242</v>
      </c>
      <c r="M60" s="63" t="s">
        <v>672</v>
      </c>
      <c r="N60" s="63" t="s">
        <v>673</v>
      </c>
      <c r="O60" s="63" t="s">
        <v>674</v>
      </c>
      <c r="P60" s="63" t="s">
        <v>657</v>
      </c>
      <c r="Q60" s="63" t="s">
        <v>675</v>
      </c>
      <c r="R60" s="63"/>
      <c r="S60" s="68">
        <v>2220</v>
      </c>
      <c r="T60" s="69">
        <v>8880</v>
      </c>
      <c r="U60" s="69">
        <v>2220</v>
      </c>
      <c r="V60" s="69">
        <v>2220</v>
      </c>
      <c r="W60" s="69">
        <v>2220</v>
      </c>
      <c r="X60" s="71">
        <v>28595847</v>
      </c>
      <c r="Y60" s="79"/>
      <c r="Z60" s="79"/>
      <c r="AA60" s="79"/>
      <c r="AB60" s="79"/>
      <c r="AC60" s="79"/>
      <c r="AD60" s="79"/>
      <c r="AE60" s="79"/>
      <c r="AF60" s="78">
        <v>28595847</v>
      </c>
      <c r="AG60" s="79"/>
      <c r="AH60" s="79"/>
      <c r="AI60" s="79"/>
      <c r="AJ60" s="79"/>
      <c r="AK60" s="71">
        <v>29449455</v>
      </c>
      <c r="AL60" s="79"/>
      <c r="AM60" s="79"/>
      <c r="AN60" s="79"/>
      <c r="AO60" s="79"/>
      <c r="AP60" s="79"/>
      <c r="AQ60" s="79"/>
      <c r="AR60" s="79"/>
      <c r="AS60" s="78">
        <v>29449455</v>
      </c>
      <c r="AT60" s="79"/>
      <c r="AU60" s="79"/>
      <c r="AV60" s="79"/>
      <c r="AW60" s="79"/>
      <c r="AX60" s="71">
        <v>30341862</v>
      </c>
      <c r="AY60" s="79"/>
      <c r="AZ60" s="79"/>
      <c r="BA60" s="79"/>
      <c r="BB60" s="79"/>
      <c r="BC60" s="79"/>
      <c r="BD60" s="79"/>
      <c r="BE60" s="79"/>
      <c r="BF60" s="78">
        <v>30341862</v>
      </c>
      <c r="BG60" s="79"/>
      <c r="BH60" s="79"/>
      <c r="BI60" s="79"/>
      <c r="BJ60" s="79"/>
      <c r="BK60" s="71">
        <v>31234270</v>
      </c>
      <c r="BL60" s="79"/>
      <c r="BM60" s="79"/>
      <c r="BN60" s="79"/>
      <c r="BO60" s="79"/>
      <c r="BP60" s="79"/>
      <c r="BQ60" s="79"/>
      <c r="BR60" s="79"/>
      <c r="BS60" s="78">
        <v>31234270</v>
      </c>
      <c r="BT60" s="79"/>
      <c r="BU60" s="79"/>
      <c r="BV60" s="79"/>
      <c r="BW60" s="79"/>
      <c r="BX60" s="71">
        <v>119621434</v>
      </c>
      <c r="BY60" s="73">
        <v>0</v>
      </c>
      <c r="BZ60" s="73">
        <v>0</v>
      </c>
      <c r="CA60" s="73">
        <v>0</v>
      </c>
      <c r="CB60" s="73">
        <v>0</v>
      </c>
      <c r="CC60" s="73">
        <v>0</v>
      </c>
      <c r="CD60" s="73">
        <v>0</v>
      </c>
      <c r="CE60" s="73">
        <v>0</v>
      </c>
      <c r="CF60" s="73">
        <v>119621434</v>
      </c>
      <c r="CG60" s="73">
        <v>0</v>
      </c>
      <c r="CH60" s="73">
        <v>0</v>
      </c>
      <c r="CI60" s="73">
        <v>0</v>
      </c>
      <c r="CJ60" s="73">
        <v>0</v>
      </c>
      <c r="CK60" s="63" t="s">
        <v>676</v>
      </c>
      <c r="CL60" s="74" t="s">
        <v>660</v>
      </c>
      <c r="CM60" s="74" t="s">
        <v>661</v>
      </c>
      <c r="CN60" s="74" t="s">
        <v>296</v>
      </c>
      <c r="CO60" s="60">
        <v>1</v>
      </c>
      <c r="CP60" s="61" t="s">
        <v>196</v>
      </c>
      <c r="CQ60" s="60">
        <v>102</v>
      </c>
      <c r="CR60" s="61" t="s">
        <v>574</v>
      </c>
      <c r="CS60" s="60">
        <v>10202</v>
      </c>
      <c r="CT60" s="61" t="s">
        <v>629</v>
      </c>
      <c r="CU60" s="62">
        <v>1020201</v>
      </c>
      <c r="CV60" s="63" t="s">
        <v>630</v>
      </c>
      <c r="CW60" s="100" t="s">
        <v>631</v>
      </c>
      <c r="CX60" s="100" t="s">
        <v>196</v>
      </c>
      <c r="CY60" s="100" t="s">
        <v>574</v>
      </c>
      <c r="CZ60" s="100" t="s">
        <v>629</v>
      </c>
      <c r="DA60" s="100" t="s">
        <v>630</v>
      </c>
    </row>
    <row r="61" spans="2:105" ht="102" hidden="1" x14ac:dyDescent="0.25">
      <c r="B61" s="65" t="s">
        <v>677</v>
      </c>
      <c r="C61" s="103" t="s">
        <v>678</v>
      </c>
      <c r="D61" s="63" t="s">
        <v>564</v>
      </c>
      <c r="E61" s="65" t="s">
        <v>622</v>
      </c>
      <c r="F61" s="63" t="s">
        <v>623</v>
      </c>
      <c r="G61" s="62" t="s">
        <v>240</v>
      </c>
      <c r="H61" s="63" t="s">
        <v>679</v>
      </c>
      <c r="I61" s="63" t="s">
        <v>671</v>
      </c>
      <c r="J61" s="307">
        <v>2015</v>
      </c>
      <c r="K61" s="308">
        <v>0</v>
      </c>
      <c r="L61" s="63" t="s">
        <v>568</v>
      </c>
      <c r="M61" s="63" t="s">
        <v>680</v>
      </c>
      <c r="N61" s="63" t="s">
        <v>681</v>
      </c>
      <c r="O61" s="63" t="s">
        <v>682</v>
      </c>
      <c r="P61" s="63" t="s">
        <v>246</v>
      </c>
      <c r="Q61" s="63" t="s">
        <v>627</v>
      </c>
      <c r="R61" s="63"/>
      <c r="S61" s="68">
        <v>1</v>
      </c>
      <c r="T61" s="69">
        <v>1</v>
      </c>
      <c r="U61" s="69">
        <v>1</v>
      </c>
      <c r="V61" s="69">
        <v>1</v>
      </c>
      <c r="W61" s="69">
        <v>1</v>
      </c>
      <c r="X61" s="71">
        <v>50000000</v>
      </c>
      <c r="Y61" s="79">
        <v>50000000</v>
      </c>
      <c r="Z61" s="79"/>
      <c r="AA61" s="79"/>
      <c r="AB61" s="79"/>
      <c r="AC61" s="79"/>
      <c r="AD61" s="79"/>
      <c r="AE61" s="79"/>
      <c r="AF61" s="79"/>
      <c r="AG61" s="79"/>
      <c r="AH61" s="79"/>
      <c r="AI61" s="79"/>
      <c r="AJ61" s="79"/>
      <c r="AK61" s="71">
        <v>20000000</v>
      </c>
      <c r="AL61" s="79">
        <v>20000000</v>
      </c>
      <c r="AM61" s="79"/>
      <c r="AN61" s="79"/>
      <c r="AO61" s="79"/>
      <c r="AP61" s="79"/>
      <c r="AQ61" s="79"/>
      <c r="AR61" s="79"/>
      <c r="AS61" s="79"/>
      <c r="AT61" s="79"/>
      <c r="AU61" s="79"/>
      <c r="AV61" s="79"/>
      <c r="AW61" s="79"/>
      <c r="AX61" s="71">
        <v>20000000</v>
      </c>
      <c r="AY61" s="79">
        <v>20000000</v>
      </c>
      <c r="AZ61" s="79"/>
      <c r="BA61" s="79"/>
      <c r="BB61" s="79"/>
      <c r="BC61" s="79"/>
      <c r="BD61" s="79"/>
      <c r="BE61" s="79"/>
      <c r="BF61" s="79"/>
      <c r="BG61" s="79"/>
      <c r="BH61" s="79"/>
      <c r="BI61" s="79"/>
      <c r="BJ61" s="79"/>
      <c r="BK61" s="71">
        <v>0</v>
      </c>
      <c r="BL61" s="79"/>
      <c r="BM61" s="79"/>
      <c r="BN61" s="79"/>
      <c r="BO61" s="79"/>
      <c r="BP61" s="79"/>
      <c r="BQ61" s="79"/>
      <c r="BR61" s="79"/>
      <c r="BS61" s="79"/>
      <c r="BT61" s="79"/>
      <c r="BU61" s="79"/>
      <c r="BV61" s="79"/>
      <c r="BW61" s="79"/>
      <c r="BX61" s="71">
        <v>90000000</v>
      </c>
      <c r="BY61" s="73">
        <v>90000000</v>
      </c>
      <c r="BZ61" s="73">
        <v>0</v>
      </c>
      <c r="CA61" s="73">
        <v>0</v>
      </c>
      <c r="CB61" s="73">
        <v>0</v>
      </c>
      <c r="CC61" s="73">
        <v>0</v>
      </c>
      <c r="CD61" s="73">
        <v>0</v>
      </c>
      <c r="CE61" s="73">
        <v>0</v>
      </c>
      <c r="CF61" s="73">
        <v>0</v>
      </c>
      <c r="CG61" s="73">
        <v>0</v>
      </c>
      <c r="CH61" s="73">
        <v>0</v>
      </c>
      <c r="CI61" s="73">
        <v>0</v>
      </c>
      <c r="CJ61" s="73">
        <v>0</v>
      </c>
      <c r="CK61" s="63" t="s">
        <v>683</v>
      </c>
      <c r="CL61" s="74" t="s">
        <v>479</v>
      </c>
      <c r="CM61" s="74" t="s">
        <v>480</v>
      </c>
      <c r="CN61" s="74" t="s">
        <v>296</v>
      </c>
      <c r="CO61" s="60">
        <v>1</v>
      </c>
      <c r="CP61" s="61" t="s">
        <v>196</v>
      </c>
      <c r="CQ61" s="60">
        <v>102</v>
      </c>
      <c r="CR61" s="61" t="s">
        <v>574</v>
      </c>
      <c r="CS61" s="60">
        <v>10202</v>
      </c>
      <c r="CT61" s="61" t="s">
        <v>629</v>
      </c>
      <c r="CU61" s="62">
        <v>1020202</v>
      </c>
      <c r="CV61" s="63" t="s">
        <v>684</v>
      </c>
      <c r="CW61" s="100" t="s">
        <v>631</v>
      </c>
      <c r="CX61" s="100" t="s">
        <v>196</v>
      </c>
      <c r="CY61" s="100" t="s">
        <v>574</v>
      </c>
      <c r="CZ61" s="100" t="s">
        <v>629</v>
      </c>
      <c r="DA61" s="100" t="s">
        <v>684</v>
      </c>
    </row>
    <row r="62" spans="2:105" ht="102" hidden="1" x14ac:dyDescent="0.25">
      <c r="B62" s="99" t="s">
        <v>685</v>
      </c>
      <c r="C62" s="103" t="s">
        <v>686</v>
      </c>
      <c r="D62" s="63" t="s">
        <v>687</v>
      </c>
      <c r="E62" s="65" t="s">
        <v>622</v>
      </c>
      <c r="F62" s="63" t="s">
        <v>623</v>
      </c>
      <c r="G62" s="62" t="s">
        <v>183</v>
      </c>
      <c r="H62" s="63" t="s">
        <v>567</v>
      </c>
      <c r="I62" s="63" t="s">
        <v>339</v>
      </c>
      <c r="J62" s="307">
        <v>2015</v>
      </c>
      <c r="K62" s="308" t="s">
        <v>490</v>
      </c>
      <c r="L62" s="63" t="s">
        <v>688</v>
      </c>
      <c r="M62" s="63" t="s">
        <v>689</v>
      </c>
      <c r="N62" s="63" t="s">
        <v>690</v>
      </c>
      <c r="O62" s="63" t="s">
        <v>691</v>
      </c>
      <c r="P62" s="63" t="s">
        <v>246</v>
      </c>
      <c r="Q62" s="63" t="s">
        <v>692</v>
      </c>
      <c r="R62" s="63"/>
      <c r="S62" s="68">
        <v>4</v>
      </c>
      <c r="T62" s="69">
        <v>0</v>
      </c>
      <c r="U62" s="69">
        <v>2</v>
      </c>
      <c r="V62" s="69">
        <v>3</v>
      </c>
      <c r="W62" s="69">
        <v>4</v>
      </c>
      <c r="X62" s="71">
        <v>20000000</v>
      </c>
      <c r="Y62" s="79"/>
      <c r="Z62" s="104">
        <v>20000000</v>
      </c>
      <c r="AA62" s="79"/>
      <c r="AB62" s="79"/>
      <c r="AC62" s="79"/>
      <c r="AD62" s="79"/>
      <c r="AE62" s="79"/>
      <c r="AF62" s="79"/>
      <c r="AG62" s="79"/>
      <c r="AH62" s="79"/>
      <c r="AI62" s="79"/>
      <c r="AJ62" s="79"/>
      <c r="AK62" s="71">
        <v>60000000</v>
      </c>
      <c r="AL62" s="79"/>
      <c r="AM62" s="104">
        <v>60000000</v>
      </c>
      <c r="AN62" s="79"/>
      <c r="AO62" s="79"/>
      <c r="AP62" s="79"/>
      <c r="AQ62" s="79"/>
      <c r="AR62" s="79"/>
      <c r="AS62" s="79"/>
      <c r="AT62" s="79"/>
      <c r="AU62" s="79"/>
      <c r="AV62" s="79"/>
      <c r="AW62" s="79"/>
      <c r="AX62" s="71">
        <v>60000000</v>
      </c>
      <c r="AY62" s="79"/>
      <c r="AZ62" s="104">
        <v>60000000</v>
      </c>
      <c r="BA62" s="79"/>
      <c r="BB62" s="79"/>
      <c r="BC62" s="79"/>
      <c r="BD62" s="79"/>
      <c r="BE62" s="79"/>
      <c r="BF62" s="79"/>
      <c r="BG62" s="79"/>
      <c r="BH62" s="79"/>
      <c r="BI62" s="79"/>
      <c r="BJ62" s="79"/>
      <c r="BK62" s="71">
        <v>60000000</v>
      </c>
      <c r="BL62" s="79"/>
      <c r="BM62" s="104">
        <v>60000000</v>
      </c>
      <c r="BN62" s="79"/>
      <c r="BO62" s="79"/>
      <c r="BP62" s="79"/>
      <c r="BQ62" s="79"/>
      <c r="BR62" s="79"/>
      <c r="BS62" s="79"/>
      <c r="BT62" s="79"/>
      <c r="BU62" s="79"/>
      <c r="BV62" s="79"/>
      <c r="BW62" s="79"/>
      <c r="BX62" s="71">
        <v>200000000</v>
      </c>
      <c r="BY62" s="73">
        <v>0</v>
      </c>
      <c r="BZ62" s="73">
        <v>200000000</v>
      </c>
      <c r="CA62" s="73">
        <v>0</v>
      </c>
      <c r="CB62" s="73">
        <v>0</v>
      </c>
      <c r="CC62" s="73">
        <v>0</v>
      </c>
      <c r="CD62" s="73">
        <v>0</v>
      </c>
      <c r="CE62" s="73">
        <v>0</v>
      </c>
      <c r="CF62" s="73">
        <v>0</v>
      </c>
      <c r="CG62" s="73">
        <v>0</v>
      </c>
      <c r="CH62" s="73">
        <v>0</v>
      </c>
      <c r="CI62" s="73">
        <v>0</v>
      </c>
      <c r="CJ62" s="73">
        <v>0</v>
      </c>
      <c r="CK62" s="63" t="s">
        <v>693</v>
      </c>
      <c r="CL62" s="74" t="s">
        <v>479</v>
      </c>
      <c r="CM62" s="74" t="s">
        <v>480</v>
      </c>
      <c r="CN62" s="74" t="s">
        <v>296</v>
      </c>
      <c r="CO62" s="60">
        <v>1</v>
      </c>
      <c r="CP62" s="61" t="s">
        <v>196</v>
      </c>
      <c r="CQ62" s="60">
        <v>102</v>
      </c>
      <c r="CR62" s="61" t="s">
        <v>574</v>
      </c>
      <c r="CS62" s="60">
        <v>10202</v>
      </c>
      <c r="CT62" s="61" t="s">
        <v>629</v>
      </c>
      <c r="CU62" s="62">
        <v>1020202</v>
      </c>
      <c r="CV62" s="63" t="s">
        <v>684</v>
      </c>
      <c r="CW62" s="100" t="s">
        <v>631</v>
      </c>
      <c r="CX62" s="100" t="s">
        <v>196</v>
      </c>
      <c r="CY62" s="100" t="s">
        <v>574</v>
      </c>
      <c r="CZ62" s="100" t="s">
        <v>629</v>
      </c>
      <c r="DA62" s="100" t="s">
        <v>684</v>
      </c>
    </row>
    <row r="63" spans="2:105" ht="102" hidden="1" x14ac:dyDescent="0.25">
      <c r="B63" s="65" t="s">
        <v>694</v>
      </c>
      <c r="C63" s="80" t="s">
        <v>695</v>
      </c>
      <c r="D63" s="63" t="s">
        <v>564</v>
      </c>
      <c r="E63" s="65" t="s">
        <v>622</v>
      </c>
      <c r="F63" s="63" t="s">
        <v>623</v>
      </c>
      <c r="G63" s="62" t="s">
        <v>183</v>
      </c>
      <c r="H63" s="63" t="s">
        <v>580</v>
      </c>
      <c r="I63" s="63" t="s">
        <v>505</v>
      </c>
      <c r="J63" s="307">
        <v>2015</v>
      </c>
      <c r="K63" s="308">
        <v>0</v>
      </c>
      <c r="L63" s="63" t="s">
        <v>568</v>
      </c>
      <c r="M63" s="63" t="s">
        <v>696</v>
      </c>
      <c r="N63" s="63" t="s">
        <v>697</v>
      </c>
      <c r="O63" s="63" t="s">
        <v>698</v>
      </c>
      <c r="P63" s="63" t="s">
        <v>246</v>
      </c>
      <c r="Q63" s="63" t="s">
        <v>627</v>
      </c>
      <c r="R63" s="63"/>
      <c r="S63" s="68">
        <v>30</v>
      </c>
      <c r="T63" s="69">
        <v>50</v>
      </c>
      <c r="U63" s="69">
        <v>0</v>
      </c>
      <c r="V63" s="69">
        <v>15</v>
      </c>
      <c r="W63" s="69">
        <v>30</v>
      </c>
      <c r="X63" s="71">
        <v>0</v>
      </c>
      <c r="Y63" s="79"/>
      <c r="Z63" s="79"/>
      <c r="AA63" s="79"/>
      <c r="AB63" s="79"/>
      <c r="AC63" s="79"/>
      <c r="AD63" s="79"/>
      <c r="AE63" s="79"/>
      <c r="AF63" s="79"/>
      <c r="AG63" s="79"/>
      <c r="AH63" s="79"/>
      <c r="AI63" s="79"/>
      <c r="AJ63" s="79"/>
      <c r="AK63" s="71">
        <v>50000000</v>
      </c>
      <c r="AL63" s="79">
        <v>50000000</v>
      </c>
      <c r="AM63" s="79"/>
      <c r="AN63" s="79"/>
      <c r="AO63" s="79"/>
      <c r="AP63" s="79"/>
      <c r="AQ63" s="79"/>
      <c r="AR63" s="79"/>
      <c r="AS63" s="79"/>
      <c r="AT63" s="79"/>
      <c r="AU63" s="79"/>
      <c r="AV63" s="79"/>
      <c r="AW63" s="79"/>
      <c r="AX63" s="71">
        <v>50000000</v>
      </c>
      <c r="AY63" s="79">
        <v>50000000</v>
      </c>
      <c r="AZ63" s="79"/>
      <c r="BA63" s="79"/>
      <c r="BB63" s="79"/>
      <c r="BC63" s="79"/>
      <c r="BD63" s="79"/>
      <c r="BE63" s="79"/>
      <c r="BF63" s="79"/>
      <c r="BG63" s="79"/>
      <c r="BH63" s="79"/>
      <c r="BI63" s="79"/>
      <c r="BJ63" s="79"/>
      <c r="BK63" s="71">
        <v>50000000</v>
      </c>
      <c r="BL63" s="79">
        <v>50000000</v>
      </c>
      <c r="BM63" s="79"/>
      <c r="BN63" s="79"/>
      <c r="BO63" s="79"/>
      <c r="BP63" s="79"/>
      <c r="BQ63" s="79"/>
      <c r="BR63" s="79"/>
      <c r="BS63" s="79"/>
      <c r="BT63" s="79"/>
      <c r="BU63" s="79"/>
      <c r="BV63" s="79"/>
      <c r="BW63" s="79"/>
      <c r="BX63" s="71">
        <v>150000000</v>
      </c>
      <c r="BY63" s="73">
        <v>150000000</v>
      </c>
      <c r="BZ63" s="73">
        <v>0</v>
      </c>
      <c r="CA63" s="73">
        <v>0</v>
      </c>
      <c r="CB63" s="73">
        <v>0</v>
      </c>
      <c r="CC63" s="73">
        <v>0</v>
      </c>
      <c r="CD63" s="73">
        <v>0</v>
      </c>
      <c r="CE63" s="73">
        <v>0</v>
      </c>
      <c r="CF63" s="73">
        <v>0</v>
      </c>
      <c r="CG63" s="73">
        <v>0</v>
      </c>
      <c r="CH63" s="73">
        <v>0</v>
      </c>
      <c r="CI63" s="73">
        <v>0</v>
      </c>
      <c r="CJ63" s="73">
        <v>0</v>
      </c>
      <c r="CK63" s="63" t="s">
        <v>699</v>
      </c>
      <c r="CL63" s="74" t="s">
        <v>479</v>
      </c>
      <c r="CM63" s="74" t="s">
        <v>480</v>
      </c>
      <c r="CN63" s="74" t="s">
        <v>606</v>
      </c>
      <c r="CO63" s="60">
        <v>1</v>
      </c>
      <c r="CP63" s="61" t="s">
        <v>196</v>
      </c>
      <c r="CQ63" s="60">
        <v>102</v>
      </c>
      <c r="CR63" s="61" t="s">
        <v>574</v>
      </c>
      <c r="CS63" s="60">
        <v>10202</v>
      </c>
      <c r="CT63" s="61" t="s">
        <v>629</v>
      </c>
      <c r="CU63" s="62">
        <v>1020203</v>
      </c>
      <c r="CV63" s="63" t="s">
        <v>700</v>
      </c>
      <c r="CW63" s="100" t="s">
        <v>631</v>
      </c>
      <c r="CX63" s="100" t="s">
        <v>196</v>
      </c>
      <c r="CY63" s="100" t="s">
        <v>574</v>
      </c>
      <c r="CZ63" s="100" t="s">
        <v>629</v>
      </c>
      <c r="DA63" s="100" t="s">
        <v>700</v>
      </c>
    </row>
    <row r="64" spans="2:105" ht="22.7" hidden="1" customHeight="1" x14ac:dyDescent="0.25">
      <c r="B64" s="65" t="s">
        <v>701</v>
      </c>
      <c r="C64" s="103" t="s">
        <v>702</v>
      </c>
      <c r="D64" s="63" t="s">
        <v>564</v>
      </c>
      <c r="E64" s="65" t="s">
        <v>622</v>
      </c>
      <c r="F64" s="63" t="s">
        <v>623</v>
      </c>
      <c r="G64" s="62" t="s">
        <v>183</v>
      </c>
      <c r="H64" s="63" t="s">
        <v>580</v>
      </c>
      <c r="I64" s="63" t="s">
        <v>505</v>
      </c>
      <c r="J64" s="307">
        <v>2015</v>
      </c>
      <c r="K64" s="308">
        <v>0</v>
      </c>
      <c r="L64" s="63" t="s">
        <v>688</v>
      </c>
      <c r="M64" s="63" t="s">
        <v>703</v>
      </c>
      <c r="N64" s="63" t="s">
        <v>704</v>
      </c>
      <c r="O64" s="63" t="s">
        <v>705</v>
      </c>
      <c r="P64" s="63" t="s">
        <v>190</v>
      </c>
      <c r="Q64" s="63" t="s">
        <v>572</v>
      </c>
      <c r="R64" s="63"/>
      <c r="S64" s="68">
        <v>2500</v>
      </c>
      <c r="T64" s="69">
        <v>1500</v>
      </c>
      <c r="U64" s="69">
        <v>2000</v>
      </c>
      <c r="V64" s="69">
        <v>2000</v>
      </c>
      <c r="W64" s="69">
        <v>2500</v>
      </c>
      <c r="X64" s="71">
        <v>50000000</v>
      </c>
      <c r="Y64" s="79">
        <v>50000000</v>
      </c>
      <c r="Z64" s="79"/>
      <c r="AA64" s="79"/>
      <c r="AB64" s="79"/>
      <c r="AC64" s="79"/>
      <c r="AD64" s="79"/>
      <c r="AE64" s="79"/>
      <c r="AF64" s="79"/>
      <c r="AG64" s="79"/>
      <c r="AH64" s="79"/>
      <c r="AI64" s="79"/>
      <c r="AJ64" s="79"/>
      <c r="AK64" s="71">
        <v>20000000</v>
      </c>
      <c r="AL64" s="79">
        <v>20000000</v>
      </c>
      <c r="AM64" s="79"/>
      <c r="AN64" s="79"/>
      <c r="AO64" s="79"/>
      <c r="AP64" s="79"/>
      <c r="AQ64" s="79"/>
      <c r="AR64" s="79"/>
      <c r="AS64" s="79"/>
      <c r="AT64" s="79"/>
      <c r="AU64" s="79"/>
      <c r="AV64" s="79"/>
      <c r="AW64" s="79"/>
      <c r="AX64" s="71">
        <v>0</v>
      </c>
      <c r="AY64" s="79"/>
      <c r="AZ64" s="79"/>
      <c r="BA64" s="79"/>
      <c r="BB64" s="79"/>
      <c r="BC64" s="79"/>
      <c r="BD64" s="79"/>
      <c r="BE64" s="79"/>
      <c r="BF64" s="79"/>
      <c r="BG64" s="79"/>
      <c r="BH64" s="79"/>
      <c r="BI64" s="79"/>
      <c r="BJ64" s="79"/>
      <c r="BK64" s="71">
        <v>20000000</v>
      </c>
      <c r="BL64" s="79">
        <v>20000000</v>
      </c>
      <c r="BM64" s="79"/>
      <c r="BN64" s="79"/>
      <c r="BO64" s="79"/>
      <c r="BP64" s="79"/>
      <c r="BQ64" s="79"/>
      <c r="BR64" s="79"/>
      <c r="BS64" s="79"/>
      <c r="BT64" s="79"/>
      <c r="BU64" s="79"/>
      <c r="BV64" s="79"/>
      <c r="BW64" s="79"/>
      <c r="BX64" s="71">
        <v>90000000</v>
      </c>
      <c r="BY64" s="73">
        <v>90000000</v>
      </c>
      <c r="BZ64" s="73">
        <v>0</v>
      </c>
      <c r="CA64" s="73">
        <v>0</v>
      </c>
      <c r="CB64" s="73">
        <v>0</v>
      </c>
      <c r="CC64" s="73">
        <v>0</v>
      </c>
      <c r="CD64" s="73">
        <v>0</v>
      </c>
      <c r="CE64" s="73">
        <v>0</v>
      </c>
      <c r="CF64" s="73">
        <v>0</v>
      </c>
      <c r="CG64" s="73">
        <v>0</v>
      </c>
      <c r="CH64" s="73">
        <v>0</v>
      </c>
      <c r="CI64" s="73">
        <v>0</v>
      </c>
      <c r="CJ64" s="73">
        <v>0</v>
      </c>
      <c r="CK64" s="63" t="s">
        <v>706</v>
      </c>
      <c r="CL64" s="74" t="s">
        <v>479</v>
      </c>
      <c r="CM64" s="74" t="s">
        <v>480</v>
      </c>
      <c r="CN64" s="74" t="s">
        <v>606</v>
      </c>
      <c r="CO64" s="60">
        <v>1</v>
      </c>
      <c r="CP64" s="61" t="s">
        <v>196</v>
      </c>
      <c r="CQ64" s="60">
        <v>102</v>
      </c>
      <c r="CR64" s="61" t="s">
        <v>574</v>
      </c>
      <c r="CS64" s="60">
        <v>10202</v>
      </c>
      <c r="CT64" s="61" t="s">
        <v>629</v>
      </c>
      <c r="CU64" s="62">
        <v>1020203</v>
      </c>
      <c r="CV64" s="63" t="s">
        <v>700</v>
      </c>
      <c r="CW64" s="100" t="s">
        <v>631</v>
      </c>
      <c r="CX64" s="100" t="s">
        <v>196</v>
      </c>
      <c r="CY64" s="100" t="s">
        <v>574</v>
      </c>
      <c r="CZ64" s="100" t="s">
        <v>629</v>
      </c>
      <c r="DA64" s="100" t="s">
        <v>700</v>
      </c>
    </row>
    <row r="65" spans="2:105" ht="102" hidden="1" x14ac:dyDescent="0.25">
      <c r="B65" s="65" t="s">
        <v>707</v>
      </c>
      <c r="C65" s="75" t="s">
        <v>708</v>
      </c>
      <c r="D65" s="63" t="s">
        <v>709</v>
      </c>
      <c r="E65" s="65" t="s">
        <v>622</v>
      </c>
      <c r="F65" s="63" t="s">
        <v>623</v>
      </c>
      <c r="G65" s="62" t="s">
        <v>240</v>
      </c>
      <c r="H65" s="63" t="s">
        <v>710</v>
      </c>
      <c r="I65" s="63" t="s">
        <v>185</v>
      </c>
      <c r="J65" s="307">
        <v>2015</v>
      </c>
      <c r="K65" s="308">
        <v>0</v>
      </c>
      <c r="L65" s="63" t="s">
        <v>711</v>
      </c>
      <c r="M65" s="63" t="s">
        <v>712</v>
      </c>
      <c r="N65" s="63" t="s">
        <v>713</v>
      </c>
      <c r="O65" s="63" t="s">
        <v>714</v>
      </c>
      <c r="P65" s="63" t="s">
        <v>246</v>
      </c>
      <c r="Q65" s="63" t="s">
        <v>715</v>
      </c>
      <c r="R65" s="63"/>
      <c r="S65" s="68">
        <v>1</v>
      </c>
      <c r="T65" s="69">
        <v>1</v>
      </c>
      <c r="U65" s="69">
        <v>1</v>
      </c>
      <c r="V65" s="69">
        <v>1</v>
      </c>
      <c r="W65" s="69">
        <v>1</v>
      </c>
      <c r="X65" s="71">
        <v>0</v>
      </c>
      <c r="Y65" s="79"/>
      <c r="Z65" s="79"/>
      <c r="AA65" s="79"/>
      <c r="AB65" s="79"/>
      <c r="AC65" s="79"/>
      <c r="AD65" s="79"/>
      <c r="AE65" s="79"/>
      <c r="AF65" s="79"/>
      <c r="AG65" s="79"/>
      <c r="AH65" s="79"/>
      <c r="AI65" s="79"/>
      <c r="AJ65" s="79"/>
      <c r="AK65" s="71">
        <v>0</v>
      </c>
      <c r="AL65" s="79"/>
      <c r="AM65" s="79"/>
      <c r="AN65" s="79"/>
      <c r="AO65" s="79"/>
      <c r="AP65" s="79"/>
      <c r="AQ65" s="79"/>
      <c r="AR65" s="79"/>
      <c r="AS65" s="79"/>
      <c r="AT65" s="79"/>
      <c r="AU65" s="79"/>
      <c r="AV65" s="79"/>
      <c r="AW65" s="79"/>
      <c r="AX65" s="71">
        <v>0</v>
      </c>
      <c r="AY65" s="79"/>
      <c r="AZ65" s="79"/>
      <c r="BA65" s="79"/>
      <c r="BB65" s="79"/>
      <c r="BC65" s="79"/>
      <c r="BD65" s="79"/>
      <c r="BE65" s="79"/>
      <c r="BF65" s="79"/>
      <c r="BG65" s="79"/>
      <c r="BH65" s="79"/>
      <c r="BI65" s="79"/>
      <c r="BJ65" s="79"/>
      <c r="BK65" s="71">
        <v>0</v>
      </c>
      <c r="BL65" s="79"/>
      <c r="BM65" s="79"/>
      <c r="BN65" s="79"/>
      <c r="BO65" s="79"/>
      <c r="BP65" s="79"/>
      <c r="BQ65" s="79"/>
      <c r="BR65" s="79"/>
      <c r="BS65" s="79"/>
      <c r="BT65" s="79"/>
      <c r="BU65" s="79"/>
      <c r="BV65" s="79"/>
      <c r="BW65" s="79"/>
      <c r="BX65" s="71">
        <v>0</v>
      </c>
      <c r="BY65" s="73">
        <v>0</v>
      </c>
      <c r="BZ65" s="73">
        <v>0</v>
      </c>
      <c r="CA65" s="73">
        <v>0</v>
      </c>
      <c r="CB65" s="73">
        <v>0</v>
      </c>
      <c r="CC65" s="73">
        <v>0</v>
      </c>
      <c r="CD65" s="73">
        <v>0</v>
      </c>
      <c r="CE65" s="73">
        <v>0</v>
      </c>
      <c r="CF65" s="73">
        <v>0</v>
      </c>
      <c r="CG65" s="73">
        <v>0</v>
      </c>
      <c r="CH65" s="73">
        <v>0</v>
      </c>
      <c r="CI65" s="73">
        <v>0</v>
      </c>
      <c r="CJ65" s="73">
        <v>0</v>
      </c>
      <c r="CK65" s="63" t="s">
        <v>716</v>
      </c>
      <c r="CL65" s="74" t="s">
        <v>717</v>
      </c>
      <c r="CM65" s="74" t="s">
        <v>718</v>
      </c>
      <c r="CN65" s="74" t="s">
        <v>606</v>
      </c>
      <c r="CO65" s="60">
        <v>1</v>
      </c>
      <c r="CP65" s="61" t="s">
        <v>196</v>
      </c>
      <c r="CQ65" s="60">
        <v>102</v>
      </c>
      <c r="CR65" s="61" t="s">
        <v>574</v>
      </c>
      <c r="CS65" s="60">
        <v>10202</v>
      </c>
      <c r="CT65" s="61" t="s">
        <v>629</v>
      </c>
      <c r="CU65" s="62">
        <v>1020203</v>
      </c>
      <c r="CV65" s="63" t="s">
        <v>700</v>
      </c>
      <c r="CW65" s="100" t="s">
        <v>631</v>
      </c>
      <c r="CX65" s="100" t="s">
        <v>196</v>
      </c>
      <c r="CY65" s="100" t="s">
        <v>574</v>
      </c>
      <c r="CZ65" s="100" t="s">
        <v>629</v>
      </c>
      <c r="DA65" s="100" t="s">
        <v>700</v>
      </c>
    </row>
    <row r="66" spans="2:105" ht="102" hidden="1" x14ac:dyDescent="0.25">
      <c r="B66" s="65" t="s">
        <v>719</v>
      </c>
      <c r="C66" s="75" t="s">
        <v>720</v>
      </c>
      <c r="D66" s="63" t="s">
        <v>709</v>
      </c>
      <c r="E66" s="65" t="s">
        <v>622</v>
      </c>
      <c r="F66" s="63" t="s">
        <v>623</v>
      </c>
      <c r="G66" s="62" t="s">
        <v>240</v>
      </c>
      <c r="H66" s="62" t="s">
        <v>710</v>
      </c>
      <c r="I66" s="63" t="s">
        <v>185</v>
      </c>
      <c r="J66" s="307">
        <v>2015</v>
      </c>
      <c r="K66" s="308">
        <v>0</v>
      </c>
      <c r="L66" s="62" t="s">
        <v>721</v>
      </c>
      <c r="M66" s="62" t="s">
        <v>722</v>
      </c>
      <c r="N66" s="62" t="s">
        <v>723</v>
      </c>
      <c r="O66" s="62" t="s">
        <v>724</v>
      </c>
      <c r="P66" s="62" t="s">
        <v>246</v>
      </c>
      <c r="Q66" s="62" t="s">
        <v>725</v>
      </c>
      <c r="R66" s="62"/>
      <c r="S66" s="68">
        <v>1</v>
      </c>
      <c r="T66" s="69">
        <v>1</v>
      </c>
      <c r="U66" s="69">
        <v>0</v>
      </c>
      <c r="V66" s="69">
        <v>1</v>
      </c>
      <c r="W66" s="69">
        <v>1</v>
      </c>
      <c r="X66" s="71">
        <v>0</v>
      </c>
      <c r="Y66" s="79"/>
      <c r="Z66" s="79"/>
      <c r="AA66" s="79"/>
      <c r="AB66" s="79"/>
      <c r="AC66" s="79"/>
      <c r="AD66" s="79"/>
      <c r="AE66" s="79"/>
      <c r="AF66" s="79"/>
      <c r="AG66" s="79"/>
      <c r="AH66" s="79"/>
      <c r="AI66" s="79"/>
      <c r="AJ66" s="79"/>
      <c r="AK66" s="71">
        <v>0</v>
      </c>
      <c r="AL66" s="79"/>
      <c r="AM66" s="79"/>
      <c r="AN66" s="79"/>
      <c r="AO66" s="79"/>
      <c r="AP66" s="79"/>
      <c r="AQ66" s="79"/>
      <c r="AR66" s="79"/>
      <c r="AS66" s="79"/>
      <c r="AT66" s="79"/>
      <c r="AU66" s="79"/>
      <c r="AV66" s="79"/>
      <c r="AW66" s="79"/>
      <c r="AX66" s="71">
        <v>0</v>
      </c>
      <c r="AY66" s="79"/>
      <c r="AZ66" s="79"/>
      <c r="BA66" s="79"/>
      <c r="BB66" s="79"/>
      <c r="BC66" s="79"/>
      <c r="BD66" s="79"/>
      <c r="BE66" s="79"/>
      <c r="BF66" s="79"/>
      <c r="BG66" s="79"/>
      <c r="BH66" s="79"/>
      <c r="BI66" s="79"/>
      <c r="BJ66" s="79"/>
      <c r="BK66" s="71">
        <v>0</v>
      </c>
      <c r="BL66" s="79"/>
      <c r="BM66" s="79"/>
      <c r="BN66" s="79"/>
      <c r="BO66" s="79"/>
      <c r="BP66" s="79"/>
      <c r="BQ66" s="79"/>
      <c r="BR66" s="79"/>
      <c r="BS66" s="79"/>
      <c r="BT66" s="79"/>
      <c r="BU66" s="79"/>
      <c r="BV66" s="79"/>
      <c r="BW66" s="79"/>
      <c r="BX66" s="71">
        <v>0</v>
      </c>
      <c r="BY66" s="73">
        <v>0</v>
      </c>
      <c r="BZ66" s="73">
        <v>0</v>
      </c>
      <c r="CA66" s="73">
        <v>0</v>
      </c>
      <c r="CB66" s="73">
        <v>0</v>
      </c>
      <c r="CC66" s="73">
        <v>0</v>
      </c>
      <c r="CD66" s="73">
        <v>0</v>
      </c>
      <c r="CE66" s="73">
        <v>0</v>
      </c>
      <c r="CF66" s="73">
        <v>0</v>
      </c>
      <c r="CG66" s="73">
        <v>0</v>
      </c>
      <c r="CH66" s="73">
        <v>0</v>
      </c>
      <c r="CI66" s="73">
        <v>0</v>
      </c>
      <c r="CJ66" s="73">
        <v>0</v>
      </c>
      <c r="CK66" s="63" t="s">
        <v>726</v>
      </c>
      <c r="CL66" s="74" t="s">
        <v>727</v>
      </c>
      <c r="CM66" s="74" t="s">
        <v>728</v>
      </c>
      <c r="CN66" s="74" t="s">
        <v>606</v>
      </c>
      <c r="CO66" s="60">
        <v>1</v>
      </c>
      <c r="CP66" s="61" t="s">
        <v>196</v>
      </c>
      <c r="CQ66" s="60">
        <v>102</v>
      </c>
      <c r="CR66" s="61" t="s">
        <v>574</v>
      </c>
      <c r="CS66" s="60">
        <v>10202</v>
      </c>
      <c r="CT66" s="61" t="s">
        <v>629</v>
      </c>
      <c r="CU66" s="62">
        <v>1020203</v>
      </c>
      <c r="CV66" s="63" t="s">
        <v>700</v>
      </c>
      <c r="CW66" s="100" t="s">
        <v>631</v>
      </c>
      <c r="CX66" s="100" t="s">
        <v>196</v>
      </c>
      <c r="CY66" s="100" t="s">
        <v>574</v>
      </c>
      <c r="CZ66" s="100" t="s">
        <v>629</v>
      </c>
      <c r="DA66" s="100" t="s">
        <v>700</v>
      </c>
    </row>
    <row r="67" spans="2:105" ht="102" hidden="1" x14ac:dyDescent="0.25">
      <c r="B67" s="65" t="s">
        <v>729</v>
      </c>
      <c r="C67" s="80" t="s">
        <v>730</v>
      </c>
      <c r="D67" s="63" t="s">
        <v>709</v>
      </c>
      <c r="E67" s="65" t="s">
        <v>622</v>
      </c>
      <c r="F67" s="63" t="s">
        <v>623</v>
      </c>
      <c r="G67" s="62" t="s">
        <v>240</v>
      </c>
      <c r="H67" s="62" t="s">
        <v>710</v>
      </c>
      <c r="I67" s="63" t="s">
        <v>185</v>
      </c>
      <c r="J67" s="307">
        <v>2015</v>
      </c>
      <c r="K67" s="308">
        <v>0</v>
      </c>
      <c r="L67" s="62" t="s">
        <v>711</v>
      </c>
      <c r="M67" s="62" t="s">
        <v>731</v>
      </c>
      <c r="N67" s="62" t="s">
        <v>732</v>
      </c>
      <c r="O67" s="62" t="s">
        <v>733</v>
      </c>
      <c r="P67" s="62" t="s">
        <v>246</v>
      </c>
      <c r="Q67" s="62" t="s">
        <v>734</v>
      </c>
      <c r="R67" s="62"/>
      <c r="S67" s="68">
        <v>1</v>
      </c>
      <c r="T67" s="69">
        <v>1</v>
      </c>
      <c r="U67" s="69">
        <v>0</v>
      </c>
      <c r="V67" s="69">
        <v>1</v>
      </c>
      <c r="W67" s="69">
        <v>1</v>
      </c>
      <c r="X67" s="71">
        <v>0</v>
      </c>
      <c r="Y67" s="79"/>
      <c r="Z67" s="79"/>
      <c r="AA67" s="79"/>
      <c r="AB67" s="79"/>
      <c r="AC67" s="79"/>
      <c r="AD67" s="79"/>
      <c r="AE67" s="79"/>
      <c r="AF67" s="79"/>
      <c r="AG67" s="79"/>
      <c r="AH67" s="79"/>
      <c r="AI67" s="79"/>
      <c r="AJ67" s="79"/>
      <c r="AK67" s="71">
        <v>1000000000</v>
      </c>
      <c r="AL67" s="79">
        <v>1000000000</v>
      </c>
      <c r="AM67" s="79"/>
      <c r="AN67" s="79"/>
      <c r="AO67" s="79"/>
      <c r="AP67" s="79"/>
      <c r="AQ67" s="79"/>
      <c r="AR67" s="79"/>
      <c r="AS67" s="79"/>
      <c r="AT67" s="79"/>
      <c r="AU67" s="79"/>
      <c r="AV67" s="79"/>
      <c r="AW67" s="79"/>
      <c r="AX67" s="71">
        <v>0</v>
      </c>
      <c r="AY67" s="79"/>
      <c r="AZ67" s="79"/>
      <c r="BA67" s="79"/>
      <c r="BB67" s="79"/>
      <c r="BC67" s="79"/>
      <c r="BD67" s="79"/>
      <c r="BE67" s="79"/>
      <c r="BF67" s="79"/>
      <c r="BG67" s="79"/>
      <c r="BH67" s="79"/>
      <c r="BI67" s="79"/>
      <c r="BJ67" s="79"/>
      <c r="BK67" s="71">
        <v>0</v>
      </c>
      <c r="BL67" s="79"/>
      <c r="BM67" s="79"/>
      <c r="BN67" s="79"/>
      <c r="BO67" s="79"/>
      <c r="BP67" s="79"/>
      <c r="BQ67" s="79"/>
      <c r="BR67" s="79"/>
      <c r="BS67" s="79"/>
      <c r="BT67" s="79"/>
      <c r="BU67" s="79"/>
      <c r="BV67" s="79"/>
      <c r="BW67" s="79"/>
      <c r="BX67" s="71">
        <v>1000000000</v>
      </c>
      <c r="BY67" s="73">
        <v>1000000000</v>
      </c>
      <c r="BZ67" s="73">
        <v>0</v>
      </c>
      <c r="CA67" s="73">
        <v>0</v>
      </c>
      <c r="CB67" s="73">
        <v>0</v>
      </c>
      <c r="CC67" s="73">
        <v>0</v>
      </c>
      <c r="CD67" s="73">
        <v>0</v>
      </c>
      <c r="CE67" s="73">
        <v>0</v>
      </c>
      <c r="CF67" s="73">
        <v>0</v>
      </c>
      <c r="CG67" s="73">
        <v>0</v>
      </c>
      <c r="CH67" s="73">
        <v>0</v>
      </c>
      <c r="CI67" s="73">
        <v>0</v>
      </c>
      <c r="CJ67" s="73">
        <v>0</v>
      </c>
      <c r="CK67" s="63" t="s">
        <v>735</v>
      </c>
      <c r="CL67" s="74" t="s">
        <v>717</v>
      </c>
      <c r="CM67" s="74" t="s">
        <v>718</v>
      </c>
      <c r="CN67" s="74" t="s">
        <v>606</v>
      </c>
      <c r="CO67" s="60">
        <v>1</v>
      </c>
      <c r="CP67" s="61" t="s">
        <v>196</v>
      </c>
      <c r="CQ67" s="60">
        <v>102</v>
      </c>
      <c r="CR67" s="61" t="s">
        <v>574</v>
      </c>
      <c r="CS67" s="60">
        <v>10202</v>
      </c>
      <c r="CT67" s="61" t="s">
        <v>629</v>
      </c>
      <c r="CU67" s="62">
        <v>1020204</v>
      </c>
      <c r="CV67" s="63" t="s">
        <v>736</v>
      </c>
      <c r="CW67" s="100" t="s">
        <v>631</v>
      </c>
      <c r="CX67" s="100" t="s">
        <v>196</v>
      </c>
      <c r="CY67" s="100" t="s">
        <v>574</v>
      </c>
      <c r="CZ67" s="100" t="s">
        <v>629</v>
      </c>
      <c r="DA67" s="100" t="s">
        <v>736</v>
      </c>
    </row>
    <row r="68" spans="2:105" ht="102" hidden="1" x14ac:dyDescent="0.25">
      <c r="B68" s="65" t="s">
        <v>737</v>
      </c>
      <c r="C68" s="80" t="s">
        <v>738</v>
      </c>
      <c r="D68" s="63" t="s">
        <v>709</v>
      </c>
      <c r="E68" s="65" t="s">
        <v>622</v>
      </c>
      <c r="F68" s="63" t="s">
        <v>623</v>
      </c>
      <c r="G68" s="62" t="s">
        <v>240</v>
      </c>
      <c r="H68" s="62" t="s">
        <v>710</v>
      </c>
      <c r="I68" s="63" t="s">
        <v>185</v>
      </c>
      <c r="J68" s="307">
        <v>2015</v>
      </c>
      <c r="K68" s="308">
        <v>0</v>
      </c>
      <c r="L68" s="62" t="s">
        <v>711</v>
      </c>
      <c r="M68" s="62" t="s">
        <v>739</v>
      </c>
      <c r="N68" s="62" t="s">
        <v>740</v>
      </c>
      <c r="O68" s="62" t="s">
        <v>741</v>
      </c>
      <c r="P68" s="62" t="s">
        <v>246</v>
      </c>
      <c r="Q68" s="62" t="s">
        <v>742</v>
      </c>
      <c r="R68" s="62"/>
      <c r="S68" s="68">
        <v>1</v>
      </c>
      <c r="T68" s="69">
        <v>1</v>
      </c>
      <c r="U68" s="69">
        <v>1</v>
      </c>
      <c r="V68" s="69">
        <v>1</v>
      </c>
      <c r="W68" s="69">
        <v>1</v>
      </c>
      <c r="X68" s="71">
        <v>125000000</v>
      </c>
      <c r="Y68" s="79">
        <v>125000000</v>
      </c>
      <c r="Z68" s="79"/>
      <c r="AA68" s="79"/>
      <c r="AB68" s="79"/>
      <c r="AC68" s="79"/>
      <c r="AD68" s="79"/>
      <c r="AE68" s="79"/>
      <c r="AF68" s="79"/>
      <c r="AG68" s="79"/>
      <c r="AH68" s="79"/>
      <c r="AI68" s="79"/>
      <c r="AJ68" s="79"/>
      <c r="AK68" s="71">
        <v>0</v>
      </c>
      <c r="AL68" s="101"/>
      <c r="AM68" s="79"/>
      <c r="AN68" s="79"/>
      <c r="AO68" s="79"/>
      <c r="AP68" s="79"/>
      <c r="AQ68" s="79"/>
      <c r="AR68" s="79"/>
      <c r="AS68" s="79"/>
      <c r="AT68" s="79"/>
      <c r="AU68" s="79"/>
      <c r="AV68" s="79"/>
      <c r="AW68" s="79"/>
      <c r="AX68" s="71">
        <v>0</v>
      </c>
      <c r="AY68" s="101"/>
      <c r="AZ68" s="79"/>
      <c r="BA68" s="79"/>
      <c r="BB68" s="79"/>
      <c r="BC68" s="79"/>
      <c r="BD68" s="79"/>
      <c r="BE68" s="79"/>
      <c r="BF68" s="79"/>
      <c r="BG68" s="79"/>
      <c r="BH68" s="79"/>
      <c r="BI68" s="79"/>
      <c r="BJ68" s="79"/>
      <c r="BK68" s="71">
        <v>0</v>
      </c>
      <c r="BL68" s="101"/>
      <c r="BM68" s="79"/>
      <c r="BN68" s="79"/>
      <c r="BO68" s="79"/>
      <c r="BP68" s="79"/>
      <c r="BQ68" s="79"/>
      <c r="BR68" s="79"/>
      <c r="BS68" s="79"/>
      <c r="BT68" s="79"/>
      <c r="BU68" s="79"/>
      <c r="BV68" s="79"/>
      <c r="BW68" s="79"/>
      <c r="BX68" s="71">
        <v>125000000</v>
      </c>
      <c r="BY68" s="73">
        <v>125000000</v>
      </c>
      <c r="BZ68" s="73">
        <v>0</v>
      </c>
      <c r="CA68" s="73">
        <v>0</v>
      </c>
      <c r="CB68" s="73">
        <v>0</v>
      </c>
      <c r="CC68" s="73">
        <v>0</v>
      </c>
      <c r="CD68" s="73">
        <v>0</v>
      </c>
      <c r="CE68" s="73">
        <v>0</v>
      </c>
      <c r="CF68" s="73">
        <v>0</v>
      </c>
      <c r="CG68" s="73">
        <v>0</v>
      </c>
      <c r="CH68" s="73">
        <v>0</v>
      </c>
      <c r="CI68" s="73">
        <v>0</v>
      </c>
      <c r="CJ68" s="73">
        <v>0</v>
      </c>
      <c r="CK68" s="63" t="s">
        <v>743</v>
      </c>
      <c r="CL68" s="74" t="s">
        <v>479</v>
      </c>
      <c r="CM68" s="74" t="s">
        <v>480</v>
      </c>
      <c r="CN68" s="74" t="s">
        <v>606</v>
      </c>
      <c r="CO68" s="60">
        <v>1</v>
      </c>
      <c r="CP68" s="61" t="s">
        <v>196</v>
      </c>
      <c r="CQ68" s="60">
        <v>102</v>
      </c>
      <c r="CR68" s="61" t="s">
        <v>574</v>
      </c>
      <c r="CS68" s="60">
        <v>10202</v>
      </c>
      <c r="CT68" s="61" t="s">
        <v>629</v>
      </c>
      <c r="CU68" s="62">
        <v>1020204</v>
      </c>
      <c r="CV68" s="63" t="s">
        <v>736</v>
      </c>
      <c r="CW68" s="100" t="s">
        <v>631</v>
      </c>
      <c r="CX68" s="100" t="s">
        <v>196</v>
      </c>
      <c r="CY68" s="100" t="s">
        <v>574</v>
      </c>
      <c r="CZ68" s="100" t="s">
        <v>629</v>
      </c>
      <c r="DA68" s="100" t="s">
        <v>736</v>
      </c>
    </row>
    <row r="69" spans="2:105" ht="102" hidden="1" x14ac:dyDescent="0.25">
      <c r="B69" s="65" t="s">
        <v>744</v>
      </c>
      <c r="C69" s="80" t="s">
        <v>745</v>
      </c>
      <c r="D69" s="63" t="s">
        <v>564</v>
      </c>
      <c r="E69" s="65" t="s">
        <v>622</v>
      </c>
      <c r="F69" s="63" t="s">
        <v>623</v>
      </c>
      <c r="G69" s="62" t="s">
        <v>183</v>
      </c>
      <c r="H69" s="63" t="s">
        <v>580</v>
      </c>
      <c r="I69" s="63" t="s">
        <v>671</v>
      </c>
      <c r="J69" s="307">
        <v>2015</v>
      </c>
      <c r="K69" s="308">
        <v>0</v>
      </c>
      <c r="L69" s="63" t="s">
        <v>568</v>
      </c>
      <c r="M69" s="63" t="s">
        <v>746</v>
      </c>
      <c r="N69" s="63" t="s">
        <v>747</v>
      </c>
      <c r="O69" s="63" t="s">
        <v>748</v>
      </c>
      <c r="P69" s="63" t="s">
        <v>190</v>
      </c>
      <c r="Q69" s="63" t="s">
        <v>572</v>
      </c>
      <c r="R69" s="63"/>
      <c r="S69" s="68">
        <v>42</v>
      </c>
      <c r="T69" s="69">
        <v>12</v>
      </c>
      <c r="U69" s="69">
        <v>25</v>
      </c>
      <c r="V69" s="69">
        <v>35</v>
      </c>
      <c r="W69" s="69">
        <v>42</v>
      </c>
      <c r="X69" s="71">
        <v>10000000</v>
      </c>
      <c r="Y69" s="79">
        <v>10000000</v>
      </c>
      <c r="Z69" s="79"/>
      <c r="AA69" s="79"/>
      <c r="AB69" s="79"/>
      <c r="AC69" s="79"/>
      <c r="AD69" s="79"/>
      <c r="AE69" s="79"/>
      <c r="AF69" s="79"/>
      <c r="AG69" s="79"/>
      <c r="AH69" s="79"/>
      <c r="AI69" s="79"/>
      <c r="AJ69" s="79"/>
      <c r="AK69" s="71">
        <v>10000000</v>
      </c>
      <c r="AL69" s="79">
        <v>10000000</v>
      </c>
      <c r="AM69" s="79"/>
      <c r="AN69" s="79"/>
      <c r="AO69" s="79"/>
      <c r="AP69" s="79"/>
      <c r="AQ69" s="79"/>
      <c r="AR69" s="79"/>
      <c r="AS69" s="79"/>
      <c r="AT69" s="79"/>
      <c r="AU69" s="79"/>
      <c r="AV69" s="79"/>
      <c r="AW69" s="79"/>
      <c r="AX69" s="71">
        <v>10000000</v>
      </c>
      <c r="AY69" s="79">
        <v>10000000</v>
      </c>
      <c r="AZ69" s="79"/>
      <c r="BA69" s="79"/>
      <c r="BB69" s="79"/>
      <c r="BC69" s="79"/>
      <c r="BD69" s="79"/>
      <c r="BE69" s="79"/>
      <c r="BF69" s="79"/>
      <c r="BG69" s="79"/>
      <c r="BH69" s="79"/>
      <c r="BI69" s="79"/>
      <c r="BJ69" s="79"/>
      <c r="BK69" s="71">
        <v>10000000</v>
      </c>
      <c r="BL69" s="79">
        <v>10000000</v>
      </c>
      <c r="BM69" s="79"/>
      <c r="BN69" s="79"/>
      <c r="BO69" s="79"/>
      <c r="BP69" s="79"/>
      <c r="BQ69" s="79"/>
      <c r="BR69" s="79"/>
      <c r="BS69" s="79"/>
      <c r="BT69" s="79"/>
      <c r="BU69" s="79"/>
      <c r="BV69" s="79"/>
      <c r="BW69" s="79"/>
      <c r="BX69" s="71">
        <v>40000000</v>
      </c>
      <c r="BY69" s="73">
        <v>40000000</v>
      </c>
      <c r="BZ69" s="73">
        <v>0</v>
      </c>
      <c r="CA69" s="73">
        <v>0</v>
      </c>
      <c r="CB69" s="73">
        <v>0</v>
      </c>
      <c r="CC69" s="73">
        <v>0</v>
      </c>
      <c r="CD69" s="73">
        <v>0</v>
      </c>
      <c r="CE69" s="73">
        <v>0</v>
      </c>
      <c r="CF69" s="73">
        <v>0</v>
      </c>
      <c r="CG69" s="73">
        <v>0</v>
      </c>
      <c r="CH69" s="73">
        <v>0</v>
      </c>
      <c r="CI69" s="73">
        <v>0</v>
      </c>
      <c r="CJ69" s="73">
        <v>0</v>
      </c>
      <c r="CK69" s="63" t="s">
        <v>749</v>
      </c>
      <c r="CL69" s="74" t="s">
        <v>479</v>
      </c>
      <c r="CM69" s="74" t="s">
        <v>480</v>
      </c>
      <c r="CN69" s="74" t="s">
        <v>606</v>
      </c>
      <c r="CO69" s="60">
        <v>1</v>
      </c>
      <c r="CP69" s="61" t="s">
        <v>196</v>
      </c>
      <c r="CQ69" s="60">
        <v>102</v>
      </c>
      <c r="CR69" s="61" t="s">
        <v>574</v>
      </c>
      <c r="CS69" s="60">
        <v>10202</v>
      </c>
      <c r="CT69" s="61" t="s">
        <v>629</v>
      </c>
      <c r="CU69" s="62">
        <v>1020204</v>
      </c>
      <c r="CV69" s="63" t="s">
        <v>736</v>
      </c>
      <c r="CW69" s="100" t="s">
        <v>631</v>
      </c>
      <c r="CX69" s="100" t="s">
        <v>196</v>
      </c>
      <c r="CY69" s="100" t="s">
        <v>574</v>
      </c>
      <c r="CZ69" s="100" t="s">
        <v>629</v>
      </c>
      <c r="DA69" s="100" t="s">
        <v>736</v>
      </c>
    </row>
    <row r="70" spans="2:105" ht="102" hidden="1" x14ac:dyDescent="0.25">
      <c r="B70" s="65" t="s">
        <v>750</v>
      </c>
      <c r="C70" s="80" t="s">
        <v>751</v>
      </c>
      <c r="D70" s="63" t="s">
        <v>564</v>
      </c>
      <c r="E70" s="65" t="s">
        <v>622</v>
      </c>
      <c r="F70" s="63" t="s">
        <v>623</v>
      </c>
      <c r="G70" s="62" t="s">
        <v>240</v>
      </c>
      <c r="H70" s="63" t="s">
        <v>580</v>
      </c>
      <c r="I70" s="63" t="s">
        <v>671</v>
      </c>
      <c r="J70" s="307">
        <v>2015</v>
      </c>
      <c r="K70" s="308">
        <v>0</v>
      </c>
      <c r="L70" s="63" t="s">
        <v>568</v>
      </c>
      <c r="M70" s="63" t="s">
        <v>752</v>
      </c>
      <c r="N70" s="63" t="s">
        <v>753</v>
      </c>
      <c r="O70" s="63" t="s">
        <v>754</v>
      </c>
      <c r="P70" s="63" t="s">
        <v>190</v>
      </c>
      <c r="Q70" s="63" t="s">
        <v>572</v>
      </c>
      <c r="R70" s="63"/>
      <c r="S70" s="68">
        <v>1</v>
      </c>
      <c r="T70" s="69">
        <v>1</v>
      </c>
      <c r="U70" s="69">
        <v>1</v>
      </c>
      <c r="V70" s="69">
        <v>1</v>
      </c>
      <c r="W70" s="69">
        <v>1</v>
      </c>
      <c r="X70" s="71">
        <v>10000000</v>
      </c>
      <c r="Y70" s="79">
        <v>10000000</v>
      </c>
      <c r="Z70" s="79"/>
      <c r="AA70" s="79"/>
      <c r="AB70" s="79"/>
      <c r="AC70" s="79"/>
      <c r="AD70" s="79"/>
      <c r="AE70" s="79"/>
      <c r="AF70" s="79"/>
      <c r="AG70" s="79"/>
      <c r="AH70" s="79"/>
      <c r="AI70" s="79"/>
      <c r="AJ70" s="79"/>
      <c r="AK70" s="71">
        <v>10000000</v>
      </c>
      <c r="AL70" s="79">
        <v>10000000</v>
      </c>
      <c r="AM70" s="79"/>
      <c r="AN70" s="79"/>
      <c r="AO70" s="79"/>
      <c r="AP70" s="79"/>
      <c r="AQ70" s="79"/>
      <c r="AR70" s="79"/>
      <c r="AS70" s="79"/>
      <c r="AT70" s="79"/>
      <c r="AU70" s="79"/>
      <c r="AV70" s="79"/>
      <c r="AW70" s="79"/>
      <c r="AX70" s="71">
        <v>10000000</v>
      </c>
      <c r="AY70" s="79">
        <v>10000000</v>
      </c>
      <c r="AZ70" s="79"/>
      <c r="BA70" s="79"/>
      <c r="BB70" s="79"/>
      <c r="BC70" s="79"/>
      <c r="BD70" s="79"/>
      <c r="BE70" s="79"/>
      <c r="BF70" s="79"/>
      <c r="BG70" s="79"/>
      <c r="BH70" s="79"/>
      <c r="BI70" s="79"/>
      <c r="BJ70" s="79"/>
      <c r="BK70" s="71">
        <v>10000000</v>
      </c>
      <c r="BL70" s="79">
        <v>10000000</v>
      </c>
      <c r="BM70" s="79"/>
      <c r="BN70" s="79"/>
      <c r="BO70" s="79"/>
      <c r="BP70" s="79"/>
      <c r="BQ70" s="79"/>
      <c r="BR70" s="79"/>
      <c r="BS70" s="79"/>
      <c r="BT70" s="79"/>
      <c r="BU70" s="79"/>
      <c r="BV70" s="79"/>
      <c r="BW70" s="79"/>
      <c r="BX70" s="71">
        <v>40000000</v>
      </c>
      <c r="BY70" s="73">
        <v>40000000</v>
      </c>
      <c r="BZ70" s="73">
        <v>0</v>
      </c>
      <c r="CA70" s="73">
        <v>0</v>
      </c>
      <c r="CB70" s="73">
        <v>0</v>
      </c>
      <c r="CC70" s="73">
        <v>0</v>
      </c>
      <c r="CD70" s="73">
        <v>0</v>
      </c>
      <c r="CE70" s="73">
        <v>0</v>
      </c>
      <c r="CF70" s="73">
        <v>0</v>
      </c>
      <c r="CG70" s="73">
        <v>0</v>
      </c>
      <c r="CH70" s="73">
        <v>0</v>
      </c>
      <c r="CI70" s="73">
        <v>0</v>
      </c>
      <c r="CJ70" s="73">
        <v>0</v>
      </c>
      <c r="CK70" s="63" t="s">
        <v>755</v>
      </c>
      <c r="CL70" s="74" t="s">
        <v>479</v>
      </c>
      <c r="CM70" s="74" t="s">
        <v>480</v>
      </c>
      <c r="CN70" s="74" t="s">
        <v>606</v>
      </c>
      <c r="CO70" s="60">
        <v>1</v>
      </c>
      <c r="CP70" s="61" t="s">
        <v>196</v>
      </c>
      <c r="CQ70" s="60">
        <v>102</v>
      </c>
      <c r="CR70" s="61" t="s">
        <v>574</v>
      </c>
      <c r="CS70" s="60">
        <v>10202</v>
      </c>
      <c r="CT70" s="61" t="s">
        <v>629</v>
      </c>
      <c r="CU70" s="62">
        <v>1020204</v>
      </c>
      <c r="CV70" s="63" t="s">
        <v>736</v>
      </c>
      <c r="CW70" s="100" t="s">
        <v>631</v>
      </c>
      <c r="CX70" s="100" t="s">
        <v>196</v>
      </c>
      <c r="CY70" s="100" t="s">
        <v>574</v>
      </c>
      <c r="CZ70" s="100" t="s">
        <v>629</v>
      </c>
      <c r="DA70" s="100" t="s">
        <v>736</v>
      </c>
    </row>
    <row r="71" spans="2:105" ht="102" hidden="1" x14ac:dyDescent="0.25">
      <c r="B71" s="65" t="s">
        <v>756</v>
      </c>
      <c r="C71" s="80" t="s">
        <v>757</v>
      </c>
      <c r="D71" s="63" t="s">
        <v>564</v>
      </c>
      <c r="E71" s="65" t="s">
        <v>622</v>
      </c>
      <c r="F71" s="63" t="s">
        <v>623</v>
      </c>
      <c r="G71" s="62" t="s">
        <v>183</v>
      </c>
      <c r="H71" s="63" t="s">
        <v>580</v>
      </c>
      <c r="I71" s="63" t="s">
        <v>505</v>
      </c>
      <c r="J71" s="307">
        <v>2015</v>
      </c>
      <c r="K71" s="308">
        <v>0</v>
      </c>
      <c r="L71" s="63" t="s">
        <v>568</v>
      </c>
      <c r="M71" s="63" t="s">
        <v>758</v>
      </c>
      <c r="N71" s="63" t="s">
        <v>759</v>
      </c>
      <c r="O71" s="63" t="s">
        <v>760</v>
      </c>
      <c r="P71" s="63" t="s">
        <v>190</v>
      </c>
      <c r="Q71" s="63" t="s">
        <v>572</v>
      </c>
      <c r="R71" s="63"/>
      <c r="S71" s="68">
        <v>42</v>
      </c>
      <c r="T71" s="69">
        <v>10</v>
      </c>
      <c r="U71" s="69">
        <v>20</v>
      </c>
      <c r="V71" s="69">
        <v>30</v>
      </c>
      <c r="W71" s="69">
        <v>42</v>
      </c>
      <c r="X71" s="71">
        <v>10000000</v>
      </c>
      <c r="Y71" s="79">
        <v>10000000</v>
      </c>
      <c r="Z71" s="79"/>
      <c r="AA71" s="79"/>
      <c r="AB71" s="79"/>
      <c r="AC71" s="79"/>
      <c r="AD71" s="79"/>
      <c r="AE71" s="79"/>
      <c r="AF71" s="79"/>
      <c r="AG71" s="79"/>
      <c r="AH71" s="79"/>
      <c r="AI71" s="79"/>
      <c r="AJ71" s="79"/>
      <c r="AK71" s="71">
        <v>10000000</v>
      </c>
      <c r="AL71" s="79">
        <v>10000000</v>
      </c>
      <c r="AM71" s="79"/>
      <c r="AN71" s="79"/>
      <c r="AO71" s="79"/>
      <c r="AP71" s="79"/>
      <c r="AQ71" s="79"/>
      <c r="AR71" s="79"/>
      <c r="AS71" s="79"/>
      <c r="AT71" s="79"/>
      <c r="AU71" s="79"/>
      <c r="AV71" s="79"/>
      <c r="AW71" s="79"/>
      <c r="AX71" s="71">
        <v>10000000</v>
      </c>
      <c r="AY71" s="79">
        <v>10000000</v>
      </c>
      <c r="AZ71" s="79"/>
      <c r="BA71" s="79"/>
      <c r="BB71" s="79"/>
      <c r="BC71" s="79"/>
      <c r="BD71" s="79"/>
      <c r="BE71" s="79"/>
      <c r="BF71" s="79"/>
      <c r="BG71" s="79"/>
      <c r="BH71" s="79"/>
      <c r="BI71" s="79"/>
      <c r="BJ71" s="79"/>
      <c r="BK71" s="71">
        <v>10000000</v>
      </c>
      <c r="BL71" s="79">
        <v>10000000</v>
      </c>
      <c r="BM71" s="79"/>
      <c r="BN71" s="79"/>
      <c r="BO71" s="79"/>
      <c r="BP71" s="79"/>
      <c r="BQ71" s="79"/>
      <c r="BR71" s="79"/>
      <c r="BS71" s="79"/>
      <c r="BT71" s="79"/>
      <c r="BU71" s="79"/>
      <c r="BV71" s="79"/>
      <c r="BW71" s="79"/>
      <c r="BX71" s="71">
        <v>40000000</v>
      </c>
      <c r="BY71" s="73">
        <v>40000000</v>
      </c>
      <c r="BZ71" s="73">
        <v>0</v>
      </c>
      <c r="CA71" s="73">
        <v>0</v>
      </c>
      <c r="CB71" s="73">
        <v>0</v>
      </c>
      <c r="CC71" s="73">
        <v>0</v>
      </c>
      <c r="CD71" s="73">
        <v>0</v>
      </c>
      <c r="CE71" s="73">
        <v>0</v>
      </c>
      <c r="CF71" s="73">
        <v>0</v>
      </c>
      <c r="CG71" s="73">
        <v>0</v>
      </c>
      <c r="CH71" s="73">
        <v>0</v>
      </c>
      <c r="CI71" s="73">
        <v>0</v>
      </c>
      <c r="CJ71" s="73">
        <v>0</v>
      </c>
      <c r="CK71" s="63" t="s">
        <v>761</v>
      </c>
      <c r="CL71" s="74" t="s">
        <v>479</v>
      </c>
      <c r="CM71" s="74" t="s">
        <v>480</v>
      </c>
      <c r="CN71" s="74" t="s">
        <v>606</v>
      </c>
      <c r="CO71" s="60">
        <v>1</v>
      </c>
      <c r="CP71" s="61" t="s">
        <v>196</v>
      </c>
      <c r="CQ71" s="60">
        <v>102</v>
      </c>
      <c r="CR71" s="61" t="s">
        <v>574</v>
      </c>
      <c r="CS71" s="60">
        <v>10202</v>
      </c>
      <c r="CT71" s="61" t="s">
        <v>629</v>
      </c>
      <c r="CU71" s="62">
        <v>1020204</v>
      </c>
      <c r="CV71" s="63" t="s">
        <v>736</v>
      </c>
      <c r="CW71" s="100" t="s">
        <v>631</v>
      </c>
      <c r="CX71" s="100" t="s">
        <v>196</v>
      </c>
      <c r="CY71" s="100" t="s">
        <v>574</v>
      </c>
      <c r="CZ71" s="100" t="s">
        <v>629</v>
      </c>
      <c r="DA71" s="100" t="s">
        <v>736</v>
      </c>
    </row>
    <row r="72" spans="2:105" ht="102" hidden="1" x14ac:dyDescent="0.25">
      <c r="B72" s="65" t="s">
        <v>762</v>
      </c>
      <c r="C72" s="80" t="s">
        <v>763</v>
      </c>
      <c r="D72" s="63" t="s">
        <v>564</v>
      </c>
      <c r="E72" s="65" t="s">
        <v>622</v>
      </c>
      <c r="F72" s="63" t="s">
        <v>623</v>
      </c>
      <c r="G72" s="62" t="s">
        <v>183</v>
      </c>
      <c r="H72" s="63" t="s">
        <v>567</v>
      </c>
      <c r="I72" s="63" t="s">
        <v>671</v>
      </c>
      <c r="J72" s="307">
        <v>2015</v>
      </c>
      <c r="K72" s="308">
        <v>0</v>
      </c>
      <c r="L72" s="63" t="s">
        <v>688</v>
      </c>
      <c r="M72" s="63" t="s">
        <v>764</v>
      </c>
      <c r="N72" s="63" t="s">
        <v>765</v>
      </c>
      <c r="O72" s="63" t="s">
        <v>766</v>
      </c>
      <c r="P72" s="63" t="s">
        <v>190</v>
      </c>
      <c r="Q72" s="63" t="s">
        <v>572</v>
      </c>
      <c r="R72" s="63"/>
      <c r="S72" s="68">
        <v>50</v>
      </c>
      <c r="T72" s="69">
        <v>0</v>
      </c>
      <c r="U72" s="69">
        <v>16</v>
      </c>
      <c r="V72" s="69">
        <v>32</v>
      </c>
      <c r="W72" s="69">
        <v>50</v>
      </c>
      <c r="X72" s="71">
        <v>0</v>
      </c>
      <c r="Y72" s="79"/>
      <c r="Z72" s="79"/>
      <c r="AA72" s="79"/>
      <c r="AB72" s="79"/>
      <c r="AC72" s="79"/>
      <c r="AD72" s="79"/>
      <c r="AE72" s="79"/>
      <c r="AF72" s="79"/>
      <c r="AG72" s="79"/>
      <c r="AH72" s="79"/>
      <c r="AI72" s="79"/>
      <c r="AJ72" s="79"/>
      <c r="AK72" s="71">
        <v>50000000</v>
      </c>
      <c r="AL72" s="79">
        <v>50000000</v>
      </c>
      <c r="AM72" s="79"/>
      <c r="AN72" s="79"/>
      <c r="AO72" s="79"/>
      <c r="AP72" s="79"/>
      <c r="AQ72" s="79"/>
      <c r="AR72" s="79"/>
      <c r="AS72" s="79"/>
      <c r="AT72" s="79"/>
      <c r="AU72" s="79"/>
      <c r="AV72" s="79"/>
      <c r="AW72" s="79"/>
      <c r="AX72" s="71">
        <v>50000000</v>
      </c>
      <c r="AY72" s="79">
        <v>50000000</v>
      </c>
      <c r="AZ72" s="79"/>
      <c r="BA72" s="79"/>
      <c r="BB72" s="79"/>
      <c r="BC72" s="79"/>
      <c r="BD72" s="79"/>
      <c r="BE72" s="79"/>
      <c r="BF72" s="79"/>
      <c r="BG72" s="79"/>
      <c r="BH72" s="79"/>
      <c r="BI72" s="79"/>
      <c r="BJ72" s="79"/>
      <c r="BK72" s="71">
        <v>50000000</v>
      </c>
      <c r="BL72" s="79">
        <v>50000000</v>
      </c>
      <c r="BM72" s="79"/>
      <c r="BN72" s="79"/>
      <c r="BO72" s="79"/>
      <c r="BP72" s="79"/>
      <c r="BQ72" s="79"/>
      <c r="BR72" s="79"/>
      <c r="BS72" s="79"/>
      <c r="BT72" s="79"/>
      <c r="BU72" s="79"/>
      <c r="BV72" s="79"/>
      <c r="BW72" s="79"/>
      <c r="BX72" s="71">
        <v>150000000</v>
      </c>
      <c r="BY72" s="73">
        <v>150000000</v>
      </c>
      <c r="BZ72" s="73">
        <v>0</v>
      </c>
      <c r="CA72" s="73">
        <v>0</v>
      </c>
      <c r="CB72" s="73">
        <v>0</v>
      </c>
      <c r="CC72" s="73">
        <v>0</v>
      </c>
      <c r="CD72" s="73">
        <v>0</v>
      </c>
      <c r="CE72" s="73">
        <v>0</v>
      </c>
      <c r="CF72" s="73">
        <v>0</v>
      </c>
      <c r="CG72" s="73">
        <v>0</v>
      </c>
      <c r="CH72" s="73">
        <v>0</v>
      </c>
      <c r="CI72" s="73">
        <v>0</v>
      </c>
      <c r="CJ72" s="73">
        <v>0</v>
      </c>
      <c r="CK72" s="63" t="s">
        <v>767</v>
      </c>
      <c r="CL72" s="74" t="s">
        <v>479</v>
      </c>
      <c r="CM72" s="74" t="s">
        <v>480</v>
      </c>
      <c r="CN72" s="74" t="s">
        <v>606</v>
      </c>
      <c r="CO72" s="60">
        <v>1</v>
      </c>
      <c r="CP72" s="61" t="s">
        <v>196</v>
      </c>
      <c r="CQ72" s="60">
        <v>102</v>
      </c>
      <c r="CR72" s="61" t="s">
        <v>574</v>
      </c>
      <c r="CS72" s="60">
        <v>10202</v>
      </c>
      <c r="CT72" s="61" t="s">
        <v>629</v>
      </c>
      <c r="CU72" s="62">
        <v>1020205</v>
      </c>
      <c r="CV72" s="63" t="s">
        <v>768</v>
      </c>
      <c r="CW72" s="100" t="s">
        <v>631</v>
      </c>
      <c r="CX72" s="100" t="s">
        <v>196</v>
      </c>
      <c r="CY72" s="100" t="s">
        <v>574</v>
      </c>
      <c r="CZ72" s="100" t="s">
        <v>629</v>
      </c>
      <c r="DA72" s="100" t="s">
        <v>768</v>
      </c>
    </row>
    <row r="73" spans="2:105" ht="102" hidden="1" x14ac:dyDescent="0.25">
      <c r="B73" s="65" t="s">
        <v>769</v>
      </c>
      <c r="C73" s="80" t="s">
        <v>770</v>
      </c>
      <c r="D73" s="63" t="s">
        <v>709</v>
      </c>
      <c r="E73" s="65" t="s">
        <v>622</v>
      </c>
      <c r="F73" s="63" t="s">
        <v>623</v>
      </c>
      <c r="G73" s="62" t="s">
        <v>240</v>
      </c>
      <c r="H73" s="63" t="s">
        <v>710</v>
      </c>
      <c r="I73" s="63" t="s">
        <v>185</v>
      </c>
      <c r="J73" s="307">
        <v>2015</v>
      </c>
      <c r="K73" s="308">
        <v>23</v>
      </c>
      <c r="L73" s="63" t="s">
        <v>711</v>
      </c>
      <c r="M73" s="63" t="s">
        <v>771</v>
      </c>
      <c r="N73" s="63" t="s">
        <v>772</v>
      </c>
      <c r="O73" s="63" t="s">
        <v>773</v>
      </c>
      <c r="P73" s="63" t="s">
        <v>246</v>
      </c>
      <c r="Q73" s="63" t="s">
        <v>774</v>
      </c>
      <c r="R73" s="63"/>
      <c r="S73" s="68">
        <v>42</v>
      </c>
      <c r="T73" s="69">
        <v>8</v>
      </c>
      <c r="U73" s="69">
        <v>20</v>
      </c>
      <c r="V73" s="69">
        <v>30</v>
      </c>
      <c r="W73" s="69">
        <v>42</v>
      </c>
      <c r="X73" s="71">
        <v>200000000</v>
      </c>
      <c r="Y73" s="79">
        <v>200000000</v>
      </c>
      <c r="Z73" s="79"/>
      <c r="AA73" s="79"/>
      <c r="AB73" s="79"/>
      <c r="AC73" s="79"/>
      <c r="AD73" s="79"/>
      <c r="AE73" s="79"/>
      <c r="AF73" s="79"/>
      <c r="AG73" s="79"/>
      <c r="AH73" s="79"/>
      <c r="AI73" s="79"/>
      <c r="AJ73" s="79"/>
      <c r="AK73" s="71">
        <v>200000000</v>
      </c>
      <c r="AL73" s="79">
        <v>200000000</v>
      </c>
      <c r="AM73" s="79"/>
      <c r="AN73" s="79"/>
      <c r="AO73" s="79"/>
      <c r="AP73" s="79"/>
      <c r="AQ73" s="79"/>
      <c r="AR73" s="79"/>
      <c r="AS73" s="79"/>
      <c r="AT73" s="79"/>
      <c r="AU73" s="79"/>
      <c r="AV73" s="79"/>
      <c r="AW73" s="79"/>
      <c r="AX73" s="71">
        <v>200000000</v>
      </c>
      <c r="AY73" s="79">
        <v>200000000</v>
      </c>
      <c r="AZ73" s="79"/>
      <c r="BA73" s="79"/>
      <c r="BB73" s="79"/>
      <c r="BC73" s="79"/>
      <c r="BD73" s="79"/>
      <c r="BE73" s="79"/>
      <c r="BF73" s="79"/>
      <c r="BG73" s="79"/>
      <c r="BH73" s="79"/>
      <c r="BI73" s="79"/>
      <c r="BJ73" s="79"/>
      <c r="BK73" s="71">
        <v>200000000</v>
      </c>
      <c r="BL73" s="79">
        <v>200000000</v>
      </c>
      <c r="BM73" s="79"/>
      <c r="BN73" s="79"/>
      <c r="BO73" s="79"/>
      <c r="BP73" s="79"/>
      <c r="BQ73" s="79"/>
      <c r="BR73" s="79"/>
      <c r="BS73" s="79"/>
      <c r="BT73" s="79"/>
      <c r="BU73" s="79"/>
      <c r="BV73" s="79"/>
      <c r="BW73" s="79"/>
      <c r="BX73" s="71">
        <v>800000000</v>
      </c>
      <c r="BY73" s="73">
        <v>800000000</v>
      </c>
      <c r="BZ73" s="73">
        <v>0</v>
      </c>
      <c r="CA73" s="73">
        <v>0</v>
      </c>
      <c r="CB73" s="73">
        <v>0</v>
      </c>
      <c r="CC73" s="73">
        <v>0</v>
      </c>
      <c r="CD73" s="73">
        <v>0</v>
      </c>
      <c r="CE73" s="73">
        <v>0</v>
      </c>
      <c r="CF73" s="73">
        <v>0</v>
      </c>
      <c r="CG73" s="73">
        <v>0</v>
      </c>
      <c r="CH73" s="73">
        <v>0</v>
      </c>
      <c r="CI73" s="73">
        <v>0</v>
      </c>
      <c r="CJ73" s="73">
        <v>0</v>
      </c>
      <c r="CK73" s="63" t="s">
        <v>775</v>
      </c>
      <c r="CL73" s="74" t="s">
        <v>479</v>
      </c>
      <c r="CM73" s="74" t="s">
        <v>480</v>
      </c>
      <c r="CN73" s="74" t="s">
        <v>195</v>
      </c>
      <c r="CO73" s="60">
        <v>1</v>
      </c>
      <c r="CP73" s="61" t="s">
        <v>196</v>
      </c>
      <c r="CQ73" s="60">
        <v>102</v>
      </c>
      <c r="CR73" s="61" t="s">
        <v>574</v>
      </c>
      <c r="CS73" s="60">
        <v>10202</v>
      </c>
      <c r="CT73" s="61" t="s">
        <v>629</v>
      </c>
      <c r="CU73" s="62">
        <v>1020205</v>
      </c>
      <c r="CV73" s="63" t="s">
        <v>768</v>
      </c>
      <c r="CW73" s="100" t="s">
        <v>631</v>
      </c>
      <c r="CX73" s="100" t="s">
        <v>196</v>
      </c>
      <c r="CY73" s="100" t="s">
        <v>574</v>
      </c>
      <c r="CZ73" s="100" t="s">
        <v>629</v>
      </c>
      <c r="DA73" s="100" t="s">
        <v>768</v>
      </c>
    </row>
    <row r="74" spans="2:105" ht="102" hidden="1" x14ac:dyDescent="0.25">
      <c r="B74" s="65" t="s">
        <v>776</v>
      </c>
      <c r="C74" s="80" t="s">
        <v>777</v>
      </c>
      <c r="D74" s="63" t="s">
        <v>709</v>
      </c>
      <c r="E74" s="65" t="s">
        <v>622</v>
      </c>
      <c r="F74" s="63" t="s">
        <v>623</v>
      </c>
      <c r="G74" s="62" t="s">
        <v>240</v>
      </c>
      <c r="H74" s="63" t="s">
        <v>710</v>
      </c>
      <c r="I74" s="63" t="s">
        <v>185</v>
      </c>
      <c r="J74" s="307">
        <v>2015</v>
      </c>
      <c r="K74" s="308">
        <v>0</v>
      </c>
      <c r="L74" s="63" t="s">
        <v>778</v>
      </c>
      <c r="M74" s="63" t="s">
        <v>779</v>
      </c>
      <c r="N74" s="63" t="s">
        <v>780</v>
      </c>
      <c r="O74" s="63" t="s">
        <v>781</v>
      </c>
      <c r="P74" s="63" t="s">
        <v>246</v>
      </c>
      <c r="Q74" s="63" t="s">
        <v>782</v>
      </c>
      <c r="R74" s="63"/>
      <c r="S74" s="68">
        <v>1</v>
      </c>
      <c r="T74" s="69">
        <v>1</v>
      </c>
      <c r="U74" s="69">
        <v>1</v>
      </c>
      <c r="V74" s="69">
        <v>1</v>
      </c>
      <c r="W74" s="69">
        <v>1</v>
      </c>
      <c r="X74" s="71">
        <v>50000000</v>
      </c>
      <c r="Y74" s="79">
        <v>50000000</v>
      </c>
      <c r="Z74" s="79"/>
      <c r="AA74" s="79"/>
      <c r="AB74" s="79"/>
      <c r="AC74" s="79"/>
      <c r="AD74" s="79"/>
      <c r="AE74" s="79"/>
      <c r="AF74" s="79"/>
      <c r="AG74" s="79"/>
      <c r="AH74" s="79"/>
      <c r="AI74" s="79"/>
      <c r="AJ74" s="79"/>
      <c r="AK74" s="71">
        <v>50000000</v>
      </c>
      <c r="AL74" s="79">
        <v>50000000</v>
      </c>
      <c r="AM74" s="79"/>
      <c r="AN74" s="79"/>
      <c r="AO74" s="79"/>
      <c r="AP74" s="79"/>
      <c r="AQ74" s="79"/>
      <c r="AR74" s="79"/>
      <c r="AS74" s="79"/>
      <c r="AT74" s="79"/>
      <c r="AU74" s="79"/>
      <c r="AV74" s="79"/>
      <c r="AW74" s="79"/>
      <c r="AX74" s="71">
        <v>50000000</v>
      </c>
      <c r="AY74" s="79">
        <v>50000000</v>
      </c>
      <c r="AZ74" s="79"/>
      <c r="BA74" s="79"/>
      <c r="BB74" s="79"/>
      <c r="BC74" s="79"/>
      <c r="BD74" s="79"/>
      <c r="BE74" s="79"/>
      <c r="BF74" s="79"/>
      <c r="BG74" s="79"/>
      <c r="BH74" s="79"/>
      <c r="BI74" s="79"/>
      <c r="BJ74" s="79"/>
      <c r="BK74" s="71">
        <v>50000000</v>
      </c>
      <c r="BL74" s="79">
        <v>50000000</v>
      </c>
      <c r="BM74" s="79"/>
      <c r="BN74" s="79"/>
      <c r="BO74" s="79"/>
      <c r="BP74" s="79"/>
      <c r="BQ74" s="79"/>
      <c r="BR74" s="79"/>
      <c r="BS74" s="79"/>
      <c r="BT74" s="79"/>
      <c r="BU74" s="79"/>
      <c r="BV74" s="79"/>
      <c r="BW74" s="79"/>
      <c r="BX74" s="71">
        <v>200000000</v>
      </c>
      <c r="BY74" s="73">
        <v>200000000</v>
      </c>
      <c r="BZ74" s="73">
        <v>0</v>
      </c>
      <c r="CA74" s="73">
        <v>0</v>
      </c>
      <c r="CB74" s="73">
        <v>0</v>
      </c>
      <c r="CC74" s="73">
        <v>0</v>
      </c>
      <c r="CD74" s="73">
        <v>0</v>
      </c>
      <c r="CE74" s="73">
        <v>0</v>
      </c>
      <c r="CF74" s="73">
        <v>0</v>
      </c>
      <c r="CG74" s="73">
        <v>0</v>
      </c>
      <c r="CH74" s="73">
        <v>0</v>
      </c>
      <c r="CI74" s="73">
        <v>0</v>
      </c>
      <c r="CJ74" s="73">
        <v>0</v>
      </c>
      <c r="CK74" s="63" t="s">
        <v>783</v>
      </c>
      <c r="CL74" s="74" t="s">
        <v>479</v>
      </c>
      <c r="CM74" s="74" t="s">
        <v>480</v>
      </c>
      <c r="CN74" s="74" t="s">
        <v>195</v>
      </c>
      <c r="CO74" s="60">
        <v>1</v>
      </c>
      <c r="CP74" s="61" t="s">
        <v>196</v>
      </c>
      <c r="CQ74" s="60">
        <v>102</v>
      </c>
      <c r="CR74" s="61" t="s">
        <v>574</v>
      </c>
      <c r="CS74" s="60">
        <v>10202</v>
      </c>
      <c r="CT74" s="61" t="s">
        <v>629</v>
      </c>
      <c r="CU74" s="62">
        <v>1020205</v>
      </c>
      <c r="CV74" s="63" t="s">
        <v>768</v>
      </c>
      <c r="CW74" s="100" t="s">
        <v>631</v>
      </c>
      <c r="CX74" s="100" t="s">
        <v>196</v>
      </c>
      <c r="CY74" s="100" t="s">
        <v>574</v>
      </c>
      <c r="CZ74" s="100" t="s">
        <v>629</v>
      </c>
      <c r="DA74" s="100" t="s">
        <v>768</v>
      </c>
    </row>
    <row r="75" spans="2:105" ht="18" hidden="1" customHeight="1" x14ac:dyDescent="0.25">
      <c r="B75" s="65" t="s">
        <v>784</v>
      </c>
      <c r="C75" s="103" t="s">
        <v>785</v>
      </c>
      <c r="D75" s="63" t="s">
        <v>709</v>
      </c>
      <c r="E75" s="65" t="s">
        <v>622</v>
      </c>
      <c r="F75" s="63" t="s">
        <v>623</v>
      </c>
      <c r="G75" s="62" t="s">
        <v>240</v>
      </c>
      <c r="H75" s="63" t="s">
        <v>710</v>
      </c>
      <c r="I75" s="63" t="s">
        <v>185</v>
      </c>
      <c r="J75" s="307">
        <v>2016</v>
      </c>
      <c r="K75" s="308">
        <v>0</v>
      </c>
      <c r="L75" s="63" t="s">
        <v>711</v>
      </c>
      <c r="M75" s="77" t="s">
        <v>786</v>
      </c>
      <c r="N75" s="63" t="s">
        <v>787</v>
      </c>
      <c r="O75" s="63" t="s">
        <v>788</v>
      </c>
      <c r="P75" s="63" t="s">
        <v>246</v>
      </c>
      <c r="Q75" s="63" t="s">
        <v>789</v>
      </c>
      <c r="R75" s="63"/>
      <c r="S75" s="68">
        <v>1</v>
      </c>
      <c r="T75" s="69">
        <v>1</v>
      </c>
      <c r="U75" s="69">
        <v>0</v>
      </c>
      <c r="V75" s="69">
        <v>1</v>
      </c>
      <c r="W75" s="69">
        <v>1</v>
      </c>
      <c r="X75" s="71">
        <v>0</v>
      </c>
      <c r="Y75" s="79"/>
      <c r="Z75" s="79"/>
      <c r="AA75" s="79"/>
      <c r="AB75" s="79"/>
      <c r="AC75" s="79"/>
      <c r="AD75" s="79"/>
      <c r="AE75" s="79"/>
      <c r="AF75" s="79"/>
      <c r="AG75" s="79"/>
      <c r="AH75" s="79"/>
      <c r="AI75" s="79"/>
      <c r="AJ75" s="79"/>
      <c r="AK75" s="71">
        <v>0</v>
      </c>
      <c r="AL75" s="79"/>
      <c r="AM75" s="79"/>
      <c r="AN75" s="79"/>
      <c r="AO75" s="79"/>
      <c r="AP75" s="79"/>
      <c r="AQ75" s="79"/>
      <c r="AR75" s="79"/>
      <c r="AS75" s="79"/>
      <c r="AT75" s="79"/>
      <c r="AU75" s="79"/>
      <c r="AV75" s="79"/>
      <c r="AW75" s="79"/>
      <c r="AX75" s="71">
        <v>0</v>
      </c>
      <c r="AY75" s="79"/>
      <c r="AZ75" s="79"/>
      <c r="BA75" s="79"/>
      <c r="BB75" s="79"/>
      <c r="BC75" s="79"/>
      <c r="BD75" s="79"/>
      <c r="BE75" s="79"/>
      <c r="BF75" s="79"/>
      <c r="BG75" s="79"/>
      <c r="BH75" s="79"/>
      <c r="BI75" s="79"/>
      <c r="BJ75" s="79"/>
      <c r="BK75" s="71">
        <v>0</v>
      </c>
      <c r="BL75" s="79"/>
      <c r="BM75" s="79"/>
      <c r="BN75" s="79"/>
      <c r="BO75" s="79"/>
      <c r="BP75" s="79"/>
      <c r="BQ75" s="79"/>
      <c r="BR75" s="79"/>
      <c r="BS75" s="79"/>
      <c r="BT75" s="79"/>
      <c r="BU75" s="79"/>
      <c r="BV75" s="79"/>
      <c r="BW75" s="79"/>
      <c r="BX75" s="71">
        <v>0</v>
      </c>
      <c r="BY75" s="73">
        <v>0</v>
      </c>
      <c r="BZ75" s="73">
        <v>0</v>
      </c>
      <c r="CA75" s="73">
        <v>0</v>
      </c>
      <c r="CB75" s="73">
        <v>0</v>
      </c>
      <c r="CC75" s="73">
        <v>0</v>
      </c>
      <c r="CD75" s="73">
        <v>0</v>
      </c>
      <c r="CE75" s="73">
        <v>0</v>
      </c>
      <c r="CF75" s="73">
        <v>0</v>
      </c>
      <c r="CG75" s="73">
        <v>0</v>
      </c>
      <c r="CH75" s="73">
        <v>0</v>
      </c>
      <c r="CI75" s="73">
        <v>0</v>
      </c>
      <c r="CJ75" s="73">
        <v>0</v>
      </c>
      <c r="CK75" s="63" t="s">
        <v>790</v>
      </c>
      <c r="CL75" s="74" t="s">
        <v>479</v>
      </c>
      <c r="CM75" s="74" t="s">
        <v>480</v>
      </c>
      <c r="CN75" s="74" t="s">
        <v>296</v>
      </c>
      <c r="CO75" s="60">
        <v>1</v>
      </c>
      <c r="CP75" s="61" t="s">
        <v>196</v>
      </c>
      <c r="CQ75" s="60">
        <v>102</v>
      </c>
      <c r="CR75" s="61" t="s">
        <v>574</v>
      </c>
      <c r="CS75" s="60">
        <v>10202</v>
      </c>
      <c r="CT75" s="61" t="s">
        <v>629</v>
      </c>
      <c r="CU75" s="62">
        <v>1020205</v>
      </c>
      <c r="CV75" s="63" t="s">
        <v>768</v>
      </c>
      <c r="CW75" s="100" t="s">
        <v>631</v>
      </c>
      <c r="CX75" s="100" t="s">
        <v>196</v>
      </c>
      <c r="CY75" s="100" t="s">
        <v>574</v>
      </c>
      <c r="CZ75" s="100" t="s">
        <v>629</v>
      </c>
      <c r="DA75" s="100" t="s">
        <v>768</v>
      </c>
    </row>
    <row r="76" spans="2:105" ht="102" hidden="1" x14ac:dyDescent="0.25">
      <c r="B76" s="65" t="s">
        <v>791</v>
      </c>
      <c r="C76" s="80" t="s">
        <v>792</v>
      </c>
      <c r="D76" s="63" t="s">
        <v>709</v>
      </c>
      <c r="E76" s="65" t="s">
        <v>622</v>
      </c>
      <c r="F76" s="63" t="s">
        <v>623</v>
      </c>
      <c r="G76" s="62" t="s">
        <v>240</v>
      </c>
      <c r="H76" s="63" t="s">
        <v>710</v>
      </c>
      <c r="I76" s="63" t="s">
        <v>185</v>
      </c>
      <c r="J76" s="307">
        <v>2016</v>
      </c>
      <c r="K76" s="308">
        <v>0</v>
      </c>
      <c r="L76" s="63" t="s">
        <v>793</v>
      </c>
      <c r="M76" s="63" t="s">
        <v>794</v>
      </c>
      <c r="N76" s="63" t="s">
        <v>795</v>
      </c>
      <c r="O76" s="63" t="s">
        <v>796</v>
      </c>
      <c r="P76" s="63" t="s">
        <v>246</v>
      </c>
      <c r="Q76" s="63" t="s">
        <v>797</v>
      </c>
      <c r="R76" s="63"/>
      <c r="S76" s="68">
        <v>42</v>
      </c>
      <c r="T76" s="69">
        <v>0</v>
      </c>
      <c r="U76" s="69">
        <v>42</v>
      </c>
      <c r="V76" s="69">
        <v>42</v>
      </c>
      <c r="W76" s="69">
        <v>42</v>
      </c>
      <c r="X76" s="71">
        <v>0</v>
      </c>
      <c r="Y76" s="79"/>
      <c r="Z76" s="79"/>
      <c r="AA76" s="79"/>
      <c r="AB76" s="79"/>
      <c r="AC76" s="79"/>
      <c r="AD76" s="79"/>
      <c r="AE76" s="79"/>
      <c r="AF76" s="79"/>
      <c r="AG76" s="79"/>
      <c r="AH76" s="79"/>
      <c r="AI76" s="79"/>
      <c r="AJ76" s="79"/>
      <c r="AK76" s="71">
        <v>150000000</v>
      </c>
      <c r="AL76" s="79">
        <v>50000000</v>
      </c>
      <c r="AM76" s="79"/>
      <c r="AN76" s="79"/>
      <c r="AO76" s="79"/>
      <c r="AP76" s="79"/>
      <c r="AQ76" s="79"/>
      <c r="AR76" s="79"/>
      <c r="AS76" s="79"/>
      <c r="AT76" s="79">
        <v>100000000</v>
      </c>
      <c r="AU76" s="79"/>
      <c r="AV76" s="79"/>
      <c r="AW76" s="79"/>
      <c r="AX76" s="71">
        <v>0</v>
      </c>
      <c r="AY76" s="79"/>
      <c r="AZ76" s="79"/>
      <c r="BA76" s="79"/>
      <c r="BB76" s="79"/>
      <c r="BC76" s="79"/>
      <c r="BD76" s="79"/>
      <c r="BE76" s="79"/>
      <c r="BF76" s="79"/>
      <c r="BG76" s="79"/>
      <c r="BH76" s="79"/>
      <c r="BI76" s="79"/>
      <c r="BJ76" s="79"/>
      <c r="BK76" s="71">
        <v>0</v>
      </c>
      <c r="BL76" s="79"/>
      <c r="BM76" s="79"/>
      <c r="BN76" s="79"/>
      <c r="BO76" s="79"/>
      <c r="BP76" s="79"/>
      <c r="BQ76" s="79"/>
      <c r="BR76" s="79"/>
      <c r="BS76" s="79"/>
      <c r="BT76" s="79"/>
      <c r="BU76" s="79"/>
      <c r="BV76" s="79"/>
      <c r="BW76" s="79"/>
      <c r="BX76" s="71">
        <v>150000000</v>
      </c>
      <c r="BY76" s="73">
        <v>50000000</v>
      </c>
      <c r="BZ76" s="73">
        <v>0</v>
      </c>
      <c r="CA76" s="73">
        <v>0</v>
      </c>
      <c r="CB76" s="73">
        <v>0</v>
      </c>
      <c r="CC76" s="73">
        <v>0</v>
      </c>
      <c r="CD76" s="73">
        <v>0</v>
      </c>
      <c r="CE76" s="73">
        <v>0</v>
      </c>
      <c r="CF76" s="73">
        <v>0</v>
      </c>
      <c r="CG76" s="73">
        <v>100000000</v>
      </c>
      <c r="CH76" s="73">
        <v>0</v>
      </c>
      <c r="CI76" s="73">
        <v>0</v>
      </c>
      <c r="CJ76" s="73">
        <v>0</v>
      </c>
      <c r="CK76" s="63" t="s">
        <v>798</v>
      </c>
      <c r="CL76" s="74" t="s">
        <v>479</v>
      </c>
      <c r="CM76" s="74" t="s">
        <v>480</v>
      </c>
      <c r="CN76" s="74" t="s">
        <v>606</v>
      </c>
      <c r="CO76" s="60">
        <v>1</v>
      </c>
      <c r="CP76" s="61" t="s">
        <v>196</v>
      </c>
      <c r="CQ76" s="60">
        <v>102</v>
      </c>
      <c r="CR76" s="61" t="s">
        <v>574</v>
      </c>
      <c r="CS76" s="60">
        <v>10202</v>
      </c>
      <c r="CT76" s="61" t="s">
        <v>629</v>
      </c>
      <c r="CU76" s="62">
        <v>1020206</v>
      </c>
      <c r="CV76" s="63" t="s">
        <v>799</v>
      </c>
      <c r="CW76" s="100" t="s">
        <v>631</v>
      </c>
      <c r="CX76" s="100" t="s">
        <v>196</v>
      </c>
      <c r="CY76" s="100" t="s">
        <v>574</v>
      </c>
      <c r="CZ76" s="100" t="s">
        <v>629</v>
      </c>
      <c r="DA76" s="100" t="s">
        <v>799</v>
      </c>
    </row>
    <row r="77" spans="2:105" ht="102" hidden="1" x14ac:dyDescent="0.25">
      <c r="B77" s="65" t="s">
        <v>800</v>
      </c>
      <c r="C77" s="80" t="s">
        <v>801</v>
      </c>
      <c r="D77" s="63" t="s">
        <v>564</v>
      </c>
      <c r="E77" s="65" t="s">
        <v>622</v>
      </c>
      <c r="F77" s="63" t="s">
        <v>623</v>
      </c>
      <c r="G77" s="62" t="s">
        <v>183</v>
      </c>
      <c r="H77" s="63" t="s">
        <v>580</v>
      </c>
      <c r="I77" s="63" t="s">
        <v>185</v>
      </c>
      <c r="J77" s="307">
        <v>2015</v>
      </c>
      <c r="K77" s="308">
        <v>0</v>
      </c>
      <c r="L77" s="63" t="s">
        <v>688</v>
      </c>
      <c r="M77" s="63" t="s">
        <v>802</v>
      </c>
      <c r="N77" s="63" t="s">
        <v>803</v>
      </c>
      <c r="O77" s="63" t="s">
        <v>804</v>
      </c>
      <c r="P77" s="63" t="s">
        <v>190</v>
      </c>
      <c r="Q77" s="63" t="s">
        <v>572</v>
      </c>
      <c r="R77" s="63"/>
      <c r="S77" s="68">
        <v>50</v>
      </c>
      <c r="T77" s="69">
        <v>0</v>
      </c>
      <c r="U77" s="69">
        <v>15</v>
      </c>
      <c r="V77" s="69">
        <v>30</v>
      </c>
      <c r="W77" s="69">
        <v>50</v>
      </c>
      <c r="X77" s="71">
        <v>0</v>
      </c>
      <c r="Y77" s="79"/>
      <c r="Z77" s="79"/>
      <c r="AA77" s="79"/>
      <c r="AB77" s="79"/>
      <c r="AC77" s="79"/>
      <c r="AD77" s="79"/>
      <c r="AE77" s="79"/>
      <c r="AF77" s="79"/>
      <c r="AG77" s="79"/>
      <c r="AH77" s="79"/>
      <c r="AI77" s="79"/>
      <c r="AJ77" s="79"/>
      <c r="AK77" s="71">
        <v>0</v>
      </c>
      <c r="AL77" s="79"/>
      <c r="AM77" s="79"/>
      <c r="AN77" s="79"/>
      <c r="AO77" s="79"/>
      <c r="AP77" s="79"/>
      <c r="AQ77" s="79"/>
      <c r="AR77" s="79"/>
      <c r="AS77" s="79"/>
      <c r="AT77" s="79"/>
      <c r="AU77" s="79"/>
      <c r="AV77" s="79"/>
      <c r="AW77" s="79"/>
      <c r="AX77" s="71">
        <v>0</v>
      </c>
      <c r="AY77" s="79"/>
      <c r="AZ77" s="79"/>
      <c r="BA77" s="79"/>
      <c r="BB77" s="79"/>
      <c r="BC77" s="79"/>
      <c r="BD77" s="79"/>
      <c r="BE77" s="79"/>
      <c r="BF77" s="79"/>
      <c r="BG77" s="79"/>
      <c r="BH77" s="79"/>
      <c r="BI77" s="79"/>
      <c r="BJ77" s="79"/>
      <c r="BK77" s="71">
        <v>0</v>
      </c>
      <c r="BL77" s="79"/>
      <c r="BM77" s="79"/>
      <c r="BN77" s="79"/>
      <c r="BO77" s="79"/>
      <c r="BP77" s="79"/>
      <c r="BQ77" s="79"/>
      <c r="BR77" s="79"/>
      <c r="BS77" s="79"/>
      <c r="BT77" s="79"/>
      <c r="BU77" s="79"/>
      <c r="BV77" s="79"/>
      <c r="BW77" s="79"/>
      <c r="BX77" s="71">
        <v>0</v>
      </c>
      <c r="BY77" s="73">
        <v>0</v>
      </c>
      <c r="BZ77" s="73">
        <v>0</v>
      </c>
      <c r="CA77" s="73">
        <v>0</v>
      </c>
      <c r="CB77" s="73">
        <v>0</v>
      </c>
      <c r="CC77" s="73">
        <v>0</v>
      </c>
      <c r="CD77" s="73">
        <v>0</v>
      </c>
      <c r="CE77" s="73">
        <v>0</v>
      </c>
      <c r="CF77" s="73">
        <v>0</v>
      </c>
      <c r="CG77" s="73">
        <v>0</v>
      </c>
      <c r="CH77" s="73">
        <v>0</v>
      </c>
      <c r="CI77" s="73">
        <v>0</v>
      </c>
      <c r="CJ77" s="73">
        <v>0</v>
      </c>
      <c r="CK77" s="63" t="s">
        <v>805</v>
      </c>
      <c r="CL77" s="74" t="s">
        <v>479</v>
      </c>
      <c r="CM77" s="74" t="s">
        <v>480</v>
      </c>
      <c r="CN77" s="74" t="s">
        <v>606</v>
      </c>
      <c r="CO77" s="60">
        <v>1</v>
      </c>
      <c r="CP77" s="61" t="s">
        <v>196</v>
      </c>
      <c r="CQ77" s="60">
        <v>102</v>
      </c>
      <c r="CR77" s="61" t="s">
        <v>574</v>
      </c>
      <c r="CS77" s="60">
        <v>10202</v>
      </c>
      <c r="CT77" s="61" t="s">
        <v>629</v>
      </c>
      <c r="CU77" s="62">
        <v>1020206</v>
      </c>
      <c r="CV77" s="63" t="s">
        <v>799</v>
      </c>
      <c r="CW77" s="100" t="s">
        <v>631</v>
      </c>
      <c r="CX77" s="100" t="s">
        <v>196</v>
      </c>
      <c r="CY77" s="100" t="s">
        <v>574</v>
      </c>
      <c r="CZ77" s="100" t="s">
        <v>629</v>
      </c>
      <c r="DA77" s="100" t="s">
        <v>799</v>
      </c>
    </row>
    <row r="78" spans="2:105" ht="102" hidden="1" x14ac:dyDescent="0.25">
      <c r="B78" s="65" t="s">
        <v>806</v>
      </c>
      <c r="C78" s="80" t="s">
        <v>807</v>
      </c>
      <c r="D78" s="63" t="s">
        <v>564</v>
      </c>
      <c r="E78" s="65" t="s">
        <v>808</v>
      </c>
      <c r="F78" s="63" t="s">
        <v>809</v>
      </c>
      <c r="G78" s="62" t="s">
        <v>183</v>
      </c>
      <c r="H78" s="63" t="s">
        <v>567</v>
      </c>
      <c r="I78" s="63" t="s">
        <v>810</v>
      </c>
      <c r="J78" s="307">
        <v>2015</v>
      </c>
      <c r="K78" s="308">
        <v>0</v>
      </c>
      <c r="L78" s="63" t="s">
        <v>811</v>
      </c>
      <c r="M78" s="63" t="s">
        <v>812</v>
      </c>
      <c r="N78" s="63" t="s">
        <v>813</v>
      </c>
      <c r="O78" s="63" t="s">
        <v>814</v>
      </c>
      <c r="P78" s="63" t="s">
        <v>190</v>
      </c>
      <c r="Q78" s="63" t="s">
        <v>815</v>
      </c>
      <c r="R78" s="63"/>
      <c r="S78" s="68">
        <v>50</v>
      </c>
      <c r="T78" s="69">
        <v>0</v>
      </c>
      <c r="U78" s="69">
        <v>5</v>
      </c>
      <c r="V78" s="69">
        <v>40</v>
      </c>
      <c r="W78" s="69">
        <v>50</v>
      </c>
      <c r="X78" s="71">
        <v>0</v>
      </c>
      <c r="Y78" s="79"/>
      <c r="Z78" s="79"/>
      <c r="AA78" s="79"/>
      <c r="AB78" s="79"/>
      <c r="AC78" s="79"/>
      <c r="AD78" s="79"/>
      <c r="AE78" s="79"/>
      <c r="AF78" s="79"/>
      <c r="AG78" s="79"/>
      <c r="AH78" s="79"/>
      <c r="AI78" s="79"/>
      <c r="AJ78" s="79"/>
      <c r="AK78" s="71">
        <v>50000000</v>
      </c>
      <c r="AL78" s="79">
        <v>50000000</v>
      </c>
      <c r="AM78" s="79"/>
      <c r="AN78" s="79"/>
      <c r="AO78" s="79"/>
      <c r="AP78" s="79"/>
      <c r="AQ78" s="79"/>
      <c r="AR78" s="79"/>
      <c r="AS78" s="79"/>
      <c r="AT78" s="79"/>
      <c r="AU78" s="79"/>
      <c r="AV78" s="79"/>
      <c r="AW78" s="79"/>
      <c r="AX78" s="71">
        <v>210000000</v>
      </c>
      <c r="AY78" s="79">
        <v>210000000</v>
      </c>
      <c r="AZ78" s="79"/>
      <c r="BA78" s="79"/>
      <c r="BB78" s="79"/>
      <c r="BC78" s="79"/>
      <c r="BD78" s="79"/>
      <c r="BE78" s="79"/>
      <c r="BF78" s="79"/>
      <c r="BG78" s="79"/>
      <c r="BH78" s="79"/>
      <c r="BI78" s="79"/>
      <c r="BJ78" s="79"/>
      <c r="BK78" s="71">
        <v>31000000</v>
      </c>
      <c r="BL78" s="79">
        <v>31000000</v>
      </c>
      <c r="BM78" s="79"/>
      <c r="BN78" s="79"/>
      <c r="BO78" s="79"/>
      <c r="BP78" s="79"/>
      <c r="BQ78" s="79"/>
      <c r="BR78" s="79"/>
      <c r="BS78" s="79"/>
      <c r="BT78" s="79"/>
      <c r="BU78" s="79"/>
      <c r="BV78" s="79"/>
      <c r="BW78" s="79"/>
      <c r="BX78" s="71">
        <v>291000000</v>
      </c>
      <c r="BY78" s="73">
        <v>291000000</v>
      </c>
      <c r="BZ78" s="73">
        <v>0</v>
      </c>
      <c r="CA78" s="73">
        <v>0</v>
      </c>
      <c r="CB78" s="73">
        <v>0</v>
      </c>
      <c r="CC78" s="73">
        <v>0</v>
      </c>
      <c r="CD78" s="73">
        <v>0</v>
      </c>
      <c r="CE78" s="73">
        <v>0</v>
      </c>
      <c r="CF78" s="73">
        <v>0</v>
      </c>
      <c r="CG78" s="73">
        <v>0</v>
      </c>
      <c r="CH78" s="73">
        <v>0</v>
      </c>
      <c r="CI78" s="73">
        <v>0</v>
      </c>
      <c r="CJ78" s="73">
        <v>0</v>
      </c>
      <c r="CK78" s="63" t="s">
        <v>816</v>
      </c>
      <c r="CL78" s="74" t="s">
        <v>479</v>
      </c>
      <c r="CM78" s="74" t="s">
        <v>480</v>
      </c>
      <c r="CN78" s="74" t="s">
        <v>195</v>
      </c>
      <c r="CO78" s="60">
        <v>1</v>
      </c>
      <c r="CP78" s="61" t="s">
        <v>196</v>
      </c>
      <c r="CQ78" s="60">
        <v>102</v>
      </c>
      <c r="CR78" s="61" t="s">
        <v>574</v>
      </c>
      <c r="CS78" s="60">
        <v>10203</v>
      </c>
      <c r="CT78" s="61" t="s">
        <v>817</v>
      </c>
      <c r="CU78" s="62">
        <v>1020301</v>
      </c>
      <c r="CV78" s="63" t="s">
        <v>818</v>
      </c>
      <c r="CW78" s="100" t="s">
        <v>819</v>
      </c>
      <c r="CX78" s="100" t="s">
        <v>196</v>
      </c>
      <c r="CY78" s="100" t="s">
        <v>574</v>
      </c>
      <c r="CZ78" s="100" t="s">
        <v>817</v>
      </c>
      <c r="DA78" s="100" t="s">
        <v>818</v>
      </c>
    </row>
    <row r="79" spans="2:105" ht="102" hidden="1" x14ac:dyDescent="0.25">
      <c r="B79" s="65" t="s">
        <v>820</v>
      </c>
      <c r="C79" s="80" t="s">
        <v>821</v>
      </c>
      <c r="D79" s="63" t="s">
        <v>564</v>
      </c>
      <c r="E79" s="65" t="s">
        <v>808</v>
      </c>
      <c r="F79" s="63" t="s">
        <v>809</v>
      </c>
      <c r="G79" s="62" t="s">
        <v>183</v>
      </c>
      <c r="H79" s="63" t="s">
        <v>567</v>
      </c>
      <c r="I79" s="63" t="s">
        <v>810</v>
      </c>
      <c r="J79" s="307">
        <v>2015</v>
      </c>
      <c r="K79" s="308">
        <v>0</v>
      </c>
      <c r="L79" s="63" t="s">
        <v>811</v>
      </c>
      <c r="M79" s="63" t="s">
        <v>822</v>
      </c>
      <c r="N79" s="63" t="s">
        <v>823</v>
      </c>
      <c r="O79" s="63" t="s">
        <v>824</v>
      </c>
      <c r="P79" s="63" t="s">
        <v>190</v>
      </c>
      <c r="Q79" s="63" t="s">
        <v>815</v>
      </c>
      <c r="R79" s="63"/>
      <c r="S79" s="68">
        <v>25</v>
      </c>
      <c r="T79" s="69">
        <v>0</v>
      </c>
      <c r="U79" s="69">
        <v>8</v>
      </c>
      <c r="V79" s="69">
        <v>16</v>
      </c>
      <c r="W79" s="69">
        <v>25</v>
      </c>
      <c r="X79" s="71">
        <v>25000000</v>
      </c>
      <c r="Y79" s="79">
        <v>25000000</v>
      </c>
      <c r="Z79" s="79"/>
      <c r="AA79" s="79"/>
      <c r="AB79" s="79"/>
      <c r="AC79" s="79"/>
      <c r="AD79" s="79"/>
      <c r="AE79" s="79"/>
      <c r="AF79" s="79"/>
      <c r="AG79" s="79"/>
      <c r="AH79" s="79"/>
      <c r="AI79" s="79"/>
      <c r="AJ79" s="79"/>
      <c r="AK79" s="71">
        <v>25000000</v>
      </c>
      <c r="AL79" s="79">
        <v>25000000</v>
      </c>
      <c r="AM79" s="79"/>
      <c r="AN79" s="79"/>
      <c r="AO79" s="79"/>
      <c r="AP79" s="79"/>
      <c r="AQ79" s="79"/>
      <c r="AR79" s="79"/>
      <c r="AS79" s="79"/>
      <c r="AT79" s="79"/>
      <c r="AU79" s="79"/>
      <c r="AV79" s="79"/>
      <c r="AW79" s="79"/>
      <c r="AX79" s="71">
        <v>25000000</v>
      </c>
      <c r="AY79" s="79">
        <v>25000000</v>
      </c>
      <c r="AZ79" s="79"/>
      <c r="BA79" s="79"/>
      <c r="BB79" s="79"/>
      <c r="BC79" s="79"/>
      <c r="BD79" s="79"/>
      <c r="BE79" s="79"/>
      <c r="BF79" s="79"/>
      <c r="BG79" s="79"/>
      <c r="BH79" s="79"/>
      <c r="BI79" s="79"/>
      <c r="BJ79" s="79"/>
      <c r="BK79" s="71">
        <v>25000000</v>
      </c>
      <c r="BL79" s="79">
        <v>25000000</v>
      </c>
      <c r="BM79" s="79"/>
      <c r="BN79" s="79"/>
      <c r="BO79" s="79"/>
      <c r="BP79" s="79"/>
      <c r="BQ79" s="79"/>
      <c r="BR79" s="79"/>
      <c r="BS79" s="79"/>
      <c r="BT79" s="79"/>
      <c r="BU79" s="79"/>
      <c r="BV79" s="79"/>
      <c r="BW79" s="79"/>
      <c r="BX79" s="71">
        <v>100000000</v>
      </c>
      <c r="BY79" s="73">
        <v>100000000</v>
      </c>
      <c r="BZ79" s="73">
        <v>0</v>
      </c>
      <c r="CA79" s="73">
        <v>0</v>
      </c>
      <c r="CB79" s="73">
        <v>0</v>
      </c>
      <c r="CC79" s="73">
        <v>0</v>
      </c>
      <c r="CD79" s="73">
        <v>0</v>
      </c>
      <c r="CE79" s="73">
        <v>0</v>
      </c>
      <c r="CF79" s="73">
        <v>0</v>
      </c>
      <c r="CG79" s="73">
        <v>0</v>
      </c>
      <c r="CH79" s="73">
        <v>0</v>
      </c>
      <c r="CI79" s="73">
        <v>0</v>
      </c>
      <c r="CJ79" s="73">
        <v>0</v>
      </c>
      <c r="CK79" s="63" t="s">
        <v>825</v>
      </c>
      <c r="CL79" s="74" t="s">
        <v>479</v>
      </c>
      <c r="CM79" s="74" t="s">
        <v>480</v>
      </c>
      <c r="CN79" s="74" t="s">
        <v>195</v>
      </c>
      <c r="CO79" s="60">
        <v>1</v>
      </c>
      <c r="CP79" s="61" t="s">
        <v>196</v>
      </c>
      <c r="CQ79" s="60">
        <v>102</v>
      </c>
      <c r="CR79" s="61" t="s">
        <v>574</v>
      </c>
      <c r="CS79" s="60">
        <v>10203</v>
      </c>
      <c r="CT79" s="61" t="s">
        <v>817</v>
      </c>
      <c r="CU79" s="62">
        <v>1020301</v>
      </c>
      <c r="CV79" s="63" t="s">
        <v>818</v>
      </c>
      <c r="CW79" s="100" t="s">
        <v>819</v>
      </c>
      <c r="CX79" s="100" t="s">
        <v>196</v>
      </c>
      <c r="CY79" s="100" t="s">
        <v>574</v>
      </c>
      <c r="CZ79" s="100" t="s">
        <v>817</v>
      </c>
      <c r="DA79" s="100" t="s">
        <v>818</v>
      </c>
    </row>
    <row r="80" spans="2:105" ht="89.25" hidden="1" x14ac:dyDescent="0.25">
      <c r="B80" s="65" t="s">
        <v>826</v>
      </c>
      <c r="C80" s="80" t="s">
        <v>827</v>
      </c>
      <c r="D80" s="63" t="s">
        <v>652</v>
      </c>
      <c r="E80" s="65" t="s">
        <v>808</v>
      </c>
      <c r="F80" s="63" t="s">
        <v>809</v>
      </c>
      <c r="G80" s="62" t="s">
        <v>183</v>
      </c>
      <c r="H80" s="63" t="s">
        <v>653</v>
      </c>
      <c r="I80" s="63" t="s">
        <v>810</v>
      </c>
      <c r="J80" s="307">
        <v>2015</v>
      </c>
      <c r="K80" s="308">
        <v>0</v>
      </c>
      <c r="L80" s="63" t="s">
        <v>242</v>
      </c>
      <c r="M80" s="63" t="s">
        <v>828</v>
      </c>
      <c r="N80" s="63" t="s">
        <v>829</v>
      </c>
      <c r="O80" s="63" t="s">
        <v>830</v>
      </c>
      <c r="P80" s="63" t="s">
        <v>657</v>
      </c>
      <c r="Q80" s="63" t="s">
        <v>831</v>
      </c>
      <c r="R80" s="63"/>
      <c r="S80" s="68">
        <v>4000</v>
      </c>
      <c r="T80" s="69">
        <v>1000</v>
      </c>
      <c r="U80" s="69">
        <v>2000</v>
      </c>
      <c r="V80" s="69">
        <v>3000</v>
      </c>
      <c r="W80" s="69">
        <v>4000</v>
      </c>
      <c r="X80" s="71">
        <v>12881012</v>
      </c>
      <c r="Y80" s="79"/>
      <c r="Z80" s="79"/>
      <c r="AA80" s="79"/>
      <c r="AB80" s="79"/>
      <c r="AC80" s="79"/>
      <c r="AD80" s="79"/>
      <c r="AE80" s="79"/>
      <c r="AF80" s="78">
        <v>12881012</v>
      </c>
      <c r="AG80" s="79"/>
      <c r="AH80" s="79"/>
      <c r="AI80" s="79"/>
      <c r="AJ80" s="79"/>
      <c r="AK80" s="71">
        <v>13265520</v>
      </c>
      <c r="AL80" s="79"/>
      <c r="AM80" s="79"/>
      <c r="AN80" s="79"/>
      <c r="AO80" s="79"/>
      <c r="AP80" s="79"/>
      <c r="AQ80" s="79"/>
      <c r="AR80" s="79"/>
      <c r="AS80" s="78">
        <v>13265520</v>
      </c>
      <c r="AT80" s="79"/>
      <c r="AU80" s="79"/>
      <c r="AV80" s="79"/>
      <c r="AW80" s="79"/>
      <c r="AX80" s="71">
        <v>13667506</v>
      </c>
      <c r="AY80" s="79"/>
      <c r="AZ80" s="79"/>
      <c r="BA80" s="79"/>
      <c r="BB80" s="79"/>
      <c r="BC80" s="79"/>
      <c r="BD80" s="79"/>
      <c r="BE80" s="79"/>
      <c r="BF80" s="78">
        <v>13667506</v>
      </c>
      <c r="BG80" s="79"/>
      <c r="BH80" s="79"/>
      <c r="BI80" s="79"/>
      <c r="BJ80" s="79"/>
      <c r="BK80" s="71">
        <v>14069491</v>
      </c>
      <c r="BL80" s="79"/>
      <c r="BM80" s="79"/>
      <c r="BN80" s="79"/>
      <c r="BO80" s="79"/>
      <c r="BP80" s="79"/>
      <c r="BQ80" s="79"/>
      <c r="BR80" s="79"/>
      <c r="BS80" s="78">
        <v>14069491</v>
      </c>
      <c r="BT80" s="79"/>
      <c r="BU80" s="79"/>
      <c r="BV80" s="79"/>
      <c r="BW80" s="79"/>
      <c r="BX80" s="71">
        <v>53883529</v>
      </c>
      <c r="BY80" s="73">
        <v>0</v>
      </c>
      <c r="BZ80" s="73">
        <v>0</v>
      </c>
      <c r="CA80" s="73">
        <v>0</v>
      </c>
      <c r="CB80" s="73">
        <v>0</v>
      </c>
      <c r="CC80" s="73">
        <v>0</v>
      </c>
      <c r="CD80" s="73">
        <v>0</v>
      </c>
      <c r="CE80" s="73">
        <v>0</v>
      </c>
      <c r="CF80" s="73">
        <v>53883529</v>
      </c>
      <c r="CG80" s="73">
        <v>0</v>
      </c>
      <c r="CH80" s="73">
        <v>0</v>
      </c>
      <c r="CI80" s="73">
        <v>0</v>
      </c>
      <c r="CJ80" s="73">
        <v>0</v>
      </c>
      <c r="CK80" s="63" t="s">
        <v>832</v>
      </c>
      <c r="CL80" s="74" t="s">
        <v>479</v>
      </c>
      <c r="CM80" s="74" t="s">
        <v>480</v>
      </c>
      <c r="CN80" s="74" t="s">
        <v>195</v>
      </c>
      <c r="CO80" s="60">
        <v>1</v>
      </c>
      <c r="CP80" s="61" t="s">
        <v>196</v>
      </c>
      <c r="CQ80" s="60">
        <v>102</v>
      </c>
      <c r="CR80" s="61" t="s">
        <v>574</v>
      </c>
      <c r="CS80" s="60">
        <v>10203</v>
      </c>
      <c r="CT80" s="61" t="s">
        <v>817</v>
      </c>
      <c r="CU80" s="62">
        <v>1020302</v>
      </c>
      <c r="CV80" s="63" t="s">
        <v>833</v>
      </c>
      <c r="CW80" s="100" t="s">
        <v>819</v>
      </c>
      <c r="CX80" s="100" t="s">
        <v>196</v>
      </c>
      <c r="CY80" s="100" t="s">
        <v>574</v>
      </c>
      <c r="CZ80" s="100" t="s">
        <v>817</v>
      </c>
      <c r="DA80" s="100" t="s">
        <v>833</v>
      </c>
    </row>
    <row r="81" spans="2:105" ht="89.25" hidden="1" x14ac:dyDescent="0.25">
      <c r="B81" s="65" t="s">
        <v>834</v>
      </c>
      <c r="C81" s="80" t="s">
        <v>835</v>
      </c>
      <c r="D81" s="63" t="s">
        <v>836</v>
      </c>
      <c r="E81" s="65" t="s">
        <v>808</v>
      </c>
      <c r="F81" s="63" t="s">
        <v>809</v>
      </c>
      <c r="G81" s="62" t="s">
        <v>183</v>
      </c>
      <c r="H81" s="63" t="s">
        <v>580</v>
      </c>
      <c r="I81" s="63" t="s">
        <v>810</v>
      </c>
      <c r="J81" s="307">
        <v>2015</v>
      </c>
      <c r="K81" s="308">
        <v>0</v>
      </c>
      <c r="L81" s="63" t="s">
        <v>837</v>
      </c>
      <c r="M81" s="63" t="s">
        <v>838</v>
      </c>
      <c r="N81" s="63" t="s">
        <v>839</v>
      </c>
      <c r="O81" s="63" t="s">
        <v>840</v>
      </c>
      <c r="P81" s="63" t="s">
        <v>657</v>
      </c>
      <c r="Q81" s="63" t="s">
        <v>841</v>
      </c>
      <c r="R81" s="63"/>
      <c r="S81" s="68">
        <v>8</v>
      </c>
      <c r="T81" s="69">
        <v>1</v>
      </c>
      <c r="U81" s="69">
        <v>3</v>
      </c>
      <c r="V81" s="69">
        <v>5</v>
      </c>
      <c r="W81" s="69">
        <v>8</v>
      </c>
      <c r="X81" s="71">
        <v>210000000</v>
      </c>
      <c r="Y81" s="105">
        <v>60000000</v>
      </c>
      <c r="Z81" s="79"/>
      <c r="AA81" s="79"/>
      <c r="AB81" s="79"/>
      <c r="AC81" s="79"/>
      <c r="AD81" s="79"/>
      <c r="AE81" s="79"/>
      <c r="AF81" s="79"/>
      <c r="AG81" s="101">
        <v>150000000</v>
      </c>
      <c r="AH81" s="79"/>
      <c r="AI81" s="79"/>
      <c r="AJ81" s="79"/>
      <c r="AK81" s="71">
        <v>210000000</v>
      </c>
      <c r="AL81" s="105">
        <v>60000000</v>
      </c>
      <c r="AM81" s="79"/>
      <c r="AN81" s="79"/>
      <c r="AO81" s="79"/>
      <c r="AP81" s="79"/>
      <c r="AQ81" s="79"/>
      <c r="AR81" s="79"/>
      <c r="AS81" s="79"/>
      <c r="AT81" s="101">
        <v>150000000</v>
      </c>
      <c r="AU81" s="79"/>
      <c r="AV81" s="79"/>
      <c r="AW81" s="79"/>
      <c r="AX81" s="71">
        <v>210000000</v>
      </c>
      <c r="AY81" s="105">
        <v>60000000</v>
      </c>
      <c r="AZ81" s="79"/>
      <c r="BA81" s="79"/>
      <c r="BB81" s="79"/>
      <c r="BC81" s="79"/>
      <c r="BD81" s="79"/>
      <c r="BE81" s="79"/>
      <c r="BF81" s="79"/>
      <c r="BG81" s="101">
        <v>150000000</v>
      </c>
      <c r="BH81" s="79"/>
      <c r="BI81" s="79"/>
      <c r="BJ81" s="79"/>
      <c r="BK81" s="71">
        <v>210000000</v>
      </c>
      <c r="BL81" s="105">
        <v>60000000</v>
      </c>
      <c r="BM81" s="79"/>
      <c r="BN81" s="79"/>
      <c r="BO81" s="79"/>
      <c r="BP81" s="79"/>
      <c r="BQ81" s="79"/>
      <c r="BR81" s="79"/>
      <c r="BS81" s="79"/>
      <c r="BT81" s="101">
        <v>150000000</v>
      </c>
      <c r="BU81" s="79"/>
      <c r="BV81" s="79"/>
      <c r="BW81" s="79"/>
      <c r="BX81" s="71">
        <v>840000000</v>
      </c>
      <c r="BY81" s="73">
        <v>240000000</v>
      </c>
      <c r="BZ81" s="73">
        <v>0</v>
      </c>
      <c r="CA81" s="73">
        <v>0</v>
      </c>
      <c r="CB81" s="73">
        <v>0</v>
      </c>
      <c r="CC81" s="73">
        <v>0</v>
      </c>
      <c r="CD81" s="73">
        <v>0</v>
      </c>
      <c r="CE81" s="73">
        <v>0</v>
      </c>
      <c r="CF81" s="73">
        <v>0</v>
      </c>
      <c r="CG81" s="73">
        <v>600000000</v>
      </c>
      <c r="CH81" s="73">
        <v>0</v>
      </c>
      <c r="CI81" s="73">
        <v>0</v>
      </c>
      <c r="CJ81" s="73">
        <v>0</v>
      </c>
      <c r="CK81" s="63" t="s">
        <v>842</v>
      </c>
      <c r="CL81" s="74" t="s">
        <v>479</v>
      </c>
      <c r="CM81" s="74" t="s">
        <v>480</v>
      </c>
      <c r="CN81" s="74" t="s">
        <v>606</v>
      </c>
      <c r="CO81" s="60">
        <v>1</v>
      </c>
      <c r="CP81" s="61" t="s">
        <v>196</v>
      </c>
      <c r="CQ81" s="60">
        <v>102</v>
      </c>
      <c r="CR81" s="61" t="s">
        <v>574</v>
      </c>
      <c r="CS81" s="60">
        <v>10203</v>
      </c>
      <c r="CT81" s="61" t="s">
        <v>817</v>
      </c>
      <c r="CU81" s="62">
        <v>1020302</v>
      </c>
      <c r="CV81" s="63" t="s">
        <v>833</v>
      </c>
      <c r="CW81" s="100" t="s">
        <v>819</v>
      </c>
      <c r="CX81" s="100" t="s">
        <v>196</v>
      </c>
      <c r="CY81" s="100" t="s">
        <v>574</v>
      </c>
      <c r="CZ81" s="100" t="s">
        <v>817</v>
      </c>
      <c r="DA81" s="100" t="s">
        <v>833</v>
      </c>
    </row>
    <row r="82" spans="2:105" ht="89.25" hidden="1" x14ac:dyDescent="0.25">
      <c r="B82" s="65" t="s">
        <v>843</v>
      </c>
      <c r="C82" s="80" t="s">
        <v>844</v>
      </c>
      <c r="D82" s="63" t="s">
        <v>564</v>
      </c>
      <c r="E82" s="65" t="s">
        <v>808</v>
      </c>
      <c r="F82" s="63" t="s">
        <v>809</v>
      </c>
      <c r="G82" s="62" t="s">
        <v>183</v>
      </c>
      <c r="H82" s="63" t="s">
        <v>567</v>
      </c>
      <c r="I82" s="63" t="s">
        <v>810</v>
      </c>
      <c r="J82" s="307">
        <v>2015</v>
      </c>
      <c r="K82" s="308">
        <v>0</v>
      </c>
      <c r="L82" s="63" t="s">
        <v>811</v>
      </c>
      <c r="M82" s="63" t="s">
        <v>845</v>
      </c>
      <c r="N82" s="63" t="s">
        <v>846</v>
      </c>
      <c r="O82" s="63" t="s">
        <v>847</v>
      </c>
      <c r="P82" s="63" t="s">
        <v>190</v>
      </c>
      <c r="Q82" s="63" t="s">
        <v>815</v>
      </c>
      <c r="R82" s="63"/>
      <c r="S82" s="68">
        <v>200</v>
      </c>
      <c r="T82" s="69">
        <v>0</v>
      </c>
      <c r="U82" s="69">
        <v>40</v>
      </c>
      <c r="V82" s="69">
        <v>100</v>
      </c>
      <c r="W82" s="69">
        <v>200</v>
      </c>
      <c r="X82" s="71">
        <v>0</v>
      </c>
      <c r="Y82" s="79">
        <v>0</v>
      </c>
      <c r="Z82" s="79"/>
      <c r="AA82" s="79"/>
      <c r="AB82" s="79"/>
      <c r="AC82" s="79"/>
      <c r="AD82" s="79"/>
      <c r="AE82" s="79"/>
      <c r="AF82" s="79"/>
      <c r="AG82" s="79"/>
      <c r="AH82" s="79"/>
      <c r="AI82" s="79"/>
      <c r="AJ82" s="79"/>
      <c r="AK82" s="71">
        <v>35000000</v>
      </c>
      <c r="AL82" s="79">
        <v>35000000</v>
      </c>
      <c r="AM82" s="79"/>
      <c r="AN82" s="79"/>
      <c r="AO82" s="79"/>
      <c r="AP82" s="79"/>
      <c r="AQ82" s="79"/>
      <c r="AR82" s="79"/>
      <c r="AS82" s="79"/>
      <c r="AT82" s="79"/>
      <c r="AU82" s="79"/>
      <c r="AV82" s="79"/>
      <c r="AW82" s="79"/>
      <c r="AX82" s="71">
        <v>35000000</v>
      </c>
      <c r="AY82" s="79">
        <v>35000000</v>
      </c>
      <c r="AZ82" s="79"/>
      <c r="BA82" s="79"/>
      <c r="BB82" s="79"/>
      <c r="BC82" s="79"/>
      <c r="BD82" s="79"/>
      <c r="BE82" s="79"/>
      <c r="BF82" s="79"/>
      <c r="BG82" s="79"/>
      <c r="BH82" s="79"/>
      <c r="BI82" s="79"/>
      <c r="BJ82" s="79"/>
      <c r="BK82" s="71">
        <v>35000000</v>
      </c>
      <c r="BL82" s="79">
        <v>35000000</v>
      </c>
      <c r="BM82" s="79"/>
      <c r="BN82" s="79"/>
      <c r="BO82" s="79"/>
      <c r="BP82" s="79"/>
      <c r="BQ82" s="79"/>
      <c r="BR82" s="79"/>
      <c r="BS82" s="79"/>
      <c r="BT82" s="79"/>
      <c r="BU82" s="79"/>
      <c r="BV82" s="79"/>
      <c r="BW82" s="79"/>
      <c r="BX82" s="71">
        <v>105000000</v>
      </c>
      <c r="BY82" s="73">
        <v>105000000</v>
      </c>
      <c r="BZ82" s="73">
        <v>0</v>
      </c>
      <c r="CA82" s="73">
        <v>0</v>
      </c>
      <c r="CB82" s="73">
        <v>0</v>
      </c>
      <c r="CC82" s="73">
        <v>0</v>
      </c>
      <c r="CD82" s="73">
        <v>0</v>
      </c>
      <c r="CE82" s="73">
        <v>0</v>
      </c>
      <c r="CF82" s="73">
        <v>0</v>
      </c>
      <c r="CG82" s="73">
        <v>0</v>
      </c>
      <c r="CH82" s="73">
        <v>0</v>
      </c>
      <c r="CI82" s="73">
        <v>0</v>
      </c>
      <c r="CJ82" s="73">
        <v>0</v>
      </c>
      <c r="CK82" s="63" t="s">
        <v>848</v>
      </c>
      <c r="CL82" s="74" t="s">
        <v>479</v>
      </c>
      <c r="CM82" s="74" t="s">
        <v>480</v>
      </c>
      <c r="CN82" s="74" t="s">
        <v>606</v>
      </c>
      <c r="CO82" s="60">
        <v>1</v>
      </c>
      <c r="CP82" s="61" t="s">
        <v>196</v>
      </c>
      <c r="CQ82" s="60">
        <v>102</v>
      </c>
      <c r="CR82" s="61" t="s">
        <v>574</v>
      </c>
      <c r="CS82" s="60">
        <v>10203</v>
      </c>
      <c r="CT82" s="61" t="s">
        <v>817</v>
      </c>
      <c r="CU82" s="62">
        <v>1020302</v>
      </c>
      <c r="CV82" s="63" t="s">
        <v>833</v>
      </c>
      <c r="CW82" s="100" t="s">
        <v>819</v>
      </c>
      <c r="CX82" s="100" t="s">
        <v>196</v>
      </c>
      <c r="CY82" s="100" t="s">
        <v>574</v>
      </c>
      <c r="CZ82" s="100" t="s">
        <v>817</v>
      </c>
      <c r="DA82" s="100" t="s">
        <v>833</v>
      </c>
    </row>
    <row r="83" spans="2:105" ht="89.25" hidden="1" x14ac:dyDescent="0.25">
      <c r="B83" s="65" t="s">
        <v>849</v>
      </c>
      <c r="C83" s="80" t="s">
        <v>850</v>
      </c>
      <c r="D83" s="63" t="s">
        <v>564</v>
      </c>
      <c r="E83" s="65" t="s">
        <v>808</v>
      </c>
      <c r="F83" s="63" t="s">
        <v>809</v>
      </c>
      <c r="G83" s="62" t="s">
        <v>183</v>
      </c>
      <c r="H83" s="63" t="s">
        <v>567</v>
      </c>
      <c r="I83" s="63" t="s">
        <v>810</v>
      </c>
      <c r="J83" s="307">
        <v>2015</v>
      </c>
      <c r="K83" s="308">
        <v>0</v>
      </c>
      <c r="L83" s="63" t="s">
        <v>811</v>
      </c>
      <c r="M83" s="63" t="s">
        <v>851</v>
      </c>
      <c r="N83" s="63" t="s">
        <v>852</v>
      </c>
      <c r="O83" s="63" t="s">
        <v>853</v>
      </c>
      <c r="P83" s="63" t="s">
        <v>190</v>
      </c>
      <c r="Q83" s="63" t="s">
        <v>815</v>
      </c>
      <c r="R83" s="63"/>
      <c r="S83" s="68">
        <v>50</v>
      </c>
      <c r="T83" s="69">
        <v>0</v>
      </c>
      <c r="U83" s="69">
        <v>12</v>
      </c>
      <c r="V83" s="69">
        <v>32</v>
      </c>
      <c r="W83" s="69">
        <v>50</v>
      </c>
      <c r="X83" s="71">
        <v>0</v>
      </c>
      <c r="Y83" s="79">
        <v>0</v>
      </c>
      <c r="Z83" s="79"/>
      <c r="AA83" s="79"/>
      <c r="AB83" s="79"/>
      <c r="AC83" s="79"/>
      <c r="AD83" s="79"/>
      <c r="AE83" s="79"/>
      <c r="AF83" s="79"/>
      <c r="AG83" s="79"/>
      <c r="AH83" s="79"/>
      <c r="AI83" s="79"/>
      <c r="AJ83" s="79"/>
      <c r="AK83" s="71">
        <v>28000000</v>
      </c>
      <c r="AL83" s="79">
        <v>28000000</v>
      </c>
      <c r="AM83" s="79"/>
      <c r="AN83" s="79"/>
      <c r="AO83" s="79"/>
      <c r="AP83" s="79"/>
      <c r="AQ83" s="79"/>
      <c r="AR83" s="79"/>
      <c r="AS83" s="79"/>
      <c r="AT83" s="79"/>
      <c r="AU83" s="79"/>
      <c r="AV83" s="79"/>
      <c r="AW83" s="79"/>
      <c r="AX83" s="71">
        <v>28000000</v>
      </c>
      <c r="AY83" s="79">
        <v>28000000</v>
      </c>
      <c r="AZ83" s="79"/>
      <c r="BA83" s="79"/>
      <c r="BB83" s="79"/>
      <c r="BC83" s="79"/>
      <c r="BD83" s="79"/>
      <c r="BE83" s="79"/>
      <c r="BF83" s="79"/>
      <c r="BG83" s="79"/>
      <c r="BH83" s="79"/>
      <c r="BI83" s="79"/>
      <c r="BJ83" s="79"/>
      <c r="BK83" s="71">
        <v>39000000</v>
      </c>
      <c r="BL83" s="79">
        <v>39000000</v>
      </c>
      <c r="BM83" s="79"/>
      <c r="BN83" s="79"/>
      <c r="BO83" s="79"/>
      <c r="BP83" s="79"/>
      <c r="BQ83" s="79"/>
      <c r="BR83" s="79"/>
      <c r="BS83" s="79"/>
      <c r="BT83" s="79"/>
      <c r="BU83" s="79"/>
      <c r="BV83" s="79"/>
      <c r="BW83" s="79"/>
      <c r="BX83" s="71">
        <v>95000000</v>
      </c>
      <c r="BY83" s="73">
        <v>95000000</v>
      </c>
      <c r="BZ83" s="73">
        <v>0</v>
      </c>
      <c r="CA83" s="73">
        <v>0</v>
      </c>
      <c r="CB83" s="73">
        <v>0</v>
      </c>
      <c r="CC83" s="73">
        <v>0</v>
      </c>
      <c r="CD83" s="73">
        <v>0</v>
      </c>
      <c r="CE83" s="73">
        <v>0</v>
      </c>
      <c r="CF83" s="73">
        <v>0</v>
      </c>
      <c r="CG83" s="73">
        <v>0</v>
      </c>
      <c r="CH83" s="73">
        <v>0</v>
      </c>
      <c r="CI83" s="73">
        <v>0</v>
      </c>
      <c r="CJ83" s="73">
        <v>0</v>
      </c>
      <c r="CK83" s="63" t="s">
        <v>854</v>
      </c>
      <c r="CL83" s="74" t="s">
        <v>479</v>
      </c>
      <c r="CM83" s="74" t="s">
        <v>480</v>
      </c>
      <c r="CN83" s="74" t="s">
        <v>195</v>
      </c>
      <c r="CO83" s="60">
        <v>1</v>
      </c>
      <c r="CP83" s="61" t="s">
        <v>196</v>
      </c>
      <c r="CQ83" s="60">
        <v>102</v>
      </c>
      <c r="CR83" s="61" t="s">
        <v>574</v>
      </c>
      <c r="CS83" s="60">
        <v>10203</v>
      </c>
      <c r="CT83" s="61" t="s">
        <v>817</v>
      </c>
      <c r="CU83" s="62">
        <v>1020302</v>
      </c>
      <c r="CV83" s="63" t="s">
        <v>833</v>
      </c>
      <c r="CW83" s="100" t="s">
        <v>819</v>
      </c>
      <c r="CX83" s="100" t="s">
        <v>196</v>
      </c>
      <c r="CY83" s="100" t="s">
        <v>574</v>
      </c>
      <c r="CZ83" s="100" t="s">
        <v>817</v>
      </c>
      <c r="DA83" s="100" t="s">
        <v>833</v>
      </c>
    </row>
    <row r="84" spans="2:105" ht="89.25" hidden="1" x14ac:dyDescent="0.25">
      <c r="B84" s="65" t="s">
        <v>855</v>
      </c>
      <c r="C84" s="80" t="s">
        <v>856</v>
      </c>
      <c r="D84" s="63" t="s">
        <v>564</v>
      </c>
      <c r="E84" s="65" t="s">
        <v>808</v>
      </c>
      <c r="F84" s="63" t="s">
        <v>809</v>
      </c>
      <c r="G84" s="62" t="s">
        <v>183</v>
      </c>
      <c r="H84" s="63" t="s">
        <v>567</v>
      </c>
      <c r="I84" s="63" t="s">
        <v>810</v>
      </c>
      <c r="J84" s="307">
        <v>2015</v>
      </c>
      <c r="K84" s="308">
        <v>0</v>
      </c>
      <c r="L84" s="63" t="s">
        <v>811</v>
      </c>
      <c r="M84" s="63" t="s">
        <v>857</v>
      </c>
      <c r="N84" s="63" t="s">
        <v>858</v>
      </c>
      <c r="O84" s="63" t="s">
        <v>859</v>
      </c>
      <c r="P84" s="63" t="s">
        <v>190</v>
      </c>
      <c r="Q84" s="63" t="s">
        <v>815</v>
      </c>
      <c r="R84" s="63"/>
      <c r="S84" s="68">
        <v>4</v>
      </c>
      <c r="T84" s="69">
        <v>0</v>
      </c>
      <c r="U84" s="69">
        <v>1</v>
      </c>
      <c r="V84" s="69">
        <v>3</v>
      </c>
      <c r="W84" s="69">
        <v>4</v>
      </c>
      <c r="X84" s="71">
        <v>0</v>
      </c>
      <c r="Y84" s="79">
        <v>0</v>
      </c>
      <c r="Z84" s="79"/>
      <c r="AA84" s="79"/>
      <c r="AB84" s="79"/>
      <c r="AC84" s="79"/>
      <c r="AD84" s="79"/>
      <c r="AE84" s="79"/>
      <c r="AF84" s="79"/>
      <c r="AG84" s="79"/>
      <c r="AH84" s="79"/>
      <c r="AI84" s="79"/>
      <c r="AJ84" s="79"/>
      <c r="AK84" s="71">
        <v>33000000</v>
      </c>
      <c r="AL84" s="79">
        <v>33000000</v>
      </c>
      <c r="AM84" s="79"/>
      <c r="AN84" s="79"/>
      <c r="AO84" s="79"/>
      <c r="AP84" s="79"/>
      <c r="AQ84" s="79"/>
      <c r="AR84" s="79"/>
      <c r="AS84" s="79"/>
      <c r="AT84" s="79"/>
      <c r="AU84" s="79"/>
      <c r="AV84" s="79"/>
      <c r="AW84" s="79"/>
      <c r="AX84" s="71">
        <v>33000000</v>
      </c>
      <c r="AY84" s="79">
        <v>33000000</v>
      </c>
      <c r="AZ84" s="79"/>
      <c r="BA84" s="79"/>
      <c r="BB84" s="79"/>
      <c r="BC84" s="79"/>
      <c r="BD84" s="79"/>
      <c r="BE84" s="79"/>
      <c r="BF84" s="79"/>
      <c r="BG84" s="79"/>
      <c r="BH84" s="79"/>
      <c r="BI84" s="79"/>
      <c r="BJ84" s="79"/>
      <c r="BK84" s="71">
        <v>33000000</v>
      </c>
      <c r="BL84" s="79">
        <v>33000000</v>
      </c>
      <c r="BM84" s="79"/>
      <c r="BN84" s="79"/>
      <c r="BO84" s="79"/>
      <c r="BP84" s="79"/>
      <c r="BQ84" s="79"/>
      <c r="BR84" s="79"/>
      <c r="BS84" s="79"/>
      <c r="BT84" s="79"/>
      <c r="BU84" s="79"/>
      <c r="BV84" s="79"/>
      <c r="BW84" s="79"/>
      <c r="BX84" s="71">
        <v>99000000</v>
      </c>
      <c r="BY84" s="73">
        <v>99000000</v>
      </c>
      <c r="BZ84" s="73">
        <v>0</v>
      </c>
      <c r="CA84" s="73">
        <v>0</v>
      </c>
      <c r="CB84" s="73">
        <v>0</v>
      </c>
      <c r="CC84" s="73">
        <v>0</v>
      </c>
      <c r="CD84" s="73">
        <v>0</v>
      </c>
      <c r="CE84" s="73">
        <v>0</v>
      </c>
      <c r="CF84" s="73">
        <v>0</v>
      </c>
      <c r="CG84" s="73">
        <v>0</v>
      </c>
      <c r="CH84" s="73">
        <v>0</v>
      </c>
      <c r="CI84" s="73">
        <v>0</v>
      </c>
      <c r="CJ84" s="73">
        <v>0</v>
      </c>
      <c r="CK84" s="63" t="s">
        <v>860</v>
      </c>
      <c r="CL84" s="74" t="s">
        <v>479</v>
      </c>
      <c r="CM84" s="74" t="s">
        <v>480</v>
      </c>
      <c r="CN84" s="74" t="s">
        <v>606</v>
      </c>
      <c r="CO84" s="60">
        <v>1</v>
      </c>
      <c r="CP84" s="61" t="s">
        <v>196</v>
      </c>
      <c r="CQ84" s="60">
        <v>102</v>
      </c>
      <c r="CR84" s="61" t="s">
        <v>574</v>
      </c>
      <c r="CS84" s="60">
        <v>10203</v>
      </c>
      <c r="CT84" s="61" t="s">
        <v>817</v>
      </c>
      <c r="CU84" s="62">
        <v>1020303</v>
      </c>
      <c r="CV84" s="63" t="s">
        <v>861</v>
      </c>
      <c r="CW84" s="100" t="s">
        <v>819</v>
      </c>
      <c r="CX84" s="100" t="s">
        <v>196</v>
      </c>
      <c r="CY84" s="100" t="s">
        <v>574</v>
      </c>
      <c r="CZ84" s="100" t="s">
        <v>817</v>
      </c>
      <c r="DA84" s="100" t="s">
        <v>861</v>
      </c>
    </row>
    <row r="85" spans="2:105" ht="89.25" hidden="1" x14ac:dyDescent="0.25">
      <c r="B85" s="65" t="s">
        <v>862</v>
      </c>
      <c r="C85" s="80" t="s">
        <v>863</v>
      </c>
      <c r="D85" s="63" t="s">
        <v>564</v>
      </c>
      <c r="E85" s="65" t="s">
        <v>808</v>
      </c>
      <c r="F85" s="63" t="s">
        <v>809</v>
      </c>
      <c r="G85" s="62" t="s">
        <v>183</v>
      </c>
      <c r="H85" s="63" t="s">
        <v>567</v>
      </c>
      <c r="I85" s="63" t="s">
        <v>810</v>
      </c>
      <c r="J85" s="307">
        <v>2015</v>
      </c>
      <c r="K85" s="308">
        <v>0</v>
      </c>
      <c r="L85" s="63" t="s">
        <v>811</v>
      </c>
      <c r="M85" s="63" t="s">
        <v>864</v>
      </c>
      <c r="N85" s="63" t="s">
        <v>865</v>
      </c>
      <c r="O85" s="63" t="s">
        <v>866</v>
      </c>
      <c r="P85" s="63" t="s">
        <v>190</v>
      </c>
      <c r="Q85" s="63" t="s">
        <v>815</v>
      </c>
      <c r="R85" s="63"/>
      <c r="S85" s="68">
        <v>4</v>
      </c>
      <c r="T85" s="69">
        <v>0</v>
      </c>
      <c r="U85" s="69">
        <v>2</v>
      </c>
      <c r="V85" s="69">
        <v>3</v>
      </c>
      <c r="W85" s="69">
        <v>4</v>
      </c>
      <c r="X85" s="71">
        <v>0</v>
      </c>
      <c r="Y85" s="79"/>
      <c r="Z85" s="79"/>
      <c r="AA85" s="79"/>
      <c r="AB85" s="79"/>
      <c r="AC85" s="79"/>
      <c r="AD85" s="79"/>
      <c r="AE85" s="79"/>
      <c r="AF85" s="79"/>
      <c r="AG85" s="79"/>
      <c r="AH85" s="79"/>
      <c r="AI85" s="79"/>
      <c r="AJ85" s="79"/>
      <c r="AK85" s="71">
        <v>25000000</v>
      </c>
      <c r="AL85" s="79">
        <v>25000000</v>
      </c>
      <c r="AM85" s="79"/>
      <c r="AN85" s="79"/>
      <c r="AO85" s="79"/>
      <c r="AP85" s="79"/>
      <c r="AQ85" s="79"/>
      <c r="AR85" s="79"/>
      <c r="AS85" s="79"/>
      <c r="AT85" s="79"/>
      <c r="AU85" s="79"/>
      <c r="AV85" s="79"/>
      <c r="AW85" s="79"/>
      <c r="AX85" s="71">
        <v>25000000</v>
      </c>
      <c r="AY85" s="79">
        <v>25000000</v>
      </c>
      <c r="AZ85" s="79"/>
      <c r="BA85" s="79"/>
      <c r="BB85" s="79"/>
      <c r="BC85" s="79"/>
      <c r="BD85" s="79"/>
      <c r="BE85" s="79"/>
      <c r="BF85" s="79"/>
      <c r="BG85" s="79"/>
      <c r="BH85" s="79"/>
      <c r="BI85" s="79"/>
      <c r="BJ85" s="79"/>
      <c r="BK85" s="71">
        <v>25000000</v>
      </c>
      <c r="BL85" s="79">
        <v>25000000</v>
      </c>
      <c r="BM85" s="79"/>
      <c r="BN85" s="79"/>
      <c r="BO85" s="79"/>
      <c r="BP85" s="79"/>
      <c r="BQ85" s="79"/>
      <c r="BR85" s="79"/>
      <c r="BS85" s="79"/>
      <c r="BT85" s="79"/>
      <c r="BU85" s="79"/>
      <c r="BV85" s="79"/>
      <c r="BW85" s="79"/>
      <c r="BX85" s="71">
        <v>75000000</v>
      </c>
      <c r="BY85" s="73">
        <v>75000000</v>
      </c>
      <c r="BZ85" s="73">
        <v>0</v>
      </c>
      <c r="CA85" s="73">
        <v>0</v>
      </c>
      <c r="CB85" s="73">
        <v>0</v>
      </c>
      <c r="CC85" s="73">
        <v>0</v>
      </c>
      <c r="CD85" s="73">
        <v>0</v>
      </c>
      <c r="CE85" s="73">
        <v>0</v>
      </c>
      <c r="CF85" s="73">
        <v>0</v>
      </c>
      <c r="CG85" s="73">
        <v>0</v>
      </c>
      <c r="CH85" s="73">
        <v>0</v>
      </c>
      <c r="CI85" s="73">
        <v>0</v>
      </c>
      <c r="CJ85" s="73">
        <v>0</v>
      </c>
      <c r="CK85" s="63" t="s">
        <v>867</v>
      </c>
      <c r="CL85" s="74" t="s">
        <v>479</v>
      </c>
      <c r="CM85" s="74" t="s">
        <v>480</v>
      </c>
      <c r="CN85" s="74" t="s">
        <v>606</v>
      </c>
      <c r="CO85" s="60">
        <v>1</v>
      </c>
      <c r="CP85" s="61" t="s">
        <v>196</v>
      </c>
      <c r="CQ85" s="60">
        <v>102</v>
      </c>
      <c r="CR85" s="61" t="s">
        <v>574</v>
      </c>
      <c r="CS85" s="60">
        <v>10203</v>
      </c>
      <c r="CT85" s="61" t="s">
        <v>817</v>
      </c>
      <c r="CU85" s="62">
        <v>1020303</v>
      </c>
      <c r="CV85" s="63" t="s">
        <v>861</v>
      </c>
      <c r="CW85" s="100" t="s">
        <v>819</v>
      </c>
      <c r="CX85" s="100" t="s">
        <v>196</v>
      </c>
      <c r="CY85" s="100" t="s">
        <v>574</v>
      </c>
      <c r="CZ85" s="100" t="s">
        <v>817</v>
      </c>
      <c r="DA85" s="100" t="s">
        <v>861</v>
      </c>
    </row>
    <row r="86" spans="2:105" ht="89.25" hidden="1" x14ac:dyDescent="0.25">
      <c r="B86" s="65" t="s">
        <v>868</v>
      </c>
      <c r="C86" s="80" t="s">
        <v>869</v>
      </c>
      <c r="D86" s="63" t="s">
        <v>564</v>
      </c>
      <c r="E86" s="65" t="s">
        <v>808</v>
      </c>
      <c r="F86" s="63" t="s">
        <v>809</v>
      </c>
      <c r="G86" s="62" t="s">
        <v>240</v>
      </c>
      <c r="H86" s="63" t="s">
        <v>679</v>
      </c>
      <c r="I86" s="63" t="s">
        <v>810</v>
      </c>
      <c r="J86" s="307">
        <v>2015</v>
      </c>
      <c r="K86" s="308">
        <v>0</v>
      </c>
      <c r="L86" s="63" t="s">
        <v>870</v>
      </c>
      <c r="M86" s="63" t="s">
        <v>871</v>
      </c>
      <c r="N86" s="63" t="s">
        <v>872</v>
      </c>
      <c r="O86" s="63" t="s">
        <v>873</v>
      </c>
      <c r="P86" s="63" t="s">
        <v>190</v>
      </c>
      <c r="Q86" s="63" t="s">
        <v>815</v>
      </c>
      <c r="R86" s="63"/>
      <c r="S86" s="68">
        <v>1</v>
      </c>
      <c r="T86" s="69">
        <v>1</v>
      </c>
      <c r="U86" s="69">
        <v>1</v>
      </c>
      <c r="V86" s="69">
        <v>1</v>
      </c>
      <c r="W86" s="69">
        <v>1</v>
      </c>
      <c r="X86" s="71">
        <v>0</v>
      </c>
      <c r="Y86" s="79"/>
      <c r="Z86" s="79"/>
      <c r="AA86" s="79"/>
      <c r="AB86" s="79"/>
      <c r="AC86" s="79"/>
      <c r="AD86" s="79"/>
      <c r="AE86" s="79"/>
      <c r="AF86" s="79"/>
      <c r="AG86" s="79"/>
      <c r="AH86" s="79"/>
      <c r="AI86" s="79"/>
      <c r="AJ86" s="79"/>
      <c r="AK86" s="71">
        <v>25000000</v>
      </c>
      <c r="AL86" s="79">
        <v>25000000</v>
      </c>
      <c r="AM86" s="79"/>
      <c r="AN86" s="79"/>
      <c r="AO86" s="79"/>
      <c r="AP86" s="79"/>
      <c r="AQ86" s="79"/>
      <c r="AR86" s="79"/>
      <c r="AS86" s="79"/>
      <c r="AT86" s="79"/>
      <c r="AU86" s="79"/>
      <c r="AV86" s="79"/>
      <c r="AW86" s="79"/>
      <c r="AX86" s="71">
        <v>150000000</v>
      </c>
      <c r="AY86" s="79">
        <v>150000000</v>
      </c>
      <c r="AZ86" s="79"/>
      <c r="BA86" s="79"/>
      <c r="BB86" s="79"/>
      <c r="BC86" s="79"/>
      <c r="BD86" s="79"/>
      <c r="BE86" s="79"/>
      <c r="BF86" s="79"/>
      <c r="BG86" s="79"/>
      <c r="BH86" s="79"/>
      <c r="BI86" s="79"/>
      <c r="BJ86" s="79"/>
      <c r="BK86" s="71">
        <v>25000000</v>
      </c>
      <c r="BL86" s="79">
        <v>25000000</v>
      </c>
      <c r="BM86" s="79"/>
      <c r="BN86" s="79"/>
      <c r="BO86" s="79"/>
      <c r="BP86" s="79"/>
      <c r="BQ86" s="79"/>
      <c r="BR86" s="79"/>
      <c r="BS86" s="79"/>
      <c r="BT86" s="79"/>
      <c r="BU86" s="79"/>
      <c r="BV86" s="79"/>
      <c r="BW86" s="79"/>
      <c r="BX86" s="71">
        <v>200000000</v>
      </c>
      <c r="BY86" s="73">
        <v>200000000</v>
      </c>
      <c r="BZ86" s="73">
        <v>0</v>
      </c>
      <c r="CA86" s="73">
        <v>0</v>
      </c>
      <c r="CB86" s="73">
        <v>0</v>
      </c>
      <c r="CC86" s="73">
        <v>0</v>
      </c>
      <c r="CD86" s="73">
        <v>0</v>
      </c>
      <c r="CE86" s="73">
        <v>0</v>
      </c>
      <c r="CF86" s="73">
        <v>0</v>
      </c>
      <c r="CG86" s="73">
        <v>0</v>
      </c>
      <c r="CH86" s="73">
        <v>0</v>
      </c>
      <c r="CI86" s="73">
        <v>0</v>
      </c>
      <c r="CJ86" s="73">
        <v>0</v>
      </c>
      <c r="CK86" s="63" t="s">
        <v>874</v>
      </c>
      <c r="CL86" s="74" t="s">
        <v>875</v>
      </c>
      <c r="CM86" s="74" t="s">
        <v>876</v>
      </c>
      <c r="CN86" s="74" t="s">
        <v>877</v>
      </c>
      <c r="CO86" s="60">
        <v>1</v>
      </c>
      <c r="CP86" s="61" t="s">
        <v>196</v>
      </c>
      <c r="CQ86" s="60">
        <v>102</v>
      </c>
      <c r="CR86" s="61" t="s">
        <v>574</v>
      </c>
      <c r="CS86" s="60">
        <v>10203</v>
      </c>
      <c r="CT86" s="61" t="s">
        <v>817</v>
      </c>
      <c r="CU86" s="62">
        <v>1020304</v>
      </c>
      <c r="CV86" s="63" t="s">
        <v>878</v>
      </c>
      <c r="CW86" s="100" t="s">
        <v>819</v>
      </c>
      <c r="CX86" s="100" t="s">
        <v>196</v>
      </c>
      <c r="CY86" s="100" t="s">
        <v>574</v>
      </c>
      <c r="CZ86" s="100" t="s">
        <v>817</v>
      </c>
      <c r="DA86" s="100" t="s">
        <v>878</v>
      </c>
    </row>
    <row r="87" spans="2:105" ht="89.25" hidden="1" x14ac:dyDescent="0.25">
      <c r="B87" s="65" t="s">
        <v>879</v>
      </c>
      <c r="C87" s="80" t="s">
        <v>880</v>
      </c>
      <c r="D87" s="63" t="s">
        <v>564</v>
      </c>
      <c r="E87" s="65" t="s">
        <v>808</v>
      </c>
      <c r="F87" s="63" t="s">
        <v>809</v>
      </c>
      <c r="G87" s="62" t="s">
        <v>183</v>
      </c>
      <c r="H87" s="63" t="s">
        <v>580</v>
      </c>
      <c r="I87" s="63" t="s">
        <v>810</v>
      </c>
      <c r="J87" s="307">
        <v>2015</v>
      </c>
      <c r="K87" s="308">
        <v>0</v>
      </c>
      <c r="L87" s="63" t="s">
        <v>568</v>
      </c>
      <c r="M87" s="63" t="s">
        <v>881</v>
      </c>
      <c r="N87" s="63" t="s">
        <v>882</v>
      </c>
      <c r="O87" s="63" t="s">
        <v>883</v>
      </c>
      <c r="P87" s="63" t="s">
        <v>246</v>
      </c>
      <c r="Q87" s="63" t="s">
        <v>782</v>
      </c>
      <c r="R87" s="63"/>
      <c r="S87" s="68">
        <v>42</v>
      </c>
      <c r="T87" s="69">
        <v>0</v>
      </c>
      <c r="U87" s="69">
        <v>14</v>
      </c>
      <c r="V87" s="69">
        <v>28</v>
      </c>
      <c r="W87" s="69">
        <v>42</v>
      </c>
      <c r="X87" s="71">
        <v>0</v>
      </c>
      <c r="Y87" s="79"/>
      <c r="Z87" s="79"/>
      <c r="AA87" s="79"/>
      <c r="AB87" s="79"/>
      <c r="AC87" s="79"/>
      <c r="AD87" s="79"/>
      <c r="AE87" s="79"/>
      <c r="AF87" s="79"/>
      <c r="AG87" s="79"/>
      <c r="AH87" s="79"/>
      <c r="AI87" s="79"/>
      <c r="AJ87" s="79"/>
      <c r="AK87" s="71">
        <v>50000000</v>
      </c>
      <c r="AL87" s="79">
        <v>50000000</v>
      </c>
      <c r="AM87" s="79"/>
      <c r="AN87" s="79"/>
      <c r="AO87" s="79"/>
      <c r="AP87" s="79"/>
      <c r="AQ87" s="79"/>
      <c r="AR87" s="79"/>
      <c r="AS87" s="79"/>
      <c r="AT87" s="79"/>
      <c r="AU87" s="79"/>
      <c r="AV87" s="79"/>
      <c r="AW87" s="79"/>
      <c r="AX87" s="71">
        <v>50000000</v>
      </c>
      <c r="AY87" s="79">
        <v>50000000</v>
      </c>
      <c r="AZ87" s="79"/>
      <c r="BA87" s="79"/>
      <c r="BB87" s="79"/>
      <c r="BC87" s="79"/>
      <c r="BD87" s="79"/>
      <c r="BE87" s="79"/>
      <c r="BF87" s="79"/>
      <c r="BG87" s="79"/>
      <c r="BH87" s="79"/>
      <c r="BI87" s="79"/>
      <c r="BJ87" s="79"/>
      <c r="BK87" s="71">
        <v>50000000</v>
      </c>
      <c r="BL87" s="79">
        <v>50000000</v>
      </c>
      <c r="BM87" s="79"/>
      <c r="BN87" s="79"/>
      <c r="BO87" s="79"/>
      <c r="BP87" s="79"/>
      <c r="BQ87" s="79"/>
      <c r="BR87" s="79"/>
      <c r="BS87" s="79"/>
      <c r="BT87" s="79"/>
      <c r="BU87" s="79"/>
      <c r="BV87" s="79"/>
      <c r="BW87" s="79"/>
      <c r="BX87" s="71">
        <v>150000000</v>
      </c>
      <c r="BY87" s="73">
        <v>150000000</v>
      </c>
      <c r="BZ87" s="73">
        <v>0</v>
      </c>
      <c r="CA87" s="73">
        <v>0</v>
      </c>
      <c r="CB87" s="73">
        <v>0</v>
      </c>
      <c r="CC87" s="73">
        <v>0</v>
      </c>
      <c r="CD87" s="73">
        <v>0</v>
      </c>
      <c r="CE87" s="73">
        <v>0</v>
      </c>
      <c r="CF87" s="73">
        <v>0</v>
      </c>
      <c r="CG87" s="73">
        <v>0</v>
      </c>
      <c r="CH87" s="73">
        <v>0</v>
      </c>
      <c r="CI87" s="73">
        <v>0</v>
      </c>
      <c r="CJ87" s="73">
        <v>0</v>
      </c>
      <c r="CK87" s="63" t="s">
        <v>884</v>
      </c>
      <c r="CL87" s="74" t="s">
        <v>727</v>
      </c>
      <c r="CM87" s="74" t="s">
        <v>728</v>
      </c>
      <c r="CN87" s="74" t="s">
        <v>877</v>
      </c>
      <c r="CO87" s="60">
        <v>1</v>
      </c>
      <c r="CP87" s="61" t="s">
        <v>196</v>
      </c>
      <c r="CQ87" s="60">
        <v>102</v>
      </c>
      <c r="CR87" s="61" t="s">
        <v>574</v>
      </c>
      <c r="CS87" s="60">
        <v>10203</v>
      </c>
      <c r="CT87" s="61" t="s">
        <v>817</v>
      </c>
      <c r="CU87" s="62">
        <v>1020305</v>
      </c>
      <c r="CV87" s="63" t="s">
        <v>885</v>
      </c>
      <c r="CW87" s="100" t="s">
        <v>819</v>
      </c>
      <c r="CX87" s="100" t="s">
        <v>196</v>
      </c>
      <c r="CY87" s="100" t="s">
        <v>574</v>
      </c>
      <c r="CZ87" s="100" t="s">
        <v>817</v>
      </c>
      <c r="DA87" s="100" t="s">
        <v>885</v>
      </c>
    </row>
    <row r="88" spans="2:105" ht="89.25" hidden="1" x14ac:dyDescent="0.25">
      <c r="B88" s="65" t="s">
        <v>886</v>
      </c>
      <c r="C88" s="80" t="s">
        <v>887</v>
      </c>
      <c r="D88" s="63" t="s">
        <v>564</v>
      </c>
      <c r="E88" s="65" t="s">
        <v>808</v>
      </c>
      <c r="F88" s="63" t="s">
        <v>809</v>
      </c>
      <c r="G88" s="62" t="s">
        <v>183</v>
      </c>
      <c r="H88" s="63" t="s">
        <v>580</v>
      </c>
      <c r="I88" s="63" t="s">
        <v>810</v>
      </c>
      <c r="J88" s="307">
        <v>2015</v>
      </c>
      <c r="K88" s="308">
        <v>0</v>
      </c>
      <c r="L88" s="63" t="s">
        <v>568</v>
      </c>
      <c r="M88" s="63" t="s">
        <v>888</v>
      </c>
      <c r="N88" s="63" t="s">
        <v>889</v>
      </c>
      <c r="O88" s="63" t="s">
        <v>890</v>
      </c>
      <c r="P88" s="63" t="s">
        <v>190</v>
      </c>
      <c r="Q88" s="63" t="s">
        <v>815</v>
      </c>
      <c r="R88" s="63"/>
      <c r="S88" s="68">
        <v>1</v>
      </c>
      <c r="T88" s="69">
        <v>0</v>
      </c>
      <c r="U88" s="69">
        <v>1</v>
      </c>
      <c r="V88" s="69">
        <v>1</v>
      </c>
      <c r="W88" s="69">
        <v>1</v>
      </c>
      <c r="X88" s="71">
        <v>0</v>
      </c>
      <c r="Y88" s="79"/>
      <c r="Z88" s="79"/>
      <c r="AA88" s="79"/>
      <c r="AB88" s="79"/>
      <c r="AC88" s="79"/>
      <c r="AD88" s="79"/>
      <c r="AE88" s="79"/>
      <c r="AF88" s="79"/>
      <c r="AG88" s="79"/>
      <c r="AH88" s="79"/>
      <c r="AI88" s="79"/>
      <c r="AJ88" s="79"/>
      <c r="AK88" s="71">
        <v>25000000</v>
      </c>
      <c r="AL88" s="79">
        <v>25000000</v>
      </c>
      <c r="AM88" s="79"/>
      <c r="AN88" s="79"/>
      <c r="AO88" s="79"/>
      <c r="AP88" s="79"/>
      <c r="AQ88" s="79"/>
      <c r="AR88" s="79"/>
      <c r="AS88" s="79"/>
      <c r="AT88" s="79"/>
      <c r="AU88" s="79"/>
      <c r="AV88" s="79"/>
      <c r="AW88" s="79"/>
      <c r="AX88" s="71">
        <v>25000000</v>
      </c>
      <c r="AY88" s="79">
        <v>25000000</v>
      </c>
      <c r="AZ88" s="79"/>
      <c r="BA88" s="79"/>
      <c r="BB88" s="79"/>
      <c r="BC88" s="79"/>
      <c r="BD88" s="79"/>
      <c r="BE88" s="79"/>
      <c r="BF88" s="79"/>
      <c r="BG88" s="79"/>
      <c r="BH88" s="79"/>
      <c r="BI88" s="79"/>
      <c r="BJ88" s="79"/>
      <c r="BK88" s="71">
        <v>25000000</v>
      </c>
      <c r="BL88" s="79">
        <v>25000000</v>
      </c>
      <c r="BM88" s="79"/>
      <c r="BN88" s="79"/>
      <c r="BO88" s="79"/>
      <c r="BP88" s="79"/>
      <c r="BQ88" s="79"/>
      <c r="BR88" s="79"/>
      <c r="BS88" s="79"/>
      <c r="BT88" s="79"/>
      <c r="BU88" s="79"/>
      <c r="BV88" s="79"/>
      <c r="BW88" s="79"/>
      <c r="BX88" s="71">
        <v>75000000</v>
      </c>
      <c r="BY88" s="73">
        <v>75000000</v>
      </c>
      <c r="BZ88" s="73">
        <v>0</v>
      </c>
      <c r="CA88" s="73">
        <v>0</v>
      </c>
      <c r="CB88" s="73">
        <v>0</v>
      </c>
      <c r="CC88" s="73">
        <v>0</v>
      </c>
      <c r="CD88" s="73">
        <v>0</v>
      </c>
      <c r="CE88" s="73">
        <v>0</v>
      </c>
      <c r="CF88" s="73">
        <v>0</v>
      </c>
      <c r="CG88" s="73">
        <v>0</v>
      </c>
      <c r="CH88" s="73">
        <v>0</v>
      </c>
      <c r="CI88" s="73">
        <v>0</v>
      </c>
      <c r="CJ88" s="73">
        <v>0</v>
      </c>
      <c r="CK88" s="63" t="s">
        <v>891</v>
      </c>
      <c r="CL88" s="74" t="s">
        <v>727</v>
      </c>
      <c r="CM88" s="74" t="s">
        <v>728</v>
      </c>
      <c r="CN88" s="74" t="s">
        <v>606</v>
      </c>
      <c r="CO88" s="60">
        <v>1</v>
      </c>
      <c r="CP88" s="61" t="s">
        <v>196</v>
      </c>
      <c r="CQ88" s="60">
        <v>102</v>
      </c>
      <c r="CR88" s="61" t="s">
        <v>574</v>
      </c>
      <c r="CS88" s="60">
        <v>10203</v>
      </c>
      <c r="CT88" s="61" t="s">
        <v>817</v>
      </c>
      <c r="CU88" s="62">
        <v>1020305</v>
      </c>
      <c r="CV88" s="63" t="s">
        <v>885</v>
      </c>
      <c r="CW88" s="100" t="s">
        <v>819</v>
      </c>
      <c r="CX88" s="100" t="s">
        <v>196</v>
      </c>
      <c r="CY88" s="100" t="s">
        <v>574</v>
      </c>
      <c r="CZ88" s="100" t="s">
        <v>817</v>
      </c>
      <c r="DA88" s="100" t="s">
        <v>885</v>
      </c>
    </row>
    <row r="89" spans="2:105" ht="89.25" hidden="1" x14ac:dyDescent="0.25">
      <c r="B89" s="65" t="s">
        <v>892</v>
      </c>
      <c r="C89" s="80" t="s">
        <v>893</v>
      </c>
      <c r="D89" s="63" t="s">
        <v>564</v>
      </c>
      <c r="E89" s="65" t="s">
        <v>808</v>
      </c>
      <c r="F89" s="63" t="s">
        <v>809</v>
      </c>
      <c r="G89" s="62" t="s">
        <v>183</v>
      </c>
      <c r="H89" s="63" t="s">
        <v>580</v>
      </c>
      <c r="I89" s="63" t="s">
        <v>810</v>
      </c>
      <c r="J89" s="307">
        <v>2015</v>
      </c>
      <c r="K89" s="308">
        <v>0</v>
      </c>
      <c r="L89" s="63" t="s">
        <v>568</v>
      </c>
      <c r="M89" s="63" t="s">
        <v>894</v>
      </c>
      <c r="N89" s="63" t="s">
        <v>895</v>
      </c>
      <c r="O89" s="63" t="s">
        <v>896</v>
      </c>
      <c r="P89" s="63" t="s">
        <v>246</v>
      </c>
      <c r="Q89" s="63" t="s">
        <v>782</v>
      </c>
      <c r="R89" s="63"/>
      <c r="S89" s="68">
        <v>42</v>
      </c>
      <c r="T89" s="69">
        <v>0</v>
      </c>
      <c r="U89" s="69">
        <v>16</v>
      </c>
      <c r="V89" s="69">
        <v>29</v>
      </c>
      <c r="W89" s="69">
        <v>42</v>
      </c>
      <c r="X89" s="71">
        <v>0</v>
      </c>
      <c r="Y89" s="79"/>
      <c r="Z89" s="79"/>
      <c r="AA89" s="79"/>
      <c r="AB89" s="79"/>
      <c r="AC89" s="79"/>
      <c r="AD89" s="79"/>
      <c r="AE89" s="79"/>
      <c r="AF89" s="79"/>
      <c r="AG89" s="79"/>
      <c r="AH89" s="79"/>
      <c r="AI89" s="79"/>
      <c r="AJ89" s="79"/>
      <c r="AK89" s="71">
        <v>25000000</v>
      </c>
      <c r="AL89" s="79">
        <v>25000000</v>
      </c>
      <c r="AM89" s="79"/>
      <c r="AN89" s="79"/>
      <c r="AO89" s="79"/>
      <c r="AP89" s="79"/>
      <c r="AQ89" s="79"/>
      <c r="AR89" s="79"/>
      <c r="AS89" s="79"/>
      <c r="AT89" s="79"/>
      <c r="AU89" s="79"/>
      <c r="AV89" s="79"/>
      <c r="AW89" s="79"/>
      <c r="AX89" s="71">
        <v>25000000</v>
      </c>
      <c r="AY89" s="79">
        <v>25000000</v>
      </c>
      <c r="AZ89" s="79"/>
      <c r="BA89" s="79"/>
      <c r="BB89" s="79"/>
      <c r="BC89" s="79"/>
      <c r="BD89" s="79"/>
      <c r="BE89" s="79"/>
      <c r="BF89" s="79"/>
      <c r="BG89" s="79"/>
      <c r="BH89" s="79"/>
      <c r="BI89" s="79"/>
      <c r="BJ89" s="79"/>
      <c r="BK89" s="71">
        <v>25000000</v>
      </c>
      <c r="BL89" s="79">
        <v>25000000</v>
      </c>
      <c r="BM89" s="79"/>
      <c r="BN89" s="79"/>
      <c r="BO89" s="79"/>
      <c r="BP89" s="79"/>
      <c r="BQ89" s="79"/>
      <c r="BR89" s="79"/>
      <c r="BS89" s="79"/>
      <c r="BT89" s="79"/>
      <c r="BU89" s="79"/>
      <c r="BV89" s="79"/>
      <c r="BW89" s="79"/>
      <c r="BX89" s="71">
        <v>75000000</v>
      </c>
      <c r="BY89" s="73">
        <v>75000000</v>
      </c>
      <c r="BZ89" s="73">
        <v>0</v>
      </c>
      <c r="CA89" s="73">
        <v>0</v>
      </c>
      <c r="CB89" s="73">
        <v>0</v>
      </c>
      <c r="CC89" s="73">
        <v>0</v>
      </c>
      <c r="CD89" s="73">
        <v>0</v>
      </c>
      <c r="CE89" s="73">
        <v>0</v>
      </c>
      <c r="CF89" s="73">
        <v>0</v>
      </c>
      <c r="CG89" s="73">
        <v>0</v>
      </c>
      <c r="CH89" s="73">
        <v>0</v>
      </c>
      <c r="CI89" s="73">
        <v>0</v>
      </c>
      <c r="CJ89" s="73">
        <v>0</v>
      </c>
      <c r="CK89" s="63" t="s">
        <v>897</v>
      </c>
      <c r="CL89" s="74" t="s">
        <v>479</v>
      </c>
      <c r="CM89" s="74" t="s">
        <v>480</v>
      </c>
      <c r="CN89" s="74" t="s">
        <v>296</v>
      </c>
      <c r="CO89" s="60">
        <v>1</v>
      </c>
      <c r="CP89" s="61" t="s">
        <v>196</v>
      </c>
      <c r="CQ89" s="60">
        <v>102</v>
      </c>
      <c r="CR89" s="61" t="s">
        <v>574</v>
      </c>
      <c r="CS89" s="60">
        <v>10203</v>
      </c>
      <c r="CT89" s="61" t="s">
        <v>817</v>
      </c>
      <c r="CU89" s="62">
        <v>1020305</v>
      </c>
      <c r="CV89" s="63" t="s">
        <v>885</v>
      </c>
      <c r="CW89" s="100" t="s">
        <v>819</v>
      </c>
      <c r="CX89" s="100" t="s">
        <v>196</v>
      </c>
      <c r="CY89" s="100" t="s">
        <v>574</v>
      </c>
      <c r="CZ89" s="100" t="s">
        <v>817</v>
      </c>
      <c r="DA89" s="100" t="s">
        <v>885</v>
      </c>
    </row>
    <row r="90" spans="2:105" ht="89.25" hidden="1" x14ac:dyDescent="0.25">
      <c r="B90" s="65" t="s">
        <v>898</v>
      </c>
      <c r="C90" s="80" t="s">
        <v>899</v>
      </c>
      <c r="D90" s="63" t="s">
        <v>564</v>
      </c>
      <c r="E90" s="65" t="s">
        <v>808</v>
      </c>
      <c r="F90" s="63" t="s">
        <v>809</v>
      </c>
      <c r="G90" s="62" t="s">
        <v>183</v>
      </c>
      <c r="H90" s="63" t="s">
        <v>580</v>
      </c>
      <c r="I90" s="63" t="s">
        <v>810</v>
      </c>
      <c r="J90" s="307">
        <v>2015</v>
      </c>
      <c r="K90" s="308">
        <v>0</v>
      </c>
      <c r="L90" s="63" t="s">
        <v>568</v>
      </c>
      <c r="M90" s="63" t="s">
        <v>900</v>
      </c>
      <c r="N90" s="63" t="s">
        <v>901</v>
      </c>
      <c r="O90" s="63" t="s">
        <v>902</v>
      </c>
      <c r="P90" s="63" t="s">
        <v>190</v>
      </c>
      <c r="Q90" s="63" t="s">
        <v>815</v>
      </c>
      <c r="R90" s="63"/>
      <c r="S90" s="68">
        <v>3</v>
      </c>
      <c r="T90" s="69">
        <v>0</v>
      </c>
      <c r="U90" s="69">
        <v>1</v>
      </c>
      <c r="V90" s="69">
        <v>2</v>
      </c>
      <c r="W90" s="69">
        <v>3</v>
      </c>
      <c r="X90" s="71">
        <v>0</v>
      </c>
      <c r="Y90" s="79"/>
      <c r="Z90" s="79"/>
      <c r="AA90" s="79"/>
      <c r="AB90" s="79"/>
      <c r="AC90" s="79"/>
      <c r="AD90" s="79"/>
      <c r="AE90" s="79"/>
      <c r="AF90" s="79"/>
      <c r="AG90" s="79"/>
      <c r="AH90" s="79"/>
      <c r="AI90" s="79"/>
      <c r="AJ90" s="79"/>
      <c r="AK90" s="71">
        <v>25000000</v>
      </c>
      <c r="AL90" s="79">
        <v>25000000</v>
      </c>
      <c r="AM90" s="79"/>
      <c r="AN90" s="79"/>
      <c r="AO90" s="79"/>
      <c r="AP90" s="79"/>
      <c r="AQ90" s="79"/>
      <c r="AR90" s="79"/>
      <c r="AS90" s="79"/>
      <c r="AT90" s="79"/>
      <c r="AU90" s="79"/>
      <c r="AV90" s="79"/>
      <c r="AW90" s="79"/>
      <c r="AX90" s="71">
        <v>25000000</v>
      </c>
      <c r="AY90" s="79">
        <v>25000000</v>
      </c>
      <c r="AZ90" s="79"/>
      <c r="BA90" s="79"/>
      <c r="BB90" s="79"/>
      <c r="BC90" s="79"/>
      <c r="BD90" s="79"/>
      <c r="BE90" s="79"/>
      <c r="BF90" s="79"/>
      <c r="BG90" s="79"/>
      <c r="BH90" s="79"/>
      <c r="BI90" s="79"/>
      <c r="BJ90" s="79"/>
      <c r="BK90" s="71">
        <v>25000000</v>
      </c>
      <c r="BL90" s="79">
        <v>25000000</v>
      </c>
      <c r="BM90" s="79"/>
      <c r="BN90" s="79"/>
      <c r="BO90" s="79"/>
      <c r="BP90" s="79"/>
      <c r="BQ90" s="79"/>
      <c r="BR90" s="79"/>
      <c r="BS90" s="79"/>
      <c r="BT90" s="79"/>
      <c r="BU90" s="79"/>
      <c r="BV90" s="79"/>
      <c r="BW90" s="79"/>
      <c r="BX90" s="71">
        <v>75000000</v>
      </c>
      <c r="BY90" s="73">
        <v>75000000</v>
      </c>
      <c r="BZ90" s="73">
        <v>0</v>
      </c>
      <c r="CA90" s="73">
        <v>0</v>
      </c>
      <c r="CB90" s="73">
        <v>0</v>
      </c>
      <c r="CC90" s="73">
        <v>0</v>
      </c>
      <c r="CD90" s="73">
        <v>0</v>
      </c>
      <c r="CE90" s="73">
        <v>0</v>
      </c>
      <c r="CF90" s="73">
        <v>0</v>
      </c>
      <c r="CG90" s="73">
        <v>0</v>
      </c>
      <c r="CH90" s="73">
        <v>0</v>
      </c>
      <c r="CI90" s="73">
        <v>0</v>
      </c>
      <c r="CJ90" s="73">
        <v>0</v>
      </c>
      <c r="CK90" s="63" t="s">
        <v>903</v>
      </c>
      <c r="CL90" s="74" t="s">
        <v>479</v>
      </c>
      <c r="CM90" s="74" t="s">
        <v>480</v>
      </c>
      <c r="CN90" s="74" t="s">
        <v>296</v>
      </c>
      <c r="CO90" s="60">
        <v>1</v>
      </c>
      <c r="CP90" s="61" t="s">
        <v>196</v>
      </c>
      <c r="CQ90" s="60">
        <v>102</v>
      </c>
      <c r="CR90" s="61" t="s">
        <v>574</v>
      </c>
      <c r="CS90" s="60">
        <v>10203</v>
      </c>
      <c r="CT90" s="61" t="s">
        <v>817</v>
      </c>
      <c r="CU90" s="62">
        <v>1020305</v>
      </c>
      <c r="CV90" s="63" t="s">
        <v>885</v>
      </c>
      <c r="CW90" s="100" t="s">
        <v>819</v>
      </c>
      <c r="CX90" s="100" t="s">
        <v>196</v>
      </c>
      <c r="CY90" s="100" t="s">
        <v>574</v>
      </c>
      <c r="CZ90" s="100" t="s">
        <v>817</v>
      </c>
      <c r="DA90" s="100" t="s">
        <v>885</v>
      </c>
    </row>
    <row r="91" spans="2:105" ht="63.75" hidden="1" x14ac:dyDescent="0.25">
      <c r="B91" s="65" t="s">
        <v>904</v>
      </c>
      <c r="C91" s="80" t="s">
        <v>905</v>
      </c>
      <c r="D91" s="63" t="s">
        <v>906</v>
      </c>
      <c r="E91" s="65" t="s">
        <v>907</v>
      </c>
      <c r="F91" s="63" t="s">
        <v>908</v>
      </c>
      <c r="G91" s="62" t="s">
        <v>183</v>
      </c>
      <c r="H91" s="63" t="s">
        <v>909</v>
      </c>
      <c r="I91" s="63" t="s">
        <v>185</v>
      </c>
      <c r="J91" s="307">
        <v>2015</v>
      </c>
      <c r="K91" s="308">
        <v>3676</v>
      </c>
      <c r="L91" s="63" t="s">
        <v>910</v>
      </c>
      <c r="M91" s="63" t="s">
        <v>911</v>
      </c>
      <c r="N91" s="63" t="s">
        <v>912</v>
      </c>
      <c r="O91" s="63" t="s">
        <v>913</v>
      </c>
      <c r="P91" s="63" t="s">
        <v>657</v>
      </c>
      <c r="Q91" s="63" t="s">
        <v>914</v>
      </c>
      <c r="R91" s="63"/>
      <c r="S91" s="68">
        <v>750</v>
      </c>
      <c r="T91" s="69">
        <v>0</v>
      </c>
      <c r="U91" s="69">
        <v>250</v>
      </c>
      <c r="V91" s="69">
        <v>500</v>
      </c>
      <c r="W91" s="69">
        <v>750</v>
      </c>
      <c r="X91" s="71">
        <v>0</v>
      </c>
      <c r="Y91" s="79"/>
      <c r="Z91" s="79"/>
      <c r="AA91" s="79"/>
      <c r="AB91" s="79"/>
      <c r="AC91" s="79"/>
      <c r="AD91" s="79"/>
      <c r="AE91" s="79"/>
      <c r="AF91" s="79"/>
      <c r="AG91" s="79"/>
      <c r="AH91" s="79"/>
      <c r="AI91" s="79"/>
      <c r="AJ91" s="79"/>
      <c r="AK91" s="71">
        <v>500000000</v>
      </c>
      <c r="AL91" s="79">
        <v>500000000</v>
      </c>
      <c r="AM91" s="79"/>
      <c r="AN91" s="79"/>
      <c r="AO91" s="79"/>
      <c r="AP91" s="79"/>
      <c r="AQ91" s="79"/>
      <c r="AR91" s="79"/>
      <c r="AS91" s="79"/>
      <c r="AT91" s="79"/>
      <c r="AU91" s="79"/>
      <c r="AV91" s="79"/>
      <c r="AW91" s="79"/>
      <c r="AX91" s="71">
        <v>500000000</v>
      </c>
      <c r="AY91" s="79">
        <v>500000000</v>
      </c>
      <c r="AZ91" s="79"/>
      <c r="BA91" s="79"/>
      <c r="BB91" s="79"/>
      <c r="BC91" s="79"/>
      <c r="BD91" s="79"/>
      <c r="BE91" s="79"/>
      <c r="BF91" s="79"/>
      <c r="BG91" s="79"/>
      <c r="BH91" s="79"/>
      <c r="BI91" s="79"/>
      <c r="BJ91" s="79"/>
      <c r="BK91" s="71">
        <v>500000000</v>
      </c>
      <c r="BL91" s="79">
        <v>500000000</v>
      </c>
      <c r="BM91" s="79"/>
      <c r="BN91" s="79"/>
      <c r="BO91" s="79"/>
      <c r="BP91" s="79"/>
      <c r="BQ91" s="79"/>
      <c r="BR91" s="79"/>
      <c r="BS91" s="79"/>
      <c r="BT91" s="79"/>
      <c r="BU91" s="79"/>
      <c r="BV91" s="79"/>
      <c r="BW91" s="79"/>
      <c r="BX91" s="71">
        <v>1500000000</v>
      </c>
      <c r="BY91" s="73">
        <v>1500000000</v>
      </c>
      <c r="BZ91" s="73">
        <v>0</v>
      </c>
      <c r="CA91" s="73">
        <v>0</v>
      </c>
      <c r="CB91" s="73">
        <v>0</v>
      </c>
      <c r="CC91" s="73">
        <v>0</v>
      </c>
      <c r="CD91" s="73">
        <v>0</v>
      </c>
      <c r="CE91" s="73">
        <v>0</v>
      </c>
      <c r="CF91" s="73">
        <v>0</v>
      </c>
      <c r="CG91" s="73">
        <v>0</v>
      </c>
      <c r="CH91" s="73">
        <v>0</v>
      </c>
      <c r="CI91" s="73">
        <v>0</v>
      </c>
      <c r="CJ91" s="73">
        <v>0</v>
      </c>
      <c r="CK91" s="63" t="s">
        <v>915</v>
      </c>
      <c r="CL91" s="74" t="s">
        <v>916</v>
      </c>
      <c r="CM91" s="74" t="s">
        <v>917</v>
      </c>
      <c r="CN91" s="74" t="s">
        <v>918</v>
      </c>
      <c r="CO91" s="60">
        <v>1</v>
      </c>
      <c r="CP91" s="61" t="s">
        <v>196</v>
      </c>
      <c r="CQ91" s="60">
        <v>103</v>
      </c>
      <c r="CR91" s="61" t="s">
        <v>919</v>
      </c>
      <c r="CS91" s="60">
        <v>10301</v>
      </c>
      <c r="CT91" s="61" t="s">
        <v>920</v>
      </c>
      <c r="CU91" s="62">
        <v>1030101</v>
      </c>
      <c r="CV91" s="63" t="s">
        <v>921</v>
      </c>
      <c r="CW91" s="100" t="s">
        <v>922</v>
      </c>
      <c r="CX91" s="100" t="s">
        <v>196</v>
      </c>
      <c r="CY91" s="100" t="s">
        <v>919</v>
      </c>
      <c r="CZ91" s="100" t="s">
        <v>920</v>
      </c>
      <c r="DA91" s="100" t="s">
        <v>921</v>
      </c>
    </row>
    <row r="92" spans="2:105" ht="63.75" hidden="1" x14ac:dyDescent="0.25">
      <c r="B92" s="65" t="s">
        <v>923</v>
      </c>
      <c r="C92" s="80" t="s">
        <v>924</v>
      </c>
      <c r="D92" s="63" t="s">
        <v>906</v>
      </c>
      <c r="E92" s="65" t="s">
        <v>907</v>
      </c>
      <c r="F92" s="63" t="s">
        <v>908</v>
      </c>
      <c r="G92" s="62" t="s">
        <v>183</v>
      </c>
      <c r="H92" s="63" t="s">
        <v>909</v>
      </c>
      <c r="I92" s="63" t="s">
        <v>185</v>
      </c>
      <c r="J92" s="307">
        <v>2015</v>
      </c>
      <c r="K92" s="308">
        <v>3676</v>
      </c>
      <c r="L92" s="63" t="s">
        <v>910</v>
      </c>
      <c r="M92" s="63" t="s">
        <v>925</v>
      </c>
      <c r="N92" s="63" t="s">
        <v>926</v>
      </c>
      <c r="O92" s="63" t="s">
        <v>927</v>
      </c>
      <c r="P92" s="63" t="s">
        <v>657</v>
      </c>
      <c r="Q92" s="63" t="s">
        <v>914</v>
      </c>
      <c r="R92" s="63"/>
      <c r="S92" s="68">
        <v>750</v>
      </c>
      <c r="T92" s="69">
        <v>0</v>
      </c>
      <c r="U92" s="69">
        <v>250</v>
      </c>
      <c r="V92" s="69">
        <v>500</v>
      </c>
      <c r="W92" s="69">
        <v>750</v>
      </c>
      <c r="X92" s="71">
        <v>0</v>
      </c>
      <c r="Y92" s="79"/>
      <c r="Z92" s="79"/>
      <c r="AA92" s="79"/>
      <c r="AB92" s="79"/>
      <c r="AC92" s="79"/>
      <c r="AD92" s="79"/>
      <c r="AE92" s="79"/>
      <c r="AF92" s="79"/>
      <c r="AG92" s="79"/>
      <c r="AH92" s="79"/>
      <c r="AI92" s="79"/>
      <c r="AJ92" s="79"/>
      <c r="AK92" s="71">
        <v>500000000</v>
      </c>
      <c r="AL92" s="79">
        <v>500000000</v>
      </c>
      <c r="AM92" s="79"/>
      <c r="AN92" s="79"/>
      <c r="AO92" s="79"/>
      <c r="AP92" s="79"/>
      <c r="AQ92" s="79"/>
      <c r="AR92" s="79"/>
      <c r="AS92" s="79"/>
      <c r="AT92" s="79"/>
      <c r="AU92" s="79"/>
      <c r="AV92" s="79"/>
      <c r="AW92" s="79"/>
      <c r="AX92" s="71">
        <v>500000000</v>
      </c>
      <c r="AY92" s="79">
        <v>500000000</v>
      </c>
      <c r="AZ92" s="79"/>
      <c r="BA92" s="79"/>
      <c r="BB92" s="79"/>
      <c r="BC92" s="79"/>
      <c r="BD92" s="79"/>
      <c r="BE92" s="79"/>
      <c r="BF92" s="79"/>
      <c r="BG92" s="79"/>
      <c r="BH92" s="79"/>
      <c r="BI92" s="79"/>
      <c r="BJ92" s="79"/>
      <c r="BK92" s="71">
        <v>500000000</v>
      </c>
      <c r="BL92" s="79">
        <v>500000000</v>
      </c>
      <c r="BM92" s="79"/>
      <c r="BN92" s="79"/>
      <c r="BO92" s="79"/>
      <c r="BP92" s="79"/>
      <c r="BQ92" s="79"/>
      <c r="BR92" s="79"/>
      <c r="BS92" s="79"/>
      <c r="BT92" s="79"/>
      <c r="BU92" s="79"/>
      <c r="BV92" s="79"/>
      <c r="BW92" s="79"/>
      <c r="BX92" s="71">
        <v>1500000000</v>
      </c>
      <c r="BY92" s="73">
        <v>1500000000</v>
      </c>
      <c r="BZ92" s="73">
        <v>0</v>
      </c>
      <c r="CA92" s="73">
        <v>0</v>
      </c>
      <c r="CB92" s="73">
        <v>0</v>
      </c>
      <c r="CC92" s="73">
        <v>0</v>
      </c>
      <c r="CD92" s="73">
        <v>0</v>
      </c>
      <c r="CE92" s="73">
        <v>0</v>
      </c>
      <c r="CF92" s="73">
        <v>0</v>
      </c>
      <c r="CG92" s="73">
        <v>0</v>
      </c>
      <c r="CH92" s="73">
        <v>0</v>
      </c>
      <c r="CI92" s="73">
        <v>0</v>
      </c>
      <c r="CJ92" s="73">
        <v>0</v>
      </c>
      <c r="CK92" s="63" t="s">
        <v>928</v>
      </c>
      <c r="CL92" s="74" t="s">
        <v>916</v>
      </c>
      <c r="CM92" s="74" t="s">
        <v>917</v>
      </c>
      <c r="CN92" s="74" t="s">
        <v>918</v>
      </c>
      <c r="CO92" s="60">
        <v>1</v>
      </c>
      <c r="CP92" s="61" t="s">
        <v>196</v>
      </c>
      <c r="CQ92" s="60">
        <v>103</v>
      </c>
      <c r="CR92" s="61" t="s">
        <v>919</v>
      </c>
      <c r="CS92" s="60">
        <v>10301</v>
      </c>
      <c r="CT92" s="61" t="s">
        <v>920</v>
      </c>
      <c r="CU92" s="62">
        <v>1030101</v>
      </c>
      <c r="CV92" s="63" t="s">
        <v>921</v>
      </c>
      <c r="CW92" s="100" t="s">
        <v>922</v>
      </c>
      <c r="CX92" s="100" t="s">
        <v>196</v>
      </c>
      <c r="CY92" s="100" t="s">
        <v>919</v>
      </c>
      <c r="CZ92" s="100" t="s">
        <v>920</v>
      </c>
      <c r="DA92" s="100" t="s">
        <v>921</v>
      </c>
    </row>
    <row r="93" spans="2:105" ht="63.75" hidden="1" x14ac:dyDescent="0.25">
      <c r="B93" s="65" t="s">
        <v>929</v>
      </c>
      <c r="C93" s="80" t="s">
        <v>930</v>
      </c>
      <c r="D93" s="63" t="s">
        <v>906</v>
      </c>
      <c r="E93" s="65" t="s">
        <v>907</v>
      </c>
      <c r="F93" s="63" t="s">
        <v>908</v>
      </c>
      <c r="G93" s="62" t="s">
        <v>183</v>
      </c>
      <c r="H93" s="63" t="s">
        <v>909</v>
      </c>
      <c r="I93" s="63" t="s">
        <v>185</v>
      </c>
      <c r="J93" s="307">
        <v>2015</v>
      </c>
      <c r="K93" s="308">
        <v>2172</v>
      </c>
      <c r="L93" s="63" t="s">
        <v>910</v>
      </c>
      <c r="M93" s="63" t="s">
        <v>931</v>
      </c>
      <c r="N93" s="63" t="s">
        <v>932</v>
      </c>
      <c r="O93" s="63" t="s">
        <v>933</v>
      </c>
      <c r="P93" s="63" t="s">
        <v>657</v>
      </c>
      <c r="Q93" s="63" t="s">
        <v>914</v>
      </c>
      <c r="R93" s="63"/>
      <c r="S93" s="68">
        <v>400</v>
      </c>
      <c r="T93" s="69">
        <v>0</v>
      </c>
      <c r="U93" s="69">
        <v>40</v>
      </c>
      <c r="V93" s="69">
        <v>360</v>
      </c>
      <c r="W93" s="69">
        <v>400</v>
      </c>
      <c r="X93" s="71">
        <v>67000000</v>
      </c>
      <c r="Y93" s="79"/>
      <c r="Z93" s="79"/>
      <c r="AA93" s="79"/>
      <c r="AB93" s="79"/>
      <c r="AC93" s="79"/>
      <c r="AD93" s="79"/>
      <c r="AE93" s="79"/>
      <c r="AF93" s="79"/>
      <c r="AG93" s="79">
        <v>67000000</v>
      </c>
      <c r="AH93" s="79"/>
      <c r="AI93" s="79"/>
      <c r="AJ93" s="79"/>
      <c r="AK93" s="71">
        <v>603000000</v>
      </c>
      <c r="AL93" s="79"/>
      <c r="AM93" s="79"/>
      <c r="AN93" s="79"/>
      <c r="AO93" s="79"/>
      <c r="AP93" s="79"/>
      <c r="AQ93" s="79"/>
      <c r="AR93" s="79"/>
      <c r="AS93" s="79"/>
      <c r="AT93" s="79">
        <v>603000000</v>
      </c>
      <c r="AU93" s="79"/>
      <c r="AV93" s="79"/>
      <c r="AW93" s="79"/>
      <c r="AX93" s="71">
        <v>0</v>
      </c>
      <c r="AY93" s="79"/>
      <c r="AZ93" s="79"/>
      <c r="BA93" s="79"/>
      <c r="BB93" s="79"/>
      <c r="BC93" s="79"/>
      <c r="BD93" s="79"/>
      <c r="BE93" s="79"/>
      <c r="BF93" s="79"/>
      <c r="BG93" s="79"/>
      <c r="BH93" s="79"/>
      <c r="BI93" s="79"/>
      <c r="BJ93" s="79"/>
      <c r="BK93" s="71">
        <v>0</v>
      </c>
      <c r="BL93" s="79"/>
      <c r="BM93" s="79"/>
      <c r="BN93" s="79"/>
      <c r="BO93" s="79"/>
      <c r="BP93" s="79"/>
      <c r="BQ93" s="79"/>
      <c r="BR93" s="79"/>
      <c r="BS93" s="79"/>
      <c r="BT93" s="79"/>
      <c r="BU93" s="79"/>
      <c r="BV93" s="79"/>
      <c r="BW93" s="79"/>
      <c r="BX93" s="71">
        <v>670000000</v>
      </c>
      <c r="BY93" s="73">
        <v>0</v>
      </c>
      <c r="BZ93" s="73">
        <v>0</v>
      </c>
      <c r="CA93" s="73">
        <v>0</v>
      </c>
      <c r="CB93" s="73">
        <v>0</v>
      </c>
      <c r="CC93" s="73">
        <v>0</v>
      </c>
      <c r="CD93" s="73">
        <v>0</v>
      </c>
      <c r="CE93" s="73">
        <v>0</v>
      </c>
      <c r="CF93" s="73">
        <v>0</v>
      </c>
      <c r="CG93" s="73">
        <v>670000000</v>
      </c>
      <c r="CH93" s="73">
        <v>0</v>
      </c>
      <c r="CI93" s="73">
        <v>0</v>
      </c>
      <c r="CJ93" s="73">
        <v>0</v>
      </c>
      <c r="CK93" s="63" t="s">
        <v>934</v>
      </c>
      <c r="CL93" s="74" t="s">
        <v>916</v>
      </c>
      <c r="CM93" s="74" t="s">
        <v>917</v>
      </c>
      <c r="CN93" s="74" t="s">
        <v>918</v>
      </c>
      <c r="CO93" s="60">
        <v>1</v>
      </c>
      <c r="CP93" s="61" t="s">
        <v>196</v>
      </c>
      <c r="CQ93" s="60">
        <v>103</v>
      </c>
      <c r="CR93" s="61" t="s">
        <v>919</v>
      </c>
      <c r="CS93" s="60">
        <v>10301</v>
      </c>
      <c r="CT93" s="61" t="s">
        <v>920</v>
      </c>
      <c r="CU93" s="62">
        <v>1030101</v>
      </c>
      <c r="CV93" s="63" t="s">
        <v>921</v>
      </c>
      <c r="CW93" s="100" t="s">
        <v>922</v>
      </c>
      <c r="CX93" s="100" t="s">
        <v>196</v>
      </c>
      <c r="CY93" s="100" t="s">
        <v>919</v>
      </c>
      <c r="CZ93" s="100" t="s">
        <v>920</v>
      </c>
      <c r="DA93" s="100" t="s">
        <v>921</v>
      </c>
    </row>
    <row r="94" spans="2:105" ht="63.75" hidden="1" x14ac:dyDescent="0.25">
      <c r="B94" s="65" t="s">
        <v>935</v>
      </c>
      <c r="C94" s="80" t="s">
        <v>936</v>
      </c>
      <c r="D94" s="63" t="s">
        <v>906</v>
      </c>
      <c r="E94" s="65" t="s">
        <v>937</v>
      </c>
      <c r="F94" s="63" t="s">
        <v>938</v>
      </c>
      <c r="G94" s="62" t="s">
        <v>183</v>
      </c>
      <c r="H94" s="63" t="s">
        <v>909</v>
      </c>
      <c r="I94" s="63" t="s">
        <v>185</v>
      </c>
      <c r="J94" s="307">
        <v>2015</v>
      </c>
      <c r="K94" s="308">
        <v>238</v>
      </c>
      <c r="L94" s="63" t="s">
        <v>910</v>
      </c>
      <c r="M94" s="63" t="s">
        <v>939</v>
      </c>
      <c r="N94" s="63" t="s">
        <v>940</v>
      </c>
      <c r="O94" s="63" t="s">
        <v>941</v>
      </c>
      <c r="P94" s="63" t="s">
        <v>657</v>
      </c>
      <c r="Q94" s="63" t="s">
        <v>914</v>
      </c>
      <c r="R94" s="63"/>
      <c r="S94" s="68">
        <v>2700</v>
      </c>
      <c r="T94" s="69">
        <v>500</v>
      </c>
      <c r="U94" s="69">
        <v>1000</v>
      </c>
      <c r="V94" s="69">
        <v>1700</v>
      </c>
      <c r="W94" s="69">
        <v>2700</v>
      </c>
      <c r="X94" s="71">
        <v>5302320585</v>
      </c>
      <c r="Y94" s="79">
        <v>2000000000</v>
      </c>
      <c r="Z94" s="79"/>
      <c r="AA94" s="79"/>
      <c r="AB94" s="79"/>
      <c r="AC94" s="79">
        <v>3302320585</v>
      </c>
      <c r="AD94" s="79"/>
      <c r="AE94" s="79"/>
      <c r="AF94" s="79"/>
      <c r="AG94" s="79"/>
      <c r="AH94" s="79"/>
      <c r="AI94" s="79"/>
      <c r="AJ94" s="79"/>
      <c r="AK94" s="71">
        <v>11302320585</v>
      </c>
      <c r="AL94" s="79"/>
      <c r="AM94" s="79"/>
      <c r="AN94" s="79"/>
      <c r="AO94" s="79"/>
      <c r="AP94" s="79">
        <v>11302320585</v>
      </c>
      <c r="AQ94" s="79"/>
      <c r="AR94" s="79"/>
      <c r="AS94" s="79"/>
      <c r="AT94" s="79"/>
      <c r="AU94" s="79"/>
      <c r="AV94" s="79"/>
      <c r="AW94" s="79"/>
      <c r="AX94" s="71">
        <v>1651160291</v>
      </c>
      <c r="AY94" s="79"/>
      <c r="AZ94" s="79"/>
      <c r="BA94" s="79"/>
      <c r="BB94" s="79"/>
      <c r="BC94" s="79">
        <v>1651160291</v>
      </c>
      <c r="BD94" s="79"/>
      <c r="BE94" s="79"/>
      <c r="BF94" s="79"/>
      <c r="BG94" s="79"/>
      <c r="BH94" s="79"/>
      <c r="BI94" s="79"/>
      <c r="BJ94" s="79"/>
      <c r="BK94" s="71">
        <v>0</v>
      </c>
      <c r="BL94" s="79"/>
      <c r="BM94" s="79"/>
      <c r="BN94" s="79"/>
      <c r="BO94" s="79"/>
      <c r="BP94" s="79"/>
      <c r="BQ94" s="79"/>
      <c r="BR94" s="79"/>
      <c r="BS94" s="79"/>
      <c r="BT94" s="79"/>
      <c r="BU94" s="79"/>
      <c r="BV94" s="79"/>
      <c r="BW94" s="79"/>
      <c r="BX94" s="71">
        <v>18255801461</v>
      </c>
      <c r="BY94" s="73">
        <v>2000000000</v>
      </c>
      <c r="BZ94" s="73">
        <v>0</v>
      </c>
      <c r="CA94" s="73">
        <v>0</v>
      </c>
      <c r="CB94" s="73">
        <v>0</v>
      </c>
      <c r="CC94" s="73">
        <v>16255801461</v>
      </c>
      <c r="CD94" s="73">
        <v>0</v>
      </c>
      <c r="CE94" s="73">
        <v>0</v>
      </c>
      <c r="CF94" s="73">
        <v>0</v>
      </c>
      <c r="CG94" s="73">
        <v>0</v>
      </c>
      <c r="CH94" s="73">
        <v>0</v>
      </c>
      <c r="CI94" s="73">
        <v>0</v>
      </c>
      <c r="CJ94" s="73">
        <v>0</v>
      </c>
      <c r="CK94" s="63" t="s">
        <v>942</v>
      </c>
      <c r="CL94" s="74" t="s">
        <v>916</v>
      </c>
      <c r="CM94" s="74" t="s">
        <v>917</v>
      </c>
      <c r="CN94" s="74" t="s">
        <v>918</v>
      </c>
      <c r="CO94" s="60">
        <v>1</v>
      </c>
      <c r="CP94" s="61" t="s">
        <v>196</v>
      </c>
      <c r="CQ94" s="60">
        <v>103</v>
      </c>
      <c r="CR94" s="61" t="s">
        <v>919</v>
      </c>
      <c r="CS94" s="60">
        <v>10301</v>
      </c>
      <c r="CT94" s="61" t="s">
        <v>920</v>
      </c>
      <c r="CU94" s="62">
        <v>1030102</v>
      </c>
      <c r="CV94" s="63" t="s">
        <v>943</v>
      </c>
      <c r="CW94" s="100" t="s">
        <v>944</v>
      </c>
      <c r="CX94" s="100" t="s">
        <v>196</v>
      </c>
      <c r="CY94" s="100" t="s">
        <v>919</v>
      </c>
      <c r="CZ94" s="100" t="s">
        <v>920</v>
      </c>
      <c r="DA94" s="100" t="s">
        <v>943</v>
      </c>
    </row>
    <row r="95" spans="2:105" ht="63.75" hidden="1" x14ac:dyDescent="0.25">
      <c r="B95" s="65" t="s">
        <v>945</v>
      </c>
      <c r="C95" s="80" t="s">
        <v>946</v>
      </c>
      <c r="D95" s="63" t="s">
        <v>906</v>
      </c>
      <c r="E95" s="65" t="s">
        <v>937</v>
      </c>
      <c r="F95" s="63" t="s">
        <v>938</v>
      </c>
      <c r="G95" s="62" t="s">
        <v>183</v>
      </c>
      <c r="H95" s="63" t="s">
        <v>909</v>
      </c>
      <c r="I95" s="63" t="s">
        <v>185</v>
      </c>
      <c r="J95" s="307">
        <v>2015</v>
      </c>
      <c r="K95" s="308">
        <v>238</v>
      </c>
      <c r="L95" s="63" t="s">
        <v>910</v>
      </c>
      <c r="M95" s="63" t="s">
        <v>947</v>
      </c>
      <c r="N95" s="63" t="s">
        <v>948</v>
      </c>
      <c r="O95" s="63" t="s">
        <v>949</v>
      </c>
      <c r="P95" s="63" t="s">
        <v>190</v>
      </c>
      <c r="Q95" s="63" t="s">
        <v>914</v>
      </c>
      <c r="R95" s="63"/>
      <c r="S95" s="68">
        <v>9000</v>
      </c>
      <c r="T95" s="69">
        <v>500</v>
      </c>
      <c r="U95" s="69">
        <v>1000</v>
      </c>
      <c r="V95" s="69">
        <v>8500</v>
      </c>
      <c r="W95" s="69">
        <v>9000</v>
      </c>
      <c r="X95" s="71">
        <v>1168241871.6000001</v>
      </c>
      <c r="Y95" s="79"/>
      <c r="Z95" s="79"/>
      <c r="AA95" s="79"/>
      <c r="AB95" s="79"/>
      <c r="AC95" s="79">
        <v>1168241871.6000001</v>
      </c>
      <c r="AD95" s="79"/>
      <c r="AE95" s="79"/>
      <c r="AF95" s="79"/>
      <c r="AG95" s="79"/>
      <c r="AH95" s="79"/>
      <c r="AI95" s="79"/>
      <c r="AJ95" s="79"/>
      <c r="AK95" s="71">
        <v>2725897701.6000004</v>
      </c>
      <c r="AL95" s="79"/>
      <c r="AM95" s="79"/>
      <c r="AN95" s="79"/>
      <c r="AO95" s="79"/>
      <c r="AP95" s="79">
        <v>2725897701.6000004</v>
      </c>
      <c r="AQ95" s="79"/>
      <c r="AR95" s="79"/>
      <c r="AS95" s="79"/>
      <c r="AT95" s="79"/>
      <c r="AU95" s="79"/>
      <c r="AV95" s="79"/>
      <c r="AW95" s="79"/>
      <c r="AX95" s="71">
        <v>0</v>
      </c>
      <c r="AY95" s="79"/>
      <c r="AZ95" s="79"/>
      <c r="BA95" s="79"/>
      <c r="BB95" s="79"/>
      <c r="BC95" s="79"/>
      <c r="BD95" s="79"/>
      <c r="BE95" s="79"/>
      <c r="BF95" s="79"/>
      <c r="BG95" s="79"/>
      <c r="BH95" s="79"/>
      <c r="BI95" s="79"/>
      <c r="BJ95" s="79"/>
      <c r="BK95" s="71">
        <v>0</v>
      </c>
      <c r="BL95" s="79"/>
      <c r="BM95" s="79"/>
      <c r="BN95" s="79"/>
      <c r="BO95" s="79"/>
      <c r="BP95" s="79"/>
      <c r="BQ95" s="79"/>
      <c r="BR95" s="79"/>
      <c r="BS95" s="79"/>
      <c r="BT95" s="79"/>
      <c r="BU95" s="79"/>
      <c r="BV95" s="79"/>
      <c r="BW95" s="79"/>
      <c r="BX95" s="71">
        <v>3894139573.2000008</v>
      </c>
      <c r="BY95" s="73">
        <v>0</v>
      </c>
      <c r="BZ95" s="73">
        <v>0</v>
      </c>
      <c r="CA95" s="73">
        <v>0</v>
      </c>
      <c r="CB95" s="73">
        <v>0</v>
      </c>
      <c r="CC95" s="73">
        <v>3894139573.2000008</v>
      </c>
      <c r="CD95" s="73">
        <v>0</v>
      </c>
      <c r="CE95" s="73">
        <v>0</v>
      </c>
      <c r="CF95" s="73">
        <v>0</v>
      </c>
      <c r="CG95" s="73">
        <v>0</v>
      </c>
      <c r="CH95" s="73">
        <v>0</v>
      </c>
      <c r="CI95" s="73">
        <v>0</v>
      </c>
      <c r="CJ95" s="73">
        <v>0</v>
      </c>
      <c r="CK95" s="63" t="s">
        <v>950</v>
      </c>
      <c r="CL95" s="74" t="s">
        <v>916</v>
      </c>
      <c r="CM95" s="74" t="s">
        <v>917</v>
      </c>
      <c r="CN95" s="74" t="s">
        <v>918</v>
      </c>
      <c r="CO95" s="60">
        <v>1</v>
      </c>
      <c r="CP95" s="61" t="s">
        <v>196</v>
      </c>
      <c r="CQ95" s="60">
        <v>103</v>
      </c>
      <c r="CR95" s="61" t="s">
        <v>919</v>
      </c>
      <c r="CS95" s="60">
        <v>10301</v>
      </c>
      <c r="CT95" s="61" t="s">
        <v>920</v>
      </c>
      <c r="CU95" s="62">
        <v>1030102</v>
      </c>
      <c r="CV95" s="63" t="s">
        <v>943</v>
      </c>
      <c r="CW95" s="100" t="s">
        <v>944</v>
      </c>
      <c r="CX95" s="100" t="s">
        <v>196</v>
      </c>
      <c r="CY95" s="100" t="s">
        <v>919</v>
      </c>
      <c r="CZ95" s="100" t="s">
        <v>920</v>
      </c>
      <c r="DA95" s="100" t="s">
        <v>943</v>
      </c>
    </row>
    <row r="96" spans="2:105" ht="76.5" hidden="1" x14ac:dyDescent="0.25">
      <c r="B96" s="65" t="s">
        <v>951</v>
      </c>
      <c r="C96" s="80" t="s">
        <v>952</v>
      </c>
      <c r="D96" s="63" t="s">
        <v>906</v>
      </c>
      <c r="E96" s="65" t="s">
        <v>937</v>
      </c>
      <c r="F96" s="63" t="s">
        <v>938</v>
      </c>
      <c r="G96" s="62" t="s">
        <v>183</v>
      </c>
      <c r="H96" s="63" t="s">
        <v>909</v>
      </c>
      <c r="I96" s="63" t="s">
        <v>185</v>
      </c>
      <c r="J96" s="307">
        <v>2015</v>
      </c>
      <c r="K96" s="308">
        <v>238</v>
      </c>
      <c r="L96" s="63" t="s">
        <v>910</v>
      </c>
      <c r="M96" s="63" t="s">
        <v>947</v>
      </c>
      <c r="N96" s="63" t="s">
        <v>953</v>
      </c>
      <c r="O96" s="63" t="s">
        <v>954</v>
      </c>
      <c r="P96" s="63" t="s">
        <v>190</v>
      </c>
      <c r="Q96" s="63" t="s">
        <v>914</v>
      </c>
      <c r="R96" s="63"/>
      <c r="S96" s="68">
        <v>1000</v>
      </c>
      <c r="T96" s="69">
        <v>50</v>
      </c>
      <c r="U96" s="69">
        <v>950</v>
      </c>
      <c r="V96" s="69">
        <v>1000</v>
      </c>
      <c r="W96" s="69">
        <v>1000</v>
      </c>
      <c r="X96" s="71">
        <v>129804652.40000001</v>
      </c>
      <c r="Y96" s="79"/>
      <c r="Z96" s="79"/>
      <c r="AA96" s="79"/>
      <c r="AB96" s="79"/>
      <c r="AC96" s="79">
        <v>129804652.40000001</v>
      </c>
      <c r="AD96" s="79"/>
      <c r="AE96" s="79"/>
      <c r="AF96" s="79"/>
      <c r="AG96" s="79"/>
      <c r="AH96" s="79"/>
      <c r="AI96" s="79"/>
      <c r="AJ96" s="79"/>
      <c r="AK96" s="71">
        <v>302877522.40000004</v>
      </c>
      <c r="AL96" s="79"/>
      <c r="AM96" s="79"/>
      <c r="AN96" s="79"/>
      <c r="AO96" s="79"/>
      <c r="AP96" s="79">
        <v>302877522.40000004</v>
      </c>
      <c r="AQ96" s="79"/>
      <c r="AR96" s="79"/>
      <c r="AS96" s="79"/>
      <c r="AT96" s="79"/>
      <c r="AU96" s="79"/>
      <c r="AV96" s="79"/>
      <c r="AW96" s="79"/>
      <c r="AX96" s="71">
        <v>0</v>
      </c>
      <c r="AY96" s="79"/>
      <c r="AZ96" s="79"/>
      <c r="BA96" s="79"/>
      <c r="BB96" s="79"/>
      <c r="BC96" s="79"/>
      <c r="BD96" s="79"/>
      <c r="BE96" s="79"/>
      <c r="BF96" s="79"/>
      <c r="BG96" s="79"/>
      <c r="BH96" s="79"/>
      <c r="BI96" s="79"/>
      <c r="BJ96" s="79"/>
      <c r="BK96" s="71">
        <v>0</v>
      </c>
      <c r="BL96" s="79"/>
      <c r="BM96" s="79"/>
      <c r="BN96" s="79"/>
      <c r="BO96" s="79"/>
      <c r="BP96" s="79"/>
      <c r="BQ96" s="79"/>
      <c r="BR96" s="79"/>
      <c r="BS96" s="79"/>
      <c r="BT96" s="79"/>
      <c r="BU96" s="79"/>
      <c r="BV96" s="79"/>
      <c r="BW96" s="79"/>
      <c r="BX96" s="71">
        <v>432682174.80000007</v>
      </c>
      <c r="BY96" s="73">
        <v>0</v>
      </c>
      <c r="BZ96" s="73">
        <v>0</v>
      </c>
      <c r="CA96" s="73">
        <v>0</v>
      </c>
      <c r="CB96" s="73">
        <v>0</v>
      </c>
      <c r="CC96" s="73">
        <v>432682174.80000007</v>
      </c>
      <c r="CD96" s="73">
        <v>0</v>
      </c>
      <c r="CE96" s="73">
        <v>0</v>
      </c>
      <c r="CF96" s="73">
        <v>0</v>
      </c>
      <c r="CG96" s="73">
        <v>0</v>
      </c>
      <c r="CH96" s="73">
        <v>0</v>
      </c>
      <c r="CI96" s="73">
        <v>0</v>
      </c>
      <c r="CJ96" s="73">
        <v>0</v>
      </c>
      <c r="CK96" s="63" t="s">
        <v>955</v>
      </c>
      <c r="CL96" s="74" t="s">
        <v>956</v>
      </c>
      <c r="CM96" s="74" t="s">
        <v>957</v>
      </c>
      <c r="CN96" s="74" t="s">
        <v>918</v>
      </c>
      <c r="CO96" s="60">
        <v>1</v>
      </c>
      <c r="CP96" s="61" t="s">
        <v>196</v>
      </c>
      <c r="CQ96" s="60">
        <v>103</v>
      </c>
      <c r="CR96" s="61" t="s">
        <v>919</v>
      </c>
      <c r="CS96" s="60">
        <v>10301</v>
      </c>
      <c r="CT96" s="61" t="s">
        <v>920</v>
      </c>
      <c r="CU96" s="62">
        <v>1030102</v>
      </c>
      <c r="CV96" s="63" t="s">
        <v>943</v>
      </c>
      <c r="CW96" s="100" t="s">
        <v>944</v>
      </c>
      <c r="CX96" s="100" t="s">
        <v>196</v>
      </c>
      <c r="CY96" s="100" t="s">
        <v>919</v>
      </c>
      <c r="CZ96" s="100" t="s">
        <v>920</v>
      </c>
      <c r="DA96" s="100" t="s">
        <v>943</v>
      </c>
    </row>
    <row r="97" spans="2:105" ht="140.25" hidden="1" x14ac:dyDescent="0.25">
      <c r="B97" s="65" t="s">
        <v>958</v>
      </c>
      <c r="C97" s="80" t="s">
        <v>959</v>
      </c>
      <c r="D97" s="63" t="s">
        <v>960</v>
      </c>
      <c r="E97" s="65" t="s">
        <v>961</v>
      </c>
      <c r="F97" s="63" t="s">
        <v>962</v>
      </c>
      <c r="G97" s="62" t="s">
        <v>183</v>
      </c>
      <c r="H97" s="63" t="s">
        <v>241</v>
      </c>
      <c r="I97" s="63" t="s">
        <v>185</v>
      </c>
      <c r="J97" s="307">
        <v>2015</v>
      </c>
      <c r="K97" s="308" t="s">
        <v>490</v>
      </c>
      <c r="L97" s="63" t="s">
        <v>242</v>
      </c>
      <c r="M97" s="63" t="s">
        <v>963</v>
      </c>
      <c r="N97" s="63" t="s">
        <v>964</v>
      </c>
      <c r="O97" s="63" t="s">
        <v>964</v>
      </c>
      <c r="P97" s="63" t="s">
        <v>190</v>
      </c>
      <c r="Q97" s="63" t="s">
        <v>965</v>
      </c>
      <c r="R97" s="63"/>
      <c r="S97" s="68">
        <v>4</v>
      </c>
      <c r="T97" s="69">
        <v>0</v>
      </c>
      <c r="U97" s="69">
        <v>1</v>
      </c>
      <c r="V97" s="69">
        <v>2</v>
      </c>
      <c r="W97" s="69">
        <v>4</v>
      </c>
      <c r="X97" s="71">
        <v>3000000000</v>
      </c>
      <c r="Y97" s="79"/>
      <c r="Z97" s="79"/>
      <c r="AA97" s="79"/>
      <c r="AB97" s="79"/>
      <c r="AC97" s="79"/>
      <c r="AD97" s="79"/>
      <c r="AE97" s="79"/>
      <c r="AF97" s="79"/>
      <c r="AG97" s="79">
        <v>3000000000</v>
      </c>
      <c r="AH97" s="79"/>
      <c r="AI97" s="79"/>
      <c r="AJ97" s="79"/>
      <c r="AK97" s="71">
        <v>3000000000</v>
      </c>
      <c r="AL97" s="79"/>
      <c r="AM97" s="79">
        <v>3000000000</v>
      </c>
      <c r="AN97" s="79"/>
      <c r="AO97" s="79"/>
      <c r="AP97" s="79"/>
      <c r="AQ97" s="79"/>
      <c r="AR97" s="79"/>
      <c r="AS97" s="79"/>
      <c r="AT97" s="79"/>
      <c r="AU97" s="79"/>
      <c r="AV97" s="79"/>
      <c r="AW97" s="79"/>
      <c r="AX97" s="71">
        <v>3000000000</v>
      </c>
      <c r="AY97" s="79"/>
      <c r="AZ97" s="79">
        <v>3000000000</v>
      </c>
      <c r="BA97" s="79"/>
      <c r="BB97" s="79"/>
      <c r="BC97" s="79"/>
      <c r="BD97" s="79"/>
      <c r="BE97" s="79"/>
      <c r="BF97" s="79"/>
      <c r="BG97" s="79"/>
      <c r="BH97" s="79"/>
      <c r="BI97" s="79"/>
      <c r="BJ97" s="79"/>
      <c r="BK97" s="71">
        <v>3000000000</v>
      </c>
      <c r="BL97" s="79"/>
      <c r="BM97" s="79">
        <v>3000000000</v>
      </c>
      <c r="BN97" s="79"/>
      <c r="BO97" s="79"/>
      <c r="BP97" s="79"/>
      <c r="BQ97" s="79"/>
      <c r="BR97" s="79"/>
      <c r="BS97" s="79"/>
      <c r="BT97" s="79"/>
      <c r="BU97" s="79"/>
      <c r="BV97" s="79"/>
      <c r="BW97" s="79"/>
      <c r="BX97" s="71">
        <v>12000000000</v>
      </c>
      <c r="BY97" s="73">
        <v>0</v>
      </c>
      <c r="BZ97" s="73">
        <v>9000000000</v>
      </c>
      <c r="CA97" s="73">
        <v>0</v>
      </c>
      <c r="CB97" s="73">
        <v>0</v>
      </c>
      <c r="CC97" s="73">
        <v>0</v>
      </c>
      <c r="CD97" s="73">
        <v>0</v>
      </c>
      <c r="CE97" s="73">
        <v>0</v>
      </c>
      <c r="CF97" s="73">
        <v>0</v>
      </c>
      <c r="CG97" s="73">
        <v>3000000000</v>
      </c>
      <c r="CH97" s="73">
        <v>0</v>
      </c>
      <c r="CI97" s="73">
        <v>0</v>
      </c>
      <c r="CJ97" s="73">
        <v>0</v>
      </c>
      <c r="CK97" s="63" t="s">
        <v>966</v>
      </c>
      <c r="CL97" s="74" t="s">
        <v>249</v>
      </c>
      <c r="CM97" s="74" t="s">
        <v>250</v>
      </c>
      <c r="CN97" s="74" t="s">
        <v>251</v>
      </c>
      <c r="CO97" s="60">
        <v>1</v>
      </c>
      <c r="CP97" s="61" t="s">
        <v>196</v>
      </c>
      <c r="CQ97" s="60">
        <v>103</v>
      </c>
      <c r="CR97" s="61" t="s">
        <v>919</v>
      </c>
      <c r="CS97" s="60">
        <v>10302</v>
      </c>
      <c r="CT97" s="61" t="s">
        <v>967</v>
      </c>
      <c r="CU97" s="62">
        <v>1030201</v>
      </c>
      <c r="CV97" s="63" t="s">
        <v>968</v>
      </c>
      <c r="CW97" s="100" t="s">
        <v>969</v>
      </c>
      <c r="CX97" s="100" t="s">
        <v>196</v>
      </c>
      <c r="CY97" s="100" t="s">
        <v>919</v>
      </c>
      <c r="CZ97" s="100" t="s">
        <v>967</v>
      </c>
      <c r="DA97" s="100" t="s">
        <v>968</v>
      </c>
    </row>
    <row r="98" spans="2:105" ht="140.25" hidden="1" x14ac:dyDescent="0.25">
      <c r="B98" s="65" t="s">
        <v>970</v>
      </c>
      <c r="C98" s="80" t="s">
        <v>971</v>
      </c>
      <c r="D98" s="63" t="s">
        <v>960</v>
      </c>
      <c r="E98" s="65" t="s">
        <v>961</v>
      </c>
      <c r="F98" s="63" t="s">
        <v>962</v>
      </c>
      <c r="G98" s="62" t="s">
        <v>183</v>
      </c>
      <c r="H98" s="63" t="s">
        <v>241</v>
      </c>
      <c r="I98" s="63" t="s">
        <v>185</v>
      </c>
      <c r="J98" s="307">
        <v>2015</v>
      </c>
      <c r="K98" s="308">
        <v>0</v>
      </c>
      <c r="L98" s="63" t="s">
        <v>242</v>
      </c>
      <c r="M98" s="63" t="s">
        <v>972</v>
      </c>
      <c r="N98" s="63" t="s">
        <v>973</v>
      </c>
      <c r="O98" s="63" t="s">
        <v>973</v>
      </c>
      <c r="P98" s="63" t="s">
        <v>190</v>
      </c>
      <c r="Q98" s="63" t="s">
        <v>965</v>
      </c>
      <c r="R98" s="63"/>
      <c r="S98" s="68">
        <v>1</v>
      </c>
      <c r="T98" s="69">
        <v>0</v>
      </c>
      <c r="U98" s="69">
        <v>0</v>
      </c>
      <c r="V98" s="69">
        <v>1</v>
      </c>
      <c r="W98" s="69">
        <v>1</v>
      </c>
      <c r="X98" s="71">
        <v>0</v>
      </c>
      <c r="Y98" s="79"/>
      <c r="Z98" s="79"/>
      <c r="AA98" s="79"/>
      <c r="AB98" s="79"/>
      <c r="AC98" s="79"/>
      <c r="AD98" s="79"/>
      <c r="AE98" s="79"/>
      <c r="AF98" s="79"/>
      <c r="AG98" s="79"/>
      <c r="AH98" s="79"/>
      <c r="AI98" s="79"/>
      <c r="AJ98" s="79"/>
      <c r="AK98" s="71">
        <v>0</v>
      </c>
      <c r="AL98" s="79"/>
      <c r="AM98" s="79"/>
      <c r="AN98" s="79"/>
      <c r="AO98" s="79"/>
      <c r="AP98" s="79"/>
      <c r="AQ98" s="79"/>
      <c r="AR98" s="79"/>
      <c r="AS98" s="79"/>
      <c r="AT98" s="79"/>
      <c r="AU98" s="79"/>
      <c r="AV98" s="79"/>
      <c r="AW98" s="79"/>
      <c r="AX98" s="71">
        <v>0</v>
      </c>
      <c r="AY98" s="79"/>
      <c r="AZ98" s="79"/>
      <c r="BA98" s="79"/>
      <c r="BB98" s="79"/>
      <c r="BC98" s="79"/>
      <c r="BD98" s="79"/>
      <c r="BE98" s="79"/>
      <c r="BF98" s="79"/>
      <c r="BG98" s="79"/>
      <c r="BH98" s="79"/>
      <c r="BI98" s="79"/>
      <c r="BJ98" s="79"/>
      <c r="BK98" s="71">
        <v>0</v>
      </c>
      <c r="BL98" s="79"/>
      <c r="BM98" s="79"/>
      <c r="BN98" s="79"/>
      <c r="BO98" s="79"/>
      <c r="BP98" s="79"/>
      <c r="BQ98" s="79"/>
      <c r="BR98" s="79"/>
      <c r="BS98" s="79"/>
      <c r="BT98" s="79"/>
      <c r="BU98" s="79"/>
      <c r="BV98" s="79"/>
      <c r="BW98" s="79"/>
      <c r="BX98" s="71">
        <v>0</v>
      </c>
      <c r="BY98" s="73">
        <v>0</v>
      </c>
      <c r="BZ98" s="73">
        <v>0</v>
      </c>
      <c r="CA98" s="73">
        <v>0</v>
      </c>
      <c r="CB98" s="73">
        <v>0</v>
      </c>
      <c r="CC98" s="73">
        <v>0</v>
      </c>
      <c r="CD98" s="73">
        <v>0</v>
      </c>
      <c r="CE98" s="73">
        <v>0</v>
      </c>
      <c r="CF98" s="73">
        <v>0</v>
      </c>
      <c r="CG98" s="73">
        <v>0</v>
      </c>
      <c r="CH98" s="73">
        <v>0</v>
      </c>
      <c r="CI98" s="73">
        <v>0</v>
      </c>
      <c r="CJ98" s="73">
        <v>0</v>
      </c>
      <c r="CK98" s="63" t="s">
        <v>974</v>
      </c>
      <c r="CL98" s="74" t="s">
        <v>249</v>
      </c>
      <c r="CM98" s="74" t="s">
        <v>250</v>
      </c>
      <c r="CN98" s="74" t="s">
        <v>251</v>
      </c>
      <c r="CO98" s="60">
        <v>1</v>
      </c>
      <c r="CP98" s="61" t="s">
        <v>196</v>
      </c>
      <c r="CQ98" s="60">
        <v>103</v>
      </c>
      <c r="CR98" s="61" t="s">
        <v>919</v>
      </c>
      <c r="CS98" s="60">
        <v>10302</v>
      </c>
      <c r="CT98" s="61" t="s">
        <v>967</v>
      </c>
      <c r="CU98" s="62">
        <v>1030201</v>
      </c>
      <c r="CV98" s="63" t="s">
        <v>968</v>
      </c>
      <c r="CW98" s="100" t="s">
        <v>969</v>
      </c>
      <c r="CX98" s="100" t="s">
        <v>196</v>
      </c>
      <c r="CY98" s="100" t="s">
        <v>919</v>
      </c>
      <c r="CZ98" s="100" t="s">
        <v>967</v>
      </c>
      <c r="DA98" s="100" t="s">
        <v>968</v>
      </c>
    </row>
    <row r="99" spans="2:105" ht="140.25" hidden="1" x14ac:dyDescent="0.25">
      <c r="B99" s="65" t="s">
        <v>975</v>
      </c>
      <c r="C99" s="80" t="s">
        <v>976</v>
      </c>
      <c r="D99" s="63" t="s">
        <v>906</v>
      </c>
      <c r="E99" s="65" t="s">
        <v>961</v>
      </c>
      <c r="F99" s="63" t="s">
        <v>962</v>
      </c>
      <c r="G99" s="62" t="s">
        <v>183</v>
      </c>
      <c r="H99" s="63" t="s">
        <v>241</v>
      </c>
      <c r="I99" s="63" t="s">
        <v>185</v>
      </c>
      <c r="J99" s="307" t="s">
        <v>232</v>
      </c>
      <c r="K99" s="308">
        <v>0</v>
      </c>
      <c r="L99" s="63" t="s">
        <v>186</v>
      </c>
      <c r="M99" s="63" t="s">
        <v>977</v>
      </c>
      <c r="N99" s="63" t="s">
        <v>978</v>
      </c>
      <c r="O99" s="63" t="s">
        <v>979</v>
      </c>
      <c r="P99" s="63" t="s">
        <v>657</v>
      </c>
      <c r="Q99" s="63" t="s">
        <v>965</v>
      </c>
      <c r="R99" s="63"/>
      <c r="S99" s="68">
        <v>1</v>
      </c>
      <c r="T99" s="69">
        <v>0</v>
      </c>
      <c r="U99" s="69">
        <v>1</v>
      </c>
      <c r="V99" s="69">
        <v>1</v>
      </c>
      <c r="W99" s="69">
        <v>1</v>
      </c>
      <c r="X99" s="71">
        <v>0</v>
      </c>
      <c r="Y99" s="79"/>
      <c r="Z99" s="79"/>
      <c r="AA99" s="79"/>
      <c r="AB99" s="79"/>
      <c r="AC99" s="79"/>
      <c r="AD99" s="79"/>
      <c r="AE99" s="79"/>
      <c r="AF99" s="79"/>
      <c r="AG99" s="79"/>
      <c r="AH99" s="79"/>
      <c r="AI99" s="79"/>
      <c r="AJ99" s="79"/>
      <c r="AK99" s="71">
        <v>0</v>
      </c>
      <c r="AL99" s="79"/>
      <c r="AM99" s="79"/>
      <c r="AN99" s="79"/>
      <c r="AO99" s="79"/>
      <c r="AP99" s="79"/>
      <c r="AQ99" s="79"/>
      <c r="AR99" s="79"/>
      <c r="AS99" s="79"/>
      <c r="AT99" s="79"/>
      <c r="AU99" s="79"/>
      <c r="AV99" s="79"/>
      <c r="AW99" s="79"/>
      <c r="AX99" s="71">
        <v>0</v>
      </c>
      <c r="AY99" s="79"/>
      <c r="AZ99" s="79"/>
      <c r="BA99" s="79"/>
      <c r="BB99" s="79"/>
      <c r="BC99" s="79"/>
      <c r="BD99" s="79"/>
      <c r="BE99" s="79"/>
      <c r="BF99" s="79"/>
      <c r="BG99" s="79"/>
      <c r="BH99" s="79"/>
      <c r="BI99" s="79"/>
      <c r="BJ99" s="79"/>
      <c r="BK99" s="71">
        <v>0</v>
      </c>
      <c r="BL99" s="79"/>
      <c r="BM99" s="79"/>
      <c r="BN99" s="79"/>
      <c r="BO99" s="79"/>
      <c r="BP99" s="79"/>
      <c r="BQ99" s="79"/>
      <c r="BR99" s="79"/>
      <c r="BS99" s="79"/>
      <c r="BT99" s="79"/>
      <c r="BU99" s="79"/>
      <c r="BV99" s="79"/>
      <c r="BW99" s="79"/>
      <c r="BX99" s="71">
        <v>0</v>
      </c>
      <c r="BY99" s="73">
        <v>0</v>
      </c>
      <c r="BZ99" s="73">
        <v>0</v>
      </c>
      <c r="CA99" s="73">
        <v>0</v>
      </c>
      <c r="CB99" s="73">
        <v>0</v>
      </c>
      <c r="CC99" s="73">
        <v>0</v>
      </c>
      <c r="CD99" s="73">
        <v>0</v>
      </c>
      <c r="CE99" s="73">
        <v>0</v>
      </c>
      <c r="CF99" s="73">
        <v>0</v>
      </c>
      <c r="CG99" s="73">
        <v>0</v>
      </c>
      <c r="CH99" s="73">
        <v>0</v>
      </c>
      <c r="CI99" s="73">
        <v>0</v>
      </c>
      <c r="CJ99" s="73">
        <v>0</v>
      </c>
      <c r="CK99" s="63" t="s">
        <v>980</v>
      </c>
      <c r="CL99" s="74" t="s">
        <v>249</v>
      </c>
      <c r="CM99" s="74" t="s">
        <v>250</v>
      </c>
      <c r="CN99" s="74" t="s">
        <v>251</v>
      </c>
      <c r="CO99" s="60">
        <v>1</v>
      </c>
      <c r="CP99" s="61" t="s">
        <v>196</v>
      </c>
      <c r="CQ99" s="60">
        <v>103</v>
      </c>
      <c r="CR99" s="61" t="s">
        <v>919</v>
      </c>
      <c r="CS99" s="60">
        <v>10302</v>
      </c>
      <c r="CT99" s="61" t="s">
        <v>967</v>
      </c>
      <c r="CU99" s="62">
        <v>1030201</v>
      </c>
      <c r="CV99" s="63" t="s">
        <v>968</v>
      </c>
      <c r="CW99" s="100" t="s">
        <v>969</v>
      </c>
      <c r="CX99" s="100" t="s">
        <v>196</v>
      </c>
      <c r="CY99" s="100" t="s">
        <v>919</v>
      </c>
      <c r="CZ99" s="100" t="s">
        <v>967</v>
      </c>
      <c r="DA99" s="100" t="s">
        <v>968</v>
      </c>
    </row>
    <row r="100" spans="2:105" ht="140.25" hidden="1" x14ac:dyDescent="0.25">
      <c r="B100" s="65" t="s">
        <v>981</v>
      </c>
      <c r="C100" s="80" t="s">
        <v>982</v>
      </c>
      <c r="D100" s="63" t="s">
        <v>960</v>
      </c>
      <c r="E100" s="65" t="s">
        <v>961</v>
      </c>
      <c r="F100" s="63" t="s">
        <v>962</v>
      </c>
      <c r="G100" s="62" t="s">
        <v>183</v>
      </c>
      <c r="H100" s="63" t="s">
        <v>241</v>
      </c>
      <c r="I100" s="63" t="s">
        <v>185</v>
      </c>
      <c r="J100" s="307">
        <v>2015</v>
      </c>
      <c r="K100" s="308">
        <v>0</v>
      </c>
      <c r="L100" s="63" t="s">
        <v>242</v>
      </c>
      <c r="M100" s="63" t="s">
        <v>983</v>
      </c>
      <c r="N100" s="63" t="s">
        <v>984</v>
      </c>
      <c r="O100" s="63" t="s">
        <v>985</v>
      </c>
      <c r="P100" s="63" t="s">
        <v>190</v>
      </c>
      <c r="Q100" s="63" t="s">
        <v>965</v>
      </c>
      <c r="R100" s="63"/>
      <c r="S100" s="68">
        <v>7</v>
      </c>
      <c r="T100" s="69">
        <v>1</v>
      </c>
      <c r="U100" s="69">
        <v>4</v>
      </c>
      <c r="V100" s="69">
        <v>7</v>
      </c>
      <c r="W100" s="69">
        <v>7</v>
      </c>
      <c r="X100" s="71">
        <v>7000000000</v>
      </c>
      <c r="Y100" s="79"/>
      <c r="Z100" s="79"/>
      <c r="AA100" s="79"/>
      <c r="AB100" s="79"/>
      <c r="AC100" s="79"/>
      <c r="AD100" s="79"/>
      <c r="AE100" s="79"/>
      <c r="AF100" s="79"/>
      <c r="AG100" s="79">
        <v>7000000000</v>
      </c>
      <c r="AH100" s="79"/>
      <c r="AI100" s="79"/>
      <c r="AJ100" s="79"/>
      <c r="AK100" s="71">
        <v>0</v>
      </c>
      <c r="AL100" s="79"/>
      <c r="AM100" s="79"/>
      <c r="AN100" s="79"/>
      <c r="AO100" s="79"/>
      <c r="AP100" s="79"/>
      <c r="AQ100" s="79"/>
      <c r="AR100" s="79"/>
      <c r="AS100" s="79"/>
      <c r="AT100" s="79"/>
      <c r="AU100" s="79"/>
      <c r="AV100" s="79"/>
      <c r="AW100" s="79"/>
      <c r="AX100" s="71">
        <v>0</v>
      </c>
      <c r="AY100" s="79"/>
      <c r="AZ100" s="79"/>
      <c r="BA100" s="79"/>
      <c r="BB100" s="79"/>
      <c r="BC100" s="79"/>
      <c r="BD100" s="79"/>
      <c r="BE100" s="79"/>
      <c r="BF100" s="79"/>
      <c r="BG100" s="79"/>
      <c r="BH100" s="79"/>
      <c r="BI100" s="79"/>
      <c r="BJ100" s="79"/>
      <c r="BK100" s="71">
        <v>0</v>
      </c>
      <c r="BL100" s="79"/>
      <c r="BM100" s="79"/>
      <c r="BN100" s="79"/>
      <c r="BO100" s="79"/>
      <c r="BP100" s="79"/>
      <c r="BQ100" s="79"/>
      <c r="BR100" s="79"/>
      <c r="BS100" s="79"/>
      <c r="BT100" s="79"/>
      <c r="BU100" s="79"/>
      <c r="BV100" s="79"/>
      <c r="BW100" s="79"/>
      <c r="BX100" s="71">
        <v>7000000000</v>
      </c>
      <c r="BY100" s="73">
        <v>0</v>
      </c>
      <c r="BZ100" s="73">
        <v>0</v>
      </c>
      <c r="CA100" s="73">
        <v>0</v>
      </c>
      <c r="CB100" s="73">
        <v>0</v>
      </c>
      <c r="CC100" s="73">
        <v>0</v>
      </c>
      <c r="CD100" s="73">
        <v>0</v>
      </c>
      <c r="CE100" s="73">
        <v>0</v>
      </c>
      <c r="CF100" s="73">
        <v>0</v>
      </c>
      <c r="CG100" s="73">
        <v>7000000000</v>
      </c>
      <c r="CH100" s="73">
        <v>0</v>
      </c>
      <c r="CI100" s="73">
        <v>0</v>
      </c>
      <c r="CJ100" s="73">
        <v>0</v>
      </c>
      <c r="CK100" s="63" t="s">
        <v>986</v>
      </c>
      <c r="CL100" s="74" t="s">
        <v>249</v>
      </c>
      <c r="CM100" s="74" t="s">
        <v>250</v>
      </c>
      <c r="CN100" s="74" t="s">
        <v>251</v>
      </c>
      <c r="CO100" s="60">
        <v>1</v>
      </c>
      <c r="CP100" s="61" t="s">
        <v>196</v>
      </c>
      <c r="CQ100" s="60">
        <v>103</v>
      </c>
      <c r="CR100" s="61" t="s">
        <v>919</v>
      </c>
      <c r="CS100" s="60">
        <v>10302</v>
      </c>
      <c r="CT100" s="61" t="s">
        <v>967</v>
      </c>
      <c r="CU100" s="62">
        <v>1030201</v>
      </c>
      <c r="CV100" s="63" t="s">
        <v>968</v>
      </c>
      <c r="CW100" s="100" t="s">
        <v>969</v>
      </c>
      <c r="CX100" s="100" t="s">
        <v>196</v>
      </c>
      <c r="CY100" s="100" t="s">
        <v>919</v>
      </c>
      <c r="CZ100" s="100" t="s">
        <v>967</v>
      </c>
      <c r="DA100" s="100" t="s">
        <v>968</v>
      </c>
    </row>
    <row r="101" spans="2:105" ht="140.25" hidden="1" x14ac:dyDescent="0.25">
      <c r="B101" s="65" t="s">
        <v>987</v>
      </c>
      <c r="C101" s="80" t="s">
        <v>988</v>
      </c>
      <c r="D101" s="63" t="s">
        <v>960</v>
      </c>
      <c r="E101" s="65" t="s">
        <v>961</v>
      </c>
      <c r="F101" s="63" t="s">
        <v>962</v>
      </c>
      <c r="G101" s="62" t="s">
        <v>240</v>
      </c>
      <c r="H101" s="63" t="s">
        <v>241</v>
      </c>
      <c r="I101" s="63" t="s">
        <v>185</v>
      </c>
      <c r="J101" s="307">
        <v>2015</v>
      </c>
      <c r="K101" s="308">
        <v>125</v>
      </c>
      <c r="L101" s="63" t="s">
        <v>242</v>
      </c>
      <c r="M101" s="63" t="s">
        <v>989</v>
      </c>
      <c r="N101" s="63" t="s">
        <v>990</v>
      </c>
      <c r="O101" s="63" t="s">
        <v>991</v>
      </c>
      <c r="P101" s="63" t="s">
        <v>190</v>
      </c>
      <c r="Q101" s="63" t="s">
        <v>965</v>
      </c>
      <c r="R101" s="63"/>
      <c r="S101" s="68">
        <v>1</v>
      </c>
      <c r="T101" s="70">
        <v>1</v>
      </c>
      <c r="U101" s="70">
        <v>1</v>
      </c>
      <c r="V101" s="70">
        <v>1</v>
      </c>
      <c r="W101" s="70">
        <v>1</v>
      </c>
      <c r="X101" s="71">
        <v>14772400000</v>
      </c>
      <c r="Y101" s="79"/>
      <c r="Z101" s="79">
        <v>349400000</v>
      </c>
      <c r="AA101" s="79"/>
      <c r="AB101" s="79"/>
      <c r="AC101" s="79"/>
      <c r="AD101" s="79"/>
      <c r="AE101" s="79"/>
      <c r="AF101" s="79"/>
      <c r="AG101" s="79">
        <v>14423000000</v>
      </c>
      <c r="AH101" s="79"/>
      <c r="AI101" s="79"/>
      <c r="AJ101" s="79"/>
      <c r="AK101" s="71">
        <v>11622800000</v>
      </c>
      <c r="AL101" s="79"/>
      <c r="AM101" s="79">
        <v>6680900000</v>
      </c>
      <c r="AN101" s="79"/>
      <c r="AO101" s="79"/>
      <c r="AP101" s="79"/>
      <c r="AQ101" s="79"/>
      <c r="AR101" s="79"/>
      <c r="AS101" s="79"/>
      <c r="AT101" s="79">
        <v>4941900000</v>
      </c>
      <c r="AU101" s="79"/>
      <c r="AV101" s="79"/>
      <c r="AW101" s="79"/>
      <c r="AX101" s="71">
        <v>12267000000</v>
      </c>
      <c r="AY101" s="79"/>
      <c r="AZ101" s="79">
        <v>7176800000</v>
      </c>
      <c r="BA101" s="79"/>
      <c r="BB101" s="79"/>
      <c r="BC101" s="79"/>
      <c r="BD101" s="79"/>
      <c r="BE101" s="79"/>
      <c r="BF101" s="79"/>
      <c r="BG101" s="79">
        <v>5090200000</v>
      </c>
      <c r="BH101" s="79"/>
      <c r="BI101" s="79"/>
      <c r="BJ101" s="79"/>
      <c r="BK101" s="71">
        <v>12930500000</v>
      </c>
      <c r="BL101" s="79"/>
      <c r="BM101" s="79">
        <v>7687600000</v>
      </c>
      <c r="BN101" s="79"/>
      <c r="BO101" s="79"/>
      <c r="BP101" s="79"/>
      <c r="BQ101" s="79"/>
      <c r="BR101" s="79"/>
      <c r="BS101" s="79"/>
      <c r="BT101" s="79">
        <v>5242900000</v>
      </c>
      <c r="BU101" s="79"/>
      <c r="BV101" s="79"/>
      <c r="BW101" s="79"/>
      <c r="BX101" s="71">
        <v>51592700000</v>
      </c>
      <c r="BY101" s="73">
        <v>0</v>
      </c>
      <c r="BZ101" s="73">
        <v>21894700000</v>
      </c>
      <c r="CA101" s="73">
        <v>0</v>
      </c>
      <c r="CB101" s="73">
        <v>0</v>
      </c>
      <c r="CC101" s="73">
        <v>0</v>
      </c>
      <c r="CD101" s="73">
        <v>0</v>
      </c>
      <c r="CE101" s="73">
        <v>0</v>
      </c>
      <c r="CF101" s="73">
        <v>0</v>
      </c>
      <c r="CG101" s="73">
        <v>29698000000</v>
      </c>
      <c r="CH101" s="73">
        <v>0</v>
      </c>
      <c r="CI101" s="73">
        <v>0</v>
      </c>
      <c r="CJ101" s="73">
        <v>0</v>
      </c>
      <c r="CK101" s="63" t="s">
        <v>992</v>
      </c>
      <c r="CL101" s="74" t="s">
        <v>249</v>
      </c>
      <c r="CM101" s="74" t="s">
        <v>250</v>
      </c>
      <c r="CN101" s="74" t="s">
        <v>251</v>
      </c>
      <c r="CO101" s="60">
        <v>1</v>
      </c>
      <c r="CP101" s="61" t="s">
        <v>196</v>
      </c>
      <c r="CQ101" s="60">
        <v>103</v>
      </c>
      <c r="CR101" s="61" t="s">
        <v>919</v>
      </c>
      <c r="CS101" s="60">
        <v>10302</v>
      </c>
      <c r="CT101" s="61" t="s">
        <v>967</v>
      </c>
      <c r="CU101" s="62">
        <v>1030201</v>
      </c>
      <c r="CV101" s="63" t="s">
        <v>968</v>
      </c>
      <c r="CW101" s="100" t="s">
        <v>969</v>
      </c>
      <c r="CX101" s="100" t="s">
        <v>196</v>
      </c>
      <c r="CY101" s="100" t="s">
        <v>919</v>
      </c>
      <c r="CZ101" s="100" t="s">
        <v>967</v>
      </c>
      <c r="DA101" s="100" t="s">
        <v>968</v>
      </c>
    </row>
    <row r="102" spans="2:105" ht="140.25" hidden="1" x14ac:dyDescent="0.25">
      <c r="B102" s="65" t="s">
        <v>993</v>
      </c>
      <c r="C102" s="75" t="s">
        <v>994</v>
      </c>
      <c r="D102" s="63" t="s">
        <v>239</v>
      </c>
      <c r="E102" s="65" t="s">
        <v>961</v>
      </c>
      <c r="F102" s="63" t="s">
        <v>962</v>
      </c>
      <c r="G102" s="62" t="s">
        <v>183</v>
      </c>
      <c r="H102" s="63" t="s">
        <v>241</v>
      </c>
      <c r="I102" s="63" t="s">
        <v>185</v>
      </c>
      <c r="J102" s="307">
        <v>2015</v>
      </c>
      <c r="K102" s="312">
        <v>0.05</v>
      </c>
      <c r="L102" s="63" t="s">
        <v>242</v>
      </c>
      <c r="M102" s="63" t="s">
        <v>995</v>
      </c>
      <c r="N102" s="63" t="s">
        <v>996</v>
      </c>
      <c r="O102" s="77" t="s">
        <v>997</v>
      </c>
      <c r="P102" s="63" t="s">
        <v>257</v>
      </c>
      <c r="Q102" s="63" t="s">
        <v>232</v>
      </c>
      <c r="R102" s="63"/>
      <c r="S102" s="68">
        <v>7</v>
      </c>
      <c r="T102" s="69">
        <v>1.75</v>
      </c>
      <c r="U102" s="69">
        <v>4</v>
      </c>
      <c r="V102" s="69">
        <v>5</v>
      </c>
      <c r="W102" s="69">
        <v>7</v>
      </c>
      <c r="X102" s="71">
        <v>550000000</v>
      </c>
      <c r="Y102" s="78"/>
      <c r="Z102" s="79"/>
      <c r="AA102" s="79"/>
      <c r="AB102" s="79"/>
      <c r="AC102" s="79"/>
      <c r="AD102" s="79"/>
      <c r="AE102" s="79"/>
      <c r="AF102" s="79"/>
      <c r="AG102" s="79">
        <v>550000000</v>
      </c>
      <c r="AH102" s="79"/>
      <c r="AI102" s="79"/>
      <c r="AJ102" s="79"/>
      <c r="AK102" s="71">
        <v>685000000</v>
      </c>
      <c r="AL102" s="78"/>
      <c r="AM102" s="79"/>
      <c r="AN102" s="79"/>
      <c r="AO102" s="79"/>
      <c r="AP102" s="79"/>
      <c r="AQ102" s="79"/>
      <c r="AR102" s="79"/>
      <c r="AS102" s="79"/>
      <c r="AT102" s="79">
        <v>685000000</v>
      </c>
      <c r="AU102" s="79"/>
      <c r="AV102" s="79"/>
      <c r="AW102" s="79"/>
      <c r="AX102" s="71">
        <v>853500000</v>
      </c>
      <c r="AY102" s="78"/>
      <c r="AZ102" s="79"/>
      <c r="BA102" s="79"/>
      <c r="BB102" s="79"/>
      <c r="BC102" s="79"/>
      <c r="BD102" s="79"/>
      <c r="BE102" s="79"/>
      <c r="BF102" s="79"/>
      <c r="BG102" s="79">
        <v>853500000</v>
      </c>
      <c r="BH102" s="79"/>
      <c r="BI102" s="79"/>
      <c r="BJ102" s="79"/>
      <c r="BK102" s="71">
        <v>650850000</v>
      </c>
      <c r="BL102" s="78"/>
      <c r="BM102" s="79"/>
      <c r="BN102" s="79"/>
      <c r="BO102" s="79"/>
      <c r="BP102" s="79"/>
      <c r="BQ102" s="79"/>
      <c r="BR102" s="79"/>
      <c r="BS102" s="79"/>
      <c r="BT102" s="79">
        <v>650850000</v>
      </c>
      <c r="BU102" s="79"/>
      <c r="BV102" s="79"/>
      <c r="BW102" s="79"/>
      <c r="BX102" s="71">
        <v>2739350000</v>
      </c>
      <c r="BY102" s="73">
        <v>0</v>
      </c>
      <c r="BZ102" s="73">
        <v>0</v>
      </c>
      <c r="CA102" s="73">
        <v>0</v>
      </c>
      <c r="CB102" s="73">
        <v>0</v>
      </c>
      <c r="CC102" s="73">
        <v>0</v>
      </c>
      <c r="CD102" s="73">
        <v>0</v>
      </c>
      <c r="CE102" s="73">
        <v>0</v>
      </c>
      <c r="CF102" s="73">
        <v>0</v>
      </c>
      <c r="CG102" s="73">
        <v>2739350000</v>
      </c>
      <c r="CH102" s="73">
        <v>0</v>
      </c>
      <c r="CI102" s="73">
        <v>0</v>
      </c>
      <c r="CJ102" s="73">
        <v>0</v>
      </c>
      <c r="CK102" s="63" t="s">
        <v>998</v>
      </c>
      <c r="CL102" s="74" t="s">
        <v>249</v>
      </c>
      <c r="CM102" s="74" t="s">
        <v>250</v>
      </c>
      <c r="CN102" s="74" t="s">
        <v>251</v>
      </c>
      <c r="CO102" s="60">
        <v>1</v>
      </c>
      <c r="CP102" s="61" t="s">
        <v>196</v>
      </c>
      <c r="CQ102" s="60">
        <v>103</v>
      </c>
      <c r="CR102" s="61" t="s">
        <v>919</v>
      </c>
      <c r="CS102" s="60">
        <v>10302</v>
      </c>
      <c r="CT102" s="61" t="s">
        <v>967</v>
      </c>
      <c r="CU102" s="62">
        <v>1030201</v>
      </c>
      <c r="CV102" s="63" t="s">
        <v>968</v>
      </c>
      <c r="CW102" s="100" t="s">
        <v>969</v>
      </c>
      <c r="CX102" s="100" t="s">
        <v>196</v>
      </c>
      <c r="CY102" s="100" t="s">
        <v>919</v>
      </c>
      <c r="CZ102" s="100" t="s">
        <v>967</v>
      </c>
      <c r="DA102" s="100" t="s">
        <v>968</v>
      </c>
    </row>
    <row r="103" spans="2:105" ht="140.25" hidden="1" x14ac:dyDescent="0.25">
      <c r="B103" s="65" t="s">
        <v>999</v>
      </c>
      <c r="C103" s="75" t="s">
        <v>1000</v>
      </c>
      <c r="D103" s="63" t="s">
        <v>239</v>
      </c>
      <c r="E103" s="65" t="s">
        <v>961</v>
      </c>
      <c r="F103" s="63" t="s">
        <v>962</v>
      </c>
      <c r="G103" s="62" t="s">
        <v>183</v>
      </c>
      <c r="H103" s="63" t="s">
        <v>241</v>
      </c>
      <c r="I103" s="63" t="s">
        <v>185</v>
      </c>
      <c r="J103" s="307">
        <v>2015</v>
      </c>
      <c r="K103" s="308" t="s">
        <v>490</v>
      </c>
      <c r="L103" s="63" t="s">
        <v>242</v>
      </c>
      <c r="M103" s="63" t="s">
        <v>1001</v>
      </c>
      <c r="N103" s="63" t="s">
        <v>1002</v>
      </c>
      <c r="O103" s="63" t="s">
        <v>1003</v>
      </c>
      <c r="P103" s="63" t="s">
        <v>257</v>
      </c>
      <c r="Q103" s="63" t="s">
        <v>232</v>
      </c>
      <c r="R103" s="63"/>
      <c r="S103" s="68">
        <v>4</v>
      </c>
      <c r="T103" s="69">
        <v>1</v>
      </c>
      <c r="U103" s="69">
        <v>2</v>
      </c>
      <c r="V103" s="69">
        <v>3</v>
      </c>
      <c r="W103" s="69">
        <v>4</v>
      </c>
      <c r="X103" s="71">
        <v>3471087403</v>
      </c>
      <c r="Y103" s="78"/>
      <c r="Z103" s="79"/>
      <c r="AA103" s="79"/>
      <c r="AB103" s="79"/>
      <c r="AC103" s="79"/>
      <c r="AD103" s="79"/>
      <c r="AE103" s="79"/>
      <c r="AF103" s="79"/>
      <c r="AG103" s="79">
        <v>3471087403</v>
      </c>
      <c r="AH103" s="79"/>
      <c r="AI103" s="79"/>
      <c r="AJ103" s="79"/>
      <c r="AK103" s="71">
        <v>4500000000</v>
      </c>
      <c r="AL103" s="78"/>
      <c r="AM103" s="79"/>
      <c r="AN103" s="79"/>
      <c r="AO103" s="79"/>
      <c r="AP103" s="79"/>
      <c r="AQ103" s="79"/>
      <c r="AR103" s="79"/>
      <c r="AS103" s="79"/>
      <c r="AT103" s="79">
        <v>4500000000</v>
      </c>
      <c r="AU103" s="79"/>
      <c r="AV103" s="79"/>
      <c r="AW103" s="79"/>
      <c r="AX103" s="71">
        <v>4950000000</v>
      </c>
      <c r="AY103" s="78"/>
      <c r="AZ103" s="79"/>
      <c r="BA103" s="79"/>
      <c r="BB103" s="79"/>
      <c r="BC103" s="79"/>
      <c r="BD103" s="79"/>
      <c r="BE103" s="79"/>
      <c r="BF103" s="79"/>
      <c r="BG103" s="79">
        <v>4950000000</v>
      </c>
      <c r="BH103" s="79"/>
      <c r="BI103" s="79"/>
      <c r="BJ103" s="79"/>
      <c r="BK103" s="71">
        <v>5445000000</v>
      </c>
      <c r="BL103" s="78"/>
      <c r="BM103" s="79"/>
      <c r="BN103" s="79"/>
      <c r="BO103" s="79"/>
      <c r="BP103" s="79"/>
      <c r="BQ103" s="79"/>
      <c r="BR103" s="79"/>
      <c r="BS103" s="79"/>
      <c r="BT103" s="79">
        <v>5445000000</v>
      </c>
      <c r="BU103" s="79"/>
      <c r="BV103" s="79"/>
      <c r="BW103" s="79"/>
      <c r="BX103" s="71">
        <v>18366087403</v>
      </c>
      <c r="BY103" s="73">
        <v>0</v>
      </c>
      <c r="BZ103" s="73">
        <v>0</v>
      </c>
      <c r="CA103" s="73">
        <v>0</v>
      </c>
      <c r="CB103" s="73">
        <v>0</v>
      </c>
      <c r="CC103" s="73">
        <v>0</v>
      </c>
      <c r="CD103" s="73">
        <v>0</v>
      </c>
      <c r="CE103" s="73">
        <v>0</v>
      </c>
      <c r="CF103" s="73">
        <v>0</v>
      </c>
      <c r="CG103" s="73">
        <v>18366087403</v>
      </c>
      <c r="CH103" s="73">
        <v>0</v>
      </c>
      <c r="CI103" s="73">
        <v>0</v>
      </c>
      <c r="CJ103" s="73">
        <v>0</v>
      </c>
      <c r="CK103" s="63" t="s">
        <v>1004</v>
      </c>
      <c r="CL103" s="74" t="s">
        <v>249</v>
      </c>
      <c r="CM103" s="74" t="s">
        <v>250</v>
      </c>
      <c r="CN103" s="74" t="s">
        <v>251</v>
      </c>
      <c r="CO103" s="60">
        <v>1</v>
      </c>
      <c r="CP103" s="61" t="s">
        <v>196</v>
      </c>
      <c r="CQ103" s="60">
        <v>103</v>
      </c>
      <c r="CR103" s="61" t="s">
        <v>919</v>
      </c>
      <c r="CS103" s="60">
        <v>10302</v>
      </c>
      <c r="CT103" s="61" t="s">
        <v>967</v>
      </c>
      <c r="CU103" s="62">
        <v>1030201</v>
      </c>
      <c r="CV103" s="63" t="s">
        <v>968</v>
      </c>
      <c r="CW103" s="100" t="s">
        <v>969</v>
      </c>
      <c r="CX103" s="100" t="s">
        <v>196</v>
      </c>
      <c r="CY103" s="100" t="s">
        <v>919</v>
      </c>
      <c r="CZ103" s="100" t="s">
        <v>967</v>
      </c>
      <c r="DA103" s="100" t="s">
        <v>968</v>
      </c>
    </row>
    <row r="104" spans="2:105" ht="140.25" hidden="1" x14ac:dyDescent="0.25">
      <c r="B104" s="65" t="s">
        <v>1005</v>
      </c>
      <c r="C104" s="75" t="s">
        <v>1006</v>
      </c>
      <c r="D104" s="63" t="s">
        <v>239</v>
      </c>
      <c r="E104" s="65" t="s">
        <v>961</v>
      </c>
      <c r="F104" s="63" t="s">
        <v>962</v>
      </c>
      <c r="G104" s="62" t="s">
        <v>183</v>
      </c>
      <c r="H104" s="63" t="s">
        <v>241</v>
      </c>
      <c r="I104" s="63" t="s">
        <v>185</v>
      </c>
      <c r="J104" s="307">
        <v>2015</v>
      </c>
      <c r="K104" s="308" t="s">
        <v>490</v>
      </c>
      <c r="L104" s="63" t="s">
        <v>242</v>
      </c>
      <c r="M104" s="63" t="s">
        <v>1007</v>
      </c>
      <c r="N104" s="63" t="s">
        <v>1008</v>
      </c>
      <c r="O104" s="63" t="s">
        <v>1009</v>
      </c>
      <c r="P104" s="63" t="s">
        <v>257</v>
      </c>
      <c r="Q104" s="63" t="s">
        <v>232</v>
      </c>
      <c r="R104" s="63"/>
      <c r="S104" s="68">
        <v>0.12</v>
      </c>
      <c r="T104" s="70">
        <v>0.03</v>
      </c>
      <c r="U104" s="70">
        <v>0.06</v>
      </c>
      <c r="V104" s="70">
        <v>0.09</v>
      </c>
      <c r="W104" s="70">
        <v>0.12</v>
      </c>
      <c r="X104" s="71">
        <v>3587014932</v>
      </c>
      <c r="Y104" s="78"/>
      <c r="Z104" s="79"/>
      <c r="AA104" s="79"/>
      <c r="AB104" s="79"/>
      <c r="AC104" s="79"/>
      <c r="AD104" s="79"/>
      <c r="AE104" s="79"/>
      <c r="AF104" s="106"/>
      <c r="AG104" s="106">
        <v>3587014932</v>
      </c>
      <c r="AH104" s="79"/>
      <c r="AI104" s="79"/>
      <c r="AJ104" s="79"/>
      <c r="AK104" s="71">
        <v>4200000000</v>
      </c>
      <c r="AL104" s="78"/>
      <c r="AM104" s="79"/>
      <c r="AN104" s="79"/>
      <c r="AO104" s="79"/>
      <c r="AP104" s="79"/>
      <c r="AQ104" s="79"/>
      <c r="AR104" s="79"/>
      <c r="AS104" s="79"/>
      <c r="AT104" s="79">
        <v>4200000000</v>
      </c>
      <c r="AU104" s="79"/>
      <c r="AV104" s="79"/>
      <c r="AW104" s="79"/>
      <c r="AX104" s="71">
        <v>4404500000</v>
      </c>
      <c r="AY104" s="78"/>
      <c r="AZ104" s="79"/>
      <c r="BA104" s="79"/>
      <c r="BB104" s="79"/>
      <c r="BC104" s="79"/>
      <c r="BD104" s="79"/>
      <c r="BE104" s="79"/>
      <c r="BF104" s="79"/>
      <c r="BG104" s="79">
        <v>4404500000</v>
      </c>
      <c r="BH104" s="79"/>
      <c r="BI104" s="79"/>
      <c r="BJ104" s="79"/>
      <c r="BK104" s="71">
        <v>4613585000</v>
      </c>
      <c r="BL104" s="78"/>
      <c r="BM104" s="79"/>
      <c r="BN104" s="79"/>
      <c r="BO104" s="79"/>
      <c r="BP104" s="79"/>
      <c r="BQ104" s="79"/>
      <c r="BR104" s="79"/>
      <c r="BS104" s="79"/>
      <c r="BT104" s="79">
        <v>4613585000</v>
      </c>
      <c r="BU104" s="79"/>
      <c r="BV104" s="79"/>
      <c r="BW104" s="79"/>
      <c r="BX104" s="71">
        <v>16805099932</v>
      </c>
      <c r="BY104" s="73">
        <v>0</v>
      </c>
      <c r="BZ104" s="73">
        <v>0</v>
      </c>
      <c r="CA104" s="73">
        <v>0</v>
      </c>
      <c r="CB104" s="73">
        <v>0</v>
      </c>
      <c r="CC104" s="73">
        <v>0</v>
      </c>
      <c r="CD104" s="73">
        <v>0</v>
      </c>
      <c r="CE104" s="73">
        <v>0</v>
      </c>
      <c r="CF104" s="73">
        <v>0</v>
      </c>
      <c r="CG104" s="73">
        <v>16805099932</v>
      </c>
      <c r="CH104" s="73">
        <v>0</v>
      </c>
      <c r="CI104" s="73">
        <v>0</v>
      </c>
      <c r="CJ104" s="73">
        <v>0</v>
      </c>
      <c r="CK104" s="63" t="s">
        <v>1010</v>
      </c>
      <c r="CL104" s="74" t="s">
        <v>249</v>
      </c>
      <c r="CM104" s="74" t="s">
        <v>250</v>
      </c>
      <c r="CN104" s="74" t="s">
        <v>251</v>
      </c>
      <c r="CO104" s="60">
        <v>1</v>
      </c>
      <c r="CP104" s="61" t="s">
        <v>196</v>
      </c>
      <c r="CQ104" s="60">
        <v>103</v>
      </c>
      <c r="CR104" s="61" t="s">
        <v>919</v>
      </c>
      <c r="CS104" s="60">
        <v>10302</v>
      </c>
      <c r="CT104" s="61" t="s">
        <v>967</v>
      </c>
      <c r="CU104" s="62">
        <v>1030201</v>
      </c>
      <c r="CV104" s="63" t="s">
        <v>968</v>
      </c>
      <c r="CW104" s="100" t="s">
        <v>969</v>
      </c>
      <c r="CX104" s="100" t="s">
        <v>196</v>
      </c>
      <c r="CY104" s="100" t="s">
        <v>919</v>
      </c>
      <c r="CZ104" s="100" t="s">
        <v>967</v>
      </c>
      <c r="DA104" s="100" t="s">
        <v>968</v>
      </c>
    </row>
    <row r="105" spans="2:105" ht="140.25" hidden="1" x14ac:dyDescent="0.25">
      <c r="B105" s="65" t="s">
        <v>1011</v>
      </c>
      <c r="C105" s="65" t="s">
        <v>1012</v>
      </c>
      <c r="D105" s="63" t="s">
        <v>960</v>
      </c>
      <c r="E105" s="65" t="s">
        <v>961</v>
      </c>
      <c r="F105" s="63" t="s">
        <v>962</v>
      </c>
      <c r="G105" s="62" t="s">
        <v>240</v>
      </c>
      <c r="H105" s="63" t="s">
        <v>241</v>
      </c>
      <c r="I105" s="63" t="s">
        <v>185</v>
      </c>
      <c r="J105" s="307">
        <v>2015</v>
      </c>
      <c r="K105" s="308">
        <v>1</v>
      </c>
      <c r="L105" s="63" t="s">
        <v>242</v>
      </c>
      <c r="M105" s="63" t="s">
        <v>1013</v>
      </c>
      <c r="N105" s="63" t="s">
        <v>1014</v>
      </c>
      <c r="O105" s="63" t="s">
        <v>1015</v>
      </c>
      <c r="P105" s="63" t="s">
        <v>190</v>
      </c>
      <c r="Q105" s="63" t="s">
        <v>965</v>
      </c>
      <c r="R105" s="63"/>
      <c r="S105" s="68">
        <v>1</v>
      </c>
      <c r="T105" s="69">
        <v>1</v>
      </c>
      <c r="U105" s="69">
        <v>1</v>
      </c>
      <c r="V105" s="69">
        <v>1</v>
      </c>
      <c r="W105" s="69">
        <v>1</v>
      </c>
      <c r="X105" s="71">
        <v>3870000000</v>
      </c>
      <c r="Y105" s="79">
        <v>2000000000</v>
      </c>
      <c r="Z105" s="79"/>
      <c r="AA105" s="79"/>
      <c r="AB105" s="79"/>
      <c r="AC105" s="79"/>
      <c r="AD105" s="79"/>
      <c r="AE105" s="79"/>
      <c r="AF105" s="79"/>
      <c r="AG105" s="79">
        <v>1870000000</v>
      </c>
      <c r="AH105" s="79"/>
      <c r="AI105" s="79"/>
      <c r="AJ105" s="79"/>
      <c r="AK105" s="71">
        <v>3000000000</v>
      </c>
      <c r="AL105" s="79">
        <v>3000000000</v>
      </c>
      <c r="AM105" s="79"/>
      <c r="AN105" s="79"/>
      <c r="AO105" s="79"/>
      <c r="AP105" s="79"/>
      <c r="AQ105" s="79"/>
      <c r="AR105" s="79"/>
      <c r="AS105" s="79"/>
      <c r="AT105" s="79"/>
      <c r="AU105" s="79"/>
      <c r="AV105" s="79"/>
      <c r="AW105" s="79"/>
      <c r="AX105" s="71">
        <v>3000000000</v>
      </c>
      <c r="AY105" s="79">
        <v>3000000000</v>
      </c>
      <c r="AZ105" s="79"/>
      <c r="BA105" s="79"/>
      <c r="BB105" s="79"/>
      <c r="BC105" s="79"/>
      <c r="BD105" s="79"/>
      <c r="BE105" s="79"/>
      <c r="BF105" s="79"/>
      <c r="BG105" s="79"/>
      <c r="BH105" s="79"/>
      <c r="BI105" s="79"/>
      <c r="BJ105" s="79"/>
      <c r="BK105" s="71">
        <v>3000000000</v>
      </c>
      <c r="BL105" s="79">
        <v>3000000000</v>
      </c>
      <c r="BM105" s="79"/>
      <c r="BN105" s="79"/>
      <c r="BO105" s="79"/>
      <c r="BP105" s="79"/>
      <c r="BQ105" s="79"/>
      <c r="BR105" s="79"/>
      <c r="BS105" s="79"/>
      <c r="BT105" s="79"/>
      <c r="BU105" s="79"/>
      <c r="BV105" s="79"/>
      <c r="BW105" s="79"/>
      <c r="BX105" s="71">
        <v>12870000000</v>
      </c>
      <c r="BY105" s="73">
        <v>11000000000</v>
      </c>
      <c r="BZ105" s="73">
        <v>0</v>
      </c>
      <c r="CA105" s="73">
        <v>0</v>
      </c>
      <c r="CB105" s="73">
        <v>0</v>
      </c>
      <c r="CC105" s="73">
        <v>0</v>
      </c>
      <c r="CD105" s="73">
        <v>0</v>
      </c>
      <c r="CE105" s="73">
        <v>0</v>
      </c>
      <c r="CF105" s="73">
        <v>0</v>
      </c>
      <c r="CG105" s="73">
        <v>1870000000</v>
      </c>
      <c r="CH105" s="73">
        <v>0</v>
      </c>
      <c r="CI105" s="73">
        <v>0</v>
      </c>
      <c r="CJ105" s="73">
        <v>0</v>
      </c>
      <c r="CK105" s="63" t="s">
        <v>1016</v>
      </c>
      <c r="CL105" s="74" t="s">
        <v>249</v>
      </c>
      <c r="CM105" s="74" t="s">
        <v>250</v>
      </c>
      <c r="CN105" s="74" t="s">
        <v>606</v>
      </c>
      <c r="CO105" s="60">
        <v>1</v>
      </c>
      <c r="CP105" s="61" t="s">
        <v>196</v>
      </c>
      <c r="CQ105" s="60">
        <v>103</v>
      </c>
      <c r="CR105" s="61" t="s">
        <v>919</v>
      </c>
      <c r="CS105" s="60">
        <v>10302</v>
      </c>
      <c r="CT105" s="61" t="s">
        <v>967</v>
      </c>
      <c r="CU105" s="62">
        <v>1030202</v>
      </c>
      <c r="CV105" s="63" t="s">
        <v>1017</v>
      </c>
      <c r="CW105" s="100" t="s">
        <v>969</v>
      </c>
      <c r="CX105" s="100" t="s">
        <v>196</v>
      </c>
      <c r="CY105" s="100" t="s">
        <v>919</v>
      </c>
      <c r="CZ105" s="100" t="s">
        <v>967</v>
      </c>
      <c r="DA105" s="100" t="s">
        <v>1017</v>
      </c>
    </row>
    <row r="106" spans="2:105" ht="140.25" hidden="1" x14ac:dyDescent="0.25">
      <c r="B106" s="65" t="s">
        <v>1018</v>
      </c>
      <c r="C106" s="80" t="s">
        <v>1019</v>
      </c>
      <c r="D106" s="63" t="s">
        <v>960</v>
      </c>
      <c r="E106" s="65" t="s">
        <v>961</v>
      </c>
      <c r="F106" s="63" t="s">
        <v>962</v>
      </c>
      <c r="G106" s="62" t="s">
        <v>240</v>
      </c>
      <c r="H106" s="63" t="s">
        <v>241</v>
      </c>
      <c r="I106" s="63" t="s">
        <v>185</v>
      </c>
      <c r="J106" s="307">
        <v>2015</v>
      </c>
      <c r="K106" s="308">
        <v>0</v>
      </c>
      <c r="L106" s="63" t="s">
        <v>242</v>
      </c>
      <c r="M106" s="63" t="s">
        <v>1020</v>
      </c>
      <c r="N106" s="63" t="s">
        <v>1021</v>
      </c>
      <c r="O106" s="63" t="s">
        <v>1022</v>
      </c>
      <c r="P106" s="63" t="s">
        <v>190</v>
      </c>
      <c r="Q106" s="63" t="s">
        <v>965</v>
      </c>
      <c r="R106" s="63"/>
      <c r="S106" s="68">
        <v>1</v>
      </c>
      <c r="T106" s="70">
        <v>1</v>
      </c>
      <c r="U106" s="70">
        <v>1</v>
      </c>
      <c r="V106" s="70">
        <v>1</v>
      </c>
      <c r="W106" s="70">
        <v>1</v>
      </c>
      <c r="X106" s="71">
        <v>1700000000</v>
      </c>
      <c r="Y106" s="79"/>
      <c r="Z106" s="79">
        <v>1300000000</v>
      </c>
      <c r="AA106" s="79"/>
      <c r="AB106" s="79"/>
      <c r="AC106" s="79"/>
      <c r="AD106" s="79"/>
      <c r="AE106" s="79"/>
      <c r="AF106" s="79"/>
      <c r="AG106" s="79">
        <v>400000000</v>
      </c>
      <c r="AH106" s="79"/>
      <c r="AI106" s="79"/>
      <c r="AJ106" s="79"/>
      <c r="AK106" s="71">
        <v>500000000</v>
      </c>
      <c r="AL106" s="79"/>
      <c r="AM106" s="79">
        <v>500000000</v>
      </c>
      <c r="AN106" s="79"/>
      <c r="AO106" s="79"/>
      <c r="AP106" s="79"/>
      <c r="AQ106" s="79"/>
      <c r="AR106" s="79"/>
      <c r="AS106" s="79"/>
      <c r="AT106" s="79"/>
      <c r="AU106" s="79"/>
      <c r="AV106" s="79"/>
      <c r="AW106" s="79"/>
      <c r="AX106" s="71">
        <v>500000000</v>
      </c>
      <c r="AY106" s="79"/>
      <c r="AZ106" s="79">
        <v>500000000</v>
      </c>
      <c r="BA106" s="79"/>
      <c r="BB106" s="79"/>
      <c r="BC106" s="79"/>
      <c r="BD106" s="79"/>
      <c r="BE106" s="79"/>
      <c r="BF106" s="79"/>
      <c r="BG106" s="79"/>
      <c r="BH106" s="79"/>
      <c r="BI106" s="79"/>
      <c r="BJ106" s="79"/>
      <c r="BK106" s="71">
        <v>500000000</v>
      </c>
      <c r="BL106" s="79"/>
      <c r="BM106" s="79">
        <v>500000000</v>
      </c>
      <c r="BN106" s="79"/>
      <c r="BO106" s="79"/>
      <c r="BP106" s="79"/>
      <c r="BQ106" s="79"/>
      <c r="BR106" s="79"/>
      <c r="BS106" s="79"/>
      <c r="BT106" s="79"/>
      <c r="BU106" s="79"/>
      <c r="BV106" s="79"/>
      <c r="BW106" s="79"/>
      <c r="BX106" s="71">
        <v>3200000000</v>
      </c>
      <c r="BY106" s="73">
        <v>0</v>
      </c>
      <c r="BZ106" s="73">
        <v>2800000000</v>
      </c>
      <c r="CA106" s="73">
        <v>0</v>
      </c>
      <c r="CB106" s="73">
        <v>0</v>
      </c>
      <c r="CC106" s="73">
        <v>0</v>
      </c>
      <c r="CD106" s="73">
        <v>0</v>
      </c>
      <c r="CE106" s="73">
        <v>0</v>
      </c>
      <c r="CF106" s="73">
        <v>0</v>
      </c>
      <c r="CG106" s="73">
        <v>400000000</v>
      </c>
      <c r="CH106" s="73">
        <v>0</v>
      </c>
      <c r="CI106" s="73">
        <v>0</v>
      </c>
      <c r="CJ106" s="73">
        <v>0</v>
      </c>
      <c r="CK106" s="63" t="s">
        <v>1023</v>
      </c>
      <c r="CL106" s="74" t="s">
        <v>249</v>
      </c>
      <c r="CM106" s="74" t="s">
        <v>250</v>
      </c>
      <c r="CN106" s="74" t="s">
        <v>606</v>
      </c>
      <c r="CO106" s="60">
        <v>1</v>
      </c>
      <c r="CP106" s="61" t="s">
        <v>196</v>
      </c>
      <c r="CQ106" s="60">
        <v>103</v>
      </c>
      <c r="CR106" s="61" t="s">
        <v>919</v>
      </c>
      <c r="CS106" s="60">
        <v>10302</v>
      </c>
      <c r="CT106" s="61" t="s">
        <v>967</v>
      </c>
      <c r="CU106" s="62">
        <v>1030202</v>
      </c>
      <c r="CV106" s="63" t="s">
        <v>1017</v>
      </c>
      <c r="CW106" s="100" t="s">
        <v>969</v>
      </c>
      <c r="CX106" s="100" t="s">
        <v>196</v>
      </c>
      <c r="CY106" s="100" t="s">
        <v>919</v>
      </c>
      <c r="CZ106" s="100" t="s">
        <v>967</v>
      </c>
      <c r="DA106" s="100" t="s">
        <v>1017</v>
      </c>
    </row>
    <row r="107" spans="2:105" ht="140.25" hidden="1" x14ac:dyDescent="0.25">
      <c r="B107" s="65" t="s">
        <v>1024</v>
      </c>
      <c r="C107" s="80" t="s">
        <v>1025</v>
      </c>
      <c r="D107" s="63" t="s">
        <v>960</v>
      </c>
      <c r="E107" s="65" t="s">
        <v>961</v>
      </c>
      <c r="F107" s="63" t="s">
        <v>962</v>
      </c>
      <c r="G107" s="62" t="s">
        <v>240</v>
      </c>
      <c r="H107" s="63" t="s">
        <v>241</v>
      </c>
      <c r="I107" s="63" t="s">
        <v>185</v>
      </c>
      <c r="J107" s="307">
        <v>2015</v>
      </c>
      <c r="K107" s="308">
        <v>0.1</v>
      </c>
      <c r="L107" s="63" t="s">
        <v>242</v>
      </c>
      <c r="M107" s="77" t="s">
        <v>1026</v>
      </c>
      <c r="N107" s="63" t="s">
        <v>1027</v>
      </c>
      <c r="O107" s="63" t="s">
        <v>1028</v>
      </c>
      <c r="P107" s="63" t="s">
        <v>190</v>
      </c>
      <c r="Q107" s="63" t="s">
        <v>965</v>
      </c>
      <c r="R107" s="63"/>
      <c r="S107" s="68">
        <v>1</v>
      </c>
      <c r="T107" s="69">
        <v>1</v>
      </c>
      <c r="U107" s="69">
        <v>1</v>
      </c>
      <c r="V107" s="69">
        <v>1</v>
      </c>
      <c r="W107" s="69">
        <v>1</v>
      </c>
      <c r="X107" s="71">
        <v>850000000</v>
      </c>
      <c r="Y107" s="79"/>
      <c r="Z107" s="79">
        <v>850000000</v>
      </c>
      <c r="AA107" s="79"/>
      <c r="AB107" s="79"/>
      <c r="AC107" s="79"/>
      <c r="AD107" s="79"/>
      <c r="AE107" s="79"/>
      <c r="AF107" s="79"/>
      <c r="AG107" s="79"/>
      <c r="AH107" s="79"/>
      <c r="AI107" s="79"/>
      <c r="AJ107" s="79"/>
      <c r="AK107" s="71">
        <v>750000000</v>
      </c>
      <c r="AL107" s="79">
        <v>750000000</v>
      </c>
      <c r="AM107" s="79"/>
      <c r="AN107" s="79"/>
      <c r="AO107" s="79"/>
      <c r="AP107" s="79"/>
      <c r="AQ107" s="79"/>
      <c r="AR107" s="79"/>
      <c r="AS107" s="79"/>
      <c r="AT107" s="79"/>
      <c r="AU107" s="79"/>
      <c r="AV107" s="79"/>
      <c r="AW107" s="79"/>
      <c r="AX107" s="71">
        <v>750000000</v>
      </c>
      <c r="AY107" s="79">
        <v>750000000</v>
      </c>
      <c r="AZ107" s="79"/>
      <c r="BA107" s="79"/>
      <c r="BB107" s="79"/>
      <c r="BC107" s="79"/>
      <c r="BD107" s="79"/>
      <c r="BE107" s="79"/>
      <c r="BF107" s="79"/>
      <c r="BG107" s="79"/>
      <c r="BH107" s="79"/>
      <c r="BI107" s="79"/>
      <c r="BJ107" s="79"/>
      <c r="BK107" s="71">
        <v>750000000</v>
      </c>
      <c r="BL107" s="79">
        <v>750000000</v>
      </c>
      <c r="BM107" s="79"/>
      <c r="BN107" s="79"/>
      <c r="BO107" s="79"/>
      <c r="BP107" s="79"/>
      <c r="BQ107" s="79"/>
      <c r="BR107" s="79"/>
      <c r="BS107" s="79"/>
      <c r="BT107" s="79"/>
      <c r="BU107" s="79"/>
      <c r="BV107" s="79"/>
      <c r="BW107" s="79"/>
      <c r="BX107" s="71">
        <v>3100000000</v>
      </c>
      <c r="BY107" s="73">
        <v>2250000000</v>
      </c>
      <c r="BZ107" s="73">
        <v>850000000</v>
      </c>
      <c r="CA107" s="73">
        <v>0</v>
      </c>
      <c r="CB107" s="73">
        <v>0</v>
      </c>
      <c r="CC107" s="73">
        <v>0</v>
      </c>
      <c r="CD107" s="73">
        <v>0</v>
      </c>
      <c r="CE107" s="73">
        <v>0</v>
      </c>
      <c r="CF107" s="73">
        <v>0</v>
      </c>
      <c r="CG107" s="73">
        <v>0</v>
      </c>
      <c r="CH107" s="73">
        <v>0</v>
      </c>
      <c r="CI107" s="73">
        <v>0</v>
      </c>
      <c r="CJ107" s="73">
        <v>0</v>
      </c>
      <c r="CK107" s="63" t="s">
        <v>1029</v>
      </c>
      <c r="CL107" s="74" t="s">
        <v>249</v>
      </c>
      <c r="CM107" s="74" t="s">
        <v>250</v>
      </c>
      <c r="CN107" s="74" t="s">
        <v>606</v>
      </c>
      <c r="CO107" s="60">
        <v>1</v>
      </c>
      <c r="CP107" s="61" t="s">
        <v>196</v>
      </c>
      <c r="CQ107" s="60">
        <v>103</v>
      </c>
      <c r="CR107" s="61" t="s">
        <v>919</v>
      </c>
      <c r="CS107" s="60">
        <v>10302</v>
      </c>
      <c r="CT107" s="61" t="s">
        <v>967</v>
      </c>
      <c r="CU107" s="62">
        <v>1030202</v>
      </c>
      <c r="CV107" s="63" t="s">
        <v>1017</v>
      </c>
      <c r="CW107" s="100" t="s">
        <v>969</v>
      </c>
      <c r="CX107" s="100" t="s">
        <v>196</v>
      </c>
      <c r="CY107" s="100" t="s">
        <v>919</v>
      </c>
      <c r="CZ107" s="100" t="s">
        <v>967</v>
      </c>
      <c r="DA107" s="100" t="s">
        <v>1017</v>
      </c>
    </row>
    <row r="108" spans="2:105" ht="140.25" hidden="1" x14ac:dyDescent="0.25">
      <c r="B108" s="99" t="s">
        <v>1030</v>
      </c>
      <c r="C108" s="99" t="s">
        <v>1031</v>
      </c>
      <c r="D108" s="63" t="s">
        <v>1032</v>
      </c>
      <c r="E108" s="74" t="s">
        <v>961</v>
      </c>
      <c r="F108" s="63" t="s">
        <v>962</v>
      </c>
      <c r="G108" s="316" t="s">
        <v>183</v>
      </c>
      <c r="H108" s="63" t="s">
        <v>241</v>
      </c>
      <c r="I108" s="62" t="s">
        <v>185</v>
      </c>
      <c r="J108" s="317">
        <v>2015</v>
      </c>
      <c r="K108" s="318">
        <v>0</v>
      </c>
      <c r="L108" s="107" t="s">
        <v>186</v>
      </c>
      <c r="M108" s="108" t="s">
        <v>1033</v>
      </c>
      <c r="N108" s="87" t="s">
        <v>1034</v>
      </c>
      <c r="O108" s="87" t="s">
        <v>1035</v>
      </c>
      <c r="P108" s="87" t="s">
        <v>246</v>
      </c>
      <c r="Q108" s="87" t="s">
        <v>1036</v>
      </c>
      <c r="R108" s="87"/>
      <c r="S108" s="68">
        <v>1</v>
      </c>
      <c r="T108" s="69">
        <v>0</v>
      </c>
      <c r="U108" s="69">
        <v>1</v>
      </c>
      <c r="V108" s="69">
        <v>1</v>
      </c>
      <c r="W108" s="69">
        <v>1</v>
      </c>
      <c r="X108" s="71">
        <v>462096900</v>
      </c>
      <c r="Y108" s="91"/>
      <c r="Z108" s="109">
        <v>462096900</v>
      </c>
      <c r="AA108" s="92"/>
      <c r="AB108" s="92"/>
      <c r="AC108" s="92"/>
      <c r="AD108" s="92"/>
      <c r="AE108" s="92"/>
      <c r="AF108" s="92"/>
      <c r="AG108" s="92"/>
      <c r="AH108" s="92"/>
      <c r="AI108" s="92"/>
      <c r="AJ108" s="92"/>
      <c r="AK108" s="71">
        <v>750000000</v>
      </c>
      <c r="AL108" s="92"/>
      <c r="AM108" s="109">
        <v>750000000</v>
      </c>
      <c r="AN108" s="92"/>
      <c r="AO108" s="92"/>
      <c r="AP108" s="92"/>
      <c r="AQ108" s="92"/>
      <c r="AR108" s="92"/>
      <c r="AS108" s="92"/>
      <c r="AT108" s="92"/>
      <c r="AU108" s="92"/>
      <c r="AV108" s="92"/>
      <c r="AW108" s="92"/>
      <c r="AX108" s="71">
        <v>750000000</v>
      </c>
      <c r="AY108" s="92"/>
      <c r="AZ108" s="109">
        <v>750000000</v>
      </c>
      <c r="BA108" s="92"/>
      <c r="BB108" s="92"/>
      <c r="BC108" s="92"/>
      <c r="BD108" s="92"/>
      <c r="BE108" s="92"/>
      <c r="BF108" s="92"/>
      <c r="BG108" s="92"/>
      <c r="BH108" s="92"/>
      <c r="BI108" s="92"/>
      <c r="BJ108" s="92"/>
      <c r="BK108" s="71">
        <v>750000000</v>
      </c>
      <c r="BL108" s="92"/>
      <c r="BM108" s="109">
        <v>750000000</v>
      </c>
      <c r="BN108" s="92"/>
      <c r="BO108" s="92"/>
      <c r="BP108" s="92"/>
      <c r="BQ108" s="92"/>
      <c r="BR108" s="92"/>
      <c r="BS108" s="92"/>
      <c r="BT108" s="92"/>
      <c r="BU108" s="92"/>
      <c r="BV108" s="92"/>
      <c r="BW108" s="92"/>
      <c r="BX108" s="71">
        <v>2712096900</v>
      </c>
      <c r="BY108" s="92">
        <v>0</v>
      </c>
      <c r="BZ108" s="109">
        <v>2712096900</v>
      </c>
      <c r="CA108" s="93">
        <v>0</v>
      </c>
      <c r="CB108" s="93">
        <v>0</v>
      </c>
      <c r="CC108" s="93">
        <v>0</v>
      </c>
      <c r="CD108" s="93">
        <v>0</v>
      </c>
      <c r="CE108" s="93">
        <v>0</v>
      </c>
      <c r="CF108" s="93">
        <v>0</v>
      </c>
      <c r="CG108" s="93">
        <v>0</v>
      </c>
      <c r="CH108" s="93">
        <v>0</v>
      </c>
      <c r="CI108" s="93">
        <v>0</v>
      </c>
      <c r="CJ108" s="93">
        <v>0</v>
      </c>
      <c r="CK108" s="63" t="s">
        <v>1037</v>
      </c>
      <c r="CL108" s="90" t="s">
        <v>249</v>
      </c>
      <c r="CM108" s="90" t="s">
        <v>250</v>
      </c>
      <c r="CN108" s="90" t="s">
        <v>251</v>
      </c>
      <c r="CO108" s="84">
        <v>1</v>
      </c>
      <c r="CP108" s="85" t="s">
        <v>196</v>
      </c>
      <c r="CQ108" s="84">
        <v>103</v>
      </c>
      <c r="CR108" s="85" t="s">
        <v>919</v>
      </c>
      <c r="CS108" s="84">
        <v>10302</v>
      </c>
      <c r="CT108" s="85" t="s">
        <v>967</v>
      </c>
      <c r="CU108" s="86">
        <v>1030202</v>
      </c>
      <c r="CV108" s="87" t="s">
        <v>1017</v>
      </c>
      <c r="CW108" s="100" t="s">
        <v>969</v>
      </c>
      <c r="CX108" s="100" t="s">
        <v>196</v>
      </c>
      <c r="CY108" s="100" t="s">
        <v>919</v>
      </c>
      <c r="CZ108" s="100" t="s">
        <v>967</v>
      </c>
      <c r="DA108" s="100" t="s">
        <v>1017</v>
      </c>
    </row>
    <row r="109" spans="2:105" ht="140.25" hidden="1" x14ac:dyDescent="0.25">
      <c r="B109" s="65" t="s">
        <v>1038</v>
      </c>
      <c r="C109" s="110" t="s">
        <v>1039</v>
      </c>
      <c r="D109" s="63" t="s">
        <v>906</v>
      </c>
      <c r="E109" s="65" t="s">
        <v>961</v>
      </c>
      <c r="F109" s="63" t="s">
        <v>962</v>
      </c>
      <c r="G109" s="62" t="s">
        <v>240</v>
      </c>
      <c r="H109" s="63" t="s">
        <v>241</v>
      </c>
      <c r="I109" s="62" t="s">
        <v>185</v>
      </c>
      <c r="J109" s="317">
        <v>2015</v>
      </c>
      <c r="K109" s="318">
        <v>0</v>
      </c>
      <c r="L109" s="63" t="s">
        <v>186</v>
      </c>
      <c r="M109" s="63" t="s">
        <v>1040</v>
      </c>
      <c r="N109" s="63" t="s">
        <v>1041</v>
      </c>
      <c r="O109" s="63" t="s">
        <v>1042</v>
      </c>
      <c r="P109" s="63" t="s">
        <v>246</v>
      </c>
      <c r="Q109" s="63" t="s">
        <v>1043</v>
      </c>
      <c r="R109" s="63"/>
      <c r="S109" s="68">
        <v>1</v>
      </c>
      <c r="T109" s="69">
        <v>1</v>
      </c>
      <c r="U109" s="69">
        <v>1</v>
      </c>
      <c r="V109" s="69">
        <v>1</v>
      </c>
      <c r="W109" s="69">
        <v>1</v>
      </c>
      <c r="X109" s="71">
        <v>0</v>
      </c>
      <c r="Y109" s="79"/>
      <c r="Z109" s="79"/>
      <c r="AA109" s="79"/>
      <c r="AB109" s="79"/>
      <c r="AC109" s="79"/>
      <c r="AD109" s="79"/>
      <c r="AE109" s="79"/>
      <c r="AF109" s="79"/>
      <c r="AG109" s="79"/>
      <c r="AH109" s="79"/>
      <c r="AI109" s="111">
        <v>0</v>
      </c>
      <c r="AJ109" s="79"/>
      <c r="AK109" s="71">
        <v>0</v>
      </c>
      <c r="AL109" s="79"/>
      <c r="AM109" s="79"/>
      <c r="AN109" s="79"/>
      <c r="AO109" s="79"/>
      <c r="AP109" s="79"/>
      <c r="AQ109" s="79"/>
      <c r="AR109" s="79"/>
      <c r="AS109" s="79"/>
      <c r="AT109" s="79"/>
      <c r="AU109" s="79"/>
      <c r="AV109" s="111">
        <v>0</v>
      </c>
      <c r="AW109" s="79"/>
      <c r="AX109" s="71">
        <v>0</v>
      </c>
      <c r="AY109" s="79"/>
      <c r="AZ109" s="79"/>
      <c r="BA109" s="79"/>
      <c r="BB109" s="79"/>
      <c r="BC109" s="79"/>
      <c r="BD109" s="79"/>
      <c r="BE109" s="79"/>
      <c r="BF109" s="79"/>
      <c r="BG109" s="79"/>
      <c r="BH109" s="79"/>
      <c r="BI109" s="111">
        <v>0</v>
      </c>
      <c r="BJ109" s="79"/>
      <c r="BK109" s="71">
        <v>2</v>
      </c>
      <c r="BL109" s="79"/>
      <c r="BM109" s="79"/>
      <c r="BN109" s="79"/>
      <c r="BO109" s="79"/>
      <c r="BP109" s="79"/>
      <c r="BQ109" s="79"/>
      <c r="BR109" s="79"/>
      <c r="BS109" s="79"/>
      <c r="BT109" s="79"/>
      <c r="BU109" s="79"/>
      <c r="BV109" s="111">
        <v>1</v>
      </c>
      <c r="BW109" s="73">
        <v>1</v>
      </c>
      <c r="BX109" s="71">
        <v>0</v>
      </c>
      <c r="BY109" s="73">
        <v>0</v>
      </c>
      <c r="BZ109" s="73">
        <v>0</v>
      </c>
      <c r="CA109" s="73">
        <v>0</v>
      </c>
      <c r="CB109" s="73">
        <v>0</v>
      </c>
      <c r="CC109" s="73">
        <v>0</v>
      </c>
      <c r="CD109" s="73">
        <v>0</v>
      </c>
      <c r="CE109" s="73">
        <v>0</v>
      </c>
      <c r="CF109" s="73">
        <v>0</v>
      </c>
      <c r="CG109" s="73">
        <v>0</v>
      </c>
      <c r="CH109" s="73">
        <v>0</v>
      </c>
      <c r="CI109" s="74"/>
      <c r="CJ109" s="74"/>
      <c r="CK109" s="63" t="s">
        <v>1044</v>
      </c>
      <c r="CL109" s="74" t="s">
        <v>249</v>
      </c>
      <c r="CM109" s="74" t="s">
        <v>250</v>
      </c>
      <c r="CN109" s="74" t="s">
        <v>251</v>
      </c>
      <c r="CO109" s="60">
        <v>1</v>
      </c>
      <c r="CP109" s="61" t="s">
        <v>196</v>
      </c>
      <c r="CQ109" s="60">
        <v>103</v>
      </c>
      <c r="CR109" s="61" t="s">
        <v>919</v>
      </c>
      <c r="CS109" s="60">
        <v>10302</v>
      </c>
      <c r="CT109" s="61" t="s">
        <v>967</v>
      </c>
      <c r="CU109" s="62">
        <v>1030202</v>
      </c>
      <c r="CV109" s="63" t="s">
        <v>1017</v>
      </c>
      <c r="CW109" s="100" t="s">
        <v>969</v>
      </c>
      <c r="CX109" s="100" t="s">
        <v>196</v>
      </c>
      <c r="CY109" s="100" t="s">
        <v>919</v>
      </c>
      <c r="CZ109" s="100" t="s">
        <v>967</v>
      </c>
      <c r="DA109" s="100" t="s">
        <v>1017</v>
      </c>
    </row>
    <row r="110" spans="2:105" ht="140.25" hidden="1" x14ac:dyDescent="0.25">
      <c r="B110" s="65" t="s">
        <v>1045</v>
      </c>
      <c r="C110" s="80" t="s">
        <v>1046</v>
      </c>
      <c r="D110" s="63" t="s">
        <v>239</v>
      </c>
      <c r="E110" s="65" t="s">
        <v>961</v>
      </c>
      <c r="F110" s="63" t="s">
        <v>962</v>
      </c>
      <c r="G110" s="62" t="s">
        <v>183</v>
      </c>
      <c r="H110" s="63" t="s">
        <v>241</v>
      </c>
      <c r="I110" s="62" t="s">
        <v>185</v>
      </c>
      <c r="J110" s="307">
        <v>2015</v>
      </c>
      <c r="K110" s="308" t="s">
        <v>490</v>
      </c>
      <c r="L110" s="63" t="s">
        <v>242</v>
      </c>
      <c r="M110" s="63" t="s">
        <v>1047</v>
      </c>
      <c r="N110" s="63" t="s">
        <v>1048</v>
      </c>
      <c r="O110" s="63" t="s">
        <v>1049</v>
      </c>
      <c r="P110" s="63" t="s">
        <v>257</v>
      </c>
      <c r="Q110" s="63" t="s">
        <v>232</v>
      </c>
      <c r="R110" s="63"/>
      <c r="S110" s="68">
        <v>0.5</v>
      </c>
      <c r="T110" s="112">
        <v>0</v>
      </c>
      <c r="U110" s="112">
        <v>0.2</v>
      </c>
      <c r="V110" s="112">
        <v>0.36</v>
      </c>
      <c r="W110" s="112">
        <v>0.5</v>
      </c>
      <c r="X110" s="71">
        <v>140000000</v>
      </c>
      <c r="Y110" s="78"/>
      <c r="Z110" s="79"/>
      <c r="AA110" s="79"/>
      <c r="AB110" s="79"/>
      <c r="AC110" s="79"/>
      <c r="AD110" s="79"/>
      <c r="AE110" s="79"/>
      <c r="AF110" s="79"/>
      <c r="AG110" s="79">
        <v>140000000</v>
      </c>
      <c r="AH110" s="79"/>
      <c r="AI110" s="79"/>
      <c r="AJ110" s="79"/>
      <c r="AK110" s="71">
        <v>76000000</v>
      </c>
      <c r="AL110" s="78"/>
      <c r="AM110" s="79"/>
      <c r="AN110" s="79"/>
      <c r="AO110" s="79"/>
      <c r="AP110" s="79"/>
      <c r="AQ110" s="79"/>
      <c r="AR110" s="79"/>
      <c r="AS110" s="79"/>
      <c r="AT110" s="79">
        <v>76000000</v>
      </c>
      <c r="AU110" s="79"/>
      <c r="AV110" s="79"/>
      <c r="AW110" s="79"/>
      <c r="AX110" s="71">
        <v>70000000</v>
      </c>
      <c r="AY110" s="78"/>
      <c r="AZ110" s="79"/>
      <c r="BA110" s="79"/>
      <c r="BB110" s="79"/>
      <c r="BC110" s="79"/>
      <c r="BD110" s="79"/>
      <c r="BE110" s="79"/>
      <c r="BF110" s="79"/>
      <c r="BG110" s="79">
        <v>70000000</v>
      </c>
      <c r="BH110" s="79"/>
      <c r="BI110" s="79"/>
      <c r="BJ110" s="79"/>
      <c r="BK110" s="71">
        <v>25800000</v>
      </c>
      <c r="BL110" s="78"/>
      <c r="BM110" s="79"/>
      <c r="BN110" s="79"/>
      <c r="BO110" s="79"/>
      <c r="BP110" s="79"/>
      <c r="BQ110" s="79"/>
      <c r="BR110" s="79"/>
      <c r="BS110" s="79"/>
      <c r="BT110" s="79">
        <v>25800000</v>
      </c>
      <c r="BU110" s="79"/>
      <c r="BV110" s="79"/>
      <c r="BW110" s="79"/>
      <c r="BX110" s="71">
        <v>311800000</v>
      </c>
      <c r="BY110" s="73">
        <v>0</v>
      </c>
      <c r="BZ110" s="73">
        <v>0</v>
      </c>
      <c r="CA110" s="73">
        <v>0</v>
      </c>
      <c r="CB110" s="73">
        <v>0</v>
      </c>
      <c r="CC110" s="73">
        <v>0</v>
      </c>
      <c r="CD110" s="73">
        <v>0</v>
      </c>
      <c r="CE110" s="73">
        <v>0</v>
      </c>
      <c r="CF110" s="73">
        <v>0</v>
      </c>
      <c r="CG110" s="73">
        <v>311800000</v>
      </c>
      <c r="CH110" s="73">
        <v>0</v>
      </c>
      <c r="CI110" s="73">
        <v>0</v>
      </c>
      <c r="CJ110" s="73">
        <v>0</v>
      </c>
      <c r="CK110" s="63" t="s">
        <v>1050</v>
      </c>
      <c r="CL110" s="74" t="s">
        <v>249</v>
      </c>
      <c r="CM110" s="74" t="s">
        <v>250</v>
      </c>
      <c r="CN110" s="74" t="s">
        <v>251</v>
      </c>
      <c r="CO110" s="60">
        <v>1</v>
      </c>
      <c r="CP110" s="61" t="s">
        <v>196</v>
      </c>
      <c r="CQ110" s="60">
        <v>103</v>
      </c>
      <c r="CR110" s="61" t="s">
        <v>919</v>
      </c>
      <c r="CS110" s="60">
        <v>10302</v>
      </c>
      <c r="CT110" s="61" t="s">
        <v>967</v>
      </c>
      <c r="CU110" s="62">
        <v>1030202</v>
      </c>
      <c r="CV110" s="63" t="s">
        <v>1017</v>
      </c>
      <c r="CW110" s="100" t="s">
        <v>969</v>
      </c>
      <c r="CX110" s="100" t="s">
        <v>196</v>
      </c>
      <c r="CY110" s="100" t="s">
        <v>919</v>
      </c>
      <c r="CZ110" s="100" t="s">
        <v>967</v>
      </c>
      <c r="DA110" s="100" t="s">
        <v>1017</v>
      </c>
    </row>
    <row r="111" spans="2:105" ht="140.25" hidden="1" x14ac:dyDescent="0.25">
      <c r="B111" s="65" t="s">
        <v>1051</v>
      </c>
      <c r="C111" s="80" t="s">
        <v>1052</v>
      </c>
      <c r="D111" s="63" t="s">
        <v>239</v>
      </c>
      <c r="E111" s="65" t="s">
        <v>961</v>
      </c>
      <c r="F111" s="63" t="s">
        <v>962</v>
      </c>
      <c r="G111" s="62" t="s">
        <v>240</v>
      </c>
      <c r="H111" s="63" t="s">
        <v>241</v>
      </c>
      <c r="I111" s="62" t="s">
        <v>185</v>
      </c>
      <c r="J111" s="307">
        <v>2015</v>
      </c>
      <c r="K111" s="308" t="s">
        <v>490</v>
      </c>
      <c r="L111" s="63" t="s">
        <v>242</v>
      </c>
      <c r="M111" s="63" t="s">
        <v>1053</v>
      </c>
      <c r="N111" s="63" t="s">
        <v>1054</v>
      </c>
      <c r="O111" s="63" t="s">
        <v>1055</v>
      </c>
      <c r="P111" s="63" t="s">
        <v>257</v>
      </c>
      <c r="Q111" s="63" t="s">
        <v>232</v>
      </c>
      <c r="R111" s="63"/>
      <c r="S111" s="68">
        <v>0.98</v>
      </c>
      <c r="T111" s="113">
        <v>0.25</v>
      </c>
      <c r="U111" s="113">
        <v>0.49</v>
      </c>
      <c r="V111" s="113">
        <v>0.74</v>
      </c>
      <c r="W111" s="113">
        <v>0.98</v>
      </c>
      <c r="X111" s="71">
        <v>400000000</v>
      </c>
      <c r="Y111" s="78"/>
      <c r="Z111" s="79"/>
      <c r="AA111" s="79"/>
      <c r="AB111" s="79"/>
      <c r="AC111" s="79"/>
      <c r="AD111" s="79"/>
      <c r="AE111" s="79"/>
      <c r="AF111" s="79"/>
      <c r="AG111" s="79">
        <v>400000000</v>
      </c>
      <c r="AH111" s="79"/>
      <c r="AI111" s="79"/>
      <c r="AJ111" s="79"/>
      <c r="AK111" s="71">
        <v>1000000000</v>
      </c>
      <c r="AL111" s="78"/>
      <c r="AM111" s="79"/>
      <c r="AN111" s="79"/>
      <c r="AO111" s="79"/>
      <c r="AP111" s="79"/>
      <c r="AQ111" s="79"/>
      <c r="AR111" s="79"/>
      <c r="AS111" s="79"/>
      <c r="AT111" s="79">
        <v>1000000000</v>
      </c>
      <c r="AU111" s="79"/>
      <c r="AV111" s="79"/>
      <c r="AW111" s="79"/>
      <c r="AX111" s="71">
        <v>1100000000</v>
      </c>
      <c r="AY111" s="78"/>
      <c r="AZ111" s="79"/>
      <c r="BA111" s="79"/>
      <c r="BB111" s="79"/>
      <c r="BC111" s="79"/>
      <c r="BD111" s="79"/>
      <c r="BE111" s="79"/>
      <c r="BF111" s="79"/>
      <c r="BG111" s="79">
        <v>1100000000</v>
      </c>
      <c r="BH111" s="79"/>
      <c r="BI111" s="79"/>
      <c r="BJ111" s="79"/>
      <c r="BK111" s="71">
        <v>1200000000</v>
      </c>
      <c r="BL111" s="78"/>
      <c r="BM111" s="79"/>
      <c r="BN111" s="79"/>
      <c r="BO111" s="79"/>
      <c r="BP111" s="79"/>
      <c r="BQ111" s="79"/>
      <c r="BR111" s="79"/>
      <c r="BS111" s="79"/>
      <c r="BT111" s="79">
        <v>1200000000</v>
      </c>
      <c r="BU111" s="79"/>
      <c r="BV111" s="79"/>
      <c r="BW111" s="79"/>
      <c r="BX111" s="71">
        <v>3700000000</v>
      </c>
      <c r="BY111" s="73">
        <v>0</v>
      </c>
      <c r="BZ111" s="73">
        <v>0</v>
      </c>
      <c r="CA111" s="73">
        <v>0</v>
      </c>
      <c r="CB111" s="73">
        <v>0</v>
      </c>
      <c r="CC111" s="73">
        <v>0</v>
      </c>
      <c r="CD111" s="73">
        <v>0</v>
      </c>
      <c r="CE111" s="73">
        <v>0</v>
      </c>
      <c r="CF111" s="73">
        <v>0</v>
      </c>
      <c r="CG111" s="73">
        <v>3700000000</v>
      </c>
      <c r="CH111" s="73">
        <v>0</v>
      </c>
      <c r="CI111" s="73">
        <v>0</v>
      </c>
      <c r="CJ111" s="73">
        <v>0</v>
      </c>
      <c r="CK111" s="63" t="s">
        <v>1056</v>
      </c>
      <c r="CL111" s="74" t="s">
        <v>249</v>
      </c>
      <c r="CM111" s="74" t="s">
        <v>250</v>
      </c>
      <c r="CN111" s="74" t="s">
        <v>251</v>
      </c>
      <c r="CO111" s="60">
        <v>1</v>
      </c>
      <c r="CP111" s="61" t="s">
        <v>196</v>
      </c>
      <c r="CQ111" s="60">
        <v>103</v>
      </c>
      <c r="CR111" s="61" t="s">
        <v>919</v>
      </c>
      <c r="CS111" s="60">
        <v>10302</v>
      </c>
      <c r="CT111" s="61" t="s">
        <v>967</v>
      </c>
      <c r="CU111" s="62">
        <v>1030202</v>
      </c>
      <c r="CV111" s="63" t="s">
        <v>1017</v>
      </c>
      <c r="CW111" s="100" t="s">
        <v>969</v>
      </c>
      <c r="CX111" s="100" t="s">
        <v>196</v>
      </c>
      <c r="CY111" s="100" t="s">
        <v>919</v>
      </c>
      <c r="CZ111" s="100" t="s">
        <v>967</v>
      </c>
      <c r="DA111" s="100" t="s">
        <v>1017</v>
      </c>
    </row>
    <row r="112" spans="2:105" ht="140.25" hidden="1" x14ac:dyDescent="0.25">
      <c r="B112" s="65" t="s">
        <v>1057</v>
      </c>
      <c r="C112" s="80" t="s">
        <v>1058</v>
      </c>
      <c r="D112" s="63" t="s">
        <v>239</v>
      </c>
      <c r="E112" s="65" t="s">
        <v>961</v>
      </c>
      <c r="F112" s="63" t="s">
        <v>962</v>
      </c>
      <c r="G112" s="62" t="s">
        <v>183</v>
      </c>
      <c r="H112" s="63" t="s">
        <v>241</v>
      </c>
      <c r="I112" s="62" t="s">
        <v>185</v>
      </c>
      <c r="J112" s="307">
        <v>2015</v>
      </c>
      <c r="K112" s="308" t="s">
        <v>490</v>
      </c>
      <c r="L112" s="63" t="s">
        <v>242</v>
      </c>
      <c r="M112" s="63" t="s">
        <v>1059</v>
      </c>
      <c r="N112" s="63" t="s">
        <v>1060</v>
      </c>
      <c r="O112" s="63" t="s">
        <v>1061</v>
      </c>
      <c r="P112" s="63" t="s">
        <v>246</v>
      </c>
      <c r="Q112" s="63" t="s">
        <v>1062</v>
      </c>
      <c r="R112" s="63"/>
      <c r="S112" s="68">
        <v>1</v>
      </c>
      <c r="T112" s="113">
        <v>0.25</v>
      </c>
      <c r="U112" s="113">
        <v>0.5</v>
      </c>
      <c r="V112" s="113">
        <v>0.75</v>
      </c>
      <c r="W112" s="69">
        <v>1</v>
      </c>
      <c r="X112" s="71">
        <v>2929492185</v>
      </c>
      <c r="Y112" s="78"/>
      <c r="Z112" s="79"/>
      <c r="AA112" s="79"/>
      <c r="AB112" s="79"/>
      <c r="AC112" s="79"/>
      <c r="AD112" s="79"/>
      <c r="AE112" s="79"/>
      <c r="AF112" s="79"/>
      <c r="AG112" s="79">
        <v>2929492185</v>
      </c>
      <c r="AH112" s="79"/>
      <c r="AI112" s="79"/>
      <c r="AJ112" s="79"/>
      <c r="AK112" s="71">
        <v>3866050000</v>
      </c>
      <c r="AL112" s="78"/>
      <c r="AM112" s="79"/>
      <c r="AN112" s="79"/>
      <c r="AO112" s="79"/>
      <c r="AP112" s="79"/>
      <c r="AQ112" s="79"/>
      <c r="AR112" s="79"/>
      <c r="AS112" s="79"/>
      <c r="AT112" s="79">
        <v>3866050000</v>
      </c>
      <c r="AU112" s="79"/>
      <c r="AV112" s="79"/>
      <c r="AW112" s="79"/>
      <c r="AX112" s="71">
        <v>4322550000</v>
      </c>
      <c r="AY112" s="78"/>
      <c r="AZ112" s="79"/>
      <c r="BA112" s="79"/>
      <c r="BB112" s="79"/>
      <c r="BC112" s="79"/>
      <c r="BD112" s="79"/>
      <c r="BE112" s="79"/>
      <c r="BF112" s="79"/>
      <c r="BG112" s="79">
        <v>4322550000</v>
      </c>
      <c r="BH112" s="79"/>
      <c r="BI112" s="79"/>
      <c r="BJ112" s="79"/>
      <c r="BK112" s="71">
        <v>4765000000</v>
      </c>
      <c r="BL112" s="78"/>
      <c r="BM112" s="79"/>
      <c r="BN112" s="79"/>
      <c r="BO112" s="79"/>
      <c r="BP112" s="79"/>
      <c r="BQ112" s="79"/>
      <c r="BR112" s="79"/>
      <c r="BS112" s="79"/>
      <c r="BT112" s="79">
        <v>4765000000</v>
      </c>
      <c r="BU112" s="79"/>
      <c r="BV112" s="79"/>
      <c r="BW112" s="79"/>
      <c r="BX112" s="71">
        <v>15883092185</v>
      </c>
      <c r="BY112" s="73">
        <v>0</v>
      </c>
      <c r="BZ112" s="73">
        <v>0</v>
      </c>
      <c r="CA112" s="73">
        <v>0</v>
      </c>
      <c r="CB112" s="73">
        <v>0</v>
      </c>
      <c r="CC112" s="73">
        <v>0</v>
      </c>
      <c r="CD112" s="73">
        <v>0</v>
      </c>
      <c r="CE112" s="73">
        <v>0</v>
      </c>
      <c r="CF112" s="73">
        <v>0</v>
      </c>
      <c r="CG112" s="73">
        <v>15883092185</v>
      </c>
      <c r="CH112" s="73">
        <v>0</v>
      </c>
      <c r="CI112" s="73">
        <v>0</v>
      </c>
      <c r="CJ112" s="73">
        <v>0</v>
      </c>
      <c r="CK112" s="63" t="s">
        <v>1063</v>
      </c>
      <c r="CL112" s="74" t="s">
        <v>249</v>
      </c>
      <c r="CM112" s="74" t="s">
        <v>250</v>
      </c>
      <c r="CN112" s="74" t="s">
        <v>251</v>
      </c>
      <c r="CO112" s="60">
        <v>1</v>
      </c>
      <c r="CP112" s="61" t="s">
        <v>196</v>
      </c>
      <c r="CQ112" s="60">
        <v>103</v>
      </c>
      <c r="CR112" s="61" t="s">
        <v>919</v>
      </c>
      <c r="CS112" s="60">
        <v>10302</v>
      </c>
      <c r="CT112" s="61" t="s">
        <v>967</v>
      </c>
      <c r="CU112" s="62">
        <v>1030202</v>
      </c>
      <c r="CV112" s="63" t="s">
        <v>1017</v>
      </c>
      <c r="CW112" s="100" t="s">
        <v>969</v>
      </c>
      <c r="CX112" s="100" t="s">
        <v>196</v>
      </c>
      <c r="CY112" s="100" t="s">
        <v>919</v>
      </c>
      <c r="CZ112" s="100" t="s">
        <v>967</v>
      </c>
      <c r="DA112" s="100" t="s">
        <v>1017</v>
      </c>
    </row>
    <row r="113" spans="2:105" ht="140.25" hidden="1" x14ac:dyDescent="0.25">
      <c r="B113" s="65" t="s">
        <v>1064</v>
      </c>
      <c r="C113" s="80" t="s">
        <v>1065</v>
      </c>
      <c r="D113" s="63" t="s">
        <v>960</v>
      </c>
      <c r="E113" s="65" t="s">
        <v>961</v>
      </c>
      <c r="F113" s="63" t="s">
        <v>962</v>
      </c>
      <c r="G113" s="62" t="s">
        <v>240</v>
      </c>
      <c r="H113" s="63" t="s">
        <v>241</v>
      </c>
      <c r="I113" s="62" t="s">
        <v>185</v>
      </c>
      <c r="J113" s="307">
        <v>2015</v>
      </c>
      <c r="K113" s="308">
        <v>125</v>
      </c>
      <c r="L113" s="63" t="s">
        <v>242</v>
      </c>
      <c r="M113" s="63" t="s">
        <v>1066</v>
      </c>
      <c r="N113" s="63" t="s">
        <v>1067</v>
      </c>
      <c r="O113" s="63" t="s">
        <v>1068</v>
      </c>
      <c r="P113" s="63" t="s">
        <v>190</v>
      </c>
      <c r="Q113" s="63" t="s">
        <v>965</v>
      </c>
      <c r="R113" s="63"/>
      <c r="S113" s="68">
        <v>100</v>
      </c>
      <c r="T113" s="70">
        <v>100</v>
      </c>
      <c r="U113" s="70">
        <v>100</v>
      </c>
      <c r="V113" s="70">
        <v>100</v>
      </c>
      <c r="W113" s="70">
        <v>100</v>
      </c>
      <c r="X113" s="71">
        <v>800000000</v>
      </c>
      <c r="Y113" s="79"/>
      <c r="Z113" s="79">
        <v>800000000</v>
      </c>
      <c r="AA113" s="79"/>
      <c r="AB113" s="79"/>
      <c r="AC113" s="79"/>
      <c r="AD113" s="79"/>
      <c r="AE113" s="79"/>
      <c r="AF113" s="79"/>
      <c r="AG113" s="79"/>
      <c r="AH113" s="79"/>
      <c r="AI113" s="79"/>
      <c r="AJ113" s="79"/>
      <c r="AK113" s="71">
        <v>300000000</v>
      </c>
      <c r="AL113" s="79">
        <v>300000000</v>
      </c>
      <c r="AM113" s="79"/>
      <c r="AN113" s="79"/>
      <c r="AO113" s="79"/>
      <c r="AP113" s="79"/>
      <c r="AQ113" s="79"/>
      <c r="AR113" s="79"/>
      <c r="AS113" s="79"/>
      <c r="AT113" s="79"/>
      <c r="AU113" s="79"/>
      <c r="AV113" s="79"/>
      <c r="AW113" s="79"/>
      <c r="AX113" s="71">
        <v>300000000</v>
      </c>
      <c r="AY113" s="79"/>
      <c r="AZ113" s="79">
        <v>300000000</v>
      </c>
      <c r="BA113" s="79"/>
      <c r="BB113" s="79"/>
      <c r="BC113" s="79"/>
      <c r="BD113" s="79"/>
      <c r="BE113" s="79"/>
      <c r="BF113" s="79"/>
      <c r="BG113" s="79"/>
      <c r="BH113" s="79"/>
      <c r="BI113" s="79"/>
      <c r="BJ113" s="79"/>
      <c r="BK113" s="71">
        <v>300000000</v>
      </c>
      <c r="BL113" s="79"/>
      <c r="BM113" s="79">
        <v>300000000</v>
      </c>
      <c r="BN113" s="79"/>
      <c r="BO113" s="79"/>
      <c r="BP113" s="79"/>
      <c r="BQ113" s="79"/>
      <c r="BR113" s="79"/>
      <c r="BS113" s="79"/>
      <c r="BT113" s="79"/>
      <c r="BU113" s="79"/>
      <c r="BV113" s="79"/>
      <c r="BW113" s="79"/>
      <c r="BX113" s="71">
        <v>1700000000</v>
      </c>
      <c r="BY113" s="73">
        <v>300000000</v>
      </c>
      <c r="BZ113" s="73">
        <v>1400000000</v>
      </c>
      <c r="CA113" s="73">
        <v>0</v>
      </c>
      <c r="CB113" s="73">
        <v>0</v>
      </c>
      <c r="CC113" s="73">
        <v>0</v>
      </c>
      <c r="CD113" s="73">
        <v>0</v>
      </c>
      <c r="CE113" s="73">
        <v>0</v>
      </c>
      <c r="CF113" s="73">
        <v>0</v>
      </c>
      <c r="CG113" s="73">
        <v>0</v>
      </c>
      <c r="CH113" s="73">
        <v>0</v>
      </c>
      <c r="CI113" s="73">
        <v>0</v>
      </c>
      <c r="CJ113" s="73">
        <v>0</v>
      </c>
      <c r="CK113" s="63" t="s">
        <v>1069</v>
      </c>
      <c r="CL113" s="74" t="s">
        <v>249</v>
      </c>
      <c r="CM113" s="74" t="s">
        <v>250</v>
      </c>
      <c r="CN113" s="74" t="s">
        <v>251</v>
      </c>
      <c r="CO113" s="60">
        <v>1</v>
      </c>
      <c r="CP113" s="61" t="s">
        <v>196</v>
      </c>
      <c r="CQ113" s="60">
        <v>103</v>
      </c>
      <c r="CR113" s="61" t="s">
        <v>919</v>
      </c>
      <c r="CS113" s="60">
        <v>10302</v>
      </c>
      <c r="CT113" s="61" t="s">
        <v>967</v>
      </c>
      <c r="CU113" s="62">
        <v>1030203</v>
      </c>
      <c r="CV113" s="63" t="s">
        <v>1070</v>
      </c>
      <c r="CW113" s="100" t="s">
        <v>969</v>
      </c>
      <c r="CX113" s="100" t="s">
        <v>196</v>
      </c>
      <c r="CY113" s="100" t="s">
        <v>919</v>
      </c>
      <c r="CZ113" s="100" t="s">
        <v>967</v>
      </c>
      <c r="DA113" s="100" t="s">
        <v>1070</v>
      </c>
    </row>
    <row r="114" spans="2:105" ht="140.25" hidden="1" x14ac:dyDescent="0.25">
      <c r="B114" s="65" t="s">
        <v>1071</v>
      </c>
      <c r="C114" s="80" t="s">
        <v>1072</v>
      </c>
      <c r="D114" s="63" t="s">
        <v>960</v>
      </c>
      <c r="E114" s="65" t="s">
        <v>961</v>
      </c>
      <c r="F114" s="63" t="s">
        <v>962</v>
      </c>
      <c r="G114" s="62" t="s">
        <v>183</v>
      </c>
      <c r="H114" s="63" t="s">
        <v>241</v>
      </c>
      <c r="I114" s="62" t="s">
        <v>185</v>
      </c>
      <c r="J114" s="307">
        <v>2015</v>
      </c>
      <c r="K114" s="308">
        <v>2</v>
      </c>
      <c r="L114" s="63" t="s">
        <v>242</v>
      </c>
      <c r="M114" s="63" t="s">
        <v>1073</v>
      </c>
      <c r="N114" s="63" t="s">
        <v>1074</v>
      </c>
      <c r="O114" s="63" t="s">
        <v>1074</v>
      </c>
      <c r="P114" s="63" t="s">
        <v>190</v>
      </c>
      <c r="Q114" s="63" t="s">
        <v>965</v>
      </c>
      <c r="R114" s="63"/>
      <c r="S114" s="68">
        <v>1</v>
      </c>
      <c r="T114" s="69">
        <v>0</v>
      </c>
      <c r="U114" s="69">
        <v>0</v>
      </c>
      <c r="V114" s="69">
        <v>0</v>
      </c>
      <c r="W114" s="69">
        <v>1</v>
      </c>
      <c r="X114" s="71">
        <v>1300000000</v>
      </c>
      <c r="Y114" s="79"/>
      <c r="Z114" s="79"/>
      <c r="AA114" s="79"/>
      <c r="AB114" s="79"/>
      <c r="AC114" s="79"/>
      <c r="AD114" s="79"/>
      <c r="AE114" s="79"/>
      <c r="AF114" s="79"/>
      <c r="AG114" s="79">
        <v>1300000000</v>
      </c>
      <c r="AH114" s="79"/>
      <c r="AI114" s="79"/>
      <c r="AJ114" s="79"/>
      <c r="AK114" s="71">
        <v>0</v>
      </c>
      <c r="AL114" s="79"/>
      <c r="AM114" s="79"/>
      <c r="AN114" s="79"/>
      <c r="AO114" s="79"/>
      <c r="AP114" s="79"/>
      <c r="AQ114" s="79"/>
      <c r="AR114" s="79"/>
      <c r="AS114" s="79"/>
      <c r="AT114" s="79"/>
      <c r="AU114" s="79"/>
      <c r="AV114" s="79"/>
      <c r="AW114" s="79"/>
      <c r="AX114" s="71">
        <v>0</v>
      </c>
      <c r="AY114" s="79"/>
      <c r="AZ114" s="79"/>
      <c r="BA114" s="79"/>
      <c r="BB114" s="79"/>
      <c r="BC114" s="79"/>
      <c r="BD114" s="79"/>
      <c r="BE114" s="79"/>
      <c r="BF114" s="79"/>
      <c r="BG114" s="79"/>
      <c r="BH114" s="79"/>
      <c r="BI114" s="79"/>
      <c r="BJ114" s="79"/>
      <c r="BK114" s="71">
        <v>0</v>
      </c>
      <c r="BL114" s="79"/>
      <c r="BM114" s="79"/>
      <c r="BN114" s="79"/>
      <c r="BO114" s="79"/>
      <c r="BP114" s="79"/>
      <c r="BQ114" s="79"/>
      <c r="BR114" s="79"/>
      <c r="BS114" s="79"/>
      <c r="BT114" s="79"/>
      <c r="BU114" s="79"/>
      <c r="BV114" s="79"/>
      <c r="BW114" s="79"/>
      <c r="BX114" s="71">
        <v>1300000000</v>
      </c>
      <c r="BY114" s="73">
        <v>0</v>
      </c>
      <c r="BZ114" s="73">
        <v>0</v>
      </c>
      <c r="CA114" s="73">
        <v>0</v>
      </c>
      <c r="CB114" s="73">
        <v>0</v>
      </c>
      <c r="CC114" s="73">
        <v>0</v>
      </c>
      <c r="CD114" s="73">
        <v>0</v>
      </c>
      <c r="CE114" s="73">
        <v>0</v>
      </c>
      <c r="CF114" s="73">
        <v>0</v>
      </c>
      <c r="CG114" s="73">
        <v>1300000000</v>
      </c>
      <c r="CH114" s="73">
        <v>0</v>
      </c>
      <c r="CI114" s="73">
        <v>0</v>
      </c>
      <c r="CJ114" s="73">
        <v>0</v>
      </c>
      <c r="CK114" s="63" t="s">
        <v>1075</v>
      </c>
      <c r="CL114" s="74" t="s">
        <v>249</v>
      </c>
      <c r="CM114" s="74" t="s">
        <v>250</v>
      </c>
      <c r="CN114" s="74" t="s">
        <v>251</v>
      </c>
      <c r="CO114" s="60">
        <v>1</v>
      </c>
      <c r="CP114" s="61" t="s">
        <v>196</v>
      </c>
      <c r="CQ114" s="60">
        <v>103</v>
      </c>
      <c r="CR114" s="61" t="s">
        <v>919</v>
      </c>
      <c r="CS114" s="60">
        <v>10302</v>
      </c>
      <c r="CT114" s="61" t="s">
        <v>967</v>
      </c>
      <c r="CU114" s="62">
        <v>1030204</v>
      </c>
      <c r="CV114" s="63" t="s">
        <v>1076</v>
      </c>
      <c r="CW114" s="100" t="s">
        <v>969</v>
      </c>
      <c r="CX114" s="100" t="s">
        <v>196</v>
      </c>
      <c r="CY114" s="100" t="s">
        <v>919</v>
      </c>
      <c r="CZ114" s="100" t="s">
        <v>967</v>
      </c>
      <c r="DA114" s="100" t="s">
        <v>1076</v>
      </c>
    </row>
    <row r="115" spans="2:105" ht="140.25" hidden="1" x14ac:dyDescent="0.25">
      <c r="B115" s="99" t="s">
        <v>1077</v>
      </c>
      <c r="C115" s="99" t="s">
        <v>1078</v>
      </c>
      <c r="D115" s="63" t="s">
        <v>960</v>
      </c>
      <c r="E115" s="65" t="s">
        <v>961</v>
      </c>
      <c r="F115" s="63" t="s">
        <v>962</v>
      </c>
      <c r="G115" s="62" t="s">
        <v>183</v>
      </c>
      <c r="H115" s="63" t="s">
        <v>241</v>
      </c>
      <c r="I115" s="62" t="s">
        <v>185</v>
      </c>
      <c r="J115" s="307">
        <v>2015</v>
      </c>
      <c r="K115" s="308">
        <v>5</v>
      </c>
      <c r="L115" s="63" t="s">
        <v>242</v>
      </c>
      <c r="M115" s="63" t="s">
        <v>1079</v>
      </c>
      <c r="N115" s="87" t="s">
        <v>1080</v>
      </c>
      <c r="O115" s="87" t="s">
        <v>1080</v>
      </c>
      <c r="P115" s="87" t="s">
        <v>190</v>
      </c>
      <c r="Q115" s="87" t="s">
        <v>965</v>
      </c>
      <c r="R115" s="87"/>
      <c r="S115" s="68">
        <v>4</v>
      </c>
      <c r="T115" s="91">
        <v>1</v>
      </c>
      <c r="U115" s="91">
        <v>2</v>
      </c>
      <c r="V115" s="91">
        <v>3</v>
      </c>
      <c r="W115" s="91">
        <v>4</v>
      </c>
      <c r="X115" s="71">
        <v>800000000</v>
      </c>
      <c r="Y115" s="92"/>
      <c r="Z115" s="92">
        <v>400000000</v>
      </c>
      <c r="AA115" s="92"/>
      <c r="AB115" s="92"/>
      <c r="AC115" s="92"/>
      <c r="AD115" s="92"/>
      <c r="AE115" s="92"/>
      <c r="AF115" s="92"/>
      <c r="AG115" s="92">
        <v>400000000</v>
      </c>
      <c r="AH115" s="92"/>
      <c r="AI115" s="92"/>
      <c r="AJ115" s="92"/>
      <c r="AK115" s="71">
        <v>400000000</v>
      </c>
      <c r="AL115" s="92"/>
      <c r="AM115" s="92">
        <v>400000000</v>
      </c>
      <c r="AN115" s="92"/>
      <c r="AO115" s="92"/>
      <c r="AP115" s="92"/>
      <c r="AQ115" s="92"/>
      <c r="AR115" s="92"/>
      <c r="AS115" s="92"/>
      <c r="AT115" s="92"/>
      <c r="AU115" s="92"/>
      <c r="AV115" s="92"/>
      <c r="AW115" s="92"/>
      <c r="AX115" s="71">
        <v>400000000</v>
      </c>
      <c r="AY115" s="92"/>
      <c r="AZ115" s="92">
        <v>400000000</v>
      </c>
      <c r="BA115" s="92"/>
      <c r="BB115" s="92"/>
      <c r="BC115" s="92"/>
      <c r="BD115" s="92"/>
      <c r="BE115" s="92"/>
      <c r="BF115" s="92"/>
      <c r="BG115" s="92"/>
      <c r="BH115" s="92"/>
      <c r="BI115" s="92"/>
      <c r="BJ115" s="92"/>
      <c r="BK115" s="71">
        <v>400000000</v>
      </c>
      <c r="BL115" s="92"/>
      <c r="BM115" s="92">
        <v>400000000</v>
      </c>
      <c r="BN115" s="92"/>
      <c r="BO115" s="92"/>
      <c r="BP115" s="92"/>
      <c r="BQ115" s="92"/>
      <c r="BR115" s="92"/>
      <c r="BS115" s="92"/>
      <c r="BT115" s="92"/>
      <c r="BU115" s="92"/>
      <c r="BV115" s="92"/>
      <c r="BW115" s="92"/>
      <c r="BX115" s="71">
        <v>2000000000</v>
      </c>
      <c r="BY115" s="93">
        <v>0</v>
      </c>
      <c r="BZ115" s="93">
        <v>1600000000</v>
      </c>
      <c r="CA115" s="93">
        <v>0</v>
      </c>
      <c r="CB115" s="93">
        <v>0</v>
      </c>
      <c r="CC115" s="93">
        <v>0</v>
      </c>
      <c r="CD115" s="93">
        <v>0</v>
      </c>
      <c r="CE115" s="93">
        <v>0</v>
      </c>
      <c r="CF115" s="93">
        <v>0</v>
      </c>
      <c r="CG115" s="93">
        <v>400000000</v>
      </c>
      <c r="CH115" s="93">
        <v>0</v>
      </c>
      <c r="CI115" s="93">
        <v>0</v>
      </c>
      <c r="CJ115" s="93">
        <v>0</v>
      </c>
      <c r="CK115" s="87" t="s">
        <v>1081</v>
      </c>
      <c r="CL115" s="90" t="s">
        <v>249</v>
      </c>
      <c r="CM115" s="90" t="s">
        <v>250</v>
      </c>
      <c r="CN115" s="90" t="s">
        <v>251</v>
      </c>
      <c r="CO115" s="84">
        <v>1</v>
      </c>
      <c r="CP115" s="85" t="s">
        <v>196</v>
      </c>
      <c r="CQ115" s="84">
        <v>103</v>
      </c>
      <c r="CR115" s="85" t="s">
        <v>919</v>
      </c>
      <c r="CS115" s="84">
        <v>10302</v>
      </c>
      <c r="CT115" s="85" t="s">
        <v>967</v>
      </c>
      <c r="CU115" s="86">
        <v>1030204</v>
      </c>
      <c r="CV115" s="87" t="s">
        <v>1076</v>
      </c>
      <c r="CW115" s="100" t="s">
        <v>969</v>
      </c>
      <c r="CX115" s="100" t="s">
        <v>196</v>
      </c>
      <c r="CY115" s="100" t="s">
        <v>919</v>
      </c>
      <c r="CZ115" s="100" t="s">
        <v>967</v>
      </c>
      <c r="DA115" s="100" t="s">
        <v>1076</v>
      </c>
    </row>
    <row r="116" spans="2:105" ht="140.25" hidden="1" x14ac:dyDescent="0.25">
      <c r="B116" s="65" t="s">
        <v>1082</v>
      </c>
      <c r="C116" s="80" t="s">
        <v>1083</v>
      </c>
      <c r="D116" s="63" t="s">
        <v>960</v>
      </c>
      <c r="E116" s="65" t="s">
        <v>961</v>
      </c>
      <c r="F116" s="63" t="s">
        <v>962</v>
      </c>
      <c r="G116" s="62" t="s">
        <v>183</v>
      </c>
      <c r="H116" s="63" t="s">
        <v>241</v>
      </c>
      <c r="I116" s="62" t="s">
        <v>185</v>
      </c>
      <c r="J116" s="307">
        <v>2015</v>
      </c>
      <c r="K116" s="308">
        <v>0.4</v>
      </c>
      <c r="L116" s="63" t="s">
        <v>242</v>
      </c>
      <c r="M116" s="63" t="s">
        <v>1084</v>
      </c>
      <c r="N116" s="63" t="s">
        <v>1085</v>
      </c>
      <c r="O116" s="63" t="s">
        <v>1086</v>
      </c>
      <c r="P116" s="63" t="s">
        <v>190</v>
      </c>
      <c r="Q116" s="63" t="s">
        <v>965</v>
      </c>
      <c r="R116" s="63"/>
      <c r="S116" s="68">
        <v>100</v>
      </c>
      <c r="T116" s="70">
        <v>0</v>
      </c>
      <c r="U116" s="70">
        <v>0</v>
      </c>
      <c r="V116" s="70">
        <v>0</v>
      </c>
      <c r="W116" s="70">
        <v>100</v>
      </c>
      <c r="X116" s="71">
        <v>500000000</v>
      </c>
      <c r="Y116" s="79"/>
      <c r="Z116" s="79">
        <v>500000000</v>
      </c>
      <c r="AA116" s="79"/>
      <c r="AB116" s="79"/>
      <c r="AC116" s="79"/>
      <c r="AD116" s="79"/>
      <c r="AE116" s="79"/>
      <c r="AF116" s="79"/>
      <c r="AG116" s="79"/>
      <c r="AH116" s="79"/>
      <c r="AI116" s="79"/>
      <c r="AJ116" s="79"/>
      <c r="AK116" s="71">
        <v>0</v>
      </c>
      <c r="AL116" s="79"/>
      <c r="AM116" s="79"/>
      <c r="AN116" s="79"/>
      <c r="AO116" s="79"/>
      <c r="AP116" s="79"/>
      <c r="AQ116" s="79"/>
      <c r="AR116" s="79"/>
      <c r="AS116" s="79"/>
      <c r="AT116" s="79"/>
      <c r="AU116" s="79"/>
      <c r="AV116" s="79"/>
      <c r="AW116" s="79"/>
      <c r="AX116" s="71">
        <v>0</v>
      </c>
      <c r="AY116" s="79"/>
      <c r="AZ116" s="79"/>
      <c r="BA116" s="79"/>
      <c r="BB116" s="79"/>
      <c r="BC116" s="79"/>
      <c r="BD116" s="79"/>
      <c r="BE116" s="79"/>
      <c r="BF116" s="79"/>
      <c r="BG116" s="79"/>
      <c r="BH116" s="79"/>
      <c r="BI116" s="79"/>
      <c r="BJ116" s="79"/>
      <c r="BK116" s="71">
        <v>0</v>
      </c>
      <c r="BL116" s="79"/>
      <c r="BM116" s="79"/>
      <c r="BN116" s="79"/>
      <c r="BO116" s="79"/>
      <c r="BP116" s="79"/>
      <c r="BQ116" s="79"/>
      <c r="BR116" s="79"/>
      <c r="BS116" s="79"/>
      <c r="BT116" s="79"/>
      <c r="BU116" s="79"/>
      <c r="BV116" s="79"/>
      <c r="BW116" s="79"/>
      <c r="BX116" s="71">
        <v>500000000</v>
      </c>
      <c r="BY116" s="73">
        <v>0</v>
      </c>
      <c r="BZ116" s="73">
        <v>500000000</v>
      </c>
      <c r="CA116" s="73">
        <v>0</v>
      </c>
      <c r="CB116" s="73">
        <v>0</v>
      </c>
      <c r="CC116" s="73">
        <v>0</v>
      </c>
      <c r="CD116" s="73">
        <v>0</v>
      </c>
      <c r="CE116" s="73">
        <v>0</v>
      </c>
      <c r="CF116" s="73">
        <v>0</v>
      </c>
      <c r="CG116" s="73">
        <v>0</v>
      </c>
      <c r="CH116" s="73">
        <v>0</v>
      </c>
      <c r="CI116" s="73">
        <v>0</v>
      </c>
      <c r="CJ116" s="73">
        <v>0</v>
      </c>
      <c r="CK116" s="63" t="s">
        <v>1087</v>
      </c>
      <c r="CL116" s="74" t="s">
        <v>249</v>
      </c>
      <c r="CM116" s="74" t="s">
        <v>250</v>
      </c>
      <c r="CN116" s="74" t="s">
        <v>251</v>
      </c>
      <c r="CO116" s="60">
        <v>1</v>
      </c>
      <c r="CP116" s="61" t="s">
        <v>196</v>
      </c>
      <c r="CQ116" s="60">
        <v>103</v>
      </c>
      <c r="CR116" s="61" t="s">
        <v>919</v>
      </c>
      <c r="CS116" s="60">
        <v>10302</v>
      </c>
      <c r="CT116" s="61" t="s">
        <v>967</v>
      </c>
      <c r="CU116" s="62">
        <v>1030204</v>
      </c>
      <c r="CV116" s="63" t="s">
        <v>1076</v>
      </c>
      <c r="CW116" s="100" t="s">
        <v>969</v>
      </c>
      <c r="CX116" s="100" t="s">
        <v>196</v>
      </c>
      <c r="CY116" s="100" t="s">
        <v>919</v>
      </c>
      <c r="CZ116" s="100" t="s">
        <v>967</v>
      </c>
      <c r="DA116" s="100" t="s">
        <v>1076</v>
      </c>
    </row>
    <row r="117" spans="2:105" ht="89.25" hidden="1" x14ac:dyDescent="0.25">
      <c r="B117" s="65" t="s">
        <v>1088</v>
      </c>
      <c r="C117" s="80" t="s">
        <v>1089</v>
      </c>
      <c r="D117" s="63" t="s">
        <v>906</v>
      </c>
      <c r="E117" s="65" t="s">
        <v>1090</v>
      </c>
      <c r="F117" s="63" t="s">
        <v>1091</v>
      </c>
      <c r="G117" s="62" t="s">
        <v>183</v>
      </c>
      <c r="H117" s="63" t="s">
        <v>1092</v>
      </c>
      <c r="I117" s="62" t="s">
        <v>185</v>
      </c>
      <c r="J117" s="307">
        <v>2015</v>
      </c>
      <c r="K117" s="308">
        <v>8000</v>
      </c>
      <c r="L117" s="63" t="s">
        <v>910</v>
      </c>
      <c r="M117" s="63" t="s">
        <v>1093</v>
      </c>
      <c r="N117" s="63" t="s">
        <v>1094</v>
      </c>
      <c r="O117" s="63" t="s">
        <v>1095</v>
      </c>
      <c r="P117" s="63" t="s">
        <v>190</v>
      </c>
      <c r="Q117" s="63" t="s">
        <v>1043</v>
      </c>
      <c r="R117" s="63"/>
      <c r="S117" s="68">
        <v>400</v>
      </c>
      <c r="T117" s="69">
        <v>0</v>
      </c>
      <c r="U117" s="69">
        <v>0</v>
      </c>
      <c r="V117" s="69">
        <v>400</v>
      </c>
      <c r="W117" s="69">
        <v>400</v>
      </c>
      <c r="X117" s="71">
        <v>150000000</v>
      </c>
      <c r="Y117" s="79"/>
      <c r="Z117" s="79"/>
      <c r="AA117" s="79"/>
      <c r="AB117" s="79"/>
      <c r="AC117" s="79"/>
      <c r="AD117" s="79"/>
      <c r="AE117" s="79"/>
      <c r="AF117" s="79"/>
      <c r="AG117" s="79">
        <v>150000000</v>
      </c>
      <c r="AH117" s="79"/>
      <c r="AI117" s="79"/>
      <c r="AJ117" s="79"/>
      <c r="AK117" s="71">
        <v>350000000</v>
      </c>
      <c r="AL117" s="79"/>
      <c r="AM117" s="79"/>
      <c r="AN117" s="79"/>
      <c r="AO117" s="79"/>
      <c r="AP117" s="79"/>
      <c r="AQ117" s="79"/>
      <c r="AR117" s="79"/>
      <c r="AS117" s="79"/>
      <c r="AT117" s="79">
        <v>350000000</v>
      </c>
      <c r="AU117" s="79"/>
      <c r="AV117" s="79"/>
      <c r="AW117" s="79"/>
      <c r="AX117" s="71">
        <v>0</v>
      </c>
      <c r="AY117" s="79"/>
      <c r="AZ117" s="79"/>
      <c r="BA117" s="79"/>
      <c r="BB117" s="79"/>
      <c r="BC117" s="79"/>
      <c r="BD117" s="79"/>
      <c r="BE117" s="79"/>
      <c r="BF117" s="79"/>
      <c r="BG117" s="79"/>
      <c r="BH117" s="79"/>
      <c r="BI117" s="79"/>
      <c r="BJ117" s="79"/>
      <c r="BK117" s="71">
        <v>0</v>
      </c>
      <c r="BL117" s="79"/>
      <c r="BM117" s="79"/>
      <c r="BN117" s="79"/>
      <c r="BO117" s="79"/>
      <c r="BP117" s="79"/>
      <c r="BQ117" s="79"/>
      <c r="BR117" s="79"/>
      <c r="BS117" s="79"/>
      <c r="BT117" s="79"/>
      <c r="BU117" s="79"/>
      <c r="BV117" s="79"/>
      <c r="BW117" s="79"/>
      <c r="BX117" s="71">
        <v>500000000</v>
      </c>
      <c r="BY117" s="73">
        <v>0</v>
      </c>
      <c r="BZ117" s="73">
        <v>0</v>
      </c>
      <c r="CA117" s="73">
        <v>0</v>
      </c>
      <c r="CB117" s="73">
        <v>0</v>
      </c>
      <c r="CC117" s="73">
        <v>0</v>
      </c>
      <c r="CD117" s="73">
        <v>0</v>
      </c>
      <c r="CE117" s="73">
        <v>0</v>
      </c>
      <c r="CF117" s="73">
        <v>0</v>
      </c>
      <c r="CG117" s="73">
        <v>500000000</v>
      </c>
      <c r="CH117" s="73">
        <v>0</v>
      </c>
      <c r="CI117" s="73">
        <v>0</v>
      </c>
      <c r="CJ117" s="73">
        <v>0</v>
      </c>
      <c r="CK117" s="63" t="s">
        <v>1096</v>
      </c>
      <c r="CL117" s="74" t="s">
        <v>1097</v>
      </c>
      <c r="CM117" s="74" t="s">
        <v>957</v>
      </c>
      <c r="CN117" s="74" t="s">
        <v>1098</v>
      </c>
      <c r="CO117" s="60">
        <v>1</v>
      </c>
      <c r="CP117" s="61" t="s">
        <v>196</v>
      </c>
      <c r="CQ117" s="60">
        <v>103</v>
      </c>
      <c r="CR117" s="61" t="s">
        <v>919</v>
      </c>
      <c r="CS117" s="60">
        <v>10303</v>
      </c>
      <c r="CT117" s="61" t="s">
        <v>1099</v>
      </c>
      <c r="CU117" s="62">
        <v>1030301</v>
      </c>
      <c r="CV117" s="63" t="s">
        <v>1100</v>
      </c>
      <c r="CW117" s="100" t="s">
        <v>1101</v>
      </c>
      <c r="CX117" s="100" t="s">
        <v>196</v>
      </c>
      <c r="CY117" s="100" t="s">
        <v>919</v>
      </c>
      <c r="CZ117" s="100" t="s">
        <v>1099</v>
      </c>
      <c r="DA117" s="100" t="s">
        <v>1100</v>
      </c>
    </row>
    <row r="118" spans="2:105" ht="89.25" hidden="1" x14ac:dyDescent="0.25">
      <c r="B118" s="65" t="s">
        <v>1102</v>
      </c>
      <c r="C118" s="80" t="s">
        <v>1103</v>
      </c>
      <c r="D118" s="63" t="s">
        <v>1104</v>
      </c>
      <c r="E118" s="65" t="s">
        <v>1090</v>
      </c>
      <c r="F118" s="63" t="s">
        <v>1091</v>
      </c>
      <c r="G118" s="62" t="s">
        <v>183</v>
      </c>
      <c r="H118" s="63" t="s">
        <v>1092</v>
      </c>
      <c r="I118" s="62" t="s">
        <v>185</v>
      </c>
      <c r="J118" s="307">
        <v>2015</v>
      </c>
      <c r="K118" s="308">
        <v>0</v>
      </c>
      <c r="L118" s="63" t="s">
        <v>242</v>
      </c>
      <c r="M118" s="63" t="s">
        <v>1105</v>
      </c>
      <c r="N118" s="63" t="s">
        <v>1106</v>
      </c>
      <c r="O118" s="63" t="s">
        <v>1107</v>
      </c>
      <c r="P118" s="63" t="s">
        <v>257</v>
      </c>
      <c r="Q118" s="63" t="s">
        <v>232</v>
      </c>
      <c r="R118" s="63"/>
      <c r="S118" s="68">
        <v>1</v>
      </c>
      <c r="T118" s="69">
        <v>0</v>
      </c>
      <c r="U118" s="69">
        <v>0</v>
      </c>
      <c r="V118" s="69">
        <v>0</v>
      </c>
      <c r="W118" s="69">
        <v>1</v>
      </c>
      <c r="X118" s="71">
        <v>0</v>
      </c>
      <c r="Y118" s="79"/>
      <c r="Z118" s="79"/>
      <c r="AA118" s="79"/>
      <c r="AB118" s="79"/>
      <c r="AC118" s="79"/>
      <c r="AD118" s="79"/>
      <c r="AE118" s="79"/>
      <c r="AF118" s="79"/>
      <c r="AG118" s="79"/>
      <c r="AH118" s="79"/>
      <c r="AI118" s="79"/>
      <c r="AJ118" s="79"/>
      <c r="AK118" s="71">
        <v>7000000000</v>
      </c>
      <c r="AL118" s="79"/>
      <c r="AM118" s="79"/>
      <c r="AN118" s="79"/>
      <c r="AO118" s="79"/>
      <c r="AP118" s="79"/>
      <c r="AQ118" s="79"/>
      <c r="AR118" s="79"/>
      <c r="AS118" s="79"/>
      <c r="AT118" s="79">
        <v>7000000000</v>
      </c>
      <c r="AU118" s="79"/>
      <c r="AV118" s="79"/>
      <c r="AW118" s="79"/>
      <c r="AX118" s="71">
        <v>7000000000</v>
      </c>
      <c r="AY118" s="79"/>
      <c r="AZ118" s="79"/>
      <c r="BA118" s="79"/>
      <c r="BB118" s="79"/>
      <c r="BC118" s="79"/>
      <c r="BD118" s="79"/>
      <c r="BE118" s="79"/>
      <c r="BF118" s="79"/>
      <c r="BG118" s="79">
        <v>7000000000</v>
      </c>
      <c r="BH118" s="79"/>
      <c r="BI118" s="79"/>
      <c r="BJ118" s="79"/>
      <c r="BK118" s="71">
        <v>7000000000</v>
      </c>
      <c r="BL118" s="79"/>
      <c r="BM118" s="79"/>
      <c r="BN118" s="79"/>
      <c r="BO118" s="79"/>
      <c r="BP118" s="79"/>
      <c r="BQ118" s="79"/>
      <c r="BR118" s="79"/>
      <c r="BS118" s="79"/>
      <c r="BT118" s="79">
        <v>7000000000</v>
      </c>
      <c r="BU118" s="79"/>
      <c r="BV118" s="79"/>
      <c r="BW118" s="79"/>
      <c r="BX118" s="71">
        <v>21000000000</v>
      </c>
      <c r="BY118" s="73">
        <v>0</v>
      </c>
      <c r="BZ118" s="73">
        <v>0</v>
      </c>
      <c r="CA118" s="73">
        <v>0</v>
      </c>
      <c r="CB118" s="73">
        <v>0</v>
      </c>
      <c r="CC118" s="73">
        <v>0</v>
      </c>
      <c r="CD118" s="73">
        <v>0</v>
      </c>
      <c r="CE118" s="73">
        <v>0</v>
      </c>
      <c r="CF118" s="73">
        <v>0</v>
      </c>
      <c r="CG118" s="73">
        <v>21000000000</v>
      </c>
      <c r="CH118" s="73">
        <v>0</v>
      </c>
      <c r="CI118" s="73">
        <v>0</v>
      </c>
      <c r="CJ118" s="73">
        <v>0</v>
      </c>
      <c r="CK118" s="63" t="s">
        <v>1108</v>
      </c>
      <c r="CL118" s="74" t="s">
        <v>1109</v>
      </c>
      <c r="CM118" s="74" t="s">
        <v>1110</v>
      </c>
      <c r="CN118" s="74" t="s">
        <v>1098</v>
      </c>
      <c r="CO118" s="60">
        <v>1</v>
      </c>
      <c r="CP118" s="61" t="s">
        <v>196</v>
      </c>
      <c r="CQ118" s="60">
        <v>103</v>
      </c>
      <c r="CR118" s="61" t="s">
        <v>919</v>
      </c>
      <c r="CS118" s="60">
        <v>10303</v>
      </c>
      <c r="CT118" s="61" t="s">
        <v>1099</v>
      </c>
      <c r="CU118" s="62">
        <v>1030301</v>
      </c>
      <c r="CV118" s="63" t="s">
        <v>1100</v>
      </c>
      <c r="CW118" s="100" t="s">
        <v>1101</v>
      </c>
      <c r="CX118" s="100" t="s">
        <v>196</v>
      </c>
      <c r="CY118" s="100" t="s">
        <v>919</v>
      </c>
      <c r="CZ118" s="100" t="s">
        <v>1099</v>
      </c>
      <c r="DA118" s="100" t="s">
        <v>1100</v>
      </c>
    </row>
    <row r="119" spans="2:105" ht="114.75" hidden="1" x14ac:dyDescent="0.25">
      <c r="B119" s="65" t="s">
        <v>1111</v>
      </c>
      <c r="C119" s="80" t="s">
        <v>1112</v>
      </c>
      <c r="D119" s="63" t="s">
        <v>1113</v>
      </c>
      <c r="E119" s="65" t="s">
        <v>1114</v>
      </c>
      <c r="F119" s="63" t="s">
        <v>1115</v>
      </c>
      <c r="G119" s="62" t="s">
        <v>183</v>
      </c>
      <c r="H119" s="63" t="s">
        <v>653</v>
      </c>
      <c r="I119" s="62" t="s">
        <v>185</v>
      </c>
      <c r="J119" s="307">
        <v>2015</v>
      </c>
      <c r="K119" s="308">
        <v>0</v>
      </c>
      <c r="L119" s="63" t="s">
        <v>242</v>
      </c>
      <c r="M119" s="63" t="s">
        <v>1116</v>
      </c>
      <c r="N119" s="63" t="s">
        <v>1117</v>
      </c>
      <c r="O119" s="63" t="s">
        <v>1118</v>
      </c>
      <c r="P119" s="63" t="s">
        <v>657</v>
      </c>
      <c r="Q119" s="63" t="s">
        <v>1119</v>
      </c>
      <c r="R119" s="63"/>
      <c r="S119" s="68">
        <v>42</v>
      </c>
      <c r="T119" s="69">
        <v>30</v>
      </c>
      <c r="U119" s="69">
        <v>34</v>
      </c>
      <c r="V119" s="69">
        <v>38</v>
      </c>
      <c r="W119" s="69">
        <v>42</v>
      </c>
      <c r="X119" s="71">
        <v>20263000000</v>
      </c>
      <c r="Y119" s="114">
        <v>2080000000</v>
      </c>
      <c r="Z119" s="79"/>
      <c r="AA119" s="79"/>
      <c r="AB119" s="79"/>
      <c r="AC119" s="79">
        <v>18183000000</v>
      </c>
      <c r="AD119" s="79"/>
      <c r="AE119" s="79"/>
      <c r="AF119" s="79"/>
      <c r="AG119" s="79"/>
      <c r="AH119" s="79"/>
      <c r="AI119" s="79"/>
      <c r="AJ119" s="79"/>
      <c r="AK119" s="71">
        <v>10400000000</v>
      </c>
      <c r="AL119" s="79">
        <v>400000000</v>
      </c>
      <c r="AM119" s="79"/>
      <c r="AN119" s="79"/>
      <c r="AO119" s="79"/>
      <c r="AP119" s="79"/>
      <c r="AQ119" s="79"/>
      <c r="AR119" s="78">
        <v>10000000000</v>
      </c>
      <c r="AS119" s="79"/>
      <c r="AT119" s="79"/>
      <c r="AU119" s="79"/>
      <c r="AV119" s="79"/>
      <c r="AW119" s="79"/>
      <c r="AX119" s="71">
        <v>16050668880</v>
      </c>
      <c r="AY119" s="79"/>
      <c r="AZ119" s="79"/>
      <c r="BA119" s="79"/>
      <c r="BB119" s="78">
        <v>6050668880</v>
      </c>
      <c r="BC119" s="79"/>
      <c r="BD119" s="79"/>
      <c r="BE119" s="78">
        <v>10000000000</v>
      </c>
      <c r="BF119" s="79"/>
      <c r="BG119" s="79"/>
      <c r="BH119" s="79"/>
      <c r="BI119" s="79"/>
      <c r="BJ119" s="79"/>
      <c r="BK119" s="71">
        <v>18792695635</v>
      </c>
      <c r="BL119" s="79"/>
      <c r="BM119" s="79"/>
      <c r="BN119" s="79"/>
      <c r="BO119" s="78">
        <v>6292695635</v>
      </c>
      <c r="BP119" s="79"/>
      <c r="BQ119" s="79"/>
      <c r="BR119" s="79"/>
      <c r="BS119" s="79"/>
      <c r="BT119" s="79">
        <v>12500000000</v>
      </c>
      <c r="BU119" s="79"/>
      <c r="BV119" s="79"/>
      <c r="BW119" s="79"/>
      <c r="BX119" s="71">
        <v>65506364515</v>
      </c>
      <c r="BY119" s="73">
        <v>2480000000</v>
      </c>
      <c r="BZ119" s="73">
        <v>0</v>
      </c>
      <c r="CA119" s="73">
        <v>0</v>
      </c>
      <c r="CB119" s="73">
        <v>12343364515</v>
      </c>
      <c r="CC119" s="73">
        <v>18183000000</v>
      </c>
      <c r="CD119" s="73">
        <v>0</v>
      </c>
      <c r="CE119" s="73">
        <v>20000000000</v>
      </c>
      <c r="CF119" s="73">
        <v>0</v>
      </c>
      <c r="CG119" s="73">
        <v>12500000000</v>
      </c>
      <c r="CH119" s="73">
        <v>0</v>
      </c>
      <c r="CI119" s="73">
        <v>0</v>
      </c>
      <c r="CJ119" s="73">
        <v>0</v>
      </c>
      <c r="CK119" s="63" t="s">
        <v>1120</v>
      </c>
      <c r="CL119" s="74" t="s">
        <v>660</v>
      </c>
      <c r="CM119" s="74" t="s">
        <v>661</v>
      </c>
      <c r="CN119" s="74" t="s">
        <v>877</v>
      </c>
      <c r="CO119" s="60">
        <v>1</v>
      </c>
      <c r="CP119" s="61" t="s">
        <v>196</v>
      </c>
      <c r="CQ119" s="60">
        <v>103</v>
      </c>
      <c r="CR119" s="61" t="s">
        <v>919</v>
      </c>
      <c r="CS119" s="60">
        <v>10304</v>
      </c>
      <c r="CT119" s="61" t="s">
        <v>1121</v>
      </c>
      <c r="CU119" s="62">
        <v>1030401</v>
      </c>
      <c r="CV119" s="63" t="s">
        <v>1122</v>
      </c>
      <c r="CW119" s="100" t="s">
        <v>1123</v>
      </c>
      <c r="CX119" s="100" t="s">
        <v>196</v>
      </c>
      <c r="CY119" s="100" t="s">
        <v>919</v>
      </c>
      <c r="CZ119" s="100" t="s">
        <v>1121</v>
      </c>
      <c r="DA119" s="100" t="s">
        <v>1122</v>
      </c>
    </row>
    <row r="120" spans="2:105" ht="114.75" hidden="1" x14ac:dyDescent="0.25">
      <c r="B120" s="65" t="s">
        <v>1124</v>
      </c>
      <c r="C120" s="80" t="s">
        <v>1125</v>
      </c>
      <c r="D120" s="63" t="s">
        <v>1113</v>
      </c>
      <c r="E120" s="65" t="s">
        <v>1114</v>
      </c>
      <c r="F120" s="63" t="s">
        <v>1115</v>
      </c>
      <c r="G120" s="62" t="s">
        <v>240</v>
      </c>
      <c r="H120" s="63" t="s">
        <v>653</v>
      </c>
      <c r="I120" s="62" t="s">
        <v>185</v>
      </c>
      <c r="J120" s="307">
        <v>2015</v>
      </c>
      <c r="K120" s="308">
        <v>0</v>
      </c>
      <c r="L120" s="63" t="s">
        <v>242</v>
      </c>
      <c r="M120" s="63" t="s">
        <v>1126</v>
      </c>
      <c r="N120" s="63" t="s">
        <v>1127</v>
      </c>
      <c r="O120" s="63" t="s">
        <v>1118</v>
      </c>
      <c r="P120" s="63" t="s">
        <v>657</v>
      </c>
      <c r="Q120" s="63" t="s">
        <v>1128</v>
      </c>
      <c r="R120" s="63"/>
      <c r="S120" s="68">
        <v>1</v>
      </c>
      <c r="T120" s="69">
        <v>1</v>
      </c>
      <c r="U120" s="69">
        <v>1</v>
      </c>
      <c r="V120" s="69">
        <v>1</v>
      </c>
      <c r="W120" s="69">
        <v>1</v>
      </c>
      <c r="X120" s="71">
        <v>220000000</v>
      </c>
      <c r="Y120" s="78">
        <v>220000000</v>
      </c>
      <c r="Z120" s="79"/>
      <c r="AA120" s="79"/>
      <c r="AB120" s="79"/>
      <c r="AC120" s="79"/>
      <c r="AD120" s="79"/>
      <c r="AE120" s="79"/>
      <c r="AF120" s="79"/>
      <c r="AG120" s="79"/>
      <c r="AH120" s="79"/>
      <c r="AI120" s="79"/>
      <c r="AJ120" s="79"/>
      <c r="AK120" s="71">
        <v>258645900</v>
      </c>
      <c r="AL120" s="78">
        <v>258645900</v>
      </c>
      <c r="AM120" s="79"/>
      <c r="AN120" s="79"/>
      <c r="AO120" s="79"/>
      <c r="AP120" s="79"/>
      <c r="AQ120" s="79"/>
      <c r="AR120" s="79"/>
      <c r="AS120" s="79"/>
      <c r="AT120" s="79"/>
      <c r="AU120" s="79"/>
      <c r="AV120" s="79"/>
      <c r="AW120" s="79"/>
      <c r="AX120" s="71">
        <v>1449738634</v>
      </c>
      <c r="AY120" s="79"/>
      <c r="AZ120" s="79"/>
      <c r="BA120" s="79"/>
      <c r="BB120" s="78">
        <v>1449738634</v>
      </c>
      <c r="BC120" s="79"/>
      <c r="BD120" s="79"/>
      <c r="BE120" s="79"/>
      <c r="BF120" s="79"/>
      <c r="BG120" s="79"/>
      <c r="BH120" s="79"/>
      <c r="BI120" s="79"/>
      <c r="BJ120" s="79"/>
      <c r="BK120" s="71">
        <v>1432724105</v>
      </c>
      <c r="BL120" s="79"/>
      <c r="BM120" s="79"/>
      <c r="BN120" s="79"/>
      <c r="BO120" s="78">
        <v>1432724105</v>
      </c>
      <c r="BP120" s="79"/>
      <c r="BQ120" s="79"/>
      <c r="BR120" s="79"/>
      <c r="BS120" s="79"/>
      <c r="BT120" s="79"/>
      <c r="BU120" s="79"/>
      <c r="BV120" s="79"/>
      <c r="BW120" s="79"/>
      <c r="BX120" s="71">
        <v>3361108639</v>
      </c>
      <c r="BY120" s="73">
        <v>478645900</v>
      </c>
      <c r="BZ120" s="73">
        <v>0</v>
      </c>
      <c r="CA120" s="73">
        <v>0</v>
      </c>
      <c r="CB120" s="73">
        <v>2882462739</v>
      </c>
      <c r="CC120" s="73">
        <v>0</v>
      </c>
      <c r="CD120" s="73">
        <v>0</v>
      </c>
      <c r="CE120" s="73">
        <v>0</v>
      </c>
      <c r="CF120" s="73">
        <v>0</v>
      </c>
      <c r="CG120" s="73">
        <v>0</v>
      </c>
      <c r="CH120" s="73">
        <v>0</v>
      </c>
      <c r="CI120" s="73">
        <v>0</v>
      </c>
      <c r="CJ120" s="73">
        <v>0</v>
      </c>
      <c r="CK120" s="63" t="s">
        <v>1129</v>
      </c>
      <c r="CL120" s="74" t="s">
        <v>660</v>
      </c>
      <c r="CM120" s="74" t="s">
        <v>661</v>
      </c>
      <c r="CN120" s="74" t="s">
        <v>877</v>
      </c>
      <c r="CO120" s="60">
        <v>1</v>
      </c>
      <c r="CP120" s="61" t="s">
        <v>196</v>
      </c>
      <c r="CQ120" s="60">
        <v>103</v>
      </c>
      <c r="CR120" s="61" t="s">
        <v>919</v>
      </c>
      <c r="CS120" s="60">
        <v>10304</v>
      </c>
      <c r="CT120" s="61" t="s">
        <v>1121</v>
      </c>
      <c r="CU120" s="62">
        <v>1030401</v>
      </c>
      <c r="CV120" s="63" t="s">
        <v>1122</v>
      </c>
      <c r="CW120" s="100" t="s">
        <v>1123</v>
      </c>
      <c r="CX120" s="100" t="s">
        <v>196</v>
      </c>
      <c r="CY120" s="100" t="s">
        <v>919</v>
      </c>
      <c r="CZ120" s="100" t="s">
        <v>1121</v>
      </c>
      <c r="DA120" s="100" t="s">
        <v>1122</v>
      </c>
    </row>
    <row r="121" spans="2:105" ht="114.75" hidden="1" x14ac:dyDescent="0.25">
      <c r="B121" s="65" t="s">
        <v>1130</v>
      </c>
      <c r="C121" s="80" t="s">
        <v>1131</v>
      </c>
      <c r="D121" s="63" t="s">
        <v>906</v>
      </c>
      <c r="E121" s="65" t="s">
        <v>1114</v>
      </c>
      <c r="F121" s="63" t="s">
        <v>1115</v>
      </c>
      <c r="G121" s="62" t="s">
        <v>183</v>
      </c>
      <c r="H121" s="63" t="s">
        <v>1132</v>
      </c>
      <c r="I121" s="62" t="s">
        <v>185</v>
      </c>
      <c r="J121" s="307">
        <v>2015</v>
      </c>
      <c r="K121" s="308">
        <v>7417</v>
      </c>
      <c r="L121" s="63" t="s">
        <v>910</v>
      </c>
      <c r="M121" s="63" t="s">
        <v>1133</v>
      </c>
      <c r="N121" s="63" t="s">
        <v>1134</v>
      </c>
      <c r="O121" s="63" t="s">
        <v>1135</v>
      </c>
      <c r="P121" s="63" t="s">
        <v>657</v>
      </c>
      <c r="Q121" s="63" t="s">
        <v>1136</v>
      </c>
      <c r="R121" s="63"/>
      <c r="S121" s="68">
        <v>72000</v>
      </c>
      <c r="T121" s="69">
        <v>0</v>
      </c>
      <c r="U121" s="115">
        <v>2000</v>
      </c>
      <c r="V121" s="116">
        <v>70000</v>
      </c>
      <c r="W121" s="116">
        <v>72000</v>
      </c>
      <c r="X121" s="71">
        <v>4720052501.1000004</v>
      </c>
      <c r="Y121" s="79"/>
      <c r="Z121" s="79"/>
      <c r="AA121" s="79"/>
      <c r="AB121" s="79"/>
      <c r="AC121" s="79">
        <v>3633302501.0999999</v>
      </c>
      <c r="AD121" s="79"/>
      <c r="AE121" s="79"/>
      <c r="AF121" s="79"/>
      <c r="AG121" s="79">
        <v>1086750000</v>
      </c>
      <c r="AH121" s="79"/>
      <c r="AI121" s="79"/>
      <c r="AJ121" s="79"/>
      <c r="AK121" s="71">
        <v>4720052501.1000004</v>
      </c>
      <c r="AL121" s="79"/>
      <c r="AM121" s="79"/>
      <c r="AN121" s="79"/>
      <c r="AO121" s="79"/>
      <c r="AP121" s="79">
        <v>3633302501.0999999</v>
      </c>
      <c r="AQ121" s="79"/>
      <c r="AR121" s="79"/>
      <c r="AS121" s="79"/>
      <c r="AT121" s="79">
        <v>1086750000</v>
      </c>
      <c r="AU121" s="79"/>
      <c r="AV121" s="79"/>
      <c r="AW121" s="79"/>
      <c r="AX121" s="71">
        <v>0</v>
      </c>
      <c r="AY121" s="79"/>
      <c r="AZ121" s="79"/>
      <c r="BA121" s="79"/>
      <c r="BB121" s="79"/>
      <c r="BC121" s="79"/>
      <c r="BD121" s="79"/>
      <c r="BE121" s="79"/>
      <c r="BF121" s="79"/>
      <c r="BG121" s="79"/>
      <c r="BH121" s="79"/>
      <c r="BI121" s="79"/>
      <c r="BJ121" s="79"/>
      <c r="BK121" s="71">
        <v>0</v>
      </c>
      <c r="BL121" s="79"/>
      <c r="BM121" s="79"/>
      <c r="BN121" s="79"/>
      <c r="BO121" s="79"/>
      <c r="BP121" s="79"/>
      <c r="BQ121" s="79"/>
      <c r="BR121" s="79"/>
      <c r="BS121" s="79"/>
      <c r="BT121" s="79"/>
      <c r="BU121" s="79"/>
      <c r="BV121" s="79"/>
      <c r="BW121" s="79"/>
      <c r="BX121" s="71">
        <v>9440105002.2000008</v>
      </c>
      <c r="BY121" s="73">
        <v>0</v>
      </c>
      <c r="BZ121" s="73">
        <v>0</v>
      </c>
      <c r="CA121" s="73">
        <v>0</v>
      </c>
      <c r="CB121" s="73">
        <v>0</v>
      </c>
      <c r="CC121" s="73">
        <v>7266605002.1999998</v>
      </c>
      <c r="CD121" s="73">
        <v>0</v>
      </c>
      <c r="CE121" s="73">
        <v>0</v>
      </c>
      <c r="CF121" s="73">
        <v>0</v>
      </c>
      <c r="CG121" s="73">
        <v>2173500000</v>
      </c>
      <c r="CH121" s="73">
        <v>0</v>
      </c>
      <c r="CI121" s="73">
        <v>0</v>
      </c>
      <c r="CJ121" s="73">
        <v>0</v>
      </c>
      <c r="CK121" s="63" t="s">
        <v>1137</v>
      </c>
      <c r="CL121" s="74" t="s">
        <v>1138</v>
      </c>
      <c r="CM121" s="74" t="s">
        <v>1139</v>
      </c>
      <c r="CN121" s="74" t="s">
        <v>877</v>
      </c>
      <c r="CO121" s="60">
        <v>1</v>
      </c>
      <c r="CP121" s="61" t="s">
        <v>196</v>
      </c>
      <c r="CQ121" s="60">
        <v>103</v>
      </c>
      <c r="CR121" s="61" t="s">
        <v>919</v>
      </c>
      <c r="CS121" s="60">
        <v>10304</v>
      </c>
      <c r="CT121" s="61" t="s">
        <v>1121</v>
      </c>
      <c r="CU121" s="62">
        <v>1030401</v>
      </c>
      <c r="CV121" s="63" t="s">
        <v>1122</v>
      </c>
      <c r="CW121" s="100" t="s">
        <v>1123</v>
      </c>
      <c r="CX121" s="100" t="s">
        <v>196</v>
      </c>
      <c r="CY121" s="100" t="s">
        <v>919</v>
      </c>
      <c r="CZ121" s="100" t="s">
        <v>1121</v>
      </c>
      <c r="DA121" s="100" t="s">
        <v>1122</v>
      </c>
    </row>
    <row r="122" spans="2:105" ht="114.75" hidden="1" x14ac:dyDescent="0.25">
      <c r="B122" s="65" t="s">
        <v>1140</v>
      </c>
      <c r="C122" s="80" t="s">
        <v>1141</v>
      </c>
      <c r="D122" s="63" t="s">
        <v>906</v>
      </c>
      <c r="E122" s="65" t="s">
        <v>1114</v>
      </c>
      <c r="F122" s="63" t="s">
        <v>1115</v>
      </c>
      <c r="G122" s="62" t="s">
        <v>183</v>
      </c>
      <c r="H122" s="63" t="s">
        <v>1132</v>
      </c>
      <c r="I122" s="62" t="s">
        <v>185</v>
      </c>
      <c r="J122" s="307">
        <v>2015</v>
      </c>
      <c r="K122" s="308">
        <v>7417</v>
      </c>
      <c r="L122" s="63" t="s">
        <v>910</v>
      </c>
      <c r="M122" s="63" t="s">
        <v>1142</v>
      </c>
      <c r="N122" s="63" t="s">
        <v>1143</v>
      </c>
      <c r="O122" s="63" t="s">
        <v>1144</v>
      </c>
      <c r="P122" s="63" t="s">
        <v>657</v>
      </c>
      <c r="Q122" s="63" t="s">
        <v>1136</v>
      </c>
      <c r="R122" s="63"/>
      <c r="S122" s="68">
        <v>8000</v>
      </c>
      <c r="T122" s="69">
        <v>0</v>
      </c>
      <c r="U122" s="116">
        <v>200</v>
      </c>
      <c r="V122" s="116">
        <v>7800</v>
      </c>
      <c r="W122" s="116">
        <v>8000</v>
      </c>
      <c r="X122" s="71">
        <v>524450277.89999998</v>
      </c>
      <c r="Y122" s="79"/>
      <c r="Z122" s="79"/>
      <c r="AA122" s="79"/>
      <c r="AB122" s="79"/>
      <c r="AC122" s="79">
        <v>403700277.89999998</v>
      </c>
      <c r="AD122" s="79"/>
      <c r="AE122" s="79"/>
      <c r="AF122" s="79"/>
      <c r="AG122" s="79">
        <v>120750000</v>
      </c>
      <c r="AH122" s="79"/>
      <c r="AI122" s="79"/>
      <c r="AJ122" s="79"/>
      <c r="AK122" s="71">
        <v>524450277.89999998</v>
      </c>
      <c r="AL122" s="79"/>
      <c r="AM122" s="79"/>
      <c r="AN122" s="79"/>
      <c r="AO122" s="79"/>
      <c r="AP122" s="79">
        <v>403700277.89999998</v>
      </c>
      <c r="AQ122" s="79"/>
      <c r="AR122" s="79"/>
      <c r="AS122" s="79"/>
      <c r="AT122" s="79">
        <v>120750000</v>
      </c>
      <c r="AU122" s="79"/>
      <c r="AV122" s="79"/>
      <c r="AW122" s="79"/>
      <c r="AX122" s="71">
        <v>0</v>
      </c>
      <c r="AY122" s="79"/>
      <c r="AZ122" s="79"/>
      <c r="BA122" s="79"/>
      <c r="BB122" s="79"/>
      <c r="BC122" s="79"/>
      <c r="BD122" s="79"/>
      <c r="BE122" s="79"/>
      <c r="BF122" s="79"/>
      <c r="BG122" s="79"/>
      <c r="BH122" s="79"/>
      <c r="BI122" s="79"/>
      <c r="BJ122" s="79"/>
      <c r="BK122" s="71">
        <v>0</v>
      </c>
      <c r="BL122" s="79"/>
      <c r="BM122" s="79"/>
      <c r="BN122" s="79"/>
      <c r="BO122" s="79"/>
      <c r="BP122" s="79"/>
      <c r="BQ122" s="79"/>
      <c r="BR122" s="79"/>
      <c r="BS122" s="79"/>
      <c r="BT122" s="79"/>
      <c r="BU122" s="79"/>
      <c r="BV122" s="79"/>
      <c r="BW122" s="79"/>
      <c r="BX122" s="71">
        <v>1048900555.8</v>
      </c>
      <c r="BY122" s="73">
        <v>0</v>
      </c>
      <c r="BZ122" s="73">
        <v>0</v>
      </c>
      <c r="CA122" s="73">
        <v>0</v>
      </c>
      <c r="CB122" s="73">
        <v>0</v>
      </c>
      <c r="CC122" s="73">
        <v>807400555.79999995</v>
      </c>
      <c r="CD122" s="73">
        <v>0</v>
      </c>
      <c r="CE122" s="73">
        <v>0</v>
      </c>
      <c r="CF122" s="73">
        <v>0</v>
      </c>
      <c r="CG122" s="73">
        <v>241500000</v>
      </c>
      <c r="CH122" s="73">
        <v>0</v>
      </c>
      <c r="CI122" s="73">
        <v>0</v>
      </c>
      <c r="CJ122" s="73">
        <v>0</v>
      </c>
      <c r="CK122" s="63" t="s">
        <v>1145</v>
      </c>
      <c r="CL122" s="74" t="s">
        <v>1138</v>
      </c>
      <c r="CM122" s="74" t="s">
        <v>1139</v>
      </c>
      <c r="CN122" s="74" t="s">
        <v>877</v>
      </c>
      <c r="CO122" s="60">
        <v>1</v>
      </c>
      <c r="CP122" s="61" t="s">
        <v>196</v>
      </c>
      <c r="CQ122" s="60">
        <v>103</v>
      </c>
      <c r="CR122" s="61" t="s">
        <v>919</v>
      </c>
      <c r="CS122" s="60">
        <v>10304</v>
      </c>
      <c r="CT122" s="61" t="s">
        <v>1121</v>
      </c>
      <c r="CU122" s="62">
        <v>1030401</v>
      </c>
      <c r="CV122" s="63" t="s">
        <v>1122</v>
      </c>
      <c r="CW122" s="100" t="s">
        <v>1123</v>
      </c>
      <c r="CX122" s="100" t="s">
        <v>196</v>
      </c>
      <c r="CY122" s="100" t="s">
        <v>919</v>
      </c>
      <c r="CZ122" s="100" t="s">
        <v>1121</v>
      </c>
      <c r="DA122" s="100" t="s">
        <v>1122</v>
      </c>
    </row>
    <row r="123" spans="2:105" ht="102" hidden="1" x14ac:dyDescent="0.25">
      <c r="B123" s="99" t="s">
        <v>1146</v>
      </c>
      <c r="C123" s="80" t="s">
        <v>1147</v>
      </c>
      <c r="D123" s="117" t="s">
        <v>1148</v>
      </c>
      <c r="E123" s="65" t="s">
        <v>1114</v>
      </c>
      <c r="F123" s="63" t="s">
        <v>1115</v>
      </c>
      <c r="G123" s="62" t="s">
        <v>183</v>
      </c>
      <c r="H123" s="63" t="s">
        <v>592</v>
      </c>
      <c r="I123" s="62" t="s">
        <v>185</v>
      </c>
      <c r="J123" s="307">
        <v>2015</v>
      </c>
      <c r="K123" s="308">
        <v>2</v>
      </c>
      <c r="L123" s="63" t="s">
        <v>242</v>
      </c>
      <c r="M123" s="63" t="s">
        <v>1149</v>
      </c>
      <c r="N123" s="63" t="s">
        <v>1150</v>
      </c>
      <c r="O123" s="63" t="s">
        <v>1151</v>
      </c>
      <c r="P123" s="63" t="s">
        <v>657</v>
      </c>
      <c r="Q123" s="63" t="s">
        <v>1152</v>
      </c>
      <c r="R123" s="63"/>
      <c r="S123" s="68">
        <v>4</v>
      </c>
      <c r="T123" s="69">
        <v>0</v>
      </c>
      <c r="U123" s="69">
        <v>1</v>
      </c>
      <c r="V123" s="69">
        <v>2</v>
      </c>
      <c r="W123" s="69">
        <v>4</v>
      </c>
      <c r="X123" s="71">
        <v>0</v>
      </c>
      <c r="Y123" s="79"/>
      <c r="Z123" s="79"/>
      <c r="AA123" s="79"/>
      <c r="AB123" s="79"/>
      <c r="AC123" s="79"/>
      <c r="AD123" s="79"/>
      <c r="AE123" s="79"/>
      <c r="AF123" s="79"/>
      <c r="AG123" s="79"/>
      <c r="AH123" s="79"/>
      <c r="AI123" s="79"/>
      <c r="AJ123" s="79"/>
      <c r="AK123" s="71">
        <v>8342084600</v>
      </c>
      <c r="AL123" s="79"/>
      <c r="AM123" s="79"/>
      <c r="AN123" s="79"/>
      <c r="AO123" s="79"/>
      <c r="AP123" s="79"/>
      <c r="AQ123" s="79"/>
      <c r="AR123" s="79"/>
      <c r="AS123" s="79"/>
      <c r="AT123" s="79"/>
      <c r="AU123" s="79"/>
      <c r="AV123" s="97">
        <v>8342084600</v>
      </c>
      <c r="AW123" s="79"/>
      <c r="AX123" s="71">
        <v>0</v>
      </c>
      <c r="AY123" s="79"/>
      <c r="AZ123" s="79"/>
      <c r="BA123" s="79"/>
      <c r="BB123" s="79"/>
      <c r="BC123" s="79"/>
      <c r="BD123" s="79"/>
      <c r="BE123" s="79"/>
      <c r="BF123" s="79"/>
      <c r="BG123" s="79"/>
      <c r="BH123" s="79"/>
      <c r="BI123" s="79"/>
      <c r="BJ123" s="79"/>
      <c r="BK123" s="71">
        <v>0</v>
      </c>
      <c r="BL123" s="79"/>
      <c r="BM123" s="79"/>
      <c r="BN123" s="79"/>
      <c r="BO123" s="79"/>
      <c r="BP123" s="79"/>
      <c r="BQ123" s="79"/>
      <c r="BR123" s="79"/>
      <c r="BS123" s="79"/>
      <c r="BT123" s="79"/>
      <c r="BU123" s="79"/>
      <c r="BV123" s="79"/>
      <c r="BW123" s="79"/>
      <c r="BX123" s="71">
        <v>8342084600</v>
      </c>
      <c r="BY123" s="73">
        <v>0</v>
      </c>
      <c r="BZ123" s="73">
        <v>0</v>
      </c>
      <c r="CA123" s="73">
        <v>0</v>
      </c>
      <c r="CB123" s="73">
        <v>0</v>
      </c>
      <c r="CC123" s="73">
        <v>0</v>
      </c>
      <c r="CD123" s="73">
        <v>0</v>
      </c>
      <c r="CE123" s="73">
        <v>0</v>
      </c>
      <c r="CF123" s="73">
        <v>0</v>
      </c>
      <c r="CG123" s="73">
        <v>0</v>
      </c>
      <c r="CH123" s="73">
        <v>0</v>
      </c>
      <c r="CI123" s="73">
        <v>8342084600</v>
      </c>
      <c r="CJ123" s="73">
        <v>0</v>
      </c>
      <c r="CK123" s="63" t="s">
        <v>1153</v>
      </c>
      <c r="CL123" s="74" t="s">
        <v>1154</v>
      </c>
      <c r="CM123" s="74" t="s">
        <v>1155</v>
      </c>
      <c r="CN123" s="74" t="s">
        <v>877</v>
      </c>
      <c r="CO123" s="60">
        <v>1</v>
      </c>
      <c r="CP123" s="61" t="s">
        <v>196</v>
      </c>
      <c r="CQ123" s="60">
        <v>103</v>
      </c>
      <c r="CR123" s="61" t="s">
        <v>919</v>
      </c>
      <c r="CS123" s="60">
        <v>10304</v>
      </c>
      <c r="CT123" s="61" t="s">
        <v>1121</v>
      </c>
      <c r="CU123" s="62">
        <v>1030402</v>
      </c>
      <c r="CV123" s="63" t="s">
        <v>1156</v>
      </c>
      <c r="CW123" s="100" t="s">
        <v>1123</v>
      </c>
      <c r="CX123" s="100" t="s">
        <v>196</v>
      </c>
      <c r="CY123" s="100" t="s">
        <v>919</v>
      </c>
      <c r="CZ123" s="100" t="s">
        <v>1121</v>
      </c>
      <c r="DA123" s="100" t="s">
        <v>1156</v>
      </c>
    </row>
    <row r="124" spans="2:105" ht="102" hidden="1" x14ac:dyDescent="0.25">
      <c r="B124" s="99" t="s">
        <v>1157</v>
      </c>
      <c r="C124" s="80" t="s">
        <v>1158</v>
      </c>
      <c r="D124" s="117" t="s">
        <v>1148</v>
      </c>
      <c r="E124" s="65" t="s">
        <v>1114</v>
      </c>
      <c r="F124" s="63" t="s">
        <v>1115</v>
      </c>
      <c r="G124" s="62" t="s">
        <v>183</v>
      </c>
      <c r="H124" s="63" t="s">
        <v>592</v>
      </c>
      <c r="I124" s="62" t="s">
        <v>185</v>
      </c>
      <c r="J124" s="307">
        <v>2015</v>
      </c>
      <c r="K124" s="308">
        <v>2</v>
      </c>
      <c r="L124" s="63" t="s">
        <v>242</v>
      </c>
      <c r="M124" s="63" t="s">
        <v>1159</v>
      </c>
      <c r="N124" s="63" t="s">
        <v>1160</v>
      </c>
      <c r="O124" s="63" t="s">
        <v>1161</v>
      </c>
      <c r="P124" s="63" t="s">
        <v>657</v>
      </c>
      <c r="Q124" s="63" t="s">
        <v>1162</v>
      </c>
      <c r="R124" s="63"/>
      <c r="S124" s="68">
        <v>87</v>
      </c>
      <c r="T124" s="69">
        <v>0</v>
      </c>
      <c r="U124" s="69">
        <v>43</v>
      </c>
      <c r="V124" s="69">
        <v>63</v>
      </c>
      <c r="W124" s="69">
        <v>87</v>
      </c>
      <c r="X124" s="71">
        <v>0</v>
      </c>
      <c r="Y124" s="79"/>
      <c r="Z124" s="79"/>
      <c r="AA124" s="79"/>
      <c r="AB124" s="79"/>
      <c r="AC124" s="79"/>
      <c r="AD124" s="79"/>
      <c r="AE124" s="79"/>
      <c r="AF124" s="79"/>
      <c r="AG124" s="79"/>
      <c r="AH124" s="79"/>
      <c r="AI124" s="79"/>
      <c r="AJ124" s="79"/>
      <c r="AK124" s="71">
        <v>8119252734.5886765</v>
      </c>
      <c r="AL124" s="79"/>
      <c r="AM124" s="79"/>
      <c r="AN124" s="79"/>
      <c r="AO124" s="79"/>
      <c r="AP124" s="79"/>
      <c r="AQ124" s="79"/>
      <c r="AR124" s="79"/>
      <c r="AS124" s="79"/>
      <c r="AT124" s="79"/>
      <c r="AU124" s="79"/>
      <c r="AV124" s="97">
        <v>8119252734.5886765</v>
      </c>
      <c r="AW124" s="79"/>
      <c r="AX124" s="71">
        <v>0</v>
      </c>
      <c r="AY124" s="79"/>
      <c r="AZ124" s="79"/>
      <c r="BA124" s="79"/>
      <c r="BB124" s="79"/>
      <c r="BC124" s="79"/>
      <c r="BD124" s="79"/>
      <c r="BE124" s="79"/>
      <c r="BF124" s="79"/>
      <c r="BG124" s="79"/>
      <c r="BH124" s="79"/>
      <c r="BI124" s="79"/>
      <c r="BJ124" s="79"/>
      <c r="BK124" s="71">
        <v>0</v>
      </c>
      <c r="BL124" s="79"/>
      <c r="BM124" s="79"/>
      <c r="BN124" s="79"/>
      <c r="BO124" s="79"/>
      <c r="BP124" s="79"/>
      <c r="BQ124" s="79"/>
      <c r="BR124" s="79"/>
      <c r="BS124" s="79"/>
      <c r="BT124" s="79"/>
      <c r="BU124" s="79"/>
      <c r="BV124" s="79"/>
      <c r="BW124" s="79"/>
      <c r="BX124" s="71">
        <v>8119252734.5886765</v>
      </c>
      <c r="BY124" s="73">
        <v>0</v>
      </c>
      <c r="BZ124" s="73">
        <v>0</v>
      </c>
      <c r="CA124" s="73">
        <v>0</v>
      </c>
      <c r="CB124" s="73">
        <v>0</v>
      </c>
      <c r="CC124" s="73">
        <v>0</v>
      </c>
      <c r="CD124" s="73">
        <v>0</v>
      </c>
      <c r="CE124" s="73">
        <v>0</v>
      </c>
      <c r="CF124" s="73">
        <v>0</v>
      </c>
      <c r="CG124" s="73">
        <v>0</v>
      </c>
      <c r="CH124" s="73">
        <v>0</v>
      </c>
      <c r="CI124" s="73">
        <v>8119252734.5886765</v>
      </c>
      <c r="CJ124" s="73">
        <v>0</v>
      </c>
      <c r="CK124" s="63" t="s">
        <v>1163</v>
      </c>
      <c r="CL124" s="74" t="s">
        <v>1154</v>
      </c>
      <c r="CM124" s="74" t="s">
        <v>1155</v>
      </c>
      <c r="CN124" s="74" t="s">
        <v>877</v>
      </c>
      <c r="CO124" s="60">
        <v>1</v>
      </c>
      <c r="CP124" s="61" t="s">
        <v>196</v>
      </c>
      <c r="CQ124" s="60">
        <v>103</v>
      </c>
      <c r="CR124" s="61" t="s">
        <v>919</v>
      </c>
      <c r="CS124" s="60">
        <v>10304</v>
      </c>
      <c r="CT124" s="61" t="s">
        <v>1121</v>
      </c>
      <c r="CU124" s="62">
        <v>1030402</v>
      </c>
      <c r="CV124" s="63" t="s">
        <v>1156</v>
      </c>
      <c r="CW124" s="100" t="s">
        <v>1123</v>
      </c>
      <c r="CX124" s="100" t="s">
        <v>196</v>
      </c>
      <c r="CY124" s="100" t="s">
        <v>919</v>
      </c>
      <c r="CZ124" s="100" t="s">
        <v>1121</v>
      </c>
      <c r="DA124" s="100" t="s">
        <v>1156</v>
      </c>
    </row>
    <row r="125" spans="2:105" ht="102" hidden="1" x14ac:dyDescent="0.25">
      <c r="B125" s="65" t="s">
        <v>1164</v>
      </c>
      <c r="C125" s="80" t="s">
        <v>1165</v>
      </c>
      <c r="D125" s="63" t="s">
        <v>1166</v>
      </c>
      <c r="E125" s="65" t="s">
        <v>1114</v>
      </c>
      <c r="F125" s="63" t="s">
        <v>1115</v>
      </c>
      <c r="G125" s="62" t="s">
        <v>183</v>
      </c>
      <c r="H125" s="63" t="s">
        <v>1167</v>
      </c>
      <c r="I125" s="62" t="s">
        <v>185</v>
      </c>
      <c r="J125" s="307">
        <v>2016</v>
      </c>
      <c r="K125" s="308">
        <v>0</v>
      </c>
      <c r="L125" s="63" t="s">
        <v>242</v>
      </c>
      <c r="M125" s="63" t="s">
        <v>1168</v>
      </c>
      <c r="N125" s="63" t="s">
        <v>1169</v>
      </c>
      <c r="O125" s="63" t="s">
        <v>1170</v>
      </c>
      <c r="P125" s="63" t="s">
        <v>257</v>
      </c>
      <c r="Q125" s="63" t="s">
        <v>232</v>
      </c>
      <c r="R125" s="63"/>
      <c r="S125" s="68">
        <v>1</v>
      </c>
      <c r="T125" s="69">
        <v>0</v>
      </c>
      <c r="U125" s="69">
        <v>0</v>
      </c>
      <c r="V125" s="69">
        <v>0</v>
      </c>
      <c r="W125" s="69">
        <v>1</v>
      </c>
      <c r="X125" s="71">
        <v>133362399</v>
      </c>
      <c r="Y125" s="97">
        <v>133362399</v>
      </c>
      <c r="Z125" s="79"/>
      <c r="AA125" s="79"/>
      <c r="AB125" s="79"/>
      <c r="AC125" s="79"/>
      <c r="AD125" s="79"/>
      <c r="AE125" s="79"/>
      <c r="AF125" s="79"/>
      <c r="AG125" s="79"/>
      <c r="AH125" s="79"/>
      <c r="AI125" s="79"/>
      <c r="AJ125" s="79"/>
      <c r="AK125" s="71">
        <v>143364579</v>
      </c>
      <c r="AL125" s="97">
        <v>143364579</v>
      </c>
      <c r="AM125" s="79"/>
      <c r="AN125" s="79"/>
      <c r="AO125" s="79"/>
      <c r="AP125" s="79"/>
      <c r="AQ125" s="79"/>
      <c r="AR125" s="79"/>
      <c r="AS125" s="79"/>
      <c r="AT125" s="79"/>
      <c r="AU125" s="79"/>
      <c r="AV125" s="79"/>
      <c r="AW125" s="79"/>
      <c r="AX125" s="71">
        <v>154116922</v>
      </c>
      <c r="AY125" s="97">
        <v>154116922</v>
      </c>
      <c r="AZ125" s="79"/>
      <c r="BA125" s="79"/>
      <c r="BB125" s="79"/>
      <c r="BC125" s="79"/>
      <c r="BD125" s="79"/>
      <c r="BE125" s="79"/>
      <c r="BF125" s="79"/>
      <c r="BG125" s="79"/>
      <c r="BH125" s="79"/>
      <c r="BI125" s="79"/>
      <c r="BJ125" s="79"/>
      <c r="BK125" s="71">
        <v>165675692</v>
      </c>
      <c r="BL125" s="97">
        <v>165675692</v>
      </c>
      <c r="BM125" s="79"/>
      <c r="BN125" s="79"/>
      <c r="BO125" s="79"/>
      <c r="BP125" s="79"/>
      <c r="BQ125" s="79"/>
      <c r="BR125" s="79"/>
      <c r="BS125" s="79"/>
      <c r="BT125" s="79"/>
      <c r="BU125" s="79"/>
      <c r="BV125" s="79"/>
      <c r="BW125" s="79"/>
      <c r="BX125" s="71">
        <v>596519592</v>
      </c>
      <c r="BY125" s="73">
        <v>596519592</v>
      </c>
      <c r="BZ125" s="73">
        <v>0</v>
      </c>
      <c r="CA125" s="73">
        <v>0</v>
      </c>
      <c r="CB125" s="73">
        <v>0</v>
      </c>
      <c r="CC125" s="73">
        <v>0</v>
      </c>
      <c r="CD125" s="73">
        <v>0</v>
      </c>
      <c r="CE125" s="73">
        <v>0</v>
      </c>
      <c r="CF125" s="73">
        <v>0</v>
      </c>
      <c r="CG125" s="73">
        <v>0</v>
      </c>
      <c r="CH125" s="73">
        <v>0</v>
      </c>
      <c r="CI125" s="73">
        <v>0</v>
      </c>
      <c r="CJ125" s="73">
        <v>0</v>
      </c>
      <c r="CK125" s="63" t="s">
        <v>1171</v>
      </c>
      <c r="CL125" s="74" t="s">
        <v>1172</v>
      </c>
      <c r="CM125" s="74" t="s">
        <v>1173</v>
      </c>
      <c r="CN125" s="74" t="s">
        <v>877</v>
      </c>
      <c r="CO125" s="60">
        <v>1</v>
      </c>
      <c r="CP125" s="61" t="s">
        <v>196</v>
      </c>
      <c r="CQ125" s="60">
        <v>103</v>
      </c>
      <c r="CR125" s="61" t="s">
        <v>919</v>
      </c>
      <c r="CS125" s="60">
        <v>10304</v>
      </c>
      <c r="CT125" s="61" t="s">
        <v>1121</v>
      </c>
      <c r="CU125" s="62">
        <v>1030402</v>
      </c>
      <c r="CV125" s="63" t="s">
        <v>1156</v>
      </c>
      <c r="CW125" s="100" t="s">
        <v>1123</v>
      </c>
      <c r="CX125" s="100" t="s">
        <v>196</v>
      </c>
      <c r="CY125" s="100" t="s">
        <v>919</v>
      </c>
      <c r="CZ125" s="100" t="s">
        <v>1121</v>
      </c>
      <c r="DA125" s="100" t="s">
        <v>1156</v>
      </c>
    </row>
    <row r="126" spans="2:105" ht="178.5" hidden="1" x14ac:dyDescent="0.25">
      <c r="B126" s="65" t="s">
        <v>1174</v>
      </c>
      <c r="C126" s="80" t="s">
        <v>1175</v>
      </c>
      <c r="D126" s="63" t="s">
        <v>1166</v>
      </c>
      <c r="E126" s="65" t="s">
        <v>1114</v>
      </c>
      <c r="F126" s="63" t="s">
        <v>1115</v>
      </c>
      <c r="G126" s="62" t="s">
        <v>183</v>
      </c>
      <c r="H126" s="63" t="s">
        <v>1167</v>
      </c>
      <c r="I126" s="62" t="s">
        <v>185</v>
      </c>
      <c r="J126" s="307">
        <v>2015</v>
      </c>
      <c r="K126" s="307" t="s">
        <v>490</v>
      </c>
      <c r="L126" s="63" t="s">
        <v>242</v>
      </c>
      <c r="M126" s="63" t="s">
        <v>1176</v>
      </c>
      <c r="N126" s="63" t="s">
        <v>1177</v>
      </c>
      <c r="O126" s="77" t="s">
        <v>1178</v>
      </c>
      <c r="P126" s="63" t="s">
        <v>257</v>
      </c>
      <c r="Q126" s="63" t="s">
        <v>232</v>
      </c>
      <c r="R126" s="63"/>
      <c r="S126" s="68">
        <v>0.75</v>
      </c>
      <c r="T126" s="69">
        <v>0</v>
      </c>
      <c r="U126" s="69">
        <v>1</v>
      </c>
      <c r="V126" s="69">
        <v>0.5</v>
      </c>
      <c r="W126" s="69">
        <v>0.75</v>
      </c>
      <c r="X126" s="71">
        <v>0</v>
      </c>
      <c r="Y126" s="79"/>
      <c r="Z126" s="79"/>
      <c r="AA126" s="79"/>
      <c r="AB126" s="79"/>
      <c r="AC126" s="79"/>
      <c r="AD126" s="79"/>
      <c r="AE126" s="79"/>
      <c r="AF126" s="79"/>
      <c r="AG126" s="79"/>
      <c r="AH126" s="79"/>
      <c r="AI126" s="79"/>
      <c r="AJ126" s="79"/>
      <c r="AK126" s="71">
        <v>0</v>
      </c>
      <c r="AL126" s="79"/>
      <c r="AM126" s="79"/>
      <c r="AN126" s="79"/>
      <c r="AO126" s="79"/>
      <c r="AP126" s="79"/>
      <c r="AQ126" s="79"/>
      <c r="AR126" s="79"/>
      <c r="AS126" s="79"/>
      <c r="AT126" s="79"/>
      <c r="AU126" s="79"/>
      <c r="AV126" s="79"/>
      <c r="AW126" s="79"/>
      <c r="AX126" s="71">
        <v>0</v>
      </c>
      <c r="AY126" s="79"/>
      <c r="AZ126" s="79"/>
      <c r="BA126" s="79"/>
      <c r="BB126" s="79"/>
      <c r="BC126" s="79"/>
      <c r="BD126" s="79"/>
      <c r="BE126" s="79"/>
      <c r="BF126" s="79"/>
      <c r="BG126" s="79"/>
      <c r="BH126" s="79"/>
      <c r="BI126" s="79"/>
      <c r="BJ126" s="79"/>
      <c r="BK126" s="71">
        <v>0</v>
      </c>
      <c r="BL126" s="79"/>
      <c r="BM126" s="79"/>
      <c r="BN126" s="79"/>
      <c r="BO126" s="79"/>
      <c r="BP126" s="79"/>
      <c r="BQ126" s="79"/>
      <c r="BR126" s="79"/>
      <c r="BS126" s="79"/>
      <c r="BT126" s="79"/>
      <c r="BU126" s="79"/>
      <c r="BV126" s="79"/>
      <c r="BW126" s="79"/>
      <c r="BX126" s="71">
        <v>0</v>
      </c>
      <c r="BY126" s="73">
        <v>0</v>
      </c>
      <c r="BZ126" s="73">
        <v>0</v>
      </c>
      <c r="CA126" s="73">
        <v>0</v>
      </c>
      <c r="CB126" s="73">
        <v>0</v>
      </c>
      <c r="CC126" s="73">
        <v>0</v>
      </c>
      <c r="CD126" s="73">
        <v>0</v>
      </c>
      <c r="CE126" s="73">
        <v>0</v>
      </c>
      <c r="CF126" s="73">
        <v>0</v>
      </c>
      <c r="CG126" s="73">
        <v>0</v>
      </c>
      <c r="CH126" s="73">
        <v>0</v>
      </c>
      <c r="CI126" s="73">
        <v>0</v>
      </c>
      <c r="CJ126" s="73">
        <v>0</v>
      </c>
      <c r="CK126" s="63" t="s">
        <v>1179</v>
      </c>
      <c r="CL126" s="74" t="s">
        <v>1172</v>
      </c>
      <c r="CM126" s="74" t="s">
        <v>1173</v>
      </c>
      <c r="CN126" s="74" t="s">
        <v>877</v>
      </c>
      <c r="CO126" s="60">
        <v>1</v>
      </c>
      <c r="CP126" s="61" t="s">
        <v>196</v>
      </c>
      <c r="CQ126" s="60">
        <v>103</v>
      </c>
      <c r="CR126" s="61" t="s">
        <v>919</v>
      </c>
      <c r="CS126" s="60">
        <v>10304</v>
      </c>
      <c r="CT126" s="61" t="s">
        <v>1121</v>
      </c>
      <c r="CU126" s="62">
        <v>1030402</v>
      </c>
      <c r="CV126" s="63" t="s">
        <v>1156</v>
      </c>
      <c r="CW126" s="100" t="s">
        <v>1123</v>
      </c>
      <c r="CX126" s="100" t="s">
        <v>196</v>
      </c>
      <c r="CY126" s="100" t="s">
        <v>919</v>
      </c>
      <c r="CZ126" s="100" t="s">
        <v>1121</v>
      </c>
      <c r="DA126" s="100" t="s">
        <v>1156</v>
      </c>
    </row>
    <row r="127" spans="2:105" ht="102" hidden="1" x14ac:dyDescent="0.25">
      <c r="B127" s="99" t="s">
        <v>1180</v>
      </c>
      <c r="C127" s="80" t="s">
        <v>1181</v>
      </c>
      <c r="D127" s="117" t="s">
        <v>1148</v>
      </c>
      <c r="E127" s="65" t="s">
        <v>1114</v>
      </c>
      <c r="F127" s="63" t="s">
        <v>1115</v>
      </c>
      <c r="G127" s="62" t="s">
        <v>183</v>
      </c>
      <c r="H127" s="63" t="s">
        <v>592</v>
      </c>
      <c r="I127" s="62" t="s">
        <v>185</v>
      </c>
      <c r="J127" s="307">
        <v>2015</v>
      </c>
      <c r="K127" s="308">
        <v>1</v>
      </c>
      <c r="L127" s="63" t="s">
        <v>242</v>
      </c>
      <c r="M127" s="63" t="s">
        <v>1182</v>
      </c>
      <c r="N127" s="63" t="s">
        <v>1183</v>
      </c>
      <c r="O127" s="63" t="s">
        <v>1184</v>
      </c>
      <c r="P127" s="63" t="s">
        <v>657</v>
      </c>
      <c r="Q127" s="63" t="s">
        <v>1162</v>
      </c>
      <c r="R127" s="63"/>
      <c r="S127" s="68">
        <v>1</v>
      </c>
      <c r="T127" s="69">
        <v>0</v>
      </c>
      <c r="U127" s="69">
        <v>1</v>
      </c>
      <c r="V127" s="69">
        <v>0.67</v>
      </c>
      <c r="W127" s="69">
        <v>1</v>
      </c>
      <c r="X127" s="71">
        <v>650000000</v>
      </c>
      <c r="Y127" s="79"/>
      <c r="Z127" s="79"/>
      <c r="AA127" s="79"/>
      <c r="AB127" s="79"/>
      <c r="AC127" s="79"/>
      <c r="AD127" s="79"/>
      <c r="AE127" s="79"/>
      <c r="AF127" s="79"/>
      <c r="AG127" s="78">
        <v>650000000</v>
      </c>
      <c r="AH127" s="79"/>
      <c r="AI127" s="79"/>
      <c r="AJ127" s="79"/>
      <c r="AK127" s="71">
        <v>650000000</v>
      </c>
      <c r="AL127" s="79"/>
      <c r="AM127" s="79"/>
      <c r="AN127" s="79"/>
      <c r="AO127" s="79"/>
      <c r="AP127" s="79"/>
      <c r="AQ127" s="79"/>
      <c r="AR127" s="79"/>
      <c r="AS127" s="79"/>
      <c r="AT127" s="78">
        <v>650000000</v>
      </c>
      <c r="AU127" s="79"/>
      <c r="AV127" s="79"/>
      <c r="AW127" s="79"/>
      <c r="AX127" s="71">
        <v>650000000</v>
      </c>
      <c r="AY127" s="79"/>
      <c r="AZ127" s="79"/>
      <c r="BA127" s="79"/>
      <c r="BB127" s="79"/>
      <c r="BC127" s="79"/>
      <c r="BD127" s="79"/>
      <c r="BE127" s="79"/>
      <c r="BF127" s="79"/>
      <c r="BG127" s="78">
        <v>650000000</v>
      </c>
      <c r="BH127" s="79"/>
      <c r="BI127" s="79"/>
      <c r="BJ127" s="79"/>
      <c r="BK127" s="71">
        <v>0</v>
      </c>
      <c r="BL127" s="79"/>
      <c r="BM127" s="79"/>
      <c r="BN127" s="79"/>
      <c r="BO127" s="79"/>
      <c r="BP127" s="79"/>
      <c r="BQ127" s="79"/>
      <c r="BR127" s="79"/>
      <c r="BS127" s="79"/>
      <c r="BT127" s="79"/>
      <c r="BU127" s="79"/>
      <c r="BV127" s="79"/>
      <c r="BW127" s="79"/>
      <c r="BX127" s="71">
        <v>1950000000</v>
      </c>
      <c r="BY127" s="73">
        <v>0</v>
      </c>
      <c r="BZ127" s="73">
        <v>0</v>
      </c>
      <c r="CA127" s="73">
        <v>0</v>
      </c>
      <c r="CB127" s="73">
        <v>0</v>
      </c>
      <c r="CC127" s="73">
        <v>0</v>
      </c>
      <c r="CD127" s="73">
        <v>0</v>
      </c>
      <c r="CE127" s="73">
        <v>0</v>
      </c>
      <c r="CF127" s="73">
        <v>0</v>
      </c>
      <c r="CG127" s="73">
        <v>1950000000</v>
      </c>
      <c r="CH127" s="73">
        <v>0</v>
      </c>
      <c r="CI127" s="73">
        <v>0</v>
      </c>
      <c r="CJ127" s="73">
        <v>0</v>
      </c>
      <c r="CK127" s="63" t="s">
        <v>1185</v>
      </c>
      <c r="CL127" s="74" t="s">
        <v>1154</v>
      </c>
      <c r="CM127" s="74" t="s">
        <v>1155</v>
      </c>
      <c r="CN127" s="74" t="s">
        <v>877</v>
      </c>
      <c r="CO127" s="60">
        <v>1</v>
      </c>
      <c r="CP127" s="61" t="s">
        <v>196</v>
      </c>
      <c r="CQ127" s="60">
        <v>103</v>
      </c>
      <c r="CR127" s="61" t="s">
        <v>919</v>
      </c>
      <c r="CS127" s="60">
        <v>10304</v>
      </c>
      <c r="CT127" s="61" t="s">
        <v>1121</v>
      </c>
      <c r="CU127" s="62">
        <v>1030402</v>
      </c>
      <c r="CV127" s="63" t="s">
        <v>1156</v>
      </c>
      <c r="CW127" s="100" t="s">
        <v>1123</v>
      </c>
      <c r="CX127" s="100" t="s">
        <v>196</v>
      </c>
      <c r="CY127" s="100" t="s">
        <v>919</v>
      </c>
      <c r="CZ127" s="100" t="s">
        <v>1121</v>
      </c>
      <c r="DA127" s="100" t="s">
        <v>1156</v>
      </c>
    </row>
    <row r="128" spans="2:105" ht="102" hidden="1" x14ac:dyDescent="0.25">
      <c r="B128" s="65" t="s">
        <v>1186</v>
      </c>
      <c r="C128" s="80" t="s">
        <v>1187</v>
      </c>
      <c r="D128" s="63" t="s">
        <v>1188</v>
      </c>
      <c r="E128" s="65" t="s">
        <v>1114</v>
      </c>
      <c r="F128" s="63" t="s">
        <v>1115</v>
      </c>
      <c r="G128" s="62" t="s">
        <v>183</v>
      </c>
      <c r="H128" s="63" t="s">
        <v>1167</v>
      </c>
      <c r="I128" s="62" t="s">
        <v>185</v>
      </c>
      <c r="J128" s="307">
        <v>2015</v>
      </c>
      <c r="K128" s="308">
        <v>24000</v>
      </c>
      <c r="L128" s="63" t="s">
        <v>242</v>
      </c>
      <c r="M128" s="63" t="s">
        <v>1189</v>
      </c>
      <c r="N128" s="63" t="s">
        <v>1190</v>
      </c>
      <c r="O128" s="63" t="s">
        <v>1191</v>
      </c>
      <c r="P128" s="63" t="s">
        <v>657</v>
      </c>
      <c r="Q128" s="63" t="s">
        <v>1192</v>
      </c>
      <c r="R128" s="63"/>
      <c r="S128" s="68">
        <v>13300</v>
      </c>
      <c r="T128" s="69">
        <v>0</v>
      </c>
      <c r="U128" s="69">
        <v>0</v>
      </c>
      <c r="V128" s="69">
        <v>0</v>
      </c>
      <c r="W128" s="69">
        <v>13300</v>
      </c>
      <c r="X128" s="71">
        <v>0</v>
      </c>
      <c r="Y128" s="79"/>
      <c r="Z128" s="79"/>
      <c r="AA128" s="79"/>
      <c r="AB128" s="79"/>
      <c r="AC128" s="79"/>
      <c r="AD128" s="79"/>
      <c r="AE128" s="79"/>
      <c r="AF128" s="79"/>
      <c r="AG128" s="79"/>
      <c r="AH128" s="79"/>
      <c r="AI128" s="79"/>
      <c r="AJ128" s="79"/>
      <c r="AK128" s="71">
        <v>0</v>
      </c>
      <c r="AL128" s="79"/>
      <c r="AM128" s="79"/>
      <c r="AN128" s="79"/>
      <c r="AO128" s="79"/>
      <c r="AP128" s="79"/>
      <c r="AQ128" s="79"/>
      <c r="AR128" s="79"/>
      <c r="AS128" s="79"/>
      <c r="AT128" s="79"/>
      <c r="AU128" s="79"/>
      <c r="AV128" s="79"/>
      <c r="AW128" s="79"/>
      <c r="AX128" s="71">
        <v>20050000000</v>
      </c>
      <c r="AY128" s="79"/>
      <c r="AZ128" s="79"/>
      <c r="BA128" s="79"/>
      <c r="BB128" s="118">
        <v>50000000</v>
      </c>
      <c r="BC128" s="79"/>
      <c r="BD128" s="79"/>
      <c r="BE128" s="79"/>
      <c r="BF128" s="79"/>
      <c r="BG128" s="79"/>
      <c r="BH128" s="79"/>
      <c r="BI128" s="79">
        <v>20000000000</v>
      </c>
      <c r="BJ128" s="79"/>
      <c r="BK128" s="71">
        <v>50000000</v>
      </c>
      <c r="BL128" s="79"/>
      <c r="BM128" s="79"/>
      <c r="BN128" s="79"/>
      <c r="BO128" s="118">
        <v>50000000</v>
      </c>
      <c r="BP128" s="79"/>
      <c r="BQ128" s="79"/>
      <c r="BR128" s="79"/>
      <c r="BS128" s="79"/>
      <c r="BT128" s="79"/>
      <c r="BU128" s="79"/>
      <c r="BV128" s="79"/>
      <c r="BW128" s="79"/>
      <c r="BX128" s="71">
        <v>20100000000</v>
      </c>
      <c r="BY128" s="73">
        <v>0</v>
      </c>
      <c r="BZ128" s="73">
        <v>0</v>
      </c>
      <c r="CA128" s="73">
        <v>0</v>
      </c>
      <c r="CB128" s="73">
        <v>100000000</v>
      </c>
      <c r="CC128" s="73">
        <v>0</v>
      </c>
      <c r="CD128" s="73">
        <v>0</v>
      </c>
      <c r="CE128" s="73">
        <v>0</v>
      </c>
      <c r="CF128" s="73">
        <v>0</v>
      </c>
      <c r="CG128" s="73">
        <v>0</v>
      </c>
      <c r="CH128" s="73">
        <v>0</v>
      </c>
      <c r="CI128" s="73">
        <v>20000000000</v>
      </c>
      <c r="CJ128" s="73">
        <v>0</v>
      </c>
      <c r="CK128" s="63" t="s">
        <v>1193</v>
      </c>
      <c r="CL128" s="74" t="s">
        <v>1172</v>
      </c>
      <c r="CM128" s="74" t="s">
        <v>1173</v>
      </c>
      <c r="CN128" s="74" t="s">
        <v>877</v>
      </c>
      <c r="CO128" s="60">
        <v>1</v>
      </c>
      <c r="CP128" s="61" t="s">
        <v>196</v>
      </c>
      <c r="CQ128" s="60">
        <v>103</v>
      </c>
      <c r="CR128" s="61" t="s">
        <v>919</v>
      </c>
      <c r="CS128" s="60">
        <v>10304</v>
      </c>
      <c r="CT128" s="61" t="s">
        <v>1121</v>
      </c>
      <c r="CU128" s="62">
        <v>1030402</v>
      </c>
      <c r="CV128" s="63" t="s">
        <v>1156</v>
      </c>
      <c r="CW128" s="100" t="s">
        <v>1123</v>
      </c>
      <c r="CX128" s="100" t="s">
        <v>196</v>
      </c>
      <c r="CY128" s="100" t="s">
        <v>919</v>
      </c>
      <c r="CZ128" s="100" t="s">
        <v>1121</v>
      </c>
      <c r="DA128" s="100" t="s">
        <v>1156</v>
      </c>
    </row>
    <row r="129" spans="2:105" ht="102" hidden="1" x14ac:dyDescent="0.25">
      <c r="B129" s="65" t="s">
        <v>1194</v>
      </c>
      <c r="C129" s="80" t="s">
        <v>1195</v>
      </c>
      <c r="D129" s="63" t="s">
        <v>1188</v>
      </c>
      <c r="E129" s="65" t="s">
        <v>1114</v>
      </c>
      <c r="F129" s="63" t="s">
        <v>1115</v>
      </c>
      <c r="G129" s="62" t="s">
        <v>183</v>
      </c>
      <c r="H129" s="63" t="s">
        <v>1167</v>
      </c>
      <c r="I129" s="62" t="s">
        <v>185</v>
      </c>
      <c r="J129" s="307">
        <v>2015</v>
      </c>
      <c r="K129" s="308">
        <v>24000</v>
      </c>
      <c r="L129" s="63" t="s">
        <v>242</v>
      </c>
      <c r="M129" s="63" t="s">
        <v>1196</v>
      </c>
      <c r="N129" s="63" t="s">
        <v>1190</v>
      </c>
      <c r="O129" s="63" t="s">
        <v>1197</v>
      </c>
      <c r="P129" s="63" t="s">
        <v>657</v>
      </c>
      <c r="Q129" s="63" t="s">
        <v>1192</v>
      </c>
      <c r="R129" s="63"/>
      <c r="S129" s="68">
        <v>13300</v>
      </c>
      <c r="T129" s="69">
        <v>0</v>
      </c>
      <c r="U129" s="69">
        <v>0</v>
      </c>
      <c r="V129" s="69">
        <v>0</v>
      </c>
      <c r="W129" s="69">
        <v>13300</v>
      </c>
      <c r="X129" s="71">
        <v>0</v>
      </c>
      <c r="Y129" s="79"/>
      <c r="Z129" s="79"/>
      <c r="AA129" s="79"/>
      <c r="AB129" s="79"/>
      <c r="AC129" s="79"/>
      <c r="AD129" s="79"/>
      <c r="AE129" s="79"/>
      <c r="AF129" s="79"/>
      <c r="AG129" s="79"/>
      <c r="AH129" s="79"/>
      <c r="AI129" s="79"/>
      <c r="AJ129" s="79"/>
      <c r="AK129" s="71">
        <v>0</v>
      </c>
      <c r="AL129" s="79"/>
      <c r="AM129" s="79"/>
      <c r="AN129" s="79"/>
      <c r="AO129" s="79"/>
      <c r="AP129" s="79"/>
      <c r="AQ129" s="79"/>
      <c r="AR129" s="79"/>
      <c r="AS129" s="79"/>
      <c r="AT129" s="79"/>
      <c r="AU129" s="79"/>
      <c r="AV129" s="79"/>
      <c r="AW129" s="79"/>
      <c r="AX129" s="71">
        <v>50000000</v>
      </c>
      <c r="AY129" s="79"/>
      <c r="AZ129" s="79"/>
      <c r="BA129" s="79"/>
      <c r="BB129" s="97">
        <v>50000000</v>
      </c>
      <c r="BC129" s="79"/>
      <c r="BD129" s="79"/>
      <c r="BE129" s="79"/>
      <c r="BF129" s="79"/>
      <c r="BG129" s="79"/>
      <c r="BH129" s="79"/>
      <c r="BI129" s="79"/>
      <c r="BJ129" s="79"/>
      <c r="BK129" s="71">
        <v>50000000</v>
      </c>
      <c r="BL129" s="79"/>
      <c r="BM129" s="79"/>
      <c r="BN129" s="79"/>
      <c r="BO129" s="97">
        <v>50000000</v>
      </c>
      <c r="BP129" s="79"/>
      <c r="BQ129" s="79"/>
      <c r="BR129" s="79"/>
      <c r="BS129" s="79"/>
      <c r="BT129" s="79"/>
      <c r="BU129" s="79"/>
      <c r="BV129" s="79"/>
      <c r="BW129" s="79"/>
      <c r="BX129" s="71">
        <v>100000000</v>
      </c>
      <c r="BY129" s="73">
        <v>0</v>
      </c>
      <c r="BZ129" s="73">
        <v>0</v>
      </c>
      <c r="CA129" s="73">
        <v>0</v>
      </c>
      <c r="CB129" s="73">
        <v>100000000</v>
      </c>
      <c r="CC129" s="73">
        <v>0</v>
      </c>
      <c r="CD129" s="73">
        <v>0</v>
      </c>
      <c r="CE129" s="73">
        <v>0</v>
      </c>
      <c r="CF129" s="73">
        <v>0</v>
      </c>
      <c r="CG129" s="73">
        <v>0</v>
      </c>
      <c r="CH129" s="73">
        <v>0</v>
      </c>
      <c r="CI129" s="73">
        <v>0</v>
      </c>
      <c r="CJ129" s="73">
        <v>0</v>
      </c>
      <c r="CK129" s="63" t="s">
        <v>1198</v>
      </c>
      <c r="CL129" s="74" t="s">
        <v>1172</v>
      </c>
      <c r="CM129" s="74" t="s">
        <v>1173</v>
      </c>
      <c r="CN129" s="74" t="s">
        <v>877</v>
      </c>
      <c r="CO129" s="60">
        <v>1</v>
      </c>
      <c r="CP129" s="61" t="s">
        <v>196</v>
      </c>
      <c r="CQ129" s="60">
        <v>103</v>
      </c>
      <c r="CR129" s="61" t="s">
        <v>919</v>
      </c>
      <c r="CS129" s="60">
        <v>10304</v>
      </c>
      <c r="CT129" s="61" t="s">
        <v>1121</v>
      </c>
      <c r="CU129" s="62">
        <v>1030402</v>
      </c>
      <c r="CV129" s="63" t="s">
        <v>1156</v>
      </c>
      <c r="CW129" s="100" t="s">
        <v>1123</v>
      </c>
      <c r="CX129" s="100" t="s">
        <v>196</v>
      </c>
      <c r="CY129" s="100" t="s">
        <v>919</v>
      </c>
      <c r="CZ129" s="100" t="s">
        <v>1121</v>
      </c>
      <c r="DA129" s="100" t="s">
        <v>1156</v>
      </c>
    </row>
    <row r="130" spans="2:105" ht="102" hidden="1" x14ac:dyDescent="0.25">
      <c r="B130" s="99" t="s">
        <v>1199</v>
      </c>
      <c r="C130" s="80" t="s">
        <v>1200</v>
      </c>
      <c r="D130" s="63" t="s">
        <v>1201</v>
      </c>
      <c r="E130" s="65" t="s">
        <v>1114</v>
      </c>
      <c r="F130" s="63" t="s">
        <v>1115</v>
      </c>
      <c r="G130" s="62" t="s">
        <v>240</v>
      </c>
      <c r="H130" s="63" t="s">
        <v>1167</v>
      </c>
      <c r="I130" s="62" t="s">
        <v>185</v>
      </c>
      <c r="J130" s="307">
        <v>2015</v>
      </c>
      <c r="K130" s="308">
        <v>91</v>
      </c>
      <c r="L130" s="63" t="s">
        <v>242</v>
      </c>
      <c r="M130" s="63" t="s">
        <v>1202</v>
      </c>
      <c r="N130" s="63" t="s">
        <v>1203</v>
      </c>
      <c r="O130" s="63" t="s">
        <v>1204</v>
      </c>
      <c r="P130" s="63" t="s">
        <v>257</v>
      </c>
      <c r="Q130" s="63"/>
      <c r="R130" s="63"/>
      <c r="S130" s="68">
        <v>100</v>
      </c>
      <c r="T130" s="70">
        <v>100</v>
      </c>
      <c r="U130" s="70">
        <v>100</v>
      </c>
      <c r="V130" s="70">
        <v>100</v>
      </c>
      <c r="W130" s="70">
        <v>100</v>
      </c>
      <c r="X130" s="71">
        <v>70000000</v>
      </c>
      <c r="Y130" s="79"/>
      <c r="Z130" s="79"/>
      <c r="AA130" s="79"/>
      <c r="AB130" s="79">
        <v>70000000</v>
      </c>
      <c r="AC130" s="79"/>
      <c r="AD130" s="79"/>
      <c r="AE130" s="79"/>
      <c r="AF130" s="79"/>
      <c r="AG130" s="79"/>
      <c r="AH130" s="79"/>
      <c r="AI130" s="79"/>
      <c r="AJ130" s="79"/>
      <c r="AK130" s="71">
        <v>74200000</v>
      </c>
      <c r="AL130" s="79"/>
      <c r="AM130" s="79"/>
      <c r="AN130" s="79"/>
      <c r="AO130" s="79">
        <v>74200000</v>
      </c>
      <c r="AP130" s="79"/>
      <c r="AQ130" s="79"/>
      <c r="AR130" s="79"/>
      <c r="AS130" s="79"/>
      <c r="AT130" s="79"/>
      <c r="AU130" s="79"/>
      <c r="AV130" s="79"/>
      <c r="AW130" s="79"/>
      <c r="AX130" s="71">
        <v>78652000</v>
      </c>
      <c r="AY130" s="79"/>
      <c r="AZ130" s="79"/>
      <c r="BA130" s="79"/>
      <c r="BB130" s="79">
        <v>78652000</v>
      </c>
      <c r="BC130" s="79"/>
      <c r="BD130" s="79"/>
      <c r="BE130" s="79"/>
      <c r="BF130" s="79"/>
      <c r="BG130" s="79"/>
      <c r="BH130" s="79"/>
      <c r="BI130" s="79"/>
      <c r="BJ130" s="79"/>
      <c r="BK130" s="71">
        <v>83371120</v>
      </c>
      <c r="BL130" s="79"/>
      <c r="BM130" s="79"/>
      <c r="BN130" s="79"/>
      <c r="BO130" s="79">
        <v>83371120</v>
      </c>
      <c r="BP130" s="79"/>
      <c r="BQ130" s="79"/>
      <c r="BR130" s="79"/>
      <c r="BS130" s="79"/>
      <c r="BT130" s="79"/>
      <c r="BU130" s="79"/>
      <c r="BV130" s="79"/>
      <c r="BW130" s="79"/>
      <c r="BX130" s="71">
        <v>306223120</v>
      </c>
      <c r="BY130" s="73">
        <v>0</v>
      </c>
      <c r="BZ130" s="73">
        <v>0</v>
      </c>
      <c r="CA130" s="73">
        <v>0</v>
      </c>
      <c r="CB130" s="73">
        <v>306223120</v>
      </c>
      <c r="CC130" s="73">
        <v>0</v>
      </c>
      <c r="CD130" s="73">
        <v>0</v>
      </c>
      <c r="CE130" s="73">
        <v>0</v>
      </c>
      <c r="CF130" s="73">
        <v>0</v>
      </c>
      <c r="CG130" s="73">
        <v>0</v>
      </c>
      <c r="CH130" s="73">
        <v>0</v>
      </c>
      <c r="CI130" s="73">
        <v>0</v>
      </c>
      <c r="CJ130" s="73">
        <v>0</v>
      </c>
      <c r="CK130" s="63" t="s">
        <v>1205</v>
      </c>
      <c r="CL130" s="74" t="s">
        <v>1172</v>
      </c>
      <c r="CM130" s="74" t="s">
        <v>1173</v>
      </c>
      <c r="CN130" s="74" t="s">
        <v>877</v>
      </c>
      <c r="CO130" s="60">
        <v>1</v>
      </c>
      <c r="CP130" s="61" t="s">
        <v>196</v>
      </c>
      <c r="CQ130" s="60">
        <v>103</v>
      </c>
      <c r="CR130" s="61" t="s">
        <v>919</v>
      </c>
      <c r="CS130" s="60">
        <v>10304</v>
      </c>
      <c r="CT130" s="61" t="s">
        <v>1121</v>
      </c>
      <c r="CU130" s="62">
        <v>1030402</v>
      </c>
      <c r="CV130" s="63" t="s">
        <v>1156</v>
      </c>
      <c r="CW130" s="100" t="s">
        <v>1123</v>
      </c>
      <c r="CX130" s="100" t="s">
        <v>196</v>
      </c>
      <c r="CY130" s="100" t="s">
        <v>919</v>
      </c>
      <c r="CZ130" s="100" t="s">
        <v>1121</v>
      </c>
      <c r="DA130" s="100" t="s">
        <v>1156</v>
      </c>
    </row>
    <row r="131" spans="2:105" ht="102" hidden="1" x14ac:dyDescent="0.25">
      <c r="B131" s="65" t="s">
        <v>1206</v>
      </c>
      <c r="C131" s="80" t="s">
        <v>1207</v>
      </c>
      <c r="D131" s="63" t="s">
        <v>1166</v>
      </c>
      <c r="E131" s="65" t="s">
        <v>1114</v>
      </c>
      <c r="F131" s="63" t="s">
        <v>1115</v>
      </c>
      <c r="G131" s="62" t="s">
        <v>183</v>
      </c>
      <c r="H131" s="63" t="s">
        <v>679</v>
      </c>
      <c r="I131" s="62" t="s">
        <v>185</v>
      </c>
      <c r="J131" s="307">
        <v>2015</v>
      </c>
      <c r="K131" s="308" t="s">
        <v>490</v>
      </c>
      <c r="L131" s="63" t="s">
        <v>242</v>
      </c>
      <c r="M131" s="63" t="s">
        <v>1208</v>
      </c>
      <c r="N131" s="63" t="s">
        <v>1209</v>
      </c>
      <c r="O131" s="77" t="s">
        <v>1210</v>
      </c>
      <c r="P131" s="63" t="s">
        <v>257</v>
      </c>
      <c r="Q131" s="63" t="s">
        <v>232</v>
      </c>
      <c r="R131" s="63"/>
      <c r="S131" s="68">
        <v>0.75</v>
      </c>
      <c r="T131" s="69">
        <v>0</v>
      </c>
      <c r="U131" s="69">
        <v>1</v>
      </c>
      <c r="V131" s="69">
        <v>0.5</v>
      </c>
      <c r="W131" s="69">
        <v>0.75</v>
      </c>
      <c r="X131" s="71">
        <v>129128936</v>
      </c>
      <c r="Y131" s="79"/>
      <c r="Z131" s="79"/>
      <c r="AA131" s="79"/>
      <c r="AB131" s="79"/>
      <c r="AC131" s="79"/>
      <c r="AD131" s="79"/>
      <c r="AE131" s="79"/>
      <c r="AF131" s="79"/>
      <c r="AG131" s="97">
        <v>129128936</v>
      </c>
      <c r="AH131" s="79"/>
      <c r="AI131" s="79"/>
      <c r="AJ131" s="79"/>
      <c r="AK131" s="71">
        <v>138813606</v>
      </c>
      <c r="AL131" s="79"/>
      <c r="AM131" s="79"/>
      <c r="AN131" s="79"/>
      <c r="AO131" s="79"/>
      <c r="AP131" s="79"/>
      <c r="AQ131" s="79"/>
      <c r="AR131" s="79"/>
      <c r="AS131" s="79"/>
      <c r="AT131" s="97">
        <v>138813606</v>
      </c>
      <c r="AU131" s="79"/>
      <c r="AV131" s="79"/>
      <c r="AW131" s="79"/>
      <c r="AX131" s="71">
        <v>149224627</v>
      </c>
      <c r="AY131" s="79"/>
      <c r="AZ131" s="79"/>
      <c r="BA131" s="79"/>
      <c r="BB131" s="79"/>
      <c r="BC131" s="79"/>
      <c r="BD131" s="79"/>
      <c r="BE131" s="79"/>
      <c r="BF131" s="79"/>
      <c r="BG131" s="97">
        <v>149224627</v>
      </c>
      <c r="BH131" s="79"/>
      <c r="BI131" s="79"/>
      <c r="BJ131" s="79"/>
      <c r="BK131" s="71">
        <v>160416472</v>
      </c>
      <c r="BL131" s="79"/>
      <c r="BM131" s="79"/>
      <c r="BN131" s="79"/>
      <c r="BO131" s="79"/>
      <c r="BP131" s="79"/>
      <c r="BQ131" s="79"/>
      <c r="BR131" s="79"/>
      <c r="BS131" s="79"/>
      <c r="BT131" s="97">
        <v>160416472</v>
      </c>
      <c r="BU131" s="79"/>
      <c r="BV131" s="79"/>
      <c r="BW131" s="79"/>
      <c r="BX131" s="71">
        <v>577583641</v>
      </c>
      <c r="BY131" s="73">
        <v>0</v>
      </c>
      <c r="BZ131" s="73">
        <v>0</v>
      </c>
      <c r="CA131" s="73">
        <v>0</v>
      </c>
      <c r="CB131" s="73">
        <v>0</v>
      </c>
      <c r="CC131" s="73">
        <v>0</v>
      </c>
      <c r="CD131" s="73">
        <v>0</v>
      </c>
      <c r="CE131" s="73">
        <v>0</v>
      </c>
      <c r="CF131" s="73">
        <v>0</v>
      </c>
      <c r="CG131" s="73">
        <v>577583641</v>
      </c>
      <c r="CH131" s="73">
        <v>0</v>
      </c>
      <c r="CI131" s="73">
        <v>0</v>
      </c>
      <c r="CJ131" s="73">
        <v>0</v>
      </c>
      <c r="CK131" s="63" t="s">
        <v>1211</v>
      </c>
      <c r="CL131" s="74" t="s">
        <v>875</v>
      </c>
      <c r="CM131" s="74" t="s">
        <v>876</v>
      </c>
      <c r="CN131" s="74" t="s">
        <v>877</v>
      </c>
      <c r="CO131" s="60">
        <v>1</v>
      </c>
      <c r="CP131" s="61" t="s">
        <v>196</v>
      </c>
      <c r="CQ131" s="60">
        <v>103</v>
      </c>
      <c r="CR131" s="61" t="s">
        <v>919</v>
      </c>
      <c r="CS131" s="60">
        <v>10304</v>
      </c>
      <c r="CT131" s="61" t="s">
        <v>1121</v>
      </c>
      <c r="CU131" s="62">
        <v>1030402</v>
      </c>
      <c r="CV131" s="63" t="s">
        <v>1156</v>
      </c>
      <c r="CW131" s="100" t="s">
        <v>1123</v>
      </c>
      <c r="CX131" s="100" t="s">
        <v>196</v>
      </c>
      <c r="CY131" s="100" t="s">
        <v>919</v>
      </c>
      <c r="CZ131" s="100" t="s">
        <v>1121</v>
      </c>
      <c r="DA131" s="100" t="s">
        <v>1156</v>
      </c>
    </row>
    <row r="132" spans="2:105" ht="89.25" hidden="1" x14ac:dyDescent="0.25">
      <c r="B132" s="88" t="s">
        <v>1212</v>
      </c>
      <c r="C132" s="80" t="s">
        <v>1213</v>
      </c>
      <c r="D132" s="100" t="s">
        <v>589</v>
      </c>
      <c r="E132" s="65" t="s">
        <v>1214</v>
      </c>
      <c r="F132" s="63" t="s">
        <v>1215</v>
      </c>
      <c r="G132" s="62" t="s">
        <v>183</v>
      </c>
      <c r="H132" s="63" t="s">
        <v>592</v>
      </c>
      <c r="I132" s="62" t="s">
        <v>185</v>
      </c>
      <c r="J132" s="307">
        <v>2015</v>
      </c>
      <c r="K132" s="308">
        <v>0</v>
      </c>
      <c r="L132" s="63" t="s">
        <v>1216</v>
      </c>
      <c r="M132" s="63" t="s">
        <v>1217</v>
      </c>
      <c r="N132" s="63" t="s">
        <v>1218</v>
      </c>
      <c r="O132" s="63" t="s">
        <v>1219</v>
      </c>
      <c r="P132" s="63" t="s">
        <v>190</v>
      </c>
      <c r="Q132" s="63" t="s">
        <v>1220</v>
      </c>
      <c r="R132" s="63"/>
      <c r="S132" s="68">
        <v>32794</v>
      </c>
      <c r="T132" s="91">
        <v>8000</v>
      </c>
      <c r="U132" s="91">
        <v>16000</v>
      </c>
      <c r="V132" s="91">
        <v>24000</v>
      </c>
      <c r="W132" s="91">
        <v>32794</v>
      </c>
      <c r="X132" s="71">
        <v>4300000000</v>
      </c>
      <c r="Y132" s="78">
        <v>1728000000</v>
      </c>
      <c r="Z132" s="79">
        <v>2572000000</v>
      </c>
      <c r="AA132" s="79"/>
      <c r="AB132" s="79"/>
      <c r="AC132" s="79"/>
      <c r="AD132" s="79"/>
      <c r="AE132" s="79"/>
      <c r="AF132" s="79"/>
      <c r="AG132" s="79"/>
      <c r="AH132" s="79"/>
      <c r="AI132" s="79"/>
      <c r="AJ132" s="79"/>
      <c r="AK132" s="71">
        <v>4655563900</v>
      </c>
      <c r="AL132" s="78">
        <v>1862225600</v>
      </c>
      <c r="AM132" s="79">
        <v>2793338300</v>
      </c>
      <c r="AN132" s="79"/>
      <c r="AO132" s="79"/>
      <c r="AP132" s="79"/>
      <c r="AQ132" s="79"/>
      <c r="AR132" s="79"/>
      <c r="AS132" s="79"/>
      <c r="AT132" s="79"/>
      <c r="AU132" s="79"/>
      <c r="AV132" s="79"/>
      <c r="AW132" s="79"/>
      <c r="AX132" s="71">
        <v>5019736924</v>
      </c>
      <c r="AY132" s="78">
        <v>2007894770</v>
      </c>
      <c r="AZ132" s="79">
        <v>3011842154</v>
      </c>
      <c r="BA132" s="79"/>
      <c r="BB132" s="79"/>
      <c r="BC132" s="79"/>
      <c r="BD132" s="79"/>
      <c r="BE132" s="79"/>
      <c r="BF132" s="79"/>
      <c r="BG132" s="79"/>
      <c r="BH132" s="79"/>
      <c r="BI132" s="79"/>
      <c r="BJ132" s="79"/>
      <c r="BK132" s="71">
        <v>6004699076</v>
      </c>
      <c r="BL132" s="78">
        <v>2401879630</v>
      </c>
      <c r="BM132" s="79">
        <v>3602819446</v>
      </c>
      <c r="BN132" s="79"/>
      <c r="BO132" s="79"/>
      <c r="BP132" s="79"/>
      <c r="BQ132" s="79"/>
      <c r="BR132" s="79"/>
      <c r="BS132" s="79"/>
      <c r="BT132" s="79"/>
      <c r="BU132" s="79"/>
      <c r="BV132" s="79"/>
      <c r="BW132" s="79"/>
      <c r="BX132" s="71">
        <v>19979999900</v>
      </c>
      <c r="BY132" s="73">
        <v>8000000000</v>
      </c>
      <c r="BZ132" s="73">
        <v>11979999900</v>
      </c>
      <c r="CA132" s="73">
        <v>0</v>
      </c>
      <c r="CB132" s="73">
        <v>0</v>
      </c>
      <c r="CC132" s="73">
        <v>0</v>
      </c>
      <c r="CD132" s="73">
        <v>0</v>
      </c>
      <c r="CE132" s="73">
        <v>0</v>
      </c>
      <c r="CF132" s="73">
        <v>0</v>
      </c>
      <c r="CG132" s="73">
        <v>0</v>
      </c>
      <c r="CH132" s="73">
        <v>0</v>
      </c>
      <c r="CI132" s="73">
        <v>0</v>
      </c>
      <c r="CJ132" s="73">
        <v>0</v>
      </c>
      <c r="CK132" s="63" t="s">
        <v>1221</v>
      </c>
      <c r="CL132" s="74" t="s">
        <v>1154</v>
      </c>
      <c r="CM132" s="74" t="s">
        <v>1155</v>
      </c>
      <c r="CN132" s="74" t="s">
        <v>268</v>
      </c>
      <c r="CO132" s="60">
        <v>1</v>
      </c>
      <c r="CP132" s="61" t="s">
        <v>196</v>
      </c>
      <c r="CQ132" s="60">
        <v>104</v>
      </c>
      <c r="CR132" s="61" t="s">
        <v>1222</v>
      </c>
      <c r="CS132" s="60">
        <v>10401</v>
      </c>
      <c r="CT132" s="61" t="s">
        <v>1223</v>
      </c>
      <c r="CU132" s="62">
        <v>1040101</v>
      </c>
      <c r="CV132" s="63" t="s">
        <v>1224</v>
      </c>
      <c r="CW132" s="100" t="s">
        <v>1225</v>
      </c>
      <c r="CX132" s="100" t="s">
        <v>196</v>
      </c>
      <c r="CY132" s="100" t="s">
        <v>1222</v>
      </c>
      <c r="CZ132" s="100" t="s">
        <v>1223</v>
      </c>
      <c r="DA132" s="100" t="s">
        <v>1224</v>
      </c>
    </row>
    <row r="133" spans="2:105" ht="89.25" hidden="1" x14ac:dyDescent="0.25">
      <c r="B133" s="88" t="s">
        <v>1226</v>
      </c>
      <c r="C133" s="80" t="s">
        <v>1227</v>
      </c>
      <c r="D133" s="100" t="s">
        <v>589</v>
      </c>
      <c r="E133" s="65" t="s">
        <v>1214</v>
      </c>
      <c r="F133" s="63" t="s">
        <v>1215</v>
      </c>
      <c r="G133" s="62" t="s">
        <v>183</v>
      </c>
      <c r="H133" s="63" t="s">
        <v>592</v>
      </c>
      <c r="I133" s="62" t="s">
        <v>185</v>
      </c>
      <c r="J133" s="307">
        <v>2015</v>
      </c>
      <c r="K133" s="308">
        <v>0</v>
      </c>
      <c r="L133" s="63" t="s">
        <v>1228</v>
      </c>
      <c r="M133" s="63" t="s">
        <v>1229</v>
      </c>
      <c r="N133" s="63" t="s">
        <v>1230</v>
      </c>
      <c r="O133" s="63" t="s">
        <v>1231</v>
      </c>
      <c r="P133" s="63" t="s">
        <v>657</v>
      </c>
      <c r="Q133" s="63" t="s">
        <v>1232</v>
      </c>
      <c r="R133" s="63"/>
      <c r="S133" s="68">
        <v>30</v>
      </c>
      <c r="T133" s="70">
        <v>10</v>
      </c>
      <c r="U133" s="70">
        <v>20</v>
      </c>
      <c r="V133" s="70">
        <v>20</v>
      </c>
      <c r="W133" s="70">
        <v>30</v>
      </c>
      <c r="X133" s="71">
        <v>1979000000</v>
      </c>
      <c r="Y133" s="119">
        <v>570000000</v>
      </c>
      <c r="Z133" s="79"/>
      <c r="AA133" s="79"/>
      <c r="AB133" s="79"/>
      <c r="AC133" s="79"/>
      <c r="AD133" s="79"/>
      <c r="AE133" s="79"/>
      <c r="AF133" s="79"/>
      <c r="AG133" s="79">
        <v>1409000000</v>
      </c>
      <c r="AH133" s="79"/>
      <c r="AI133" s="79"/>
      <c r="AJ133" s="79"/>
      <c r="AK133" s="71">
        <v>1979000000</v>
      </c>
      <c r="AL133" s="119">
        <v>570000000</v>
      </c>
      <c r="AM133" s="79"/>
      <c r="AN133" s="79"/>
      <c r="AO133" s="79"/>
      <c r="AP133" s="79"/>
      <c r="AQ133" s="79"/>
      <c r="AR133" s="79"/>
      <c r="AS133" s="79"/>
      <c r="AT133" s="79">
        <v>1409000000</v>
      </c>
      <c r="AU133" s="79"/>
      <c r="AV133" s="79"/>
      <c r="AW133" s="79"/>
      <c r="AX133" s="71">
        <v>1979000000</v>
      </c>
      <c r="AY133" s="119">
        <v>570000000</v>
      </c>
      <c r="AZ133" s="79"/>
      <c r="BA133" s="79"/>
      <c r="BB133" s="79"/>
      <c r="BC133" s="79"/>
      <c r="BD133" s="79"/>
      <c r="BE133" s="79"/>
      <c r="BF133" s="79"/>
      <c r="BG133" s="79">
        <v>1409000000</v>
      </c>
      <c r="BH133" s="79"/>
      <c r="BI133" s="79"/>
      <c r="BJ133" s="79"/>
      <c r="BK133" s="71">
        <v>1979000000</v>
      </c>
      <c r="BL133" s="119">
        <v>570000000</v>
      </c>
      <c r="BM133" s="79"/>
      <c r="BN133" s="79"/>
      <c r="BO133" s="79"/>
      <c r="BP133" s="79"/>
      <c r="BQ133" s="79"/>
      <c r="BR133" s="79"/>
      <c r="BS133" s="79"/>
      <c r="BT133" s="79">
        <v>1409000000</v>
      </c>
      <c r="BU133" s="79"/>
      <c r="BV133" s="79"/>
      <c r="BW133" s="79"/>
      <c r="BX133" s="71">
        <v>7916000000</v>
      </c>
      <c r="BY133" s="73">
        <v>2280000000</v>
      </c>
      <c r="BZ133" s="73">
        <v>0</v>
      </c>
      <c r="CA133" s="73">
        <v>0</v>
      </c>
      <c r="CB133" s="73">
        <v>0</v>
      </c>
      <c r="CC133" s="73">
        <v>0</v>
      </c>
      <c r="CD133" s="73">
        <v>0</v>
      </c>
      <c r="CE133" s="73">
        <v>0</v>
      </c>
      <c r="CF133" s="73">
        <v>0</v>
      </c>
      <c r="CG133" s="73">
        <v>5636000000</v>
      </c>
      <c r="CH133" s="73">
        <v>0</v>
      </c>
      <c r="CI133" s="73">
        <v>0</v>
      </c>
      <c r="CJ133" s="73">
        <v>0</v>
      </c>
      <c r="CK133" s="63" t="s">
        <v>1233</v>
      </c>
      <c r="CL133" s="74" t="s">
        <v>1154</v>
      </c>
      <c r="CM133" s="74" t="s">
        <v>1155</v>
      </c>
      <c r="CN133" s="74" t="s">
        <v>586</v>
      </c>
      <c r="CO133" s="60">
        <v>1</v>
      </c>
      <c r="CP133" s="61" t="s">
        <v>196</v>
      </c>
      <c r="CQ133" s="60">
        <v>104</v>
      </c>
      <c r="CR133" s="61" t="s">
        <v>1222</v>
      </c>
      <c r="CS133" s="60">
        <v>10401</v>
      </c>
      <c r="CT133" s="61" t="s">
        <v>1223</v>
      </c>
      <c r="CU133" s="62">
        <v>1040101</v>
      </c>
      <c r="CV133" s="63" t="s">
        <v>1224</v>
      </c>
      <c r="CW133" s="100" t="s">
        <v>1225</v>
      </c>
      <c r="CX133" s="100" t="s">
        <v>196</v>
      </c>
      <c r="CY133" s="100" t="s">
        <v>1222</v>
      </c>
      <c r="CZ133" s="100" t="s">
        <v>1223</v>
      </c>
      <c r="DA133" s="100" t="s">
        <v>1224</v>
      </c>
    </row>
    <row r="134" spans="2:105" ht="89.25" hidden="1" x14ac:dyDescent="0.25">
      <c r="B134" s="88" t="s">
        <v>1234</v>
      </c>
      <c r="C134" s="89" t="s">
        <v>1235</v>
      </c>
      <c r="D134" s="100" t="s">
        <v>589</v>
      </c>
      <c r="E134" s="65" t="s">
        <v>1214</v>
      </c>
      <c r="F134" s="63" t="s">
        <v>1215</v>
      </c>
      <c r="G134" s="62" t="s">
        <v>183</v>
      </c>
      <c r="H134" s="63" t="s">
        <v>592</v>
      </c>
      <c r="I134" s="62" t="s">
        <v>185</v>
      </c>
      <c r="J134" s="307">
        <v>2015</v>
      </c>
      <c r="K134" s="308">
        <v>0</v>
      </c>
      <c r="L134" s="63" t="s">
        <v>1216</v>
      </c>
      <c r="M134" s="63" t="s">
        <v>1236</v>
      </c>
      <c r="N134" s="87" t="s">
        <v>1237</v>
      </c>
      <c r="O134" s="87" t="s">
        <v>1238</v>
      </c>
      <c r="P134" s="63" t="s">
        <v>657</v>
      </c>
      <c r="Q134" s="87" t="s">
        <v>1239</v>
      </c>
      <c r="R134" s="87"/>
      <c r="S134" s="68">
        <v>50</v>
      </c>
      <c r="T134" s="91">
        <v>10</v>
      </c>
      <c r="U134" s="91">
        <v>22</v>
      </c>
      <c r="V134" s="91">
        <v>34</v>
      </c>
      <c r="W134" s="91">
        <v>50</v>
      </c>
      <c r="X134" s="71">
        <v>350000000</v>
      </c>
      <c r="Y134" s="120">
        <v>50000000</v>
      </c>
      <c r="Z134" s="120">
        <v>300000000</v>
      </c>
      <c r="AA134" s="92"/>
      <c r="AB134" s="92"/>
      <c r="AC134" s="92"/>
      <c r="AD134" s="92"/>
      <c r="AE134" s="92"/>
      <c r="AF134" s="92"/>
      <c r="AG134" s="92"/>
      <c r="AH134" s="92"/>
      <c r="AI134" s="92"/>
      <c r="AJ134" s="92"/>
      <c r="AK134" s="71">
        <v>250000000</v>
      </c>
      <c r="AL134" s="120">
        <v>50000000</v>
      </c>
      <c r="AM134" s="120">
        <v>200000000</v>
      </c>
      <c r="AN134" s="92"/>
      <c r="AO134" s="92"/>
      <c r="AP134" s="92"/>
      <c r="AQ134" s="92"/>
      <c r="AR134" s="92"/>
      <c r="AS134" s="92"/>
      <c r="AT134" s="92"/>
      <c r="AU134" s="92"/>
      <c r="AV134" s="92"/>
      <c r="AW134" s="92"/>
      <c r="AX134" s="71">
        <v>300000000</v>
      </c>
      <c r="AY134" s="120">
        <v>50000000</v>
      </c>
      <c r="AZ134" s="120">
        <v>250000000</v>
      </c>
      <c r="BA134" s="92"/>
      <c r="BB134" s="92"/>
      <c r="BC134" s="92"/>
      <c r="BD134" s="92"/>
      <c r="BE134" s="92"/>
      <c r="BF134" s="92"/>
      <c r="BG134" s="92"/>
      <c r="BH134" s="92"/>
      <c r="BI134" s="92"/>
      <c r="BJ134" s="92"/>
      <c r="BK134" s="71">
        <v>300000000</v>
      </c>
      <c r="BL134" s="120">
        <v>50000000</v>
      </c>
      <c r="BM134" s="120">
        <v>250000000</v>
      </c>
      <c r="BN134" s="92"/>
      <c r="BO134" s="92"/>
      <c r="BP134" s="92"/>
      <c r="BQ134" s="92"/>
      <c r="BR134" s="92"/>
      <c r="BS134" s="92"/>
      <c r="BT134" s="92"/>
      <c r="BU134" s="92"/>
      <c r="BV134" s="92"/>
      <c r="BW134" s="92"/>
      <c r="BX134" s="71">
        <v>1200000000</v>
      </c>
      <c r="BY134" s="93">
        <v>200000000</v>
      </c>
      <c r="BZ134" s="93">
        <v>1000000000</v>
      </c>
      <c r="CA134" s="93">
        <v>0</v>
      </c>
      <c r="CB134" s="93">
        <v>0</v>
      </c>
      <c r="CC134" s="93">
        <v>0</v>
      </c>
      <c r="CD134" s="93">
        <v>0</v>
      </c>
      <c r="CE134" s="93">
        <v>0</v>
      </c>
      <c r="CF134" s="93">
        <v>0</v>
      </c>
      <c r="CG134" s="93">
        <v>0</v>
      </c>
      <c r="CH134" s="93">
        <v>0</v>
      </c>
      <c r="CI134" s="93">
        <v>0</v>
      </c>
      <c r="CJ134" s="93">
        <v>0</v>
      </c>
      <c r="CK134" s="87" t="s">
        <v>1240</v>
      </c>
      <c r="CL134" s="90" t="s">
        <v>1154</v>
      </c>
      <c r="CM134" s="90" t="s">
        <v>1155</v>
      </c>
      <c r="CN134" s="90" t="s">
        <v>586</v>
      </c>
      <c r="CO134" s="84">
        <v>1</v>
      </c>
      <c r="CP134" s="85" t="s">
        <v>196</v>
      </c>
      <c r="CQ134" s="84">
        <v>104</v>
      </c>
      <c r="CR134" s="85" t="s">
        <v>1222</v>
      </c>
      <c r="CS134" s="84">
        <v>10401</v>
      </c>
      <c r="CT134" s="85" t="s">
        <v>1223</v>
      </c>
      <c r="CU134" s="86">
        <v>1040101</v>
      </c>
      <c r="CV134" s="87" t="s">
        <v>1224</v>
      </c>
      <c r="CW134" s="100" t="s">
        <v>1225</v>
      </c>
      <c r="CX134" s="100" t="s">
        <v>196</v>
      </c>
      <c r="CY134" s="100" t="s">
        <v>1222</v>
      </c>
      <c r="CZ134" s="100" t="s">
        <v>1223</v>
      </c>
      <c r="DA134" s="100" t="s">
        <v>1224</v>
      </c>
    </row>
    <row r="135" spans="2:105" ht="89.25" hidden="1" x14ac:dyDescent="0.25">
      <c r="B135" s="88" t="s">
        <v>1241</v>
      </c>
      <c r="C135" s="80" t="s">
        <v>1242</v>
      </c>
      <c r="D135" s="100" t="s">
        <v>589</v>
      </c>
      <c r="E135" s="65" t="s">
        <v>1214</v>
      </c>
      <c r="F135" s="63" t="s">
        <v>1215</v>
      </c>
      <c r="G135" s="62" t="s">
        <v>183</v>
      </c>
      <c r="H135" s="63" t="s">
        <v>592</v>
      </c>
      <c r="I135" s="62" t="s">
        <v>185</v>
      </c>
      <c r="J135" s="307">
        <v>2015</v>
      </c>
      <c r="K135" s="308">
        <v>0</v>
      </c>
      <c r="L135" s="63" t="s">
        <v>1228</v>
      </c>
      <c r="M135" s="63" t="s">
        <v>1243</v>
      </c>
      <c r="N135" s="63" t="s">
        <v>1244</v>
      </c>
      <c r="O135" s="63" t="s">
        <v>1245</v>
      </c>
      <c r="P135" s="63" t="s">
        <v>657</v>
      </c>
      <c r="Q135" s="63" t="s">
        <v>1246</v>
      </c>
      <c r="R135" s="63"/>
      <c r="S135" s="68">
        <v>13</v>
      </c>
      <c r="T135" s="69">
        <v>3</v>
      </c>
      <c r="U135" s="69">
        <v>6</v>
      </c>
      <c r="V135" s="69">
        <v>9</v>
      </c>
      <c r="W135" s="69">
        <v>13</v>
      </c>
      <c r="X135" s="71">
        <v>54700000000</v>
      </c>
      <c r="Y135" s="79"/>
      <c r="Z135" s="79"/>
      <c r="AA135" s="79"/>
      <c r="AB135" s="79"/>
      <c r="AC135" s="79">
        <v>4700000000</v>
      </c>
      <c r="AD135" s="79"/>
      <c r="AE135" s="79"/>
      <c r="AF135" s="79"/>
      <c r="AG135" s="79">
        <v>50000000000</v>
      </c>
      <c r="AH135" s="79"/>
      <c r="AI135" s="79"/>
      <c r="AJ135" s="79"/>
      <c r="AK135" s="71">
        <v>4700000000</v>
      </c>
      <c r="AL135" s="79"/>
      <c r="AM135" s="79"/>
      <c r="AN135" s="79"/>
      <c r="AO135" s="79"/>
      <c r="AP135" s="79">
        <v>4700000000</v>
      </c>
      <c r="AQ135" s="79"/>
      <c r="AR135" s="79"/>
      <c r="AS135" s="79"/>
      <c r="AT135" s="79"/>
      <c r="AU135" s="79"/>
      <c r="AV135" s="79"/>
      <c r="AW135" s="79"/>
      <c r="AX135" s="71">
        <v>4700000000</v>
      </c>
      <c r="AY135" s="79"/>
      <c r="AZ135" s="79"/>
      <c r="BA135" s="79"/>
      <c r="BB135" s="79"/>
      <c r="BC135" s="79">
        <v>4700000000</v>
      </c>
      <c r="BD135" s="79"/>
      <c r="BE135" s="79"/>
      <c r="BF135" s="79"/>
      <c r="BG135" s="79"/>
      <c r="BH135" s="79"/>
      <c r="BI135" s="79"/>
      <c r="BJ135" s="79"/>
      <c r="BK135" s="71">
        <v>4700000000</v>
      </c>
      <c r="BL135" s="79"/>
      <c r="BM135" s="79"/>
      <c r="BN135" s="79"/>
      <c r="BO135" s="79"/>
      <c r="BP135" s="79">
        <v>4700000000</v>
      </c>
      <c r="BQ135" s="79"/>
      <c r="BR135" s="79"/>
      <c r="BS135" s="79"/>
      <c r="BT135" s="79"/>
      <c r="BU135" s="79"/>
      <c r="BV135" s="79"/>
      <c r="BW135" s="79"/>
      <c r="BX135" s="71">
        <v>68800000000</v>
      </c>
      <c r="BY135" s="73">
        <v>0</v>
      </c>
      <c r="BZ135" s="73">
        <v>0</v>
      </c>
      <c r="CA135" s="73">
        <v>0</v>
      </c>
      <c r="CB135" s="73">
        <v>0</v>
      </c>
      <c r="CC135" s="73">
        <v>18800000000</v>
      </c>
      <c r="CD135" s="73">
        <v>0</v>
      </c>
      <c r="CE135" s="73">
        <v>0</v>
      </c>
      <c r="CF135" s="73">
        <v>0</v>
      </c>
      <c r="CG135" s="73">
        <v>50000000000</v>
      </c>
      <c r="CH135" s="73">
        <v>0</v>
      </c>
      <c r="CI135" s="73">
        <v>0</v>
      </c>
      <c r="CJ135" s="73">
        <v>0</v>
      </c>
      <c r="CK135" s="63" t="s">
        <v>1247</v>
      </c>
      <c r="CL135" s="74" t="s">
        <v>1154</v>
      </c>
      <c r="CM135" s="74" t="s">
        <v>1155</v>
      </c>
      <c r="CN135" s="74" t="s">
        <v>268</v>
      </c>
      <c r="CO135" s="60">
        <v>1</v>
      </c>
      <c r="CP135" s="61" t="s">
        <v>196</v>
      </c>
      <c r="CQ135" s="60">
        <v>104</v>
      </c>
      <c r="CR135" s="61" t="s">
        <v>1222</v>
      </c>
      <c r="CS135" s="60">
        <v>10401</v>
      </c>
      <c r="CT135" s="61" t="s">
        <v>1223</v>
      </c>
      <c r="CU135" s="62">
        <v>1040101</v>
      </c>
      <c r="CV135" s="63" t="s">
        <v>1224</v>
      </c>
      <c r="CW135" s="100" t="s">
        <v>1225</v>
      </c>
      <c r="CX135" s="100" t="s">
        <v>196</v>
      </c>
      <c r="CY135" s="100" t="s">
        <v>1222</v>
      </c>
      <c r="CZ135" s="100" t="s">
        <v>1223</v>
      </c>
      <c r="DA135" s="100" t="s">
        <v>1224</v>
      </c>
    </row>
    <row r="136" spans="2:105" ht="89.25" hidden="1" x14ac:dyDescent="0.25">
      <c r="B136" s="88" t="s">
        <v>1248</v>
      </c>
      <c r="C136" s="80" t="s">
        <v>1249</v>
      </c>
      <c r="D136" s="100" t="s">
        <v>589</v>
      </c>
      <c r="E136" s="65" t="s">
        <v>1214</v>
      </c>
      <c r="F136" s="63" t="s">
        <v>1215</v>
      </c>
      <c r="G136" s="62" t="s">
        <v>183</v>
      </c>
      <c r="H136" s="63" t="s">
        <v>592</v>
      </c>
      <c r="I136" s="62" t="s">
        <v>185</v>
      </c>
      <c r="J136" s="307">
        <v>2015</v>
      </c>
      <c r="K136" s="308">
        <v>0</v>
      </c>
      <c r="L136" s="63" t="s">
        <v>1228</v>
      </c>
      <c r="M136" s="63" t="s">
        <v>1250</v>
      </c>
      <c r="N136" s="63" t="s">
        <v>1251</v>
      </c>
      <c r="O136" s="63" t="s">
        <v>1252</v>
      </c>
      <c r="P136" s="63" t="s">
        <v>657</v>
      </c>
      <c r="Q136" s="63" t="s">
        <v>1253</v>
      </c>
      <c r="R136" s="63"/>
      <c r="S136" s="68">
        <v>50</v>
      </c>
      <c r="T136" s="69">
        <v>5</v>
      </c>
      <c r="U136" s="69">
        <v>20</v>
      </c>
      <c r="V136" s="69">
        <v>40</v>
      </c>
      <c r="W136" s="69">
        <v>50</v>
      </c>
      <c r="X136" s="71">
        <v>308500000</v>
      </c>
      <c r="Y136" s="79"/>
      <c r="Z136" s="79">
        <v>308500000</v>
      </c>
      <c r="AA136" s="79"/>
      <c r="AB136" s="79"/>
      <c r="AC136" s="79"/>
      <c r="AD136" s="79"/>
      <c r="AE136" s="79"/>
      <c r="AF136" s="79"/>
      <c r="AG136" s="79"/>
      <c r="AH136" s="79"/>
      <c r="AI136" s="79"/>
      <c r="AJ136" s="79"/>
      <c r="AK136" s="71">
        <v>308500000</v>
      </c>
      <c r="AL136" s="79"/>
      <c r="AM136" s="79">
        <v>308500000</v>
      </c>
      <c r="AN136" s="79"/>
      <c r="AO136" s="79"/>
      <c r="AP136" s="79"/>
      <c r="AQ136" s="79"/>
      <c r="AR136" s="79"/>
      <c r="AS136" s="79"/>
      <c r="AT136" s="79"/>
      <c r="AU136" s="79"/>
      <c r="AV136" s="79"/>
      <c r="AW136" s="79"/>
      <c r="AX136" s="71">
        <v>308500000</v>
      </c>
      <c r="AY136" s="79"/>
      <c r="AZ136" s="79">
        <v>308500000</v>
      </c>
      <c r="BA136" s="79"/>
      <c r="BB136" s="79"/>
      <c r="BC136" s="79"/>
      <c r="BD136" s="79"/>
      <c r="BE136" s="79"/>
      <c r="BF136" s="79"/>
      <c r="BG136" s="79"/>
      <c r="BH136" s="79"/>
      <c r="BI136" s="79"/>
      <c r="BJ136" s="79"/>
      <c r="BK136" s="71">
        <v>308500000</v>
      </c>
      <c r="BL136" s="79"/>
      <c r="BM136" s="79">
        <v>308500000</v>
      </c>
      <c r="BN136" s="79"/>
      <c r="BO136" s="79"/>
      <c r="BP136" s="79"/>
      <c r="BQ136" s="79"/>
      <c r="BR136" s="79"/>
      <c r="BS136" s="79"/>
      <c r="BT136" s="79"/>
      <c r="BU136" s="79"/>
      <c r="BV136" s="79"/>
      <c r="BW136" s="79"/>
      <c r="BX136" s="71">
        <v>1234000000</v>
      </c>
      <c r="BY136" s="73">
        <v>0</v>
      </c>
      <c r="BZ136" s="73">
        <v>1234000000</v>
      </c>
      <c r="CA136" s="73">
        <v>0</v>
      </c>
      <c r="CB136" s="73">
        <v>0</v>
      </c>
      <c r="CC136" s="73">
        <v>0</v>
      </c>
      <c r="CD136" s="73">
        <v>0</v>
      </c>
      <c r="CE136" s="73">
        <v>0</v>
      </c>
      <c r="CF136" s="73">
        <v>0</v>
      </c>
      <c r="CG136" s="73">
        <v>0</v>
      </c>
      <c r="CH136" s="73">
        <v>0</v>
      </c>
      <c r="CI136" s="73">
        <v>0</v>
      </c>
      <c r="CJ136" s="73">
        <v>0</v>
      </c>
      <c r="CK136" s="63" t="s">
        <v>1254</v>
      </c>
      <c r="CL136" s="74" t="s">
        <v>1154</v>
      </c>
      <c r="CM136" s="74" t="s">
        <v>1155</v>
      </c>
      <c r="CN136" s="74" t="s">
        <v>586</v>
      </c>
      <c r="CO136" s="60">
        <v>1</v>
      </c>
      <c r="CP136" s="61" t="s">
        <v>196</v>
      </c>
      <c r="CQ136" s="60">
        <v>104</v>
      </c>
      <c r="CR136" s="61" t="s">
        <v>1222</v>
      </c>
      <c r="CS136" s="60">
        <v>10401</v>
      </c>
      <c r="CT136" s="61" t="s">
        <v>1223</v>
      </c>
      <c r="CU136" s="62">
        <v>1040101</v>
      </c>
      <c r="CV136" s="63" t="s">
        <v>1224</v>
      </c>
      <c r="CW136" s="100" t="s">
        <v>1225</v>
      </c>
      <c r="CX136" s="100" t="s">
        <v>196</v>
      </c>
      <c r="CY136" s="100" t="s">
        <v>1222</v>
      </c>
      <c r="CZ136" s="100" t="s">
        <v>1223</v>
      </c>
      <c r="DA136" s="100" t="s">
        <v>1224</v>
      </c>
    </row>
    <row r="137" spans="2:105" ht="216.75" hidden="1" x14ac:dyDescent="0.25">
      <c r="B137" s="88" t="s">
        <v>1255</v>
      </c>
      <c r="C137" s="80" t="s">
        <v>1256</v>
      </c>
      <c r="D137" s="74" t="s">
        <v>589</v>
      </c>
      <c r="E137" s="65" t="s">
        <v>1257</v>
      </c>
      <c r="F137" s="63" t="s">
        <v>1258</v>
      </c>
      <c r="G137" s="62" t="s">
        <v>240</v>
      </c>
      <c r="H137" s="63" t="s">
        <v>592</v>
      </c>
      <c r="I137" s="62" t="s">
        <v>185</v>
      </c>
      <c r="J137" s="307">
        <v>2015</v>
      </c>
      <c r="K137" s="308">
        <v>0</v>
      </c>
      <c r="L137" s="63" t="s">
        <v>1216</v>
      </c>
      <c r="M137" s="63" t="s">
        <v>1259</v>
      </c>
      <c r="N137" s="63" t="s">
        <v>1260</v>
      </c>
      <c r="O137" s="63" t="s">
        <v>1261</v>
      </c>
      <c r="P137" s="63" t="s">
        <v>657</v>
      </c>
      <c r="Q137" s="63" t="s">
        <v>1262</v>
      </c>
      <c r="R137" s="63"/>
      <c r="S137" s="68">
        <v>100</v>
      </c>
      <c r="T137" s="69">
        <v>100</v>
      </c>
      <c r="U137" s="69">
        <v>100</v>
      </c>
      <c r="V137" s="69">
        <v>100</v>
      </c>
      <c r="W137" s="69">
        <v>100</v>
      </c>
      <c r="X137" s="71">
        <v>4437000000</v>
      </c>
      <c r="Y137" s="79">
        <v>3937000000</v>
      </c>
      <c r="Z137" s="79"/>
      <c r="AA137" s="79"/>
      <c r="AB137" s="79"/>
      <c r="AC137" s="79">
        <v>500000000</v>
      </c>
      <c r="AD137" s="79"/>
      <c r="AE137" s="79"/>
      <c r="AF137" s="79"/>
      <c r="AG137" s="79"/>
      <c r="AH137" s="79"/>
      <c r="AI137" s="79"/>
      <c r="AJ137" s="79"/>
      <c r="AK137" s="71">
        <v>1937000000</v>
      </c>
      <c r="AL137" s="79">
        <v>1437000000</v>
      </c>
      <c r="AM137" s="79"/>
      <c r="AN137" s="79"/>
      <c r="AO137" s="79"/>
      <c r="AP137" s="79">
        <v>500000000</v>
      </c>
      <c r="AQ137" s="79"/>
      <c r="AR137" s="79"/>
      <c r="AS137" s="79"/>
      <c r="AT137" s="79"/>
      <c r="AU137" s="79"/>
      <c r="AV137" s="79"/>
      <c r="AW137" s="79"/>
      <c r="AX137" s="71">
        <v>1937000000</v>
      </c>
      <c r="AY137" s="79">
        <v>1437000000</v>
      </c>
      <c r="AZ137" s="79"/>
      <c r="BA137" s="79"/>
      <c r="BB137" s="79"/>
      <c r="BC137" s="79">
        <v>500000000</v>
      </c>
      <c r="BD137" s="79"/>
      <c r="BE137" s="79"/>
      <c r="BF137" s="79"/>
      <c r="BG137" s="79"/>
      <c r="BH137" s="79"/>
      <c r="BI137" s="79"/>
      <c r="BJ137" s="79"/>
      <c r="BK137" s="71">
        <v>1437000000</v>
      </c>
      <c r="BL137" s="79">
        <v>937000000</v>
      </c>
      <c r="BM137" s="79"/>
      <c r="BN137" s="79"/>
      <c r="BO137" s="79"/>
      <c r="BP137" s="79">
        <v>500000000</v>
      </c>
      <c r="BQ137" s="79"/>
      <c r="BR137" s="79"/>
      <c r="BS137" s="79"/>
      <c r="BT137" s="79"/>
      <c r="BU137" s="79"/>
      <c r="BV137" s="79"/>
      <c r="BW137" s="79"/>
      <c r="BX137" s="71">
        <v>9748000000</v>
      </c>
      <c r="BY137" s="73">
        <v>7748000000</v>
      </c>
      <c r="BZ137" s="73">
        <v>0</v>
      </c>
      <c r="CA137" s="73">
        <v>0</v>
      </c>
      <c r="CB137" s="73">
        <v>0</v>
      </c>
      <c r="CC137" s="73">
        <v>2000000000</v>
      </c>
      <c r="CD137" s="73">
        <v>0</v>
      </c>
      <c r="CE137" s="73">
        <v>0</v>
      </c>
      <c r="CF137" s="73">
        <v>0</v>
      </c>
      <c r="CG137" s="73">
        <v>0</v>
      </c>
      <c r="CH137" s="73">
        <v>0</v>
      </c>
      <c r="CI137" s="73">
        <v>0</v>
      </c>
      <c r="CJ137" s="73">
        <v>0</v>
      </c>
      <c r="CK137" s="63" t="s">
        <v>1263</v>
      </c>
      <c r="CL137" s="74" t="s">
        <v>1154</v>
      </c>
      <c r="CM137" s="74" t="s">
        <v>1155</v>
      </c>
      <c r="CN137" s="74" t="s">
        <v>586</v>
      </c>
      <c r="CO137" s="60">
        <v>1</v>
      </c>
      <c r="CP137" s="61" t="s">
        <v>196</v>
      </c>
      <c r="CQ137" s="60">
        <v>104</v>
      </c>
      <c r="CR137" s="61" t="s">
        <v>1222</v>
      </c>
      <c r="CS137" s="60">
        <v>10401</v>
      </c>
      <c r="CT137" s="61" t="s">
        <v>1223</v>
      </c>
      <c r="CU137" s="62">
        <v>1040102</v>
      </c>
      <c r="CV137" s="63" t="s">
        <v>1264</v>
      </c>
      <c r="CW137" s="100" t="s">
        <v>1265</v>
      </c>
      <c r="CX137" s="100" t="s">
        <v>196</v>
      </c>
      <c r="CY137" s="100" t="s">
        <v>1222</v>
      </c>
      <c r="CZ137" s="100" t="s">
        <v>1223</v>
      </c>
      <c r="DA137" s="100" t="s">
        <v>1264</v>
      </c>
    </row>
    <row r="138" spans="2:105" ht="216.75" hidden="1" x14ac:dyDescent="0.25">
      <c r="B138" s="88" t="s">
        <v>1266</v>
      </c>
      <c r="C138" s="80" t="s">
        <v>1267</v>
      </c>
      <c r="D138" s="100" t="s">
        <v>589</v>
      </c>
      <c r="E138" s="65" t="s">
        <v>1257</v>
      </c>
      <c r="F138" s="63" t="s">
        <v>1258</v>
      </c>
      <c r="G138" s="62" t="s">
        <v>183</v>
      </c>
      <c r="H138" s="63" t="s">
        <v>592</v>
      </c>
      <c r="I138" s="62" t="s">
        <v>185</v>
      </c>
      <c r="J138" s="307">
        <v>2015</v>
      </c>
      <c r="K138" s="308">
        <v>0</v>
      </c>
      <c r="L138" s="63" t="s">
        <v>1216</v>
      </c>
      <c r="M138" s="63" t="s">
        <v>1268</v>
      </c>
      <c r="N138" s="63" t="s">
        <v>1269</v>
      </c>
      <c r="O138" s="63" t="s">
        <v>1270</v>
      </c>
      <c r="P138" s="63" t="s">
        <v>246</v>
      </c>
      <c r="Q138" s="63" t="s">
        <v>1271</v>
      </c>
      <c r="R138" s="63"/>
      <c r="S138" s="68">
        <v>3000</v>
      </c>
      <c r="T138" s="69">
        <v>750</v>
      </c>
      <c r="U138" s="69">
        <v>1500</v>
      </c>
      <c r="V138" s="69">
        <v>2250</v>
      </c>
      <c r="W138" s="69">
        <v>3000</v>
      </c>
      <c r="X138" s="71">
        <v>4000000000</v>
      </c>
      <c r="Y138" s="79">
        <v>1000000000</v>
      </c>
      <c r="Z138" s="79"/>
      <c r="AA138" s="79"/>
      <c r="AB138" s="79"/>
      <c r="AC138" s="79">
        <v>3000000000</v>
      </c>
      <c r="AD138" s="79"/>
      <c r="AE138" s="79"/>
      <c r="AF138" s="79"/>
      <c r="AG138" s="79"/>
      <c r="AH138" s="79"/>
      <c r="AI138" s="79"/>
      <c r="AJ138" s="79"/>
      <c r="AK138" s="71">
        <v>1621957500</v>
      </c>
      <c r="AL138" s="79">
        <v>955957500</v>
      </c>
      <c r="AM138" s="79"/>
      <c r="AN138" s="79"/>
      <c r="AO138" s="79"/>
      <c r="AP138" s="79">
        <v>666000000</v>
      </c>
      <c r="AQ138" s="79"/>
      <c r="AR138" s="79"/>
      <c r="AS138" s="79"/>
      <c r="AT138" s="79"/>
      <c r="AU138" s="79"/>
      <c r="AV138" s="79"/>
      <c r="AW138" s="79"/>
      <c r="AX138" s="71">
        <v>1621957500</v>
      </c>
      <c r="AY138" s="79">
        <v>955957500</v>
      </c>
      <c r="AZ138" s="79"/>
      <c r="BA138" s="79"/>
      <c r="BB138" s="79"/>
      <c r="BC138" s="79">
        <v>666000000</v>
      </c>
      <c r="BD138" s="79"/>
      <c r="BE138" s="79"/>
      <c r="BF138" s="79"/>
      <c r="BG138" s="79"/>
      <c r="BH138" s="79"/>
      <c r="BI138" s="79"/>
      <c r="BJ138" s="79"/>
      <c r="BK138" s="71">
        <v>1623957500</v>
      </c>
      <c r="BL138" s="79">
        <v>955957500</v>
      </c>
      <c r="BM138" s="79"/>
      <c r="BN138" s="79"/>
      <c r="BO138" s="79"/>
      <c r="BP138" s="79">
        <v>668000000</v>
      </c>
      <c r="BQ138" s="79"/>
      <c r="BR138" s="79"/>
      <c r="BS138" s="79"/>
      <c r="BT138" s="79"/>
      <c r="BU138" s="79"/>
      <c r="BV138" s="79"/>
      <c r="BW138" s="79"/>
      <c r="BX138" s="71">
        <v>8867872500</v>
      </c>
      <c r="BY138" s="73">
        <v>3867872500</v>
      </c>
      <c r="BZ138" s="73">
        <v>0</v>
      </c>
      <c r="CA138" s="73">
        <v>0</v>
      </c>
      <c r="CB138" s="73">
        <v>0</v>
      </c>
      <c r="CC138" s="73">
        <v>5000000000</v>
      </c>
      <c r="CD138" s="73">
        <v>0</v>
      </c>
      <c r="CE138" s="73">
        <v>0</v>
      </c>
      <c r="CF138" s="73">
        <v>0</v>
      </c>
      <c r="CG138" s="73">
        <v>0</v>
      </c>
      <c r="CH138" s="73">
        <v>0</v>
      </c>
      <c r="CI138" s="73">
        <v>0</v>
      </c>
      <c r="CJ138" s="73">
        <v>0</v>
      </c>
      <c r="CK138" s="63" t="s">
        <v>1272</v>
      </c>
      <c r="CL138" s="74" t="s">
        <v>1154</v>
      </c>
      <c r="CM138" s="74" t="s">
        <v>1155</v>
      </c>
      <c r="CN138" s="74" t="s">
        <v>586</v>
      </c>
      <c r="CO138" s="60">
        <v>1</v>
      </c>
      <c r="CP138" s="61" t="s">
        <v>196</v>
      </c>
      <c r="CQ138" s="60">
        <v>104</v>
      </c>
      <c r="CR138" s="61" t="s">
        <v>1222</v>
      </c>
      <c r="CS138" s="60">
        <v>10401</v>
      </c>
      <c r="CT138" s="61" t="s">
        <v>1223</v>
      </c>
      <c r="CU138" s="62">
        <v>1040102</v>
      </c>
      <c r="CV138" s="63" t="s">
        <v>1264</v>
      </c>
      <c r="CW138" s="100" t="s">
        <v>1265</v>
      </c>
      <c r="CX138" s="100" t="s">
        <v>196</v>
      </c>
      <c r="CY138" s="100" t="s">
        <v>1222</v>
      </c>
      <c r="CZ138" s="100" t="s">
        <v>1223</v>
      </c>
      <c r="DA138" s="100" t="s">
        <v>1264</v>
      </c>
    </row>
    <row r="139" spans="2:105" ht="140.25" hidden="1" x14ac:dyDescent="0.25">
      <c r="B139" s="88" t="s">
        <v>1273</v>
      </c>
      <c r="C139" s="80" t="s">
        <v>1274</v>
      </c>
      <c r="D139" s="100" t="s">
        <v>589</v>
      </c>
      <c r="E139" s="121" t="s">
        <v>1275</v>
      </c>
      <c r="F139" s="63" t="s">
        <v>1276</v>
      </c>
      <c r="G139" s="62" t="s">
        <v>183</v>
      </c>
      <c r="H139" s="63" t="s">
        <v>592</v>
      </c>
      <c r="I139" s="62" t="s">
        <v>185</v>
      </c>
      <c r="J139" s="307">
        <v>2015</v>
      </c>
      <c r="K139" s="308">
        <v>3793</v>
      </c>
      <c r="L139" s="63" t="s">
        <v>1216</v>
      </c>
      <c r="M139" s="63" t="s">
        <v>1277</v>
      </c>
      <c r="N139" s="63" t="s">
        <v>1278</v>
      </c>
      <c r="O139" s="63" t="s">
        <v>1279</v>
      </c>
      <c r="P139" s="63" t="s">
        <v>246</v>
      </c>
      <c r="Q139" s="63" t="s">
        <v>1280</v>
      </c>
      <c r="R139" s="63"/>
      <c r="S139" s="68">
        <v>15442</v>
      </c>
      <c r="T139" s="69">
        <v>3793</v>
      </c>
      <c r="U139" s="69">
        <v>7631</v>
      </c>
      <c r="V139" s="69">
        <v>11514</v>
      </c>
      <c r="W139" s="69">
        <v>15442</v>
      </c>
      <c r="X139" s="71">
        <v>1714470061</v>
      </c>
      <c r="Y139" s="78">
        <v>375000000</v>
      </c>
      <c r="Z139" s="78">
        <v>1339470061</v>
      </c>
      <c r="AA139" s="79"/>
      <c r="AB139" s="79"/>
      <c r="AC139" s="79"/>
      <c r="AD139" s="79"/>
      <c r="AE139" s="79"/>
      <c r="AF139" s="79"/>
      <c r="AG139" s="79"/>
      <c r="AH139" s="79"/>
      <c r="AI139" s="79"/>
      <c r="AJ139" s="79"/>
      <c r="AK139" s="71">
        <v>1817609255</v>
      </c>
      <c r="AL139" s="78">
        <v>375000000</v>
      </c>
      <c r="AM139" s="78">
        <v>1442609255</v>
      </c>
      <c r="AN139" s="79"/>
      <c r="AO139" s="79"/>
      <c r="AP139" s="79"/>
      <c r="AQ139" s="79"/>
      <c r="AR139" s="79"/>
      <c r="AS139" s="79"/>
      <c r="AT139" s="79"/>
      <c r="AU139" s="79"/>
      <c r="AV139" s="79"/>
      <c r="AW139" s="79"/>
      <c r="AX139" s="71">
        <v>1930421299</v>
      </c>
      <c r="AY139" s="78">
        <v>375000000</v>
      </c>
      <c r="AZ139" s="78">
        <v>1555421299</v>
      </c>
      <c r="BA139" s="79"/>
      <c r="BB139" s="79"/>
      <c r="BC139" s="79"/>
      <c r="BD139" s="79"/>
      <c r="BE139" s="79"/>
      <c r="BF139" s="79"/>
      <c r="BG139" s="79"/>
      <c r="BH139" s="79"/>
      <c r="BI139" s="79"/>
      <c r="BJ139" s="79"/>
      <c r="BK139" s="71">
        <v>2067609458</v>
      </c>
      <c r="BL139" s="78">
        <v>375000000</v>
      </c>
      <c r="BM139" s="78">
        <v>1692609458</v>
      </c>
      <c r="BN139" s="79"/>
      <c r="BO139" s="79"/>
      <c r="BP139" s="79"/>
      <c r="BQ139" s="79"/>
      <c r="BR139" s="79"/>
      <c r="BS139" s="79"/>
      <c r="BT139" s="79"/>
      <c r="BU139" s="79"/>
      <c r="BV139" s="79"/>
      <c r="BW139" s="79"/>
      <c r="BX139" s="71">
        <v>7530110073</v>
      </c>
      <c r="BY139" s="73">
        <v>1500000000</v>
      </c>
      <c r="BZ139" s="73">
        <v>6030110073</v>
      </c>
      <c r="CA139" s="73">
        <v>0</v>
      </c>
      <c r="CB139" s="73">
        <v>0</v>
      </c>
      <c r="CC139" s="73">
        <v>0</v>
      </c>
      <c r="CD139" s="73">
        <v>0</v>
      </c>
      <c r="CE139" s="73">
        <v>0</v>
      </c>
      <c r="CF139" s="73">
        <v>0</v>
      </c>
      <c r="CG139" s="73">
        <v>0</v>
      </c>
      <c r="CH139" s="73">
        <v>0</v>
      </c>
      <c r="CI139" s="73">
        <v>0</v>
      </c>
      <c r="CJ139" s="73">
        <v>0</v>
      </c>
      <c r="CK139" s="63" t="s">
        <v>1281</v>
      </c>
      <c r="CL139" s="74" t="s">
        <v>1154</v>
      </c>
      <c r="CM139" s="74" t="s">
        <v>1155</v>
      </c>
      <c r="CN139" s="74" t="s">
        <v>586</v>
      </c>
      <c r="CO139" s="60">
        <v>1</v>
      </c>
      <c r="CP139" s="61" t="s">
        <v>196</v>
      </c>
      <c r="CQ139" s="60">
        <v>104</v>
      </c>
      <c r="CR139" s="61" t="s">
        <v>1222</v>
      </c>
      <c r="CS139" s="60">
        <v>10401</v>
      </c>
      <c r="CT139" s="61" t="s">
        <v>1223</v>
      </c>
      <c r="CU139" s="62">
        <v>1040102</v>
      </c>
      <c r="CV139" s="63" t="s">
        <v>1264</v>
      </c>
      <c r="CW139" s="100" t="s">
        <v>1282</v>
      </c>
      <c r="CX139" s="100" t="s">
        <v>196</v>
      </c>
      <c r="CY139" s="100" t="s">
        <v>1222</v>
      </c>
      <c r="CZ139" s="100" t="s">
        <v>1223</v>
      </c>
      <c r="DA139" s="100" t="s">
        <v>1264</v>
      </c>
    </row>
    <row r="140" spans="2:105" ht="216.75" hidden="1" x14ac:dyDescent="0.25">
      <c r="B140" s="88" t="s">
        <v>1283</v>
      </c>
      <c r="C140" s="80" t="s">
        <v>1284</v>
      </c>
      <c r="D140" s="100" t="s">
        <v>589</v>
      </c>
      <c r="E140" s="65" t="s">
        <v>1257</v>
      </c>
      <c r="F140" s="63" t="s">
        <v>1258</v>
      </c>
      <c r="G140" s="62" t="s">
        <v>183</v>
      </c>
      <c r="H140" s="63" t="s">
        <v>592</v>
      </c>
      <c r="I140" s="62" t="s">
        <v>185</v>
      </c>
      <c r="J140" s="307">
        <v>2015</v>
      </c>
      <c r="K140" s="308">
        <v>0</v>
      </c>
      <c r="L140" s="63" t="s">
        <v>1216</v>
      </c>
      <c r="M140" s="63" t="s">
        <v>1285</v>
      </c>
      <c r="N140" s="63" t="s">
        <v>1286</v>
      </c>
      <c r="O140" s="63" t="s">
        <v>1287</v>
      </c>
      <c r="P140" s="63" t="s">
        <v>190</v>
      </c>
      <c r="Q140" s="63" t="s">
        <v>1288</v>
      </c>
      <c r="R140" s="63"/>
      <c r="S140" s="68">
        <v>100</v>
      </c>
      <c r="T140" s="69">
        <v>25</v>
      </c>
      <c r="U140" s="69">
        <v>50</v>
      </c>
      <c r="V140" s="69">
        <v>75</v>
      </c>
      <c r="W140" s="69">
        <v>100</v>
      </c>
      <c r="X140" s="71">
        <v>187000000</v>
      </c>
      <c r="Y140" s="79">
        <v>187000000</v>
      </c>
      <c r="Z140" s="79"/>
      <c r="AA140" s="79"/>
      <c r="AB140" s="79"/>
      <c r="AC140" s="79"/>
      <c r="AD140" s="79"/>
      <c r="AE140" s="79"/>
      <c r="AF140" s="79"/>
      <c r="AG140" s="79"/>
      <c r="AH140" s="79"/>
      <c r="AI140" s="79"/>
      <c r="AJ140" s="79"/>
      <c r="AK140" s="71">
        <v>187000000</v>
      </c>
      <c r="AL140" s="79">
        <v>187000000</v>
      </c>
      <c r="AM140" s="79"/>
      <c r="AN140" s="79"/>
      <c r="AO140" s="79"/>
      <c r="AP140" s="79"/>
      <c r="AQ140" s="79"/>
      <c r="AR140" s="79"/>
      <c r="AS140" s="79"/>
      <c r="AT140" s="79"/>
      <c r="AU140" s="79"/>
      <c r="AV140" s="79"/>
      <c r="AW140" s="79"/>
      <c r="AX140" s="71">
        <v>187000000</v>
      </c>
      <c r="AY140" s="79">
        <v>187000000</v>
      </c>
      <c r="AZ140" s="79"/>
      <c r="BA140" s="79"/>
      <c r="BB140" s="79"/>
      <c r="BC140" s="79"/>
      <c r="BD140" s="79"/>
      <c r="BE140" s="79"/>
      <c r="BF140" s="79"/>
      <c r="BG140" s="79"/>
      <c r="BH140" s="79"/>
      <c r="BI140" s="79"/>
      <c r="BJ140" s="79"/>
      <c r="BK140" s="71">
        <v>187000000</v>
      </c>
      <c r="BL140" s="79">
        <v>187000000</v>
      </c>
      <c r="BM140" s="79"/>
      <c r="BN140" s="79"/>
      <c r="BO140" s="79"/>
      <c r="BP140" s="79"/>
      <c r="BQ140" s="79"/>
      <c r="BR140" s="79"/>
      <c r="BS140" s="79"/>
      <c r="BT140" s="79"/>
      <c r="BU140" s="79"/>
      <c r="BV140" s="79"/>
      <c r="BW140" s="79"/>
      <c r="BX140" s="71">
        <v>748000000</v>
      </c>
      <c r="BY140" s="73">
        <v>748000000</v>
      </c>
      <c r="BZ140" s="73">
        <v>0</v>
      </c>
      <c r="CA140" s="73">
        <v>0</v>
      </c>
      <c r="CB140" s="73">
        <v>0</v>
      </c>
      <c r="CC140" s="73">
        <v>0</v>
      </c>
      <c r="CD140" s="73">
        <v>0</v>
      </c>
      <c r="CE140" s="73">
        <v>0</v>
      </c>
      <c r="CF140" s="73">
        <v>0</v>
      </c>
      <c r="CG140" s="73">
        <v>0</v>
      </c>
      <c r="CH140" s="73">
        <v>0</v>
      </c>
      <c r="CI140" s="73">
        <v>0</v>
      </c>
      <c r="CJ140" s="73">
        <v>0</v>
      </c>
      <c r="CK140" s="63" t="s">
        <v>1289</v>
      </c>
      <c r="CL140" s="74" t="s">
        <v>1154</v>
      </c>
      <c r="CM140" s="74" t="s">
        <v>1155</v>
      </c>
      <c r="CN140" s="74" t="s">
        <v>586</v>
      </c>
      <c r="CO140" s="60">
        <v>1</v>
      </c>
      <c r="CP140" s="61" t="s">
        <v>196</v>
      </c>
      <c r="CQ140" s="60">
        <v>104</v>
      </c>
      <c r="CR140" s="61" t="s">
        <v>1222</v>
      </c>
      <c r="CS140" s="60">
        <v>10401</v>
      </c>
      <c r="CT140" s="61" t="s">
        <v>1223</v>
      </c>
      <c r="CU140" s="62">
        <v>1040102</v>
      </c>
      <c r="CV140" s="63" t="s">
        <v>1264</v>
      </c>
      <c r="CW140" s="100" t="s">
        <v>1265</v>
      </c>
      <c r="CX140" s="100" t="s">
        <v>196</v>
      </c>
      <c r="CY140" s="100" t="s">
        <v>1222</v>
      </c>
      <c r="CZ140" s="100" t="s">
        <v>1223</v>
      </c>
      <c r="DA140" s="100" t="s">
        <v>1264</v>
      </c>
    </row>
    <row r="141" spans="2:105" ht="216.75" hidden="1" x14ac:dyDescent="0.25">
      <c r="B141" s="88" t="s">
        <v>1290</v>
      </c>
      <c r="C141" s="80" t="s">
        <v>1291</v>
      </c>
      <c r="D141" s="100" t="s">
        <v>589</v>
      </c>
      <c r="E141" s="65" t="s">
        <v>1257</v>
      </c>
      <c r="F141" s="63" t="s">
        <v>1258</v>
      </c>
      <c r="G141" s="62" t="s">
        <v>183</v>
      </c>
      <c r="H141" s="63" t="s">
        <v>592</v>
      </c>
      <c r="I141" s="62" t="s">
        <v>185</v>
      </c>
      <c r="J141" s="307">
        <v>2015</v>
      </c>
      <c r="K141" s="308">
        <v>0</v>
      </c>
      <c r="L141" s="63" t="s">
        <v>1216</v>
      </c>
      <c r="M141" s="63" t="s">
        <v>1292</v>
      </c>
      <c r="N141" s="63" t="s">
        <v>1293</v>
      </c>
      <c r="O141" s="63" t="s">
        <v>1294</v>
      </c>
      <c r="P141" s="63" t="s">
        <v>657</v>
      </c>
      <c r="Q141" s="63" t="s">
        <v>1295</v>
      </c>
      <c r="R141" s="63"/>
      <c r="S141" s="68">
        <v>100</v>
      </c>
      <c r="T141" s="69">
        <v>25</v>
      </c>
      <c r="U141" s="69">
        <v>50</v>
      </c>
      <c r="V141" s="69">
        <v>75</v>
      </c>
      <c r="W141" s="69">
        <v>100</v>
      </c>
      <c r="X141" s="71">
        <v>30000000</v>
      </c>
      <c r="Y141" s="79">
        <v>30000000</v>
      </c>
      <c r="Z141" s="79"/>
      <c r="AA141" s="79"/>
      <c r="AB141" s="79"/>
      <c r="AC141" s="79"/>
      <c r="AD141" s="79"/>
      <c r="AE141" s="79"/>
      <c r="AF141" s="79"/>
      <c r="AG141" s="79"/>
      <c r="AH141" s="79"/>
      <c r="AI141" s="79"/>
      <c r="AJ141" s="79"/>
      <c r="AK141" s="71">
        <v>30000000</v>
      </c>
      <c r="AL141" s="79">
        <v>30000000</v>
      </c>
      <c r="AM141" s="79"/>
      <c r="AN141" s="79"/>
      <c r="AO141" s="79"/>
      <c r="AP141" s="79"/>
      <c r="AQ141" s="79"/>
      <c r="AR141" s="79"/>
      <c r="AS141" s="79"/>
      <c r="AT141" s="79"/>
      <c r="AU141" s="79"/>
      <c r="AV141" s="79"/>
      <c r="AW141" s="79"/>
      <c r="AX141" s="71">
        <v>30000000</v>
      </c>
      <c r="AY141" s="79">
        <v>30000000</v>
      </c>
      <c r="AZ141" s="79"/>
      <c r="BA141" s="79"/>
      <c r="BB141" s="79"/>
      <c r="BC141" s="79"/>
      <c r="BD141" s="79"/>
      <c r="BE141" s="79"/>
      <c r="BF141" s="79"/>
      <c r="BG141" s="79"/>
      <c r="BH141" s="79"/>
      <c r="BI141" s="79"/>
      <c r="BJ141" s="79"/>
      <c r="BK141" s="71">
        <v>30000000</v>
      </c>
      <c r="BL141" s="79">
        <v>30000000</v>
      </c>
      <c r="BM141" s="79"/>
      <c r="BN141" s="79"/>
      <c r="BO141" s="79"/>
      <c r="BP141" s="79"/>
      <c r="BQ141" s="79"/>
      <c r="BR141" s="79"/>
      <c r="BS141" s="79"/>
      <c r="BT141" s="79"/>
      <c r="BU141" s="79"/>
      <c r="BV141" s="79"/>
      <c r="BW141" s="79"/>
      <c r="BX141" s="71">
        <v>120000000</v>
      </c>
      <c r="BY141" s="73">
        <v>120000000</v>
      </c>
      <c r="BZ141" s="73">
        <v>0</v>
      </c>
      <c r="CA141" s="73">
        <v>0</v>
      </c>
      <c r="CB141" s="73">
        <v>0</v>
      </c>
      <c r="CC141" s="73">
        <v>0</v>
      </c>
      <c r="CD141" s="73">
        <v>0</v>
      </c>
      <c r="CE141" s="73">
        <v>0</v>
      </c>
      <c r="CF141" s="73">
        <v>0</v>
      </c>
      <c r="CG141" s="73">
        <v>0</v>
      </c>
      <c r="CH141" s="73">
        <v>0</v>
      </c>
      <c r="CI141" s="73">
        <v>0</v>
      </c>
      <c r="CJ141" s="73">
        <v>0</v>
      </c>
      <c r="CK141" s="63" t="s">
        <v>1296</v>
      </c>
      <c r="CL141" s="74" t="s">
        <v>1154</v>
      </c>
      <c r="CM141" s="74" t="s">
        <v>1155</v>
      </c>
      <c r="CN141" s="74" t="s">
        <v>586</v>
      </c>
      <c r="CO141" s="60">
        <v>1</v>
      </c>
      <c r="CP141" s="61" t="s">
        <v>196</v>
      </c>
      <c r="CQ141" s="60">
        <v>104</v>
      </c>
      <c r="CR141" s="61" t="s">
        <v>1222</v>
      </c>
      <c r="CS141" s="60">
        <v>10401</v>
      </c>
      <c r="CT141" s="61" t="s">
        <v>1223</v>
      </c>
      <c r="CU141" s="62">
        <v>1040102</v>
      </c>
      <c r="CV141" s="63" t="s">
        <v>1264</v>
      </c>
      <c r="CW141" s="100" t="s">
        <v>1265</v>
      </c>
      <c r="CX141" s="100" t="s">
        <v>196</v>
      </c>
      <c r="CY141" s="100" t="s">
        <v>1222</v>
      </c>
      <c r="CZ141" s="100" t="s">
        <v>1223</v>
      </c>
      <c r="DA141" s="100" t="s">
        <v>1264</v>
      </c>
    </row>
    <row r="142" spans="2:105" ht="216.75" hidden="1" x14ac:dyDescent="0.25">
      <c r="B142" s="88" t="s">
        <v>1297</v>
      </c>
      <c r="C142" s="80" t="s">
        <v>1298</v>
      </c>
      <c r="D142" s="100" t="s">
        <v>589</v>
      </c>
      <c r="E142" s="65" t="s">
        <v>1257</v>
      </c>
      <c r="F142" s="63" t="s">
        <v>1258</v>
      </c>
      <c r="G142" s="62" t="s">
        <v>240</v>
      </c>
      <c r="H142" s="63" t="s">
        <v>592</v>
      </c>
      <c r="I142" s="62" t="s">
        <v>185</v>
      </c>
      <c r="J142" s="307">
        <v>2015</v>
      </c>
      <c r="K142" s="308">
        <v>0</v>
      </c>
      <c r="L142" s="63" t="s">
        <v>1216</v>
      </c>
      <c r="M142" s="77" t="s">
        <v>1299</v>
      </c>
      <c r="N142" s="63" t="s">
        <v>1300</v>
      </c>
      <c r="O142" s="63" t="s">
        <v>1301</v>
      </c>
      <c r="P142" s="63" t="s">
        <v>190</v>
      </c>
      <c r="Q142" s="63" t="s">
        <v>1253</v>
      </c>
      <c r="R142" s="63"/>
      <c r="S142" s="68">
        <v>100</v>
      </c>
      <c r="T142" s="69">
        <v>100</v>
      </c>
      <c r="U142" s="69">
        <v>100</v>
      </c>
      <c r="V142" s="69">
        <v>100</v>
      </c>
      <c r="W142" s="69">
        <v>100</v>
      </c>
      <c r="X142" s="71">
        <v>250000000</v>
      </c>
      <c r="Y142" s="79"/>
      <c r="Z142" s="79"/>
      <c r="AA142" s="79"/>
      <c r="AB142" s="79"/>
      <c r="AC142" s="79">
        <v>250000000</v>
      </c>
      <c r="AD142" s="79"/>
      <c r="AE142" s="79"/>
      <c r="AF142" s="79"/>
      <c r="AG142" s="79"/>
      <c r="AH142" s="79"/>
      <c r="AI142" s="79"/>
      <c r="AJ142" s="79"/>
      <c r="AK142" s="71">
        <v>250000000</v>
      </c>
      <c r="AL142" s="79"/>
      <c r="AM142" s="79"/>
      <c r="AN142" s="79"/>
      <c r="AO142" s="79"/>
      <c r="AP142" s="79">
        <v>250000000</v>
      </c>
      <c r="AQ142" s="79"/>
      <c r="AR142" s="79"/>
      <c r="AS142" s="79"/>
      <c r="AT142" s="79"/>
      <c r="AU142" s="79"/>
      <c r="AV142" s="79"/>
      <c r="AW142" s="79"/>
      <c r="AX142" s="71">
        <v>250000000</v>
      </c>
      <c r="AY142" s="79"/>
      <c r="AZ142" s="79"/>
      <c r="BA142" s="79"/>
      <c r="BB142" s="79"/>
      <c r="BC142" s="122">
        <v>250000000</v>
      </c>
      <c r="BD142" s="79"/>
      <c r="BE142" s="79"/>
      <c r="BF142" s="79"/>
      <c r="BG142" s="79"/>
      <c r="BH142" s="79"/>
      <c r="BI142" s="79"/>
      <c r="BJ142" s="79"/>
      <c r="BK142" s="71">
        <v>250000000</v>
      </c>
      <c r="BL142" s="79"/>
      <c r="BM142" s="79"/>
      <c r="BN142" s="79"/>
      <c r="BO142" s="79"/>
      <c r="BP142" s="122">
        <v>250000000</v>
      </c>
      <c r="BQ142" s="79"/>
      <c r="BR142" s="79"/>
      <c r="BS142" s="79"/>
      <c r="BT142" s="79"/>
      <c r="BU142" s="79"/>
      <c r="BV142" s="79"/>
      <c r="BW142" s="79"/>
      <c r="BX142" s="71">
        <v>1000000000</v>
      </c>
      <c r="BY142" s="73">
        <v>0</v>
      </c>
      <c r="BZ142" s="73">
        <v>0</v>
      </c>
      <c r="CA142" s="73">
        <v>0</v>
      </c>
      <c r="CB142" s="73">
        <v>0</v>
      </c>
      <c r="CC142" s="73">
        <v>1000000000</v>
      </c>
      <c r="CD142" s="73">
        <v>0</v>
      </c>
      <c r="CE142" s="73">
        <v>0</v>
      </c>
      <c r="CF142" s="73">
        <v>0</v>
      </c>
      <c r="CG142" s="73">
        <v>0</v>
      </c>
      <c r="CH142" s="73">
        <v>0</v>
      </c>
      <c r="CI142" s="73">
        <v>0</v>
      </c>
      <c r="CJ142" s="73">
        <v>0</v>
      </c>
      <c r="CK142" s="63" t="s">
        <v>1302</v>
      </c>
      <c r="CL142" s="74" t="s">
        <v>1154</v>
      </c>
      <c r="CM142" s="74" t="s">
        <v>1155</v>
      </c>
      <c r="CN142" s="74" t="s">
        <v>586</v>
      </c>
      <c r="CO142" s="60">
        <v>1</v>
      </c>
      <c r="CP142" s="61" t="s">
        <v>196</v>
      </c>
      <c r="CQ142" s="60">
        <v>104</v>
      </c>
      <c r="CR142" s="61" t="s">
        <v>1222</v>
      </c>
      <c r="CS142" s="60">
        <v>10401</v>
      </c>
      <c r="CT142" s="61" t="s">
        <v>1223</v>
      </c>
      <c r="CU142" s="62">
        <v>1040102</v>
      </c>
      <c r="CV142" s="63" t="s">
        <v>1264</v>
      </c>
      <c r="CW142" s="100" t="s">
        <v>1265</v>
      </c>
      <c r="CX142" s="100" t="s">
        <v>196</v>
      </c>
      <c r="CY142" s="100" t="s">
        <v>1222</v>
      </c>
      <c r="CZ142" s="100" t="s">
        <v>1223</v>
      </c>
      <c r="DA142" s="100" t="s">
        <v>1264</v>
      </c>
    </row>
    <row r="143" spans="2:105" ht="216.75" hidden="1" x14ac:dyDescent="0.25">
      <c r="B143" s="88" t="s">
        <v>1303</v>
      </c>
      <c r="C143" s="80" t="s">
        <v>1304</v>
      </c>
      <c r="D143" s="100" t="s">
        <v>589</v>
      </c>
      <c r="E143" s="65" t="s">
        <v>1257</v>
      </c>
      <c r="F143" s="63" t="s">
        <v>1258</v>
      </c>
      <c r="G143" s="62" t="s">
        <v>240</v>
      </c>
      <c r="H143" s="63" t="s">
        <v>592</v>
      </c>
      <c r="I143" s="62" t="s">
        <v>185</v>
      </c>
      <c r="J143" s="307">
        <v>2015</v>
      </c>
      <c r="K143" s="308">
        <v>0</v>
      </c>
      <c r="L143" s="63" t="s">
        <v>1216</v>
      </c>
      <c r="M143" s="63" t="s">
        <v>1305</v>
      </c>
      <c r="N143" s="63" t="s">
        <v>1306</v>
      </c>
      <c r="O143" s="63" t="s">
        <v>1307</v>
      </c>
      <c r="P143" s="63" t="s">
        <v>190</v>
      </c>
      <c r="Q143" s="63" t="s">
        <v>1308</v>
      </c>
      <c r="R143" s="63"/>
      <c r="S143" s="68">
        <v>1</v>
      </c>
      <c r="T143" s="69">
        <v>1</v>
      </c>
      <c r="U143" s="69">
        <v>1</v>
      </c>
      <c r="V143" s="69">
        <v>1</v>
      </c>
      <c r="W143" s="69">
        <v>1</v>
      </c>
      <c r="X143" s="71">
        <v>500000000</v>
      </c>
      <c r="Y143" s="79"/>
      <c r="Z143" s="79"/>
      <c r="AA143" s="79"/>
      <c r="AB143" s="79"/>
      <c r="AC143" s="79">
        <v>500000000</v>
      </c>
      <c r="AD143" s="79"/>
      <c r="AE143" s="79"/>
      <c r="AF143" s="79"/>
      <c r="AG143" s="79"/>
      <c r="AH143" s="79"/>
      <c r="AI143" s="79"/>
      <c r="AJ143" s="79"/>
      <c r="AK143" s="71">
        <v>500000000</v>
      </c>
      <c r="AL143" s="79"/>
      <c r="AM143" s="79"/>
      <c r="AN143" s="79"/>
      <c r="AO143" s="79"/>
      <c r="AP143" s="79">
        <v>500000000</v>
      </c>
      <c r="AQ143" s="79"/>
      <c r="AR143" s="79"/>
      <c r="AS143" s="79"/>
      <c r="AT143" s="79"/>
      <c r="AU143" s="79"/>
      <c r="AV143" s="79"/>
      <c r="AW143" s="79"/>
      <c r="AX143" s="71">
        <v>500000000</v>
      </c>
      <c r="AY143" s="79"/>
      <c r="AZ143" s="79"/>
      <c r="BA143" s="79"/>
      <c r="BB143" s="79"/>
      <c r="BC143" s="79">
        <v>500000000</v>
      </c>
      <c r="BD143" s="79"/>
      <c r="BE143" s="79"/>
      <c r="BF143" s="79"/>
      <c r="BG143" s="79"/>
      <c r="BH143" s="79"/>
      <c r="BI143" s="79"/>
      <c r="BJ143" s="79"/>
      <c r="BK143" s="71">
        <v>500000000</v>
      </c>
      <c r="BL143" s="79"/>
      <c r="BM143" s="79"/>
      <c r="BN143" s="79"/>
      <c r="BO143" s="79"/>
      <c r="BP143" s="79">
        <v>500000000</v>
      </c>
      <c r="BQ143" s="79"/>
      <c r="BR143" s="79"/>
      <c r="BS143" s="79"/>
      <c r="BT143" s="79"/>
      <c r="BU143" s="79"/>
      <c r="BV143" s="79"/>
      <c r="BW143" s="79"/>
      <c r="BX143" s="71">
        <v>2000000000</v>
      </c>
      <c r="BY143" s="73">
        <v>0</v>
      </c>
      <c r="BZ143" s="73">
        <v>0</v>
      </c>
      <c r="CA143" s="73">
        <v>0</v>
      </c>
      <c r="CB143" s="73">
        <v>0</v>
      </c>
      <c r="CC143" s="73">
        <v>2000000000</v>
      </c>
      <c r="CD143" s="73">
        <v>0</v>
      </c>
      <c r="CE143" s="73">
        <v>0</v>
      </c>
      <c r="CF143" s="73">
        <v>0</v>
      </c>
      <c r="CG143" s="73">
        <v>0</v>
      </c>
      <c r="CH143" s="73">
        <v>0</v>
      </c>
      <c r="CI143" s="73">
        <v>0</v>
      </c>
      <c r="CJ143" s="73">
        <v>0</v>
      </c>
      <c r="CK143" s="63" t="s">
        <v>1309</v>
      </c>
      <c r="CL143" s="74" t="s">
        <v>1154</v>
      </c>
      <c r="CM143" s="74" t="s">
        <v>1155</v>
      </c>
      <c r="CN143" s="74" t="s">
        <v>586</v>
      </c>
      <c r="CO143" s="60">
        <v>1</v>
      </c>
      <c r="CP143" s="61" t="s">
        <v>196</v>
      </c>
      <c r="CQ143" s="60">
        <v>104</v>
      </c>
      <c r="CR143" s="61" t="s">
        <v>1222</v>
      </c>
      <c r="CS143" s="60">
        <v>10401</v>
      </c>
      <c r="CT143" s="61" t="s">
        <v>1223</v>
      </c>
      <c r="CU143" s="62">
        <v>1040102</v>
      </c>
      <c r="CV143" s="63" t="s">
        <v>1264</v>
      </c>
      <c r="CW143" s="100" t="s">
        <v>1265</v>
      </c>
      <c r="CX143" s="100" t="s">
        <v>196</v>
      </c>
      <c r="CY143" s="100" t="s">
        <v>1222</v>
      </c>
      <c r="CZ143" s="100" t="s">
        <v>1223</v>
      </c>
      <c r="DA143" s="100" t="s">
        <v>1264</v>
      </c>
    </row>
    <row r="144" spans="2:105" ht="216.75" hidden="1" x14ac:dyDescent="0.25">
      <c r="B144" s="88" t="s">
        <v>1310</v>
      </c>
      <c r="C144" s="80" t="s">
        <v>1311</v>
      </c>
      <c r="D144" s="63" t="s">
        <v>687</v>
      </c>
      <c r="E144" s="65" t="s">
        <v>1257</v>
      </c>
      <c r="F144" s="63" t="s">
        <v>1258</v>
      </c>
      <c r="G144" s="62" t="s">
        <v>183</v>
      </c>
      <c r="H144" s="63" t="s">
        <v>592</v>
      </c>
      <c r="I144" s="62" t="s">
        <v>529</v>
      </c>
      <c r="J144" s="307">
        <v>2015</v>
      </c>
      <c r="K144" s="308" t="s">
        <v>490</v>
      </c>
      <c r="L144" s="63" t="s">
        <v>568</v>
      </c>
      <c r="M144" s="63" t="s">
        <v>1312</v>
      </c>
      <c r="N144" s="63" t="s">
        <v>1313</v>
      </c>
      <c r="O144" s="63" t="s">
        <v>1314</v>
      </c>
      <c r="P144" s="63" t="s">
        <v>246</v>
      </c>
      <c r="Q144" s="63" t="s">
        <v>1315</v>
      </c>
      <c r="R144" s="63"/>
      <c r="S144" s="68">
        <v>100</v>
      </c>
      <c r="T144" s="69">
        <v>10</v>
      </c>
      <c r="U144" s="69">
        <v>40</v>
      </c>
      <c r="V144" s="69">
        <v>70</v>
      </c>
      <c r="W144" s="69">
        <v>100</v>
      </c>
      <c r="X144" s="71">
        <v>5000000</v>
      </c>
      <c r="Y144" s="79">
        <v>5000000</v>
      </c>
      <c r="Z144" s="79"/>
      <c r="AA144" s="79"/>
      <c r="AB144" s="79"/>
      <c r="AC144" s="79"/>
      <c r="AD144" s="79"/>
      <c r="AE144" s="79"/>
      <c r="AF144" s="79"/>
      <c r="AG144" s="79"/>
      <c r="AH144" s="79"/>
      <c r="AI144" s="79"/>
      <c r="AJ144" s="79"/>
      <c r="AK144" s="71">
        <v>25000000</v>
      </c>
      <c r="AL144" s="79">
        <v>25000000</v>
      </c>
      <c r="AM144" s="79"/>
      <c r="AN144" s="79"/>
      <c r="AO144" s="79"/>
      <c r="AP144" s="79"/>
      <c r="AQ144" s="79"/>
      <c r="AR144" s="79"/>
      <c r="AS144" s="79"/>
      <c r="AT144" s="79"/>
      <c r="AU144" s="79"/>
      <c r="AV144" s="79"/>
      <c r="AW144" s="79"/>
      <c r="AX144" s="71">
        <v>25000000</v>
      </c>
      <c r="AY144" s="79">
        <v>25000000</v>
      </c>
      <c r="AZ144" s="79"/>
      <c r="BA144" s="79"/>
      <c r="BB144" s="79"/>
      <c r="BC144" s="79"/>
      <c r="BD144" s="79"/>
      <c r="BE144" s="79"/>
      <c r="BF144" s="79"/>
      <c r="BG144" s="79"/>
      <c r="BH144" s="79"/>
      <c r="BI144" s="79"/>
      <c r="BJ144" s="79"/>
      <c r="BK144" s="71">
        <v>25000000</v>
      </c>
      <c r="BL144" s="79">
        <v>25000000</v>
      </c>
      <c r="BM144" s="79"/>
      <c r="BN144" s="79"/>
      <c r="BO144" s="79"/>
      <c r="BP144" s="79"/>
      <c r="BQ144" s="79"/>
      <c r="BR144" s="79"/>
      <c r="BS144" s="79"/>
      <c r="BT144" s="79"/>
      <c r="BU144" s="79"/>
      <c r="BV144" s="79"/>
      <c r="BW144" s="79"/>
      <c r="BX144" s="71">
        <v>80000000</v>
      </c>
      <c r="BY144" s="73">
        <v>80000000</v>
      </c>
      <c r="BZ144" s="73">
        <v>0</v>
      </c>
      <c r="CA144" s="73">
        <v>0</v>
      </c>
      <c r="CB144" s="73">
        <v>0</v>
      </c>
      <c r="CC144" s="73">
        <v>0</v>
      </c>
      <c r="CD144" s="73">
        <v>0</v>
      </c>
      <c r="CE144" s="73">
        <v>0</v>
      </c>
      <c r="CF144" s="73">
        <v>0</v>
      </c>
      <c r="CG144" s="73">
        <v>0</v>
      </c>
      <c r="CH144" s="73">
        <v>0</v>
      </c>
      <c r="CI144" s="73">
        <v>0</v>
      </c>
      <c r="CJ144" s="73">
        <v>0</v>
      </c>
      <c r="CK144" s="63" t="s">
        <v>1316</v>
      </c>
      <c r="CL144" s="74" t="s">
        <v>1154</v>
      </c>
      <c r="CM144" s="74" t="s">
        <v>1155</v>
      </c>
      <c r="CN144" s="74" t="s">
        <v>586</v>
      </c>
      <c r="CO144" s="60">
        <v>1</v>
      </c>
      <c r="CP144" s="61" t="s">
        <v>196</v>
      </c>
      <c r="CQ144" s="60">
        <v>104</v>
      </c>
      <c r="CR144" s="61" t="s">
        <v>1222</v>
      </c>
      <c r="CS144" s="60">
        <v>10401</v>
      </c>
      <c r="CT144" s="61" t="s">
        <v>1223</v>
      </c>
      <c r="CU144" s="62">
        <v>1040102</v>
      </c>
      <c r="CV144" s="63" t="s">
        <v>1264</v>
      </c>
      <c r="CW144" s="100" t="s">
        <v>1265</v>
      </c>
      <c r="CX144" s="100" t="s">
        <v>196</v>
      </c>
      <c r="CY144" s="100" t="s">
        <v>1222</v>
      </c>
      <c r="CZ144" s="100" t="s">
        <v>1223</v>
      </c>
      <c r="DA144" s="100" t="s">
        <v>1264</v>
      </c>
    </row>
    <row r="145" spans="2:105" ht="191.25" hidden="1" x14ac:dyDescent="0.25">
      <c r="B145" s="88" t="s">
        <v>1317</v>
      </c>
      <c r="C145" s="75" t="s">
        <v>1318</v>
      </c>
      <c r="D145" s="100" t="s">
        <v>589</v>
      </c>
      <c r="E145" s="65" t="s">
        <v>1319</v>
      </c>
      <c r="F145" s="63" t="s">
        <v>1320</v>
      </c>
      <c r="G145" s="62" t="s">
        <v>183</v>
      </c>
      <c r="H145" s="63" t="s">
        <v>592</v>
      </c>
      <c r="I145" s="62" t="s">
        <v>185</v>
      </c>
      <c r="J145" s="307">
        <v>2015</v>
      </c>
      <c r="K145" s="308">
        <v>0</v>
      </c>
      <c r="L145" s="63" t="s">
        <v>1216</v>
      </c>
      <c r="M145" s="63" t="s">
        <v>1321</v>
      </c>
      <c r="N145" s="63" t="s">
        <v>1322</v>
      </c>
      <c r="O145" s="63" t="s">
        <v>1323</v>
      </c>
      <c r="P145" s="63" t="s">
        <v>190</v>
      </c>
      <c r="Q145" s="63" t="s">
        <v>1324</v>
      </c>
      <c r="R145" s="63"/>
      <c r="S145" s="68">
        <v>80</v>
      </c>
      <c r="T145" s="69">
        <v>20</v>
      </c>
      <c r="U145" s="69">
        <v>40</v>
      </c>
      <c r="V145" s="69">
        <v>60</v>
      </c>
      <c r="W145" s="69">
        <v>80</v>
      </c>
      <c r="X145" s="71">
        <v>150000000</v>
      </c>
      <c r="Y145" s="78">
        <v>150000000</v>
      </c>
      <c r="Z145" s="79"/>
      <c r="AA145" s="79"/>
      <c r="AB145" s="79"/>
      <c r="AC145" s="79"/>
      <c r="AD145" s="79"/>
      <c r="AE145" s="79"/>
      <c r="AF145" s="79"/>
      <c r="AG145" s="79"/>
      <c r="AH145" s="79"/>
      <c r="AI145" s="79"/>
      <c r="AJ145" s="79"/>
      <c r="AK145" s="71">
        <v>150000000</v>
      </c>
      <c r="AL145" s="78">
        <v>150000000</v>
      </c>
      <c r="AM145" s="79"/>
      <c r="AN145" s="79"/>
      <c r="AO145" s="79"/>
      <c r="AP145" s="79"/>
      <c r="AQ145" s="79"/>
      <c r="AR145" s="79"/>
      <c r="AS145" s="79"/>
      <c r="AT145" s="79"/>
      <c r="AU145" s="79"/>
      <c r="AV145" s="79"/>
      <c r="AW145" s="79"/>
      <c r="AX145" s="71">
        <v>150000000</v>
      </c>
      <c r="AY145" s="78">
        <v>150000000</v>
      </c>
      <c r="AZ145" s="79"/>
      <c r="BA145" s="79"/>
      <c r="BB145" s="79"/>
      <c r="BC145" s="79"/>
      <c r="BD145" s="79"/>
      <c r="BE145" s="79"/>
      <c r="BF145" s="79"/>
      <c r="BG145" s="79"/>
      <c r="BH145" s="79"/>
      <c r="BI145" s="79"/>
      <c r="BJ145" s="79"/>
      <c r="BK145" s="71">
        <v>150000000</v>
      </c>
      <c r="BL145" s="78">
        <v>150000000</v>
      </c>
      <c r="BM145" s="79"/>
      <c r="BN145" s="79"/>
      <c r="BO145" s="79"/>
      <c r="BP145" s="79"/>
      <c r="BQ145" s="79"/>
      <c r="BR145" s="79"/>
      <c r="BS145" s="79"/>
      <c r="BT145" s="79"/>
      <c r="BU145" s="79"/>
      <c r="BV145" s="79"/>
      <c r="BW145" s="79"/>
      <c r="BX145" s="71">
        <v>600000000</v>
      </c>
      <c r="BY145" s="73">
        <v>600000000</v>
      </c>
      <c r="BZ145" s="73">
        <v>0</v>
      </c>
      <c r="CA145" s="73">
        <v>0</v>
      </c>
      <c r="CB145" s="73">
        <v>0</v>
      </c>
      <c r="CC145" s="73">
        <v>0</v>
      </c>
      <c r="CD145" s="73">
        <v>0</v>
      </c>
      <c r="CE145" s="73">
        <v>0</v>
      </c>
      <c r="CF145" s="73">
        <v>0</v>
      </c>
      <c r="CG145" s="73">
        <v>0</v>
      </c>
      <c r="CH145" s="73">
        <v>0</v>
      </c>
      <c r="CI145" s="73">
        <v>0</v>
      </c>
      <c r="CJ145" s="73">
        <v>0</v>
      </c>
      <c r="CK145" s="63" t="s">
        <v>1325</v>
      </c>
      <c r="CL145" s="74" t="s">
        <v>1154</v>
      </c>
      <c r="CM145" s="74" t="s">
        <v>1155</v>
      </c>
      <c r="CN145" s="74" t="s">
        <v>586</v>
      </c>
      <c r="CO145" s="60">
        <v>1</v>
      </c>
      <c r="CP145" s="61" t="s">
        <v>196</v>
      </c>
      <c r="CQ145" s="60">
        <v>104</v>
      </c>
      <c r="CR145" s="61" t="s">
        <v>1222</v>
      </c>
      <c r="CS145" s="60">
        <v>10401</v>
      </c>
      <c r="CT145" s="61" t="s">
        <v>1223</v>
      </c>
      <c r="CU145" s="62">
        <v>1040103</v>
      </c>
      <c r="CV145" s="63" t="s">
        <v>1326</v>
      </c>
      <c r="CW145" s="100" t="s">
        <v>1327</v>
      </c>
      <c r="CX145" s="100" t="s">
        <v>196</v>
      </c>
      <c r="CY145" s="100" t="s">
        <v>1222</v>
      </c>
      <c r="CZ145" s="100" t="s">
        <v>1223</v>
      </c>
      <c r="DA145" s="100" t="s">
        <v>1326</v>
      </c>
    </row>
    <row r="146" spans="2:105" ht="191.25" hidden="1" x14ac:dyDescent="0.25">
      <c r="B146" s="88" t="s">
        <v>1328</v>
      </c>
      <c r="C146" s="75" t="s">
        <v>1329</v>
      </c>
      <c r="D146" s="100" t="s">
        <v>589</v>
      </c>
      <c r="E146" s="65" t="s">
        <v>1319</v>
      </c>
      <c r="F146" s="63" t="s">
        <v>1320</v>
      </c>
      <c r="G146" s="62" t="s">
        <v>240</v>
      </c>
      <c r="H146" s="63" t="s">
        <v>592</v>
      </c>
      <c r="I146" s="62" t="s">
        <v>185</v>
      </c>
      <c r="J146" s="307">
        <v>2015</v>
      </c>
      <c r="K146" s="308">
        <v>0</v>
      </c>
      <c r="L146" s="63" t="s">
        <v>1216</v>
      </c>
      <c r="M146" s="63" t="s">
        <v>1330</v>
      </c>
      <c r="N146" s="63" t="s">
        <v>1331</v>
      </c>
      <c r="O146" s="63" t="s">
        <v>1332</v>
      </c>
      <c r="P146" s="63" t="s">
        <v>190</v>
      </c>
      <c r="Q146" s="63" t="s">
        <v>1333</v>
      </c>
      <c r="R146" s="63"/>
      <c r="S146" s="68">
        <v>100</v>
      </c>
      <c r="T146" s="69">
        <v>100</v>
      </c>
      <c r="U146" s="69">
        <v>100</v>
      </c>
      <c r="V146" s="69">
        <v>100</v>
      </c>
      <c r="W146" s="69">
        <v>100</v>
      </c>
      <c r="X146" s="71">
        <v>20000000</v>
      </c>
      <c r="Y146" s="78">
        <v>20000000</v>
      </c>
      <c r="Z146" s="79"/>
      <c r="AA146" s="79"/>
      <c r="AB146" s="79"/>
      <c r="AC146" s="79"/>
      <c r="AD146" s="79"/>
      <c r="AE146" s="79"/>
      <c r="AF146" s="79"/>
      <c r="AG146" s="79"/>
      <c r="AH146" s="79"/>
      <c r="AI146" s="79"/>
      <c r="AJ146" s="79"/>
      <c r="AK146" s="71">
        <v>20000000</v>
      </c>
      <c r="AL146" s="78">
        <v>20000000</v>
      </c>
      <c r="AM146" s="79"/>
      <c r="AN146" s="79"/>
      <c r="AO146" s="79"/>
      <c r="AP146" s="79"/>
      <c r="AQ146" s="79"/>
      <c r="AR146" s="79"/>
      <c r="AS146" s="79"/>
      <c r="AT146" s="79"/>
      <c r="AU146" s="79"/>
      <c r="AV146" s="79"/>
      <c r="AW146" s="79"/>
      <c r="AX146" s="71">
        <v>20000000</v>
      </c>
      <c r="AY146" s="78">
        <v>20000000</v>
      </c>
      <c r="AZ146" s="79"/>
      <c r="BA146" s="79"/>
      <c r="BB146" s="79"/>
      <c r="BC146" s="79"/>
      <c r="BD146" s="79"/>
      <c r="BE146" s="79"/>
      <c r="BF146" s="79"/>
      <c r="BG146" s="79"/>
      <c r="BH146" s="79"/>
      <c r="BI146" s="79"/>
      <c r="BJ146" s="79"/>
      <c r="BK146" s="71">
        <v>20000000</v>
      </c>
      <c r="BL146" s="78">
        <v>20000000</v>
      </c>
      <c r="BM146" s="79"/>
      <c r="BN146" s="79"/>
      <c r="BO146" s="79"/>
      <c r="BP146" s="79"/>
      <c r="BQ146" s="79"/>
      <c r="BR146" s="79"/>
      <c r="BS146" s="79"/>
      <c r="BT146" s="79"/>
      <c r="BU146" s="79"/>
      <c r="BV146" s="79"/>
      <c r="BW146" s="79"/>
      <c r="BX146" s="71">
        <v>80000000</v>
      </c>
      <c r="BY146" s="73">
        <v>80000000</v>
      </c>
      <c r="BZ146" s="73">
        <v>0</v>
      </c>
      <c r="CA146" s="73">
        <v>0</v>
      </c>
      <c r="CB146" s="73">
        <v>0</v>
      </c>
      <c r="CC146" s="73">
        <v>0</v>
      </c>
      <c r="CD146" s="73">
        <v>0</v>
      </c>
      <c r="CE146" s="73">
        <v>0</v>
      </c>
      <c r="CF146" s="73">
        <v>0</v>
      </c>
      <c r="CG146" s="73">
        <v>0</v>
      </c>
      <c r="CH146" s="73">
        <v>0</v>
      </c>
      <c r="CI146" s="73">
        <v>0</v>
      </c>
      <c r="CJ146" s="73">
        <v>0</v>
      </c>
      <c r="CK146" s="63" t="s">
        <v>1334</v>
      </c>
      <c r="CL146" s="74" t="s">
        <v>1154</v>
      </c>
      <c r="CM146" s="74" t="s">
        <v>1155</v>
      </c>
      <c r="CN146" s="74" t="s">
        <v>586</v>
      </c>
      <c r="CO146" s="60">
        <v>1</v>
      </c>
      <c r="CP146" s="61" t="s">
        <v>196</v>
      </c>
      <c r="CQ146" s="60">
        <v>104</v>
      </c>
      <c r="CR146" s="61" t="s">
        <v>1222</v>
      </c>
      <c r="CS146" s="60">
        <v>10401</v>
      </c>
      <c r="CT146" s="61" t="s">
        <v>1223</v>
      </c>
      <c r="CU146" s="62">
        <v>1040103</v>
      </c>
      <c r="CV146" s="63" t="s">
        <v>1326</v>
      </c>
      <c r="CW146" s="100" t="s">
        <v>1327</v>
      </c>
      <c r="CX146" s="100" t="s">
        <v>196</v>
      </c>
      <c r="CY146" s="100" t="s">
        <v>1222</v>
      </c>
      <c r="CZ146" s="100" t="s">
        <v>1223</v>
      </c>
      <c r="DA146" s="100" t="s">
        <v>1326</v>
      </c>
    </row>
    <row r="147" spans="2:105" ht="153" hidden="1" x14ac:dyDescent="0.25">
      <c r="B147" s="88" t="s">
        <v>1335</v>
      </c>
      <c r="C147" s="80" t="s">
        <v>1336</v>
      </c>
      <c r="D147" s="100" t="s">
        <v>589</v>
      </c>
      <c r="E147" s="65" t="s">
        <v>1337</v>
      </c>
      <c r="F147" s="63" t="s">
        <v>1338</v>
      </c>
      <c r="G147" s="62" t="s">
        <v>183</v>
      </c>
      <c r="H147" s="63" t="s">
        <v>592</v>
      </c>
      <c r="I147" s="62" t="s">
        <v>185</v>
      </c>
      <c r="J147" s="307">
        <v>2015</v>
      </c>
      <c r="K147" s="308">
        <v>0</v>
      </c>
      <c r="L147" s="63" t="s">
        <v>1216</v>
      </c>
      <c r="M147" s="63" t="s">
        <v>1339</v>
      </c>
      <c r="N147" s="63" t="s">
        <v>1340</v>
      </c>
      <c r="O147" s="63" t="s">
        <v>1341</v>
      </c>
      <c r="P147" s="63" t="s">
        <v>246</v>
      </c>
      <c r="Q147" s="63" t="s">
        <v>1342</v>
      </c>
      <c r="R147" s="63"/>
      <c r="S147" s="68">
        <v>20</v>
      </c>
      <c r="T147" s="69">
        <v>5</v>
      </c>
      <c r="U147" s="69">
        <v>10</v>
      </c>
      <c r="V147" s="69">
        <v>15</v>
      </c>
      <c r="W147" s="69">
        <v>20</v>
      </c>
      <c r="X147" s="71">
        <v>100000000</v>
      </c>
      <c r="Y147" s="78">
        <v>100000000</v>
      </c>
      <c r="Z147" s="79"/>
      <c r="AA147" s="79"/>
      <c r="AB147" s="79"/>
      <c r="AC147" s="79"/>
      <c r="AD147" s="79"/>
      <c r="AE147" s="79"/>
      <c r="AF147" s="79"/>
      <c r="AG147" s="79"/>
      <c r="AH147" s="79"/>
      <c r="AI147" s="79"/>
      <c r="AJ147" s="79"/>
      <c r="AK147" s="71">
        <v>100000000</v>
      </c>
      <c r="AL147" s="78">
        <v>100000000</v>
      </c>
      <c r="AM147" s="79"/>
      <c r="AN147" s="79"/>
      <c r="AO147" s="79"/>
      <c r="AP147" s="79"/>
      <c r="AQ147" s="79"/>
      <c r="AR147" s="79"/>
      <c r="AS147" s="79"/>
      <c r="AT147" s="79"/>
      <c r="AU147" s="79"/>
      <c r="AV147" s="79"/>
      <c r="AW147" s="79"/>
      <c r="AX147" s="71">
        <v>100000000</v>
      </c>
      <c r="AY147" s="78">
        <v>100000000</v>
      </c>
      <c r="AZ147" s="79"/>
      <c r="BA147" s="79"/>
      <c r="BB147" s="79"/>
      <c r="BC147" s="79"/>
      <c r="BD147" s="79"/>
      <c r="BE147" s="79"/>
      <c r="BF147" s="79"/>
      <c r="BG147" s="79"/>
      <c r="BH147" s="79"/>
      <c r="BI147" s="79"/>
      <c r="BJ147" s="79"/>
      <c r="BK147" s="71">
        <v>100000000</v>
      </c>
      <c r="BL147" s="78">
        <v>100000000</v>
      </c>
      <c r="BM147" s="79"/>
      <c r="BN147" s="79"/>
      <c r="BO147" s="79"/>
      <c r="BP147" s="79"/>
      <c r="BQ147" s="79"/>
      <c r="BR147" s="79"/>
      <c r="BS147" s="79"/>
      <c r="BT147" s="79"/>
      <c r="BU147" s="79"/>
      <c r="BV147" s="79"/>
      <c r="BW147" s="79"/>
      <c r="BX147" s="71">
        <v>400000000</v>
      </c>
      <c r="BY147" s="73">
        <v>400000000</v>
      </c>
      <c r="BZ147" s="73">
        <v>0</v>
      </c>
      <c r="CA147" s="73">
        <v>0</v>
      </c>
      <c r="CB147" s="73">
        <v>0</v>
      </c>
      <c r="CC147" s="73">
        <v>0</v>
      </c>
      <c r="CD147" s="73">
        <v>0</v>
      </c>
      <c r="CE147" s="73">
        <v>0</v>
      </c>
      <c r="CF147" s="73">
        <v>0</v>
      </c>
      <c r="CG147" s="73">
        <v>0</v>
      </c>
      <c r="CH147" s="73">
        <v>0</v>
      </c>
      <c r="CI147" s="73">
        <v>0</v>
      </c>
      <c r="CJ147" s="73">
        <v>0</v>
      </c>
      <c r="CK147" s="63" t="s">
        <v>1343</v>
      </c>
      <c r="CL147" s="74" t="s">
        <v>1154</v>
      </c>
      <c r="CM147" s="74" t="s">
        <v>1155</v>
      </c>
      <c r="CN147" s="74" t="s">
        <v>586</v>
      </c>
      <c r="CO147" s="60">
        <v>1</v>
      </c>
      <c r="CP147" s="61" t="s">
        <v>196</v>
      </c>
      <c r="CQ147" s="60">
        <v>104</v>
      </c>
      <c r="CR147" s="61" t="s">
        <v>1222</v>
      </c>
      <c r="CS147" s="60">
        <v>10401</v>
      </c>
      <c r="CT147" s="61" t="s">
        <v>1223</v>
      </c>
      <c r="CU147" s="62">
        <v>1040104</v>
      </c>
      <c r="CV147" s="63" t="s">
        <v>1344</v>
      </c>
      <c r="CW147" s="100" t="s">
        <v>1345</v>
      </c>
      <c r="CX147" s="100" t="s">
        <v>196</v>
      </c>
      <c r="CY147" s="100" t="s">
        <v>1222</v>
      </c>
      <c r="CZ147" s="100" t="s">
        <v>1223</v>
      </c>
      <c r="DA147" s="100" t="s">
        <v>1344</v>
      </c>
    </row>
    <row r="148" spans="2:105" ht="153" hidden="1" x14ac:dyDescent="0.25">
      <c r="B148" s="88" t="s">
        <v>1346</v>
      </c>
      <c r="C148" s="80" t="s">
        <v>1347</v>
      </c>
      <c r="D148" s="100" t="s">
        <v>589</v>
      </c>
      <c r="E148" s="65" t="s">
        <v>1337</v>
      </c>
      <c r="F148" s="63" t="s">
        <v>1338</v>
      </c>
      <c r="G148" s="62" t="s">
        <v>240</v>
      </c>
      <c r="H148" s="63" t="s">
        <v>592</v>
      </c>
      <c r="I148" s="62" t="s">
        <v>185</v>
      </c>
      <c r="J148" s="307">
        <v>2015</v>
      </c>
      <c r="K148" s="308">
        <v>0</v>
      </c>
      <c r="L148" s="63" t="s">
        <v>1216</v>
      </c>
      <c r="M148" s="63" t="s">
        <v>1348</v>
      </c>
      <c r="N148" s="63" t="s">
        <v>1349</v>
      </c>
      <c r="O148" s="63" t="s">
        <v>1350</v>
      </c>
      <c r="P148" s="63" t="s">
        <v>657</v>
      </c>
      <c r="Q148" s="63" t="s">
        <v>1351</v>
      </c>
      <c r="R148" s="63"/>
      <c r="S148" s="68">
        <v>100</v>
      </c>
      <c r="T148" s="69">
        <v>100</v>
      </c>
      <c r="U148" s="69">
        <v>100</v>
      </c>
      <c r="V148" s="69">
        <v>100</v>
      </c>
      <c r="W148" s="69">
        <v>100</v>
      </c>
      <c r="X148" s="71">
        <v>15000000</v>
      </c>
      <c r="Y148" s="78">
        <v>15000000</v>
      </c>
      <c r="Z148" s="79"/>
      <c r="AA148" s="79"/>
      <c r="AB148" s="79"/>
      <c r="AC148" s="79"/>
      <c r="AD148" s="79"/>
      <c r="AE148" s="79"/>
      <c r="AF148" s="79"/>
      <c r="AG148" s="79"/>
      <c r="AH148" s="79"/>
      <c r="AI148" s="79"/>
      <c r="AJ148" s="79"/>
      <c r="AK148" s="71">
        <v>15000000</v>
      </c>
      <c r="AL148" s="78">
        <v>15000000</v>
      </c>
      <c r="AM148" s="79"/>
      <c r="AN148" s="79"/>
      <c r="AO148" s="79"/>
      <c r="AP148" s="79"/>
      <c r="AQ148" s="79"/>
      <c r="AR148" s="79"/>
      <c r="AS148" s="79"/>
      <c r="AT148" s="79"/>
      <c r="AU148" s="79"/>
      <c r="AV148" s="79"/>
      <c r="AW148" s="79"/>
      <c r="AX148" s="71">
        <v>15000000</v>
      </c>
      <c r="AY148" s="78">
        <v>15000000</v>
      </c>
      <c r="AZ148" s="79"/>
      <c r="BA148" s="79"/>
      <c r="BB148" s="79"/>
      <c r="BC148" s="79"/>
      <c r="BD148" s="79"/>
      <c r="BE148" s="79"/>
      <c r="BF148" s="79"/>
      <c r="BG148" s="79"/>
      <c r="BH148" s="79"/>
      <c r="BI148" s="79"/>
      <c r="BJ148" s="79"/>
      <c r="BK148" s="71">
        <v>15000000</v>
      </c>
      <c r="BL148" s="78">
        <v>15000000</v>
      </c>
      <c r="BM148" s="79"/>
      <c r="BN148" s="79"/>
      <c r="BO148" s="79"/>
      <c r="BP148" s="79"/>
      <c r="BQ148" s="79"/>
      <c r="BR148" s="79"/>
      <c r="BS148" s="79"/>
      <c r="BT148" s="79"/>
      <c r="BU148" s="79"/>
      <c r="BV148" s="79"/>
      <c r="BW148" s="79"/>
      <c r="BX148" s="71">
        <v>60000000</v>
      </c>
      <c r="BY148" s="73">
        <v>60000000</v>
      </c>
      <c r="BZ148" s="73">
        <v>0</v>
      </c>
      <c r="CA148" s="73">
        <v>0</v>
      </c>
      <c r="CB148" s="73">
        <v>0</v>
      </c>
      <c r="CC148" s="73">
        <v>0</v>
      </c>
      <c r="CD148" s="73">
        <v>0</v>
      </c>
      <c r="CE148" s="73">
        <v>0</v>
      </c>
      <c r="CF148" s="73">
        <v>0</v>
      </c>
      <c r="CG148" s="73">
        <v>0</v>
      </c>
      <c r="CH148" s="73">
        <v>0</v>
      </c>
      <c r="CI148" s="73">
        <v>0</v>
      </c>
      <c r="CJ148" s="73">
        <v>0</v>
      </c>
      <c r="CK148" s="63" t="s">
        <v>1352</v>
      </c>
      <c r="CL148" s="74" t="s">
        <v>1154</v>
      </c>
      <c r="CM148" s="74" t="s">
        <v>1155</v>
      </c>
      <c r="CN148" s="74" t="s">
        <v>586</v>
      </c>
      <c r="CO148" s="60">
        <v>1</v>
      </c>
      <c r="CP148" s="61" t="s">
        <v>196</v>
      </c>
      <c r="CQ148" s="60">
        <v>104</v>
      </c>
      <c r="CR148" s="61" t="s">
        <v>1222</v>
      </c>
      <c r="CS148" s="60">
        <v>10401</v>
      </c>
      <c r="CT148" s="61" t="s">
        <v>1223</v>
      </c>
      <c r="CU148" s="62">
        <v>1040104</v>
      </c>
      <c r="CV148" s="63" t="s">
        <v>1344</v>
      </c>
      <c r="CW148" s="100" t="s">
        <v>1345</v>
      </c>
      <c r="CX148" s="100" t="s">
        <v>196</v>
      </c>
      <c r="CY148" s="100" t="s">
        <v>1222</v>
      </c>
      <c r="CZ148" s="100" t="s">
        <v>1223</v>
      </c>
      <c r="DA148" s="100" t="s">
        <v>1344</v>
      </c>
    </row>
    <row r="149" spans="2:105" ht="153" hidden="1" x14ac:dyDescent="0.25">
      <c r="B149" s="88" t="s">
        <v>1353</v>
      </c>
      <c r="C149" s="80" t="s">
        <v>1354</v>
      </c>
      <c r="D149" s="100" t="s">
        <v>589</v>
      </c>
      <c r="E149" s="65" t="s">
        <v>1337</v>
      </c>
      <c r="F149" s="63" t="s">
        <v>1338</v>
      </c>
      <c r="G149" s="62" t="s">
        <v>240</v>
      </c>
      <c r="H149" s="63" t="s">
        <v>592</v>
      </c>
      <c r="I149" s="62" t="s">
        <v>185</v>
      </c>
      <c r="J149" s="307">
        <v>2015</v>
      </c>
      <c r="K149" s="308">
        <v>0</v>
      </c>
      <c r="L149" s="63" t="s">
        <v>1216</v>
      </c>
      <c r="M149" s="63" t="s">
        <v>1355</v>
      </c>
      <c r="N149" s="63" t="s">
        <v>1356</v>
      </c>
      <c r="O149" s="63" t="s">
        <v>1357</v>
      </c>
      <c r="P149" s="63" t="s">
        <v>190</v>
      </c>
      <c r="Q149" s="63" t="s">
        <v>1358</v>
      </c>
      <c r="R149" s="63"/>
      <c r="S149" s="68">
        <v>1</v>
      </c>
      <c r="T149" s="69">
        <v>0</v>
      </c>
      <c r="U149" s="69">
        <v>0</v>
      </c>
      <c r="V149" s="69">
        <v>1</v>
      </c>
      <c r="W149" s="69">
        <v>1</v>
      </c>
      <c r="X149" s="71">
        <v>0</v>
      </c>
      <c r="Y149" s="79"/>
      <c r="Z149" s="79"/>
      <c r="AA149" s="79"/>
      <c r="AB149" s="79"/>
      <c r="AC149" s="79"/>
      <c r="AD149" s="79"/>
      <c r="AE149" s="79"/>
      <c r="AF149" s="79"/>
      <c r="AG149" s="79"/>
      <c r="AH149" s="79"/>
      <c r="AI149" s="79"/>
      <c r="AJ149" s="79"/>
      <c r="AK149" s="71">
        <v>4950000000</v>
      </c>
      <c r="AL149" s="79"/>
      <c r="AM149" s="79"/>
      <c r="AN149" s="79"/>
      <c r="AO149" s="79"/>
      <c r="AP149" s="78">
        <v>4950000000</v>
      </c>
      <c r="AQ149" s="79"/>
      <c r="AR149" s="79"/>
      <c r="AS149" s="79"/>
      <c r="AT149" s="79"/>
      <c r="AU149" s="79"/>
      <c r="AV149" s="79"/>
      <c r="AW149" s="79"/>
      <c r="AX149" s="71">
        <v>0</v>
      </c>
      <c r="AY149" s="79"/>
      <c r="AZ149" s="79"/>
      <c r="BA149" s="79"/>
      <c r="BB149" s="79"/>
      <c r="BC149" s="79"/>
      <c r="BD149" s="79"/>
      <c r="BE149" s="79"/>
      <c r="BF149" s="79"/>
      <c r="BG149" s="79"/>
      <c r="BH149" s="79"/>
      <c r="BI149" s="79"/>
      <c r="BJ149" s="79"/>
      <c r="BK149" s="71">
        <v>0</v>
      </c>
      <c r="BL149" s="79"/>
      <c r="BM149" s="79"/>
      <c r="BN149" s="79"/>
      <c r="BO149" s="79"/>
      <c r="BP149" s="79"/>
      <c r="BQ149" s="79"/>
      <c r="BR149" s="79"/>
      <c r="BS149" s="79"/>
      <c r="BT149" s="79"/>
      <c r="BU149" s="79"/>
      <c r="BV149" s="79"/>
      <c r="BW149" s="79"/>
      <c r="BX149" s="71">
        <v>4950000000</v>
      </c>
      <c r="BY149" s="73">
        <v>0</v>
      </c>
      <c r="BZ149" s="73">
        <v>0</v>
      </c>
      <c r="CA149" s="73">
        <v>0</v>
      </c>
      <c r="CB149" s="73">
        <v>0</v>
      </c>
      <c r="CC149" s="73">
        <v>4950000000</v>
      </c>
      <c r="CD149" s="73">
        <v>0</v>
      </c>
      <c r="CE149" s="73">
        <v>0</v>
      </c>
      <c r="CF149" s="73">
        <v>0</v>
      </c>
      <c r="CG149" s="73">
        <v>0</v>
      </c>
      <c r="CH149" s="73">
        <v>0</v>
      </c>
      <c r="CI149" s="73">
        <v>0</v>
      </c>
      <c r="CJ149" s="73">
        <v>0</v>
      </c>
      <c r="CK149" s="63" t="s">
        <v>1359</v>
      </c>
      <c r="CL149" s="74" t="s">
        <v>1154</v>
      </c>
      <c r="CM149" s="74" t="s">
        <v>1155</v>
      </c>
      <c r="CN149" s="74" t="s">
        <v>586</v>
      </c>
      <c r="CO149" s="60">
        <v>1</v>
      </c>
      <c r="CP149" s="61" t="s">
        <v>196</v>
      </c>
      <c r="CQ149" s="60">
        <v>104</v>
      </c>
      <c r="CR149" s="61" t="s">
        <v>1222</v>
      </c>
      <c r="CS149" s="60">
        <v>10401</v>
      </c>
      <c r="CT149" s="61" t="s">
        <v>1223</v>
      </c>
      <c r="CU149" s="62">
        <v>1040104</v>
      </c>
      <c r="CV149" s="63" t="s">
        <v>1344</v>
      </c>
      <c r="CW149" s="100" t="s">
        <v>1345</v>
      </c>
      <c r="CX149" s="100" t="s">
        <v>196</v>
      </c>
      <c r="CY149" s="100" t="s">
        <v>1222</v>
      </c>
      <c r="CZ149" s="100" t="s">
        <v>1223</v>
      </c>
      <c r="DA149" s="100" t="s">
        <v>1344</v>
      </c>
    </row>
    <row r="150" spans="2:105" ht="153" hidden="1" x14ac:dyDescent="0.25">
      <c r="B150" s="88" t="s">
        <v>1360</v>
      </c>
      <c r="C150" s="80" t="s">
        <v>1361</v>
      </c>
      <c r="D150" s="100" t="s">
        <v>589</v>
      </c>
      <c r="E150" s="65" t="s">
        <v>1337</v>
      </c>
      <c r="F150" s="63" t="s">
        <v>1338</v>
      </c>
      <c r="G150" s="62" t="s">
        <v>183</v>
      </c>
      <c r="H150" s="63" t="s">
        <v>592</v>
      </c>
      <c r="I150" s="62" t="s">
        <v>185</v>
      </c>
      <c r="J150" s="307">
        <v>2015</v>
      </c>
      <c r="K150" s="308">
        <v>0</v>
      </c>
      <c r="L150" s="63" t="s">
        <v>1216</v>
      </c>
      <c r="M150" s="63" t="s">
        <v>1362</v>
      </c>
      <c r="N150" s="63" t="s">
        <v>1363</v>
      </c>
      <c r="O150" s="63" t="s">
        <v>1364</v>
      </c>
      <c r="P150" s="63" t="s">
        <v>190</v>
      </c>
      <c r="Q150" s="63" t="s">
        <v>1362</v>
      </c>
      <c r="R150" s="63"/>
      <c r="S150" s="68">
        <v>149</v>
      </c>
      <c r="T150" s="69">
        <v>74</v>
      </c>
      <c r="U150" s="69">
        <v>149</v>
      </c>
      <c r="V150" s="69">
        <v>149</v>
      </c>
      <c r="W150" s="69">
        <v>149</v>
      </c>
      <c r="X150" s="71">
        <v>2500000000</v>
      </c>
      <c r="Y150" s="79"/>
      <c r="Z150" s="79"/>
      <c r="AA150" s="79"/>
      <c r="AB150" s="79"/>
      <c r="AC150" s="78">
        <v>2500000000</v>
      </c>
      <c r="AD150" s="79"/>
      <c r="AE150" s="79"/>
      <c r="AF150" s="79"/>
      <c r="AG150" s="79"/>
      <c r="AH150" s="79"/>
      <c r="AI150" s="79"/>
      <c r="AJ150" s="79"/>
      <c r="AK150" s="71">
        <v>2500000000</v>
      </c>
      <c r="AL150" s="79"/>
      <c r="AM150" s="79"/>
      <c r="AN150" s="79"/>
      <c r="AO150" s="79"/>
      <c r="AP150" s="78">
        <v>2500000000</v>
      </c>
      <c r="AQ150" s="79"/>
      <c r="AR150" s="79"/>
      <c r="AS150" s="79"/>
      <c r="AT150" s="79"/>
      <c r="AU150" s="79"/>
      <c r="AV150" s="79"/>
      <c r="AW150" s="79"/>
      <c r="AX150" s="71">
        <v>0</v>
      </c>
      <c r="AY150" s="79"/>
      <c r="AZ150" s="79"/>
      <c r="BA150" s="79"/>
      <c r="BB150" s="79"/>
      <c r="BC150" s="79"/>
      <c r="BD150" s="79"/>
      <c r="BE150" s="79"/>
      <c r="BF150" s="79"/>
      <c r="BG150" s="79"/>
      <c r="BH150" s="79"/>
      <c r="BI150" s="79"/>
      <c r="BJ150" s="79"/>
      <c r="BK150" s="71">
        <v>0</v>
      </c>
      <c r="BL150" s="79"/>
      <c r="BM150" s="79"/>
      <c r="BN150" s="79"/>
      <c r="BO150" s="79"/>
      <c r="BP150" s="79"/>
      <c r="BQ150" s="79"/>
      <c r="BR150" s="79"/>
      <c r="BS150" s="79"/>
      <c r="BT150" s="79"/>
      <c r="BU150" s="79"/>
      <c r="BV150" s="79"/>
      <c r="BW150" s="79"/>
      <c r="BX150" s="71">
        <v>5000000000</v>
      </c>
      <c r="BY150" s="73">
        <v>0</v>
      </c>
      <c r="BZ150" s="73">
        <v>0</v>
      </c>
      <c r="CA150" s="73">
        <v>0</v>
      </c>
      <c r="CB150" s="73">
        <v>0</v>
      </c>
      <c r="CC150" s="73">
        <v>5000000000</v>
      </c>
      <c r="CD150" s="73">
        <v>0</v>
      </c>
      <c r="CE150" s="73">
        <v>0</v>
      </c>
      <c r="CF150" s="73">
        <v>0</v>
      </c>
      <c r="CG150" s="73">
        <v>0</v>
      </c>
      <c r="CH150" s="73">
        <v>0</v>
      </c>
      <c r="CI150" s="73">
        <v>0</v>
      </c>
      <c r="CJ150" s="73">
        <v>0</v>
      </c>
      <c r="CK150" s="63" t="s">
        <v>1365</v>
      </c>
      <c r="CL150" s="74" t="s">
        <v>1154</v>
      </c>
      <c r="CM150" s="74" t="s">
        <v>1155</v>
      </c>
      <c r="CN150" s="74" t="s">
        <v>586</v>
      </c>
      <c r="CO150" s="60">
        <v>1</v>
      </c>
      <c r="CP150" s="61" t="s">
        <v>196</v>
      </c>
      <c r="CQ150" s="60">
        <v>104</v>
      </c>
      <c r="CR150" s="61" t="s">
        <v>1222</v>
      </c>
      <c r="CS150" s="60">
        <v>10401</v>
      </c>
      <c r="CT150" s="61" t="s">
        <v>1223</v>
      </c>
      <c r="CU150" s="62">
        <v>1040104</v>
      </c>
      <c r="CV150" s="63" t="s">
        <v>1344</v>
      </c>
      <c r="CW150" s="100" t="s">
        <v>1345</v>
      </c>
      <c r="CX150" s="100" t="s">
        <v>196</v>
      </c>
      <c r="CY150" s="100" t="s">
        <v>1222</v>
      </c>
      <c r="CZ150" s="100" t="s">
        <v>1223</v>
      </c>
      <c r="DA150" s="100" t="s">
        <v>1344</v>
      </c>
    </row>
    <row r="151" spans="2:105" ht="242.25" hidden="1" x14ac:dyDescent="0.25">
      <c r="B151" s="88" t="s">
        <v>1366</v>
      </c>
      <c r="C151" s="80" t="s">
        <v>1367</v>
      </c>
      <c r="D151" s="63" t="s">
        <v>1368</v>
      </c>
      <c r="E151" s="65" t="s">
        <v>1369</v>
      </c>
      <c r="F151" s="63" t="s">
        <v>1370</v>
      </c>
      <c r="G151" s="62" t="s">
        <v>183</v>
      </c>
      <c r="H151" s="63" t="s">
        <v>679</v>
      </c>
      <c r="I151" s="62" t="s">
        <v>185</v>
      </c>
      <c r="J151" s="307">
        <v>2015</v>
      </c>
      <c r="K151" s="308">
        <v>35</v>
      </c>
      <c r="L151" s="63" t="s">
        <v>1371</v>
      </c>
      <c r="M151" s="63" t="s">
        <v>1372</v>
      </c>
      <c r="N151" s="63" t="s">
        <v>1373</v>
      </c>
      <c r="O151" s="63" t="s">
        <v>1374</v>
      </c>
      <c r="P151" s="63" t="s">
        <v>657</v>
      </c>
      <c r="Q151" s="63" t="s">
        <v>1375</v>
      </c>
      <c r="R151" s="63"/>
      <c r="S151" s="68">
        <v>50</v>
      </c>
      <c r="T151" s="69">
        <v>40</v>
      </c>
      <c r="U151" s="69">
        <v>45</v>
      </c>
      <c r="V151" s="69">
        <v>48</v>
      </c>
      <c r="W151" s="69">
        <v>50</v>
      </c>
      <c r="X151" s="71">
        <v>15000000</v>
      </c>
      <c r="Y151" s="79">
        <v>15000000</v>
      </c>
      <c r="Z151" s="79"/>
      <c r="AA151" s="79"/>
      <c r="AB151" s="79"/>
      <c r="AC151" s="79"/>
      <c r="AD151" s="79"/>
      <c r="AE151" s="79"/>
      <c r="AF151" s="79"/>
      <c r="AG151" s="79"/>
      <c r="AH151" s="79"/>
      <c r="AI151" s="79"/>
      <c r="AJ151" s="79"/>
      <c r="AK151" s="71">
        <v>15000000</v>
      </c>
      <c r="AL151" s="79">
        <v>15000000</v>
      </c>
      <c r="AM151" s="79"/>
      <c r="AN151" s="79"/>
      <c r="AO151" s="79"/>
      <c r="AP151" s="79"/>
      <c r="AQ151" s="79"/>
      <c r="AR151" s="79"/>
      <c r="AS151" s="79"/>
      <c r="AT151" s="79"/>
      <c r="AU151" s="79"/>
      <c r="AV151" s="79"/>
      <c r="AW151" s="79"/>
      <c r="AX151" s="71">
        <v>15000000</v>
      </c>
      <c r="AY151" s="79">
        <v>15000000</v>
      </c>
      <c r="AZ151" s="79"/>
      <c r="BA151" s="79"/>
      <c r="BB151" s="79"/>
      <c r="BC151" s="79"/>
      <c r="BD151" s="79"/>
      <c r="BE151" s="79"/>
      <c r="BF151" s="79"/>
      <c r="BG151" s="79"/>
      <c r="BH151" s="79"/>
      <c r="BI151" s="79"/>
      <c r="BJ151" s="79"/>
      <c r="BK151" s="71">
        <v>15000000</v>
      </c>
      <c r="BL151" s="79">
        <v>15000000</v>
      </c>
      <c r="BM151" s="79"/>
      <c r="BN151" s="79"/>
      <c r="BO151" s="79"/>
      <c r="BP151" s="79"/>
      <c r="BQ151" s="79"/>
      <c r="BR151" s="79"/>
      <c r="BS151" s="79"/>
      <c r="BT151" s="79"/>
      <c r="BU151" s="79"/>
      <c r="BV151" s="79"/>
      <c r="BW151" s="79"/>
      <c r="BX151" s="71">
        <v>60000000</v>
      </c>
      <c r="BY151" s="73">
        <v>60000000</v>
      </c>
      <c r="BZ151" s="73">
        <v>0</v>
      </c>
      <c r="CA151" s="73">
        <v>0</v>
      </c>
      <c r="CB151" s="73">
        <v>0</v>
      </c>
      <c r="CC151" s="73">
        <v>0</v>
      </c>
      <c r="CD151" s="73">
        <v>0</v>
      </c>
      <c r="CE151" s="73">
        <v>0</v>
      </c>
      <c r="CF151" s="73">
        <v>0</v>
      </c>
      <c r="CG151" s="73">
        <v>0</v>
      </c>
      <c r="CH151" s="73">
        <v>0</v>
      </c>
      <c r="CI151" s="73">
        <v>0</v>
      </c>
      <c r="CJ151" s="73">
        <v>0</v>
      </c>
      <c r="CK151" s="63" t="s">
        <v>1376</v>
      </c>
      <c r="CL151" s="74" t="s">
        <v>875</v>
      </c>
      <c r="CM151" s="74" t="s">
        <v>876</v>
      </c>
      <c r="CN151" s="74" t="s">
        <v>586</v>
      </c>
      <c r="CO151" s="60">
        <v>1</v>
      </c>
      <c r="CP151" s="61" t="s">
        <v>196</v>
      </c>
      <c r="CQ151" s="60">
        <v>104</v>
      </c>
      <c r="CR151" s="61" t="s">
        <v>1222</v>
      </c>
      <c r="CS151" s="60">
        <v>10401</v>
      </c>
      <c r="CT151" s="61" t="s">
        <v>1223</v>
      </c>
      <c r="CU151" s="62">
        <v>1040105</v>
      </c>
      <c r="CV151" s="63" t="s">
        <v>1377</v>
      </c>
      <c r="CW151" s="100" t="s">
        <v>1378</v>
      </c>
      <c r="CX151" s="100" t="s">
        <v>196</v>
      </c>
      <c r="CY151" s="100" t="s">
        <v>1222</v>
      </c>
      <c r="CZ151" s="100" t="s">
        <v>1223</v>
      </c>
      <c r="DA151" s="100" t="s">
        <v>1377</v>
      </c>
    </row>
    <row r="152" spans="2:105" ht="242.25" hidden="1" x14ac:dyDescent="0.25">
      <c r="B152" s="88" t="s">
        <v>1379</v>
      </c>
      <c r="C152" s="80" t="s">
        <v>1380</v>
      </c>
      <c r="D152" s="100" t="s">
        <v>589</v>
      </c>
      <c r="E152" s="65" t="s">
        <v>1369</v>
      </c>
      <c r="F152" s="63" t="s">
        <v>1370</v>
      </c>
      <c r="G152" s="62" t="s">
        <v>183</v>
      </c>
      <c r="H152" s="63" t="s">
        <v>592</v>
      </c>
      <c r="I152" s="62" t="s">
        <v>185</v>
      </c>
      <c r="J152" s="307">
        <v>2015</v>
      </c>
      <c r="K152" s="308">
        <v>135</v>
      </c>
      <c r="L152" s="63" t="s">
        <v>1216</v>
      </c>
      <c r="M152" s="63" t="s">
        <v>1381</v>
      </c>
      <c r="N152" s="63" t="s">
        <v>1382</v>
      </c>
      <c r="O152" s="63" t="s">
        <v>1383</v>
      </c>
      <c r="P152" s="63" t="s">
        <v>246</v>
      </c>
      <c r="Q152" s="63" t="s">
        <v>1384</v>
      </c>
      <c r="R152" s="63"/>
      <c r="S152" s="68">
        <v>149</v>
      </c>
      <c r="T152" s="69">
        <v>29</v>
      </c>
      <c r="U152" s="69">
        <v>69</v>
      </c>
      <c r="V152" s="69">
        <v>109</v>
      </c>
      <c r="W152" s="69">
        <v>149</v>
      </c>
      <c r="X152" s="71">
        <v>1200000000</v>
      </c>
      <c r="Y152" s="78">
        <v>1200000000</v>
      </c>
      <c r="Z152" s="79"/>
      <c r="AA152" s="79"/>
      <c r="AB152" s="79"/>
      <c r="AC152" s="78"/>
      <c r="AD152" s="79"/>
      <c r="AE152" s="79"/>
      <c r="AF152" s="79"/>
      <c r="AG152" s="79"/>
      <c r="AH152" s="79"/>
      <c r="AI152" s="79"/>
      <c r="AJ152" s="79"/>
      <c r="AK152" s="71">
        <v>1000000000</v>
      </c>
      <c r="AL152" s="123">
        <v>1000000000</v>
      </c>
      <c r="AM152" s="79"/>
      <c r="AN152" s="79"/>
      <c r="AO152" s="79"/>
      <c r="AP152" s="79"/>
      <c r="AQ152" s="79"/>
      <c r="AR152" s="79"/>
      <c r="AS152" s="79"/>
      <c r="AT152" s="79"/>
      <c r="AU152" s="79"/>
      <c r="AV152" s="79"/>
      <c r="AW152" s="79"/>
      <c r="AX152" s="71">
        <v>1000000000</v>
      </c>
      <c r="AY152" s="123">
        <v>1000000000</v>
      </c>
      <c r="AZ152" s="79"/>
      <c r="BA152" s="79"/>
      <c r="BB152" s="79"/>
      <c r="BC152" s="79"/>
      <c r="BD152" s="79"/>
      <c r="BE152" s="79"/>
      <c r="BF152" s="79"/>
      <c r="BG152" s="79"/>
      <c r="BH152" s="79"/>
      <c r="BI152" s="79"/>
      <c r="BJ152" s="79"/>
      <c r="BK152" s="71">
        <v>1000000000</v>
      </c>
      <c r="BL152" s="123">
        <v>1000000000</v>
      </c>
      <c r="BM152" s="79"/>
      <c r="BN152" s="79"/>
      <c r="BO152" s="79"/>
      <c r="BP152" s="79"/>
      <c r="BQ152" s="79"/>
      <c r="BR152" s="79"/>
      <c r="BS152" s="79"/>
      <c r="BT152" s="79"/>
      <c r="BU152" s="79"/>
      <c r="BV152" s="79"/>
      <c r="BW152" s="79"/>
      <c r="BX152" s="71">
        <v>4200000000</v>
      </c>
      <c r="BY152" s="73">
        <v>4200000000</v>
      </c>
      <c r="BZ152" s="73">
        <v>0</v>
      </c>
      <c r="CA152" s="73">
        <v>0</v>
      </c>
      <c r="CB152" s="73">
        <v>0</v>
      </c>
      <c r="CC152" s="73">
        <v>0</v>
      </c>
      <c r="CD152" s="73">
        <v>0</v>
      </c>
      <c r="CE152" s="73">
        <v>0</v>
      </c>
      <c r="CF152" s="73">
        <v>0</v>
      </c>
      <c r="CG152" s="73">
        <v>0</v>
      </c>
      <c r="CH152" s="73">
        <v>0</v>
      </c>
      <c r="CI152" s="73">
        <v>0</v>
      </c>
      <c r="CJ152" s="73">
        <v>0</v>
      </c>
      <c r="CK152" s="63" t="s">
        <v>1385</v>
      </c>
      <c r="CL152" s="74" t="s">
        <v>1154</v>
      </c>
      <c r="CM152" s="74" t="s">
        <v>1155</v>
      </c>
      <c r="CN152" s="74" t="s">
        <v>586</v>
      </c>
      <c r="CO152" s="60">
        <v>1</v>
      </c>
      <c r="CP152" s="61" t="s">
        <v>196</v>
      </c>
      <c r="CQ152" s="60">
        <v>104</v>
      </c>
      <c r="CR152" s="61" t="s">
        <v>1222</v>
      </c>
      <c r="CS152" s="60">
        <v>10401</v>
      </c>
      <c r="CT152" s="61" t="s">
        <v>1223</v>
      </c>
      <c r="CU152" s="62">
        <v>1040105</v>
      </c>
      <c r="CV152" s="63" t="s">
        <v>1377</v>
      </c>
      <c r="CW152" s="100" t="s">
        <v>1378</v>
      </c>
      <c r="CX152" s="100" t="s">
        <v>196</v>
      </c>
      <c r="CY152" s="100" t="s">
        <v>1222</v>
      </c>
      <c r="CZ152" s="100" t="s">
        <v>1223</v>
      </c>
      <c r="DA152" s="100" t="s">
        <v>1377</v>
      </c>
    </row>
    <row r="153" spans="2:105" ht="242.25" hidden="1" x14ac:dyDescent="0.25">
      <c r="B153" s="88" t="s">
        <v>1386</v>
      </c>
      <c r="C153" s="80" t="s">
        <v>1387</v>
      </c>
      <c r="D153" s="100" t="s">
        <v>589</v>
      </c>
      <c r="E153" s="65" t="s">
        <v>1369</v>
      </c>
      <c r="F153" s="63" t="s">
        <v>1370</v>
      </c>
      <c r="G153" s="62" t="s">
        <v>240</v>
      </c>
      <c r="H153" s="63" t="s">
        <v>592</v>
      </c>
      <c r="I153" s="62" t="s">
        <v>185</v>
      </c>
      <c r="J153" s="307">
        <v>2015</v>
      </c>
      <c r="K153" s="308">
        <v>18</v>
      </c>
      <c r="L153" s="63" t="s">
        <v>1216</v>
      </c>
      <c r="M153" s="63" t="s">
        <v>1388</v>
      </c>
      <c r="N153" s="63" t="s">
        <v>1389</v>
      </c>
      <c r="O153" s="63" t="s">
        <v>1390</v>
      </c>
      <c r="P153" s="63" t="s">
        <v>190</v>
      </c>
      <c r="Q153" s="63" t="s">
        <v>1388</v>
      </c>
      <c r="R153" s="63"/>
      <c r="S153" s="68">
        <v>18</v>
      </c>
      <c r="T153" s="69">
        <v>18</v>
      </c>
      <c r="U153" s="69">
        <v>18</v>
      </c>
      <c r="V153" s="69">
        <v>18</v>
      </c>
      <c r="W153" s="69">
        <v>18</v>
      </c>
      <c r="X153" s="71">
        <v>200000000</v>
      </c>
      <c r="Y153" s="78">
        <v>200000000</v>
      </c>
      <c r="Z153" s="79"/>
      <c r="AA153" s="79"/>
      <c r="AB153" s="79"/>
      <c r="AC153" s="79"/>
      <c r="AD153" s="79"/>
      <c r="AE153" s="79"/>
      <c r="AF153" s="79"/>
      <c r="AG153" s="79"/>
      <c r="AH153" s="79"/>
      <c r="AI153" s="79"/>
      <c r="AJ153" s="79"/>
      <c r="AK153" s="71">
        <v>200000000</v>
      </c>
      <c r="AL153" s="78">
        <v>200000000</v>
      </c>
      <c r="AM153" s="79"/>
      <c r="AN153" s="79"/>
      <c r="AO153" s="79"/>
      <c r="AP153" s="79"/>
      <c r="AQ153" s="79"/>
      <c r="AR153" s="79"/>
      <c r="AS153" s="79"/>
      <c r="AT153" s="79"/>
      <c r="AU153" s="79"/>
      <c r="AV153" s="79"/>
      <c r="AW153" s="79"/>
      <c r="AX153" s="71">
        <v>200000000</v>
      </c>
      <c r="AY153" s="78">
        <v>200000000</v>
      </c>
      <c r="AZ153" s="79"/>
      <c r="BA153" s="79"/>
      <c r="BB153" s="79"/>
      <c r="BC153" s="79"/>
      <c r="BD153" s="79"/>
      <c r="BE153" s="79"/>
      <c r="BF153" s="79"/>
      <c r="BG153" s="79"/>
      <c r="BH153" s="79"/>
      <c r="BI153" s="79"/>
      <c r="BJ153" s="79"/>
      <c r="BK153" s="71">
        <v>200000000</v>
      </c>
      <c r="BL153" s="78">
        <v>200000000</v>
      </c>
      <c r="BM153" s="79"/>
      <c r="BN153" s="79"/>
      <c r="BO153" s="79"/>
      <c r="BP153" s="79"/>
      <c r="BQ153" s="79"/>
      <c r="BR153" s="79"/>
      <c r="BS153" s="79"/>
      <c r="BT153" s="79"/>
      <c r="BU153" s="79"/>
      <c r="BV153" s="79"/>
      <c r="BW153" s="79"/>
      <c r="BX153" s="71">
        <v>800000000</v>
      </c>
      <c r="BY153" s="73">
        <v>800000000</v>
      </c>
      <c r="BZ153" s="73">
        <v>0</v>
      </c>
      <c r="CA153" s="73">
        <v>0</v>
      </c>
      <c r="CB153" s="73">
        <v>0</v>
      </c>
      <c r="CC153" s="73">
        <v>0</v>
      </c>
      <c r="CD153" s="73">
        <v>0</v>
      </c>
      <c r="CE153" s="73">
        <v>0</v>
      </c>
      <c r="CF153" s="73">
        <v>0</v>
      </c>
      <c r="CG153" s="73">
        <v>0</v>
      </c>
      <c r="CH153" s="73">
        <v>0</v>
      </c>
      <c r="CI153" s="73">
        <v>0</v>
      </c>
      <c r="CJ153" s="73">
        <v>0</v>
      </c>
      <c r="CK153" s="63" t="s">
        <v>1391</v>
      </c>
      <c r="CL153" s="74" t="s">
        <v>1154</v>
      </c>
      <c r="CM153" s="74" t="s">
        <v>1155</v>
      </c>
      <c r="CN153" s="74" t="s">
        <v>1392</v>
      </c>
      <c r="CO153" s="60">
        <v>1</v>
      </c>
      <c r="CP153" s="61" t="s">
        <v>196</v>
      </c>
      <c r="CQ153" s="60">
        <v>104</v>
      </c>
      <c r="CR153" s="61" t="s">
        <v>1222</v>
      </c>
      <c r="CS153" s="60">
        <v>10401</v>
      </c>
      <c r="CT153" s="61" t="s">
        <v>1223</v>
      </c>
      <c r="CU153" s="62">
        <v>1040105</v>
      </c>
      <c r="CV153" s="63" t="s">
        <v>1377</v>
      </c>
      <c r="CW153" s="100" t="s">
        <v>1378</v>
      </c>
      <c r="CX153" s="100" t="s">
        <v>196</v>
      </c>
      <c r="CY153" s="100" t="s">
        <v>1222</v>
      </c>
      <c r="CZ153" s="100" t="s">
        <v>1223</v>
      </c>
      <c r="DA153" s="100" t="s">
        <v>1377</v>
      </c>
    </row>
    <row r="154" spans="2:105" ht="242.25" hidden="1" x14ac:dyDescent="0.25">
      <c r="B154" s="88" t="s">
        <v>1393</v>
      </c>
      <c r="C154" s="80" t="s">
        <v>1394</v>
      </c>
      <c r="D154" s="100" t="s">
        <v>589</v>
      </c>
      <c r="E154" s="65" t="s">
        <v>1369</v>
      </c>
      <c r="F154" s="63" t="s">
        <v>1370</v>
      </c>
      <c r="G154" s="62" t="s">
        <v>240</v>
      </c>
      <c r="H154" s="63" t="s">
        <v>592</v>
      </c>
      <c r="I154" s="62" t="s">
        <v>185</v>
      </c>
      <c r="J154" s="307">
        <v>2015</v>
      </c>
      <c r="K154" s="308">
        <v>1</v>
      </c>
      <c r="L154" s="63" t="s">
        <v>1216</v>
      </c>
      <c r="M154" s="63" t="s">
        <v>1395</v>
      </c>
      <c r="N154" s="63" t="s">
        <v>1396</v>
      </c>
      <c r="O154" s="63" t="s">
        <v>1397</v>
      </c>
      <c r="P154" s="87" t="s">
        <v>246</v>
      </c>
      <c r="Q154" s="63" t="s">
        <v>1398</v>
      </c>
      <c r="R154" s="63"/>
      <c r="S154" s="68">
        <v>1</v>
      </c>
      <c r="T154" s="69">
        <v>1</v>
      </c>
      <c r="U154" s="69">
        <v>1</v>
      </c>
      <c r="V154" s="69">
        <v>1</v>
      </c>
      <c r="W154" s="69">
        <v>1</v>
      </c>
      <c r="X154" s="71">
        <v>100000000</v>
      </c>
      <c r="Y154" s="101">
        <v>100000000</v>
      </c>
      <c r="Z154" s="79"/>
      <c r="AA154" s="79"/>
      <c r="AB154" s="79"/>
      <c r="AC154" s="79"/>
      <c r="AD154" s="79"/>
      <c r="AE154" s="79"/>
      <c r="AF154" s="79"/>
      <c r="AG154" s="79"/>
      <c r="AH154" s="79"/>
      <c r="AI154" s="79"/>
      <c r="AJ154" s="79"/>
      <c r="AK154" s="71">
        <v>50000000</v>
      </c>
      <c r="AL154" s="101">
        <v>50000000</v>
      </c>
      <c r="AM154" s="79"/>
      <c r="AN154" s="79"/>
      <c r="AO154" s="79"/>
      <c r="AP154" s="79"/>
      <c r="AQ154" s="79"/>
      <c r="AR154" s="79"/>
      <c r="AS154" s="79"/>
      <c r="AT154" s="79"/>
      <c r="AU154" s="79"/>
      <c r="AV154" s="79"/>
      <c r="AW154" s="79"/>
      <c r="AX154" s="71">
        <v>50000000</v>
      </c>
      <c r="AY154" s="101">
        <v>50000000</v>
      </c>
      <c r="AZ154" s="79"/>
      <c r="BA154" s="79"/>
      <c r="BB154" s="79"/>
      <c r="BC154" s="79"/>
      <c r="BD154" s="79"/>
      <c r="BE154" s="79"/>
      <c r="BF154" s="79"/>
      <c r="BG154" s="79"/>
      <c r="BH154" s="79"/>
      <c r="BI154" s="79"/>
      <c r="BJ154" s="79"/>
      <c r="BK154" s="71">
        <v>100000000</v>
      </c>
      <c r="BL154" s="101">
        <v>100000000</v>
      </c>
      <c r="BM154" s="79"/>
      <c r="BN154" s="79"/>
      <c r="BO154" s="79"/>
      <c r="BP154" s="79"/>
      <c r="BQ154" s="79"/>
      <c r="BR154" s="79"/>
      <c r="BS154" s="79"/>
      <c r="BT154" s="79"/>
      <c r="BU154" s="79"/>
      <c r="BV154" s="79"/>
      <c r="BW154" s="79"/>
      <c r="BX154" s="71">
        <v>300000000</v>
      </c>
      <c r="BY154" s="73">
        <v>300000000</v>
      </c>
      <c r="BZ154" s="73">
        <v>0</v>
      </c>
      <c r="CA154" s="73">
        <v>0</v>
      </c>
      <c r="CB154" s="73">
        <v>0</v>
      </c>
      <c r="CC154" s="73">
        <v>0</v>
      </c>
      <c r="CD154" s="73">
        <v>0</v>
      </c>
      <c r="CE154" s="73">
        <v>0</v>
      </c>
      <c r="CF154" s="73">
        <v>0</v>
      </c>
      <c r="CG154" s="73">
        <v>0</v>
      </c>
      <c r="CH154" s="73">
        <v>0</v>
      </c>
      <c r="CI154" s="73">
        <v>0</v>
      </c>
      <c r="CJ154" s="73">
        <v>0</v>
      </c>
      <c r="CK154" s="63" t="s">
        <v>1399</v>
      </c>
      <c r="CL154" s="74" t="s">
        <v>1154</v>
      </c>
      <c r="CM154" s="74" t="s">
        <v>1155</v>
      </c>
      <c r="CN154" s="74" t="s">
        <v>586</v>
      </c>
      <c r="CO154" s="60">
        <v>1</v>
      </c>
      <c r="CP154" s="61" t="s">
        <v>196</v>
      </c>
      <c r="CQ154" s="60">
        <v>104</v>
      </c>
      <c r="CR154" s="61" t="s">
        <v>1222</v>
      </c>
      <c r="CS154" s="60">
        <v>10401</v>
      </c>
      <c r="CT154" s="61" t="s">
        <v>1223</v>
      </c>
      <c r="CU154" s="62">
        <v>1040105</v>
      </c>
      <c r="CV154" s="63" t="s">
        <v>1377</v>
      </c>
      <c r="CW154" s="100" t="s">
        <v>1378</v>
      </c>
      <c r="CX154" s="100" t="s">
        <v>196</v>
      </c>
      <c r="CY154" s="100" t="s">
        <v>1222</v>
      </c>
      <c r="CZ154" s="100" t="s">
        <v>1223</v>
      </c>
      <c r="DA154" s="100" t="s">
        <v>1377</v>
      </c>
    </row>
    <row r="155" spans="2:105" ht="242.25" hidden="1" x14ac:dyDescent="0.25">
      <c r="B155" s="88" t="s">
        <v>1400</v>
      </c>
      <c r="C155" s="80" t="s">
        <v>1401</v>
      </c>
      <c r="D155" s="100" t="s">
        <v>589</v>
      </c>
      <c r="E155" s="65" t="s">
        <v>1369</v>
      </c>
      <c r="F155" s="63" t="s">
        <v>1370</v>
      </c>
      <c r="G155" s="62" t="s">
        <v>240</v>
      </c>
      <c r="H155" s="63" t="s">
        <v>592</v>
      </c>
      <c r="I155" s="62" t="s">
        <v>185</v>
      </c>
      <c r="J155" s="307">
        <v>2015</v>
      </c>
      <c r="K155" s="308">
        <v>0</v>
      </c>
      <c r="L155" s="63" t="s">
        <v>1402</v>
      </c>
      <c r="M155" s="63" t="s">
        <v>1403</v>
      </c>
      <c r="N155" s="63" t="s">
        <v>1404</v>
      </c>
      <c r="O155" s="63" t="s">
        <v>1405</v>
      </c>
      <c r="P155" s="63" t="s">
        <v>246</v>
      </c>
      <c r="Q155" s="63" t="s">
        <v>1406</v>
      </c>
      <c r="R155" s="63"/>
      <c r="S155" s="68">
        <v>100</v>
      </c>
      <c r="T155" s="69">
        <v>100</v>
      </c>
      <c r="U155" s="69">
        <v>100</v>
      </c>
      <c r="V155" s="69">
        <v>100</v>
      </c>
      <c r="W155" s="69">
        <v>100</v>
      </c>
      <c r="X155" s="71">
        <v>175000000</v>
      </c>
      <c r="Y155" s="78">
        <v>175000000</v>
      </c>
      <c r="Z155" s="79"/>
      <c r="AA155" s="79"/>
      <c r="AB155" s="79"/>
      <c r="AC155" s="79"/>
      <c r="AD155" s="79"/>
      <c r="AE155" s="79"/>
      <c r="AF155" s="79"/>
      <c r="AG155" s="79"/>
      <c r="AH155" s="79"/>
      <c r="AI155" s="79"/>
      <c r="AJ155" s="79"/>
      <c r="AK155" s="71">
        <v>75000000</v>
      </c>
      <c r="AL155" s="78">
        <v>75000000</v>
      </c>
      <c r="AM155" s="79"/>
      <c r="AN155" s="79"/>
      <c r="AO155" s="79"/>
      <c r="AP155" s="79"/>
      <c r="AQ155" s="79"/>
      <c r="AR155" s="79"/>
      <c r="AS155" s="79"/>
      <c r="AT155" s="79"/>
      <c r="AU155" s="79"/>
      <c r="AV155" s="79"/>
      <c r="AW155" s="79"/>
      <c r="AX155" s="71">
        <v>75000000</v>
      </c>
      <c r="AY155" s="78">
        <v>75000000</v>
      </c>
      <c r="AZ155" s="79"/>
      <c r="BA155" s="79"/>
      <c r="BB155" s="79"/>
      <c r="BC155" s="79"/>
      <c r="BD155" s="79"/>
      <c r="BE155" s="79"/>
      <c r="BF155" s="79"/>
      <c r="BG155" s="79"/>
      <c r="BH155" s="79"/>
      <c r="BI155" s="79"/>
      <c r="BJ155" s="79"/>
      <c r="BK155" s="71">
        <v>75000000</v>
      </c>
      <c r="BL155" s="78">
        <v>75000000</v>
      </c>
      <c r="BM155" s="79"/>
      <c r="BN155" s="79"/>
      <c r="BO155" s="79"/>
      <c r="BP155" s="79"/>
      <c r="BQ155" s="79"/>
      <c r="BR155" s="79"/>
      <c r="BS155" s="79"/>
      <c r="BT155" s="79"/>
      <c r="BU155" s="79"/>
      <c r="BV155" s="79"/>
      <c r="BW155" s="79"/>
      <c r="BX155" s="71">
        <v>400000000</v>
      </c>
      <c r="BY155" s="73">
        <v>400000000</v>
      </c>
      <c r="BZ155" s="73">
        <v>0</v>
      </c>
      <c r="CA155" s="73">
        <v>0</v>
      </c>
      <c r="CB155" s="73">
        <v>0</v>
      </c>
      <c r="CC155" s="73">
        <v>0</v>
      </c>
      <c r="CD155" s="73">
        <v>0</v>
      </c>
      <c r="CE155" s="73">
        <v>0</v>
      </c>
      <c r="CF155" s="73">
        <v>0</v>
      </c>
      <c r="CG155" s="73">
        <v>0</v>
      </c>
      <c r="CH155" s="73">
        <v>0</v>
      </c>
      <c r="CI155" s="73">
        <v>0</v>
      </c>
      <c r="CJ155" s="73">
        <v>0</v>
      </c>
      <c r="CK155" s="63" t="s">
        <v>1407</v>
      </c>
      <c r="CL155" s="74" t="s">
        <v>1154</v>
      </c>
      <c r="CM155" s="74" t="s">
        <v>1155</v>
      </c>
      <c r="CN155" s="74" t="s">
        <v>586</v>
      </c>
      <c r="CO155" s="60">
        <v>1</v>
      </c>
      <c r="CP155" s="61" t="s">
        <v>196</v>
      </c>
      <c r="CQ155" s="60">
        <v>104</v>
      </c>
      <c r="CR155" s="61" t="s">
        <v>1222</v>
      </c>
      <c r="CS155" s="60">
        <v>10401</v>
      </c>
      <c r="CT155" s="61" t="s">
        <v>1223</v>
      </c>
      <c r="CU155" s="62">
        <v>1040105</v>
      </c>
      <c r="CV155" s="63" t="s">
        <v>1377</v>
      </c>
      <c r="CW155" s="100" t="s">
        <v>1378</v>
      </c>
      <c r="CX155" s="100" t="s">
        <v>196</v>
      </c>
      <c r="CY155" s="100" t="s">
        <v>1222</v>
      </c>
      <c r="CZ155" s="100" t="s">
        <v>1223</v>
      </c>
      <c r="DA155" s="100" t="s">
        <v>1377</v>
      </c>
    </row>
    <row r="156" spans="2:105" ht="242.25" hidden="1" x14ac:dyDescent="0.25">
      <c r="B156" s="88" t="s">
        <v>1408</v>
      </c>
      <c r="C156" s="80" t="s">
        <v>1409</v>
      </c>
      <c r="D156" s="100" t="s">
        <v>589</v>
      </c>
      <c r="E156" s="65" t="s">
        <v>1369</v>
      </c>
      <c r="F156" s="63" t="s">
        <v>1370</v>
      </c>
      <c r="G156" s="62" t="s">
        <v>240</v>
      </c>
      <c r="H156" s="63" t="s">
        <v>592</v>
      </c>
      <c r="I156" s="62" t="s">
        <v>185</v>
      </c>
      <c r="J156" s="307">
        <v>2015</v>
      </c>
      <c r="K156" s="308">
        <v>0</v>
      </c>
      <c r="L156" s="63" t="s">
        <v>1216</v>
      </c>
      <c r="M156" s="63" t="s">
        <v>1410</v>
      </c>
      <c r="N156" s="63" t="s">
        <v>1411</v>
      </c>
      <c r="O156" s="63" t="s">
        <v>1412</v>
      </c>
      <c r="P156" s="63" t="s">
        <v>246</v>
      </c>
      <c r="Q156" s="63" t="s">
        <v>1413</v>
      </c>
      <c r="R156" s="63"/>
      <c r="S156" s="68">
        <v>100</v>
      </c>
      <c r="T156" s="69">
        <v>100</v>
      </c>
      <c r="U156" s="69">
        <v>100</v>
      </c>
      <c r="V156" s="69">
        <v>100</v>
      </c>
      <c r="W156" s="69">
        <v>100</v>
      </c>
      <c r="X156" s="71">
        <v>50000000</v>
      </c>
      <c r="Y156" s="78">
        <v>50000000</v>
      </c>
      <c r="Z156" s="79"/>
      <c r="AA156" s="79"/>
      <c r="AB156" s="79"/>
      <c r="AC156" s="79"/>
      <c r="AD156" s="79"/>
      <c r="AE156" s="79"/>
      <c r="AF156" s="79"/>
      <c r="AG156" s="79"/>
      <c r="AH156" s="79"/>
      <c r="AI156" s="79"/>
      <c r="AJ156" s="79"/>
      <c r="AK156" s="71">
        <v>50000000</v>
      </c>
      <c r="AL156" s="78">
        <v>50000000</v>
      </c>
      <c r="AM156" s="79"/>
      <c r="AN156" s="79"/>
      <c r="AO156" s="79"/>
      <c r="AP156" s="79"/>
      <c r="AQ156" s="79"/>
      <c r="AR156" s="79"/>
      <c r="AS156" s="79"/>
      <c r="AT156" s="79"/>
      <c r="AU156" s="79"/>
      <c r="AV156" s="79"/>
      <c r="AW156" s="79"/>
      <c r="AX156" s="71">
        <v>50000000</v>
      </c>
      <c r="AY156" s="78">
        <v>50000000</v>
      </c>
      <c r="AZ156" s="79"/>
      <c r="BA156" s="79"/>
      <c r="BB156" s="79"/>
      <c r="BC156" s="79"/>
      <c r="BD156" s="79"/>
      <c r="BE156" s="79"/>
      <c r="BF156" s="79"/>
      <c r="BG156" s="79"/>
      <c r="BH156" s="79"/>
      <c r="BI156" s="79"/>
      <c r="BJ156" s="79"/>
      <c r="BK156" s="71">
        <v>50000000</v>
      </c>
      <c r="BL156" s="78">
        <v>50000000</v>
      </c>
      <c r="BM156" s="79"/>
      <c r="BN156" s="79"/>
      <c r="BO156" s="79"/>
      <c r="BP156" s="79"/>
      <c r="BQ156" s="79"/>
      <c r="BR156" s="79"/>
      <c r="BS156" s="79"/>
      <c r="BT156" s="79"/>
      <c r="BU156" s="79"/>
      <c r="BV156" s="79"/>
      <c r="BW156" s="79"/>
      <c r="BX156" s="71">
        <v>200000000</v>
      </c>
      <c r="BY156" s="73">
        <v>200000000</v>
      </c>
      <c r="BZ156" s="73">
        <v>0</v>
      </c>
      <c r="CA156" s="73">
        <v>0</v>
      </c>
      <c r="CB156" s="73">
        <v>0</v>
      </c>
      <c r="CC156" s="73">
        <v>0</v>
      </c>
      <c r="CD156" s="73">
        <v>0</v>
      </c>
      <c r="CE156" s="73">
        <v>0</v>
      </c>
      <c r="CF156" s="73">
        <v>0</v>
      </c>
      <c r="CG156" s="73">
        <v>0</v>
      </c>
      <c r="CH156" s="73">
        <v>0</v>
      </c>
      <c r="CI156" s="73">
        <v>0</v>
      </c>
      <c r="CJ156" s="73">
        <v>0</v>
      </c>
      <c r="CK156" s="63" t="s">
        <v>1414</v>
      </c>
      <c r="CL156" s="74" t="s">
        <v>1154</v>
      </c>
      <c r="CM156" s="74" t="s">
        <v>1155</v>
      </c>
      <c r="CN156" s="74" t="s">
        <v>586</v>
      </c>
      <c r="CO156" s="60">
        <v>1</v>
      </c>
      <c r="CP156" s="61" t="s">
        <v>196</v>
      </c>
      <c r="CQ156" s="60">
        <v>104</v>
      </c>
      <c r="CR156" s="61" t="s">
        <v>1222</v>
      </c>
      <c r="CS156" s="60">
        <v>10401</v>
      </c>
      <c r="CT156" s="61" t="s">
        <v>1223</v>
      </c>
      <c r="CU156" s="62">
        <v>1040105</v>
      </c>
      <c r="CV156" s="63" t="s">
        <v>1377</v>
      </c>
      <c r="CW156" s="100" t="s">
        <v>1378</v>
      </c>
      <c r="CX156" s="100" t="s">
        <v>196</v>
      </c>
      <c r="CY156" s="100" t="s">
        <v>1222</v>
      </c>
      <c r="CZ156" s="100" t="s">
        <v>1223</v>
      </c>
      <c r="DA156" s="100" t="s">
        <v>1377</v>
      </c>
    </row>
    <row r="157" spans="2:105" ht="242.25" hidden="1" x14ac:dyDescent="0.25">
      <c r="B157" s="88" t="s">
        <v>1415</v>
      </c>
      <c r="C157" s="80" t="s">
        <v>1416</v>
      </c>
      <c r="D157" s="100" t="s">
        <v>589</v>
      </c>
      <c r="E157" s="65" t="s">
        <v>1369</v>
      </c>
      <c r="F157" s="63" t="s">
        <v>1370</v>
      </c>
      <c r="G157" s="62" t="s">
        <v>183</v>
      </c>
      <c r="H157" s="63" t="s">
        <v>592</v>
      </c>
      <c r="I157" s="62" t="s">
        <v>185</v>
      </c>
      <c r="J157" s="307">
        <v>2015</v>
      </c>
      <c r="K157" s="308">
        <v>0</v>
      </c>
      <c r="L157" s="63" t="s">
        <v>1216</v>
      </c>
      <c r="M157" s="63" t="s">
        <v>1417</v>
      </c>
      <c r="N157" s="63" t="s">
        <v>1418</v>
      </c>
      <c r="O157" s="63" t="s">
        <v>1419</v>
      </c>
      <c r="P157" s="63" t="s">
        <v>657</v>
      </c>
      <c r="Q157" s="63" t="s">
        <v>1420</v>
      </c>
      <c r="R157" s="63"/>
      <c r="S157" s="68">
        <v>40</v>
      </c>
      <c r="T157" s="69">
        <v>5</v>
      </c>
      <c r="U157" s="69">
        <v>10</v>
      </c>
      <c r="V157" s="69">
        <v>15</v>
      </c>
      <c r="W157" s="69">
        <v>40</v>
      </c>
      <c r="X157" s="71">
        <v>40000000</v>
      </c>
      <c r="Y157" s="78">
        <v>40000000</v>
      </c>
      <c r="Z157" s="79"/>
      <c r="AA157" s="79"/>
      <c r="AB157" s="79"/>
      <c r="AC157" s="79"/>
      <c r="AD157" s="79"/>
      <c r="AE157" s="79"/>
      <c r="AF157" s="79"/>
      <c r="AG157" s="79"/>
      <c r="AH157" s="79"/>
      <c r="AI157" s="79"/>
      <c r="AJ157" s="79"/>
      <c r="AK157" s="71">
        <v>40000000</v>
      </c>
      <c r="AL157" s="78">
        <v>40000000</v>
      </c>
      <c r="AM157" s="79"/>
      <c r="AN157" s="79"/>
      <c r="AO157" s="79"/>
      <c r="AP157" s="79"/>
      <c r="AQ157" s="79"/>
      <c r="AR157" s="79"/>
      <c r="AS157" s="79"/>
      <c r="AT157" s="79"/>
      <c r="AU157" s="79"/>
      <c r="AV157" s="79"/>
      <c r="AW157" s="79"/>
      <c r="AX157" s="71">
        <v>40000000</v>
      </c>
      <c r="AY157" s="78">
        <v>40000000</v>
      </c>
      <c r="AZ157" s="79"/>
      <c r="BA157" s="79"/>
      <c r="BB157" s="79"/>
      <c r="BC157" s="79"/>
      <c r="BD157" s="79"/>
      <c r="BE157" s="79"/>
      <c r="BF157" s="79"/>
      <c r="BG157" s="79"/>
      <c r="BH157" s="79"/>
      <c r="BI157" s="79"/>
      <c r="BJ157" s="79"/>
      <c r="BK157" s="71">
        <v>40000000</v>
      </c>
      <c r="BL157" s="78">
        <v>40000000</v>
      </c>
      <c r="BM157" s="79"/>
      <c r="BN157" s="79"/>
      <c r="BO157" s="79"/>
      <c r="BP157" s="79"/>
      <c r="BQ157" s="79"/>
      <c r="BR157" s="79"/>
      <c r="BS157" s="79"/>
      <c r="BT157" s="79"/>
      <c r="BU157" s="79"/>
      <c r="BV157" s="79"/>
      <c r="BW157" s="79"/>
      <c r="BX157" s="71">
        <v>160000000</v>
      </c>
      <c r="BY157" s="73">
        <v>160000000</v>
      </c>
      <c r="BZ157" s="73">
        <v>0</v>
      </c>
      <c r="CA157" s="73">
        <v>0</v>
      </c>
      <c r="CB157" s="73">
        <v>0</v>
      </c>
      <c r="CC157" s="73">
        <v>0</v>
      </c>
      <c r="CD157" s="73">
        <v>0</v>
      </c>
      <c r="CE157" s="73">
        <v>0</v>
      </c>
      <c r="CF157" s="73">
        <v>0</v>
      </c>
      <c r="CG157" s="73">
        <v>0</v>
      </c>
      <c r="CH157" s="73">
        <v>0</v>
      </c>
      <c r="CI157" s="73">
        <v>0</v>
      </c>
      <c r="CJ157" s="73">
        <v>0</v>
      </c>
      <c r="CK157" s="63" t="s">
        <v>1421</v>
      </c>
      <c r="CL157" s="74" t="s">
        <v>1154</v>
      </c>
      <c r="CM157" s="74" t="s">
        <v>1155</v>
      </c>
      <c r="CN157" s="74" t="s">
        <v>586</v>
      </c>
      <c r="CO157" s="60">
        <v>1</v>
      </c>
      <c r="CP157" s="61" t="s">
        <v>196</v>
      </c>
      <c r="CQ157" s="60">
        <v>104</v>
      </c>
      <c r="CR157" s="61" t="s">
        <v>1222</v>
      </c>
      <c r="CS157" s="60">
        <v>10401</v>
      </c>
      <c r="CT157" s="61" t="s">
        <v>1223</v>
      </c>
      <c r="CU157" s="62">
        <v>1040105</v>
      </c>
      <c r="CV157" s="63" t="s">
        <v>1377</v>
      </c>
      <c r="CW157" s="100" t="s">
        <v>1378</v>
      </c>
      <c r="CX157" s="100" t="s">
        <v>196</v>
      </c>
      <c r="CY157" s="100" t="s">
        <v>1222</v>
      </c>
      <c r="CZ157" s="100" t="s">
        <v>1223</v>
      </c>
      <c r="DA157" s="100" t="s">
        <v>1377</v>
      </c>
    </row>
    <row r="158" spans="2:105" ht="242.25" hidden="1" x14ac:dyDescent="0.25">
      <c r="B158" s="88" t="s">
        <v>1422</v>
      </c>
      <c r="C158" s="80" t="s">
        <v>1423</v>
      </c>
      <c r="D158" s="100" t="s">
        <v>589</v>
      </c>
      <c r="E158" s="65" t="s">
        <v>1369</v>
      </c>
      <c r="F158" s="63" t="s">
        <v>1370</v>
      </c>
      <c r="G158" s="62" t="s">
        <v>240</v>
      </c>
      <c r="H158" s="63" t="s">
        <v>592</v>
      </c>
      <c r="I158" s="62" t="s">
        <v>185</v>
      </c>
      <c r="J158" s="307">
        <v>2015</v>
      </c>
      <c r="K158" s="308">
        <v>0</v>
      </c>
      <c r="L158" s="63" t="s">
        <v>1216</v>
      </c>
      <c r="M158" s="63" t="s">
        <v>1424</v>
      </c>
      <c r="N158" s="63" t="s">
        <v>1425</v>
      </c>
      <c r="O158" s="63" t="s">
        <v>1426</v>
      </c>
      <c r="P158" s="63" t="s">
        <v>246</v>
      </c>
      <c r="Q158" s="63" t="s">
        <v>1427</v>
      </c>
      <c r="R158" s="63"/>
      <c r="S158" s="68">
        <v>149</v>
      </c>
      <c r="T158" s="69">
        <v>149</v>
      </c>
      <c r="U158" s="69">
        <v>149</v>
      </c>
      <c r="V158" s="69">
        <v>149</v>
      </c>
      <c r="W158" s="69">
        <v>149</v>
      </c>
      <c r="X158" s="71">
        <v>30000000</v>
      </c>
      <c r="Y158" s="78">
        <v>30000000</v>
      </c>
      <c r="Z158" s="79"/>
      <c r="AA158" s="79"/>
      <c r="AB158" s="79"/>
      <c r="AC158" s="79"/>
      <c r="AD158" s="79"/>
      <c r="AE158" s="79"/>
      <c r="AF158" s="79"/>
      <c r="AG158" s="79"/>
      <c r="AH158" s="79"/>
      <c r="AI158" s="79"/>
      <c r="AJ158" s="79"/>
      <c r="AK158" s="71">
        <v>30000000</v>
      </c>
      <c r="AL158" s="78">
        <v>30000000</v>
      </c>
      <c r="AM158" s="79"/>
      <c r="AN158" s="79"/>
      <c r="AO158" s="79"/>
      <c r="AP158" s="79"/>
      <c r="AQ158" s="79"/>
      <c r="AR158" s="79"/>
      <c r="AS158" s="79"/>
      <c r="AT158" s="79"/>
      <c r="AU158" s="79"/>
      <c r="AV158" s="79"/>
      <c r="AW158" s="79"/>
      <c r="AX158" s="71">
        <v>30000000</v>
      </c>
      <c r="AY158" s="78">
        <v>30000000</v>
      </c>
      <c r="AZ158" s="79"/>
      <c r="BA158" s="79"/>
      <c r="BB158" s="79"/>
      <c r="BC158" s="79"/>
      <c r="BD158" s="79"/>
      <c r="BE158" s="79"/>
      <c r="BF158" s="79"/>
      <c r="BG158" s="79"/>
      <c r="BH158" s="79"/>
      <c r="BI158" s="79"/>
      <c r="BJ158" s="79"/>
      <c r="BK158" s="71">
        <v>30000000</v>
      </c>
      <c r="BL158" s="78">
        <v>30000000</v>
      </c>
      <c r="BM158" s="79"/>
      <c r="BN158" s="79"/>
      <c r="BO158" s="79"/>
      <c r="BP158" s="79"/>
      <c r="BQ158" s="79"/>
      <c r="BR158" s="79"/>
      <c r="BS158" s="79"/>
      <c r="BT158" s="79"/>
      <c r="BU158" s="79"/>
      <c r="BV158" s="79"/>
      <c r="BW158" s="79"/>
      <c r="BX158" s="71">
        <v>120000000</v>
      </c>
      <c r="BY158" s="73">
        <v>120000000</v>
      </c>
      <c r="BZ158" s="73">
        <v>0</v>
      </c>
      <c r="CA158" s="73">
        <v>0</v>
      </c>
      <c r="CB158" s="73">
        <v>0</v>
      </c>
      <c r="CC158" s="73">
        <v>0</v>
      </c>
      <c r="CD158" s="73">
        <v>0</v>
      </c>
      <c r="CE158" s="73">
        <v>0</v>
      </c>
      <c r="CF158" s="73">
        <v>0</v>
      </c>
      <c r="CG158" s="73">
        <v>0</v>
      </c>
      <c r="CH158" s="73">
        <v>0</v>
      </c>
      <c r="CI158" s="73">
        <v>0</v>
      </c>
      <c r="CJ158" s="73">
        <v>0</v>
      </c>
      <c r="CK158" s="63" t="s">
        <v>1428</v>
      </c>
      <c r="CL158" s="74" t="s">
        <v>1154</v>
      </c>
      <c r="CM158" s="74" t="s">
        <v>1155</v>
      </c>
      <c r="CN158" s="74" t="s">
        <v>586</v>
      </c>
      <c r="CO158" s="60">
        <v>1</v>
      </c>
      <c r="CP158" s="61" t="s">
        <v>196</v>
      </c>
      <c r="CQ158" s="60">
        <v>104</v>
      </c>
      <c r="CR158" s="61" t="s">
        <v>1222</v>
      </c>
      <c r="CS158" s="60">
        <v>10401</v>
      </c>
      <c r="CT158" s="61" t="s">
        <v>1223</v>
      </c>
      <c r="CU158" s="62">
        <v>1040105</v>
      </c>
      <c r="CV158" s="63" t="s">
        <v>1377</v>
      </c>
      <c r="CW158" s="100" t="s">
        <v>1378</v>
      </c>
      <c r="CX158" s="100" t="s">
        <v>196</v>
      </c>
      <c r="CY158" s="100" t="s">
        <v>1222</v>
      </c>
      <c r="CZ158" s="100" t="s">
        <v>1223</v>
      </c>
      <c r="DA158" s="100" t="s">
        <v>1377</v>
      </c>
    </row>
    <row r="159" spans="2:105" ht="242.25" hidden="1" x14ac:dyDescent="0.25">
      <c r="B159" s="88" t="s">
        <v>1429</v>
      </c>
      <c r="C159" s="80" t="s">
        <v>1430</v>
      </c>
      <c r="D159" s="100" t="s">
        <v>589</v>
      </c>
      <c r="E159" s="65" t="s">
        <v>1369</v>
      </c>
      <c r="F159" s="63" t="s">
        <v>1370</v>
      </c>
      <c r="G159" s="62" t="s">
        <v>183</v>
      </c>
      <c r="H159" s="63" t="s">
        <v>592</v>
      </c>
      <c r="I159" s="62" t="s">
        <v>185</v>
      </c>
      <c r="J159" s="307">
        <v>2015</v>
      </c>
      <c r="K159" s="308">
        <v>0</v>
      </c>
      <c r="L159" s="63" t="s">
        <v>1216</v>
      </c>
      <c r="M159" s="63" t="s">
        <v>1431</v>
      </c>
      <c r="N159" s="63" t="s">
        <v>1432</v>
      </c>
      <c r="O159" s="63" t="s">
        <v>1433</v>
      </c>
      <c r="P159" s="63" t="s">
        <v>657</v>
      </c>
      <c r="Q159" s="63" t="s">
        <v>1420</v>
      </c>
      <c r="R159" s="63"/>
      <c r="S159" s="68">
        <v>4</v>
      </c>
      <c r="T159" s="69">
        <v>1</v>
      </c>
      <c r="U159" s="69">
        <v>2</v>
      </c>
      <c r="V159" s="69">
        <v>3</v>
      </c>
      <c r="W159" s="69">
        <v>4</v>
      </c>
      <c r="X159" s="71">
        <v>30000000</v>
      </c>
      <c r="Y159" s="78">
        <v>30000000</v>
      </c>
      <c r="Z159" s="79"/>
      <c r="AA159" s="79"/>
      <c r="AB159" s="79"/>
      <c r="AC159" s="79"/>
      <c r="AD159" s="79"/>
      <c r="AE159" s="79"/>
      <c r="AF159" s="79"/>
      <c r="AG159" s="79"/>
      <c r="AH159" s="79"/>
      <c r="AI159" s="79"/>
      <c r="AJ159" s="79"/>
      <c r="AK159" s="71">
        <v>30000000</v>
      </c>
      <c r="AL159" s="78">
        <v>30000000</v>
      </c>
      <c r="AM159" s="79"/>
      <c r="AN159" s="79"/>
      <c r="AO159" s="79"/>
      <c r="AP159" s="79"/>
      <c r="AQ159" s="79"/>
      <c r="AR159" s="79"/>
      <c r="AS159" s="79"/>
      <c r="AT159" s="79"/>
      <c r="AU159" s="79"/>
      <c r="AV159" s="79"/>
      <c r="AW159" s="79"/>
      <c r="AX159" s="71">
        <v>30000000</v>
      </c>
      <c r="AY159" s="78">
        <v>30000000</v>
      </c>
      <c r="AZ159" s="79"/>
      <c r="BA159" s="79"/>
      <c r="BB159" s="79"/>
      <c r="BC159" s="79"/>
      <c r="BD159" s="79"/>
      <c r="BE159" s="79"/>
      <c r="BF159" s="79"/>
      <c r="BG159" s="79"/>
      <c r="BH159" s="79"/>
      <c r="BI159" s="79"/>
      <c r="BJ159" s="79"/>
      <c r="BK159" s="71">
        <v>30000000</v>
      </c>
      <c r="BL159" s="78">
        <v>30000000</v>
      </c>
      <c r="BM159" s="79"/>
      <c r="BN159" s="79"/>
      <c r="BO159" s="79"/>
      <c r="BP159" s="79"/>
      <c r="BQ159" s="79"/>
      <c r="BR159" s="79"/>
      <c r="BS159" s="79"/>
      <c r="BT159" s="79"/>
      <c r="BU159" s="79"/>
      <c r="BV159" s="79"/>
      <c r="BW159" s="79"/>
      <c r="BX159" s="71">
        <v>120000000</v>
      </c>
      <c r="BY159" s="73">
        <v>120000000</v>
      </c>
      <c r="BZ159" s="73">
        <v>0</v>
      </c>
      <c r="CA159" s="73">
        <v>0</v>
      </c>
      <c r="CB159" s="73">
        <v>0</v>
      </c>
      <c r="CC159" s="73">
        <v>0</v>
      </c>
      <c r="CD159" s="73">
        <v>0</v>
      </c>
      <c r="CE159" s="73">
        <v>0</v>
      </c>
      <c r="CF159" s="73">
        <v>0</v>
      </c>
      <c r="CG159" s="73">
        <v>0</v>
      </c>
      <c r="CH159" s="73">
        <v>0</v>
      </c>
      <c r="CI159" s="73">
        <v>0</v>
      </c>
      <c r="CJ159" s="73">
        <v>0</v>
      </c>
      <c r="CK159" s="63" t="s">
        <v>1434</v>
      </c>
      <c r="CL159" s="74" t="s">
        <v>1154</v>
      </c>
      <c r="CM159" s="74" t="s">
        <v>1155</v>
      </c>
      <c r="CN159" s="74" t="s">
        <v>586</v>
      </c>
      <c r="CO159" s="60">
        <v>1</v>
      </c>
      <c r="CP159" s="61" t="s">
        <v>196</v>
      </c>
      <c r="CQ159" s="60">
        <v>104</v>
      </c>
      <c r="CR159" s="61" t="s">
        <v>1222</v>
      </c>
      <c r="CS159" s="60">
        <v>10401</v>
      </c>
      <c r="CT159" s="61" t="s">
        <v>1223</v>
      </c>
      <c r="CU159" s="62">
        <v>1040105</v>
      </c>
      <c r="CV159" s="63" t="s">
        <v>1377</v>
      </c>
      <c r="CW159" s="100" t="s">
        <v>1378</v>
      </c>
      <c r="CX159" s="100" t="s">
        <v>196</v>
      </c>
      <c r="CY159" s="100" t="s">
        <v>1222</v>
      </c>
      <c r="CZ159" s="100" t="s">
        <v>1223</v>
      </c>
      <c r="DA159" s="100" t="s">
        <v>1377</v>
      </c>
    </row>
    <row r="160" spans="2:105" ht="242.25" hidden="1" x14ac:dyDescent="0.25">
      <c r="B160" s="88" t="s">
        <v>1435</v>
      </c>
      <c r="C160" s="80" t="s">
        <v>1436</v>
      </c>
      <c r="D160" s="100" t="s">
        <v>589</v>
      </c>
      <c r="E160" s="65" t="s">
        <v>1369</v>
      </c>
      <c r="F160" s="63" t="s">
        <v>1370</v>
      </c>
      <c r="G160" s="62" t="s">
        <v>183</v>
      </c>
      <c r="H160" s="63" t="s">
        <v>592</v>
      </c>
      <c r="I160" s="62" t="s">
        <v>185</v>
      </c>
      <c r="J160" s="307">
        <v>2015</v>
      </c>
      <c r="K160" s="308">
        <v>0</v>
      </c>
      <c r="L160" s="63" t="s">
        <v>1216</v>
      </c>
      <c r="M160" s="63" t="s">
        <v>1437</v>
      </c>
      <c r="N160" s="63" t="s">
        <v>1438</v>
      </c>
      <c r="O160" s="63" t="s">
        <v>1439</v>
      </c>
      <c r="P160" s="63" t="s">
        <v>190</v>
      </c>
      <c r="Q160" s="63" t="s">
        <v>1420</v>
      </c>
      <c r="R160" s="63"/>
      <c r="S160" s="68">
        <v>149</v>
      </c>
      <c r="T160" s="69">
        <v>30</v>
      </c>
      <c r="U160" s="69">
        <v>70</v>
      </c>
      <c r="V160" s="69">
        <v>110</v>
      </c>
      <c r="W160" s="69">
        <v>149</v>
      </c>
      <c r="X160" s="71">
        <v>30000000</v>
      </c>
      <c r="Y160" s="78">
        <v>30000000</v>
      </c>
      <c r="Z160" s="79"/>
      <c r="AA160" s="79"/>
      <c r="AB160" s="79"/>
      <c r="AC160" s="79"/>
      <c r="AD160" s="79"/>
      <c r="AE160" s="79"/>
      <c r="AF160" s="79"/>
      <c r="AG160" s="79"/>
      <c r="AH160" s="79"/>
      <c r="AI160" s="79"/>
      <c r="AJ160" s="79"/>
      <c r="AK160" s="71">
        <v>30000000</v>
      </c>
      <c r="AL160" s="78">
        <v>30000000</v>
      </c>
      <c r="AM160" s="79"/>
      <c r="AN160" s="79"/>
      <c r="AO160" s="79"/>
      <c r="AP160" s="79"/>
      <c r="AQ160" s="79"/>
      <c r="AR160" s="79"/>
      <c r="AS160" s="79"/>
      <c r="AT160" s="79"/>
      <c r="AU160" s="79"/>
      <c r="AV160" s="79"/>
      <c r="AW160" s="79"/>
      <c r="AX160" s="71">
        <v>30000000</v>
      </c>
      <c r="AY160" s="78">
        <v>30000000</v>
      </c>
      <c r="AZ160" s="79"/>
      <c r="BA160" s="79"/>
      <c r="BB160" s="79"/>
      <c r="BC160" s="79"/>
      <c r="BD160" s="79"/>
      <c r="BE160" s="79"/>
      <c r="BF160" s="79"/>
      <c r="BG160" s="79"/>
      <c r="BH160" s="79"/>
      <c r="BI160" s="79"/>
      <c r="BJ160" s="79"/>
      <c r="BK160" s="71">
        <v>30000000</v>
      </c>
      <c r="BL160" s="78">
        <v>30000000</v>
      </c>
      <c r="BM160" s="79"/>
      <c r="BN160" s="79"/>
      <c r="BO160" s="79"/>
      <c r="BP160" s="79"/>
      <c r="BQ160" s="79"/>
      <c r="BR160" s="79"/>
      <c r="BS160" s="79"/>
      <c r="BT160" s="79"/>
      <c r="BU160" s="79"/>
      <c r="BV160" s="79"/>
      <c r="BW160" s="79"/>
      <c r="BX160" s="71">
        <v>120000000</v>
      </c>
      <c r="BY160" s="73">
        <v>120000000</v>
      </c>
      <c r="BZ160" s="73">
        <v>0</v>
      </c>
      <c r="CA160" s="73">
        <v>0</v>
      </c>
      <c r="CB160" s="73">
        <v>0</v>
      </c>
      <c r="CC160" s="73">
        <v>0</v>
      </c>
      <c r="CD160" s="73">
        <v>0</v>
      </c>
      <c r="CE160" s="73">
        <v>0</v>
      </c>
      <c r="CF160" s="73">
        <v>0</v>
      </c>
      <c r="CG160" s="73">
        <v>0</v>
      </c>
      <c r="CH160" s="73">
        <v>0</v>
      </c>
      <c r="CI160" s="73">
        <v>0</v>
      </c>
      <c r="CJ160" s="73">
        <v>0</v>
      </c>
      <c r="CK160" s="63" t="s">
        <v>1440</v>
      </c>
      <c r="CL160" s="74" t="s">
        <v>1154</v>
      </c>
      <c r="CM160" s="74" t="s">
        <v>1155</v>
      </c>
      <c r="CN160" s="74" t="s">
        <v>1392</v>
      </c>
      <c r="CO160" s="60">
        <v>1</v>
      </c>
      <c r="CP160" s="61" t="s">
        <v>196</v>
      </c>
      <c r="CQ160" s="60">
        <v>104</v>
      </c>
      <c r="CR160" s="61" t="s">
        <v>1222</v>
      </c>
      <c r="CS160" s="60">
        <v>10401</v>
      </c>
      <c r="CT160" s="61" t="s">
        <v>1223</v>
      </c>
      <c r="CU160" s="62">
        <v>1040105</v>
      </c>
      <c r="CV160" s="63" t="s">
        <v>1377</v>
      </c>
      <c r="CW160" s="100" t="s">
        <v>1378</v>
      </c>
      <c r="CX160" s="100" t="s">
        <v>196</v>
      </c>
      <c r="CY160" s="100" t="s">
        <v>1222</v>
      </c>
      <c r="CZ160" s="100" t="s">
        <v>1223</v>
      </c>
      <c r="DA160" s="100" t="s">
        <v>1377</v>
      </c>
    </row>
    <row r="161" spans="2:105" ht="242.25" hidden="1" x14ac:dyDescent="0.25">
      <c r="B161" s="88" t="s">
        <v>1441</v>
      </c>
      <c r="C161" s="80" t="s">
        <v>1442</v>
      </c>
      <c r="D161" s="100" t="s">
        <v>589</v>
      </c>
      <c r="E161" s="65" t="s">
        <v>1369</v>
      </c>
      <c r="F161" s="63" t="s">
        <v>1370</v>
      </c>
      <c r="G161" s="62" t="s">
        <v>183</v>
      </c>
      <c r="H161" s="63" t="s">
        <v>592</v>
      </c>
      <c r="I161" s="62" t="s">
        <v>185</v>
      </c>
      <c r="J161" s="307">
        <v>2015</v>
      </c>
      <c r="K161" s="308">
        <v>300</v>
      </c>
      <c r="L161" s="63" t="s">
        <v>1216</v>
      </c>
      <c r="M161" s="63" t="s">
        <v>1443</v>
      </c>
      <c r="N161" s="63" t="s">
        <v>1444</v>
      </c>
      <c r="O161" s="63" t="s">
        <v>1445</v>
      </c>
      <c r="P161" s="63" t="s">
        <v>190</v>
      </c>
      <c r="Q161" s="63" t="s">
        <v>1420</v>
      </c>
      <c r="R161" s="63"/>
      <c r="S161" s="68">
        <v>550</v>
      </c>
      <c r="T161" s="69">
        <v>300</v>
      </c>
      <c r="U161" s="69">
        <v>350</v>
      </c>
      <c r="V161" s="69">
        <v>450</v>
      </c>
      <c r="W161" s="69">
        <v>550</v>
      </c>
      <c r="X161" s="71">
        <v>1875000000</v>
      </c>
      <c r="Y161" s="79"/>
      <c r="Z161" s="78">
        <v>1875000000</v>
      </c>
      <c r="AA161" s="79"/>
      <c r="AB161" s="79"/>
      <c r="AC161" s="79"/>
      <c r="AD161" s="79"/>
      <c r="AE161" s="79"/>
      <c r="AF161" s="79"/>
      <c r="AG161" s="79"/>
      <c r="AH161" s="79"/>
      <c r="AI161" s="79"/>
      <c r="AJ161" s="79"/>
      <c r="AK161" s="71">
        <v>2343750000</v>
      </c>
      <c r="AL161" s="79"/>
      <c r="AM161" s="78">
        <v>2343750000</v>
      </c>
      <c r="AN161" s="79"/>
      <c r="AO161" s="79"/>
      <c r="AP161" s="79"/>
      <c r="AQ161" s="79"/>
      <c r="AR161" s="79"/>
      <c r="AS161" s="79"/>
      <c r="AT161" s="79"/>
      <c r="AU161" s="79"/>
      <c r="AV161" s="79"/>
      <c r="AW161" s="79"/>
      <c r="AX161" s="71">
        <v>2929687123</v>
      </c>
      <c r="AY161" s="79"/>
      <c r="AZ161" s="78">
        <v>2929687123</v>
      </c>
      <c r="BA161" s="79"/>
      <c r="BB161" s="79"/>
      <c r="BC161" s="79"/>
      <c r="BD161" s="79"/>
      <c r="BE161" s="79"/>
      <c r="BF161" s="79"/>
      <c r="BG161" s="79"/>
      <c r="BH161" s="79"/>
      <c r="BI161" s="79"/>
      <c r="BJ161" s="79"/>
      <c r="BK161" s="71">
        <v>3662109375</v>
      </c>
      <c r="BL161" s="79"/>
      <c r="BM161" s="78">
        <v>3662109375</v>
      </c>
      <c r="BN161" s="79"/>
      <c r="BO161" s="79"/>
      <c r="BP161" s="79"/>
      <c r="BQ161" s="79"/>
      <c r="BR161" s="79"/>
      <c r="BS161" s="79"/>
      <c r="BT161" s="79"/>
      <c r="BU161" s="79"/>
      <c r="BV161" s="79"/>
      <c r="BW161" s="79"/>
      <c r="BX161" s="71">
        <v>10810546498</v>
      </c>
      <c r="BY161" s="73">
        <v>0</v>
      </c>
      <c r="BZ161" s="73">
        <v>10810546498</v>
      </c>
      <c r="CA161" s="73">
        <v>0</v>
      </c>
      <c r="CB161" s="73">
        <v>0</v>
      </c>
      <c r="CC161" s="73">
        <v>0</v>
      </c>
      <c r="CD161" s="73">
        <v>0</v>
      </c>
      <c r="CE161" s="73">
        <v>0</v>
      </c>
      <c r="CF161" s="73">
        <v>0</v>
      </c>
      <c r="CG161" s="73">
        <v>0</v>
      </c>
      <c r="CH161" s="73">
        <v>0</v>
      </c>
      <c r="CI161" s="73">
        <v>0</v>
      </c>
      <c r="CJ161" s="73">
        <v>0</v>
      </c>
      <c r="CK161" s="63" t="s">
        <v>1446</v>
      </c>
      <c r="CL161" s="74" t="s">
        <v>1154</v>
      </c>
      <c r="CM161" s="74" t="s">
        <v>1155</v>
      </c>
      <c r="CN161" s="74" t="s">
        <v>1392</v>
      </c>
      <c r="CO161" s="60">
        <v>1</v>
      </c>
      <c r="CP161" s="61" t="s">
        <v>196</v>
      </c>
      <c r="CQ161" s="60">
        <v>104</v>
      </c>
      <c r="CR161" s="61" t="s">
        <v>1222</v>
      </c>
      <c r="CS161" s="60">
        <v>10401</v>
      </c>
      <c r="CT161" s="61" t="s">
        <v>1223</v>
      </c>
      <c r="CU161" s="62">
        <v>1040105</v>
      </c>
      <c r="CV161" s="63" t="s">
        <v>1377</v>
      </c>
      <c r="CW161" s="100" t="s">
        <v>1378</v>
      </c>
      <c r="CX161" s="100" t="s">
        <v>196</v>
      </c>
      <c r="CY161" s="100" t="s">
        <v>1222</v>
      </c>
      <c r="CZ161" s="100" t="s">
        <v>1223</v>
      </c>
      <c r="DA161" s="100" t="s">
        <v>1377</v>
      </c>
    </row>
    <row r="162" spans="2:105" ht="140.25" hidden="1" x14ac:dyDescent="0.25">
      <c r="B162" s="88" t="s">
        <v>1447</v>
      </c>
      <c r="C162" s="75" t="s">
        <v>1448</v>
      </c>
      <c r="D162" s="100" t="s">
        <v>589</v>
      </c>
      <c r="E162" s="65" t="s">
        <v>1275</v>
      </c>
      <c r="F162" s="63" t="s">
        <v>1276</v>
      </c>
      <c r="G162" s="62" t="s">
        <v>183</v>
      </c>
      <c r="H162" s="63" t="s">
        <v>592</v>
      </c>
      <c r="I162" s="62" t="s">
        <v>529</v>
      </c>
      <c r="J162" s="307">
        <v>2015</v>
      </c>
      <c r="K162" s="308">
        <v>0</v>
      </c>
      <c r="L162" s="63" t="s">
        <v>1216</v>
      </c>
      <c r="M162" s="63" t="s">
        <v>1449</v>
      </c>
      <c r="N162" s="63" t="s">
        <v>1450</v>
      </c>
      <c r="O162" s="63" t="s">
        <v>1451</v>
      </c>
      <c r="P162" s="63" t="s">
        <v>246</v>
      </c>
      <c r="Q162" s="63" t="s">
        <v>1452</v>
      </c>
      <c r="R162" s="63"/>
      <c r="S162" s="68">
        <v>400</v>
      </c>
      <c r="T162" s="69">
        <v>100</v>
      </c>
      <c r="U162" s="69">
        <v>200</v>
      </c>
      <c r="V162" s="69">
        <v>300</v>
      </c>
      <c r="W162" s="69">
        <v>400</v>
      </c>
      <c r="X162" s="71">
        <v>100000000</v>
      </c>
      <c r="Y162" s="78">
        <v>100000000</v>
      </c>
      <c r="Z162" s="79"/>
      <c r="AA162" s="79"/>
      <c r="AB162" s="79"/>
      <c r="AC162" s="79"/>
      <c r="AD162" s="79"/>
      <c r="AE162" s="79"/>
      <c r="AF162" s="79"/>
      <c r="AG162" s="79"/>
      <c r="AH162" s="79"/>
      <c r="AI162" s="79"/>
      <c r="AJ162" s="79"/>
      <c r="AK162" s="71">
        <v>100000000</v>
      </c>
      <c r="AL162" s="78">
        <v>100000000</v>
      </c>
      <c r="AM162" s="79"/>
      <c r="AN162" s="79"/>
      <c r="AO162" s="79"/>
      <c r="AP162" s="79"/>
      <c r="AQ162" s="79"/>
      <c r="AR162" s="79"/>
      <c r="AS162" s="79"/>
      <c r="AT162" s="79"/>
      <c r="AU162" s="79"/>
      <c r="AV162" s="79"/>
      <c r="AW162" s="79"/>
      <c r="AX162" s="71">
        <v>100000000</v>
      </c>
      <c r="AY162" s="78">
        <v>100000000</v>
      </c>
      <c r="AZ162" s="79"/>
      <c r="BA162" s="79"/>
      <c r="BB162" s="79"/>
      <c r="BC162" s="79"/>
      <c r="BD162" s="79"/>
      <c r="BE162" s="79"/>
      <c r="BF162" s="79"/>
      <c r="BG162" s="79"/>
      <c r="BH162" s="79"/>
      <c r="BI162" s="79"/>
      <c r="BJ162" s="79"/>
      <c r="BK162" s="71">
        <v>100000000</v>
      </c>
      <c r="BL162" s="78">
        <v>100000000</v>
      </c>
      <c r="BM162" s="79"/>
      <c r="BN162" s="79"/>
      <c r="BO162" s="79"/>
      <c r="BP162" s="79"/>
      <c r="BQ162" s="79"/>
      <c r="BR162" s="79"/>
      <c r="BS162" s="79"/>
      <c r="BT162" s="79"/>
      <c r="BU162" s="79"/>
      <c r="BV162" s="79"/>
      <c r="BW162" s="79"/>
      <c r="BX162" s="71">
        <v>400000000</v>
      </c>
      <c r="BY162" s="73">
        <v>400000000</v>
      </c>
      <c r="BZ162" s="73">
        <v>0</v>
      </c>
      <c r="CA162" s="73">
        <v>0</v>
      </c>
      <c r="CB162" s="73">
        <v>0</v>
      </c>
      <c r="CC162" s="73">
        <v>0</v>
      </c>
      <c r="CD162" s="73">
        <v>0</v>
      </c>
      <c r="CE162" s="73">
        <v>0</v>
      </c>
      <c r="CF162" s="73">
        <v>0</v>
      </c>
      <c r="CG162" s="73">
        <v>0</v>
      </c>
      <c r="CH162" s="73">
        <v>0</v>
      </c>
      <c r="CI162" s="73">
        <v>0</v>
      </c>
      <c r="CJ162" s="73">
        <v>0</v>
      </c>
      <c r="CK162" s="63" t="s">
        <v>1453</v>
      </c>
      <c r="CL162" s="74" t="s">
        <v>1154</v>
      </c>
      <c r="CM162" s="74" t="s">
        <v>1155</v>
      </c>
      <c r="CN162" s="74" t="s">
        <v>606</v>
      </c>
      <c r="CO162" s="60">
        <v>1</v>
      </c>
      <c r="CP162" s="61" t="s">
        <v>196</v>
      </c>
      <c r="CQ162" s="60">
        <v>104</v>
      </c>
      <c r="CR162" s="61" t="s">
        <v>1222</v>
      </c>
      <c r="CS162" s="60">
        <v>10401</v>
      </c>
      <c r="CT162" s="61" t="s">
        <v>1223</v>
      </c>
      <c r="CU162" s="62">
        <v>1040106</v>
      </c>
      <c r="CV162" s="63" t="s">
        <v>1454</v>
      </c>
      <c r="CW162" s="100" t="s">
        <v>1282</v>
      </c>
      <c r="CX162" s="100" t="s">
        <v>196</v>
      </c>
      <c r="CY162" s="100" t="s">
        <v>1222</v>
      </c>
      <c r="CZ162" s="100" t="s">
        <v>1223</v>
      </c>
      <c r="DA162" s="100" t="s">
        <v>1454</v>
      </c>
    </row>
    <row r="163" spans="2:105" ht="140.25" hidden="1" x14ac:dyDescent="0.25">
      <c r="B163" s="88" t="s">
        <v>1455</v>
      </c>
      <c r="C163" s="75" t="s">
        <v>1456</v>
      </c>
      <c r="D163" s="100" t="s">
        <v>589</v>
      </c>
      <c r="E163" s="65" t="s">
        <v>1275</v>
      </c>
      <c r="F163" s="63" t="s">
        <v>1276</v>
      </c>
      <c r="G163" s="62" t="s">
        <v>240</v>
      </c>
      <c r="H163" s="63" t="s">
        <v>592</v>
      </c>
      <c r="I163" s="62" t="s">
        <v>529</v>
      </c>
      <c r="J163" s="307">
        <v>2015</v>
      </c>
      <c r="K163" s="308">
        <v>0</v>
      </c>
      <c r="L163" s="63" t="s">
        <v>1216</v>
      </c>
      <c r="M163" s="63" t="s">
        <v>1457</v>
      </c>
      <c r="N163" s="63" t="s">
        <v>1458</v>
      </c>
      <c r="O163" s="121" t="s">
        <v>1459</v>
      </c>
      <c r="P163" s="87" t="s">
        <v>246</v>
      </c>
      <c r="Q163" s="63" t="s">
        <v>1452</v>
      </c>
      <c r="R163" s="63"/>
      <c r="S163" s="68">
        <v>1</v>
      </c>
      <c r="T163" s="124">
        <v>0.25</v>
      </c>
      <c r="U163" s="124">
        <v>0.5</v>
      </c>
      <c r="V163" s="124">
        <v>0.75</v>
      </c>
      <c r="W163" s="124">
        <v>1</v>
      </c>
      <c r="X163" s="71">
        <v>50000000</v>
      </c>
      <c r="Y163" s="120">
        <v>50000000</v>
      </c>
      <c r="Z163" s="92"/>
      <c r="AA163" s="92"/>
      <c r="AB163" s="92"/>
      <c r="AC163" s="92"/>
      <c r="AD163" s="92"/>
      <c r="AE163" s="92"/>
      <c r="AF163" s="92"/>
      <c r="AG163" s="92"/>
      <c r="AH163" s="92"/>
      <c r="AI163" s="92"/>
      <c r="AJ163" s="92"/>
      <c r="AK163" s="71">
        <v>100000000</v>
      </c>
      <c r="AL163" s="120">
        <v>100000000</v>
      </c>
      <c r="AM163" s="92"/>
      <c r="AN163" s="92"/>
      <c r="AO163" s="92"/>
      <c r="AP163" s="92"/>
      <c r="AQ163" s="92"/>
      <c r="AR163" s="92"/>
      <c r="AS163" s="92"/>
      <c r="AT163" s="92"/>
      <c r="AU163" s="92"/>
      <c r="AV163" s="92"/>
      <c r="AW163" s="92"/>
      <c r="AX163" s="71">
        <v>100000000</v>
      </c>
      <c r="AY163" s="120">
        <v>100000000</v>
      </c>
      <c r="AZ163" s="92"/>
      <c r="BA163" s="92"/>
      <c r="BB163" s="92"/>
      <c r="BC163" s="92"/>
      <c r="BD163" s="92"/>
      <c r="BE163" s="92"/>
      <c r="BF163" s="92"/>
      <c r="BG163" s="92"/>
      <c r="BH163" s="92"/>
      <c r="BI163" s="92"/>
      <c r="BJ163" s="92"/>
      <c r="BK163" s="71">
        <v>50000000</v>
      </c>
      <c r="BL163" s="125">
        <v>50000000</v>
      </c>
      <c r="BM163" s="92"/>
      <c r="BN163" s="92"/>
      <c r="BO163" s="92"/>
      <c r="BP163" s="92"/>
      <c r="BQ163" s="92"/>
      <c r="BR163" s="92"/>
      <c r="BS163" s="92"/>
      <c r="BT163" s="92"/>
      <c r="BU163" s="92"/>
      <c r="BV163" s="92"/>
      <c r="BW163" s="92"/>
      <c r="BX163" s="71">
        <v>300000000</v>
      </c>
      <c r="BY163" s="93">
        <v>300000000</v>
      </c>
      <c r="BZ163" s="93">
        <v>0</v>
      </c>
      <c r="CA163" s="93">
        <v>0</v>
      </c>
      <c r="CB163" s="93">
        <v>0</v>
      </c>
      <c r="CC163" s="93">
        <v>0</v>
      </c>
      <c r="CD163" s="93">
        <v>0</v>
      </c>
      <c r="CE163" s="93">
        <v>0</v>
      </c>
      <c r="CF163" s="93">
        <v>0</v>
      </c>
      <c r="CG163" s="93">
        <v>0</v>
      </c>
      <c r="CH163" s="93">
        <v>0</v>
      </c>
      <c r="CI163" s="93">
        <v>0</v>
      </c>
      <c r="CJ163" s="93">
        <v>0</v>
      </c>
      <c r="CK163" s="63" t="s">
        <v>1460</v>
      </c>
      <c r="CL163" s="74" t="s">
        <v>1154</v>
      </c>
      <c r="CM163" s="74" t="s">
        <v>1155</v>
      </c>
      <c r="CN163" s="74" t="s">
        <v>606</v>
      </c>
      <c r="CO163" s="60">
        <v>1</v>
      </c>
      <c r="CP163" s="61" t="s">
        <v>196</v>
      </c>
      <c r="CQ163" s="60">
        <v>104</v>
      </c>
      <c r="CR163" s="61" t="s">
        <v>1222</v>
      </c>
      <c r="CS163" s="60">
        <v>10401</v>
      </c>
      <c r="CT163" s="61" t="s">
        <v>1223</v>
      </c>
      <c r="CU163" s="62">
        <v>1040106</v>
      </c>
      <c r="CV163" s="63" t="s">
        <v>1454</v>
      </c>
      <c r="CW163" s="100" t="s">
        <v>1282</v>
      </c>
      <c r="CX163" s="100" t="s">
        <v>196</v>
      </c>
      <c r="CY163" s="100" t="s">
        <v>1222</v>
      </c>
      <c r="CZ163" s="100" t="s">
        <v>1223</v>
      </c>
      <c r="DA163" s="100" t="s">
        <v>1454</v>
      </c>
    </row>
    <row r="164" spans="2:105" ht="140.25" hidden="1" x14ac:dyDescent="0.25">
      <c r="B164" s="88" t="s">
        <v>1461</v>
      </c>
      <c r="C164" s="80" t="s">
        <v>1462</v>
      </c>
      <c r="D164" s="100" t="s">
        <v>589</v>
      </c>
      <c r="E164" s="65" t="s">
        <v>1275</v>
      </c>
      <c r="F164" s="63" t="s">
        <v>1276</v>
      </c>
      <c r="G164" s="62" t="s">
        <v>183</v>
      </c>
      <c r="H164" s="63" t="s">
        <v>592</v>
      </c>
      <c r="I164" s="62" t="s">
        <v>810</v>
      </c>
      <c r="J164" s="307">
        <v>2015</v>
      </c>
      <c r="K164" s="308">
        <v>0</v>
      </c>
      <c r="L164" s="63" t="s">
        <v>1463</v>
      </c>
      <c r="M164" s="63" t="s">
        <v>1464</v>
      </c>
      <c r="N164" s="63" t="s">
        <v>1465</v>
      </c>
      <c r="O164" s="63" t="s">
        <v>1466</v>
      </c>
      <c r="P164" s="63" t="s">
        <v>246</v>
      </c>
      <c r="Q164" s="63" t="s">
        <v>1467</v>
      </c>
      <c r="R164" s="63"/>
      <c r="S164" s="68">
        <v>4470</v>
      </c>
      <c r="T164" s="69">
        <v>470</v>
      </c>
      <c r="U164" s="69">
        <v>1470</v>
      </c>
      <c r="V164" s="69">
        <v>2470</v>
      </c>
      <c r="W164" s="69">
        <v>4470</v>
      </c>
      <c r="X164" s="71">
        <v>247000000</v>
      </c>
      <c r="Y164" s="78">
        <v>247000000</v>
      </c>
      <c r="Z164" s="79"/>
      <c r="AA164" s="79"/>
      <c r="AB164" s="79"/>
      <c r="AC164" s="79"/>
      <c r="AD164" s="79"/>
      <c r="AE164" s="79"/>
      <c r="AF164" s="79"/>
      <c r="AG164" s="79"/>
      <c r="AH164" s="79"/>
      <c r="AI164" s="79"/>
      <c r="AJ164" s="79"/>
      <c r="AK164" s="71">
        <v>520000000</v>
      </c>
      <c r="AL164" s="78">
        <v>520000000</v>
      </c>
      <c r="AM164" s="79"/>
      <c r="AN164" s="79"/>
      <c r="AO164" s="79"/>
      <c r="AP164" s="79"/>
      <c r="AQ164" s="79"/>
      <c r="AR164" s="79"/>
      <c r="AS164" s="79"/>
      <c r="AT164" s="79"/>
      <c r="AU164" s="79"/>
      <c r="AV164" s="79"/>
      <c r="AW164" s="79"/>
      <c r="AX164" s="71">
        <v>528000000</v>
      </c>
      <c r="AY164" s="78">
        <v>528000000</v>
      </c>
      <c r="AZ164" s="79"/>
      <c r="BA164" s="79"/>
      <c r="BB164" s="79"/>
      <c r="BC164" s="79"/>
      <c r="BD164" s="79"/>
      <c r="BE164" s="79"/>
      <c r="BF164" s="79"/>
      <c r="BG164" s="79"/>
      <c r="BH164" s="79"/>
      <c r="BI164" s="79"/>
      <c r="BJ164" s="79"/>
      <c r="BK164" s="71">
        <v>1120000000</v>
      </c>
      <c r="BL164" s="78">
        <v>1120000000</v>
      </c>
      <c r="BM164" s="79"/>
      <c r="BN164" s="79"/>
      <c r="BO164" s="79"/>
      <c r="BP164" s="79"/>
      <c r="BQ164" s="79"/>
      <c r="BR164" s="79"/>
      <c r="BS164" s="79"/>
      <c r="BT164" s="79"/>
      <c r="BU164" s="79"/>
      <c r="BV164" s="79"/>
      <c r="BW164" s="79"/>
      <c r="BX164" s="71">
        <v>2415000000</v>
      </c>
      <c r="BY164" s="73">
        <v>2415000000</v>
      </c>
      <c r="BZ164" s="73">
        <v>0</v>
      </c>
      <c r="CA164" s="73">
        <v>0</v>
      </c>
      <c r="CB164" s="73">
        <v>0</v>
      </c>
      <c r="CC164" s="73">
        <v>0</v>
      </c>
      <c r="CD164" s="73">
        <v>0</v>
      </c>
      <c r="CE164" s="73">
        <v>0</v>
      </c>
      <c r="CF164" s="73">
        <v>0</v>
      </c>
      <c r="CG164" s="73">
        <v>0</v>
      </c>
      <c r="CH164" s="73">
        <v>0</v>
      </c>
      <c r="CI164" s="73">
        <v>0</v>
      </c>
      <c r="CJ164" s="73">
        <v>0</v>
      </c>
      <c r="CK164" s="63" t="s">
        <v>1468</v>
      </c>
      <c r="CL164" s="74" t="s">
        <v>1154</v>
      </c>
      <c r="CM164" s="74" t="s">
        <v>1155</v>
      </c>
      <c r="CN164" s="74" t="s">
        <v>268</v>
      </c>
      <c r="CO164" s="60">
        <v>1</v>
      </c>
      <c r="CP164" s="61" t="s">
        <v>196</v>
      </c>
      <c r="CQ164" s="60">
        <v>104</v>
      </c>
      <c r="CR164" s="61" t="s">
        <v>1222</v>
      </c>
      <c r="CS164" s="60">
        <v>10401</v>
      </c>
      <c r="CT164" s="61" t="s">
        <v>1223</v>
      </c>
      <c r="CU164" s="62">
        <v>1040107</v>
      </c>
      <c r="CV164" s="63" t="s">
        <v>1469</v>
      </c>
      <c r="CW164" s="100" t="s">
        <v>1282</v>
      </c>
      <c r="CX164" s="100" t="s">
        <v>196</v>
      </c>
      <c r="CY164" s="100" t="s">
        <v>1222</v>
      </c>
      <c r="CZ164" s="100" t="s">
        <v>1223</v>
      </c>
      <c r="DA164" s="100" t="s">
        <v>1469</v>
      </c>
    </row>
    <row r="165" spans="2:105" ht="140.25" hidden="1" x14ac:dyDescent="0.25">
      <c r="B165" s="88" t="s">
        <v>1470</v>
      </c>
      <c r="C165" s="80" t="s">
        <v>1471</v>
      </c>
      <c r="D165" s="100" t="s">
        <v>589</v>
      </c>
      <c r="E165" s="65" t="s">
        <v>1472</v>
      </c>
      <c r="F165" s="63" t="s">
        <v>1473</v>
      </c>
      <c r="G165" s="62" t="s">
        <v>240</v>
      </c>
      <c r="H165" s="63" t="s">
        <v>592</v>
      </c>
      <c r="I165" s="62" t="s">
        <v>185</v>
      </c>
      <c r="J165" s="307">
        <v>2015</v>
      </c>
      <c r="K165" s="308">
        <v>100</v>
      </c>
      <c r="L165" s="63" t="s">
        <v>1216</v>
      </c>
      <c r="M165" s="63" t="s">
        <v>1474</v>
      </c>
      <c r="N165" s="63" t="s">
        <v>1475</v>
      </c>
      <c r="O165" s="63" t="s">
        <v>1475</v>
      </c>
      <c r="P165" s="63" t="s">
        <v>190</v>
      </c>
      <c r="Q165" s="63" t="s">
        <v>1476</v>
      </c>
      <c r="R165" s="63"/>
      <c r="S165" s="68">
        <v>100</v>
      </c>
      <c r="T165" s="69">
        <v>100</v>
      </c>
      <c r="U165" s="69">
        <v>100</v>
      </c>
      <c r="V165" s="69">
        <v>100</v>
      </c>
      <c r="W165" s="69">
        <v>100</v>
      </c>
      <c r="X165" s="71">
        <v>19653400000</v>
      </c>
      <c r="Y165" s="78">
        <v>9000000000</v>
      </c>
      <c r="Z165" s="78">
        <v>10653400000</v>
      </c>
      <c r="AA165" s="79"/>
      <c r="AB165" s="79"/>
      <c r="AC165" s="79"/>
      <c r="AD165" s="79"/>
      <c r="AE165" s="79"/>
      <c r="AF165" s="79"/>
      <c r="AG165" s="79"/>
      <c r="AH165" s="79"/>
      <c r="AI165" s="79"/>
      <c r="AJ165" s="79"/>
      <c r="AK165" s="71">
        <v>20481169180</v>
      </c>
      <c r="AL165" s="78">
        <v>9000000000</v>
      </c>
      <c r="AM165" s="78">
        <v>11481169180.000002</v>
      </c>
      <c r="AN165" s="79"/>
      <c r="AO165" s="79"/>
      <c r="AP165" s="79"/>
      <c r="AQ165" s="79"/>
      <c r="AR165" s="79"/>
      <c r="AS165" s="79"/>
      <c r="AT165" s="79"/>
      <c r="AU165" s="79"/>
      <c r="AV165" s="79"/>
      <c r="AW165" s="79"/>
      <c r="AX165" s="71">
        <v>21378996609.876003</v>
      </c>
      <c r="AY165" s="78">
        <v>9000000000</v>
      </c>
      <c r="AZ165" s="78">
        <v>12378996609.876003</v>
      </c>
      <c r="BA165" s="79"/>
      <c r="BB165" s="79"/>
      <c r="BC165" s="79"/>
      <c r="BD165" s="79"/>
      <c r="BE165" s="79"/>
      <c r="BF165" s="79"/>
      <c r="BG165" s="79"/>
      <c r="BH165" s="79"/>
      <c r="BI165" s="79"/>
      <c r="BJ165" s="79"/>
      <c r="BK165" s="71">
        <v>22470824110.867065</v>
      </c>
      <c r="BL165" s="78">
        <v>9000000000</v>
      </c>
      <c r="BM165" s="78">
        <v>13470824110.867067</v>
      </c>
      <c r="BN165" s="79"/>
      <c r="BO165" s="79"/>
      <c r="BP165" s="79"/>
      <c r="BQ165" s="79"/>
      <c r="BR165" s="79"/>
      <c r="BS165" s="79"/>
      <c r="BT165" s="79"/>
      <c r="BU165" s="79"/>
      <c r="BV165" s="79"/>
      <c r="BW165" s="79"/>
      <c r="BX165" s="71">
        <v>83984389900.743073</v>
      </c>
      <c r="BY165" s="73">
        <v>36000000000</v>
      </c>
      <c r="BZ165" s="73">
        <v>47984389900.743073</v>
      </c>
      <c r="CA165" s="73">
        <v>0</v>
      </c>
      <c r="CB165" s="73">
        <v>0</v>
      </c>
      <c r="CC165" s="73">
        <v>0</v>
      </c>
      <c r="CD165" s="73">
        <v>0</v>
      </c>
      <c r="CE165" s="73">
        <v>0</v>
      </c>
      <c r="CF165" s="73">
        <v>0</v>
      </c>
      <c r="CG165" s="73">
        <v>0</v>
      </c>
      <c r="CH165" s="73">
        <v>0</v>
      </c>
      <c r="CI165" s="73">
        <v>0</v>
      </c>
      <c r="CJ165" s="73">
        <v>0</v>
      </c>
      <c r="CK165" s="63" t="s">
        <v>1477</v>
      </c>
      <c r="CL165" s="74" t="s">
        <v>1154</v>
      </c>
      <c r="CM165" s="74" t="s">
        <v>1155</v>
      </c>
      <c r="CN165" s="74" t="s">
        <v>268</v>
      </c>
      <c r="CO165" s="60">
        <v>1</v>
      </c>
      <c r="CP165" s="61" t="s">
        <v>196</v>
      </c>
      <c r="CQ165" s="60">
        <v>104</v>
      </c>
      <c r="CR165" s="61" t="s">
        <v>1222</v>
      </c>
      <c r="CS165" s="60">
        <v>10402</v>
      </c>
      <c r="CT165" s="61" t="s">
        <v>1478</v>
      </c>
      <c r="CU165" s="62">
        <v>1040201</v>
      </c>
      <c r="CV165" s="63" t="s">
        <v>1479</v>
      </c>
      <c r="CW165" s="100" t="s">
        <v>1480</v>
      </c>
      <c r="CX165" s="100" t="s">
        <v>196</v>
      </c>
      <c r="CY165" s="100" t="s">
        <v>1222</v>
      </c>
      <c r="CZ165" s="100" t="s">
        <v>1478</v>
      </c>
      <c r="DA165" s="100" t="s">
        <v>1479</v>
      </c>
    </row>
    <row r="166" spans="2:105" ht="140.25" hidden="1" x14ac:dyDescent="0.25">
      <c r="B166" s="88" t="s">
        <v>1481</v>
      </c>
      <c r="C166" s="80" t="s">
        <v>1482</v>
      </c>
      <c r="D166" s="100" t="s">
        <v>589</v>
      </c>
      <c r="E166" s="65" t="s">
        <v>1472</v>
      </c>
      <c r="F166" s="63" t="s">
        <v>1473</v>
      </c>
      <c r="G166" s="62" t="s">
        <v>240</v>
      </c>
      <c r="H166" s="63" t="s">
        <v>592</v>
      </c>
      <c r="I166" s="62" t="s">
        <v>185</v>
      </c>
      <c r="J166" s="307"/>
      <c r="K166" s="308"/>
      <c r="L166" s="63" t="s">
        <v>1216</v>
      </c>
      <c r="M166" s="63" t="s">
        <v>1483</v>
      </c>
      <c r="N166" s="63" t="s">
        <v>1484</v>
      </c>
      <c r="O166" s="63" t="s">
        <v>1485</v>
      </c>
      <c r="P166" s="63" t="s">
        <v>246</v>
      </c>
      <c r="Q166" s="63" t="s">
        <v>1486</v>
      </c>
      <c r="R166" s="63"/>
      <c r="S166" s="68">
        <v>100</v>
      </c>
      <c r="T166" s="69">
        <v>100</v>
      </c>
      <c r="U166" s="69">
        <v>100</v>
      </c>
      <c r="V166" s="69">
        <v>100</v>
      </c>
      <c r="W166" s="69">
        <v>100</v>
      </c>
      <c r="X166" s="71">
        <v>3500000000</v>
      </c>
      <c r="Y166" s="78">
        <v>3500000000</v>
      </c>
      <c r="Z166" s="79"/>
      <c r="AA166" s="79"/>
      <c r="AB166" s="79"/>
      <c r="AC166" s="79"/>
      <c r="AD166" s="79"/>
      <c r="AE166" s="79"/>
      <c r="AF166" s="79"/>
      <c r="AG166" s="79"/>
      <c r="AH166" s="79"/>
      <c r="AI166" s="79"/>
      <c r="AJ166" s="79"/>
      <c r="AK166" s="71">
        <v>3500000000</v>
      </c>
      <c r="AL166" s="78">
        <v>3500000000</v>
      </c>
      <c r="AM166" s="79"/>
      <c r="AN166" s="79"/>
      <c r="AO166" s="79"/>
      <c r="AP166" s="79"/>
      <c r="AQ166" s="79"/>
      <c r="AR166" s="79"/>
      <c r="AS166" s="79"/>
      <c r="AT166" s="79"/>
      <c r="AU166" s="79"/>
      <c r="AV166" s="79"/>
      <c r="AW166" s="79"/>
      <c r="AX166" s="71">
        <v>3500000000</v>
      </c>
      <c r="AY166" s="78">
        <v>3500000000</v>
      </c>
      <c r="AZ166" s="79"/>
      <c r="BA166" s="79"/>
      <c r="BB166" s="79"/>
      <c r="BC166" s="79"/>
      <c r="BD166" s="79"/>
      <c r="BE166" s="79"/>
      <c r="BF166" s="79"/>
      <c r="BG166" s="79"/>
      <c r="BH166" s="79"/>
      <c r="BI166" s="79"/>
      <c r="BJ166" s="79"/>
      <c r="BK166" s="71">
        <v>3500000000</v>
      </c>
      <c r="BL166" s="78">
        <v>3500000000</v>
      </c>
      <c r="BM166" s="79"/>
      <c r="BN166" s="79"/>
      <c r="BO166" s="79"/>
      <c r="BP166" s="79"/>
      <c r="BQ166" s="79"/>
      <c r="BR166" s="79"/>
      <c r="BS166" s="79"/>
      <c r="BT166" s="79"/>
      <c r="BU166" s="79"/>
      <c r="BV166" s="79"/>
      <c r="BW166" s="79"/>
      <c r="BX166" s="71">
        <v>14000000000</v>
      </c>
      <c r="BY166" s="73">
        <v>14000000000</v>
      </c>
      <c r="BZ166" s="73">
        <v>0</v>
      </c>
      <c r="CA166" s="73">
        <v>0</v>
      </c>
      <c r="CB166" s="73">
        <v>0</v>
      </c>
      <c r="CC166" s="73">
        <v>0</v>
      </c>
      <c r="CD166" s="73">
        <v>0</v>
      </c>
      <c r="CE166" s="73">
        <v>0</v>
      </c>
      <c r="CF166" s="73">
        <v>0</v>
      </c>
      <c r="CG166" s="73">
        <v>0</v>
      </c>
      <c r="CH166" s="73">
        <v>0</v>
      </c>
      <c r="CI166" s="73">
        <v>0</v>
      </c>
      <c r="CJ166" s="73">
        <v>0</v>
      </c>
      <c r="CK166" s="63" t="s">
        <v>1487</v>
      </c>
      <c r="CL166" s="74" t="s">
        <v>1154</v>
      </c>
      <c r="CM166" s="74" t="s">
        <v>1155</v>
      </c>
      <c r="CN166" s="74" t="s">
        <v>268</v>
      </c>
      <c r="CO166" s="60">
        <v>1</v>
      </c>
      <c r="CP166" s="61" t="s">
        <v>196</v>
      </c>
      <c r="CQ166" s="60">
        <v>104</v>
      </c>
      <c r="CR166" s="61" t="s">
        <v>1222</v>
      </c>
      <c r="CS166" s="60">
        <v>10402</v>
      </c>
      <c r="CT166" s="61" t="s">
        <v>1478</v>
      </c>
      <c r="CU166" s="62">
        <v>1040201</v>
      </c>
      <c r="CV166" s="63" t="s">
        <v>1479</v>
      </c>
      <c r="CW166" s="100" t="s">
        <v>1480</v>
      </c>
      <c r="CX166" s="100" t="s">
        <v>196</v>
      </c>
      <c r="CY166" s="100" t="s">
        <v>1222</v>
      </c>
      <c r="CZ166" s="100" t="s">
        <v>1478</v>
      </c>
      <c r="DA166" s="100" t="s">
        <v>1479</v>
      </c>
    </row>
    <row r="167" spans="2:105" ht="140.25" hidden="1" x14ac:dyDescent="0.25">
      <c r="B167" s="88" t="s">
        <v>1488</v>
      </c>
      <c r="C167" s="80" t="s">
        <v>1489</v>
      </c>
      <c r="D167" s="100" t="s">
        <v>589</v>
      </c>
      <c r="E167" s="65" t="s">
        <v>1472</v>
      </c>
      <c r="F167" s="63" t="s">
        <v>1473</v>
      </c>
      <c r="G167" s="62" t="s">
        <v>240</v>
      </c>
      <c r="H167" s="63" t="s">
        <v>592</v>
      </c>
      <c r="I167" s="62" t="s">
        <v>185</v>
      </c>
      <c r="J167" s="307">
        <v>2015</v>
      </c>
      <c r="K167" s="308">
        <v>9</v>
      </c>
      <c r="L167" s="63" t="s">
        <v>1216</v>
      </c>
      <c r="M167" s="63" t="s">
        <v>1490</v>
      </c>
      <c r="N167" s="63" t="s">
        <v>1491</v>
      </c>
      <c r="O167" s="63" t="s">
        <v>1492</v>
      </c>
      <c r="P167" s="63" t="s">
        <v>190</v>
      </c>
      <c r="Q167" s="63" t="s">
        <v>1220</v>
      </c>
      <c r="R167" s="63"/>
      <c r="S167" s="68">
        <v>50</v>
      </c>
      <c r="T167" s="69">
        <v>50</v>
      </c>
      <c r="U167" s="69">
        <v>50</v>
      </c>
      <c r="V167" s="69">
        <v>50</v>
      </c>
      <c r="W167" s="69">
        <v>50</v>
      </c>
      <c r="X167" s="71">
        <v>2500000000</v>
      </c>
      <c r="Y167" s="78">
        <v>2500000000</v>
      </c>
      <c r="Z167" s="79"/>
      <c r="AA167" s="79"/>
      <c r="AB167" s="79"/>
      <c r="AC167" s="79"/>
      <c r="AD167" s="79"/>
      <c r="AE167" s="79"/>
      <c r="AF167" s="79"/>
      <c r="AG167" s="79"/>
      <c r="AH167" s="79"/>
      <c r="AI167" s="79"/>
      <c r="AJ167" s="79"/>
      <c r="AK167" s="71">
        <v>2500000000</v>
      </c>
      <c r="AL167" s="78">
        <v>2500000000</v>
      </c>
      <c r="AM167" s="79"/>
      <c r="AN167" s="79"/>
      <c r="AO167" s="79"/>
      <c r="AP167" s="79"/>
      <c r="AQ167" s="79"/>
      <c r="AR167" s="79"/>
      <c r="AS167" s="79"/>
      <c r="AT167" s="79"/>
      <c r="AU167" s="79"/>
      <c r="AV167" s="79"/>
      <c r="AW167" s="79"/>
      <c r="AX167" s="71">
        <v>2500000000</v>
      </c>
      <c r="AY167" s="78">
        <v>2500000000</v>
      </c>
      <c r="AZ167" s="79"/>
      <c r="BA167" s="79"/>
      <c r="BB167" s="79"/>
      <c r="BC167" s="79"/>
      <c r="BD167" s="79"/>
      <c r="BE167" s="79"/>
      <c r="BF167" s="79"/>
      <c r="BG167" s="79"/>
      <c r="BH167" s="79"/>
      <c r="BI167" s="79"/>
      <c r="BJ167" s="79"/>
      <c r="BK167" s="71">
        <v>2500000000</v>
      </c>
      <c r="BL167" s="78">
        <v>2500000000</v>
      </c>
      <c r="BM167" s="79"/>
      <c r="BN167" s="79"/>
      <c r="BO167" s="79"/>
      <c r="BP167" s="79"/>
      <c r="BQ167" s="79"/>
      <c r="BR167" s="79"/>
      <c r="BS167" s="79"/>
      <c r="BT167" s="79"/>
      <c r="BU167" s="79"/>
      <c r="BV167" s="79"/>
      <c r="BW167" s="79"/>
      <c r="BX167" s="71">
        <v>10000000000</v>
      </c>
      <c r="BY167" s="73">
        <v>10000000000</v>
      </c>
      <c r="BZ167" s="73">
        <v>0</v>
      </c>
      <c r="CA167" s="73">
        <v>0</v>
      </c>
      <c r="CB167" s="73">
        <v>0</v>
      </c>
      <c r="CC167" s="73">
        <v>0</v>
      </c>
      <c r="CD167" s="73">
        <v>0</v>
      </c>
      <c r="CE167" s="73">
        <v>0</v>
      </c>
      <c r="CF167" s="73">
        <v>0</v>
      </c>
      <c r="CG167" s="73">
        <v>0</v>
      </c>
      <c r="CH167" s="73">
        <v>0</v>
      </c>
      <c r="CI167" s="73">
        <v>0</v>
      </c>
      <c r="CJ167" s="73">
        <v>0</v>
      </c>
      <c r="CK167" s="63" t="s">
        <v>1493</v>
      </c>
      <c r="CL167" s="74" t="s">
        <v>1154</v>
      </c>
      <c r="CM167" s="74" t="s">
        <v>1155</v>
      </c>
      <c r="CN167" s="74" t="s">
        <v>268</v>
      </c>
      <c r="CO167" s="60">
        <v>1</v>
      </c>
      <c r="CP167" s="61" t="s">
        <v>196</v>
      </c>
      <c r="CQ167" s="60">
        <v>104</v>
      </c>
      <c r="CR167" s="61" t="s">
        <v>1222</v>
      </c>
      <c r="CS167" s="60">
        <v>10402</v>
      </c>
      <c r="CT167" s="61" t="s">
        <v>1478</v>
      </c>
      <c r="CU167" s="62">
        <v>1040201</v>
      </c>
      <c r="CV167" s="63" t="s">
        <v>1479</v>
      </c>
      <c r="CW167" s="100" t="s">
        <v>1480</v>
      </c>
      <c r="CX167" s="100" t="s">
        <v>196</v>
      </c>
      <c r="CY167" s="100" t="s">
        <v>1222</v>
      </c>
      <c r="CZ167" s="100" t="s">
        <v>1478</v>
      </c>
      <c r="DA167" s="100" t="s">
        <v>1479</v>
      </c>
    </row>
    <row r="168" spans="2:105" ht="140.25" hidden="1" x14ac:dyDescent="0.25">
      <c r="B168" s="88" t="s">
        <v>1494</v>
      </c>
      <c r="C168" s="80" t="s">
        <v>1495</v>
      </c>
      <c r="D168" s="100" t="s">
        <v>589</v>
      </c>
      <c r="E168" s="65" t="s">
        <v>1472</v>
      </c>
      <c r="F168" s="63" t="s">
        <v>1473</v>
      </c>
      <c r="G168" s="62" t="s">
        <v>183</v>
      </c>
      <c r="H168" s="63" t="s">
        <v>592</v>
      </c>
      <c r="I168" s="62" t="s">
        <v>185</v>
      </c>
      <c r="J168" s="307"/>
      <c r="K168" s="308"/>
      <c r="L168" s="63" t="s">
        <v>1496</v>
      </c>
      <c r="M168" s="63" t="s">
        <v>1497</v>
      </c>
      <c r="N168" s="63" t="s">
        <v>1498</v>
      </c>
      <c r="O168" s="63" t="s">
        <v>1499</v>
      </c>
      <c r="P168" s="63" t="s">
        <v>190</v>
      </c>
      <c r="Q168" s="63" t="s">
        <v>1500</v>
      </c>
      <c r="R168" s="63"/>
      <c r="S168" s="68">
        <v>571</v>
      </c>
      <c r="T168" s="69">
        <v>541</v>
      </c>
      <c r="U168" s="69">
        <v>201</v>
      </c>
      <c r="V168" s="69">
        <v>371</v>
      </c>
      <c r="W168" s="69">
        <v>571</v>
      </c>
      <c r="X168" s="71">
        <v>50000000</v>
      </c>
      <c r="Y168" s="126">
        <v>50000000</v>
      </c>
      <c r="Z168" s="79"/>
      <c r="AA168" s="79"/>
      <c r="AB168" s="79"/>
      <c r="AC168" s="79"/>
      <c r="AD168" s="79"/>
      <c r="AE168" s="79"/>
      <c r="AF168" s="79"/>
      <c r="AG168" s="79"/>
      <c r="AH168" s="79"/>
      <c r="AI168" s="79"/>
      <c r="AJ168" s="79"/>
      <c r="AK168" s="71">
        <v>50000000</v>
      </c>
      <c r="AL168" s="126">
        <v>50000000</v>
      </c>
      <c r="AM168" s="79"/>
      <c r="AN168" s="79"/>
      <c r="AO168" s="79"/>
      <c r="AP168" s="79"/>
      <c r="AQ168" s="79"/>
      <c r="AR168" s="79"/>
      <c r="AS168" s="79"/>
      <c r="AT168" s="79"/>
      <c r="AU168" s="79"/>
      <c r="AV168" s="79"/>
      <c r="AW168" s="79"/>
      <c r="AX168" s="71">
        <v>50000000</v>
      </c>
      <c r="AY168" s="126">
        <v>50000000</v>
      </c>
      <c r="AZ168" s="79"/>
      <c r="BA168" s="79"/>
      <c r="BB168" s="79"/>
      <c r="BC168" s="79"/>
      <c r="BD168" s="79"/>
      <c r="BE168" s="79"/>
      <c r="BF168" s="79"/>
      <c r="BG168" s="79"/>
      <c r="BH168" s="79"/>
      <c r="BI168" s="79"/>
      <c r="BJ168" s="79"/>
      <c r="BK168" s="71">
        <v>50000000</v>
      </c>
      <c r="BL168" s="126">
        <v>50000000</v>
      </c>
      <c r="BM168" s="79"/>
      <c r="BN168" s="79"/>
      <c r="BO168" s="79"/>
      <c r="BP168" s="79"/>
      <c r="BQ168" s="79"/>
      <c r="BR168" s="79"/>
      <c r="BS168" s="79"/>
      <c r="BT168" s="79"/>
      <c r="BU168" s="79"/>
      <c r="BV168" s="79"/>
      <c r="BW168" s="79"/>
      <c r="BX168" s="71">
        <v>200000000</v>
      </c>
      <c r="BY168" s="73">
        <v>200000000</v>
      </c>
      <c r="BZ168" s="73">
        <v>0</v>
      </c>
      <c r="CA168" s="73">
        <v>0</v>
      </c>
      <c r="CB168" s="73">
        <v>0</v>
      </c>
      <c r="CC168" s="73">
        <v>0</v>
      </c>
      <c r="CD168" s="73">
        <v>0</v>
      </c>
      <c r="CE168" s="73">
        <v>0</v>
      </c>
      <c r="CF168" s="73">
        <v>0</v>
      </c>
      <c r="CG168" s="73">
        <v>0</v>
      </c>
      <c r="CH168" s="73">
        <v>0</v>
      </c>
      <c r="CI168" s="73">
        <v>0</v>
      </c>
      <c r="CJ168" s="73">
        <v>0</v>
      </c>
      <c r="CK168" s="63" t="s">
        <v>1501</v>
      </c>
      <c r="CL168" s="74" t="s">
        <v>1154</v>
      </c>
      <c r="CM168" s="74" t="s">
        <v>1155</v>
      </c>
      <c r="CN168" s="74" t="s">
        <v>586</v>
      </c>
      <c r="CO168" s="60">
        <v>1</v>
      </c>
      <c r="CP168" s="61" t="s">
        <v>196</v>
      </c>
      <c r="CQ168" s="60">
        <v>104</v>
      </c>
      <c r="CR168" s="61" t="s">
        <v>1222</v>
      </c>
      <c r="CS168" s="60">
        <v>10402</v>
      </c>
      <c r="CT168" s="61" t="s">
        <v>1478</v>
      </c>
      <c r="CU168" s="62">
        <v>1040201</v>
      </c>
      <c r="CV168" s="63" t="s">
        <v>1479</v>
      </c>
      <c r="CW168" s="100" t="s">
        <v>1480</v>
      </c>
      <c r="CX168" s="100" t="s">
        <v>196</v>
      </c>
      <c r="CY168" s="100" t="s">
        <v>1222</v>
      </c>
      <c r="CZ168" s="100" t="s">
        <v>1478</v>
      </c>
      <c r="DA168" s="100" t="s">
        <v>1479</v>
      </c>
    </row>
    <row r="169" spans="2:105" ht="140.25" hidden="1" x14ac:dyDescent="0.25">
      <c r="B169" s="88" t="s">
        <v>1502</v>
      </c>
      <c r="C169" s="80" t="s">
        <v>1503</v>
      </c>
      <c r="D169" s="100" t="s">
        <v>589</v>
      </c>
      <c r="E169" s="65" t="s">
        <v>1472</v>
      </c>
      <c r="F169" s="63" t="s">
        <v>1473</v>
      </c>
      <c r="G169" s="62" t="s">
        <v>183</v>
      </c>
      <c r="H169" s="63" t="s">
        <v>592</v>
      </c>
      <c r="I169" s="62" t="s">
        <v>185</v>
      </c>
      <c r="J169" s="307"/>
      <c r="K169" s="308"/>
      <c r="L169" s="63" t="s">
        <v>1216</v>
      </c>
      <c r="M169" s="63" t="s">
        <v>1504</v>
      </c>
      <c r="N169" s="63" t="s">
        <v>1505</v>
      </c>
      <c r="O169" s="63" t="s">
        <v>1506</v>
      </c>
      <c r="P169" s="63" t="s">
        <v>246</v>
      </c>
      <c r="Q169" s="63" t="s">
        <v>1507</v>
      </c>
      <c r="R169" s="63"/>
      <c r="S169" s="68">
        <v>100</v>
      </c>
      <c r="T169" s="69">
        <v>100</v>
      </c>
      <c r="U169" s="69">
        <v>100</v>
      </c>
      <c r="V169" s="69">
        <v>100</v>
      </c>
      <c r="W169" s="69">
        <v>100</v>
      </c>
      <c r="X169" s="71">
        <v>99001115</v>
      </c>
      <c r="Y169" s="78">
        <v>99001115</v>
      </c>
      <c r="Z169" s="79"/>
      <c r="AA169" s="79"/>
      <c r="AB169" s="79"/>
      <c r="AC169" s="79"/>
      <c r="AD169" s="79"/>
      <c r="AE169" s="79"/>
      <c r="AF169" s="79"/>
      <c r="AG169" s="79"/>
      <c r="AH169" s="79"/>
      <c r="AI169" s="79"/>
      <c r="AJ169" s="79"/>
      <c r="AK169" s="71">
        <v>99001115</v>
      </c>
      <c r="AL169" s="78">
        <v>99001115</v>
      </c>
      <c r="AM169" s="79"/>
      <c r="AN169" s="79"/>
      <c r="AO169" s="79"/>
      <c r="AP169" s="79"/>
      <c r="AQ169" s="79"/>
      <c r="AR169" s="79"/>
      <c r="AS169" s="79"/>
      <c r="AT169" s="79"/>
      <c r="AU169" s="79"/>
      <c r="AV169" s="79"/>
      <c r="AW169" s="79"/>
      <c r="AX169" s="71">
        <v>99001115</v>
      </c>
      <c r="AY169" s="78">
        <v>99001115</v>
      </c>
      <c r="AZ169" s="79"/>
      <c r="BA169" s="79"/>
      <c r="BB169" s="79"/>
      <c r="BC169" s="79"/>
      <c r="BD169" s="79"/>
      <c r="BE169" s="79"/>
      <c r="BF169" s="79"/>
      <c r="BG169" s="79"/>
      <c r="BH169" s="79"/>
      <c r="BI169" s="79"/>
      <c r="BJ169" s="79"/>
      <c r="BK169" s="71">
        <v>99001115</v>
      </c>
      <c r="BL169" s="78">
        <v>99001115</v>
      </c>
      <c r="BM169" s="79"/>
      <c r="BN169" s="79"/>
      <c r="BO169" s="79"/>
      <c r="BP169" s="79"/>
      <c r="BQ169" s="79"/>
      <c r="BR169" s="79"/>
      <c r="BS169" s="79"/>
      <c r="BT169" s="79"/>
      <c r="BU169" s="79"/>
      <c r="BV169" s="79"/>
      <c r="BW169" s="79"/>
      <c r="BX169" s="71">
        <v>396004460</v>
      </c>
      <c r="BY169" s="73">
        <v>396004460</v>
      </c>
      <c r="BZ169" s="73">
        <v>0</v>
      </c>
      <c r="CA169" s="73">
        <v>0</v>
      </c>
      <c r="CB169" s="73">
        <v>0</v>
      </c>
      <c r="CC169" s="73">
        <v>0</v>
      </c>
      <c r="CD169" s="73">
        <v>0</v>
      </c>
      <c r="CE169" s="73">
        <v>0</v>
      </c>
      <c r="CF169" s="73">
        <v>0</v>
      </c>
      <c r="CG169" s="73">
        <v>0</v>
      </c>
      <c r="CH169" s="73">
        <v>0</v>
      </c>
      <c r="CI169" s="73">
        <v>0</v>
      </c>
      <c r="CJ169" s="73">
        <v>0</v>
      </c>
      <c r="CK169" s="63" t="s">
        <v>1508</v>
      </c>
      <c r="CL169" s="74" t="s">
        <v>1154</v>
      </c>
      <c r="CM169" s="74" t="s">
        <v>1155</v>
      </c>
      <c r="CN169" s="74" t="s">
        <v>586</v>
      </c>
      <c r="CO169" s="60">
        <v>1</v>
      </c>
      <c r="CP169" s="61" t="s">
        <v>196</v>
      </c>
      <c r="CQ169" s="60">
        <v>104</v>
      </c>
      <c r="CR169" s="61" t="s">
        <v>1222</v>
      </c>
      <c r="CS169" s="60">
        <v>10402</v>
      </c>
      <c r="CT169" s="61" t="s">
        <v>1478</v>
      </c>
      <c r="CU169" s="62">
        <v>1040201</v>
      </c>
      <c r="CV169" s="63" t="s">
        <v>1479</v>
      </c>
      <c r="CW169" s="100" t="s">
        <v>1480</v>
      </c>
      <c r="CX169" s="100" t="s">
        <v>196</v>
      </c>
      <c r="CY169" s="100" t="s">
        <v>1222</v>
      </c>
      <c r="CZ169" s="100" t="s">
        <v>1478</v>
      </c>
      <c r="DA169" s="100" t="s">
        <v>1479</v>
      </c>
    </row>
    <row r="170" spans="2:105" ht="140.25" hidden="1" x14ac:dyDescent="0.25">
      <c r="B170" s="88" t="s">
        <v>1509</v>
      </c>
      <c r="C170" s="80" t="s">
        <v>1510</v>
      </c>
      <c r="D170" s="100" t="s">
        <v>589</v>
      </c>
      <c r="E170" s="65" t="s">
        <v>1511</v>
      </c>
      <c r="F170" s="63" t="s">
        <v>1512</v>
      </c>
      <c r="G170" s="62" t="s">
        <v>240</v>
      </c>
      <c r="H170" s="63" t="s">
        <v>592</v>
      </c>
      <c r="I170" s="62" t="s">
        <v>185</v>
      </c>
      <c r="J170" s="307"/>
      <c r="K170" s="308">
        <v>149</v>
      </c>
      <c r="L170" s="63" t="s">
        <v>1216</v>
      </c>
      <c r="M170" s="63" t="s">
        <v>1513</v>
      </c>
      <c r="N170" s="63" t="s">
        <v>1514</v>
      </c>
      <c r="O170" s="63" t="s">
        <v>1515</v>
      </c>
      <c r="P170" s="63" t="s">
        <v>246</v>
      </c>
      <c r="Q170" s="63" t="s">
        <v>1516</v>
      </c>
      <c r="R170" s="63"/>
      <c r="S170" s="68">
        <v>149</v>
      </c>
      <c r="T170" s="69">
        <v>149</v>
      </c>
      <c r="U170" s="69">
        <v>149</v>
      </c>
      <c r="V170" s="69">
        <v>149</v>
      </c>
      <c r="W170" s="69">
        <v>149</v>
      </c>
      <c r="X170" s="71">
        <v>1000000000</v>
      </c>
      <c r="Y170" s="78">
        <v>1000000000</v>
      </c>
      <c r="Z170" s="79"/>
      <c r="AA170" s="79"/>
      <c r="AB170" s="79"/>
      <c r="AC170" s="79"/>
      <c r="AD170" s="79"/>
      <c r="AE170" s="79"/>
      <c r="AF170" s="79"/>
      <c r="AG170" s="79"/>
      <c r="AH170" s="79"/>
      <c r="AI170" s="79"/>
      <c r="AJ170" s="79"/>
      <c r="AK170" s="71">
        <v>1000000000</v>
      </c>
      <c r="AL170" s="78">
        <v>1000000000</v>
      </c>
      <c r="AM170" s="79"/>
      <c r="AN170" s="79"/>
      <c r="AO170" s="79"/>
      <c r="AP170" s="79"/>
      <c r="AQ170" s="79"/>
      <c r="AR170" s="79"/>
      <c r="AS170" s="79"/>
      <c r="AT170" s="79"/>
      <c r="AU170" s="79"/>
      <c r="AV170" s="79"/>
      <c r="AW170" s="79"/>
      <c r="AX170" s="71">
        <v>1000000000</v>
      </c>
      <c r="AY170" s="78">
        <v>1000000000</v>
      </c>
      <c r="AZ170" s="79"/>
      <c r="BA170" s="79"/>
      <c r="BB170" s="79"/>
      <c r="BC170" s="79"/>
      <c r="BD170" s="79"/>
      <c r="BE170" s="79"/>
      <c r="BF170" s="79"/>
      <c r="BG170" s="79"/>
      <c r="BH170" s="79"/>
      <c r="BI170" s="79"/>
      <c r="BJ170" s="79"/>
      <c r="BK170" s="71">
        <v>1000000000</v>
      </c>
      <c r="BL170" s="78">
        <v>1000000000</v>
      </c>
      <c r="BM170" s="79"/>
      <c r="BN170" s="79"/>
      <c r="BO170" s="79"/>
      <c r="BP170" s="79"/>
      <c r="BQ170" s="79"/>
      <c r="BR170" s="79"/>
      <c r="BS170" s="79"/>
      <c r="BT170" s="79"/>
      <c r="BU170" s="79"/>
      <c r="BV170" s="79"/>
      <c r="BW170" s="79"/>
      <c r="BX170" s="71">
        <v>4000000000</v>
      </c>
      <c r="BY170" s="73">
        <v>4000000000</v>
      </c>
      <c r="BZ170" s="73">
        <v>0</v>
      </c>
      <c r="CA170" s="73">
        <v>0</v>
      </c>
      <c r="CB170" s="73">
        <v>0</v>
      </c>
      <c r="CC170" s="73">
        <v>0</v>
      </c>
      <c r="CD170" s="73">
        <v>0</v>
      </c>
      <c r="CE170" s="73">
        <v>0</v>
      </c>
      <c r="CF170" s="73">
        <v>0</v>
      </c>
      <c r="CG170" s="73">
        <v>0</v>
      </c>
      <c r="CH170" s="73">
        <v>0</v>
      </c>
      <c r="CI170" s="73">
        <v>0</v>
      </c>
      <c r="CJ170" s="73">
        <v>0</v>
      </c>
      <c r="CK170" s="63" t="s">
        <v>1517</v>
      </c>
      <c r="CL170" s="74" t="s">
        <v>1154</v>
      </c>
      <c r="CM170" s="74" t="s">
        <v>1155</v>
      </c>
      <c r="CN170" s="74" t="s">
        <v>586</v>
      </c>
      <c r="CO170" s="60">
        <v>1</v>
      </c>
      <c r="CP170" s="61" t="s">
        <v>196</v>
      </c>
      <c r="CQ170" s="60">
        <v>104</v>
      </c>
      <c r="CR170" s="61" t="s">
        <v>1222</v>
      </c>
      <c r="CS170" s="60">
        <v>10402</v>
      </c>
      <c r="CT170" s="61" t="s">
        <v>1478</v>
      </c>
      <c r="CU170" s="62">
        <v>1040202</v>
      </c>
      <c r="CV170" s="63" t="s">
        <v>1518</v>
      </c>
      <c r="CW170" s="100" t="s">
        <v>1519</v>
      </c>
      <c r="CX170" s="100" t="s">
        <v>196</v>
      </c>
      <c r="CY170" s="100" t="s">
        <v>1222</v>
      </c>
      <c r="CZ170" s="100" t="s">
        <v>1478</v>
      </c>
      <c r="DA170" s="100" t="s">
        <v>1518</v>
      </c>
    </row>
    <row r="171" spans="2:105" ht="140.25" hidden="1" x14ac:dyDescent="0.25">
      <c r="B171" s="88" t="s">
        <v>1520</v>
      </c>
      <c r="C171" s="80" t="s">
        <v>1521</v>
      </c>
      <c r="D171" s="100" t="s">
        <v>589</v>
      </c>
      <c r="E171" s="65" t="s">
        <v>1511</v>
      </c>
      <c r="F171" s="63" t="s">
        <v>1512</v>
      </c>
      <c r="G171" s="62" t="s">
        <v>240</v>
      </c>
      <c r="H171" s="63" t="s">
        <v>592</v>
      </c>
      <c r="I171" s="62" t="s">
        <v>505</v>
      </c>
      <c r="J171" s="307">
        <v>2015</v>
      </c>
      <c r="K171" s="308">
        <v>8909</v>
      </c>
      <c r="L171" s="63" t="s">
        <v>1522</v>
      </c>
      <c r="M171" s="63" t="s">
        <v>1523</v>
      </c>
      <c r="N171" s="63" t="s">
        <v>1524</v>
      </c>
      <c r="O171" s="63" t="s">
        <v>1525</v>
      </c>
      <c r="P171" s="63" t="s">
        <v>246</v>
      </c>
      <c r="Q171" s="63" t="s">
        <v>1526</v>
      </c>
      <c r="R171" s="63"/>
      <c r="S171" s="68">
        <v>8909</v>
      </c>
      <c r="T171" s="69">
        <v>8909</v>
      </c>
      <c r="U171" s="69">
        <v>8909</v>
      </c>
      <c r="V171" s="69">
        <v>8909</v>
      </c>
      <c r="W171" s="69">
        <v>8909</v>
      </c>
      <c r="X171" s="71">
        <v>24700182417.593601</v>
      </c>
      <c r="Y171" s="79"/>
      <c r="Z171" s="78">
        <v>24700182417.593601</v>
      </c>
      <c r="AA171" s="79"/>
      <c r="AB171" s="79"/>
      <c r="AC171" s="79"/>
      <c r="AD171" s="79"/>
      <c r="AE171" s="79"/>
      <c r="AF171" s="79"/>
      <c r="AG171" s="79"/>
      <c r="AH171" s="79"/>
      <c r="AI171" s="79"/>
      <c r="AJ171" s="79"/>
      <c r="AK171" s="71">
        <v>26424457508.735546</v>
      </c>
      <c r="AL171" s="79"/>
      <c r="AM171" s="78">
        <v>26424457508.735546</v>
      </c>
      <c r="AN171" s="79"/>
      <c r="AO171" s="79"/>
      <c r="AP171" s="79"/>
      <c r="AQ171" s="79"/>
      <c r="AR171" s="79"/>
      <c r="AS171" s="79"/>
      <c r="AT171" s="79"/>
      <c r="AU171" s="79"/>
      <c r="AV171" s="79"/>
      <c r="AW171" s="79"/>
      <c r="AX171" s="71">
        <v>28238342571.927921</v>
      </c>
      <c r="AY171" s="79"/>
      <c r="AZ171" s="78">
        <v>28238342571.927921</v>
      </c>
      <c r="BA171" s="79"/>
      <c r="BB171" s="79"/>
      <c r="BC171" s="79"/>
      <c r="BD171" s="79"/>
      <c r="BE171" s="79"/>
      <c r="BF171" s="79"/>
      <c r="BG171" s="79"/>
      <c r="BH171" s="79"/>
      <c r="BI171" s="79"/>
      <c r="BJ171" s="79"/>
      <c r="BK171" s="71">
        <v>30116228911.649754</v>
      </c>
      <c r="BL171" s="79"/>
      <c r="BM171" s="78">
        <v>30116228911.649754</v>
      </c>
      <c r="BN171" s="79"/>
      <c r="BO171" s="79"/>
      <c r="BP171" s="79"/>
      <c r="BQ171" s="79"/>
      <c r="BR171" s="79"/>
      <c r="BS171" s="79"/>
      <c r="BT171" s="79"/>
      <c r="BU171" s="79"/>
      <c r="BV171" s="79"/>
      <c r="BW171" s="79"/>
      <c r="BX171" s="71">
        <v>109479211409.90681</v>
      </c>
      <c r="BY171" s="73">
        <v>0</v>
      </c>
      <c r="BZ171" s="73">
        <v>109479211409.90681</v>
      </c>
      <c r="CA171" s="73">
        <v>0</v>
      </c>
      <c r="CB171" s="73">
        <v>0</v>
      </c>
      <c r="CC171" s="73">
        <v>0</v>
      </c>
      <c r="CD171" s="73">
        <v>0</v>
      </c>
      <c r="CE171" s="73">
        <v>0</v>
      </c>
      <c r="CF171" s="73">
        <v>0</v>
      </c>
      <c r="CG171" s="73">
        <v>0</v>
      </c>
      <c r="CH171" s="73">
        <v>0</v>
      </c>
      <c r="CI171" s="73">
        <v>0</v>
      </c>
      <c r="CJ171" s="73">
        <v>0</v>
      </c>
      <c r="CK171" s="63" t="s">
        <v>1527</v>
      </c>
      <c r="CL171" s="74" t="s">
        <v>1154</v>
      </c>
      <c r="CM171" s="74" t="s">
        <v>1155</v>
      </c>
      <c r="CN171" s="74" t="s">
        <v>586</v>
      </c>
      <c r="CO171" s="60">
        <v>1</v>
      </c>
      <c r="CP171" s="61" t="s">
        <v>196</v>
      </c>
      <c r="CQ171" s="60">
        <v>104</v>
      </c>
      <c r="CR171" s="61" t="s">
        <v>1222</v>
      </c>
      <c r="CS171" s="60">
        <v>10402</v>
      </c>
      <c r="CT171" s="61" t="s">
        <v>1478</v>
      </c>
      <c r="CU171" s="62">
        <v>1040202</v>
      </c>
      <c r="CV171" s="63" t="s">
        <v>1518</v>
      </c>
      <c r="CW171" s="100" t="s">
        <v>1519</v>
      </c>
      <c r="CX171" s="100" t="s">
        <v>196</v>
      </c>
      <c r="CY171" s="100" t="s">
        <v>1222</v>
      </c>
      <c r="CZ171" s="100" t="s">
        <v>1478</v>
      </c>
      <c r="DA171" s="100" t="s">
        <v>1518</v>
      </c>
    </row>
    <row r="172" spans="2:105" ht="140.25" hidden="1" x14ac:dyDescent="0.25">
      <c r="B172" s="88" t="s">
        <v>1528</v>
      </c>
      <c r="C172" s="80" t="s">
        <v>1529</v>
      </c>
      <c r="D172" s="100" t="s">
        <v>589</v>
      </c>
      <c r="E172" s="65" t="s">
        <v>1511</v>
      </c>
      <c r="F172" s="63" t="s">
        <v>1512</v>
      </c>
      <c r="G172" s="62" t="s">
        <v>240</v>
      </c>
      <c r="H172" s="63" t="s">
        <v>592</v>
      </c>
      <c r="I172" s="62" t="s">
        <v>505</v>
      </c>
      <c r="J172" s="307">
        <v>2015</v>
      </c>
      <c r="K172" s="308">
        <v>60771</v>
      </c>
      <c r="L172" s="63" t="s">
        <v>1522</v>
      </c>
      <c r="M172" s="63" t="s">
        <v>1530</v>
      </c>
      <c r="N172" s="63" t="s">
        <v>1524</v>
      </c>
      <c r="O172" s="63" t="s">
        <v>1531</v>
      </c>
      <c r="P172" s="63" t="s">
        <v>246</v>
      </c>
      <c r="Q172" s="63" t="s">
        <v>1526</v>
      </c>
      <c r="R172" s="63"/>
      <c r="S172" s="68">
        <v>60771</v>
      </c>
      <c r="T172" s="69">
        <v>60771</v>
      </c>
      <c r="U172" s="69">
        <v>60771</v>
      </c>
      <c r="V172" s="69">
        <v>60771</v>
      </c>
      <c r="W172" s="69">
        <v>60771</v>
      </c>
      <c r="X172" s="71">
        <v>168487461453.34052</v>
      </c>
      <c r="Y172" s="79"/>
      <c r="Z172" s="78">
        <v>168487461453.34052</v>
      </c>
      <c r="AA172" s="79"/>
      <c r="AB172" s="79"/>
      <c r="AC172" s="79"/>
      <c r="AD172" s="79"/>
      <c r="AE172" s="79"/>
      <c r="AF172" s="79"/>
      <c r="AG172" s="79"/>
      <c r="AH172" s="79"/>
      <c r="AI172" s="79"/>
      <c r="AJ172" s="79"/>
      <c r="AK172" s="71">
        <v>180169265604.133</v>
      </c>
      <c r="AL172" s="79"/>
      <c r="AM172" s="78">
        <v>180169265604.133</v>
      </c>
      <c r="AN172" s="79"/>
      <c r="AO172" s="79"/>
      <c r="AP172" s="79"/>
      <c r="AQ172" s="79"/>
      <c r="AR172" s="79"/>
      <c r="AS172" s="79"/>
      <c r="AT172" s="79"/>
      <c r="AU172" s="79"/>
      <c r="AV172" s="79"/>
      <c r="AW172" s="79"/>
      <c r="AX172" s="71">
        <v>192562327589.621</v>
      </c>
      <c r="AY172" s="79"/>
      <c r="AZ172" s="78">
        <v>192562327589.621</v>
      </c>
      <c r="BA172" s="79"/>
      <c r="BB172" s="79"/>
      <c r="BC172" s="79"/>
      <c r="BD172" s="79"/>
      <c r="BE172" s="79"/>
      <c r="BF172" s="79"/>
      <c r="BG172" s="79"/>
      <c r="BH172" s="79"/>
      <c r="BI172" s="79"/>
      <c r="BJ172" s="79"/>
      <c r="BK172" s="71">
        <v>205431961750.98734</v>
      </c>
      <c r="BL172" s="79"/>
      <c r="BM172" s="78">
        <v>205431961750.98734</v>
      </c>
      <c r="BN172" s="79"/>
      <c r="BO172" s="79"/>
      <c r="BP172" s="79"/>
      <c r="BQ172" s="79"/>
      <c r="BR172" s="79"/>
      <c r="BS172" s="79"/>
      <c r="BT172" s="79"/>
      <c r="BU172" s="79"/>
      <c r="BV172" s="79"/>
      <c r="BW172" s="79"/>
      <c r="BX172" s="71">
        <v>746651016398.08179</v>
      </c>
      <c r="BY172" s="73">
        <v>0</v>
      </c>
      <c r="BZ172" s="73">
        <v>746651016398.08179</v>
      </c>
      <c r="CA172" s="73">
        <v>0</v>
      </c>
      <c r="CB172" s="73">
        <v>0</v>
      </c>
      <c r="CC172" s="73">
        <v>0</v>
      </c>
      <c r="CD172" s="73">
        <v>0</v>
      </c>
      <c r="CE172" s="73">
        <v>0</v>
      </c>
      <c r="CF172" s="73">
        <v>0</v>
      </c>
      <c r="CG172" s="73">
        <v>0</v>
      </c>
      <c r="CH172" s="73">
        <v>0</v>
      </c>
      <c r="CI172" s="73">
        <v>0</v>
      </c>
      <c r="CJ172" s="73">
        <v>0</v>
      </c>
      <c r="CK172" s="63" t="s">
        <v>1532</v>
      </c>
      <c r="CL172" s="74" t="s">
        <v>1154</v>
      </c>
      <c r="CM172" s="74" t="s">
        <v>1155</v>
      </c>
      <c r="CN172" s="74" t="s">
        <v>586</v>
      </c>
      <c r="CO172" s="60">
        <v>1</v>
      </c>
      <c r="CP172" s="61" t="s">
        <v>196</v>
      </c>
      <c r="CQ172" s="60">
        <v>104</v>
      </c>
      <c r="CR172" s="61" t="s">
        <v>1222</v>
      </c>
      <c r="CS172" s="60">
        <v>10402</v>
      </c>
      <c r="CT172" s="61" t="s">
        <v>1478</v>
      </c>
      <c r="CU172" s="62">
        <v>1040202</v>
      </c>
      <c r="CV172" s="63" t="s">
        <v>1518</v>
      </c>
      <c r="CW172" s="100" t="s">
        <v>1519</v>
      </c>
      <c r="CX172" s="100" t="s">
        <v>196</v>
      </c>
      <c r="CY172" s="100" t="s">
        <v>1222</v>
      </c>
      <c r="CZ172" s="100" t="s">
        <v>1478</v>
      </c>
      <c r="DA172" s="100" t="s">
        <v>1518</v>
      </c>
    </row>
    <row r="173" spans="2:105" ht="140.25" hidden="1" x14ac:dyDescent="0.25">
      <c r="B173" s="88" t="s">
        <v>1533</v>
      </c>
      <c r="C173" s="80" t="s">
        <v>1534</v>
      </c>
      <c r="D173" s="100" t="s">
        <v>589</v>
      </c>
      <c r="E173" s="65" t="s">
        <v>1511</v>
      </c>
      <c r="F173" s="63" t="s">
        <v>1512</v>
      </c>
      <c r="G173" s="62" t="s">
        <v>240</v>
      </c>
      <c r="H173" s="63" t="s">
        <v>592</v>
      </c>
      <c r="I173" s="62" t="s">
        <v>671</v>
      </c>
      <c r="J173" s="307">
        <v>2015</v>
      </c>
      <c r="K173" s="308">
        <v>47157</v>
      </c>
      <c r="L173" s="63" t="s">
        <v>1522</v>
      </c>
      <c r="M173" s="63" t="s">
        <v>1535</v>
      </c>
      <c r="N173" s="63" t="s">
        <v>1536</v>
      </c>
      <c r="O173" s="63" t="s">
        <v>1537</v>
      </c>
      <c r="P173" s="63" t="s">
        <v>246</v>
      </c>
      <c r="Q173" s="63" t="s">
        <v>1526</v>
      </c>
      <c r="R173" s="63"/>
      <c r="S173" s="68">
        <v>47157</v>
      </c>
      <c r="T173" s="69">
        <v>47157</v>
      </c>
      <c r="U173" s="69">
        <v>47157</v>
      </c>
      <c r="V173" s="69">
        <v>47157</v>
      </c>
      <c r="W173" s="69">
        <v>47157</v>
      </c>
      <c r="X173" s="71">
        <v>130742676931.04169</v>
      </c>
      <c r="Y173" s="79"/>
      <c r="Z173" s="78">
        <v>130742676931.04169</v>
      </c>
      <c r="AA173" s="79"/>
      <c r="AB173" s="79"/>
      <c r="AC173" s="79"/>
      <c r="AD173" s="79"/>
      <c r="AE173" s="79"/>
      <c r="AF173" s="79"/>
      <c r="AG173" s="79"/>
      <c r="AH173" s="79"/>
      <c r="AI173" s="79"/>
      <c r="AJ173" s="79"/>
      <c r="AK173" s="71">
        <v>139869586119.05823</v>
      </c>
      <c r="AL173" s="79"/>
      <c r="AM173" s="78">
        <v>139869586119.05823</v>
      </c>
      <c r="AN173" s="79"/>
      <c r="AO173" s="79"/>
      <c r="AP173" s="79"/>
      <c r="AQ173" s="79"/>
      <c r="AR173" s="79"/>
      <c r="AS173" s="79"/>
      <c r="AT173" s="79"/>
      <c r="AU173" s="79"/>
      <c r="AV173" s="79"/>
      <c r="AW173" s="79"/>
      <c r="AX173" s="71">
        <v>149470818352.91507</v>
      </c>
      <c r="AY173" s="79"/>
      <c r="AZ173" s="78">
        <v>149470818352.91507</v>
      </c>
      <c r="BA173" s="79"/>
      <c r="BB173" s="79"/>
      <c r="BC173" s="79"/>
      <c r="BD173" s="79"/>
      <c r="BE173" s="79"/>
      <c r="BF173" s="79"/>
      <c r="BG173" s="79"/>
      <c r="BH173" s="79"/>
      <c r="BI173" s="79"/>
      <c r="BJ173" s="79"/>
      <c r="BK173" s="71">
        <v>159350821284.93201</v>
      </c>
      <c r="BL173" s="79"/>
      <c r="BM173" s="78">
        <v>159350821284.93201</v>
      </c>
      <c r="BN173" s="79"/>
      <c r="BO173" s="79"/>
      <c r="BP173" s="79"/>
      <c r="BQ173" s="79"/>
      <c r="BR173" s="79"/>
      <c r="BS173" s="79"/>
      <c r="BT173" s="79"/>
      <c r="BU173" s="79"/>
      <c r="BV173" s="79"/>
      <c r="BW173" s="79"/>
      <c r="BX173" s="71">
        <v>579433902687.94702</v>
      </c>
      <c r="BY173" s="73">
        <v>0</v>
      </c>
      <c r="BZ173" s="73">
        <v>579433902687.94702</v>
      </c>
      <c r="CA173" s="73">
        <v>0</v>
      </c>
      <c r="CB173" s="73">
        <v>0</v>
      </c>
      <c r="CC173" s="73">
        <v>0</v>
      </c>
      <c r="CD173" s="73">
        <v>0</v>
      </c>
      <c r="CE173" s="73">
        <v>0</v>
      </c>
      <c r="CF173" s="73">
        <v>0</v>
      </c>
      <c r="CG173" s="73">
        <v>0</v>
      </c>
      <c r="CH173" s="73">
        <v>0</v>
      </c>
      <c r="CI173" s="73">
        <v>0</v>
      </c>
      <c r="CJ173" s="73">
        <v>0</v>
      </c>
      <c r="CK173" s="63" t="s">
        <v>1538</v>
      </c>
      <c r="CL173" s="74" t="s">
        <v>1154</v>
      </c>
      <c r="CM173" s="74" t="s">
        <v>1155</v>
      </c>
      <c r="CN173" s="74" t="s">
        <v>586</v>
      </c>
      <c r="CO173" s="60">
        <v>1</v>
      </c>
      <c r="CP173" s="61" t="s">
        <v>196</v>
      </c>
      <c r="CQ173" s="60">
        <v>104</v>
      </c>
      <c r="CR173" s="61" t="s">
        <v>1222</v>
      </c>
      <c r="CS173" s="60">
        <v>10402</v>
      </c>
      <c r="CT173" s="61" t="s">
        <v>1478</v>
      </c>
      <c r="CU173" s="62">
        <v>1040202</v>
      </c>
      <c r="CV173" s="63" t="s">
        <v>1518</v>
      </c>
      <c r="CW173" s="100" t="s">
        <v>1519</v>
      </c>
      <c r="CX173" s="100" t="s">
        <v>196</v>
      </c>
      <c r="CY173" s="100" t="s">
        <v>1222</v>
      </c>
      <c r="CZ173" s="100" t="s">
        <v>1478</v>
      </c>
      <c r="DA173" s="100" t="s">
        <v>1518</v>
      </c>
    </row>
    <row r="174" spans="2:105" ht="140.25" hidden="1" x14ac:dyDescent="0.25">
      <c r="B174" s="88" t="s">
        <v>1539</v>
      </c>
      <c r="C174" s="80" t="s">
        <v>1540</v>
      </c>
      <c r="D174" s="100" t="s">
        <v>589</v>
      </c>
      <c r="E174" s="65" t="s">
        <v>1511</v>
      </c>
      <c r="F174" s="63" t="s">
        <v>1512</v>
      </c>
      <c r="G174" s="62" t="s">
        <v>240</v>
      </c>
      <c r="H174" s="63" t="s">
        <v>592</v>
      </c>
      <c r="I174" s="62" t="s">
        <v>810</v>
      </c>
      <c r="J174" s="307">
        <v>2015</v>
      </c>
      <c r="K174" s="308">
        <v>15122</v>
      </c>
      <c r="L174" s="63" t="s">
        <v>1522</v>
      </c>
      <c r="M174" s="63" t="s">
        <v>1541</v>
      </c>
      <c r="N174" s="63" t="s">
        <v>1542</v>
      </c>
      <c r="O174" s="63" t="s">
        <v>1543</v>
      </c>
      <c r="P174" s="63" t="s">
        <v>246</v>
      </c>
      <c r="Q174" s="63" t="s">
        <v>1526</v>
      </c>
      <c r="R174" s="63"/>
      <c r="S174" s="68">
        <v>15122</v>
      </c>
      <c r="T174" s="69">
        <v>15122</v>
      </c>
      <c r="U174" s="69">
        <v>15122</v>
      </c>
      <c r="V174" s="69">
        <v>15122</v>
      </c>
      <c r="W174" s="69">
        <v>15122</v>
      </c>
      <c r="X174" s="71">
        <v>41925711147.693825</v>
      </c>
      <c r="Y174" s="79"/>
      <c r="Z174" s="78">
        <v>41925711147.693825</v>
      </c>
      <c r="AA174" s="79"/>
      <c r="AB174" s="79"/>
      <c r="AC174" s="79"/>
      <c r="AD174" s="79"/>
      <c r="AE174" s="79"/>
      <c r="AF174" s="79"/>
      <c r="AG174" s="79"/>
      <c r="AH174" s="79"/>
      <c r="AI174" s="79"/>
      <c r="AJ174" s="79"/>
      <c r="AK174" s="71">
        <v>44852469013.802559</v>
      </c>
      <c r="AL174" s="79"/>
      <c r="AM174" s="78">
        <v>44852469013.802559</v>
      </c>
      <c r="AN174" s="79"/>
      <c r="AO174" s="79"/>
      <c r="AP174" s="79"/>
      <c r="AQ174" s="79"/>
      <c r="AR174" s="79"/>
      <c r="AS174" s="79"/>
      <c r="AT174" s="79"/>
      <c r="AU174" s="79"/>
      <c r="AV174" s="79"/>
      <c r="AW174" s="79"/>
      <c r="AX174" s="71">
        <v>47931329709.424988</v>
      </c>
      <c r="AY174" s="79"/>
      <c r="AZ174" s="78">
        <v>47931329709.424988</v>
      </c>
      <c r="BA174" s="79"/>
      <c r="BB174" s="79"/>
      <c r="BC174" s="79"/>
      <c r="BD174" s="79"/>
      <c r="BE174" s="79"/>
      <c r="BF174" s="79"/>
      <c r="BG174" s="79"/>
      <c r="BH174" s="79"/>
      <c r="BI174" s="79"/>
      <c r="BJ174" s="79"/>
      <c r="BK174" s="71">
        <v>51118825188.805687</v>
      </c>
      <c r="BL174" s="79"/>
      <c r="BM174" s="78">
        <v>51118825188.805687</v>
      </c>
      <c r="BN174" s="79"/>
      <c r="BO174" s="79"/>
      <c r="BP174" s="79"/>
      <c r="BQ174" s="79"/>
      <c r="BR174" s="79"/>
      <c r="BS174" s="79"/>
      <c r="BT174" s="79"/>
      <c r="BU174" s="79"/>
      <c r="BV174" s="79"/>
      <c r="BW174" s="79"/>
      <c r="BX174" s="71">
        <v>185828335059.72705</v>
      </c>
      <c r="BY174" s="73">
        <v>0</v>
      </c>
      <c r="BZ174" s="73">
        <v>185828335059.72705</v>
      </c>
      <c r="CA174" s="73">
        <v>0</v>
      </c>
      <c r="CB174" s="73">
        <v>0</v>
      </c>
      <c r="CC174" s="73">
        <v>0</v>
      </c>
      <c r="CD174" s="73">
        <v>0</v>
      </c>
      <c r="CE174" s="73">
        <v>0</v>
      </c>
      <c r="CF174" s="73">
        <v>0</v>
      </c>
      <c r="CG174" s="73">
        <v>0</v>
      </c>
      <c r="CH174" s="73">
        <v>0</v>
      </c>
      <c r="CI174" s="73">
        <v>0</v>
      </c>
      <c r="CJ174" s="73">
        <v>0</v>
      </c>
      <c r="CK174" s="63" t="s">
        <v>1544</v>
      </c>
      <c r="CL174" s="74" t="s">
        <v>1154</v>
      </c>
      <c r="CM174" s="74" t="s">
        <v>1155</v>
      </c>
      <c r="CN174" s="74" t="s">
        <v>586</v>
      </c>
      <c r="CO174" s="60">
        <v>1</v>
      </c>
      <c r="CP174" s="61" t="s">
        <v>196</v>
      </c>
      <c r="CQ174" s="60">
        <v>104</v>
      </c>
      <c r="CR174" s="61" t="s">
        <v>1222</v>
      </c>
      <c r="CS174" s="60">
        <v>10402</v>
      </c>
      <c r="CT174" s="61" t="s">
        <v>1478</v>
      </c>
      <c r="CU174" s="62">
        <v>1040202</v>
      </c>
      <c r="CV174" s="63" t="s">
        <v>1518</v>
      </c>
      <c r="CW174" s="100" t="s">
        <v>1519</v>
      </c>
      <c r="CX174" s="100" t="s">
        <v>196</v>
      </c>
      <c r="CY174" s="100" t="s">
        <v>1222</v>
      </c>
      <c r="CZ174" s="100" t="s">
        <v>1478</v>
      </c>
      <c r="DA174" s="100" t="s">
        <v>1518</v>
      </c>
    </row>
    <row r="175" spans="2:105" ht="140.25" hidden="1" x14ac:dyDescent="0.25">
      <c r="B175" s="88" t="s">
        <v>1545</v>
      </c>
      <c r="C175" s="80" t="s">
        <v>1546</v>
      </c>
      <c r="D175" s="100" t="s">
        <v>589</v>
      </c>
      <c r="E175" s="65" t="s">
        <v>1511</v>
      </c>
      <c r="F175" s="63" t="s">
        <v>1512</v>
      </c>
      <c r="G175" s="62" t="s">
        <v>240</v>
      </c>
      <c r="H175" s="63" t="s">
        <v>592</v>
      </c>
      <c r="I175" s="62" t="s">
        <v>185</v>
      </c>
      <c r="J175" s="307">
        <v>2015</v>
      </c>
      <c r="K175" s="308">
        <v>8481</v>
      </c>
      <c r="L175" s="63" t="s">
        <v>1547</v>
      </c>
      <c r="M175" s="63" t="s">
        <v>1548</v>
      </c>
      <c r="N175" s="63" t="s">
        <v>1549</v>
      </c>
      <c r="O175" s="63" t="s">
        <v>1550</v>
      </c>
      <c r="P175" s="63" t="s">
        <v>246</v>
      </c>
      <c r="Q175" s="63" t="s">
        <v>1551</v>
      </c>
      <c r="R175" s="63"/>
      <c r="S175" s="68">
        <v>8481</v>
      </c>
      <c r="T175" s="69">
        <v>8481</v>
      </c>
      <c r="U175" s="69">
        <v>8481</v>
      </c>
      <c r="V175" s="69">
        <v>8481</v>
      </c>
      <c r="W175" s="69">
        <v>8481</v>
      </c>
      <c r="X175" s="71">
        <v>25096682989.970383</v>
      </c>
      <c r="Y175" s="79"/>
      <c r="Z175" s="78">
        <v>25096682989.970383</v>
      </c>
      <c r="AA175" s="79"/>
      <c r="AB175" s="79"/>
      <c r="AC175" s="79"/>
      <c r="AD175" s="79"/>
      <c r="AE175" s="79"/>
      <c r="AF175" s="79"/>
      <c r="AG175" s="79"/>
      <c r="AH175" s="79"/>
      <c r="AI175" s="79"/>
      <c r="AJ175" s="79"/>
      <c r="AK175" s="71">
        <v>26525516019.760719</v>
      </c>
      <c r="AL175" s="79"/>
      <c r="AM175" s="78">
        <v>26525516019.760719</v>
      </c>
      <c r="AN175" s="79"/>
      <c r="AO175" s="79"/>
      <c r="AP175" s="79"/>
      <c r="AQ175" s="79"/>
      <c r="AR175" s="79"/>
      <c r="AS175" s="79"/>
      <c r="AT175" s="79"/>
      <c r="AU175" s="79"/>
      <c r="AV175" s="79"/>
      <c r="AW175" s="79"/>
      <c r="AX175" s="71">
        <v>28206261590.754768</v>
      </c>
      <c r="AY175" s="79"/>
      <c r="AZ175" s="78">
        <v>28206261590.754768</v>
      </c>
      <c r="BA175" s="79"/>
      <c r="BB175" s="79"/>
      <c r="BC175" s="79"/>
      <c r="BD175" s="79"/>
      <c r="BE175" s="79"/>
      <c r="BF175" s="79"/>
      <c r="BG175" s="79"/>
      <c r="BH175" s="79"/>
      <c r="BI175" s="79"/>
      <c r="BJ175" s="79"/>
      <c r="BK175" s="71">
        <v>30397494767.707722</v>
      </c>
      <c r="BL175" s="79"/>
      <c r="BM175" s="78">
        <v>30397494767.707722</v>
      </c>
      <c r="BN175" s="79"/>
      <c r="BO175" s="79"/>
      <c r="BP175" s="79"/>
      <c r="BQ175" s="79"/>
      <c r="BR175" s="79"/>
      <c r="BS175" s="79"/>
      <c r="BT175" s="79"/>
      <c r="BU175" s="79"/>
      <c r="BV175" s="79"/>
      <c r="BW175" s="79"/>
      <c r="BX175" s="71">
        <v>110225955368.19359</v>
      </c>
      <c r="BY175" s="73">
        <v>0</v>
      </c>
      <c r="BZ175" s="73">
        <v>110225955368.19359</v>
      </c>
      <c r="CA175" s="73">
        <v>0</v>
      </c>
      <c r="CB175" s="73">
        <v>0</v>
      </c>
      <c r="CC175" s="73">
        <v>0</v>
      </c>
      <c r="CD175" s="73">
        <v>0</v>
      </c>
      <c r="CE175" s="73">
        <v>0</v>
      </c>
      <c r="CF175" s="73">
        <v>0</v>
      </c>
      <c r="CG175" s="73">
        <v>0</v>
      </c>
      <c r="CH175" s="73">
        <v>0</v>
      </c>
      <c r="CI175" s="73">
        <v>0</v>
      </c>
      <c r="CJ175" s="73">
        <v>0</v>
      </c>
      <c r="CK175" s="63" t="s">
        <v>1552</v>
      </c>
      <c r="CL175" s="74" t="s">
        <v>1154</v>
      </c>
      <c r="CM175" s="74" t="s">
        <v>1155</v>
      </c>
      <c r="CN175" s="74" t="s">
        <v>586</v>
      </c>
      <c r="CO175" s="60">
        <v>1</v>
      </c>
      <c r="CP175" s="61" t="s">
        <v>196</v>
      </c>
      <c r="CQ175" s="60">
        <v>104</v>
      </c>
      <c r="CR175" s="61" t="s">
        <v>1222</v>
      </c>
      <c r="CS175" s="60">
        <v>10402</v>
      </c>
      <c r="CT175" s="61" t="s">
        <v>1478</v>
      </c>
      <c r="CU175" s="62">
        <v>1040202</v>
      </c>
      <c r="CV175" s="63" t="s">
        <v>1518</v>
      </c>
      <c r="CW175" s="100" t="s">
        <v>1519</v>
      </c>
      <c r="CX175" s="100" t="s">
        <v>196</v>
      </c>
      <c r="CY175" s="100" t="s">
        <v>1222</v>
      </c>
      <c r="CZ175" s="100" t="s">
        <v>1478</v>
      </c>
      <c r="DA175" s="100" t="s">
        <v>1518</v>
      </c>
    </row>
    <row r="176" spans="2:105" ht="140.25" hidden="1" x14ac:dyDescent="0.25">
      <c r="B176" s="88" t="s">
        <v>1553</v>
      </c>
      <c r="C176" s="80" t="s">
        <v>1554</v>
      </c>
      <c r="D176" s="100" t="s">
        <v>589</v>
      </c>
      <c r="E176" s="65" t="s">
        <v>1555</v>
      </c>
      <c r="F176" s="63" t="s">
        <v>1556</v>
      </c>
      <c r="G176" s="62" t="s">
        <v>183</v>
      </c>
      <c r="H176" s="63" t="s">
        <v>592</v>
      </c>
      <c r="I176" s="62" t="s">
        <v>185</v>
      </c>
      <c r="J176" s="307"/>
      <c r="K176" s="308"/>
      <c r="L176" s="63" t="s">
        <v>1216</v>
      </c>
      <c r="M176" s="63" t="s">
        <v>1557</v>
      </c>
      <c r="N176" s="63" t="s">
        <v>1558</v>
      </c>
      <c r="O176" s="63" t="s">
        <v>1559</v>
      </c>
      <c r="P176" s="63" t="s">
        <v>657</v>
      </c>
      <c r="Q176" s="63" t="s">
        <v>1560</v>
      </c>
      <c r="R176" s="63"/>
      <c r="S176" s="68">
        <v>25</v>
      </c>
      <c r="T176" s="69">
        <v>5</v>
      </c>
      <c r="U176" s="69">
        <v>10</v>
      </c>
      <c r="V176" s="69">
        <v>15</v>
      </c>
      <c r="W176" s="69">
        <v>25</v>
      </c>
      <c r="X176" s="71">
        <v>453000000</v>
      </c>
      <c r="Y176" s="78">
        <v>453000000</v>
      </c>
      <c r="Z176" s="79"/>
      <c r="AA176" s="79"/>
      <c r="AB176" s="78"/>
      <c r="AC176" s="79"/>
      <c r="AD176" s="79"/>
      <c r="AE176" s="79"/>
      <c r="AF176" s="79"/>
      <c r="AG176" s="79"/>
      <c r="AH176" s="79"/>
      <c r="AI176" s="79"/>
      <c r="AJ176" s="79"/>
      <c r="AK176" s="71">
        <v>953000000</v>
      </c>
      <c r="AL176" s="78">
        <v>953000000</v>
      </c>
      <c r="AM176" s="79"/>
      <c r="AN176" s="78"/>
      <c r="AO176" s="79"/>
      <c r="AP176" s="79"/>
      <c r="AQ176" s="79"/>
      <c r="AR176" s="79"/>
      <c r="AS176" s="79"/>
      <c r="AT176" s="79"/>
      <c r="AU176" s="79"/>
      <c r="AV176" s="79"/>
      <c r="AW176" s="79"/>
      <c r="AX176" s="71">
        <v>953000000</v>
      </c>
      <c r="AY176" s="78">
        <v>953000000</v>
      </c>
      <c r="AZ176" s="79"/>
      <c r="BA176" s="78"/>
      <c r="BB176" s="79"/>
      <c r="BC176" s="79"/>
      <c r="BD176" s="79"/>
      <c r="BE176" s="79"/>
      <c r="BF176" s="79"/>
      <c r="BG176" s="79"/>
      <c r="BH176" s="79"/>
      <c r="BI176" s="79"/>
      <c r="BJ176" s="79"/>
      <c r="BK176" s="71">
        <v>953000000</v>
      </c>
      <c r="BL176" s="78">
        <v>953000000</v>
      </c>
      <c r="BM176" s="79"/>
      <c r="BN176" s="78"/>
      <c r="BO176" s="79"/>
      <c r="BP176" s="79"/>
      <c r="BQ176" s="79"/>
      <c r="BR176" s="79"/>
      <c r="BS176" s="79"/>
      <c r="BT176" s="79"/>
      <c r="BU176" s="79"/>
      <c r="BV176" s="79"/>
      <c r="BW176" s="79"/>
      <c r="BX176" s="71">
        <v>3312000000</v>
      </c>
      <c r="BY176" s="73">
        <v>3312000000</v>
      </c>
      <c r="BZ176" s="73">
        <v>0</v>
      </c>
      <c r="CA176" s="73">
        <v>0</v>
      </c>
      <c r="CB176" s="73">
        <v>0</v>
      </c>
      <c r="CC176" s="73">
        <v>0</v>
      </c>
      <c r="CD176" s="73">
        <v>0</v>
      </c>
      <c r="CE176" s="73">
        <v>0</v>
      </c>
      <c r="CF176" s="73">
        <v>0</v>
      </c>
      <c r="CG176" s="73">
        <v>0</v>
      </c>
      <c r="CH176" s="73">
        <v>0</v>
      </c>
      <c r="CI176" s="73">
        <v>0</v>
      </c>
      <c r="CJ176" s="73">
        <v>0</v>
      </c>
      <c r="CK176" s="63" t="s">
        <v>1561</v>
      </c>
      <c r="CL176" s="74" t="s">
        <v>1154</v>
      </c>
      <c r="CM176" s="74" t="s">
        <v>1155</v>
      </c>
      <c r="CN176" s="74" t="s">
        <v>586</v>
      </c>
      <c r="CO176" s="60">
        <v>1</v>
      </c>
      <c r="CP176" s="61" t="s">
        <v>196</v>
      </c>
      <c r="CQ176" s="60">
        <v>104</v>
      </c>
      <c r="CR176" s="61" t="s">
        <v>1222</v>
      </c>
      <c r="CS176" s="60">
        <v>10402</v>
      </c>
      <c r="CT176" s="61" t="s">
        <v>1478</v>
      </c>
      <c r="CU176" s="62">
        <v>1040203</v>
      </c>
      <c r="CV176" s="63" t="s">
        <v>1562</v>
      </c>
      <c r="CW176" s="100" t="s">
        <v>1563</v>
      </c>
      <c r="CX176" s="100" t="s">
        <v>196</v>
      </c>
      <c r="CY176" s="100" t="s">
        <v>1222</v>
      </c>
      <c r="CZ176" s="100" t="s">
        <v>1478</v>
      </c>
      <c r="DA176" s="100" t="s">
        <v>1562</v>
      </c>
    </row>
    <row r="177" spans="2:105" ht="140.25" hidden="1" x14ac:dyDescent="0.25">
      <c r="B177" s="88" t="s">
        <v>1564</v>
      </c>
      <c r="C177" s="127" t="s">
        <v>1565</v>
      </c>
      <c r="D177" s="100" t="s">
        <v>589</v>
      </c>
      <c r="E177" s="65" t="s">
        <v>1555</v>
      </c>
      <c r="F177" s="63" t="s">
        <v>1556</v>
      </c>
      <c r="G177" s="62" t="s">
        <v>183</v>
      </c>
      <c r="H177" s="63" t="s">
        <v>592</v>
      </c>
      <c r="I177" s="62" t="s">
        <v>185</v>
      </c>
      <c r="J177" s="307"/>
      <c r="K177" s="308"/>
      <c r="L177" s="63" t="s">
        <v>1216</v>
      </c>
      <c r="M177" s="63" t="s">
        <v>1566</v>
      </c>
      <c r="N177" s="63" t="s">
        <v>1567</v>
      </c>
      <c r="O177" s="63" t="s">
        <v>1568</v>
      </c>
      <c r="P177" s="63" t="s">
        <v>657</v>
      </c>
      <c r="Q177" s="63" t="s">
        <v>1560</v>
      </c>
      <c r="R177" s="63"/>
      <c r="S177" s="68">
        <v>87</v>
      </c>
      <c r="T177" s="69">
        <v>10</v>
      </c>
      <c r="U177" s="69">
        <v>25</v>
      </c>
      <c r="V177" s="69">
        <v>47</v>
      </c>
      <c r="W177" s="69">
        <v>87</v>
      </c>
      <c r="X177" s="71">
        <v>263000000</v>
      </c>
      <c r="Y177" s="78">
        <v>263000000</v>
      </c>
      <c r="Z177" s="79"/>
      <c r="AA177" s="79"/>
      <c r="AB177" s="78"/>
      <c r="AC177" s="79"/>
      <c r="AD177" s="79"/>
      <c r="AE177" s="79"/>
      <c r="AF177" s="79"/>
      <c r="AG177" s="79"/>
      <c r="AH177" s="79"/>
      <c r="AI177" s="79"/>
      <c r="AJ177" s="79"/>
      <c r="AK177" s="71">
        <v>407000000</v>
      </c>
      <c r="AL177" s="78">
        <v>407000000</v>
      </c>
      <c r="AM177" s="79"/>
      <c r="AN177" s="78"/>
      <c r="AO177" s="79"/>
      <c r="AP177" s="79"/>
      <c r="AQ177" s="79"/>
      <c r="AR177" s="79"/>
      <c r="AS177" s="79"/>
      <c r="AT177" s="79"/>
      <c r="AU177" s="79"/>
      <c r="AV177" s="79"/>
      <c r="AW177" s="79"/>
      <c r="AX177" s="71">
        <v>608000000</v>
      </c>
      <c r="AY177" s="78">
        <v>608000000</v>
      </c>
      <c r="AZ177" s="79"/>
      <c r="BA177" s="78"/>
      <c r="BB177" s="79"/>
      <c r="BC177" s="79"/>
      <c r="BD177" s="79"/>
      <c r="BE177" s="79"/>
      <c r="BF177" s="79"/>
      <c r="BG177" s="79"/>
      <c r="BH177" s="79"/>
      <c r="BI177" s="79"/>
      <c r="BJ177" s="79"/>
      <c r="BK177" s="71">
        <v>1122000000</v>
      </c>
      <c r="BL177" s="78">
        <v>1122000000</v>
      </c>
      <c r="BM177" s="79"/>
      <c r="BN177" s="78"/>
      <c r="BO177" s="79"/>
      <c r="BP177" s="79"/>
      <c r="BQ177" s="79"/>
      <c r="BR177" s="79"/>
      <c r="BS177" s="79"/>
      <c r="BT177" s="79"/>
      <c r="BU177" s="79"/>
      <c r="BV177" s="79"/>
      <c r="BW177" s="79"/>
      <c r="BX177" s="71">
        <v>2400000000</v>
      </c>
      <c r="BY177" s="73">
        <v>2400000000</v>
      </c>
      <c r="BZ177" s="73">
        <v>0</v>
      </c>
      <c r="CA177" s="73">
        <v>0</v>
      </c>
      <c r="CB177" s="73">
        <v>0</v>
      </c>
      <c r="CC177" s="73">
        <v>0</v>
      </c>
      <c r="CD177" s="73">
        <v>0</v>
      </c>
      <c r="CE177" s="73">
        <v>0</v>
      </c>
      <c r="CF177" s="73">
        <v>0</v>
      </c>
      <c r="CG177" s="73">
        <v>0</v>
      </c>
      <c r="CH177" s="73">
        <v>0</v>
      </c>
      <c r="CI177" s="73">
        <v>0</v>
      </c>
      <c r="CJ177" s="73">
        <v>0</v>
      </c>
      <c r="CK177" s="63" t="s">
        <v>1569</v>
      </c>
      <c r="CL177" s="74" t="s">
        <v>1154</v>
      </c>
      <c r="CM177" s="74" t="s">
        <v>1155</v>
      </c>
      <c r="CN177" s="74" t="s">
        <v>586</v>
      </c>
      <c r="CO177" s="60">
        <v>1</v>
      </c>
      <c r="CP177" s="61" t="s">
        <v>196</v>
      </c>
      <c r="CQ177" s="60">
        <v>104</v>
      </c>
      <c r="CR177" s="61" t="s">
        <v>1222</v>
      </c>
      <c r="CS177" s="60">
        <v>10402</v>
      </c>
      <c r="CT177" s="61" t="s">
        <v>1478</v>
      </c>
      <c r="CU177" s="62">
        <v>1040203</v>
      </c>
      <c r="CV177" s="63" t="s">
        <v>1562</v>
      </c>
      <c r="CW177" s="100" t="s">
        <v>1563</v>
      </c>
      <c r="CX177" s="100" t="s">
        <v>196</v>
      </c>
      <c r="CY177" s="100" t="s">
        <v>1222</v>
      </c>
      <c r="CZ177" s="100" t="s">
        <v>1478</v>
      </c>
      <c r="DA177" s="100" t="s">
        <v>1562</v>
      </c>
    </row>
    <row r="178" spans="2:105" ht="140.25" hidden="1" x14ac:dyDescent="0.25">
      <c r="B178" s="88" t="s">
        <v>1570</v>
      </c>
      <c r="C178" s="80" t="s">
        <v>1571</v>
      </c>
      <c r="D178" s="100" t="s">
        <v>589</v>
      </c>
      <c r="E178" s="65" t="s">
        <v>1572</v>
      </c>
      <c r="F178" s="63" t="s">
        <v>1573</v>
      </c>
      <c r="G178" s="62" t="s">
        <v>183</v>
      </c>
      <c r="H178" s="63" t="s">
        <v>592</v>
      </c>
      <c r="I178" s="62" t="s">
        <v>185</v>
      </c>
      <c r="J178" s="307"/>
      <c r="K178" s="308"/>
      <c r="L178" s="63" t="s">
        <v>1522</v>
      </c>
      <c r="M178" s="63" t="s">
        <v>1574</v>
      </c>
      <c r="N178" s="63" t="s">
        <v>1575</v>
      </c>
      <c r="O178" s="63" t="s">
        <v>1576</v>
      </c>
      <c r="P178" s="63" t="s">
        <v>657</v>
      </c>
      <c r="Q178" s="63" t="s">
        <v>1577</v>
      </c>
      <c r="R178" s="63"/>
      <c r="S178" s="68">
        <v>149</v>
      </c>
      <c r="T178" s="69">
        <v>20</v>
      </c>
      <c r="U178" s="69">
        <v>49</v>
      </c>
      <c r="V178" s="69">
        <v>99</v>
      </c>
      <c r="W178" s="69">
        <v>149</v>
      </c>
      <c r="X178" s="71">
        <v>20000000</v>
      </c>
      <c r="Y178" s="78">
        <v>20000000</v>
      </c>
      <c r="Z178" s="79"/>
      <c r="AA178" s="79"/>
      <c r="AB178" s="78"/>
      <c r="AC178" s="79"/>
      <c r="AD178" s="79"/>
      <c r="AE178" s="79"/>
      <c r="AF178" s="79"/>
      <c r="AG178" s="79"/>
      <c r="AH178" s="79"/>
      <c r="AI178" s="79"/>
      <c r="AJ178" s="79"/>
      <c r="AK178" s="71">
        <v>31253300</v>
      </c>
      <c r="AL178" s="78">
        <v>31253300</v>
      </c>
      <c r="AM178" s="79"/>
      <c r="AN178" s="78"/>
      <c r="AO178" s="79"/>
      <c r="AP178" s="79"/>
      <c r="AQ178" s="79"/>
      <c r="AR178" s="79"/>
      <c r="AS178" s="79"/>
      <c r="AT178" s="79"/>
      <c r="AU178" s="79"/>
      <c r="AV178" s="79"/>
      <c r="AW178" s="79"/>
      <c r="AX178" s="71">
        <v>53910000</v>
      </c>
      <c r="AY178" s="78">
        <v>53910000</v>
      </c>
      <c r="AZ178" s="79"/>
      <c r="BA178" s="78"/>
      <c r="BB178" s="79"/>
      <c r="BC178" s="79"/>
      <c r="BD178" s="79"/>
      <c r="BE178" s="79"/>
      <c r="BF178" s="79"/>
      <c r="BG178" s="79"/>
      <c r="BH178" s="79"/>
      <c r="BI178" s="79"/>
      <c r="BJ178" s="79"/>
      <c r="BK178" s="71">
        <v>54410000</v>
      </c>
      <c r="BL178" s="78">
        <v>54410000</v>
      </c>
      <c r="BM178" s="79"/>
      <c r="BN178" s="78"/>
      <c r="BO178" s="79"/>
      <c r="BP178" s="79"/>
      <c r="BQ178" s="79"/>
      <c r="BR178" s="79"/>
      <c r="BS178" s="79"/>
      <c r="BT178" s="79"/>
      <c r="BU178" s="79"/>
      <c r="BV178" s="79"/>
      <c r="BW178" s="79"/>
      <c r="BX178" s="71">
        <v>159573300</v>
      </c>
      <c r="BY178" s="73">
        <v>159573300</v>
      </c>
      <c r="BZ178" s="73">
        <v>0</v>
      </c>
      <c r="CA178" s="73">
        <v>0</v>
      </c>
      <c r="CB178" s="73">
        <v>0</v>
      </c>
      <c r="CC178" s="73">
        <v>0</v>
      </c>
      <c r="CD178" s="73">
        <v>0</v>
      </c>
      <c r="CE178" s="73">
        <v>0</v>
      </c>
      <c r="CF178" s="73">
        <v>0</v>
      </c>
      <c r="CG178" s="73">
        <v>0</v>
      </c>
      <c r="CH178" s="73">
        <v>0</v>
      </c>
      <c r="CI178" s="73">
        <v>0</v>
      </c>
      <c r="CJ178" s="73">
        <v>0</v>
      </c>
      <c r="CK178" s="63" t="s">
        <v>1578</v>
      </c>
      <c r="CL178" s="74" t="s">
        <v>1154</v>
      </c>
      <c r="CM178" s="74" t="s">
        <v>1155</v>
      </c>
      <c r="CN178" s="74" t="s">
        <v>586</v>
      </c>
      <c r="CO178" s="60">
        <v>1</v>
      </c>
      <c r="CP178" s="61" t="s">
        <v>196</v>
      </c>
      <c r="CQ178" s="60">
        <v>104</v>
      </c>
      <c r="CR178" s="61" t="s">
        <v>1222</v>
      </c>
      <c r="CS178" s="60">
        <v>10402</v>
      </c>
      <c r="CT178" s="61" t="s">
        <v>1478</v>
      </c>
      <c r="CU178" s="62">
        <v>1040204</v>
      </c>
      <c r="CV178" s="63" t="s">
        <v>1579</v>
      </c>
      <c r="CW178" s="100" t="s">
        <v>1580</v>
      </c>
      <c r="CX178" s="100" t="s">
        <v>196</v>
      </c>
      <c r="CY178" s="100" t="s">
        <v>1222</v>
      </c>
      <c r="CZ178" s="100" t="s">
        <v>1478</v>
      </c>
      <c r="DA178" s="100" t="s">
        <v>1579</v>
      </c>
    </row>
    <row r="179" spans="2:105" ht="140.25" hidden="1" x14ac:dyDescent="0.25">
      <c r="B179" s="88" t="s">
        <v>1581</v>
      </c>
      <c r="C179" s="80" t="s">
        <v>1582</v>
      </c>
      <c r="D179" s="100" t="s">
        <v>589</v>
      </c>
      <c r="E179" s="65" t="s">
        <v>1572</v>
      </c>
      <c r="F179" s="63" t="s">
        <v>1573</v>
      </c>
      <c r="G179" s="62" t="s">
        <v>240</v>
      </c>
      <c r="H179" s="63" t="s">
        <v>592</v>
      </c>
      <c r="I179" s="62" t="s">
        <v>185</v>
      </c>
      <c r="J179" s="307"/>
      <c r="K179" s="308"/>
      <c r="L179" s="63" t="s">
        <v>1522</v>
      </c>
      <c r="M179" s="63" t="s">
        <v>1583</v>
      </c>
      <c r="N179" s="63" t="s">
        <v>1584</v>
      </c>
      <c r="O179" s="63" t="s">
        <v>1585</v>
      </c>
      <c r="P179" s="63" t="s">
        <v>657</v>
      </c>
      <c r="Q179" s="63" t="s">
        <v>1577</v>
      </c>
      <c r="R179" s="63"/>
      <c r="S179" s="68">
        <v>4940</v>
      </c>
      <c r="T179" s="69">
        <v>4940</v>
      </c>
      <c r="U179" s="69">
        <v>4940</v>
      </c>
      <c r="V179" s="69">
        <v>4940</v>
      </c>
      <c r="W179" s="69">
        <v>4940</v>
      </c>
      <c r="X179" s="71">
        <v>1482000000</v>
      </c>
      <c r="Y179" s="128"/>
      <c r="Z179" s="78">
        <v>1482000000</v>
      </c>
      <c r="AA179" s="79"/>
      <c r="AB179" s="78"/>
      <c r="AC179" s="79"/>
      <c r="AD179" s="79"/>
      <c r="AE179" s="79"/>
      <c r="AF179" s="79"/>
      <c r="AG179" s="79"/>
      <c r="AH179" s="79"/>
      <c r="AI179" s="79"/>
      <c r="AJ179" s="79"/>
      <c r="AK179" s="71">
        <v>1729000000</v>
      </c>
      <c r="AL179" s="79"/>
      <c r="AM179" s="78">
        <v>1729000000</v>
      </c>
      <c r="AN179" s="79"/>
      <c r="AO179" s="78"/>
      <c r="AP179" s="79"/>
      <c r="AQ179" s="79"/>
      <c r="AR179" s="79"/>
      <c r="AS179" s="79"/>
      <c r="AT179" s="79"/>
      <c r="AU179" s="79"/>
      <c r="AV179" s="79"/>
      <c r="AW179" s="79"/>
      <c r="AX179" s="71">
        <v>1976000000</v>
      </c>
      <c r="AY179" s="79"/>
      <c r="AZ179" s="78">
        <v>1976000000</v>
      </c>
      <c r="BA179" s="79"/>
      <c r="BB179" s="78"/>
      <c r="BC179" s="79"/>
      <c r="BD179" s="79"/>
      <c r="BE179" s="79"/>
      <c r="BF179" s="79"/>
      <c r="BG179" s="79"/>
      <c r="BH179" s="79"/>
      <c r="BI179" s="79"/>
      <c r="BJ179" s="79"/>
      <c r="BK179" s="71">
        <v>2223000000</v>
      </c>
      <c r="BL179" s="79"/>
      <c r="BM179" s="78">
        <v>2223000000</v>
      </c>
      <c r="BN179" s="79"/>
      <c r="BO179" s="78"/>
      <c r="BP179" s="79"/>
      <c r="BQ179" s="79"/>
      <c r="BR179" s="79"/>
      <c r="BS179" s="79"/>
      <c r="BT179" s="79"/>
      <c r="BU179" s="79"/>
      <c r="BV179" s="79"/>
      <c r="BW179" s="79"/>
      <c r="BX179" s="71">
        <v>7410000000</v>
      </c>
      <c r="BY179" s="73">
        <v>0</v>
      </c>
      <c r="BZ179" s="73">
        <v>7410000000</v>
      </c>
      <c r="CA179" s="73">
        <v>0</v>
      </c>
      <c r="CB179" s="73">
        <v>0</v>
      </c>
      <c r="CC179" s="73">
        <v>0</v>
      </c>
      <c r="CD179" s="73">
        <v>0</v>
      </c>
      <c r="CE179" s="73">
        <v>0</v>
      </c>
      <c r="CF179" s="73">
        <v>0</v>
      </c>
      <c r="CG179" s="73">
        <v>0</v>
      </c>
      <c r="CH179" s="73">
        <v>0</v>
      </c>
      <c r="CI179" s="73">
        <v>0</v>
      </c>
      <c r="CJ179" s="73">
        <v>0</v>
      </c>
      <c r="CK179" s="63" t="s">
        <v>1586</v>
      </c>
      <c r="CL179" s="74" t="s">
        <v>1154</v>
      </c>
      <c r="CM179" s="74" t="s">
        <v>1155</v>
      </c>
      <c r="CN179" s="74" t="s">
        <v>268</v>
      </c>
      <c r="CO179" s="60">
        <v>1</v>
      </c>
      <c r="CP179" s="61" t="s">
        <v>196</v>
      </c>
      <c r="CQ179" s="60">
        <v>104</v>
      </c>
      <c r="CR179" s="61" t="s">
        <v>1222</v>
      </c>
      <c r="CS179" s="60">
        <v>10402</v>
      </c>
      <c r="CT179" s="61" t="s">
        <v>1478</v>
      </c>
      <c r="CU179" s="62">
        <v>1040204</v>
      </c>
      <c r="CV179" s="63" t="s">
        <v>1579</v>
      </c>
      <c r="CW179" s="100" t="s">
        <v>1580</v>
      </c>
      <c r="CX179" s="100" t="s">
        <v>196</v>
      </c>
      <c r="CY179" s="100" t="s">
        <v>1222</v>
      </c>
      <c r="CZ179" s="100" t="s">
        <v>1478</v>
      </c>
      <c r="DA179" s="100" t="s">
        <v>1579</v>
      </c>
    </row>
    <row r="180" spans="2:105" ht="140.25" hidden="1" x14ac:dyDescent="0.25">
      <c r="B180" s="88" t="s">
        <v>1587</v>
      </c>
      <c r="C180" s="75" t="s">
        <v>1588</v>
      </c>
      <c r="D180" s="100" t="s">
        <v>589</v>
      </c>
      <c r="E180" s="65" t="s">
        <v>1589</v>
      </c>
      <c r="F180" s="63" t="s">
        <v>1590</v>
      </c>
      <c r="G180" s="62" t="s">
        <v>240</v>
      </c>
      <c r="H180" s="63" t="s">
        <v>592</v>
      </c>
      <c r="I180" s="62" t="s">
        <v>185</v>
      </c>
      <c r="J180" s="307"/>
      <c r="K180" s="308"/>
      <c r="L180" s="63" t="s">
        <v>1522</v>
      </c>
      <c r="M180" s="63" t="s">
        <v>1591</v>
      </c>
      <c r="N180" s="63" t="s">
        <v>1592</v>
      </c>
      <c r="O180" s="63" t="s">
        <v>1593</v>
      </c>
      <c r="P180" s="63" t="s">
        <v>657</v>
      </c>
      <c r="Q180" s="63" t="s">
        <v>1594</v>
      </c>
      <c r="R180" s="63"/>
      <c r="S180" s="68">
        <v>1500</v>
      </c>
      <c r="T180" s="69">
        <v>1500</v>
      </c>
      <c r="U180" s="69">
        <v>1500</v>
      </c>
      <c r="V180" s="69">
        <v>1500</v>
      </c>
      <c r="W180" s="69">
        <v>1500</v>
      </c>
      <c r="X180" s="71">
        <v>397500000</v>
      </c>
      <c r="Y180" s="128"/>
      <c r="Z180" s="79"/>
      <c r="AA180" s="79"/>
      <c r="AB180" s="79"/>
      <c r="AC180" s="79"/>
      <c r="AD180" s="79"/>
      <c r="AE180" s="79"/>
      <c r="AF180" s="79"/>
      <c r="AG180" s="78">
        <v>397500000</v>
      </c>
      <c r="AH180" s="79"/>
      <c r="AI180" s="78"/>
      <c r="AJ180" s="79"/>
      <c r="AK180" s="71">
        <v>428385750.00000006</v>
      </c>
      <c r="AL180" s="79"/>
      <c r="AM180" s="79"/>
      <c r="AN180" s="79"/>
      <c r="AO180" s="79"/>
      <c r="AP180" s="79"/>
      <c r="AQ180" s="79"/>
      <c r="AR180" s="79"/>
      <c r="AS180" s="79"/>
      <c r="AT180" s="79">
        <v>428385750.00000006</v>
      </c>
      <c r="AU180" s="79"/>
      <c r="AV180" s="79"/>
      <c r="AW180" s="79"/>
      <c r="AX180" s="71">
        <v>461885515.6500001</v>
      </c>
      <c r="AY180" s="79"/>
      <c r="AZ180" s="79"/>
      <c r="BA180" s="79"/>
      <c r="BB180" s="79"/>
      <c r="BC180" s="79"/>
      <c r="BD180" s="79"/>
      <c r="BE180" s="79"/>
      <c r="BF180" s="79"/>
      <c r="BG180" s="79">
        <v>461885515.6500001</v>
      </c>
      <c r="BH180" s="79"/>
      <c r="BI180" s="79"/>
      <c r="BJ180" s="79"/>
      <c r="BK180" s="71">
        <v>502623818.13033015</v>
      </c>
      <c r="BL180" s="79"/>
      <c r="BM180" s="79"/>
      <c r="BN180" s="79"/>
      <c r="BO180" s="79"/>
      <c r="BP180" s="79"/>
      <c r="BQ180" s="79"/>
      <c r="BR180" s="79"/>
      <c r="BS180" s="79"/>
      <c r="BT180" s="79">
        <v>502623818.13033015</v>
      </c>
      <c r="BU180" s="79"/>
      <c r="BV180" s="79"/>
      <c r="BW180" s="79"/>
      <c r="BX180" s="71">
        <v>1790395083.7803302</v>
      </c>
      <c r="BY180" s="73">
        <v>0</v>
      </c>
      <c r="BZ180" s="73">
        <v>0</v>
      </c>
      <c r="CA180" s="73">
        <v>0</v>
      </c>
      <c r="CB180" s="73">
        <v>0</v>
      </c>
      <c r="CC180" s="73">
        <v>0</v>
      </c>
      <c r="CD180" s="73">
        <v>0</v>
      </c>
      <c r="CE180" s="73">
        <v>0</v>
      </c>
      <c r="CF180" s="73">
        <v>0</v>
      </c>
      <c r="CG180" s="73">
        <v>1790395083.7803302</v>
      </c>
      <c r="CH180" s="73">
        <v>0</v>
      </c>
      <c r="CI180" s="73">
        <v>0</v>
      </c>
      <c r="CJ180" s="73">
        <v>0</v>
      </c>
      <c r="CK180" s="63" t="s">
        <v>1595</v>
      </c>
      <c r="CL180" s="74" t="s">
        <v>1154</v>
      </c>
      <c r="CM180" s="74" t="s">
        <v>1155</v>
      </c>
      <c r="CN180" s="74" t="s">
        <v>586</v>
      </c>
      <c r="CO180" s="60">
        <v>1</v>
      </c>
      <c r="CP180" s="61" t="s">
        <v>196</v>
      </c>
      <c r="CQ180" s="60">
        <v>104</v>
      </c>
      <c r="CR180" s="61" t="s">
        <v>1222</v>
      </c>
      <c r="CS180" s="60">
        <v>10402</v>
      </c>
      <c r="CT180" s="61" t="s">
        <v>1478</v>
      </c>
      <c r="CU180" s="62">
        <v>1040205</v>
      </c>
      <c r="CV180" s="63" t="s">
        <v>1596</v>
      </c>
      <c r="CW180" s="100" t="s">
        <v>1597</v>
      </c>
      <c r="CX180" s="100" t="s">
        <v>196</v>
      </c>
      <c r="CY180" s="100" t="s">
        <v>1222</v>
      </c>
      <c r="CZ180" s="100" t="s">
        <v>1478</v>
      </c>
      <c r="DA180" s="100" t="s">
        <v>1596</v>
      </c>
    </row>
    <row r="181" spans="2:105" ht="140.25" hidden="1" x14ac:dyDescent="0.25">
      <c r="B181" s="75" t="s">
        <v>1598</v>
      </c>
      <c r="C181" s="80" t="s">
        <v>1599</v>
      </c>
      <c r="D181" s="63" t="s">
        <v>1188</v>
      </c>
      <c r="E181" s="65" t="s">
        <v>1589</v>
      </c>
      <c r="F181" s="63" t="s">
        <v>1590</v>
      </c>
      <c r="G181" s="62" t="s">
        <v>240</v>
      </c>
      <c r="H181" s="63" t="s">
        <v>1167</v>
      </c>
      <c r="I181" s="62" t="s">
        <v>185</v>
      </c>
      <c r="J181" s="307">
        <v>2015</v>
      </c>
      <c r="K181" s="308">
        <v>35</v>
      </c>
      <c r="L181" s="63" t="s">
        <v>242</v>
      </c>
      <c r="M181" s="63" t="s">
        <v>1600</v>
      </c>
      <c r="N181" s="63" t="s">
        <v>1601</v>
      </c>
      <c r="O181" s="63" t="s">
        <v>1602</v>
      </c>
      <c r="P181" s="63" t="s">
        <v>246</v>
      </c>
      <c r="Q181" s="63" t="s">
        <v>1603</v>
      </c>
      <c r="R181" s="63"/>
      <c r="S181" s="68">
        <v>15</v>
      </c>
      <c r="T181" s="69">
        <v>15</v>
      </c>
      <c r="U181" s="69">
        <v>15</v>
      </c>
      <c r="V181" s="69">
        <v>15</v>
      </c>
      <c r="W181" s="69">
        <v>15</v>
      </c>
      <c r="X181" s="71">
        <v>4964263200</v>
      </c>
      <c r="Y181" s="97">
        <v>2606244000</v>
      </c>
      <c r="Z181" s="97"/>
      <c r="AA181" s="97"/>
      <c r="AB181" s="97">
        <v>2358019200</v>
      </c>
      <c r="AC181" s="79"/>
      <c r="AD181" s="79"/>
      <c r="AE181" s="79"/>
      <c r="AF181" s="79"/>
      <c r="AG181" s="79"/>
      <c r="AH181" s="79"/>
      <c r="AI181" s="79"/>
      <c r="AJ181" s="79"/>
      <c r="AK181" s="71">
        <v>5175101360</v>
      </c>
      <c r="AL181" s="97">
        <v>2733181200</v>
      </c>
      <c r="AM181" s="97"/>
      <c r="AN181" s="97"/>
      <c r="AO181" s="97">
        <v>2441920160</v>
      </c>
      <c r="AP181" s="79"/>
      <c r="AQ181" s="79"/>
      <c r="AR181" s="79"/>
      <c r="AS181" s="79"/>
      <c r="AT181" s="79"/>
      <c r="AU181" s="79"/>
      <c r="AV181" s="79"/>
      <c r="AW181" s="79"/>
      <c r="AX181" s="71">
        <v>5308231428</v>
      </c>
      <c r="AY181" s="97">
        <v>2866465260</v>
      </c>
      <c r="AZ181" s="97"/>
      <c r="BA181" s="97"/>
      <c r="BB181" s="97">
        <v>2441766168</v>
      </c>
      <c r="BC181" s="79"/>
      <c r="BD181" s="79"/>
      <c r="BE181" s="79"/>
      <c r="BF181" s="79"/>
      <c r="BG181" s="79"/>
      <c r="BH181" s="79"/>
      <c r="BI181" s="79"/>
      <c r="BJ181" s="79"/>
      <c r="BK181" s="71">
        <v>5829267999</v>
      </c>
      <c r="BL181" s="97">
        <v>3006413523</v>
      </c>
      <c r="BM181" s="97"/>
      <c r="BN181" s="97"/>
      <c r="BO181" s="97">
        <v>2822854476</v>
      </c>
      <c r="BP181" s="79"/>
      <c r="BQ181" s="79"/>
      <c r="BR181" s="79"/>
      <c r="BS181" s="79"/>
      <c r="BT181" s="79"/>
      <c r="BU181" s="79"/>
      <c r="BV181" s="79"/>
      <c r="BW181" s="79"/>
      <c r="BX181" s="71">
        <v>21276863987</v>
      </c>
      <c r="BY181" s="73">
        <v>11212303983</v>
      </c>
      <c r="BZ181" s="73">
        <v>0</v>
      </c>
      <c r="CA181" s="73">
        <v>0</v>
      </c>
      <c r="CB181" s="73">
        <v>10064560004</v>
      </c>
      <c r="CC181" s="73">
        <v>0</v>
      </c>
      <c r="CD181" s="73">
        <v>0</v>
      </c>
      <c r="CE181" s="73">
        <v>0</v>
      </c>
      <c r="CF181" s="73">
        <v>0</v>
      </c>
      <c r="CG181" s="73">
        <v>0</v>
      </c>
      <c r="CH181" s="73">
        <v>0</v>
      </c>
      <c r="CI181" s="73">
        <v>0</v>
      </c>
      <c r="CJ181" s="73">
        <v>0</v>
      </c>
      <c r="CK181" s="63" t="s">
        <v>1604</v>
      </c>
      <c r="CL181" s="74" t="s">
        <v>1172</v>
      </c>
      <c r="CM181" s="74" t="s">
        <v>1173</v>
      </c>
      <c r="CN181" s="74" t="s">
        <v>268</v>
      </c>
      <c r="CO181" s="60">
        <v>1</v>
      </c>
      <c r="CP181" s="61" t="s">
        <v>196</v>
      </c>
      <c r="CQ181" s="60">
        <v>104</v>
      </c>
      <c r="CR181" s="61" t="s">
        <v>1222</v>
      </c>
      <c r="CS181" s="60">
        <v>10402</v>
      </c>
      <c r="CT181" s="61" t="s">
        <v>1478</v>
      </c>
      <c r="CU181" s="62">
        <v>1040206</v>
      </c>
      <c r="CV181" s="63" t="s">
        <v>1605</v>
      </c>
      <c r="CW181" s="100" t="s">
        <v>1597</v>
      </c>
      <c r="CX181" s="100" t="s">
        <v>196</v>
      </c>
      <c r="CY181" s="100" t="s">
        <v>1222</v>
      </c>
      <c r="CZ181" s="100" t="s">
        <v>1478</v>
      </c>
      <c r="DA181" s="100" t="s">
        <v>1605</v>
      </c>
    </row>
    <row r="182" spans="2:105" ht="140.25" hidden="1" x14ac:dyDescent="0.25">
      <c r="B182" s="75" t="s">
        <v>1606</v>
      </c>
      <c r="C182" s="80" t="s">
        <v>1607</v>
      </c>
      <c r="D182" s="63" t="s">
        <v>1188</v>
      </c>
      <c r="E182" s="65" t="s">
        <v>1589</v>
      </c>
      <c r="F182" s="63" t="s">
        <v>1590</v>
      </c>
      <c r="G182" s="62" t="s">
        <v>240</v>
      </c>
      <c r="H182" s="63" t="s">
        <v>1167</v>
      </c>
      <c r="I182" s="62" t="s">
        <v>185</v>
      </c>
      <c r="J182" s="307">
        <v>2015</v>
      </c>
      <c r="K182" s="308">
        <v>42</v>
      </c>
      <c r="L182" s="63" t="s">
        <v>242</v>
      </c>
      <c r="M182" s="63" t="s">
        <v>1608</v>
      </c>
      <c r="N182" s="63" t="s">
        <v>1609</v>
      </c>
      <c r="O182" s="63" t="s">
        <v>1610</v>
      </c>
      <c r="P182" s="63" t="s">
        <v>246</v>
      </c>
      <c r="Q182" s="63" t="s">
        <v>1611</v>
      </c>
      <c r="R182" s="63"/>
      <c r="S182" s="68">
        <v>42</v>
      </c>
      <c r="T182" s="69">
        <v>42</v>
      </c>
      <c r="U182" s="69">
        <v>42</v>
      </c>
      <c r="V182" s="69">
        <v>42</v>
      </c>
      <c r="W182" s="69">
        <v>42</v>
      </c>
      <c r="X182" s="71">
        <v>527360000</v>
      </c>
      <c r="Y182" s="79"/>
      <c r="Z182" s="79"/>
      <c r="AA182" s="79"/>
      <c r="AB182" s="97">
        <v>527360000</v>
      </c>
      <c r="AC182" s="79"/>
      <c r="AD182" s="79"/>
      <c r="AE182" s="79"/>
      <c r="AF182" s="79"/>
      <c r="AG182" s="79"/>
      <c r="AH182" s="79"/>
      <c r="AI182" s="79"/>
      <c r="AJ182" s="79"/>
      <c r="AK182" s="71">
        <v>473728000</v>
      </c>
      <c r="AL182" s="79"/>
      <c r="AM182" s="79"/>
      <c r="AN182" s="79"/>
      <c r="AO182" s="97">
        <v>473728000</v>
      </c>
      <c r="AP182" s="79"/>
      <c r="AQ182" s="79"/>
      <c r="AR182" s="79"/>
      <c r="AS182" s="79"/>
      <c r="AT182" s="79"/>
      <c r="AU182" s="79"/>
      <c r="AV182" s="79"/>
      <c r="AW182" s="79"/>
      <c r="AX182" s="71">
        <v>501414400</v>
      </c>
      <c r="AY182" s="79"/>
      <c r="AZ182" s="79"/>
      <c r="BA182" s="79"/>
      <c r="BB182" s="97">
        <v>501414400</v>
      </c>
      <c r="BC182" s="79"/>
      <c r="BD182" s="79"/>
      <c r="BE182" s="79"/>
      <c r="BF182" s="79"/>
      <c r="BG182" s="79"/>
      <c r="BH182" s="79"/>
      <c r="BI182" s="79"/>
      <c r="BJ182" s="79"/>
      <c r="BK182" s="71">
        <v>560485120</v>
      </c>
      <c r="BL182" s="79"/>
      <c r="BM182" s="79"/>
      <c r="BN182" s="79"/>
      <c r="BO182" s="97">
        <v>560485120</v>
      </c>
      <c r="BP182" s="79"/>
      <c r="BQ182" s="79"/>
      <c r="BR182" s="79"/>
      <c r="BS182" s="79"/>
      <c r="BT182" s="79"/>
      <c r="BU182" s="79"/>
      <c r="BV182" s="79"/>
      <c r="BW182" s="79"/>
      <c r="BX182" s="71">
        <v>2062987520</v>
      </c>
      <c r="BY182" s="73">
        <v>0</v>
      </c>
      <c r="BZ182" s="73">
        <v>0</v>
      </c>
      <c r="CA182" s="73">
        <v>0</v>
      </c>
      <c r="CB182" s="73">
        <v>2062987520</v>
      </c>
      <c r="CC182" s="73">
        <v>0</v>
      </c>
      <c r="CD182" s="73">
        <v>0</v>
      </c>
      <c r="CE182" s="73">
        <v>0</v>
      </c>
      <c r="CF182" s="73">
        <v>0</v>
      </c>
      <c r="CG182" s="73">
        <v>0</v>
      </c>
      <c r="CH182" s="73">
        <v>0</v>
      </c>
      <c r="CI182" s="73">
        <v>0</v>
      </c>
      <c r="CJ182" s="73">
        <v>0</v>
      </c>
      <c r="CK182" s="63" t="s">
        <v>1612</v>
      </c>
      <c r="CL182" s="74" t="s">
        <v>1172</v>
      </c>
      <c r="CM182" s="74" t="s">
        <v>1173</v>
      </c>
      <c r="CN182" s="74" t="s">
        <v>268</v>
      </c>
      <c r="CO182" s="60">
        <v>1</v>
      </c>
      <c r="CP182" s="61" t="s">
        <v>196</v>
      </c>
      <c r="CQ182" s="60">
        <v>104</v>
      </c>
      <c r="CR182" s="61" t="s">
        <v>1222</v>
      </c>
      <c r="CS182" s="60">
        <v>10402</v>
      </c>
      <c r="CT182" s="61" t="s">
        <v>1478</v>
      </c>
      <c r="CU182" s="62">
        <v>1040206</v>
      </c>
      <c r="CV182" s="63" t="s">
        <v>1605</v>
      </c>
      <c r="CW182" s="100" t="s">
        <v>1597</v>
      </c>
      <c r="CX182" s="100" t="s">
        <v>196</v>
      </c>
      <c r="CY182" s="100" t="s">
        <v>1222</v>
      </c>
      <c r="CZ182" s="100" t="s">
        <v>1478</v>
      </c>
      <c r="DA182" s="100" t="s">
        <v>1605</v>
      </c>
    </row>
    <row r="183" spans="2:105" ht="140.25" hidden="1" x14ac:dyDescent="0.25">
      <c r="B183" s="75" t="s">
        <v>1613</v>
      </c>
      <c r="C183" s="80" t="s">
        <v>1614</v>
      </c>
      <c r="D183" s="63" t="s">
        <v>1188</v>
      </c>
      <c r="E183" s="65" t="s">
        <v>1589</v>
      </c>
      <c r="F183" s="63" t="s">
        <v>1590</v>
      </c>
      <c r="G183" s="62" t="s">
        <v>240</v>
      </c>
      <c r="H183" s="63" t="s">
        <v>1167</v>
      </c>
      <c r="I183" s="62" t="s">
        <v>185</v>
      </c>
      <c r="J183" s="307">
        <v>2015</v>
      </c>
      <c r="K183" s="308">
        <v>0</v>
      </c>
      <c r="L183" s="63" t="s">
        <v>242</v>
      </c>
      <c r="M183" s="63" t="s">
        <v>1615</v>
      </c>
      <c r="N183" s="63" t="s">
        <v>1616</v>
      </c>
      <c r="O183" s="63" t="s">
        <v>1617</v>
      </c>
      <c r="P183" s="63" t="s">
        <v>246</v>
      </c>
      <c r="Q183" s="63" t="s">
        <v>1618</v>
      </c>
      <c r="R183" s="63"/>
      <c r="S183" s="68">
        <v>1</v>
      </c>
      <c r="T183" s="69">
        <v>0</v>
      </c>
      <c r="U183" s="69">
        <v>0</v>
      </c>
      <c r="V183" s="69">
        <v>0</v>
      </c>
      <c r="W183" s="69">
        <v>1</v>
      </c>
      <c r="X183" s="71">
        <v>0</v>
      </c>
      <c r="Y183" s="79"/>
      <c r="Z183" s="79"/>
      <c r="AA183" s="79"/>
      <c r="AB183" s="79"/>
      <c r="AC183" s="79"/>
      <c r="AD183" s="79"/>
      <c r="AE183" s="79"/>
      <c r="AF183" s="79"/>
      <c r="AG183" s="79"/>
      <c r="AH183" s="79"/>
      <c r="AI183" s="79"/>
      <c r="AJ183" s="79"/>
      <c r="AK183" s="71">
        <v>50000000</v>
      </c>
      <c r="AL183" s="79"/>
      <c r="AM183" s="79"/>
      <c r="AN183" s="79"/>
      <c r="AO183" s="97">
        <v>50000000</v>
      </c>
      <c r="AP183" s="79"/>
      <c r="AQ183" s="79"/>
      <c r="AR183" s="79"/>
      <c r="AS183" s="79"/>
      <c r="AT183" s="79"/>
      <c r="AU183" s="79"/>
      <c r="AV183" s="79"/>
      <c r="AW183" s="79"/>
      <c r="AX183" s="71">
        <v>50000000</v>
      </c>
      <c r="AY183" s="79"/>
      <c r="AZ183" s="79"/>
      <c r="BA183" s="79"/>
      <c r="BB183" s="97">
        <v>50000000</v>
      </c>
      <c r="BC183" s="79"/>
      <c r="BD183" s="79"/>
      <c r="BE183" s="79"/>
      <c r="BF183" s="79"/>
      <c r="BG183" s="79"/>
      <c r="BH183" s="79"/>
      <c r="BI183" s="79"/>
      <c r="BJ183" s="79"/>
      <c r="BK183" s="71">
        <v>50000000</v>
      </c>
      <c r="BL183" s="79"/>
      <c r="BM183" s="79"/>
      <c r="BN183" s="79"/>
      <c r="BO183" s="97">
        <v>50000000</v>
      </c>
      <c r="BP183" s="79"/>
      <c r="BQ183" s="79"/>
      <c r="BR183" s="79"/>
      <c r="BS183" s="79"/>
      <c r="BT183" s="79"/>
      <c r="BU183" s="79"/>
      <c r="BV183" s="79"/>
      <c r="BW183" s="79"/>
      <c r="BX183" s="71">
        <v>150000000</v>
      </c>
      <c r="BY183" s="73">
        <v>0</v>
      </c>
      <c r="BZ183" s="73">
        <v>0</v>
      </c>
      <c r="CA183" s="73">
        <v>0</v>
      </c>
      <c r="CB183" s="73">
        <v>150000000</v>
      </c>
      <c r="CC183" s="73">
        <v>0</v>
      </c>
      <c r="CD183" s="73">
        <v>0</v>
      </c>
      <c r="CE183" s="73">
        <v>0</v>
      </c>
      <c r="CF183" s="73">
        <v>0</v>
      </c>
      <c r="CG183" s="73">
        <v>0</v>
      </c>
      <c r="CH183" s="73">
        <v>0</v>
      </c>
      <c r="CI183" s="73">
        <v>0</v>
      </c>
      <c r="CJ183" s="73">
        <v>0</v>
      </c>
      <c r="CK183" s="63" t="s">
        <v>1619</v>
      </c>
      <c r="CL183" s="74" t="s">
        <v>1172</v>
      </c>
      <c r="CM183" s="74" t="s">
        <v>1173</v>
      </c>
      <c r="CN183" s="74" t="s">
        <v>1392</v>
      </c>
      <c r="CO183" s="60">
        <v>1</v>
      </c>
      <c r="CP183" s="61" t="s">
        <v>196</v>
      </c>
      <c r="CQ183" s="60">
        <v>104</v>
      </c>
      <c r="CR183" s="61" t="s">
        <v>1222</v>
      </c>
      <c r="CS183" s="60">
        <v>10402</v>
      </c>
      <c r="CT183" s="61" t="s">
        <v>1478</v>
      </c>
      <c r="CU183" s="62">
        <v>1040206</v>
      </c>
      <c r="CV183" s="63" t="s">
        <v>1605</v>
      </c>
      <c r="CW183" s="100" t="s">
        <v>1597</v>
      </c>
      <c r="CX183" s="100" t="s">
        <v>196</v>
      </c>
      <c r="CY183" s="100" t="s">
        <v>1222</v>
      </c>
      <c r="CZ183" s="100" t="s">
        <v>1478</v>
      </c>
      <c r="DA183" s="100" t="s">
        <v>1605</v>
      </c>
    </row>
    <row r="184" spans="2:105" ht="140.25" hidden="1" x14ac:dyDescent="0.25">
      <c r="B184" s="75" t="s">
        <v>1620</v>
      </c>
      <c r="C184" s="80" t="s">
        <v>1621</v>
      </c>
      <c r="D184" s="63" t="s">
        <v>1188</v>
      </c>
      <c r="E184" s="65" t="s">
        <v>1589</v>
      </c>
      <c r="F184" s="63" t="s">
        <v>1590</v>
      </c>
      <c r="G184" s="62" t="s">
        <v>183</v>
      </c>
      <c r="H184" s="63" t="s">
        <v>1167</v>
      </c>
      <c r="I184" s="62" t="s">
        <v>185</v>
      </c>
      <c r="J184" s="307">
        <v>2015</v>
      </c>
      <c r="K184" s="308">
        <v>0</v>
      </c>
      <c r="L184" s="63" t="s">
        <v>242</v>
      </c>
      <c r="M184" s="63" t="s">
        <v>1622</v>
      </c>
      <c r="N184" s="63" t="s">
        <v>1623</v>
      </c>
      <c r="O184" s="63" t="s">
        <v>1624</v>
      </c>
      <c r="P184" s="63" t="s">
        <v>190</v>
      </c>
      <c r="Q184" s="63" t="s">
        <v>1625</v>
      </c>
      <c r="R184" s="63"/>
      <c r="S184" s="68">
        <v>1</v>
      </c>
      <c r="T184" s="69">
        <v>0</v>
      </c>
      <c r="U184" s="69">
        <v>0</v>
      </c>
      <c r="V184" s="69">
        <v>0</v>
      </c>
      <c r="W184" s="69">
        <v>1</v>
      </c>
      <c r="X184" s="71">
        <v>0</v>
      </c>
      <c r="Y184" s="79"/>
      <c r="Z184" s="79"/>
      <c r="AA184" s="79"/>
      <c r="AB184" s="79"/>
      <c r="AC184" s="79"/>
      <c r="AD184" s="79"/>
      <c r="AE184" s="79"/>
      <c r="AF184" s="79"/>
      <c r="AG184" s="79"/>
      <c r="AH184" s="79"/>
      <c r="AI184" s="79"/>
      <c r="AJ184" s="79"/>
      <c r="AK184" s="71">
        <v>30000000</v>
      </c>
      <c r="AL184" s="79"/>
      <c r="AM184" s="79"/>
      <c r="AN184" s="79"/>
      <c r="AO184" s="97">
        <v>30000000</v>
      </c>
      <c r="AP184" s="79"/>
      <c r="AQ184" s="79"/>
      <c r="AR184" s="79"/>
      <c r="AS184" s="79"/>
      <c r="AT184" s="79"/>
      <c r="AU184" s="79"/>
      <c r="AV184" s="79"/>
      <c r="AW184" s="79"/>
      <c r="AX184" s="71">
        <v>30000000</v>
      </c>
      <c r="AY184" s="79"/>
      <c r="AZ184" s="79"/>
      <c r="BA184" s="79"/>
      <c r="BB184" s="97">
        <v>30000000</v>
      </c>
      <c r="BC184" s="79"/>
      <c r="BD184" s="79"/>
      <c r="BE184" s="79"/>
      <c r="BF184" s="79"/>
      <c r="BG184" s="79"/>
      <c r="BH184" s="79"/>
      <c r="BI184" s="79"/>
      <c r="BJ184" s="79"/>
      <c r="BK184" s="71">
        <v>0</v>
      </c>
      <c r="BL184" s="79"/>
      <c r="BM184" s="79"/>
      <c r="BN184" s="79"/>
      <c r="BO184" s="79"/>
      <c r="BP184" s="79"/>
      <c r="BQ184" s="79"/>
      <c r="BR184" s="79"/>
      <c r="BS184" s="79"/>
      <c r="BT184" s="79"/>
      <c r="BU184" s="79"/>
      <c r="BV184" s="79"/>
      <c r="BW184" s="79"/>
      <c r="BX184" s="71">
        <v>60000000</v>
      </c>
      <c r="BY184" s="73">
        <v>0</v>
      </c>
      <c r="BZ184" s="73">
        <v>0</v>
      </c>
      <c r="CA184" s="73">
        <v>0</v>
      </c>
      <c r="CB184" s="73">
        <v>60000000</v>
      </c>
      <c r="CC184" s="73">
        <v>0</v>
      </c>
      <c r="CD184" s="73">
        <v>0</v>
      </c>
      <c r="CE184" s="73">
        <v>0</v>
      </c>
      <c r="CF184" s="73">
        <v>0</v>
      </c>
      <c r="CG184" s="73">
        <v>0</v>
      </c>
      <c r="CH184" s="73">
        <v>0</v>
      </c>
      <c r="CI184" s="73">
        <v>0</v>
      </c>
      <c r="CJ184" s="73">
        <v>0</v>
      </c>
      <c r="CK184" s="63" t="s">
        <v>1626</v>
      </c>
      <c r="CL184" s="74" t="s">
        <v>1172</v>
      </c>
      <c r="CM184" s="74" t="s">
        <v>1173</v>
      </c>
      <c r="CN184" s="74" t="s">
        <v>268</v>
      </c>
      <c r="CO184" s="60">
        <v>1</v>
      </c>
      <c r="CP184" s="61" t="s">
        <v>196</v>
      </c>
      <c r="CQ184" s="60">
        <v>104</v>
      </c>
      <c r="CR184" s="61" t="s">
        <v>1222</v>
      </c>
      <c r="CS184" s="60">
        <v>10402</v>
      </c>
      <c r="CT184" s="61" t="s">
        <v>1478</v>
      </c>
      <c r="CU184" s="62">
        <v>1040206</v>
      </c>
      <c r="CV184" s="63" t="s">
        <v>1605</v>
      </c>
      <c r="CW184" s="100" t="s">
        <v>1597</v>
      </c>
      <c r="CX184" s="100" t="s">
        <v>196</v>
      </c>
      <c r="CY184" s="100" t="s">
        <v>1222</v>
      </c>
      <c r="CZ184" s="100" t="s">
        <v>1478</v>
      </c>
      <c r="DA184" s="100" t="s">
        <v>1605</v>
      </c>
    </row>
    <row r="185" spans="2:105" ht="127.5" hidden="1" x14ac:dyDescent="0.25">
      <c r="B185" s="88" t="s">
        <v>1627</v>
      </c>
      <c r="C185" s="75" t="s">
        <v>1628</v>
      </c>
      <c r="D185" s="63" t="s">
        <v>1629</v>
      </c>
      <c r="E185" s="65" t="s">
        <v>1630</v>
      </c>
      <c r="F185" s="63" t="s">
        <v>1631</v>
      </c>
      <c r="G185" s="62" t="s">
        <v>183</v>
      </c>
      <c r="H185" s="63" t="s">
        <v>567</v>
      </c>
      <c r="I185" s="62" t="s">
        <v>1632</v>
      </c>
      <c r="J185" s="307">
        <v>2016</v>
      </c>
      <c r="K185" s="308">
        <v>5</v>
      </c>
      <c r="L185" s="63" t="s">
        <v>1633</v>
      </c>
      <c r="M185" s="63" t="s">
        <v>5934</v>
      </c>
      <c r="N185" s="63" t="s">
        <v>1634</v>
      </c>
      <c r="O185" s="63" t="s">
        <v>5935</v>
      </c>
      <c r="P185" s="63" t="s">
        <v>190</v>
      </c>
      <c r="Q185" s="63" t="s">
        <v>1635</v>
      </c>
      <c r="R185" s="63"/>
      <c r="S185" s="68">
        <v>42</v>
      </c>
      <c r="T185" s="69">
        <v>10</v>
      </c>
      <c r="U185" s="69">
        <v>20</v>
      </c>
      <c r="V185" s="69">
        <v>32</v>
      </c>
      <c r="W185" s="69">
        <v>42</v>
      </c>
      <c r="X185" s="71">
        <v>10000000</v>
      </c>
      <c r="Y185" s="79">
        <v>10000000</v>
      </c>
      <c r="Z185" s="79"/>
      <c r="AA185" s="79"/>
      <c r="AB185" s="79"/>
      <c r="AC185" s="79"/>
      <c r="AD185" s="79"/>
      <c r="AE185" s="79"/>
      <c r="AF185" s="79"/>
      <c r="AG185" s="79"/>
      <c r="AH185" s="79"/>
      <c r="AI185" s="79"/>
      <c r="AJ185" s="79"/>
      <c r="AK185" s="71">
        <v>23000000</v>
      </c>
      <c r="AL185" s="79">
        <v>23000000</v>
      </c>
      <c r="AM185" s="79"/>
      <c r="AN185" s="79"/>
      <c r="AO185" s="79"/>
      <c r="AP185" s="79"/>
      <c r="AQ185" s="79"/>
      <c r="AR185" s="79"/>
      <c r="AS185" s="79"/>
      <c r="AT185" s="79"/>
      <c r="AU185" s="79"/>
      <c r="AV185" s="79"/>
      <c r="AW185" s="79"/>
      <c r="AX185" s="71">
        <v>37000000</v>
      </c>
      <c r="AY185" s="79">
        <v>37000000</v>
      </c>
      <c r="AZ185" s="79"/>
      <c r="BA185" s="79"/>
      <c r="BB185" s="79"/>
      <c r="BC185" s="79"/>
      <c r="BD185" s="79"/>
      <c r="BE185" s="79"/>
      <c r="BF185" s="79"/>
      <c r="BG185" s="79"/>
      <c r="BH185" s="79"/>
      <c r="BI185" s="79"/>
      <c r="BJ185" s="79"/>
      <c r="BK185" s="71">
        <v>23000000</v>
      </c>
      <c r="BL185" s="79">
        <v>23000000</v>
      </c>
      <c r="BM185" s="79"/>
      <c r="BN185" s="79"/>
      <c r="BO185" s="79"/>
      <c r="BP185" s="79"/>
      <c r="BQ185" s="79"/>
      <c r="BR185" s="79"/>
      <c r="BS185" s="79"/>
      <c r="BT185" s="79"/>
      <c r="BU185" s="79"/>
      <c r="BV185" s="79"/>
      <c r="BW185" s="79"/>
      <c r="BX185" s="71">
        <v>93000000</v>
      </c>
      <c r="BY185" s="73">
        <v>93000000</v>
      </c>
      <c r="BZ185" s="73">
        <v>0</v>
      </c>
      <c r="CA185" s="73">
        <v>0</v>
      </c>
      <c r="CB185" s="73">
        <v>0</v>
      </c>
      <c r="CC185" s="73">
        <v>0</v>
      </c>
      <c r="CD185" s="73">
        <v>0</v>
      </c>
      <c r="CE185" s="73">
        <v>0</v>
      </c>
      <c r="CF185" s="73">
        <v>0</v>
      </c>
      <c r="CG185" s="73">
        <v>0</v>
      </c>
      <c r="CH185" s="73">
        <v>0</v>
      </c>
      <c r="CI185" s="73">
        <v>0</v>
      </c>
      <c r="CJ185" s="73">
        <v>0</v>
      </c>
      <c r="CK185" s="63" t="s">
        <v>1636</v>
      </c>
      <c r="CL185" s="74" t="s">
        <v>479</v>
      </c>
      <c r="CM185" s="74" t="s">
        <v>480</v>
      </c>
      <c r="CN185" s="74" t="s">
        <v>379</v>
      </c>
      <c r="CO185" s="60">
        <v>1</v>
      </c>
      <c r="CP185" s="61" t="s">
        <v>196</v>
      </c>
      <c r="CQ185" s="60">
        <v>105</v>
      </c>
      <c r="CR185" s="61" t="s">
        <v>1637</v>
      </c>
      <c r="CS185" s="60">
        <v>10501</v>
      </c>
      <c r="CT185" s="61" t="s">
        <v>1638</v>
      </c>
      <c r="CU185" s="62">
        <v>1050101</v>
      </c>
      <c r="CV185" s="63" t="s">
        <v>1639</v>
      </c>
      <c r="CW185" s="100" t="s">
        <v>1640</v>
      </c>
      <c r="CX185" s="100" t="s">
        <v>196</v>
      </c>
      <c r="CY185" s="100" t="s">
        <v>1637</v>
      </c>
      <c r="CZ185" s="100" t="s">
        <v>1638</v>
      </c>
      <c r="DA185" s="100" t="s">
        <v>1639</v>
      </c>
    </row>
    <row r="186" spans="2:105" ht="127.5" hidden="1" x14ac:dyDescent="0.25">
      <c r="B186" s="88" t="s">
        <v>1641</v>
      </c>
      <c r="C186" s="75" t="s">
        <v>1642</v>
      </c>
      <c r="D186" s="63" t="s">
        <v>1629</v>
      </c>
      <c r="E186" s="65" t="s">
        <v>1630</v>
      </c>
      <c r="F186" s="63" t="s">
        <v>1631</v>
      </c>
      <c r="G186" s="62" t="s">
        <v>183</v>
      </c>
      <c r="H186" s="63" t="s">
        <v>567</v>
      </c>
      <c r="I186" s="62" t="s">
        <v>1632</v>
      </c>
      <c r="J186" s="307">
        <v>2016</v>
      </c>
      <c r="K186" s="308">
        <v>38</v>
      </c>
      <c r="L186" s="63" t="s">
        <v>568</v>
      </c>
      <c r="M186" s="63" t="s">
        <v>1643</v>
      </c>
      <c r="N186" s="63" t="s">
        <v>1644</v>
      </c>
      <c r="O186" s="63" t="s">
        <v>1645</v>
      </c>
      <c r="P186" s="63" t="s">
        <v>190</v>
      </c>
      <c r="Q186" s="63" t="s">
        <v>1646</v>
      </c>
      <c r="R186" s="63"/>
      <c r="S186" s="68">
        <v>100</v>
      </c>
      <c r="T186" s="69">
        <v>52</v>
      </c>
      <c r="U186" s="69">
        <v>76</v>
      </c>
      <c r="V186" s="69">
        <v>100</v>
      </c>
      <c r="W186" s="69">
        <v>100</v>
      </c>
      <c r="X186" s="71">
        <v>20000000</v>
      </c>
      <c r="Y186" s="79">
        <v>20000000</v>
      </c>
      <c r="Z186" s="79"/>
      <c r="AA186" s="79"/>
      <c r="AB186" s="79"/>
      <c r="AC186" s="79"/>
      <c r="AD186" s="79"/>
      <c r="AE186" s="79"/>
      <c r="AF186" s="79"/>
      <c r="AG186" s="79"/>
      <c r="AH186" s="79"/>
      <c r="AI186" s="79"/>
      <c r="AJ186" s="79"/>
      <c r="AK186" s="71">
        <v>30000000</v>
      </c>
      <c r="AL186" s="79">
        <v>30000000</v>
      </c>
      <c r="AM186" s="79"/>
      <c r="AN186" s="79"/>
      <c r="AO186" s="79"/>
      <c r="AP186" s="79"/>
      <c r="AQ186" s="79"/>
      <c r="AR186" s="79"/>
      <c r="AS186" s="79"/>
      <c r="AT186" s="79"/>
      <c r="AU186" s="79"/>
      <c r="AV186" s="79"/>
      <c r="AW186" s="79"/>
      <c r="AX186" s="71">
        <v>34000000</v>
      </c>
      <c r="AY186" s="79">
        <v>34000000</v>
      </c>
      <c r="AZ186" s="79"/>
      <c r="BA186" s="79"/>
      <c r="BB186" s="79"/>
      <c r="BC186" s="79"/>
      <c r="BD186" s="79"/>
      <c r="BE186" s="79"/>
      <c r="BF186" s="79"/>
      <c r="BG186" s="79"/>
      <c r="BH186" s="79"/>
      <c r="BI186" s="79"/>
      <c r="BJ186" s="79"/>
      <c r="BK186" s="71">
        <v>0</v>
      </c>
      <c r="BL186" s="79"/>
      <c r="BM186" s="79"/>
      <c r="BN186" s="79"/>
      <c r="BO186" s="79"/>
      <c r="BP186" s="79"/>
      <c r="BQ186" s="79"/>
      <c r="BR186" s="79"/>
      <c r="BS186" s="79"/>
      <c r="BT186" s="79"/>
      <c r="BU186" s="79"/>
      <c r="BV186" s="79"/>
      <c r="BW186" s="79"/>
      <c r="BX186" s="71">
        <v>84000000</v>
      </c>
      <c r="BY186" s="73">
        <v>84000000</v>
      </c>
      <c r="BZ186" s="73">
        <v>0</v>
      </c>
      <c r="CA186" s="73">
        <v>0</v>
      </c>
      <c r="CB186" s="73">
        <v>0</v>
      </c>
      <c r="CC186" s="73">
        <v>0</v>
      </c>
      <c r="CD186" s="73">
        <v>0</v>
      </c>
      <c r="CE186" s="73">
        <v>0</v>
      </c>
      <c r="CF186" s="73">
        <v>0</v>
      </c>
      <c r="CG186" s="73">
        <v>0</v>
      </c>
      <c r="CH186" s="73">
        <v>0</v>
      </c>
      <c r="CI186" s="73">
        <v>0</v>
      </c>
      <c r="CJ186" s="73">
        <v>0</v>
      </c>
      <c r="CK186" s="63" t="s">
        <v>1647</v>
      </c>
      <c r="CL186" s="74" t="s">
        <v>479</v>
      </c>
      <c r="CM186" s="74" t="s">
        <v>480</v>
      </c>
      <c r="CN186" s="74" t="s">
        <v>379</v>
      </c>
      <c r="CO186" s="60">
        <v>1</v>
      </c>
      <c r="CP186" s="61" t="s">
        <v>196</v>
      </c>
      <c r="CQ186" s="60">
        <v>105</v>
      </c>
      <c r="CR186" s="61" t="s">
        <v>1637</v>
      </c>
      <c r="CS186" s="60">
        <v>10501</v>
      </c>
      <c r="CT186" s="61" t="s">
        <v>1638</v>
      </c>
      <c r="CU186" s="62">
        <v>1050101</v>
      </c>
      <c r="CV186" s="63" t="s">
        <v>1639</v>
      </c>
      <c r="CW186" s="100" t="s">
        <v>1640</v>
      </c>
      <c r="CX186" s="100" t="s">
        <v>196</v>
      </c>
      <c r="CY186" s="100" t="s">
        <v>1637</v>
      </c>
      <c r="CZ186" s="100" t="s">
        <v>1638</v>
      </c>
      <c r="DA186" s="100" t="s">
        <v>1639</v>
      </c>
    </row>
    <row r="187" spans="2:105" ht="127.5" hidden="1" x14ac:dyDescent="0.25">
      <c r="B187" s="88" t="s">
        <v>1648</v>
      </c>
      <c r="C187" s="75" t="s">
        <v>1649</v>
      </c>
      <c r="D187" s="63" t="s">
        <v>1629</v>
      </c>
      <c r="E187" s="65" t="s">
        <v>1630</v>
      </c>
      <c r="F187" s="63" t="s">
        <v>1631</v>
      </c>
      <c r="G187" s="62" t="s">
        <v>183</v>
      </c>
      <c r="H187" s="63" t="s">
        <v>567</v>
      </c>
      <c r="I187" s="62" t="s">
        <v>1632</v>
      </c>
      <c r="J187" s="307">
        <v>2016</v>
      </c>
      <c r="K187" s="308">
        <v>0</v>
      </c>
      <c r="L187" s="63" t="s">
        <v>1650</v>
      </c>
      <c r="M187" s="63" t="s">
        <v>1651</v>
      </c>
      <c r="N187" s="63" t="s">
        <v>1652</v>
      </c>
      <c r="O187" s="63" t="s">
        <v>1653</v>
      </c>
      <c r="P187" s="63" t="s">
        <v>190</v>
      </c>
      <c r="Q187" s="63" t="s">
        <v>1646</v>
      </c>
      <c r="R187" s="63"/>
      <c r="S187" s="68">
        <v>2</v>
      </c>
      <c r="T187" s="69">
        <v>1</v>
      </c>
      <c r="U187" s="69">
        <v>1</v>
      </c>
      <c r="V187" s="69">
        <v>2</v>
      </c>
      <c r="W187" s="69">
        <v>2</v>
      </c>
      <c r="X187" s="71">
        <v>75000000</v>
      </c>
      <c r="Y187" s="79">
        <v>75000000</v>
      </c>
      <c r="Z187" s="79"/>
      <c r="AA187" s="79"/>
      <c r="AB187" s="79"/>
      <c r="AC187" s="79"/>
      <c r="AD187" s="79"/>
      <c r="AE187" s="79"/>
      <c r="AF187" s="79"/>
      <c r="AG187" s="79"/>
      <c r="AH187" s="79"/>
      <c r="AI187" s="79"/>
      <c r="AJ187" s="79"/>
      <c r="AK187" s="71">
        <v>0</v>
      </c>
      <c r="AL187" s="79"/>
      <c r="AM187" s="79"/>
      <c r="AN187" s="79"/>
      <c r="AO187" s="79"/>
      <c r="AP187" s="79"/>
      <c r="AQ187" s="79"/>
      <c r="AR187" s="79"/>
      <c r="AS187" s="79"/>
      <c r="AT187" s="79"/>
      <c r="AU187" s="79"/>
      <c r="AV187" s="79"/>
      <c r="AW187" s="79"/>
      <c r="AX187" s="71">
        <v>75000000</v>
      </c>
      <c r="AY187" s="79">
        <v>75000000</v>
      </c>
      <c r="AZ187" s="79"/>
      <c r="BA187" s="79"/>
      <c r="BB187" s="79"/>
      <c r="BC187" s="79"/>
      <c r="BD187" s="79"/>
      <c r="BE187" s="79"/>
      <c r="BF187" s="79"/>
      <c r="BG187" s="79"/>
      <c r="BH187" s="79"/>
      <c r="BI187" s="79"/>
      <c r="BJ187" s="79"/>
      <c r="BK187" s="71">
        <v>0</v>
      </c>
      <c r="BL187" s="79"/>
      <c r="BM187" s="79"/>
      <c r="BN187" s="79"/>
      <c r="BO187" s="79"/>
      <c r="BP187" s="79"/>
      <c r="BQ187" s="79"/>
      <c r="BR187" s="79"/>
      <c r="BS187" s="79"/>
      <c r="BT187" s="79"/>
      <c r="BU187" s="79"/>
      <c r="BV187" s="79"/>
      <c r="BW187" s="79"/>
      <c r="BX187" s="71">
        <v>150000000</v>
      </c>
      <c r="BY187" s="73">
        <v>150000000</v>
      </c>
      <c r="BZ187" s="73">
        <v>0</v>
      </c>
      <c r="CA187" s="73">
        <v>0</v>
      </c>
      <c r="CB187" s="73">
        <v>0</v>
      </c>
      <c r="CC187" s="73">
        <v>0</v>
      </c>
      <c r="CD187" s="73">
        <v>0</v>
      </c>
      <c r="CE187" s="73">
        <v>0</v>
      </c>
      <c r="CF187" s="73">
        <v>0</v>
      </c>
      <c r="CG187" s="73">
        <v>0</v>
      </c>
      <c r="CH187" s="73">
        <v>0</v>
      </c>
      <c r="CI187" s="73">
        <v>0</v>
      </c>
      <c r="CJ187" s="73">
        <v>0</v>
      </c>
      <c r="CK187" s="63" t="s">
        <v>1654</v>
      </c>
      <c r="CL187" s="74" t="s">
        <v>479</v>
      </c>
      <c r="CM187" s="74" t="s">
        <v>480</v>
      </c>
      <c r="CN187" s="74" t="s">
        <v>379</v>
      </c>
      <c r="CO187" s="60">
        <v>1</v>
      </c>
      <c r="CP187" s="61" t="s">
        <v>196</v>
      </c>
      <c r="CQ187" s="60">
        <v>105</v>
      </c>
      <c r="CR187" s="61" t="s">
        <v>1637</v>
      </c>
      <c r="CS187" s="60">
        <v>10501</v>
      </c>
      <c r="CT187" s="61" t="s">
        <v>1638</v>
      </c>
      <c r="CU187" s="62">
        <v>1050102</v>
      </c>
      <c r="CV187" s="63" t="s">
        <v>1655</v>
      </c>
      <c r="CW187" s="100" t="s">
        <v>1640</v>
      </c>
      <c r="CX187" s="100" t="s">
        <v>196</v>
      </c>
      <c r="CY187" s="100" t="s">
        <v>1637</v>
      </c>
      <c r="CZ187" s="100" t="s">
        <v>1638</v>
      </c>
      <c r="DA187" s="100" t="s">
        <v>1655</v>
      </c>
    </row>
    <row r="188" spans="2:105" ht="127.5" hidden="1" x14ac:dyDescent="0.25">
      <c r="B188" s="88" t="s">
        <v>1656</v>
      </c>
      <c r="C188" s="75" t="s">
        <v>1657</v>
      </c>
      <c r="D188" s="63" t="s">
        <v>1629</v>
      </c>
      <c r="E188" s="65" t="s">
        <v>1630</v>
      </c>
      <c r="F188" s="63" t="s">
        <v>1631</v>
      </c>
      <c r="G188" s="62" t="s">
        <v>183</v>
      </c>
      <c r="H188" s="63" t="s">
        <v>567</v>
      </c>
      <c r="I188" s="62" t="s">
        <v>1632</v>
      </c>
      <c r="J188" s="307">
        <v>2016</v>
      </c>
      <c r="K188" s="308">
        <v>0</v>
      </c>
      <c r="L188" s="63" t="s">
        <v>688</v>
      </c>
      <c r="M188" s="63" t="s">
        <v>1658</v>
      </c>
      <c r="N188" s="63" t="s">
        <v>5940</v>
      </c>
      <c r="O188" s="63" t="s">
        <v>5939</v>
      </c>
      <c r="P188" s="63" t="s">
        <v>190</v>
      </c>
      <c r="Q188" s="63" t="s">
        <v>1646</v>
      </c>
      <c r="R188" s="63"/>
      <c r="S188" s="68">
        <v>100</v>
      </c>
      <c r="T188" s="69">
        <v>30</v>
      </c>
      <c r="U188" s="69">
        <v>60</v>
      </c>
      <c r="V188" s="69">
        <v>100</v>
      </c>
      <c r="W188" s="69">
        <v>100</v>
      </c>
      <c r="X188" s="71">
        <v>7000000</v>
      </c>
      <c r="Y188" s="79">
        <v>7000000</v>
      </c>
      <c r="Z188" s="79"/>
      <c r="AA188" s="79"/>
      <c r="AB188" s="79"/>
      <c r="AC188" s="79"/>
      <c r="AD188" s="79"/>
      <c r="AE188" s="79"/>
      <c r="AF188" s="79"/>
      <c r="AG188" s="79"/>
      <c r="AH188" s="79"/>
      <c r="AI188" s="79"/>
      <c r="AJ188" s="79"/>
      <c r="AK188" s="71">
        <v>7000000</v>
      </c>
      <c r="AL188" s="79">
        <v>7000000</v>
      </c>
      <c r="AM188" s="79"/>
      <c r="AN188" s="79"/>
      <c r="AO188" s="79"/>
      <c r="AP188" s="79"/>
      <c r="AQ188" s="79"/>
      <c r="AR188" s="79"/>
      <c r="AS188" s="79"/>
      <c r="AT188" s="79"/>
      <c r="AU188" s="79"/>
      <c r="AV188" s="79"/>
      <c r="AW188" s="79"/>
      <c r="AX188" s="71">
        <v>9400000</v>
      </c>
      <c r="AY188" s="79">
        <v>9400000</v>
      </c>
      <c r="AZ188" s="79"/>
      <c r="BA188" s="79"/>
      <c r="BB188" s="79"/>
      <c r="BC188" s="79"/>
      <c r="BD188" s="79"/>
      <c r="BE188" s="79"/>
      <c r="BF188" s="79"/>
      <c r="BG188" s="79"/>
      <c r="BH188" s="79"/>
      <c r="BI188" s="79"/>
      <c r="BJ188" s="79"/>
      <c r="BK188" s="71">
        <v>0</v>
      </c>
      <c r="BL188" s="79"/>
      <c r="BM188" s="79"/>
      <c r="BN188" s="79"/>
      <c r="BO188" s="79"/>
      <c r="BP188" s="79"/>
      <c r="BQ188" s="79"/>
      <c r="BR188" s="79"/>
      <c r="BS188" s="79"/>
      <c r="BT188" s="79"/>
      <c r="BU188" s="79"/>
      <c r="BV188" s="79"/>
      <c r="BW188" s="79"/>
      <c r="BX188" s="71">
        <v>23400000</v>
      </c>
      <c r="BY188" s="73">
        <v>23400000</v>
      </c>
      <c r="BZ188" s="73">
        <v>0</v>
      </c>
      <c r="CA188" s="73">
        <v>0</v>
      </c>
      <c r="CB188" s="73">
        <v>0</v>
      </c>
      <c r="CC188" s="73">
        <v>0</v>
      </c>
      <c r="CD188" s="73">
        <v>0</v>
      </c>
      <c r="CE188" s="73">
        <v>0</v>
      </c>
      <c r="CF188" s="73">
        <v>0</v>
      </c>
      <c r="CG188" s="73">
        <v>0</v>
      </c>
      <c r="CH188" s="73">
        <v>0</v>
      </c>
      <c r="CI188" s="73">
        <v>0</v>
      </c>
      <c r="CJ188" s="73">
        <v>0</v>
      </c>
      <c r="CK188" s="63" t="s">
        <v>1659</v>
      </c>
      <c r="CL188" s="74" t="s">
        <v>479</v>
      </c>
      <c r="CM188" s="74" t="s">
        <v>480</v>
      </c>
      <c r="CN188" s="74" t="s">
        <v>379</v>
      </c>
      <c r="CO188" s="60">
        <v>1</v>
      </c>
      <c r="CP188" s="61" t="s">
        <v>196</v>
      </c>
      <c r="CQ188" s="60">
        <v>105</v>
      </c>
      <c r="CR188" s="61" t="s">
        <v>1637</v>
      </c>
      <c r="CS188" s="60">
        <v>10501</v>
      </c>
      <c r="CT188" s="61" t="s">
        <v>1638</v>
      </c>
      <c r="CU188" s="62">
        <v>1050102</v>
      </c>
      <c r="CV188" s="63" t="s">
        <v>1655</v>
      </c>
      <c r="CW188" s="100" t="s">
        <v>1640</v>
      </c>
      <c r="CX188" s="100" t="s">
        <v>196</v>
      </c>
      <c r="CY188" s="100" t="s">
        <v>1637</v>
      </c>
      <c r="CZ188" s="100" t="s">
        <v>1638</v>
      </c>
      <c r="DA188" s="100" t="s">
        <v>1655</v>
      </c>
    </row>
    <row r="189" spans="2:105" ht="127.5" hidden="1" x14ac:dyDescent="0.25">
      <c r="B189" s="88" t="s">
        <v>1660</v>
      </c>
      <c r="C189" s="80" t="s">
        <v>1661</v>
      </c>
      <c r="D189" s="63" t="s">
        <v>1629</v>
      </c>
      <c r="E189" s="65" t="s">
        <v>1630</v>
      </c>
      <c r="F189" s="63" t="s">
        <v>1631</v>
      </c>
      <c r="G189" s="62" t="s">
        <v>183</v>
      </c>
      <c r="H189" s="63" t="s">
        <v>567</v>
      </c>
      <c r="I189" s="62" t="s">
        <v>1632</v>
      </c>
      <c r="J189" s="307">
        <v>2016</v>
      </c>
      <c r="K189" s="308">
        <v>0</v>
      </c>
      <c r="L189" s="63" t="s">
        <v>568</v>
      </c>
      <c r="M189" s="63" t="s">
        <v>1662</v>
      </c>
      <c r="N189" s="63" t="s">
        <v>1663</v>
      </c>
      <c r="O189" s="63" t="s">
        <v>5941</v>
      </c>
      <c r="P189" s="63" t="s">
        <v>190</v>
      </c>
      <c r="Q189" s="63" t="s">
        <v>1646</v>
      </c>
      <c r="R189" s="63"/>
      <c r="S189" s="68">
        <v>42</v>
      </c>
      <c r="T189" s="69">
        <v>0</v>
      </c>
      <c r="U189" s="69">
        <v>42</v>
      </c>
      <c r="V189" s="69">
        <v>42</v>
      </c>
      <c r="W189" s="69">
        <v>42</v>
      </c>
      <c r="X189" s="71">
        <v>0</v>
      </c>
      <c r="Y189" s="79"/>
      <c r="Z189" s="79"/>
      <c r="AA189" s="79"/>
      <c r="AB189" s="79"/>
      <c r="AC189" s="79"/>
      <c r="AD189" s="79"/>
      <c r="AE189" s="79"/>
      <c r="AF189" s="79"/>
      <c r="AG189" s="79"/>
      <c r="AH189" s="79"/>
      <c r="AI189" s="79"/>
      <c r="AJ189" s="79"/>
      <c r="AK189" s="71">
        <v>50000000</v>
      </c>
      <c r="AL189" s="79">
        <v>50000000</v>
      </c>
      <c r="AM189" s="79"/>
      <c r="AN189" s="79"/>
      <c r="AO189" s="79"/>
      <c r="AP189" s="79"/>
      <c r="AQ189" s="79"/>
      <c r="AR189" s="79"/>
      <c r="AS189" s="79"/>
      <c r="AT189" s="79"/>
      <c r="AU189" s="79"/>
      <c r="AV189" s="79"/>
      <c r="AW189" s="79"/>
      <c r="AX189" s="71">
        <v>0</v>
      </c>
      <c r="AY189" s="79"/>
      <c r="AZ189" s="79"/>
      <c r="BA189" s="79"/>
      <c r="BB189" s="79"/>
      <c r="BC189" s="79"/>
      <c r="BD189" s="79"/>
      <c r="BE189" s="79"/>
      <c r="BF189" s="79"/>
      <c r="BG189" s="79"/>
      <c r="BH189" s="79"/>
      <c r="BI189" s="79"/>
      <c r="BJ189" s="79"/>
      <c r="BK189" s="71">
        <v>0</v>
      </c>
      <c r="BL189" s="79"/>
      <c r="BM189" s="79"/>
      <c r="BN189" s="79"/>
      <c r="BO189" s="79"/>
      <c r="BP189" s="79"/>
      <c r="BQ189" s="79"/>
      <c r="BR189" s="79"/>
      <c r="BS189" s="79"/>
      <c r="BT189" s="79"/>
      <c r="BU189" s="79"/>
      <c r="BV189" s="79"/>
      <c r="BW189" s="79"/>
      <c r="BX189" s="71">
        <v>50000000</v>
      </c>
      <c r="BY189" s="73">
        <v>50000000</v>
      </c>
      <c r="BZ189" s="73">
        <v>0</v>
      </c>
      <c r="CA189" s="73">
        <v>0</v>
      </c>
      <c r="CB189" s="73">
        <v>0</v>
      </c>
      <c r="CC189" s="73">
        <v>0</v>
      </c>
      <c r="CD189" s="73">
        <v>0</v>
      </c>
      <c r="CE189" s="73">
        <v>0</v>
      </c>
      <c r="CF189" s="73">
        <v>0</v>
      </c>
      <c r="CG189" s="73">
        <v>0</v>
      </c>
      <c r="CH189" s="73">
        <v>0</v>
      </c>
      <c r="CI189" s="73">
        <v>0</v>
      </c>
      <c r="CJ189" s="73">
        <v>0</v>
      </c>
      <c r="CK189" s="63" t="s">
        <v>1664</v>
      </c>
      <c r="CL189" s="74" t="s">
        <v>479</v>
      </c>
      <c r="CM189" s="74" t="s">
        <v>480</v>
      </c>
      <c r="CN189" s="74" t="s">
        <v>379</v>
      </c>
      <c r="CO189" s="60">
        <v>1</v>
      </c>
      <c r="CP189" s="61" t="s">
        <v>196</v>
      </c>
      <c r="CQ189" s="60">
        <v>105</v>
      </c>
      <c r="CR189" s="61" t="s">
        <v>1637</v>
      </c>
      <c r="CS189" s="60">
        <v>10501</v>
      </c>
      <c r="CT189" s="61" t="s">
        <v>1638</v>
      </c>
      <c r="CU189" s="62">
        <v>1050103</v>
      </c>
      <c r="CV189" s="63" t="s">
        <v>1665</v>
      </c>
      <c r="CW189" s="100" t="s">
        <v>1640</v>
      </c>
      <c r="CX189" s="100" t="s">
        <v>196</v>
      </c>
      <c r="CY189" s="100" t="s">
        <v>1637</v>
      </c>
      <c r="CZ189" s="100" t="s">
        <v>1638</v>
      </c>
      <c r="DA189" s="100" t="s">
        <v>1665</v>
      </c>
    </row>
    <row r="190" spans="2:105" ht="127.5" hidden="1" x14ac:dyDescent="0.25">
      <c r="B190" s="88" t="s">
        <v>1666</v>
      </c>
      <c r="C190" s="75" t="s">
        <v>1667</v>
      </c>
      <c r="D190" s="63" t="s">
        <v>1629</v>
      </c>
      <c r="E190" s="65" t="s">
        <v>1630</v>
      </c>
      <c r="F190" s="63" t="s">
        <v>1631</v>
      </c>
      <c r="G190" s="62" t="s">
        <v>183</v>
      </c>
      <c r="H190" s="63" t="s">
        <v>567</v>
      </c>
      <c r="I190" s="62" t="s">
        <v>1632</v>
      </c>
      <c r="J190" s="307">
        <v>2016</v>
      </c>
      <c r="K190" s="308">
        <v>0</v>
      </c>
      <c r="L190" s="63" t="s">
        <v>568</v>
      </c>
      <c r="M190" s="63" t="s">
        <v>1668</v>
      </c>
      <c r="N190" s="63" t="s">
        <v>1669</v>
      </c>
      <c r="O190" s="63" t="s">
        <v>1670</v>
      </c>
      <c r="P190" s="63" t="s">
        <v>190</v>
      </c>
      <c r="Q190" s="63" t="s">
        <v>1646</v>
      </c>
      <c r="R190" s="63"/>
      <c r="S190" s="68">
        <v>1</v>
      </c>
      <c r="T190" s="69">
        <v>0</v>
      </c>
      <c r="U190" s="69">
        <v>1</v>
      </c>
      <c r="V190" s="69">
        <v>1</v>
      </c>
      <c r="W190" s="69">
        <v>1</v>
      </c>
      <c r="X190" s="71">
        <v>0</v>
      </c>
      <c r="Y190" s="79"/>
      <c r="Z190" s="79"/>
      <c r="AA190" s="79"/>
      <c r="AB190" s="79"/>
      <c r="AC190" s="79"/>
      <c r="AD190" s="79"/>
      <c r="AE190" s="79"/>
      <c r="AF190" s="79"/>
      <c r="AG190" s="79"/>
      <c r="AH190" s="79"/>
      <c r="AI190" s="79"/>
      <c r="AJ190" s="79"/>
      <c r="AK190" s="71">
        <v>5000000</v>
      </c>
      <c r="AL190" s="79">
        <v>5000000</v>
      </c>
      <c r="AM190" s="79"/>
      <c r="AN190" s="79"/>
      <c r="AO190" s="79"/>
      <c r="AP190" s="79"/>
      <c r="AQ190" s="79"/>
      <c r="AR190" s="79"/>
      <c r="AS190" s="79"/>
      <c r="AT190" s="79"/>
      <c r="AU190" s="79"/>
      <c r="AV190" s="79"/>
      <c r="AW190" s="79"/>
      <c r="AX190" s="71">
        <v>0</v>
      </c>
      <c r="AY190" s="79"/>
      <c r="AZ190" s="79"/>
      <c r="BA190" s="79"/>
      <c r="BB190" s="79"/>
      <c r="BC190" s="79"/>
      <c r="BD190" s="79"/>
      <c r="BE190" s="79"/>
      <c r="BF190" s="79"/>
      <c r="BG190" s="79"/>
      <c r="BH190" s="79"/>
      <c r="BI190" s="79"/>
      <c r="BJ190" s="79"/>
      <c r="BK190" s="71">
        <v>0</v>
      </c>
      <c r="BL190" s="79"/>
      <c r="BM190" s="79"/>
      <c r="BN190" s="79"/>
      <c r="BO190" s="79"/>
      <c r="BP190" s="79"/>
      <c r="BQ190" s="79"/>
      <c r="BR190" s="79"/>
      <c r="BS190" s="79"/>
      <c r="BT190" s="79"/>
      <c r="BU190" s="79"/>
      <c r="BV190" s="79"/>
      <c r="BW190" s="79"/>
      <c r="BX190" s="71">
        <v>5000000</v>
      </c>
      <c r="BY190" s="73">
        <v>5000000</v>
      </c>
      <c r="BZ190" s="73">
        <v>0</v>
      </c>
      <c r="CA190" s="73">
        <v>0</v>
      </c>
      <c r="CB190" s="73">
        <v>0</v>
      </c>
      <c r="CC190" s="73">
        <v>0</v>
      </c>
      <c r="CD190" s="73">
        <v>0</v>
      </c>
      <c r="CE190" s="73">
        <v>0</v>
      </c>
      <c r="CF190" s="73">
        <v>0</v>
      </c>
      <c r="CG190" s="73">
        <v>0</v>
      </c>
      <c r="CH190" s="73">
        <v>0</v>
      </c>
      <c r="CI190" s="73">
        <v>0</v>
      </c>
      <c r="CJ190" s="73">
        <v>0</v>
      </c>
      <c r="CK190" s="63" t="s">
        <v>1671</v>
      </c>
      <c r="CL190" s="74" t="s">
        <v>479</v>
      </c>
      <c r="CM190" s="74" t="s">
        <v>480</v>
      </c>
      <c r="CN190" s="74" t="s">
        <v>379</v>
      </c>
      <c r="CO190" s="60">
        <v>1</v>
      </c>
      <c r="CP190" s="61" t="s">
        <v>196</v>
      </c>
      <c r="CQ190" s="60">
        <v>105</v>
      </c>
      <c r="CR190" s="61" t="s">
        <v>1637</v>
      </c>
      <c r="CS190" s="60">
        <v>10501</v>
      </c>
      <c r="CT190" s="61" t="s">
        <v>1638</v>
      </c>
      <c r="CU190" s="62">
        <v>1050103</v>
      </c>
      <c r="CV190" s="63" t="s">
        <v>1665</v>
      </c>
      <c r="CW190" s="100" t="s">
        <v>1640</v>
      </c>
      <c r="CX190" s="100" t="s">
        <v>196</v>
      </c>
      <c r="CY190" s="100" t="s">
        <v>1637</v>
      </c>
      <c r="CZ190" s="100" t="s">
        <v>1638</v>
      </c>
      <c r="DA190" s="100" t="s">
        <v>1665</v>
      </c>
    </row>
    <row r="191" spans="2:105" ht="127.5" hidden="1" x14ac:dyDescent="0.25">
      <c r="B191" s="88" t="s">
        <v>1672</v>
      </c>
      <c r="C191" s="80" t="s">
        <v>1673</v>
      </c>
      <c r="D191" s="63" t="s">
        <v>1629</v>
      </c>
      <c r="E191" s="65" t="s">
        <v>1674</v>
      </c>
      <c r="F191" s="63" t="s">
        <v>1675</v>
      </c>
      <c r="G191" s="62" t="s">
        <v>183</v>
      </c>
      <c r="H191" s="63" t="s">
        <v>567</v>
      </c>
      <c r="I191" s="62" t="s">
        <v>1676</v>
      </c>
      <c r="J191" s="307">
        <v>2016</v>
      </c>
      <c r="K191" s="308">
        <v>0</v>
      </c>
      <c r="L191" s="63" t="s">
        <v>568</v>
      </c>
      <c r="M191" s="63" t="s">
        <v>1677</v>
      </c>
      <c r="N191" s="63" t="s">
        <v>1678</v>
      </c>
      <c r="O191" s="63" t="s">
        <v>5937</v>
      </c>
      <c r="P191" s="63" t="s">
        <v>190</v>
      </c>
      <c r="Q191" s="63" t="s">
        <v>1679</v>
      </c>
      <c r="R191" s="63"/>
      <c r="S191" s="68">
        <v>2</v>
      </c>
      <c r="T191" s="69">
        <v>0</v>
      </c>
      <c r="U191" s="69">
        <v>1</v>
      </c>
      <c r="V191" s="69">
        <v>1</v>
      </c>
      <c r="W191" s="69">
        <v>2</v>
      </c>
      <c r="X191" s="71">
        <v>0</v>
      </c>
      <c r="Y191" s="79"/>
      <c r="Z191" s="79"/>
      <c r="AA191" s="79"/>
      <c r="AB191" s="79"/>
      <c r="AC191" s="79"/>
      <c r="AD191" s="79"/>
      <c r="AE191" s="79"/>
      <c r="AF191" s="79"/>
      <c r="AG191" s="79"/>
      <c r="AH191" s="79"/>
      <c r="AI191" s="79"/>
      <c r="AJ191" s="79"/>
      <c r="AK191" s="71">
        <v>150000000</v>
      </c>
      <c r="AL191" s="79">
        <v>150000000</v>
      </c>
      <c r="AM191" s="79"/>
      <c r="AN191" s="79"/>
      <c r="AO191" s="79"/>
      <c r="AP191" s="79"/>
      <c r="AQ191" s="79"/>
      <c r="AR191" s="79"/>
      <c r="AS191" s="79"/>
      <c r="AT191" s="79"/>
      <c r="AU191" s="79"/>
      <c r="AV191" s="79"/>
      <c r="AW191" s="79"/>
      <c r="AX191" s="71">
        <v>0</v>
      </c>
      <c r="AY191" s="79"/>
      <c r="AZ191" s="79"/>
      <c r="BA191" s="79"/>
      <c r="BB191" s="79"/>
      <c r="BC191" s="79"/>
      <c r="BD191" s="79"/>
      <c r="BE191" s="79"/>
      <c r="BF191" s="79"/>
      <c r="BG191" s="79"/>
      <c r="BH191" s="79"/>
      <c r="BI191" s="79"/>
      <c r="BJ191" s="79"/>
      <c r="BK191" s="71">
        <v>200000000</v>
      </c>
      <c r="BL191" s="79">
        <v>200000000</v>
      </c>
      <c r="BM191" s="79"/>
      <c r="BN191" s="79"/>
      <c r="BO191" s="79"/>
      <c r="BP191" s="79"/>
      <c r="BQ191" s="79"/>
      <c r="BR191" s="79"/>
      <c r="BS191" s="79"/>
      <c r="BT191" s="79"/>
      <c r="BU191" s="79"/>
      <c r="BV191" s="79"/>
      <c r="BW191" s="79"/>
      <c r="BX191" s="71">
        <v>350000000</v>
      </c>
      <c r="BY191" s="73">
        <v>350000000</v>
      </c>
      <c r="BZ191" s="73">
        <v>0</v>
      </c>
      <c r="CA191" s="73">
        <v>0</v>
      </c>
      <c r="CB191" s="73">
        <v>0</v>
      </c>
      <c r="CC191" s="73">
        <v>0</v>
      </c>
      <c r="CD191" s="73">
        <v>0</v>
      </c>
      <c r="CE191" s="73">
        <v>0</v>
      </c>
      <c r="CF191" s="73">
        <v>0</v>
      </c>
      <c r="CG191" s="73">
        <v>0</v>
      </c>
      <c r="CH191" s="73">
        <v>0</v>
      </c>
      <c r="CI191" s="73">
        <v>0</v>
      </c>
      <c r="CJ191" s="73">
        <v>0</v>
      </c>
      <c r="CK191" s="63" t="s">
        <v>1680</v>
      </c>
      <c r="CL191" s="74" t="s">
        <v>479</v>
      </c>
      <c r="CM191" s="74" t="s">
        <v>480</v>
      </c>
      <c r="CN191" s="74" t="s">
        <v>379</v>
      </c>
      <c r="CO191" s="60">
        <v>1</v>
      </c>
      <c r="CP191" s="61" t="s">
        <v>196</v>
      </c>
      <c r="CQ191" s="60">
        <v>105</v>
      </c>
      <c r="CR191" s="61" t="s">
        <v>1637</v>
      </c>
      <c r="CS191" s="60">
        <v>10502</v>
      </c>
      <c r="CT191" s="61" t="s">
        <v>1681</v>
      </c>
      <c r="CU191" s="62">
        <v>1050201</v>
      </c>
      <c r="CV191" s="63" t="s">
        <v>1682</v>
      </c>
      <c r="CW191" s="100" t="s">
        <v>1683</v>
      </c>
      <c r="CX191" s="100" t="s">
        <v>196</v>
      </c>
      <c r="CY191" s="100" t="s">
        <v>1637</v>
      </c>
      <c r="CZ191" s="100" t="s">
        <v>1681</v>
      </c>
      <c r="DA191" s="100" t="s">
        <v>1682</v>
      </c>
    </row>
    <row r="192" spans="2:105" ht="127.5" hidden="1" x14ac:dyDescent="0.25">
      <c r="B192" s="88" t="s">
        <v>1684</v>
      </c>
      <c r="C192" s="80" t="s">
        <v>1685</v>
      </c>
      <c r="D192" s="63" t="s">
        <v>1629</v>
      </c>
      <c r="E192" s="65" t="s">
        <v>1674</v>
      </c>
      <c r="F192" s="63" t="s">
        <v>1675</v>
      </c>
      <c r="G192" s="62" t="s">
        <v>183</v>
      </c>
      <c r="H192" s="63" t="s">
        <v>567</v>
      </c>
      <c r="I192" s="62" t="s">
        <v>1676</v>
      </c>
      <c r="J192" s="307">
        <v>2016</v>
      </c>
      <c r="K192" s="308">
        <v>0</v>
      </c>
      <c r="L192" s="63" t="s">
        <v>568</v>
      </c>
      <c r="M192" s="63" t="s">
        <v>1686</v>
      </c>
      <c r="N192" s="63" t="s">
        <v>1687</v>
      </c>
      <c r="O192" s="63" t="s">
        <v>1688</v>
      </c>
      <c r="P192" s="63" t="s">
        <v>190</v>
      </c>
      <c r="Q192" s="63" t="s">
        <v>1679</v>
      </c>
      <c r="R192" s="63"/>
      <c r="S192" s="68">
        <v>1</v>
      </c>
      <c r="T192" s="69">
        <v>0</v>
      </c>
      <c r="U192" s="69">
        <v>1</v>
      </c>
      <c r="V192" s="69">
        <v>1</v>
      </c>
      <c r="W192" s="69">
        <v>1</v>
      </c>
      <c r="X192" s="71">
        <v>0</v>
      </c>
      <c r="Y192" s="79"/>
      <c r="Z192" s="79"/>
      <c r="AA192" s="79"/>
      <c r="AB192" s="79"/>
      <c r="AC192" s="79"/>
      <c r="AD192" s="79"/>
      <c r="AE192" s="79"/>
      <c r="AF192" s="79"/>
      <c r="AG192" s="79"/>
      <c r="AH192" s="79"/>
      <c r="AI192" s="79"/>
      <c r="AJ192" s="79"/>
      <c r="AK192" s="71">
        <v>140000000</v>
      </c>
      <c r="AL192" s="79">
        <v>140000000</v>
      </c>
      <c r="AM192" s="79"/>
      <c r="AN192" s="79"/>
      <c r="AO192" s="79"/>
      <c r="AP192" s="79"/>
      <c r="AQ192" s="79"/>
      <c r="AR192" s="79"/>
      <c r="AS192" s="79"/>
      <c r="AT192" s="79"/>
      <c r="AU192" s="79"/>
      <c r="AV192" s="79"/>
      <c r="AW192" s="79"/>
      <c r="AX192" s="71">
        <v>0</v>
      </c>
      <c r="AY192" s="79"/>
      <c r="AZ192" s="79"/>
      <c r="BA192" s="79"/>
      <c r="BB192" s="79"/>
      <c r="BC192" s="79"/>
      <c r="BD192" s="79"/>
      <c r="BE192" s="79"/>
      <c r="BF192" s="79"/>
      <c r="BG192" s="79"/>
      <c r="BH192" s="79"/>
      <c r="BI192" s="79"/>
      <c r="BJ192" s="79"/>
      <c r="BK192" s="71">
        <v>0</v>
      </c>
      <c r="BL192" s="79"/>
      <c r="BM192" s="79"/>
      <c r="BN192" s="79"/>
      <c r="BO192" s="79"/>
      <c r="BP192" s="79"/>
      <c r="BQ192" s="79"/>
      <c r="BR192" s="79"/>
      <c r="BS192" s="79"/>
      <c r="BT192" s="79"/>
      <c r="BU192" s="79"/>
      <c r="BV192" s="79"/>
      <c r="BW192" s="79"/>
      <c r="BX192" s="71">
        <v>140000000</v>
      </c>
      <c r="BY192" s="73">
        <v>140000000</v>
      </c>
      <c r="BZ192" s="73">
        <v>0</v>
      </c>
      <c r="CA192" s="73">
        <v>0</v>
      </c>
      <c r="CB192" s="73">
        <v>0</v>
      </c>
      <c r="CC192" s="73">
        <v>0</v>
      </c>
      <c r="CD192" s="73">
        <v>0</v>
      </c>
      <c r="CE192" s="73">
        <v>0</v>
      </c>
      <c r="CF192" s="73">
        <v>0</v>
      </c>
      <c r="CG192" s="73">
        <v>0</v>
      </c>
      <c r="CH192" s="73">
        <v>0</v>
      </c>
      <c r="CI192" s="73">
        <v>0</v>
      </c>
      <c r="CJ192" s="73">
        <v>0</v>
      </c>
      <c r="CK192" s="63" t="s">
        <v>1689</v>
      </c>
      <c r="CL192" s="74" t="s">
        <v>479</v>
      </c>
      <c r="CM192" s="74" t="s">
        <v>480</v>
      </c>
      <c r="CN192" s="74" t="s">
        <v>379</v>
      </c>
      <c r="CO192" s="60">
        <v>1</v>
      </c>
      <c r="CP192" s="61" t="s">
        <v>196</v>
      </c>
      <c r="CQ192" s="60">
        <v>105</v>
      </c>
      <c r="CR192" s="61" t="s">
        <v>1637</v>
      </c>
      <c r="CS192" s="60">
        <v>10502</v>
      </c>
      <c r="CT192" s="61" t="s">
        <v>1681</v>
      </c>
      <c r="CU192" s="62">
        <v>1050201</v>
      </c>
      <c r="CV192" s="63" t="s">
        <v>1682</v>
      </c>
      <c r="CW192" s="100" t="s">
        <v>1683</v>
      </c>
      <c r="CX192" s="100" t="s">
        <v>196</v>
      </c>
      <c r="CY192" s="100" t="s">
        <v>1637</v>
      </c>
      <c r="CZ192" s="100" t="s">
        <v>1681</v>
      </c>
      <c r="DA192" s="100" t="s">
        <v>1682</v>
      </c>
    </row>
    <row r="193" spans="2:105" ht="127.5" hidden="1" x14ac:dyDescent="0.25">
      <c r="B193" s="88" t="s">
        <v>1690</v>
      </c>
      <c r="C193" s="129" t="s">
        <v>1691</v>
      </c>
      <c r="D193" s="63" t="s">
        <v>1629</v>
      </c>
      <c r="E193" s="65" t="s">
        <v>1674</v>
      </c>
      <c r="F193" s="63" t="s">
        <v>1675</v>
      </c>
      <c r="G193" s="62" t="s">
        <v>183</v>
      </c>
      <c r="H193" s="63" t="s">
        <v>567</v>
      </c>
      <c r="I193" s="62" t="s">
        <v>1676</v>
      </c>
      <c r="J193" s="307">
        <v>2016</v>
      </c>
      <c r="K193" s="308">
        <v>0</v>
      </c>
      <c r="L193" s="63" t="s">
        <v>568</v>
      </c>
      <c r="M193" s="63" t="s">
        <v>1692</v>
      </c>
      <c r="N193" s="63" t="s">
        <v>1693</v>
      </c>
      <c r="O193" s="63" t="s">
        <v>1694</v>
      </c>
      <c r="P193" s="63" t="s">
        <v>190</v>
      </c>
      <c r="Q193" s="63" t="s">
        <v>1679</v>
      </c>
      <c r="R193" s="63"/>
      <c r="S193" s="68">
        <v>42</v>
      </c>
      <c r="T193" s="69">
        <v>42</v>
      </c>
      <c r="U193" s="69">
        <v>42</v>
      </c>
      <c r="V193" s="69">
        <v>42</v>
      </c>
      <c r="W193" s="69">
        <v>42</v>
      </c>
      <c r="X193" s="71">
        <v>50000000</v>
      </c>
      <c r="Y193" s="79">
        <v>50000000</v>
      </c>
      <c r="Z193" s="79"/>
      <c r="AA193" s="79"/>
      <c r="AB193" s="79"/>
      <c r="AC193" s="79"/>
      <c r="AD193" s="79"/>
      <c r="AE193" s="79"/>
      <c r="AF193" s="79"/>
      <c r="AG193" s="79"/>
      <c r="AH193" s="79"/>
      <c r="AI193" s="79"/>
      <c r="AJ193" s="79"/>
      <c r="AK193" s="71">
        <v>0</v>
      </c>
      <c r="AL193" s="79"/>
      <c r="AM193" s="79"/>
      <c r="AN193" s="79"/>
      <c r="AO193" s="79"/>
      <c r="AP193" s="79"/>
      <c r="AQ193" s="79"/>
      <c r="AR193" s="79"/>
      <c r="AS193" s="79"/>
      <c r="AT193" s="79"/>
      <c r="AU193" s="79"/>
      <c r="AV193" s="79"/>
      <c r="AW193" s="79"/>
      <c r="AX193" s="71">
        <v>0</v>
      </c>
      <c r="AY193" s="79"/>
      <c r="AZ193" s="79"/>
      <c r="BA193" s="79"/>
      <c r="BB193" s="79"/>
      <c r="BC193" s="79"/>
      <c r="BD193" s="79"/>
      <c r="BE193" s="79"/>
      <c r="BF193" s="79"/>
      <c r="BG193" s="79"/>
      <c r="BH193" s="79"/>
      <c r="BI193" s="79"/>
      <c r="BJ193" s="79"/>
      <c r="BK193" s="71">
        <v>0</v>
      </c>
      <c r="BL193" s="79"/>
      <c r="BM193" s="79"/>
      <c r="BN193" s="79"/>
      <c r="BO193" s="79"/>
      <c r="BP193" s="79"/>
      <c r="BQ193" s="79"/>
      <c r="BR193" s="79"/>
      <c r="BS193" s="79"/>
      <c r="BT193" s="79"/>
      <c r="BU193" s="79"/>
      <c r="BV193" s="79"/>
      <c r="BW193" s="79"/>
      <c r="BX193" s="71">
        <v>50000000</v>
      </c>
      <c r="BY193" s="73">
        <v>50000000</v>
      </c>
      <c r="BZ193" s="73">
        <v>0</v>
      </c>
      <c r="CA193" s="73">
        <v>0</v>
      </c>
      <c r="CB193" s="73">
        <v>0</v>
      </c>
      <c r="CC193" s="73">
        <v>0</v>
      </c>
      <c r="CD193" s="73">
        <v>0</v>
      </c>
      <c r="CE193" s="73">
        <v>0</v>
      </c>
      <c r="CF193" s="73">
        <v>0</v>
      </c>
      <c r="CG193" s="73">
        <v>0</v>
      </c>
      <c r="CH193" s="73">
        <v>0</v>
      </c>
      <c r="CI193" s="73">
        <v>0</v>
      </c>
      <c r="CJ193" s="73">
        <v>0</v>
      </c>
      <c r="CK193" s="63" t="s">
        <v>1695</v>
      </c>
      <c r="CL193" s="74" t="s">
        <v>479</v>
      </c>
      <c r="CM193" s="74" t="s">
        <v>480</v>
      </c>
      <c r="CN193" s="74" t="s">
        <v>379</v>
      </c>
      <c r="CO193" s="60">
        <v>1</v>
      </c>
      <c r="CP193" s="61" t="s">
        <v>196</v>
      </c>
      <c r="CQ193" s="60">
        <v>105</v>
      </c>
      <c r="CR193" s="61" t="s">
        <v>1637</v>
      </c>
      <c r="CS193" s="60">
        <v>10502</v>
      </c>
      <c r="CT193" s="61" t="s">
        <v>1681</v>
      </c>
      <c r="CU193" s="62">
        <v>1050201</v>
      </c>
      <c r="CV193" s="63" t="s">
        <v>1682</v>
      </c>
      <c r="CW193" s="100" t="s">
        <v>1683</v>
      </c>
      <c r="CX193" s="100" t="s">
        <v>196</v>
      </c>
      <c r="CY193" s="100" t="s">
        <v>1637</v>
      </c>
      <c r="CZ193" s="100" t="s">
        <v>1681</v>
      </c>
      <c r="DA193" s="100" t="s">
        <v>1682</v>
      </c>
    </row>
    <row r="194" spans="2:105" ht="127.5" hidden="1" x14ac:dyDescent="0.25">
      <c r="B194" s="88" t="s">
        <v>1696</v>
      </c>
      <c r="C194" s="129" t="s">
        <v>1697</v>
      </c>
      <c r="D194" s="63" t="s">
        <v>1629</v>
      </c>
      <c r="E194" s="65" t="s">
        <v>1674</v>
      </c>
      <c r="F194" s="63" t="s">
        <v>1675</v>
      </c>
      <c r="G194" s="62" t="s">
        <v>183</v>
      </c>
      <c r="H194" s="63" t="s">
        <v>567</v>
      </c>
      <c r="I194" s="62" t="s">
        <v>1676</v>
      </c>
      <c r="J194" s="307">
        <v>2016</v>
      </c>
      <c r="K194" s="308">
        <v>0</v>
      </c>
      <c r="L194" s="63" t="s">
        <v>568</v>
      </c>
      <c r="M194" s="63" t="s">
        <v>1698</v>
      </c>
      <c r="N194" s="63" t="s">
        <v>1699</v>
      </c>
      <c r="O194" s="63" t="s">
        <v>5942</v>
      </c>
      <c r="P194" s="63" t="s">
        <v>190</v>
      </c>
      <c r="Q194" s="63" t="s">
        <v>1679</v>
      </c>
      <c r="R194" s="63"/>
      <c r="S194" s="68">
        <v>1</v>
      </c>
      <c r="T194" s="69">
        <v>0</v>
      </c>
      <c r="U194" s="69">
        <v>1</v>
      </c>
      <c r="V194" s="69">
        <v>1</v>
      </c>
      <c r="W194" s="69">
        <v>1</v>
      </c>
      <c r="X194" s="71">
        <v>0</v>
      </c>
      <c r="Y194" s="79"/>
      <c r="Z194" s="79"/>
      <c r="AA194" s="79"/>
      <c r="AB194" s="79"/>
      <c r="AC194" s="79"/>
      <c r="AD194" s="79"/>
      <c r="AE194" s="79"/>
      <c r="AF194" s="79"/>
      <c r="AG194" s="79"/>
      <c r="AH194" s="79"/>
      <c r="AI194" s="79"/>
      <c r="AJ194" s="79"/>
      <c r="AK194" s="71">
        <v>10000000</v>
      </c>
      <c r="AL194" s="79">
        <v>10000000</v>
      </c>
      <c r="AM194" s="79"/>
      <c r="AN194" s="79"/>
      <c r="AO194" s="79"/>
      <c r="AP194" s="79"/>
      <c r="AQ194" s="79"/>
      <c r="AR194" s="79"/>
      <c r="AS194" s="79"/>
      <c r="AT194" s="79"/>
      <c r="AU194" s="79"/>
      <c r="AV194" s="79"/>
      <c r="AW194" s="79"/>
      <c r="AX194" s="71">
        <v>0</v>
      </c>
      <c r="AY194" s="79"/>
      <c r="AZ194" s="79"/>
      <c r="BA194" s="79"/>
      <c r="BB194" s="79"/>
      <c r="BC194" s="79"/>
      <c r="BD194" s="79"/>
      <c r="BE194" s="79"/>
      <c r="BF194" s="79"/>
      <c r="BG194" s="79"/>
      <c r="BH194" s="79"/>
      <c r="BI194" s="79"/>
      <c r="BJ194" s="79"/>
      <c r="BK194" s="71">
        <v>0</v>
      </c>
      <c r="BL194" s="79"/>
      <c r="BM194" s="79"/>
      <c r="BN194" s="79"/>
      <c r="BO194" s="79"/>
      <c r="BP194" s="79"/>
      <c r="BQ194" s="79"/>
      <c r="BR194" s="79"/>
      <c r="BS194" s="79"/>
      <c r="BT194" s="79"/>
      <c r="BU194" s="79"/>
      <c r="BV194" s="79"/>
      <c r="BW194" s="79"/>
      <c r="BX194" s="71">
        <v>10000000</v>
      </c>
      <c r="BY194" s="73">
        <v>10000000</v>
      </c>
      <c r="BZ194" s="73">
        <v>0</v>
      </c>
      <c r="CA194" s="73">
        <v>0</v>
      </c>
      <c r="CB194" s="73">
        <v>0</v>
      </c>
      <c r="CC194" s="73">
        <v>0</v>
      </c>
      <c r="CD194" s="73">
        <v>0</v>
      </c>
      <c r="CE194" s="73">
        <v>0</v>
      </c>
      <c r="CF194" s="73">
        <v>0</v>
      </c>
      <c r="CG194" s="73">
        <v>0</v>
      </c>
      <c r="CH194" s="73">
        <v>0</v>
      </c>
      <c r="CI194" s="73">
        <v>0</v>
      </c>
      <c r="CJ194" s="73">
        <v>0</v>
      </c>
      <c r="CK194" s="63" t="s">
        <v>1700</v>
      </c>
      <c r="CL194" s="74" t="s">
        <v>479</v>
      </c>
      <c r="CM194" s="74" t="s">
        <v>480</v>
      </c>
      <c r="CN194" s="74" t="s">
        <v>195</v>
      </c>
      <c r="CO194" s="60">
        <v>1</v>
      </c>
      <c r="CP194" s="61" t="s">
        <v>196</v>
      </c>
      <c r="CQ194" s="60">
        <v>105</v>
      </c>
      <c r="CR194" s="61" t="s">
        <v>1637</v>
      </c>
      <c r="CS194" s="60">
        <v>10502</v>
      </c>
      <c r="CT194" s="61" t="s">
        <v>1681</v>
      </c>
      <c r="CU194" s="62">
        <v>1050201</v>
      </c>
      <c r="CV194" s="63" t="s">
        <v>1682</v>
      </c>
      <c r="CW194" s="100" t="s">
        <v>1683</v>
      </c>
      <c r="CX194" s="100" t="s">
        <v>196</v>
      </c>
      <c r="CY194" s="100" t="s">
        <v>1637</v>
      </c>
      <c r="CZ194" s="100" t="s">
        <v>1681</v>
      </c>
      <c r="DA194" s="100" t="s">
        <v>1682</v>
      </c>
    </row>
    <row r="195" spans="2:105" ht="127.5" hidden="1" x14ac:dyDescent="0.25">
      <c r="B195" s="88" t="s">
        <v>1701</v>
      </c>
      <c r="C195" s="65" t="s">
        <v>1702</v>
      </c>
      <c r="D195" s="63" t="s">
        <v>709</v>
      </c>
      <c r="E195" s="65" t="s">
        <v>1674</v>
      </c>
      <c r="F195" s="63" t="s">
        <v>1675</v>
      </c>
      <c r="G195" s="62" t="s">
        <v>240</v>
      </c>
      <c r="H195" s="63" t="s">
        <v>710</v>
      </c>
      <c r="I195" s="62" t="s">
        <v>185</v>
      </c>
      <c r="J195" s="307">
        <v>2016</v>
      </c>
      <c r="K195" s="308">
        <v>0</v>
      </c>
      <c r="L195" s="63" t="s">
        <v>711</v>
      </c>
      <c r="M195" s="63" t="s">
        <v>1703</v>
      </c>
      <c r="N195" s="63" t="s">
        <v>1704</v>
      </c>
      <c r="O195" s="63" t="s">
        <v>1705</v>
      </c>
      <c r="P195" s="63" t="s">
        <v>246</v>
      </c>
      <c r="Q195" s="63" t="s">
        <v>1706</v>
      </c>
      <c r="R195" s="63"/>
      <c r="S195" s="68">
        <v>2</v>
      </c>
      <c r="T195" s="69">
        <v>0</v>
      </c>
      <c r="U195" s="69">
        <v>2</v>
      </c>
      <c r="V195" s="69">
        <v>2</v>
      </c>
      <c r="W195" s="69">
        <v>2</v>
      </c>
      <c r="X195" s="71">
        <v>0</v>
      </c>
      <c r="Y195" s="79"/>
      <c r="Z195" s="79"/>
      <c r="AA195" s="79"/>
      <c r="AB195" s="79"/>
      <c r="AC195" s="79"/>
      <c r="AD195" s="79"/>
      <c r="AE195" s="79"/>
      <c r="AF195" s="79"/>
      <c r="AG195" s="79"/>
      <c r="AH195" s="78"/>
      <c r="AI195" s="79"/>
      <c r="AJ195" s="79"/>
      <c r="AK195" s="71">
        <v>1500000000</v>
      </c>
      <c r="AL195" s="79">
        <v>1000000000</v>
      </c>
      <c r="AM195" s="79"/>
      <c r="AN195" s="79"/>
      <c r="AO195" s="79"/>
      <c r="AP195" s="79"/>
      <c r="AQ195" s="79"/>
      <c r="AR195" s="79"/>
      <c r="AS195" s="79"/>
      <c r="AT195" s="79">
        <v>500000000</v>
      </c>
      <c r="AU195" s="78"/>
      <c r="AV195" s="79"/>
      <c r="AW195" s="79"/>
      <c r="AX195" s="71">
        <v>1500000000</v>
      </c>
      <c r="AY195" s="79"/>
      <c r="AZ195" s="79"/>
      <c r="BA195" s="79"/>
      <c r="BB195" s="79"/>
      <c r="BC195" s="79"/>
      <c r="BD195" s="79"/>
      <c r="BE195" s="79"/>
      <c r="BF195" s="79"/>
      <c r="BG195" s="79">
        <v>1500000000</v>
      </c>
      <c r="BH195" s="78"/>
      <c r="BI195" s="79"/>
      <c r="BJ195" s="79"/>
      <c r="BK195" s="71">
        <v>0</v>
      </c>
      <c r="BL195" s="79"/>
      <c r="BM195" s="79"/>
      <c r="BN195" s="79"/>
      <c r="BO195" s="79"/>
      <c r="BP195" s="79"/>
      <c r="BQ195" s="79"/>
      <c r="BR195" s="79"/>
      <c r="BS195" s="79"/>
      <c r="BT195" s="79"/>
      <c r="BU195" s="78"/>
      <c r="BV195" s="79"/>
      <c r="BW195" s="79"/>
      <c r="BX195" s="71">
        <v>3000000000</v>
      </c>
      <c r="BY195" s="73">
        <v>1000000000</v>
      </c>
      <c r="BZ195" s="73">
        <v>0</v>
      </c>
      <c r="CA195" s="73">
        <v>0</v>
      </c>
      <c r="CB195" s="73">
        <v>0</v>
      </c>
      <c r="CC195" s="73">
        <v>0</v>
      </c>
      <c r="CD195" s="73">
        <v>0</v>
      </c>
      <c r="CE195" s="73">
        <v>0</v>
      </c>
      <c r="CF195" s="73">
        <v>0</v>
      </c>
      <c r="CG195" s="73">
        <v>2000000000</v>
      </c>
      <c r="CH195" s="73">
        <v>0</v>
      </c>
      <c r="CI195" s="73">
        <v>0</v>
      </c>
      <c r="CJ195" s="73">
        <v>0</v>
      </c>
      <c r="CK195" s="63" t="s">
        <v>1707</v>
      </c>
      <c r="CL195" s="74" t="s">
        <v>479</v>
      </c>
      <c r="CM195" s="74" t="s">
        <v>480</v>
      </c>
      <c r="CN195" s="74" t="s">
        <v>606</v>
      </c>
      <c r="CO195" s="60">
        <v>1</v>
      </c>
      <c r="CP195" s="61" t="s">
        <v>196</v>
      </c>
      <c r="CQ195" s="60">
        <v>105</v>
      </c>
      <c r="CR195" s="61" t="s">
        <v>1637</v>
      </c>
      <c r="CS195" s="60">
        <v>10502</v>
      </c>
      <c r="CT195" s="61" t="s">
        <v>1681</v>
      </c>
      <c r="CU195" s="62">
        <v>1050201</v>
      </c>
      <c r="CV195" s="63" t="s">
        <v>1682</v>
      </c>
      <c r="CW195" s="100" t="s">
        <v>1683</v>
      </c>
      <c r="CX195" s="100" t="s">
        <v>196</v>
      </c>
      <c r="CY195" s="100" t="s">
        <v>1637</v>
      </c>
      <c r="CZ195" s="100" t="s">
        <v>1681</v>
      </c>
      <c r="DA195" s="100" t="s">
        <v>1682</v>
      </c>
    </row>
    <row r="196" spans="2:105" ht="127.5" hidden="1" x14ac:dyDescent="0.25">
      <c r="B196" s="88" t="s">
        <v>1708</v>
      </c>
      <c r="C196" s="80" t="s">
        <v>1709</v>
      </c>
      <c r="D196" s="63" t="s">
        <v>1629</v>
      </c>
      <c r="E196" s="65" t="s">
        <v>1674</v>
      </c>
      <c r="F196" s="63" t="s">
        <v>1675</v>
      </c>
      <c r="G196" s="62" t="s">
        <v>240</v>
      </c>
      <c r="H196" s="63" t="s">
        <v>710</v>
      </c>
      <c r="I196" s="62" t="s">
        <v>185</v>
      </c>
      <c r="J196" s="307">
        <v>2015</v>
      </c>
      <c r="K196" s="308">
        <v>0</v>
      </c>
      <c r="L196" s="63" t="s">
        <v>778</v>
      </c>
      <c r="M196" s="63" t="s">
        <v>5925</v>
      </c>
      <c r="N196" s="63" t="s">
        <v>5926</v>
      </c>
      <c r="O196" s="63" t="s">
        <v>5943</v>
      </c>
      <c r="P196" s="63" t="s">
        <v>657</v>
      </c>
      <c r="Q196" s="63" t="s">
        <v>1713</v>
      </c>
      <c r="R196" s="63"/>
      <c r="S196" s="68">
        <v>210</v>
      </c>
      <c r="T196" s="69">
        <v>25</v>
      </c>
      <c r="U196" s="69">
        <v>75</v>
      </c>
      <c r="V196" s="69">
        <v>150</v>
      </c>
      <c r="W196" s="69">
        <v>210</v>
      </c>
      <c r="X196" s="71">
        <v>120000000</v>
      </c>
      <c r="Y196" s="79">
        <v>120000000</v>
      </c>
      <c r="Z196" s="79"/>
      <c r="AA196" s="79"/>
      <c r="AB196" s="79"/>
      <c r="AC196" s="79"/>
      <c r="AD196" s="79"/>
      <c r="AE196" s="79"/>
      <c r="AF196" s="79"/>
      <c r="AG196" s="79"/>
      <c r="AH196" s="79"/>
      <c r="AI196" s="79"/>
      <c r="AJ196" s="79"/>
      <c r="AK196" s="71">
        <v>238000000</v>
      </c>
      <c r="AL196" s="79">
        <v>238000000</v>
      </c>
      <c r="AM196" s="79"/>
      <c r="AN196" s="79"/>
      <c r="AO196" s="79"/>
      <c r="AP196" s="79"/>
      <c r="AQ196" s="79"/>
      <c r="AR196" s="79"/>
      <c r="AS196" s="79"/>
      <c r="AT196" s="79"/>
      <c r="AU196" s="79"/>
      <c r="AV196" s="79"/>
      <c r="AW196" s="79"/>
      <c r="AX196" s="71">
        <v>357000000</v>
      </c>
      <c r="AY196" s="79">
        <v>357000000</v>
      </c>
      <c r="AZ196" s="79"/>
      <c r="BA196" s="79"/>
      <c r="BB196" s="79"/>
      <c r="BC196" s="79"/>
      <c r="BD196" s="79"/>
      <c r="BE196" s="79"/>
      <c r="BF196" s="79"/>
      <c r="BG196" s="79"/>
      <c r="BH196" s="79"/>
      <c r="BI196" s="79"/>
      <c r="BJ196" s="79"/>
      <c r="BK196" s="71">
        <v>285000000</v>
      </c>
      <c r="BL196" s="79">
        <v>285000000</v>
      </c>
      <c r="BM196" s="79"/>
      <c r="BN196" s="79"/>
      <c r="BO196" s="79"/>
      <c r="BP196" s="79"/>
      <c r="BQ196" s="79"/>
      <c r="BR196" s="79"/>
      <c r="BS196" s="79"/>
      <c r="BT196" s="79"/>
      <c r="BU196" s="79"/>
      <c r="BV196" s="79"/>
      <c r="BW196" s="79"/>
      <c r="BX196" s="71">
        <v>1000000000</v>
      </c>
      <c r="BY196" s="73">
        <v>1000000000</v>
      </c>
      <c r="BZ196" s="73">
        <v>0</v>
      </c>
      <c r="CA196" s="73">
        <v>0</v>
      </c>
      <c r="CB196" s="73">
        <v>0</v>
      </c>
      <c r="CC196" s="73">
        <v>0</v>
      </c>
      <c r="CD196" s="73">
        <v>0</v>
      </c>
      <c r="CE196" s="73">
        <v>0</v>
      </c>
      <c r="CF196" s="73">
        <v>0</v>
      </c>
      <c r="CG196" s="73">
        <v>0</v>
      </c>
      <c r="CH196" s="73">
        <v>0</v>
      </c>
      <c r="CI196" s="73">
        <v>0</v>
      </c>
      <c r="CJ196" s="73">
        <v>0</v>
      </c>
      <c r="CK196" s="63" t="s">
        <v>1714</v>
      </c>
      <c r="CL196" s="74" t="s">
        <v>479</v>
      </c>
      <c r="CM196" s="74" t="s">
        <v>480</v>
      </c>
      <c r="CN196" s="74" t="s">
        <v>379</v>
      </c>
      <c r="CO196" s="60">
        <v>1</v>
      </c>
      <c r="CP196" s="61" t="s">
        <v>196</v>
      </c>
      <c r="CQ196" s="60">
        <v>105</v>
      </c>
      <c r="CR196" s="61" t="s">
        <v>1637</v>
      </c>
      <c r="CS196" s="60">
        <v>10502</v>
      </c>
      <c r="CT196" s="61" t="s">
        <v>1681</v>
      </c>
      <c r="CU196" s="62">
        <v>1050202</v>
      </c>
      <c r="CV196" s="63" t="s">
        <v>1715</v>
      </c>
      <c r="CW196" s="100" t="s">
        <v>1683</v>
      </c>
      <c r="CX196" s="100" t="s">
        <v>196</v>
      </c>
      <c r="CY196" s="100" t="s">
        <v>1637</v>
      </c>
      <c r="CZ196" s="100" t="s">
        <v>1681</v>
      </c>
      <c r="DA196" s="100" t="s">
        <v>1715</v>
      </c>
    </row>
    <row r="197" spans="2:105" ht="127.5" hidden="1" x14ac:dyDescent="0.25">
      <c r="B197" s="88" t="s">
        <v>1716</v>
      </c>
      <c r="C197" s="129" t="s">
        <v>1717</v>
      </c>
      <c r="D197" s="63" t="s">
        <v>1629</v>
      </c>
      <c r="E197" s="65" t="s">
        <v>1674</v>
      </c>
      <c r="F197" s="63" t="s">
        <v>1675</v>
      </c>
      <c r="G197" s="62" t="s">
        <v>240</v>
      </c>
      <c r="H197" s="63" t="s">
        <v>710</v>
      </c>
      <c r="I197" s="62" t="s">
        <v>185</v>
      </c>
      <c r="J197" s="307">
        <v>2015</v>
      </c>
      <c r="K197" s="308">
        <v>1</v>
      </c>
      <c r="L197" s="63" t="s">
        <v>778</v>
      </c>
      <c r="M197" s="63" t="s">
        <v>5927</v>
      </c>
      <c r="N197" s="63" t="s">
        <v>6103</v>
      </c>
      <c r="O197" s="63" t="s">
        <v>5944</v>
      </c>
      <c r="P197" s="63" t="s">
        <v>657</v>
      </c>
      <c r="Q197" s="63" t="s">
        <v>1721</v>
      </c>
      <c r="R197" s="63"/>
      <c r="S197" s="68">
        <v>1</v>
      </c>
      <c r="T197" s="69">
        <v>0</v>
      </c>
      <c r="U197" s="69">
        <v>1</v>
      </c>
      <c r="V197" s="69">
        <v>1</v>
      </c>
      <c r="W197" s="69">
        <v>1</v>
      </c>
      <c r="X197" s="71">
        <v>0</v>
      </c>
      <c r="Y197" s="79"/>
      <c r="Z197" s="79"/>
      <c r="AA197" s="79"/>
      <c r="AB197" s="79"/>
      <c r="AC197" s="79"/>
      <c r="AD197" s="79"/>
      <c r="AE197" s="79"/>
      <c r="AF197" s="79"/>
      <c r="AG197" s="79"/>
      <c r="AH197" s="79"/>
      <c r="AI197" s="79"/>
      <c r="AJ197" s="79"/>
      <c r="AK197" s="71">
        <v>100000000</v>
      </c>
      <c r="AL197" s="79">
        <v>100000000</v>
      </c>
      <c r="AM197" s="79"/>
      <c r="AN197" s="79"/>
      <c r="AO197" s="79"/>
      <c r="AP197" s="79"/>
      <c r="AQ197" s="79"/>
      <c r="AR197" s="79"/>
      <c r="AS197" s="79"/>
      <c r="AT197" s="79"/>
      <c r="AU197" s="79"/>
      <c r="AV197" s="79"/>
      <c r="AW197" s="79"/>
      <c r="AX197" s="71">
        <v>0</v>
      </c>
      <c r="AY197" s="79"/>
      <c r="AZ197" s="79"/>
      <c r="BA197" s="79"/>
      <c r="BB197" s="79"/>
      <c r="BC197" s="79"/>
      <c r="BD197" s="79"/>
      <c r="BE197" s="79"/>
      <c r="BF197" s="79"/>
      <c r="BG197" s="79"/>
      <c r="BH197" s="79"/>
      <c r="BI197" s="79"/>
      <c r="BJ197" s="79"/>
      <c r="BK197" s="71">
        <v>0</v>
      </c>
      <c r="BL197" s="79"/>
      <c r="BM197" s="79"/>
      <c r="BN197" s="79"/>
      <c r="BO197" s="79"/>
      <c r="BP197" s="79"/>
      <c r="BQ197" s="79"/>
      <c r="BR197" s="79"/>
      <c r="BS197" s="79"/>
      <c r="BT197" s="79"/>
      <c r="BU197" s="79"/>
      <c r="BV197" s="79"/>
      <c r="BW197" s="79"/>
      <c r="BX197" s="71">
        <v>100000000</v>
      </c>
      <c r="BY197" s="73">
        <v>100000000</v>
      </c>
      <c r="BZ197" s="73">
        <v>0</v>
      </c>
      <c r="CA197" s="73">
        <v>0</v>
      </c>
      <c r="CB197" s="73">
        <v>0</v>
      </c>
      <c r="CC197" s="73">
        <v>0</v>
      </c>
      <c r="CD197" s="73">
        <v>0</v>
      </c>
      <c r="CE197" s="73">
        <v>0</v>
      </c>
      <c r="CF197" s="73">
        <v>0</v>
      </c>
      <c r="CG197" s="73">
        <v>0</v>
      </c>
      <c r="CH197" s="73">
        <v>0</v>
      </c>
      <c r="CI197" s="73">
        <v>0</v>
      </c>
      <c r="CJ197" s="73">
        <v>0</v>
      </c>
      <c r="CK197" s="63" t="s">
        <v>1722</v>
      </c>
      <c r="CL197" s="74" t="s">
        <v>479</v>
      </c>
      <c r="CM197" s="74" t="s">
        <v>480</v>
      </c>
      <c r="CN197" s="74" t="s">
        <v>379</v>
      </c>
      <c r="CO197" s="60">
        <v>1</v>
      </c>
      <c r="CP197" s="61" t="s">
        <v>196</v>
      </c>
      <c r="CQ197" s="60">
        <v>105</v>
      </c>
      <c r="CR197" s="61" t="s">
        <v>1637</v>
      </c>
      <c r="CS197" s="60">
        <v>10502</v>
      </c>
      <c r="CT197" s="61" t="s">
        <v>1681</v>
      </c>
      <c r="CU197" s="62">
        <v>1050202</v>
      </c>
      <c r="CV197" s="63" t="s">
        <v>1715</v>
      </c>
      <c r="CW197" s="100" t="s">
        <v>1683</v>
      </c>
      <c r="CX197" s="100" t="s">
        <v>196</v>
      </c>
      <c r="CY197" s="100" t="s">
        <v>1637</v>
      </c>
      <c r="CZ197" s="100" t="s">
        <v>1681</v>
      </c>
      <c r="DA197" s="100" t="s">
        <v>1715</v>
      </c>
    </row>
    <row r="198" spans="2:105" ht="127.5" x14ac:dyDescent="0.25">
      <c r="B198" s="88" t="s">
        <v>1723</v>
      </c>
      <c r="C198" s="129" t="s">
        <v>1724</v>
      </c>
      <c r="D198" s="63" t="s">
        <v>1629</v>
      </c>
      <c r="E198" s="65" t="s">
        <v>1674</v>
      </c>
      <c r="F198" s="63" t="s">
        <v>1675</v>
      </c>
      <c r="G198" s="62" t="s">
        <v>183</v>
      </c>
      <c r="H198" s="63" t="s">
        <v>710</v>
      </c>
      <c r="I198" s="62" t="s">
        <v>185</v>
      </c>
      <c r="J198" s="307">
        <v>2015</v>
      </c>
      <c r="K198" s="308">
        <v>0</v>
      </c>
      <c r="L198" s="63" t="s">
        <v>778</v>
      </c>
      <c r="M198" s="63" t="s">
        <v>5928</v>
      </c>
      <c r="N198" s="63" t="s">
        <v>6102</v>
      </c>
      <c r="O198" s="63" t="s">
        <v>5933</v>
      </c>
      <c r="P198" s="63" t="s">
        <v>657</v>
      </c>
      <c r="Q198" s="63" t="s">
        <v>1728</v>
      </c>
      <c r="R198" s="63"/>
      <c r="S198" s="68">
        <v>100</v>
      </c>
      <c r="T198" s="69">
        <v>50</v>
      </c>
      <c r="U198" s="69">
        <v>67</v>
      </c>
      <c r="V198" s="69">
        <v>83</v>
      </c>
      <c r="W198" s="69">
        <v>100</v>
      </c>
      <c r="X198" s="71">
        <v>20000000</v>
      </c>
      <c r="Y198" s="79">
        <v>20000000</v>
      </c>
      <c r="Z198" s="79"/>
      <c r="AA198" s="79"/>
      <c r="AB198" s="79"/>
      <c r="AC198" s="79"/>
      <c r="AD198" s="79"/>
      <c r="AE198" s="79"/>
      <c r="AF198" s="79"/>
      <c r="AG198" s="79"/>
      <c r="AH198" s="79"/>
      <c r="AI198" s="79"/>
      <c r="AJ198" s="79"/>
      <c r="AK198" s="71">
        <v>22000000</v>
      </c>
      <c r="AL198" s="79">
        <v>22000000</v>
      </c>
      <c r="AM198" s="79"/>
      <c r="AN198" s="79"/>
      <c r="AO198" s="79"/>
      <c r="AP198" s="79"/>
      <c r="AQ198" s="79"/>
      <c r="AR198" s="79"/>
      <c r="AS198" s="79"/>
      <c r="AT198" s="79"/>
      <c r="AU198" s="79"/>
      <c r="AV198" s="79"/>
      <c r="AW198" s="79"/>
      <c r="AX198" s="71">
        <v>25000000</v>
      </c>
      <c r="AY198" s="79">
        <v>25000000</v>
      </c>
      <c r="AZ198" s="79"/>
      <c r="BA198" s="79"/>
      <c r="BB198" s="79"/>
      <c r="BC198" s="79"/>
      <c r="BD198" s="79"/>
      <c r="BE198" s="79"/>
      <c r="BF198" s="79"/>
      <c r="BG198" s="79"/>
      <c r="BH198" s="79"/>
      <c r="BI198" s="79"/>
      <c r="BJ198" s="79"/>
      <c r="BK198" s="71">
        <v>33000000</v>
      </c>
      <c r="BL198" s="79">
        <v>33000000</v>
      </c>
      <c r="BM198" s="79"/>
      <c r="BN198" s="79"/>
      <c r="BO198" s="79"/>
      <c r="BP198" s="79"/>
      <c r="BQ198" s="79"/>
      <c r="BR198" s="79"/>
      <c r="BS198" s="79"/>
      <c r="BT198" s="79"/>
      <c r="BU198" s="79"/>
      <c r="BV198" s="79"/>
      <c r="BW198" s="79"/>
      <c r="BX198" s="71">
        <v>100000000</v>
      </c>
      <c r="BY198" s="73">
        <v>100000000</v>
      </c>
      <c r="BZ198" s="73">
        <v>0</v>
      </c>
      <c r="CA198" s="73">
        <v>0</v>
      </c>
      <c r="CB198" s="73">
        <v>0</v>
      </c>
      <c r="CC198" s="73">
        <v>0</v>
      </c>
      <c r="CD198" s="73">
        <v>0</v>
      </c>
      <c r="CE198" s="73">
        <v>0</v>
      </c>
      <c r="CF198" s="73">
        <v>0</v>
      </c>
      <c r="CG198" s="73">
        <v>0</v>
      </c>
      <c r="CH198" s="73">
        <v>0</v>
      </c>
      <c r="CI198" s="73">
        <v>0</v>
      </c>
      <c r="CJ198" s="73">
        <v>0</v>
      </c>
      <c r="CK198" s="63" t="s">
        <v>1729</v>
      </c>
      <c r="CL198" s="74" t="s">
        <v>479</v>
      </c>
      <c r="CM198" s="74" t="s">
        <v>480</v>
      </c>
      <c r="CN198" s="74" t="s">
        <v>379</v>
      </c>
      <c r="CO198" s="60">
        <v>1</v>
      </c>
      <c r="CP198" s="61" t="s">
        <v>196</v>
      </c>
      <c r="CQ198" s="60">
        <v>105</v>
      </c>
      <c r="CR198" s="61" t="s">
        <v>1637</v>
      </c>
      <c r="CS198" s="60">
        <v>10502</v>
      </c>
      <c r="CT198" s="61" t="s">
        <v>1681</v>
      </c>
      <c r="CU198" s="62">
        <v>1050203</v>
      </c>
      <c r="CV198" s="63" t="s">
        <v>1730</v>
      </c>
      <c r="CW198" s="100" t="s">
        <v>1683</v>
      </c>
      <c r="CX198" s="100" t="s">
        <v>196</v>
      </c>
      <c r="CY198" s="100" t="s">
        <v>1637</v>
      </c>
      <c r="CZ198" s="100" t="s">
        <v>1681</v>
      </c>
      <c r="DA198" s="100" t="s">
        <v>1730</v>
      </c>
    </row>
    <row r="199" spans="2:105" ht="127.5" hidden="1" x14ac:dyDescent="0.25">
      <c r="B199" s="88" t="s">
        <v>1731</v>
      </c>
      <c r="C199" s="129" t="s">
        <v>1732</v>
      </c>
      <c r="D199" s="63" t="s">
        <v>1629</v>
      </c>
      <c r="E199" s="65" t="s">
        <v>1674</v>
      </c>
      <c r="F199" s="63" t="s">
        <v>1675</v>
      </c>
      <c r="G199" s="62" t="s">
        <v>240</v>
      </c>
      <c r="H199" s="63" t="s">
        <v>567</v>
      </c>
      <c r="I199" s="62" t="s">
        <v>1676</v>
      </c>
      <c r="J199" s="307">
        <v>2016</v>
      </c>
      <c r="K199" s="308">
        <v>4</v>
      </c>
      <c r="L199" s="63" t="s">
        <v>568</v>
      </c>
      <c r="M199" s="63" t="s">
        <v>1733</v>
      </c>
      <c r="N199" s="63" t="s">
        <v>1734</v>
      </c>
      <c r="O199" s="63" t="s">
        <v>5929</v>
      </c>
      <c r="P199" s="63" t="s">
        <v>190</v>
      </c>
      <c r="Q199" s="63" t="s">
        <v>1679</v>
      </c>
      <c r="R199" s="63"/>
      <c r="S199" s="68">
        <v>1</v>
      </c>
      <c r="T199" s="69">
        <v>1</v>
      </c>
      <c r="U199" s="69">
        <v>1</v>
      </c>
      <c r="V199" s="69">
        <v>1</v>
      </c>
      <c r="W199" s="69">
        <v>1</v>
      </c>
      <c r="X199" s="71">
        <v>30000000</v>
      </c>
      <c r="Y199" s="79">
        <v>30000000</v>
      </c>
      <c r="Z199" s="79"/>
      <c r="AA199" s="79"/>
      <c r="AB199" s="79"/>
      <c r="AC199" s="79"/>
      <c r="AD199" s="79"/>
      <c r="AE199" s="79"/>
      <c r="AF199" s="79"/>
      <c r="AG199" s="79"/>
      <c r="AH199" s="79"/>
      <c r="AI199" s="79"/>
      <c r="AJ199" s="79"/>
      <c r="AK199" s="71">
        <v>25000000</v>
      </c>
      <c r="AL199" s="79">
        <v>25000000</v>
      </c>
      <c r="AM199" s="79"/>
      <c r="AN199" s="79"/>
      <c r="AO199" s="79"/>
      <c r="AP199" s="79"/>
      <c r="AQ199" s="79"/>
      <c r="AR199" s="79"/>
      <c r="AS199" s="79"/>
      <c r="AT199" s="79"/>
      <c r="AU199" s="79"/>
      <c r="AV199" s="79"/>
      <c r="AW199" s="79"/>
      <c r="AX199" s="71">
        <v>25000000</v>
      </c>
      <c r="AY199" s="79">
        <v>25000000</v>
      </c>
      <c r="AZ199" s="79"/>
      <c r="BA199" s="79"/>
      <c r="BB199" s="79"/>
      <c r="BC199" s="79"/>
      <c r="BD199" s="79"/>
      <c r="BE199" s="79"/>
      <c r="BF199" s="79"/>
      <c r="BG199" s="79"/>
      <c r="BH199" s="79"/>
      <c r="BI199" s="79"/>
      <c r="BJ199" s="79"/>
      <c r="BK199" s="71">
        <v>20000000</v>
      </c>
      <c r="BL199" s="79">
        <v>20000000</v>
      </c>
      <c r="BM199" s="79"/>
      <c r="BN199" s="79"/>
      <c r="BO199" s="79"/>
      <c r="BP199" s="79"/>
      <c r="BQ199" s="79"/>
      <c r="BR199" s="79"/>
      <c r="BS199" s="79"/>
      <c r="BT199" s="79"/>
      <c r="BU199" s="79"/>
      <c r="BV199" s="79"/>
      <c r="BW199" s="79"/>
      <c r="BX199" s="71">
        <v>100000000</v>
      </c>
      <c r="BY199" s="73">
        <v>100000000</v>
      </c>
      <c r="BZ199" s="73">
        <v>0</v>
      </c>
      <c r="CA199" s="73">
        <v>0</v>
      </c>
      <c r="CB199" s="73">
        <v>0</v>
      </c>
      <c r="CC199" s="73">
        <v>0</v>
      </c>
      <c r="CD199" s="73">
        <v>0</v>
      </c>
      <c r="CE199" s="73">
        <v>0</v>
      </c>
      <c r="CF199" s="73">
        <v>0</v>
      </c>
      <c r="CG199" s="73">
        <v>0</v>
      </c>
      <c r="CH199" s="73">
        <v>0</v>
      </c>
      <c r="CI199" s="73">
        <v>0</v>
      </c>
      <c r="CJ199" s="73">
        <v>0</v>
      </c>
      <c r="CK199" s="63" t="s">
        <v>1735</v>
      </c>
      <c r="CL199" s="74" t="s">
        <v>479</v>
      </c>
      <c r="CM199" s="74" t="s">
        <v>480</v>
      </c>
      <c r="CN199" s="74" t="s">
        <v>379</v>
      </c>
      <c r="CO199" s="60">
        <v>1</v>
      </c>
      <c r="CP199" s="61" t="s">
        <v>196</v>
      </c>
      <c r="CQ199" s="60">
        <v>105</v>
      </c>
      <c r="CR199" s="61" t="s">
        <v>1637</v>
      </c>
      <c r="CS199" s="60">
        <v>10502</v>
      </c>
      <c r="CT199" s="61" t="s">
        <v>1681</v>
      </c>
      <c r="CU199" s="62">
        <v>1050203</v>
      </c>
      <c r="CV199" s="63" t="s">
        <v>1730</v>
      </c>
      <c r="CW199" s="100" t="s">
        <v>1683</v>
      </c>
      <c r="CX199" s="100" t="s">
        <v>196</v>
      </c>
      <c r="CY199" s="100" t="s">
        <v>1637</v>
      </c>
      <c r="CZ199" s="100" t="s">
        <v>1681</v>
      </c>
      <c r="DA199" s="100" t="s">
        <v>1730</v>
      </c>
    </row>
    <row r="200" spans="2:105" ht="127.5" hidden="1" x14ac:dyDescent="0.25">
      <c r="B200" s="88" t="s">
        <v>1736</v>
      </c>
      <c r="C200" s="129" t="s">
        <v>1737</v>
      </c>
      <c r="D200" s="63" t="s">
        <v>1629</v>
      </c>
      <c r="E200" s="65" t="s">
        <v>1674</v>
      </c>
      <c r="F200" s="63" t="s">
        <v>1675</v>
      </c>
      <c r="G200" s="62" t="s">
        <v>183</v>
      </c>
      <c r="H200" s="63" t="s">
        <v>567</v>
      </c>
      <c r="I200" s="62" t="s">
        <v>1676</v>
      </c>
      <c r="J200" s="307">
        <v>2016</v>
      </c>
      <c r="K200" s="308">
        <v>0</v>
      </c>
      <c r="L200" s="63" t="s">
        <v>568</v>
      </c>
      <c r="M200" s="63" t="s">
        <v>1738</v>
      </c>
      <c r="N200" s="63" t="s">
        <v>1739</v>
      </c>
      <c r="O200" s="63" t="s">
        <v>1740</v>
      </c>
      <c r="P200" s="63" t="s">
        <v>190</v>
      </c>
      <c r="Q200" s="63" t="s">
        <v>1679</v>
      </c>
      <c r="R200" s="63"/>
      <c r="S200" s="68">
        <v>4</v>
      </c>
      <c r="T200" s="69">
        <v>0</v>
      </c>
      <c r="U200" s="69">
        <v>2</v>
      </c>
      <c r="V200" s="69">
        <v>4</v>
      </c>
      <c r="W200" s="69">
        <v>4</v>
      </c>
      <c r="X200" s="71">
        <v>0</v>
      </c>
      <c r="Y200" s="79"/>
      <c r="Z200" s="79"/>
      <c r="AA200" s="79"/>
      <c r="AB200" s="79"/>
      <c r="AC200" s="79"/>
      <c r="AD200" s="79"/>
      <c r="AE200" s="79"/>
      <c r="AF200" s="79"/>
      <c r="AG200" s="79"/>
      <c r="AH200" s="79"/>
      <c r="AI200" s="79"/>
      <c r="AJ200" s="79"/>
      <c r="AK200" s="71">
        <v>50000000</v>
      </c>
      <c r="AL200" s="79">
        <v>50000000</v>
      </c>
      <c r="AM200" s="79"/>
      <c r="AN200" s="79"/>
      <c r="AO200" s="79"/>
      <c r="AP200" s="79"/>
      <c r="AQ200" s="79"/>
      <c r="AR200" s="79"/>
      <c r="AS200" s="79"/>
      <c r="AT200" s="79"/>
      <c r="AU200" s="79"/>
      <c r="AV200" s="79"/>
      <c r="AW200" s="79"/>
      <c r="AX200" s="71">
        <v>50000000</v>
      </c>
      <c r="AY200" s="79">
        <v>50000000</v>
      </c>
      <c r="AZ200" s="79"/>
      <c r="BA200" s="79"/>
      <c r="BB200" s="79"/>
      <c r="BC200" s="79"/>
      <c r="BD200" s="79"/>
      <c r="BE200" s="79"/>
      <c r="BF200" s="79"/>
      <c r="BG200" s="79"/>
      <c r="BH200" s="79"/>
      <c r="BI200" s="79"/>
      <c r="BJ200" s="79"/>
      <c r="BK200" s="71">
        <v>0</v>
      </c>
      <c r="BL200" s="79"/>
      <c r="BM200" s="79"/>
      <c r="BN200" s="79"/>
      <c r="BO200" s="79"/>
      <c r="BP200" s="79"/>
      <c r="BQ200" s="79"/>
      <c r="BR200" s="79"/>
      <c r="BS200" s="79"/>
      <c r="BT200" s="79"/>
      <c r="BU200" s="79"/>
      <c r="BV200" s="79"/>
      <c r="BW200" s="79"/>
      <c r="BX200" s="71">
        <v>100000000</v>
      </c>
      <c r="BY200" s="73">
        <v>100000000</v>
      </c>
      <c r="BZ200" s="73">
        <v>0</v>
      </c>
      <c r="CA200" s="73">
        <v>0</v>
      </c>
      <c r="CB200" s="73">
        <v>0</v>
      </c>
      <c r="CC200" s="73">
        <v>0</v>
      </c>
      <c r="CD200" s="73">
        <v>0</v>
      </c>
      <c r="CE200" s="73">
        <v>0</v>
      </c>
      <c r="CF200" s="73">
        <v>0</v>
      </c>
      <c r="CG200" s="73">
        <v>0</v>
      </c>
      <c r="CH200" s="73">
        <v>0</v>
      </c>
      <c r="CI200" s="73">
        <v>0</v>
      </c>
      <c r="CJ200" s="73">
        <v>0</v>
      </c>
      <c r="CK200" s="63" t="s">
        <v>1741</v>
      </c>
      <c r="CL200" s="74" t="s">
        <v>479</v>
      </c>
      <c r="CM200" s="74" t="s">
        <v>480</v>
      </c>
      <c r="CN200" s="74" t="s">
        <v>379</v>
      </c>
      <c r="CO200" s="60">
        <v>1</v>
      </c>
      <c r="CP200" s="61" t="s">
        <v>196</v>
      </c>
      <c r="CQ200" s="60">
        <v>105</v>
      </c>
      <c r="CR200" s="61" t="s">
        <v>1637</v>
      </c>
      <c r="CS200" s="60">
        <v>10502</v>
      </c>
      <c r="CT200" s="61" t="s">
        <v>1681</v>
      </c>
      <c r="CU200" s="62">
        <v>1050203</v>
      </c>
      <c r="CV200" s="63" t="s">
        <v>1730</v>
      </c>
      <c r="CW200" s="100" t="s">
        <v>1683</v>
      </c>
      <c r="CX200" s="100" t="s">
        <v>196</v>
      </c>
      <c r="CY200" s="100" t="s">
        <v>1637</v>
      </c>
      <c r="CZ200" s="100" t="s">
        <v>1681</v>
      </c>
      <c r="DA200" s="100" t="s">
        <v>1730</v>
      </c>
    </row>
    <row r="201" spans="2:105" ht="127.5" hidden="1" x14ac:dyDescent="0.25">
      <c r="B201" s="88" t="s">
        <v>1742</v>
      </c>
      <c r="C201" s="80" t="s">
        <v>1743</v>
      </c>
      <c r="D201" s="63" t="s">
        <v>1629</v>
      </c>
      <c r="E201" s="65" t="s">
        <v>1674</v>
      </c>
      <c r="F201" s="63" t="s">
        <v>1675</v>
      </c>
      <c r="G201" s="62" t="s">
        <v>183</v>
      </c>
      <c r="H201" s="63" t="s">
        <v>567</v>
      </c>
      <c r="I201" s="62" t="s">
        <v>1676</v>
      </c>
      <c r="J201" s="307">
        <v>2016</v>
      </c>
      <c r="K201" s="308">
        <v>0</v>
      </c>
      <c r="L201" s="63" t="s">
        <v>568</v>
      </c>
      <c r="M201" s="63" t="s">
        <v>1744</v>
      </c>
      <c r="N201" s="63" t="s">
        <v>1745</v>
      </c>
      <c r="O201" s="63" t="s">
        <v>5936</v>
      </c>
      <c r="P201" s="63" t="s">
        <v>190</v>
      </c>
      <c r="Q201" s="63" t="s">
        <v>1679</v>
      </c>
      <c r="R201" s="63"/>
      <c r="S201" s="68">
        <v>42</v>
      </c>
      <c r="T201" s="69">
        <v>4</v>
      </c>
      <c r="U201" s="69">
        <v>12</v>
      </c>
      <c r="V201" s="69">
        <v>24</v>
      </c>
      <c r="W201" s="69">
        <v>42</v>
      </c>
      <c r="X201" s="71">
        <v>7000000</v>
      </c>
      <c r="Y201" s="79">
        <v>7000000</v>
      </c>
      <c r="Z201" s="79"/>
      <c r="AA201" s="79"/>
      <c r="AB201" s="79"/>
      <c r="AC201" s="79"/>
      <c r="AD201" s="79"/>
      <c r="AE201" s="79"/>
      <c r="AF201" s="79"/>
      <c r="AG201" s="79"/>
      <c r="AH201" s="79"/>
      <c r="AI201" s="79"/>
      <c r="AJ201" s="79"/>
      <c r="AK201" s="71">
        <v>14000000</v>
      </c>
      <c r="AL201" s="79">
        <v>14000000</v>
      </c>
      <c r="AM201" s="79"/>
      <c r="AN201" s="79"/>
      <c r="AO201" s="79"/>
      <c r="AP201" s="79"/>
      <c r="AQ201" s="79"/>
      <c r="AR201" s="79"/>
      <c r="AS201" s="79"/>
      <c r="AT201" s="79"/>
      <c r="AU201" s="79"/>
      <c r="AV201" s="79"/>
      <c r="AW201" s="79"/>
      <c r="AX201" s="71">
        <v>14000000</v>
      </c>
      <c r="AY201" s="79">
        <v>14000000</v>
      </c>
      <c r="AZ201" s="79"/>
      <c r="BA201" s="79"/>
      <c r="BB201" s="79"/>
      <c r="BC201" s="79"/>
      <c r="BD201" s="79"/>
      <c r="BE201" s="79"/>
      <c r="BF201" s="79"/>
      <c r="BG201" s="79"/>
      <c r="BH201" s="79"/>
      <c r="BI201" s="79"/>
      <c r="BJ201" s="79"/>
      <c r="BK201" s="71">
        <v>12000000</v>
      </c>
      <c r="BL201" s="79">
        <v>12000000</v>
      </c>
      <c r="BM201" s="79"/>
      <c r="BN201" s="79"/>
      <c r="BO201" s="79"/>
      <c r="BP201" s="79"/>
      <c r="BQ201" s="79"/>
      <c r="BR201" s="79"/>
      <c r="BS201" s="79"/>
      <c r="BT201" s="79"/>
      <c r="BU201" s="79"/>
      <c r="BV201" s="79"/>
      <c r="BW201" s="79"/>
      <c r="BX201" s="71">
        <v>47000000</v>
      </c>
      <c r="BY201" s="73">
        <v>47000000</v>
      </c>
      <c r="BZ201" s="73">
        <v>0</v>
      </c>
      <c r="CA201" s="73">
        <v>0</v>
      </c>
      <c r="CB201" s="73">
        <v>0</v>
      </c>
      <c r="CC201" s="73">
        <v>0</v>
      </c>
      <c r="CD201" s="73">
        <v>0</v>
      </c>
      <c r="CE201" s="73">
        <v>0</v>
      </c>
      <c r="CF201" s="73">
        <v>0</v>
      </c>
      <c r="CG201" s="73">
        <v>0</v>
      </c>
      <c r="CH201" s="73">
        <v>0</v>
      </c>
      <c r="CI201" s="73">
        <v>0</v>
      </c>
      <c r="CJ201" s="73">
        <v>0</v>
      </c>
      <c r="CK201" s="63" t="s">
        <v>1746</v>
      </c>
      <c r="CL201" s="74" t="s">
        <v>479</v>
      </c>
      <c r="CM201" s="74" t="s">
        <v>480</v>
      </c>
      <c r="CN201" s="74" t="s">
        <v>379</v>
      </c>
      <c r="CO201" s="60">
        <v>1</v>
      </c>
      <c r="CP201" s="61" t="s">
        <v>196</v>
      </c>
      <c r="CQ201" s="60">
        <v>105</v>
      </c>
      <c r="CR201" s="61" t="s">
        <v>1637</v>
      </c>
      <c r="CS201" s="60">
        <v>10502</v>
      </c>
      <c r="CT201" s="61" t="s">
        <v>1681</v>
      </c>
      <c r="CU201" s="62">
        <v>1050203</v>
      </c>
      <c r="CV201" s="63" t="s">
        <v>1730</v>
      </c>
      <c r="CW201" s="100" t="s">
        <v>1683</v>
      </c>
      <c r="CX201" s="100" t="s">
        <v>196</v>
      </c>
      <c r="CY201" s="100" t="s">
        <v>1637</v>
      </c>
      <c r="CZ201" s="100" t="s">
        <v>1681</v>
      </c>
      <c r="DA201" s="100" t="s">
        <v>1730</v>
      </c>
    </row>
    <row r="202" spans="2:105" ht="127.5" hidden="1" x14ac:dyDescent="0.25">
      <c r="B202" s="75" t="s">
        <v>1747</v>
      </c>
      <c r="C202" s="65" t="s">
        <v>1748</v>
      </c>
      <c r="D202" s="63" t="s">
        <v>564</v>
      </c>
      <c r="E202" s="65" t="s">
        <v>1749</v>
      </c>
      <c r="F202" s="63" t="s">
        <v>1750</v>
      </c>
      <c r="G202" s="62" t="s">
        <v>183</v>
      </c>
      <c r="H202" s="63" t="s">
        <v>567</v>
      </c>
      <c r="I202" s="62" t="s">
        <v>185</v>
      </c>
      <c r="J202" s="307">
        <v>2015</v>
      </c>
      <c r="K202" s="308">
        <v>0</v>
      </c>
      <c r="L202" s="63" t="s">
        <v>568</v>
      </c>
      <c r="M202" s="63" t="s">
        <v>1751</v>
      </c>
      <c r="N202" s="63" t="s">
        <v>1752</v>
      </c>
      <c r="O202" s="63" t="s">
        <v>1753</v>
      </c>
      <c r="P202" s="63" t="s">
        <v>246</v>
      </c>
      <c r="Q202" s="63" t="s">
        <v>1754</v>
      </c>
      <c r="R202" s="63"/>
      <c r="S202" s="68">
        <v>0.75</v>
      </c>
      <c r="T202" s="69">
        <v>0</v>
      </c>
      <c r="U202" s="69">
        <v>0.5</v>
      </c>
      <c r="V202" s="69">
        <v>0.75</v>
      </c>
      <c r="W202" s="69">
        <v>0.75</v>
      </c>
      <c r="X202" s="71">
        <v>20000000</v>
      </c>
      <c r="Y202" s="79">
        <v>20000000</v>
      </c>
      <c r="Z202" s="79"/>
      <c r="AA202" s="79"/>
      <c r="AB202" s="79"/>
      <c r="AC202" s="79"/>
      <c r="AD202" s="79"/>
      <c r="AE202" s="79"/>
      <c r="AF202" s="79"/>
      <c r="AG202" s="79"/>
      <c r="AH202" s="79"/>
      <c r="AI202" s="79"/>
      <c r="AJ202" s="79"/>
      <c r="AK202" s="71">
        <v>180000000</v>
      </c>
      <c r="AL202" s="79">
        <v>180000000</v>
      </c>
      <c r="AM202" s="79"/>
      <c r="AN202" s="79"/>
      <c r="AO202" s="79"/>
      <c r="AP202" s="79"/>
      <c r="AQ202" s="79"/>
      <c r="AR202" s="79"/>
      <c r="AS202" s="79"/>
      <c r="AT202" s="79"/>
      <c r="AU202" s="79"/>
      <c r="AV202" s="79"/>
      <c r="AW202" s="79"/>
      <c r="AX202" s="71">
        <v>100000000</v>
      </c>
      <c r="AY202" s="79">
        <v>100000000</v>
      </c>
      <c r="AZ202" s="79"/>
      <c r="BA202" s="79"/>
      <c r="BB202" s="79"/>
      <c r="BC202" s="79"/>
      <c r="BD202" s="79"/>
      <c r="BE202" s="79"/>
      <c r="BF202" s="79"/>
      <c r="BG202" s="79"/>
      <c r="BH202" s="79"/>
      <c r="BI202" s="79"/>
      <c r="BJ202" s="79"/>
      <c r="BK202" s="71">
        <v>100000000</v>
      </c>
      <c r="BL202" s="79">
        <v>100000000</v>
      </c>
      <c r="BM202" s="79"/>
      <c r="BN202" s="79"/>
      <c r="BO202" s="79"/>
      <c r="BP202" s="79"/>
      <c r="BQ202" s="79"/>
      <c r="BR202" s="79"/>
      <c r="BS202" s="79"/>
      <c r="BT202" s="79"/>
      <c r="BU202" s="79"/>
      <c r="BV202" s="79"/>
      <c r="BW202" s="79"/>
      <c r="BX202" s="71">
        <v>400000000</v>
      </c>
      <c r="BY202" s="73">
        <v>400000000</v>
      </c>
      <c r="BZ202" s="73">
        <v>0</v>
      </c>
      <c r="CA202" s="73">
        <v>0</v>
      </c>
      <c r="CB202" s="73">
        <v>0</v>
      </c>
      <c r="CC202" s="73">
        <v>0</v>
      </c>
      <c r="CD202" s="73">
        <v>0</v>
      </c>
      <c r="CE202" s="73">
        <v>0</v>
      </c>
      <c r="CF202" s="73">
        <v>0</v>
      </c>
      <c r="CG202" s="73">
        <v>0</v>
      </c>
      <c r="CH202" s="73">
        <v>0</v>
      </c>
      <c r="CI202" s="73">
        <v>0</v>
      </c>
      <c r="CJ202" s="73">
        <v>0</v>
      </c>
      <c r="CK202" s="63" t="s">
        <v>1755</v>
      </c>
      <c r="CL202" s="74" t="s">
        <v>479</v>
      </c>
      <c r="CM202" s="74" t="s">
        <v>480</v>
      </c>
      <c r="CN202" s="74" t="s">
        <v>918</v>
      </c>
      <c r="CO202" s="60">
        <v>1</v>
      </c>
      <c r="CP202" s="61" t="s">
        <v>196</v>
      </c>
      <c r="CQ202" s="60">
        <v>105</v>
      </c>
      <c r="CR202" s="61" t="s">
        <v>1637</v>
      </c>
      <c r="CS202" s="60">
        <v>10503</v>
      </c>
      <c r="CT202" s="61" t="s">
        <v>1756</v>
      </c>
      <c r="CU202" s="62">
        <v>1050301</v>
      </c>
      <c r="CV202" s="63" t="s">
        <v>1757</v>
      </c>
      <c r="CW202" s="100" t="s">
        <v>1758</v>
      </c>
      <c r="CX202" s="100" t="s">
        <v>196</v>
      </c>
      <c r="CY202" s="100" t="s">
        <v>1637</v>
      </c>
      <c r="CZ202" s="100" t="s">
        <v>1756</v>
      </c>
      <c r="DA202" s="100" t="s">
        <v>1757</v>
      </c>
    </row>
    <row r="203" spans="2:105" ht="127.5" hidden="1" x14ac:dyDescent="0.25">
      <c r="B203" s="75" t="s">
        <v>1759</v>
      </c>
      <c r="C203" s="80" t="s">
        <v>1760</v>
      </c>
      <c r="D203" s="63" t="s">
        <v>906</v>
      </c>
      <c r="E203" s="65" t="s">
        <v>1749</v>
      </c>
      <c r="F203" s="63" t="s">
        <v>1750</v>
      </c>
      <c r="G203" s="62" t="s">
        <v>183</v>
      </c>
      <c r="H203" s="63" t="s">
        <v>909</v>
      </c>
      <c r="I203" s="62" t="s">
        <v>185</v>
      </c>
      <c r="J203" s="307" t="s">
        <v>232</v>
      </c>
      <c r="K203" s="308">
        <v>0</v>
      </c>
      <c r="L203" s="63" t="s">
        <v>910</v>
      </c>
      <c r="M203" s="63" t="s">
        <v>1761</v>
      </c>
      <c r="N203" s="63" t="s">
        <v>1762</v>
      </c>
      <c r="O203" s="63" t="s">
        <v>1763</v>
      </c>
      <c r="P203" s="63" t="s">
        <v>190</v>
      </c>
      <c r="Q203" s="63" t="s">
        <v>1754</v>
      </c>
      <c r="R203" s="63"/>
      <c r="S203" s="68">
        <v>1</v>
      </c>
      <c r="T203" s="69">
        <v>0</v>
      </c>
      <c r="U203" s="69">
        <v>0</v>
      </c>
      <c r="V203" s="69">
        <v>0</v>
      </c>
      <c r="W203" s="69">
        <v>1</v>
      </c>
      <c r="X203" s="71">
        <v>0</v>
      </c>
      <c r="Y203" s="79"/>
      <c r="Z203" s="79"/>
      <c r="AA203" s="79"/>
      <c r="AB203" s="79"/>
      <c r="AC203" s="79"/>
      <c r="AD203" s="79"/>
      <c r="AE203" s="79"/>
      <c r="AF203" s="79"/>
      <c r="AG203" s="79"/>
      <c r="AH203" s="79"/>
      <c r="AI203" s="79"/>
      <c r="AJ203" s="79"/>
      <c r="AK203" s="71">
        <v>0</v>
      </c>
      <c r="AL203" s="79"/>
      <c r="AM203" s="79"/>
      <c r="AN203" s="79"/>
      <c r="AO203" s="79"/>
      <c r="AP203" s="79"/>
      <c r="AQ203" s="79"/>
      <c r="AR203" s="79"/>
      <c r="AS203" s="79"/>
      <c r="AT203" s="79"/>
      <c r="AU203" s="79"/>
      <c r="AV203" s="79"/>
      <c r="AW203" s="79"/>
      <c r="AX203" s="71">
        <v>0</v>
      </c>
      <c r="AY203" s="79"/>
      <c r="AZ203" s="79"/>
      <c r="BA203" s="79"/>
      <c r="BB203" s="79"/>
      <c r="BC203" s="79"/>
      <c r="BD203" s="79"/>
      <c r="BE203" s="79"/>
      <c r="BF203" s="79"/>
      <c r="BG203" s="79"/>
      <c r="BH203" s="79"/>
      <c r="BI203" s="79"/>
      <c r="BJ203" s="79"/>
      <c r="BK203" s="71">
        <v>0</v>
      </c>
      <c r="BL203" s="79"/>
      <c r="BM203" s="79"/>
      <c r="BN203" s="79"/>
      <c r="BO203" s="79"/>
      <c r="BP203" s="79"/>
      <c r="BQ203" s="79"/>
      <c r="BR203" s="79"/>
      <c r="BS203" s="79"/>
      <c r="BT203" s="79"/>
      <c r="BU203" s="79"/>
      <c r="BV203" s="79"/>
      <c r="BW203" s="79"/>
      <c r="BX203" s="71">
        <v>0</v>
      </c>
      <c r="BY203" s="73">
        <v>0</v>
      </c>
      <c r="BZ203" s="73">
        <v>0</v>
      </c>
      <c r="CA203" s="73">
        <v>0</v>
      </c>
      <c r="CB203" s="73">
        <v>0</v>
      </c>
      <c r="CC203" s="73">
        <v>0</v>
      </c>
      <c r="CD203" s="73">
        <v>0</v>
      </c>
      <c r="CE203" s="73">
        <v>0</v>
      </c>
      <c r="CF203" s="73">
        <v>0</v>
      </c>
      <c r="CG203" s="73">
        <v>0</v>
      </c>
      <c r="CH203" s="73">
        <v>0</v>
      </c>
      <c r="CI203" s="73">
        <v>0</v>
      </c>
      <c r="CJ203" s="73">
        <v>0</v>
      </c>
      <c r="CK203" s="63" t="s">
        <v>1764</v>
      </c>
      <c r="CL203" s="74" t="s">
        <v>916</v>
      </c>
      <c r="CM203" s="74" t="s">
        <v>917</v>
      </c>
      <c r="CN203" s="74" t="s">
        <v>918</v>
      </c>
      <c r="CO203" s="60">
        <v>1</v>
      </c>
      <c r="CP203" s="61" t="s">
        <v>196</v>
      </c>
      <c r="CQ203" s="60">
        <v>105</v>
      </c>
      <c r="CR203" s="61" t="s">
        <v>1637</v>
      </c>
      <c r="CS203" s="60">
        <v>10503</v>
      </c>
      <c r="CT203" s="61" t="s">
        <v>1756</v>
      </c>
      <c r="CU203" s="62">
        <v>1050301</v>
      </c>
      <c r="CV203" s="63" t="s">
        <v>1757</v>
      </c>
      <c r="CW203" s="100" t="s">
        <v>1758</v>
      </c>
      <c r="CX203" s="100" t="s">
        <v>196</v>
      </c>
      <c r="CY203" s="100" t="s">
        <v>1637</v>
      </c>
      <c r="CZ203" s="100" t="s">
        <v>1756</v>
      </c>
      <c r="DA203" s="100" t="s">
        <v>1757</v>
      </c>
    </row>
    <row r="204" spans="2:105" ht="127.5" hidden="1" x14ac:dyDescent="0.25">
      <c r="B204" s="75" t="s">
        <v>1765</v>
      </c>
      <c r="C204" s="80" t="s">
        <v>1766</v>
      </c>
      <c r="D204" s="63" t="s">
        <v>906</v>
      </c>
      <c r="E204" s="65" t="s">
        <v>1749</v>
      </c>
      <c r="F204" s="63" t="s">
        <v>1750</v>
      </c>
      <c r="G204" s="62" t="s">
        <v>183</v>
      </c>
      <c r="H204" s="63" t="s">
        <v>909</v>
      </c>
      <c r="I204" s="62" t="s">
        <v>185</v>
      </c>
      <c r="J204" s="307" t="s">
        <v>232</v>
      </c>
      <c r="K204" s="308">
        <v>0</v>
      </c>
      <c r="L204" s="63" t="s">
        <v>910</v>
      </c>
      <c r="M204" s="63" t="s">
        <v>1767</v>
      </c>
      <c r="N204" s="63" t="s">
        <v>1768</v>
      </c>
      <c r="O204" s="63" t="s">
        <v>1769</v>
      </c>
      <c r="P204" s="63" t="s">
        <v>190</v>
      </c>
      <c r="Q204" s="63" t="s">
        <v>1754</v>
      </c>
      <c r="R204" s="63"/>
      <c r="S204" s="68">
        <v>42</v>
      </c>
      <c r="T204" s="69">
        <v>0</v>
      </c>
      <c r="U204" s="69">
        <v>10</v>
      </c>
      <c r="V204" s="69">
        <v>42</v>
      </c>
      <c r="W204" s="69">
        <v>42</v>
      </c>
      <c r="X204" s="71">
        <v>0</v>
      </c>
      <c r="Y204" s="79"/>
      <c r="Z204" s="79"/>
      <c r="AA204" s="79"/>
      <c r="AB204" s="79"/>
      <c r="AC204" s="79"/>
      <c r="AD204" s="79"/>
      <c r="AE204" s="79"/>
      <c r="AF204" s="79"/>
      <c r="AG204" s="79"/>
      <c r="AH204" s="79"/>
      <c r="AI204" s="79"/>
      <c r="AJ204" s="79"/>
      <c r="AK204" s="71">
        <v>0</v>
      </c>
      <c r="AL204" s="79"/>
      <c r="AM204" s="79"/>
      <c r="AN204" s="79"/>
      <c r="AO204" s="79"/>
      <c r="AP204" s="79"/>
      <c r="AQ204" s="79"/>
      <c r="AR204" s="79"/>
      <c r="AS204" s="79"/>
      <c r="AT204" s="79"/>
      <c r="AU204" s="79"/>
      <c r="AV204" s="79"/>
      <c r="AW204" s="79"/>
      <c r="AX204" s="71">
        <v>0</v>
      </c>
      <c r="AY204" s="79"/>
      <c r="AZ204" s="79"/>
      <c r="BA204" s="79"/>
      <c r="BB204" s="79"/>
      <c r="BC204" s="79"/>
      <c r="BD204" s="79"/>
      <c r="BE204" s="79"/>
      <c r="BF204" s="79"/>
      <c r="BG204" s="79"/>
      <c r="BH204" s="79"/>
      <c r="BI204" s="79"/>
      <c r="BJ204" s="79"/>
      <c r="BK204" s="71">
        <v>0</v>
      </c>
      <c r="BL204" s="79"/>
      <c r="BM204" s="79"/>
      <c r="BN204" s="79"/>
      <c r="BO204" s="79"/>
      <c r="BP204" s="79"/>
      <c r="BQ204" s="79"/>
      <c r="BR204" s="79"/>
      <c r="BS204" s="79"/>
      <c r="BT204" s="79"/>
      <c r="BU204" s="79"/>
      <c r="BV204" s="79"/>
      <c r="BW204" s="79"/>
      <c r="BX204" s="71">
        <v>0</v>
      </c>
      <c r="BY204" s="73">
        <v>0</v>
      </c>
      <c r="BZ204" s="73">
        <v>0</v>
      </c>
      <c r="CA204" s="73">
        <v>0</v>
      </c>
      <c r="CB204" s="73">
        <v>0</v>
      </c>
      <c r="CC204" s="73">
        <v>0</v>
      </c>
      <c r="CD204" s="73">
        <v>0</v>
      </c>
      <c r="CE204" s="73">
        <v>0</v>
      </c>
      <c r="CF204" s="73">
        <v>0</v>
      </c>
      <c r="CG204" s="73">
        <v>0</v>
      </c>
      <c r="CH204" s="73">
        <v>0</v>
      </c>
      <c r="CI204" s="73">
        <v>0</v>
      </c>
      <c r="CJ204" s="73">
        <v>0</v>
      </c>
      <c r="CK204" s="63" t="s">
        <v>1770</v>
      </c>
      <c r="CL204" s="74" t="s">
        <v>916</v>
      </c>
      <c r="CM204" s="74" t="s">
        <v>917</v>
      </c>
      <c r="CN204" s="74" t="s">
        <v>918</v>
      </c>
      <c r="CO204" s="60">
        <v>1</v>
      </c>
      <c r="CP204" s="61" t="s">
        <v>196</v>
      </c>
      <c r="CQ204" s="60">
        <v>105</v>
      </c>
      <c r="CR204" s="61" t="s">
        <v>1637</v>
      </c>
      <c r="CS204" s="60">
        <v>10503</v>
      </c>
      <c r="CT204" s="61" t="s">
        <v>1756</v>
      </c>
      <c r="CU204" s="62">
        <v>1050301</v>
      </c>
      <c r="CV204" s="63" t="s">
        <v>1757</v>
      </c>
      <c r="CW204" s="100" t="s">
        <v>1758</v>
      </c>
      <c r="CX204" s="100" t="s">
        <v>196</v>
      </c>
      <c r="CY204" s="100" t="s">
        <v>1637</v>
      </c>
      <c r="CZ204" s="100" t="s">
        <v>1756</v>
      </c>
      <c r="DA204" s="100" t="s">
        <v>1757</v>
      </c>
    </row>
    <row r="205" spans="2:105" ht="127.5" hidden="1" x14ac:dyDescent="0.25">
      <c r="B205" s="75" t="s">
        <v>1771</v>
      </c>
      <c r="C205" s="65" t="s">
        <v>1772</v>
      </c>
      <c r="D205" s="63" t="s">
        <v>652</v>
      </c>
      <c r="E205" s="65" t="s">
        <v>1749</v>
      </c>
      <c r="F205" s="63" t="s">
        <v>1750</v>
      </c>
      <c r="G205" s="62" t="s">
        <v>183</v>
      </c>
      <c r="H205" s="63" t="s">
        <v>653</v>
      </c>
      <c r="I205" s="62" t="s">
        <v>1773</v>
      </c>
      <c r="J205" s="307">
        <v>2015</v>
      </c>
      <c r="K205" s="308">
        <v>3000</v>
      </c>
      <c r="L205" s="63" t="s">
        <v>242</v>
      </c>
      <c r="M205" s="63" t="s">
        <v>1774</v>
      </c>
      <c r="N205" s="63" t="s">
        <v>1775</v>
      </c>
      <c r="O205" s="63" t="s">
        <v>1776</v>
      </c>
      <c r="P205" s="63" t="s">
        <v>657</v>
      </c>
      <c r="Q205" s="63" t="s">
        <v>1777</v>
      </c>
      <c r="R205" s="63"/>
      <c r="S205" s="68">
        <v>13680</v>
      </c>
      <c r="T205" s="69">
        <v>3420</v>
      </c>
      <c r="U205" s="69">
        <v>6840</v>
      </c>
      <c r="V205" s="69">
        <v>10260</v>
      </c>
      <c r="W205" s="69">
        <v>13680</v>
      </c>
      <c r="X205" s="71">
        <v>44053062</v>
      </c>
      <c r="Y205" s="79"/>
      <c r="Z205" s="79"/>
      <c r="AA205" s="79"/>
      <c r="AB205" s="79"/>
      <c r="AC205" s="79"/>
      <c r="AD205" s="79"/>
      <c r="AE205" s="79"/>
      <c r="AF205" s="78">
        <v>44053062</v>
      </c>
      <c r="AG205" s="79"/>
      <c r="AH205" s="79"/>
      <c r="AI205" s="79"/>
      <c r="AJ205" s="79"/>
      <c r="AK205" s="71">
        <v>45368079</v>
      </c>
      <c r="AL205" s="79"/>
      <c r="AM205" s="79"/>
      <c r="AN205" s="79"/>
      <c r="AO205" s="79"/>
      <c r="AP205" s="79"/>
      <c r="AQ205" s="79"/>
      <c r="AR205" s="79"/>
      <c r="AS205" s="78">
        <v>45368079</v>
      </c>
      <c r="AT205" s="79"/>
      <c r="AU205" s="79"/>
      <c r="AV205" s="79"/>
      <c r="AW205" s="79"/>
      <c r="AX205" s="71">
        <v>46742869</v>
      </c>
      <c r="AY205" s="79"/>
      <c r="AZ205" s="79"/>
      <c r="BA205" s="79"/>
      <c r="BB205" s="79"/>
      <c r="BC205" s="79"/>
      <c r="BD205" s="79"/>
      <c r="BE205" s="79"/>
      <c r="BF205" s="78">
        <v>46742869</v>
      </c>
      <c r="BG205" s="79"/>
      <c r="BH205" s="79"/>
      <c r="BI205" s="79"/>
      <c r="BJ205" s="79"/>
      <c r="BK205" s="71">
        <v>48117659</v>
      </c>
      <c r="BL205" s="79"/>
      <c r="BM205" s="79"/>
      <c r="BN205" s="79"/>
      <c r="BO205" s="79"/>
      <c r="BP205" s="79"/>
      <c r="BQ205" s="79"/>
      <c r="BR205" s="79"/>
      <c r="BS205" s="78">
        <v>48117659</v>
      </c>
      <c r="BT205" s="79"/>
      <c r="BU205" s="79"/>
      <c r="BV205" s="79"/>
      <c r="BW205" s="79"/>
      <c r="BX205" s="71">
        <v>184281669</v>
      </c>
      <c r="BY205" s="73">
        <v>0</v>
      </c>
      <c r="BZ205" s="73">
        <v>0</v>
      </c>
      <c r="CA205" s="73">
        <v>0</v>
      </c>
      <c r="CB205" s="73">
        <v>0</v>
      </c>
      <c r="CC205" s="73">
        <v>0</v>
      </c>
      <c r="CD205" s="73">
        <v>0</v>
      </c>
      <c r="CE205" s="73">
        <v>0</v>
      </c>
      <c r="CF205" s="73">
        <v>184281669</v>
      </c>
      <c r="CG205" s="73">
        <v>0</v>
      </c>
      <c r="CH205" s="73">
        <v>0</v>
      </c>
      <c r="CI205" s="73">
        <v>0</v>
      </c>
      <c r="CJ205" s="73">
        <v>0</v>
      </c>
      <c r="CK205" s="63" t="s">
        <v>1778</v>
      </c>
      <c r="CL205" s="74" t="s">
        <v>660</v>
      </c>
      <c r="CM205" s="74" t="s">
        <v>661</v>
      </c>
      <c r="CN205" s="74" t="s">
        <v>268</v>
      </c>
      <c r="CO205" s="60">
        <v>1</v>
      </c>
      <c r="CP205" s="61" t="s">
        <v>196</v>
      </c>
      <c r="CQ205" s="60">
        <v>105</v>
      </c>
      <c r="CR205" s="61" t="s">
        <v>1637</v>
      </c>
      <c r="CS205" s="60">
        <v>10503</v>
      </c>
      <c r="CT205" s="61" t="s">
        <v>1756</v>
      </c>
      <c r="CU205" s="62">
        <v>1050301</v>
      </c>
      <c r="CV205" s="63" t="s">
        <v>1757</v>
      </c>
      <c r="CW205" s="100" t="s">
        <v>1758</v>
      </c>
      <c r="CX205" s="100" t="s">
        <v>196</v>
      </c>
      <c r="CY205" s="100" t="s">
        <v>1637</v>
      </c>
      <c r="CZ205" s="100" t="s">
        <v>1756</v>
      </c>
      <c r="DA205" s="100" t="s">
        <v>1757</v>
      </c>
    </row>
    <row r="206" spans="2:105" ht="127.5" hidden="1" x14ac:dyDescent="0.25">
      <c r="B206" s="75" t="s">
        <v>1779</v>
      </c>
      <c r="C206" s="65" t="s">
        <v>1780</v>
      </c>
      <c r="D206" s="63" t="s">
        <v>564</v>
      </c>
      <c r="E206" s="65" t="s">
        <v>1749</v>
      </c>
      <c r="F206" s="63" t="s">
        <v>1750</v>
      </c>
      <c r="G206" s="62" t="s">
        <v>183</v>
      </c>
      <c r="H206" s="63" t="s">
        <v>1781</v>
      </c>
      <c r="I206" s="62" t="s">
        <v>1773</v>
      </c>
      <c r="J206" s="307">
        <v>2015</v>
      </c>
      <c r="K206" s="308">
        <v>0</v>
      </c>
      <c r="L206" s="63" t="s">
        <v>1782</v>
      </c>
      <c r="M206" s="63" t="s">
        <v>1783</v>
      </c>
      <c r="N206" s="63" t="s">
        <v>1752</v>
      </c>
      <c r="O206" s="63" t="s">
        <v>1784</v>
      </c>
      <c r="P206" s="63" t="s">
        <v>246</v>
      </c>
      <c r="Q206" s="63" t="s">
        <v>1754</v>
      </c>
      <c r="R206" s="63"/>
      <c r="S206" s="68">
        <v>0.75</v>
      </c>
      <c r="T206" s="69">
        <v>0</v>
      </c>
      <c r="U206" s="69">
        <v>1</v>
      </c>
      <c r="V206" s="69">
        <v>0.5</v>
      </c>
      <c r="W206" s="69">
        <v>0.75</v>
      </c>
      <c r="X206" s="71">
        <v>20000000</v>
      </c>
      <c r="Y206" s="79">
        <v>20000000</v>
      </c>
      <c r="Z206" s="79"/>
      <c r="AA206" s="79"/>
      <c r="AB206" s="79"/>
      <c r="AC206" s="79"/>
      <c r="AD206" s="79"/>
      <c r="AE206" s="79"/>
      <c r="AF206" s="79"/>
      <c r="AG206" s="79"/>
      <c r="AH206" s="79"/>
      <c r="AI206" s="79"/>
      <c r="AJ206" s="79"/>
      <c r="AK206" s="71">
        <v>80000000</v>
      </c>
      <c r="AL206" s="79">
        <v>80000000</v>
      </c>
      <c r="AM206" s="79"/>
      <c r="AN206" s="79"/>
      <c r="AO206" s="79"/>
      <c r="AP206" s="79"/>
      <c r="AQ206" s="79"/>
      <c r="AR206" s="79"/>
      <c r="AS206" s="79"/>
      <c r="AT206" s="79"/>
      <c r="AU206" s="79"/>
      <c r="AV206" s="79"/>
      <c r="AW206" s="79"/>
      <c r="AX206" s="71">
        <v>50000000</v>
      </c>
      <c r="AY206" s="79">
        <v>50000000</v>
      </c>
      <c r="AZ206" s="79"/>
      <c r="BA206" s="79"/>
      <c r="BB206" s="79"/>
      <c r="BC206" s="79"/>
      <c r="BD206" s="79"/>
      <c r="BE206" s="79"/>
      <c r="BF206" s="79"/>
      <c r="BG206" s="79"/>
      <c r="BH206" s="79"/>
      <c r="BI206" s="79"/>
      <c r="BJ206" s="79"/>
      <c r="BK206" s="71">
        <v>50000000</v>
      </c>
      <c r="BL206" s="79">
        <v>50000000</v>
      </c>
      <c r="BM206" s="79"/>
      <c r="BN206" s="79"/>
      <c r="BO206" s="79"/>
      <c r="BP206" s="79"/>
      <c r="BQ206" s="79"/>
      <c r="BR206" s="79"/>
      <c r="BS206" s="79"/>
      <c r="BT206" s="79"/>
      <c r="BU206" s="79"/>
      <c r="BV206" s="79"/>
      <c r="BW206" s="79"/>
      <c r="BX206" s="71">
        <v>200000000</v>
      </c>
      <c r="BY206" s="73">
        <v>200000000</v>
      </c>
      <c r="BZ206" s="73">
        <v>0</v>
      </c>
      <c r="CA206" s="73">
        <v>0</v>
      </c>
      <c r="CB206" s="73">
        <v>0</v>
      </c>
      <c r="CC206" s="73">
        <v>0</v>
      </c>
      <c r="CD206" s="73">
        <v>0</v>
      </c>
      <c r="CE206" s="73">
        <v>0</v>
      </c>
      <c r="CF206" s="73">
        <v>0</v>
      </c>
      <c r="CG206" s="73">
        <v>0</v>
      </c>
      <c r="CH206" s="73">
        <v>0</v>
      </c>
      <c r="CI206" s="73">
        <v>0</v>
      </c>
      <c r="CJ206" s="73">
        <v>0</v>
      </c>
      <c r="CK206" s="63" t="s">
        <v>1785</v>
      </c>
      <c r="CL206" s="74" t="s">
        <v>479</v>
      </c>
      <c r="CM206" s="74" t="s">
        <v>480</v>
      </c>
      <c r="CN206" s="74" t="s">
        <v>195</v>
      </c>
      <c r="CO206" s="60">
        <v>1</v>
      </c>
      <c r="CP206" s="61" t="s">
        <v>196</v>
      </c>
      <c r="CQ206" s="60">
        <v>105</v>
      </c>
      <c r="CR206" s="61" t="s">
        <v>1637</v>
      </c>
      <c r="CS206" s="60">
        <v>10503</v>
      </c>
      <c r="CT206" s="61" t="s">
        <v>1756</v>
      </c>
      <c r="CU206" s="62">
        <v>1050302</v>
      </c>
      <c r="CV206" s="63" t="s">
        <v>1786</v>
      </c>
      <c r="CW206" s="100" t="s">
        <v>1758</v>
      </c>
      <c r="CX206" s="100" t="s">
        <v>196</v>
      </c>
      <c r="CY206" s="100" t="s">
        <v>1637</v>
      </c>
      <c r="CZ206" s="100" t="s">
        <v>1756</v>
      </c>
      <c r="DA206" s="100" t="s">
        <v>1786</v>
      </c>
    </row>
    <row r="207" spans="2:105" ht="127.5" hidden="1" x14ac:dyDescent="0.25">
      <c r="B207" s="75" t="s">
        <v>1787</v>
      </c>
      <c r="C207" s="65" t="s">
        <v>1788</v>
      </c>
      <c r="D207" s="63" t="s">
        <v>564</v>
      </c>
      <c r="E207" s="65" t="s">
        <v>1749</v>
      </c>
      <c r="F207" s="63" t="s">
        <v>1750</v>
      </c>
      <c r="G207" s="62" t="s">
        <v>183</v>
      </c>
      <c r="H207" s="63" t="s">
        <v>1781</v>
      </c>
      <c r="I207" s="62" t="s">
        <v>185</v>
      </c>
      <c r="J207" s="307">
        <v>2015</v>
      </c>
      <c r="K207" s="308">
        <v>0</v>
      </c>
      <c r="L207" s="63" t="s">
        <v>1789</v>
      </c>
      <c r="M207" s="63" t="s">
        <v>1790</v>
      </c>
      <c r="N207" s="63" t="s">
        <v>1752</v>
      </c>
      <c r="O207" s="63" t="s">
        <v>1784</v>
      </c>
      <c r="P207" s="63" t="s">
        <v>246</v>
      </c>
      <c r="Q207" s="63" t="s">
        <v>1754</v>
      </c>
      <c r="R207" s="63"/>
      <c r="S207" s="68">
        <v>0.75</v>
      </c>
      <c r="T207" s="69">
        <v>0</v>
      </c>
      <c r="U207" s="69">
        <v>1</v>
      </c>
      <c r="V207" s="69">
        <v>0.5</v>
      </c>
      <c r="W207" s="69">
        <v>0.75</v>
      </c>
      <c r="X207" s="71">
        <v>50000000</v>
      </c>
      <c r="Y207" s="79">
        <v>50000000</v>
      </c>
      <c r="Z207" s="79"/>
      <c r="AA207" s="79"/>
      <c r="AB207" s="79"/>
      <c r="AC207" s="79"/>
      <c r="AD207" s="79"/>
      <c r="AE207" s="79"/>
      <c r="AF207" s="79"/>
      <c r="AG207" s="79"/>
      <c r="AH207" s="79"/>
      <c r="AI207" s="79"/>
      <c r="AJ207" s="79"/>
      <c r="AK207" s="71">
        <v>50000000</v>
      </c>
      <c r="AL207" s="79">
        <v>50000000</v>
      </c>
      <c r="AM207" s="79"/>
      <c r="AN207" s="79"/>
      <c r="AO207" s="79"/>
      <c r="AP207" s="79"/>
      <c r="AQ207" s="79"/>
      <c r="AR207" s="79"/>
      <c r="AS207" s="79"/>
      <c r="AT207" s="79"/>
      <c r="AU207" s="79"/>
      <c r="AV207" s="79"/>
      <c r="AW207" s="79"/>
      <c r="AX207" s="71">
        <v>50000000</v>
      </c>
      <c r="AY207" s="79">
        <v>50000000</v>
      </c>
      <c r="AZ207" s="79"/>
      <c r="BA207" s="79"/>
      <c r="BB207" s="79"/>
      <c r="BC207" s="79"/>
      <c r="BD207" s="79"/>
      <c r="BE207" s="79"/>
      <c r="BF207" s="79"/>
      <c r="BG207" s="79"/>
      <c r="BH207" s="79"/>
      <c r="BI207" s="79"/>
      <c r="BJ207" s="79"/>
      <c r="BK207" s="71">
        <v>50000000</v>
      </c>
      <c r="BL207" s="79">
        <v>50000000</v>
      </c>
      <c r="BM207" s="79"/>
      <c r="BN207" s="79"/>
      <c r="BO207" s="79"/>
      <c r="BP207" s="79"/>
      <c r="BQ207" s="79"/>
      <c r="BR207" s="79"/>
      <c r="BS207" s="79"/>
      <c r="BT207" s="79"/>
      <c r="BU207" s="79"/>
      <c r="BV207" s="79"/>
      <c r="BW207" s="79"/>
      <c r="BX207" s="71">
        <v>200000000</v>
      </c>
      <c r="BY207" s="73">
        <v>200000000</v>
      </c>
      <c r="BZ207" s="73">
        <v>0</v>
      </c>
      <c r="CA207" s="73">
        <v>0</v>
      </c>
      <c r="CB207" s="73">
        <v>0</v>
      </c>
      <c r="CC207" s="73">
        <v>0</v>
      </c>
      <c r="CD207" s="73">
        <v>0</v>
      </c>
      <c r="CE207" s="73">
        <v>0</v>
      </c>
      <c r="CF207" s="73">
        <v>0</v>
      </c>
      <c r="CG207" s="73">
        <v>0</v>
      </c>
      <c r="CH207" s="73">
        <v>0</v>
      </c>
      <c r="CI207" s="73">
        <v>0</v>
      </c>
      <c r="CJ207" s="73">
        <v>0</v>
      </c>
      <c r="CK207" s="63" t="s">
        <v>1791</v>
      </c>
      <c r="CL207" s="74" t="s">
        <v>479</v>
      </c>
      <c r="CM207" s="74" t="s">
        <v>480</v>
      </c>
      <c r="CN207" s="74" t="s">
        <v>195</v>
      </c>
      <c r="CO207" s="60">
        <v>1</v>
      </c>
      <c r="CP207" s="61" t="s">
        <v>196</v>
      </c>
      <c r="CQ207" s="60">
        <v>105</v>
      </c>
      <c r="CR207" s="61" t="s">
        <v>1637</v>
      </c>
      <c r="CS207" s="60">
        <v>10503</v>
      </c>
      <c r="CT207" s="61" t="s">
        <v>1756</v>
      </c>
      <c r="CU207" s="62">
        <v>1050302</v>
      </c>
      <c r="CV207" s="63" t="s">
        <v>1786</v>
      </c>
      <c r="CW207" s="100" t="s">
        <v>1758</v>
      </c>
      <c r="CX207" s="100" t="s">
        <v>196</v>
      </c>
      <c r="CY207" s="100" t="s">
        <v>1637</v>
      </c>
      <c r="CZ207" s="100" t="s">
        <v>1756</v>
      </c>
      <c r="DA207" s="100" t="s">
        <v>1786</v>
      </c>
    </row>
    <row r="208" spans="2:105" ht="127.5" hidden="1" x14ac:dyDescent="0.25">
      <c r="B208" s="75" t="s">
        <v>1792</v>
      </c>
      <c r="C208" s="80" t="s">
        <v>1793</v>
      </c>
      <c r="D208" s="63" t="s">
        <v>564</v>
      </c>
      <c r="E208" s="65" t="s">
        <v>1749</v>
      </c>
      <c r="F208" s="63" t="s">
        <v>1750</v>
      </c>
      <c r="G208" s="62" t="s">
        <v>183</v>
      </c>
      <c r="H208" s="63" t="s">
        <v>1781</v>
      </c>
      <c r="I208" s="62" t="s">
        <v>185</v>
      </c>
      <c r="J208" s="307">
        <v>2015</v>
      </c>
      <c r="K208" s="308">
        <v>0</v>
      </c>
      <c r="L208" s="63" t="s">
        <v>811</v>
      </c>
      <c r="M208" s="63" t="s">
        <v>1794</v>
      </c>
      <c r="N208" s="63" t="s">
        <v>1795</v>
      </c>
      <c r="O208" s="63" t="s">
        <v>1796</v>
      </c>
      <c r="P208" s="63" t="s">
        <v>246</v>
      </c>
      <c r="Q208" s="63" t="s">
        <v>1754</v>
      </c>
      <c r="R208" s="63"/>
      <c r="S208" s="68">
        <v>32</v>
      </c>
      <c r="T208" s="69">
        <v>0</v>
      </c>
      <c r="U208" s="69">
        <v>10</v>
      </c>
      <c r="V208" s="69">
        <v>21</v>
      </c>
      <c r="W208" s="69">
        <v>32</v>
      </c>
      <c r="X208" s="71">
        <v>0</v>
      </c>
      <c r="Y208" s="79"/>
      <c r="Z208" s="79"/>
      <c r="AA208" s="79"/>
      <c r="AB208" s="79"/>
      <c r="AC208" s="79"/>
      <c r="AD208" s="79"/>
      <c r="AE208" s="79"/>
      <c r="AF208" s="79"/>
      <c r="AG208" s="79"/>
      <c r="AH208" s="79"/>
      <c r="AI208" s="79"/>
      <c r="AJ208" s="79"/>
      <c r="AK208" s="71">
        <v>50000000</v>
      </c>
      <c r="AL208" s="79">
        <v>50000000</v>
      </c>
      <c r="AM208" s="79"/>
      <c r="AN208" s="79"/>
      <c r="AO208" s="79"/>
      <c r="AP208" s="79"/>
      <c r="AQ208" s="79"/>
      <c r="AR208" s="79"/>
      <c r="AS208" s="79"/>
      <c r="AT208" s="79"/>
      <c r="AU208" s="79"/>
      <c r="AV208" s="79"/>
      <c r="AW208" s="79"/>
      <c r="AX208" s="71">
        <v>0</v>
      </c>
      <c r="AY208" s="79"/>
      <c r="AZ208" s="79"/>
      <c r="BA208" s="79"/>
      <c r="BB208" s="79"/>
      <c r="BC208" s="79"/>
      <c r="BD208" s="79"/>
      <c r="BE208" s="79"/>
      <c r="BF208" s="79"/>
      <c r="BG208" s="79"/>
      <c r="BH208" s="79"/>
      <c r="BI208" s="79"/>
      <c r="BJ208" s="79"/>
      <c r="BK208" s="71">
        <v>50000000</v>
      </c>
      <c r="BL208" s="79">
        <v>50000000</v>
      </c>
      <c r="BM208" s="79"/>
      <c r="BN208" s="79"/>
      <c r="BO208" s="79"/>
      <c r="BP208" s="79"/>
      <c r="BQ208" s="79"/>
      <c r="BR208" s="79"/>
      <c r="BS208" s="79"/>
      <c r="BT208" s="79"/>
      <c r="BU208" s="79"/>
      <c r="BV208" s="79"/>
      <c r="BW208" s="79"/>
      <c r="BX208" s="71">
        <v>100000000</v>
      </c>
      <c r="BY208" s="73">
        <v>100000000</v>
      </c>
      <c r="BZ208" s="73">
        <v>0</v>
      </c>
      <c r="CA208" s="73">
        <v>0</v>
      </c>
      <c r="CB208" s="73">
        <v>0</v>
      </c>
      <c r="CC208" s="73">
        <v>0</v>
      </c>
      <c r="CD208" s="73">
        <v>0</v>
      </c>
      <c r="CE208" s="73">
        <v>0</v>
      </c>
      <c r="CF208" s="73">
        <v>0</v>
      </c>
      <c r="CG208" s="73">
        <v>0</v>
      </c>
      <c r="CH208" s="73">
        <v>0</v>
      </c>
      <c r="CI208" s="73">
        <v>0</v>
      </c>
      <c r="CJ208" s="73">
        <v>0</v>
      </c>
      <c r="CK208" s="63" t="s">
        <v>1797</v>
      </c>
      <c r="CL208" s="74" t="s">
        <v>479</v>
      </c>
      <c r="CM208" s="74" t="s">
        <v>480</v>
      </c>
      <c r="CN208" s="74" t="s">
        <v>195</v>
      </c>
      <c r="CO208" s="60">
        <v>1</v>
      </c>
      <c r="CP208" s="61" t="s">
        <v>196</v>
      </c>
      <c r="CQ208" s="60">
        <v>105</v>
      </c>
      <c r="CR208" s="61" t="s">
        <v>1637</v>
      </c>
      <c r="CS208" s="60">
        <v>10503</v>
      </c>
      <c r="CT208" s="61" t="s">
        <v>1756</v>
      </c>
      <c r="CU208" s="62">
        <v>1050302</v>
      </c>
      <c r="CV208" s="63" t="s">
        <v>1786</v>
      </c>
      <c r="CW208" s="100" t="s">
        <v>1758</v>
      </c>
      <c r="CX208" s="100" t="s">
        <v>196</v>
      </c>
      <c r="CY208" s="100" t="s">
        <v>1637</v>
      </c>
      <c r="CZ208" s="100" t="s">
        <v>1756</v>
      </c>
      <c r="DA208" s="100" t="s">
        <v>1786</v>
      </c>
    </row>
    <row r="209" spans="2:105" ht="127.5" hidden="1" x14ac:dyDescent="0.25">
      <c r="B209" s="75" t="s">
        <v>1798</v>
      </c>
      <c r="C209" s="65" t="s">
        <v>1799</v>
      </c>
      <c r="D209" s="63" t="s">
        <v>1800</v>
      </c>
      <c r="E209" s="65" t="s">
        <v>1749</v>
      </c>
      <c r="F209" s="63" t="s">
        <v>1750</v>
      </c>
      <c r="G209" s="62" t="s">
        <v>183</v>
      </c>
      <c r="H209" s="63" t="s">
        <v>1167</v>
      </c>
      <c r="I209" s="62" t="s">
        <v>185</v>
      </c>
      <c r="J209" s="307">
        <v>2015</v>
      </c>
      <c r="K209" s="308">
        <v>0</v>
      </c>
      <c r="L209" s="63" t="s">
        <v>186</v>
      </c>
      <c r="M209" s="63" t="s">
        <v>1801</v>
      </c>
      <c r="N209" s="63" t="s">
        <v>1802</v>
      </c>
      <c r="O209" s="63" t="s">
        <v>1803</v>
      </c>
      <c r="P209" s="63" t="s">
        <v>657</v>
      </c>
      <c r="Q209" s="63" t="s">
        <v>1804</v>
      </c>
      <c r="R209" s="63"/>
      <c r="S209" s="68">
        <v>4</v>
      </c>
      <c r="T209" s="69">
        <v>1</v>
      </c>
      <c r="U209" s="69">
        <v>2</v>
      </c>
      <c r="V209" s="69">
        <v>3</v>
      </c>
      <c r="W209" s="69">
        <v>4</v>
      </c>
      <c r="X209" s="71">
        <v>41000871</v>
      </c>
      <c r="Y209" s="79"/>
      <c r="Z209" s="79"/>
      <c r="AA209" s="79"/>
      <c r="AB209" s="101"/>
      <c r="AC209" s="79"/>
      <c r="AD209" s="79"/>
      <c r="AE209" s="79"/>
      <c r="AF209" s="79"/>
      <c r="AG209" s="79"/>
      <c r="AH209" s="78">
        <v>41000871</v>
      </c>
      <c r="AI209" s="79"/>
      <c r="AJ209" s="79"/>
      <c r="AK209" s="71">
        <v>42230897</v>
      </c>
      <c r="AL209" s="79"/>
      <c r="AM209" s="79"/>
      <c r="AN209" s="79"/>
      <c r="AO209" s="101"/>
      <c r="AP209" s="79"/>
      <c r="AQ209" s="79"/>
      <c r="AR209" s="79"/>
      <c r="AS209" s="79"/>
      <c r="AT209" s="79"/>
      <c r="AU209" s="78">
        <v>42230897</v>
      </c>
      <c r="AV209" s="79"/>
      <c r="AW209" s="79"/>
      <c r="AX209" s="71">
        <v>43497824</v>
      </c>
      <c r="AY209" s="79"/>
      <c r="AZ209" s="79"/>
      <c r="BA209" s="79"/>
      <c r="BB209" s="101"/>
      <c r="BC209" s="79"/>
      <c r="BD209" s="79"/>
      <c r="BE209" s="79"/>
      <c r="BF209" s="79"/>
      <c r="BG209" s="79"/>
      <c r="BH209" s="78">
        <v>43497824</v>
      </c>
      <c r="BI209" s="79"/>
      <c r="BJ209" s="79"/>
      <c r="BK209" s="71">
        <v>44802759</v>
      </c>
      <c r="BL209" s="79"/>
      <c r="BM209" s="79"/>
      <c r="BN209" s="79"/>
      <c r="BO209" s="101"/>
      <c r="BP209" s="79"/>
      <c r="BQ209" s="79"/>
      <c r="BR209" s="79"/>
      <c r="BS209" s="79"/>
      <c r="BT209" s="79"/>
      <c r="BU209" s="78">
        <v>44802759</v>
      </c>
      <c r="BV209" s="79"/>
      <c r="BW209" s="79"/>
      <c r="BX209" s="71">
        <v>171532351</v>
      </c>
      <c r="BY209" s="73">
        <v>0</v>
      </c>
      <c r="BZ209" s="73">
        <v>0</v>
      </c>
      <c r="CA209" s="73">
        <v>0</v>
      </c>
      <c r="CB209" s="73">
        <v>0</v>
      </c>
      <c r="CC209" s="73">
        <v>0</v>
      </c>
      <c r="CD209" s="73">
        <v>0</v>
      </c>
      <c r="CE209" s="73">
        <v>0</v>
      </c>
      <c r="CF209" s="73">
        <v>0</v>
      </c>
      <c r="CG209" s="73">
        <v>0</v>
      </c>
      <c r="CH209" s="73">
        <v>171532351</v>
      </c>
      <c r="CI209" s="73">
        <v>0</v>
      </c>
      <c r="CJ209" s="73">
        <v>0</v>
      </c>
      <c r="CK209" s="63" t="s">
        <v>1805</v>
      </c>
      <c r="CL209" s="74" t="s">
        <v>1172</v>
      </c>
      <c r="CM209" s="74" t="s">
        <v>1173</v>
      </c>
      <c r="CN209" s="74" t="s">
        <v>195</v>
      </c>
      <c r="CO209" s="60">
        <v>1</v>
      </c>
      <c r="CP209" s="61" t="s">
        <v>196</v>
      </c>
      <c r="CQ209" s="60">
        <v>105</v>
      </c>
      <c r="CR209" s="61" t="s">
        <v>1637</v>
      </c>
      <c r="CS209" s="60">
        <v>10503</v>
      </c>
      <c r="CT209" s="61" t="s">
        <v>1756</v>
      </c>
      <c r="CU209" s="62">
        <v>1050302</v>
      </c>
      <c r="CV209" s="63" t="s">
        <v>1786</v>
      </c>
      <c r="CW209" s="100" t="s">
        <v>1758</v>
      </c>
      <c r="CX209" s="100" t="s">
        <v>196</v>
      </c>
      <c r="CY209" s="100" t="s">
        <v>1637</v>
      </c>
      <c r="CZ209" s="100" t="s">
        <v>1756</v>
      </c>
      <c r="DA209" s="100" t="s">
        <v>1786</v>
      </c>
    </row>
    <row r="210" spans="2:105" ht="127.5" hidden="1" x14ac:dyDescent="0.25">
      <c r="B210" s="88" t="s">
        <v>1806</v>
      </c>
      <c r="C210" s="65" t="s">
        <v>1807</v>
      </c>
      <c r="D210" s="63" t="s">
        <v>1368</v>
      </c>
      <c r="E210" s="65" t="s">
        <v>1749</v>
      </c>
      <c r="F210" s="63" t="s">
        <v>1750</v>
      </c>
      <c r="G210" s="62" t="s">
        <v>183</v>
      </c>
      <c r="H210" s="63" t="s">
        <v>679</v>
      </c>
      <c r="I210" s="62" t="s">
        <v>1773</v>
      </c>
      <c r="J210" s="307">
        <v>2015</v>
      </c>
      <c r="K210" s="308">
        <v>0</v>
      </c>
      <c r="L210" s="63" t="s">
        <v>1371</v>
      </c>
      <c r="M210" s="63" t="s">
        <v>1808</v>
      </c>
      <c r="N210" s="63" t="s">
        <v>1809</v>
      </c>
      <c r="O210" s="63" t="s">
        <v>1810</v>
      </c>
      <c r="P210" s="63" t="s">
        <v>657</v>
      </c>
      <c r="Q210" s="63" t="s">
        <v>1811</v>
      </c>
      <c r="R210" s="63"/>
      <c r="S210" s="68">
        <v>1</v>
      </c>
      <c r="T210" s="69">
        <v>0</v>
      </c>
      <c r="U210" s="69">
        <v>0.5</v>
      </c>
      <c r="V210" s="69">
        <v>1</v>
      </c>
      <c r="W210" s="69">
        <v>1</v>
      </c>
      <c r="X210" s="71">
        <v>0</v>
      </c>
      <c r="Y210" s="79"/>
      <c r="Z210" s="79"/>
      <c r="AA210" s="79"/>
      <c r="AB210" s="79"/>
      <c r="AC210" s="79"/>
      <c r="AD210" s="79"/>
      <c r="AE210" s="79"/>
      <c r="AF210" s="79"/>
      <c r="AG210" s="79"/>
      <c r="AH210" s="79"/>
      <c r="AI210" s="79"/>
      <c r="AJ210" s="79"/>
      <c r="AK210" s="71">
        <v>200000000</v>
      </c>
      <c r="AL210" s="79">
        <v>200000000</v>
      </c>
      <c r="AM210" s="79"/>
      <c r="AN210" s="79"/>
      <c r="AO210" s="79"/>
      <c r="AP210" s="79"/>
      <c r="AQ210" s="79"/>
      <c r="AR210" s="79"/>
      <c r="AS210" s="79"/>
      <c r="AT210" s="79"/>
      <c r="AU210" s="79"/>
      <c r="AV210" s="79"/>
      <c r="AW210" s="79"/>
      <c r="AX210" s="71">
        <v>0</v>
      </c>
      <c r="AY210" s="79"/>
      <c r="AZ210" s="79"/>
      <c r="BA210" s="79"/>
      <c r="BB210" s="79"/>
      <c r="BC210" s="79"/>
      <c r="BD210" s="79"/>
      <c r="BE210" s="79"/>
      <c r="BF210" s="79"/>
      <c r="BG210" s="79"/>
      <c r="BH210" s="79"/>
      <c r="BI210" s="79"/>
      <c r="BJ210" s="79"/>
      <c r="BK210" s="71">
        <v>0</v>
      </c>
      <c r="BL210" s="79"/>
      <c r="BM210" s="79"/>
      <c r="BN210" s="79"/>
      <c r="BO210" s="79"/>
      <c r="BP210" s="79"/>
      <c r="BQ210" s="79"/>
      <c r="BR210" s="79"/>
      <c r="BS210" s="79"/>
      <c r="BT210" s="79"/>
      <c r="BU210" s="79"/>
      <c r="BV210" s="79"/>
      <c r="BW210" s="79"/>
      <c r="BX210" s="71">
        <v>200000000</v>
      </c>
      <c r="BY210" s="73">
        <v>200000000</v>
      </c>
      <c r="BZ210" s="73">
        <v>0</v>
      </c>
      <c r="CA210" s="73">
        <v>0</v>
      </c>
      <c r="CB210" s="73">
        <v>0</v>
      </c>
      <c r="CC210" s="73">
        <v>0</v>
      </c>
      <c r="CD210" s="73">
        <v>0</v>
      </c>
      <c r="CE210" s="73">
        <v>0</v>
      </c>
      <c r="CF210" s="73">
        <v>0</v>
      </c>
      <c r="CG210" s="73">
        <v>0</v>
      </c>
      <c r="CH210" s="73">
        <v>0</v>
      </c>
      <c r="CI210" s="73">
        <v>0</v>
      </c>
      <c r="CJ210" s="73">
        <v>0</v>
      </c>
      <c r="CK210" s="63" t="s">
        <v>1812</v>
      </c>
      <c r="CL210" s="74" t="s">
        <v>479</v>
      </c>
      <c r="CM210" s="74" t="s">
        <v>480</v>
      </c>
      <c r="CN210" s="74" t="s">
        <v>1392</v>
      </c>
      <c r="CO210" s="60">
        <v>1</v>
      </c>
      <c r="CP210" s="61" t="s">
        <v>196</v>
      </c>
      <c r="CQ210" s="60">
        <v>105</v>
      </c>
      <c r="CR210" s="61" t="s">
        <v>1637</v>
      </c>
      <c r="CS210" s="60">
        <v>10503</v>
      </c>
      <c r="CT210" s="61" t="s">
        <v>1756</v>
      </c>
      <c r="CU210" s="62">
        <v>1050302</v>
      </c>
      <c r="CV210" s="63" t="s">
        <v>1786</v>
      </c>
      <c r="CW210" s="100" t="s">
        <v>1758</v>
      </c>
      <c r="CX210" s="100" t="s">
        <v>196</v>
      </c>
      <c r="CY210" s="100" t="s">
        <v>1637</v>
      </c>
      <c r="CZ210" s="100" t="s">
        <v>1756</v>
      </c>
      <c r="DA210" s="100" t="s">
        <v>1786</v>
      </c>
    </row>
    <row r="211" spans="2:105" ht="127.5" hidden="1" x14ac:dyDescent="0.25">
      <c r="B211" s="88" t="s">
        <v>1813</v>
      </c>
      <c r="C211" s="75" t="s">
        <v>1814</v>
      </c>
      <c r="D211" s="63" t="s">
        <v>687</v>
      </c>
      <c r="E211" s="65" t="s">
        <v>1815</v>
      </c>
      <c r="F211" s="63" t="s">
        <v>1816</v>
      </c>
      <c r="G211" s="62" t="s">
        <v>183</v>
      </c>
      <c r="H211" s="63" t="s">
        <v>567</v>
      </c>
      <c r="I211" s="62" t="s">
        <v>529</v>
      </c>
      <c r="J211" s="307">
        <v>2015</v>
      </c>
      <c r="K211" s="308" t="s">
        <v>490</v>
      </c>
      <c r="L211" s="63" t="s">
        <v>615</v>
      </c>
      <c r="M211" s="63" t="s">
        <v>1817</v>
      </c>
      <c r="N211" s="63" t="s">
        <v>1818</v>
      </c>
      <c r="O211" s="63" t="s">
        <v>1819</v>
      </c>
      <c r="P211" s="63" t="s">
        <v>657</v>
      </c>
      <c r="Q211" s="63" t="s">
        <v>1820</v>
      </c>
      <c r="R211" s="63"/>
      <c r="S211" s="68">
        <v>1</v>
      </c>
      <c r="T211" s="69">
        <v>0</v>
      </c>
      <c r="U211" s="69">
        <v>1</v>
      </c>
      <c r="V211" s="69">
        <v>1</v>
      </c>
      <c r="W211" s="69">
        <v>1</v>
      </c>
      <c r="X211" s="71">
        <v>150000000</v>
      </c>
      <c r="Y211" s="130">
        <v>150000000</v>
      </c>
      <c r="Z211" s="79"/>
      <c r="AA211" s="79"/>
      <c r="AB211" s="79"/>
      <c r="AC211" s="79"/>
      <c r="AD211" s="79"/>
      <c r="AE211" s="79"/>
      <c r="AF211" s="79"/>
      <c r="AG211" s="79"/>
      <c r="AH211" s="79"/>
      <c r="AI211" s="79"/>
      <c r="AJ211" s="79"/>
      <c r="AK211" s="71">
        <v>150000000</v>
      </c>
      <c r="AL211" s="130">
        <v>150000000</v>
      </c>
      <c r="AM211" s="79"/>
      <c r="AN211" s="79"/>
      <c r="AO211" s="79"/>
      <c r="AP211" s="79"/>
      <c r="AQ211" s="79"/>
      <c r="AR211" s="79"/>
      <c r="AS211" s="79"/>
      <c r="AT211" s="79"/>
      <c r="AU211" s="79"/>
      <c r="AV211" s="79"/>
      <c r="AW211" s="79"/>
      <c r="AX211" s="71">
        <v>0</v>
      </c>
      <c r="AY211" s="79"/>
      <c r="AZ211" s="79"/>
      <c r="BA211" s="79"/>
      <c r="BB211" s="79"/>
      <c r="BC211" s="79"/>
      <c r="BD211" s="79"/>
      <c r="BE211" s="79"/>
      <c r="BF211" s="79"/>
      <c r="BG211" s="79"/>
      <c r="BH211" s="79"/>
      <c r="BI211" s="79"/>
      <c r="BJ211" s="79"/>
      <c r="BK211" s="71">
        <v>0</v>
      </c>
      <c r="BL211" s="79"/>
      <c r="BM211" s="79"/>
      <c r="BN211" s="79"/>
      <c r="BO211" s="79"/>
      <c r="BP211" s="79"/>
      <c r="BQ211" s="79"/>
      <c r="BR211" s="79"/>
      <c r="BS211" s="79"/>
      <c r="BT211" s="79"/>
      <c r="BU211" s="79"/>
      <c r="BV211" s="79"/>
      <c r="BW211" s="79"/>
      <c r="BX211" s="71">
        <v>300000000</v>
      </c>
      <c r="BY211" s="73">
        <v>300000000</v>
      </c>
      <c r="BZ211" s="73">
        <v>0</v>
      </c>
      <c r="CA211" s="73">
        <v>0</v>
      </c>
      <c r="CB211" s="73">
        <v>0</v>
      </c>
      <c r="CC211" s="73">
        <v>0</v>
      </c>
      <c r="CD211" s="73">
        <v>0</v>
      </c>
      <c r="CE211" s="73">
        <v>0</v>
      </c>
      <c r="CF211" s="73">
        <v>0</v>
      </c>
      <c r="CG211" s="73">
        <v>0</v>
      </c>
      <c r="CH211" s="73">
        <v>0</v>
      </c>
      <c r="CI211" s="73">
        <v>0</v>
      </c>
      <c r="CJ211" s="73">
        <v>0</v>
      </c>
      <c r="CK211" s="63" t="s">
        <v>1821</v>
      </c>
      <c r="CL211" s="74" t="s">
        <v>479</v>
      </c>
      <c r="CM211" s="74" t="s">
        <v>480</v>
      </c>
      <c r="CN211" s="74" t="s">
        <v>268</v>
      </c>
      <c r="CO211" s="60">
        <v>1</v>
      </c>
      <c r="CP211" s="61" t="s">
        <v>196</v>
      </c>
      <c r="CQ211" s="60">
        <v>105</v>
      </c>
      <c r="CR211" s="61" t="s">
        <v>1637</v>
      </c>
      <c r="CS211" s="60">
        <v>10504</v>
      </c>
      <c r="CT211" s="61" t="s">
        <v>1822</v>
      </c>
      <c r="CU211" s="62">
        <v>1050401</v>
      </c>
      <c r="CV211" s="63" t="s">
        <v>1823</v>
      </c>
      <c r="CW211" s="100" t="s">
        <v>1824</v>
      </c>
      <c r="CX211" s="100" t="s">
        <v>196</v>
      </c>
      <c r="CY211" s="100" t="s">
        <v>1637</v>
      </c>
      <c r="CZ211" s="100" t="s">
        <v>1822</v>
      </c>
      <c r="DA211" s="100" t="s">
        <v>1823</v>
      </c>
    </row>
    <row r="212" spans="2:105" ht="127.5" hidden="1" x14ac:dyDescent="0.25">
      <c r="B212" s="88" t="s">
        <v>1825</v>
      </c>
      <c r="C212" s="75" t="s">
        <v>1826</v>
      </c>
      <c r="D212" s="63" t="s">
        <v>687</v>
      </c>
      <c r="E212" s="65" t="s">
        <v>1815</v>
      </c>
      <c r="F212" s="63" t="s">
        <v>1816</v>
      </c>
      <c r="G212" s="62" t="s">
        <v>240</v>
      </c>
      <c r="H212" s="63" t="s">
        <v>1167</v>
      </c>
      <c r="I212" s="62" t="s">
        <v>529</v>
      </c>
      <c r="J212" s="307"/>
      <c r="K212" s="308"/>
      <c r="L212" s="63" t="s">
        <v>688</v>
      </c>
      <c r="M212" s="63" t="s">
        <v>1827</v>
      </c>
      <c r="N212" s="63" t="s">
        <v>1828</v>
      </c>
      <c r="O212" s="63" t="s">
        <v>1829</v>
      </c>
      <c r="P212" s="63" t="s">
        <v>246</v>
      </c>
      <c r="Q212" s="63" t="s">
        <v>1830</v>
      </c>
      <c r="R212" s="63"/>
      <c r="S212" s="68">
        <v>3</v>
      </c>
      <c r="T212" s="69">
        <v>3</v>
      </c>
      <c r="U212" s="69">
        <v>3</v>
      </c>
      <c r="V212" s="69">
        <v>3</v>
      </c>
      <c r="W212" s="69">
        <v>3</v>
      </c>
      <c r="X212" s="71">
        <v>0</v>
      </c>
      <c r="Y212" s="79"/>
      <c r="Z212" s="79"/>
      <c r="AA212" s="79"/>
      <c r="AB212" s="79"/>
      <c r="AC212" s="79"/>
      <c r="AD212" s="79"/>
      <c r="AE212" s="79"/>
      <c r="AF212" s="79"/>
      <c r="AG212" s="79"/>
      <c r="AH212" s="79"/>
      <c r="AI212" s="79"/>
      <c r="AJ212" s="79"/>
      <c r="AK212" s="71">
        <v>60000000</v>
      </c>
      <c r="AL212" s="79">
        <v>60000000</v>
      </c>
      <c r="AM212" s="79"/>
      <c r="AN212" s="79"/>
      <c r="AO212" s="79"/>
      <c r="AP212" s="79"/>
      <c r="AQ212" s="79"/>
      <c r="AR212" s="79"/>
      <c r="AS212" s="79"/>
      <c r="AT212" s="79"/>
      <c r="AU212" s="79"/>
      <c r="AV212" s="79"/>
      <c r="AW212" s="79"/>
      <c r="AX212" s="71">
        <v>60000000</v>
      </c>
      <c r="AY212" s="79">
        <v>60000000</v>
      </c>
      <c r="AZ212" s="79"/>
      <c r="BA212" s="79"/>
      <c r="BB212" s="79"/>
      <c r="BC212" s="79"/>
      <c r="BD212" s="79"/>
      <c r="BE212" s="79"/>
      <c r="BF212" s="79"/>
      <c r="BG212" s="79"/>
      <c r="BH212" s="79"/>
      <c r="BI212" s="79"/>
      <c r="BJ212" s="79"/>
      <c r="BK212" s="71">
        <v>60000000</v>
      </c>
      <c r="BL212" s="79">
        <v>60000000</v>
      </c>
      <c r="BM212" s="79"/>
      <c r="BN212" s="79"/>
      <c r="BO212" s="79"/>
      <c r="BP212" s="79"/>
      <c r="BQ212" s="79"/>
      <c r="BR212" s="79"/>
      <c r="BS212" s="79"/>
      <c r="BT212" s="79"/>
      <c r="BU212" s="79"/>
      <c r="BV212" s="79"/>
      <c r="BW212" s="79"/>
      <c r="BX212" s="71">
        <v>180000000</v>
      </c>
      <c r="BY212" s="73">
        <v>180000000</v>
      </c>
      <c r="BZ212" s="73">
        <v>0</v>
      </c>
      <c r="CA212" s="73">
        <v>0</v>
      </c>
      <c r="CB212" s="73">
        <v>0</v>
      </c>
      <c r="CC212" s="73">
        <v>0</v>
      </c>
      <c r="CD212" s="73">
        <v>0</v>
      </c>
      <c r="CE212" s="73">
        <v>0</v>
      </c>
      <c r="CF212" s="73">
        <v>0</v>
      </c>
      <c r="CG212" s="73">
        <v>0</v>
      </c>
      <c r="CH212" s="73">
        <v>0</v>
      </c>
      <c r="CI212" s="73">
        <v>0</v>
      </c>
      <c r="CJ212" s="73">
        <v>0</v>
      </c>
      <c r="CK212" s="63" t="s">
        <v>1831</v>
      </c>
      <c r="CL212" s="74" t="s">
        <v>1172</v>
      </c>
      <c r="CM212" s="74" t="s">
        <v>1173</v>
      </c>
      <c r="CN212" s="74" t="s">
        <v>268</v>
      </c>
      <c r="CO212" s="60">
        <v>1</v>
      </c>
      <c r="CP212" s="61" t="s">
        <v>196</v>
      </c>
      <c r="CQ212" s="60">
        <v>105</v>
      </c>
      <c r="CR212" s="61" t="s">
        <v>1637</v>
      </c>
      <c r="CS212" s="60">
        <v>10504</v>
      </c>
      <c r="CT212" s="61" t="s">
        <v>1822</v>
      </c>
      <c r="CU212" s="62">
        <v>1050401</v>
      </c>
      <c r="CV212" s="63" t="s">
        <v>1823</v>
      </c>
      <c r="CW212" s="100" t="s">
        <v>1824</v>
      </c>
      <c r="CX212" s="100" t="s">
        <v>196</v>
      </c>
      <c r="CY212" s="100" t="s">
        <v>1637</v>
      </c>
      <c r="CZ212" s="100" t="s">
        <v>1822</v>
      </c>
      <c r="DA212" s="100" t="s">
        <v>1823</v>
      </c>
    </row>
    <row r="213" spans="2:105" ht="127.5" hidden="1" x14ac:dyDescent="0.25">
      <c r="B213" s="88" t="s">
        <v>1832</v>
      </c>
      <c r="C213" s="75" t="s">
        <v>1833</v>
      </c>
      <c r="D213" s="63" t="s">
        <v>687</v>
      </c>
      <c r="E213" s="65" t="s">
        <v>1815</v>
      </c>
      <c r="F213" s="63" t="s">
        <v>1816</v>
      </c>
      <c r="G213" s="62" t="s">
        <v>183</v>
      </c>
      <c r="H213" s="63" t="s">
        <v>567</v>
      </c>
      <c r="I213" s="62" t="s">
        <v>529</v>
      </c>
      <c r="J213" s="307">
        <v>2015</v>
      </c>
      <c r="K213" s="308" t="s">
        <v>490</v>
      </c>
      <c r="L213" s="63" t="s">
        <v>568</v>
      </c>
      <c r="M213" s="63" t="s">
        <v>1834</v>
      </c>
      <c r="N213" s="63" t="s">
        <v>1835</v>
      </c>
      <c r="O213" s="63" t="s">
        <v>1836</v>
      </c>
      <c r="P213" s="63" t="s">
        <v>246</v>
      </c>
      <c r="Q213" s="63" t="s">
        <v>1837</v>
      </c>
      <c r="R213" s="63"/>
      <c r="S213" s="68">
        <v>1</v>
      </c>
      <c r="T213" s="69">
        <v>0</v>
      </c>
      <c r="U213" s="69">
        <v>1</v>
      </c>
      <c r="V213" s="69">
        <v>1</v>
      </c>
      <c r="W213" s="69">
        <v>1</v>
      </c>
      <c r="X213" s="71">
        <v>0</v>
      </c>
      <c r="Y213" s="79"/>
      <c r="Z213" s="79"/>
      <c r="AA213" s="79"/>
      <c r="AB213" s="79"/>
      <c r="AC213" s="79"/>
      <c r="AD213" s="79"/>
      <c r="AE213" s="79"/>
      <c r="AF213" s="79"/>
      <c r="AG213" s="79"/>
      <c r="AH213" s="79"/>
      <c r="AI213" s="79"/>
      <c r="AJ213" s="79"/>
      <c r="AK213" s="71">
        <v>62000000</v>
      </c>
      <c r="AL213" s="79"/>
      <c r="AM213" s="79"/>
      <c r="AN213" s="79"/>
      <c r="AO213" s="79"/>
      <c r="AP213" s="79"/>
      <c r="AQ213" s="79"/>
      <c r="AR213" s="79"/>
      <c r="AS213" s="79"/>
      <c r="AT213" s="79">
        <v>62000000</v>
      </c>
      <c r="AU213" s="79"/>
      <c r="AV213" s="79"/>
      <c r="AW213" s="79"/>
      <c r="AX213" s="71">
        <v>0</v>
      </c>
      <c r="AY213" s="79"/>
      <c r="AZ213" s="79"/>
      <c r="BA213" s="79"/>
      <c r="BB213" s="79"/>
      <c r="BC213" s="79"/>
      <c r="BD213" s="79"/>
      <c r="BE213" s="79"/>
      <c r="BF213" s="79"/>
      <c r="BG213" s="79"/>
      <c r="BH213" s="79"/>
      <c r="BI213" s="79"/>
      <c r="BJ213" s="79"/>
      <c r="BK213" s="71">
        <v>0</v>
      </c>
      <c r="BL213" s="79"/>
      <c r="BM213" s="79"/>
      <c r="BN213" s="79"/>
      <c r="BO213" s="79"/>
      <c r="BP213" s="79"/>
      <c r="BQ213" s="79"/>
      <c r="BR213" s="79"/>
      <c r="BS213" s="79"/>
      <c r="BT213" s="79"/>
      <c r="BU213" s="79"/>
      <c r="BV213" s="79"/>
      <c r="BW213" s="79"/>
      <c r="BX213" s="71">
        <v>62000000</v>
      </c>
      <c r="BY213" s="73">
        <v>0</v>
      </c>
      <c r="BZ213" s="73">
        <v>0</v>
      </c>
      <c r="CA213" s="73">
        <v>0</v>
      </c>
      <c r="CB213" s="73">
        <v>0</v>
      </c>
      <c r="CC213" s="73">
        <v>0</v>
      </c>
      <c r="CD213" s="73">
        <v>0</v>
      </c>
      <c r="CE213" s="73">
        <v>0</v>
      </c>
      <c r="CF213" s="73">
        <v>0</v>
      </c>
      <c r="CG213" s="73">
        <v>62000000</v>
      </c>
      <c r="CH213" s="73">
        <v>0</v>
      </c>
      <c r="CI213" s="73">
        <v>0</v>
      </c>
      <c r="CJ213" s="73">
        <v>0</v>
      </c>
      <c r="CK213" s="63" t="s">
        <v>1838</v>
      </c>
      <c r="CL213" s="74" t="s">
        <v>479</v>
      </c>
      <c r="CM213" s="74" t="s">
        <v>480</v>
      </c>
      <c r="CN213" s="74" t="s">
        <v>296</v>
      </c>
      <c r="CO213" s="60">
        <v>1</v>
      </c>
      <c r="CP213" s="61" t="s">
        <v>196</v>
      </c>
      <c r="CQ213" s="60">
        <v>105</v>
      </c>
      <c r="CR213" s="61" t="s">
        <v>1637</v>
      </c>
      <c r="CS213" s="60">
        <v>10504</v>
      </c>
      <c r="CT213" s="61" t="s">
        <v>1822</v>
      </c>
      <c r="CU213" s="62">
        <v>1050401</v>
      </c>
      <c r="CV213" s="63" t="s">
        <v>1823</v>
      </c>
      <c r="CW213" s="100" t="s">
        <v>1824</v>
      </c>
      <c r="CX213" s="100" t="s">
        <v>196</v>
      </c>
      <c r="CY213" s="100" t="s">
        <v>1637</v>
      </c>
      <c r="CZ213" s="100" t="s">
        <v>1822</v>
      </c>
      <c r="DA213" s="100" t="s">
        <v>1823</v>
      </c>
    </row>
    <row r="214" spans="2:105" ht="127.5" hidden="1" x14ac:dyDescent="0.25">
      <c r="B214" s="88" t="s">
        <v>1839</v>
      </c>
      <c r="C214" s="75" t="s">
        <v>1840</v>
      </c>
      <c r="D214" s="63" t="s">
        <v>687</v>
      </c>
      <c r="E214" s="65" t="s">
        <v>1815</v>
      </c>
      <c r="F214" s="63" t="s">
        <v>1816</v>
      </c>
      <c r="G214" s="62" t="s">
        <v>240</v>
      </c>
      <c r="H214" s="63" t="s">
        <v>567</v>
      </c>
      <c r="I214" s="62" t="s">
        <v>529</v>
      </c>
      <c r="J214" s="307">
        <v>2015</v>
      </c>
      <c r="K214" s="308" t="s">
        <v>490</v>
      </c>
      <c r="L214" s="63" t="s">
        <v>688</v>
      </c>
      <c r="M214" s="63" t="s">
        <v>1841</v>
      </c>
      <c r="N214" s="63" t="s">
        <v>1842</v>
      </c>
      <c r="O214" s="63" t="s">
        <v>1843</v>
      </c>
      <c r="P214" s="63" t="s">
        <v>246</v>
      </c>
      <c r="Q214" s="63" t="s">
        <v>1844</v>
      </c>
      <c r="R214" s="63"/>
      <c r="S214" s="68">
        <v>1</v>
      </c>
      <c r="T214" s="69">
        <v>1</v>
      </c>
      <c r="U214" s="69">
        <v>1</v>
      </c>
      <c r="V214" s="69">
        <v>1</v>
      </c>
      <c r="W214" s="69">
        <v>1</v>
      </c>
      <c r="X214" s="71">
        <v>100000000</v>
      </c>
      <c r="Y214" s="79">
        <v>100000000</v>
      </c>
      <c r="Z214" s="79"/>
      <c r="AA214" s="79"/>
      <c r="AB214" s="79"/>
      <c r="AC214" s="79"/>
      <c r="AD214" s="79"/>
      <c r="AE214" s="79"/>
      <c r="AF214" s="79"/>
      <c r="AG214" s="79"/>
      <c r="AH214" s="79"/>
      <c r="AI214" s="79"/>
      <c r="AJ214" s="79"/>
      <c r="AK214" s="71">
        <v>0</v>
      </c>
      <c r="AL214" s="79"/>
      <c r="AM214" s="79"/>
      <c r="AN214" s="79"/>
      <c r="AO214" s="79"/>
      <c r="AP214" s="79"/>
      <c r="AQ214" s="79"/>
      <c r="AR214" s="79"/>
      <c r="AS214" s="79"/>
      <c r="AT214" s="79"/>
      <c r="AU214" s="79"/>
      <c r="AV214" s="79"/>
      <c r="AW214" s="79"/>
      <c r="AX214" s="71">
        <v>0</v>
      </c>
      <c r="AY214" s="79"/>
      <c r="AZ214" s="79"/>
      <c r="BA214" s="79"/>
      <c r="BB214" s="79"/>
      <c r="BC214" s="79"/>
      <c r="BD214" s="79"/>
      <c r="BE214" s="79"/>
      <c r="BF214" s="79"/>
      <c r="BG214" s="79"/>
      <c r="BH214" s="79"/>
      <c r="BI214" s="79"/>
      <c r="BJ214" s="79"/>
      <c r="BK214" s="71">
        <v>0</v>
      </c>
      <c r="BL214" s="79"/>
      <c r="BM214" s="79"/>
      <c r="BN214" s="79"/>
      <c r="BO214" s="79"/>
      <c r="BP214" s="79"/>
      <c r="BQ214" s="79"/>
      <c r="BR214" s="79"/>
      <c r="BS214" s="79"/>
      <c r="BT214" s="79"/>
      <c r="BU214" s="79"/>
      <c r="BV214" s="79"/>
      <c r="BW214" s="79"/>
      <c r="BX214" s="71">
        <v>100000000</v>
      </c>
      <c r="BY214" s="73">
        <v>100000000</v>
      </c>
      <c r="BZ214" s="73">
        <v>0</v>
      </c>
      <c r="CA214" s="73">
        <v>0</v>
      </c>
      <c r="CB214" s="73">
        <v>0</v>
      </c>
      <c r="CC214" s="73">
        <v>0</v>
      </c>
      <c r="CD214" s="73">
        <v>0</v>
      </c>
      <c r="CE214" s="73">
        <v>0</v>
      </c>
      <c r="CF214" s="73">
        <v>0</v>
      </c>
      <c r="CG214" s="73">
        <v>0</v>
      </c>
      <c r="CH214" s="73">
        <v>0</v>
      </c>
      <c r="CI214" s="73">
        <v>0</v>
      </c>
      <c r="CJ214" s="73">
        <v>0</v>
      </c>
      <c r="CK214" s="63" t="s">
        <v>1845</v>
      </c>
      <c r="CL214" s="74" t="s">
        <v>479</v>
      </c>
      <c r="CM214" s="74" t="s">
        <v>480</v>
      </c>
      <c r="CN214" s="74" t="s">
        <v>268</v>
      </c>
      <c r="CO214" s="60">
        <v>1</v>
      </c>
      <c r="CP214" s="61" t="s">
        <v>196</v>
      </c>
      <c r="CQ214" s="60">
        <v>105</v>
      </c>
      <c r="CR214" s="61" t="s">
        <v>1637</v>
      </c>
      <c r="CS214" s="60">
        <v>10504</v>
      </c>
      <c r="CT214" s="61" t="s">
        <v>1822</v>
      </c>
      <c r="CU214" s="62">
        <v>1050401</v>
      </c>
      <c r="CV214" s="63" t="s">
        <v>1823</v>
      </c>
      <c r="CW214" s="100" t="s">
        <v>1824</v>
      </c>
      <c r="CX214" s="100" t="s">
        <v>196</v>
      </c>
      <c r="CY214" s="100" t="s">
        <v>1637</v>
      </c>
      <c r="CZ214" s="100" t="s">
        <v>1822</v>
      </c>
      <c r="DA214" s="100" t="s">
        <v>1823</v>
      </c>
    </row>
    <row r="215" spans="2:105" ht="127.5" hidden="1" x14ac:dyDescent="0.25">
      <c r="B215" s="88" t="s">
        <v>1846</v>
      </c>
      <c r="C215" s="75" t="s">
        <v>1847</v>
      </c>
      <c r="D215" s="63" t="s">
        <v>687</v>
      </c>
      <c r="E215" s="65" t="s">
        <v>1815</v>
      </c>
      <c r="F215" s="63" t="s">
        <v>1816</v>
      </c>
      <c r="G215" s="62" t="s">
        <v>183</v>
      </c>
      <c r="H215" s="63" t="s">
        <v>567</v>
      </c>
      <c r="I215" s="62" t="s">
        <v>529</v>
      </c>
      <c r="J215" s="307">
        <v>2015</v>
      </c>
      <c r="K215" s="308" t="s">
        <v>490</v>
      </c>
      <c r="L215" s="63" t="s">
        <v>688</v>
      </c>
      <c r="M215" s="63" t="s">
        <v>1848</v>
      </c>
      <c r="N215" s="63" t="s">
        <v>1849</v>
      </c>
      <c r="O215" s="63" t="s">
        <v>1850</v>
      </c>
      <c r="P215" s="63" t="s">
        <v>246</v>
      </c>
      <c r="Q215" s="63" t="s">
        <v>1851</v>
      </c>
      <c r="R215" s="63"/>
      <c r="S215" s="68">
        <v>20</v>
      </c>
      <c r="T215" s="69">
        <v>0</v>
      </c>
      <c r="U215" s="69">
        <v>5</v>
      </c>
      <c r="V215" s="69">
        <v>15</v>
      </c>
      <c r="W215" s="69">
        <v>20</v>
      </c>
      <c r="X215" s="71">
        <v>0</v>
      </c>
      <c r="Y215" s="79"/>
      <c r="Z215" s="79"/>
      <c r="AA215" s="79"/>
      <c r="AB215" s="79"/>
      <c r="AC215" s="79"/>
      <c r="AD215" s="79"/>
      <c r="AE215" s="79"/>
      <c r="AF215" s="79"/>
      <c r="AG215" s="79"/>
      <c r="AH215" s="79"/>
      <c r="AI215" s="79"/>
      <c r="AJ215" s="79"/>
      <c r="AK215" s="71">
        <v>40000000</v>
      </c>
      <c r="AL215" s="79">
        <v>40000000</v>
      </c>
      <c r="AM215" s="79"/>
      <c r="AN215" s="79"/>
      <c r="AO215" s="79"/>
      <c r="AP215" s="79"/>
      <c r="AQ215" s="79"/>
      <c r="AR215" s="79"/>
      <c r="AS215" s="79"/>
      <c r="AT215" s="79"/>
      <c r="AU215" s="79"/>
      <c r="AV215" s="79"/>
      <c r="AW215" s="79"/>
      <c r="AX215" s="71">
        <v>40000000</v>
      </c>
      <c r="AY215" s="79">
        <v>40000000</v>
      </c>
      <c r="AZ215" s="79"/>
      <c r="BA215" s="79"/>
      <c r="BB215" s="79"/>
      <c r="BC215" s="79"/>
      <c r="BD215" s="79"/>
      <c r="BE215" s="79"/>
      <c r="BF215" s="79"/>
      <c r="BG215" s="79"/>
      <c r="BH215" s="79"/>
      <c r="BI215" s="79"/>
      <c r="BJ215" s="79"/>
      <c r="BK215" s="71">
        <v>40000000</v>
      </c>
      <c r="BL215" s="79">
        <v>40000000</v>
      </c>
      <c r="BM215" s="79"/>
      <c r="BN215" s="79"/>
      <c r="BO215" s="79"/>
      <c r="BP215" s="79"/>
      <c r="BQ215" s="79"/>
      <c r="BR215" s="79"/>
      <c r="BS215" s="79"/>
      <c r="BT215" s="79"/>
      <c r="BU215" s="79"/>
      <c r="BV215" s="79"/>
      <c r="BW215" s="79"/>
      <c r="BX215" s="71">
        <v>120000000</v>
      </c>
      <c r="BY215" s="73">
        <v>120000000</v>
      </c>
      <c r="BZ215" s="73">
        <v>0</v>
      </c>
      <c r="CA215" s="73">
        <v>0</v>
      </c>
      <c r="CB215" s="73">
        <v>0</v>
      </c>
      <c r="CC215" s="73">
        <v>0</v>
      </c>
      <c r="CD215" s="73">
        <v>0</v>
      </c>
      <c r="CE215" s="73">
        <v>0</v>
      </c>
      <c r="CF215" s="73">
        <v>0</v>
      </c>
      <c r="CG215" s="73">
        <v>0</v>
      </c>
      <c r="CH215" s="73">
        <v>0</v>
      </c>
      <c r="CI215" s="73">
        <v>0</v>
      </c>
      <c r="CJ215" s="73">
        <v>0</v>
      </c>
      <c r="CK215" s="63" t="s">
        <v>1852</v>
      </c>
      <c r="CL215" s="74" t="s">
        <v>479</v>
      </c>
      <c r="CM215" s="74" t="s">
        <v>480</v>
      </c>
      <c r="CN215" s="74" t="s">
        <v>268</v>
      </c>
      <c r="CO215" s="60">
        <v>1</v>
      </c>
      <c r="CP215" s="61" t="s">
        <v>196</v>
      </c>
      <c r="CQ215" s="60">
        <v>105</v>
      </c>
      <c r="CR215" s="61" t="s">
        <v>1637</v>
      </c>
      <c r="CS215" s="60">
        <v>10504</v>
      </c>
      <c r="CT215" s="61" t="s">
        <v>1822</v>
      </c>
      <c r="CU215" s="62">
        <v>1050401</v>
      </c>
      <c r="CV215" s="63" t="s">
        <v>1823</v>
      </c>
      <c r="CW215" s="100" t="s">
        <v>1824</v>
      </c>
      <c r="CX215" s="100" t="s">
        <v>196</v>
      </c>
      <c r="CY215" s="100" t="s">
        <v>1637</v>
      </c>
      <c r="CZ215" s="100" t="s">
        <v>1822</v>
      </c>
      <c r="DA215" s="100" t="s">
        <v>1823</v>
      </c>
    </row>
    <row r="216" spans="2:105" ht="127.5" hidden="1" x14ac:dyDescent="0.25">
      <c r="B216" s="88" t="s">
        <v>1853</v>
      </c>
      <c r="C216" s="75" t="s">
        <v>1854</v>
      </c>
      <c r="D216" s="63" t="s">
        <v>687</v>
      </c>
      <c r="E216" s="65" t="s">
        <v>1815</v>
      </c>
      <c r="F216" s="63" t="s">
        <v>1816</v>
      </c>
      <c r="G216" s="62" t="s">
        <v>183</v>
      </c>
      <c r="H216" s="63" t="s">
        <v>567</v>
      </c>
      <c r="I216" s="62" t="s">
        <v>529</v>
      </c>
      <c r="J216" s="307">
        <v>2015</v>
      </c>
      <c r="K216" s="308" t="s">
        <v>490</v>
      </c>
      <c r="L216" s="63" t="s">
        <v>688</v>
      </c>
      <c r="M216" s="63" t="s">
        <v>1855</v>
      </c>
      <c r="N216" s="63" t="s">
        <v>1856</v>
      </c>
      <c r="O216" s="63" t="s">
        <v>1857</v>
      </c>
      <c r="P216" s="63" t="s">
        <v>246</v>
      </c>
      <c r="Q216" s="63" t="s">
        <v>1858</v>
      </c>
      <c r="R216" s="99"/>
      <c r="S216" s="68">
        <v>1</v>
      </c>
      <c r="T216" s="69">
        <v>1</v>
      </c>
      <c r="U216" s="69">
        <v>0</v>
      </c>
      <c r="V216" s="69">
        <v>0</v>
      </c>
      <c r="W216" s="69">
        <v>1</v>
      </c>
      <c r="X216" s="71">
        <v>0</v>
      </c>
      <c r="Y216" s="79"/>
      <c r="Z216" s="79"/>
      <c r="AA216" s="79"/>
      <c r="AB216" s="79"/>
      <c r="AC216" s="79"/>
      <c r="AD216" s="79"/>
      <c r="AE216" s="79"/>
      <c r="AF216" s="79"/>
      <c r="AG216" s="79"/>
      <c r="AH216" s="79"/>
      <c r="AI216" s="79"/>
      <c r="AJ216" s="79"/>
      <c r="AK216" s="71">
        <v>0</v>
      </c>
      <c r="AL216" s="79"/>
      <c r="AM216" s="79"/>
      <c r="AN216" s="79"/>
      <c r="AO216" s="79"/>
      <c r="AP216" s="79"/>
      <c r="AQ216" s="79"/>
      <c r="AR216" s="79"/>
      <c r="AS216" s="79"/>
      <c r="AT216" s="79"/>
      <c r="AU216" s="79"/>
      <c r="AV216" s="79"/>
      <c r="AW216" s="79"/>
      <c r="AX216" s="71">
        <v>800000000</v>
      </c>
      <c r="AY216" s="79"/>
      <c r="AZ216" s="79"/>
      <c r="BA216" s="79"/>
      <c r="BB216" s="79"/>
      <c r="BC216" s="79"/>
      <c r="BD216" s="79"/>
      <c r="BE216" s="79"/>
      <c r="BF216" s="79"/>
      <c r="BG216" s="79">
        <v>800000000</v>
      </c>
      <c r="BH216" s="79"/>
      <c r="BI216" s="79"/>
      <c r="BJ216" s="79"/>
      <c r="BK216" s="71">
        <v>0</v>
      </c>
      <c r="BL216" s="79"/>
      <c r="BM216" s="79"/>
      <c r="BN216" s="79"/>
      <c r="BO216" s="79"/>
      <c r="BP216" s="79"/>
      <c r="BQ216" s="79"/>
      <c r="BR216" s="79"/>
      <c r="BS216" s="79"/>
      <c r="BT216" s="79"/>
      <c r="BU216" s="79"/>
      <c r="BV216" s="79"/>
      <c r="BW216" s="79"/>
      <c r="BX216" s="71">
        <v>800000000</v>
      </c>
      <c r="BY216" s="73">
        <v>0</v>
      </c>
      <c r="BZ216" s="73">
        <v>0</v>
      </c>
      <c r="CA216" s="73">
        <v>0</v>
      </c>
      <c r="CB216" s="73">
        <v>0</v>
      </c>
      <c r="CC216" s="73">
        <v>0</v>
      </c>
      <c r="CD216" s="73">
        <v>0</v>
      </c>
      <c r="CE216" s="73">
        <v>0</v>
      </c>
      <c r="CF216" s="73">
        <v>0</v>
      </c>
      <c r="CG216" s="73">
        <v>800000000</v>
      </c>
      <c r="CH216" s="73">
        <v>0</v>
      </c>
      <c r="CI216" s="73">
        <v>0</v>
      </c>
      <c r="CJ216" s="73">
        <v>0</v>
      </c>
      <c r="CK216" s="63" t="s">
        <v>1859</v>
      </c>
      <c r="CL216" s="74" t="s">
        <v>479</v>
      </c>
      <c r="CM216" s="74" t="s">
        <v>480</v>
      </c>
      <c r="CN216" s="74" t="s">
        <v>268</v>
      </c>
      <c r="CO216" s="60">
        <v>1</v>
      </c>
      <c r="CP216" s="61" t="s">
        <v>196</v>
      </c>
      <c r="CQ216" s="60">
        <v>105</v>
      </c>
      <c r="CR216" s="61" t="s">
        <v>1637</v>
      </c>
      <c r="CS216" s="60">
        <v>10504</v>
      </c>
      <c r="CT216" s="61" t="s">
        <v>1822</v>
      </c>
      <c r="CU216" s="62">
        <v>1050401</v>
      </c>
      <c r="CV216" s="63" t="s">
        <v>1823</v>
      </c>
      <c r="CW216" s="100" t="s">
        <v>1824</v>
      </c>
      <c r="CX216" s="100" t="s">
        <v>196</v>
      </c>
      <c r="CY216" s="100" t="s">
        <v>1637</v>
      </c>
      <c r="CZ216" s="100" t="s">
        <v>1822</v>
      </c>
      <c r="DA216" s="100" t="s">
        <v>1823</v>
      </c>
    </row>
    <row r="217" spans="2:105" ht="127.5" hidden="1" x14ac:dyDescent="0.25">
      <c r="B217" s="88" t="s">
        <v>1860</v>
      </c>
      <c r="C217" s="99" t="s">
        <v>1861</v>
      </c>
      <c r="D217" s="63" t="s">
        <v>652</v>
      </c>
      <c r="E217" s="65" t="s">
        <v>1815</v>
      </c>
      <c r="F217" s="63" t="s">
        <v>1816</v>
      </c>
      <c r="G217" s="62" t="s">
        <v>183</v>
      </c>
      <c r="H217" s="63" t="s">
        <v>653</v>
      </c>
      <c r="I217" s="62" t="s">
        <v>529</v>
      </c>
      <c r="J217" s="307">
        <v>2015</v>
      </c>
      <c r="K217" s="308">
        <v>235</v>
      </c>
      <c r="L217" s="63" t="s">
        <v>242</v>
      </c>
      <c r="M217" s="63" t="s">
        <v>1862</v>
      </c>
      <c r="N217" s="87" t="s">
        <v>1863</v>
      </c>
      <c r="O217" s="87" t="s">
        <v>1864</v>
      </c>
      <c r="P217" s="87" t="s">
        <v>657</v>
      </c>
      <c r="Q217" s="87" t="s">
        <v>1865</v>
      </c>
      <c r="R217" s="99"/>
      <c r="S217" s="68">
        <v>2400</v>
      </c>
      <c r="T217" s="91">
        <v>600</v>
      </c>
      <c r="U217" s="91">
        <v>1200</v>
      </c>
      <c r="V217" s="91">
        <v>1800</v>
      </c>
      <c r="W217" s="91">
        <v>2400</v>
      </c>
      <c r="X217" s="71">
        <v>7728607</v>
      </c>
      <c r="Y217" s="92"/>
      <c r="Z217" s="92"/>
      <c r="AA217" s="92"/>
      <c r="AB217" s="92"/>
      <c r="AC217" s="92"/>
      <c r="AD217" s="92"/>
      <c r="AE217" s="92"/>
      <c r="AF217" s="120">
        <v>7728607</v>
      </c>
      <c r="AG217" s="92"/>
      <c r="AH217" s="92"/>
      <c r="AI217" s="92"/>
      <c r="AJ217" s="92"/>
      <c r="AK217" s="71">
        <v>7959312</v>
      </c>
      <c r="AL217" s="92"/>
      <c r="AM217" s="92"/>
      <c r="AN217" s="92"/>
      <c r="AO217" s="92"/>
      <c r="AP217" s="92"/>
      <c r="AQ217" s="92"/>
      <c r="AR217" s="92"/>
      <c r="AS217" s="120">
        <v>7959312</v>
      </c>
      <c r="AT217" s="92"/>
      <c r="AU217" s="92"/>
      <c r="AV217" s="92"/>
      <c r="AW217" s="92"/>
      <c r="AX217" s="71">
        <v>8200503</v>
      </c>
      <c r="AY217" s="92"/>
      <c r="AZ217" s="92"/>
      <c r="BA217" s="92"/>
      <c r="BB217" s="92"/>
      <c r="BC217" s="92"/>
      <c r="BD217" s="92"/>
      <c r="BE217" s="92"/>
      <c r="BF217" s="120">
        <v>8200503</v>
      </c>
      <c r="BG217" s="92"/>
      <c r="BH217" s="92"/>
      <c r="BI217" s="92"/>
      <c r="BJ217" s="92"/>
      <c r="BK217" s="71">
        <v>8441695</v>
      </c>
      <c r="BL217" s="92"/>
      <c r="BM217" s="92"/>
      <c r="BN217" s="92"/>
      <c r="BO217" s="92"/>
      <c r="BP217" s="92"/>
      <c r="BQ217" s="92"/>
      <c r="BR217" s="92"/>
      <c r="BS217" s="120">
        <v>8441695</v>
      </c>
      <c r="BT217" s="92"/>
      <c r="BU217" s="92"/>
      <c r="BV217" s="92"/>
      <c r="BW217" s="92"/>
      <c r="BX217" s="71">
        <v>32330117</v>
      </c>
      <c r="BY217" s="93">
        <v>0</v>
      </c>
      <c r="BZ217" s="93">
        <v>0</v>
      </c>
      <c r="CA217" s="93">
        <v>0</v>
      </c>
      <c r="CB217" s="93">
        <v>0</v>
      </c>
      <c r="CC217" s="93">
        <v>0</v>
      </c>
      <c r="CD217" s="93">
        <v>0</v>
      </c>
      <c r="CE217" s="93">
        <v>0</v>
      </c>
      <c r="CF217" s="93">
        <v>32330117</v>
      </c>
      <c r="CG217" s="93">
        <v>0</v>
      </c>
      <c r="CH217" s="93">
        <v>0</v>
      </c>
      <c r="CI217" s="93">
        <v>0</v>
      </c>
      <c r="CJ217" s="93">
        <v>0</v>
      </c>
      <c r="CK217" s="87" t="s">
        <v>1866</v>
      </c>
      <c r="CL217" s="90" t="s">
        <v>660</v>
      </c>
      <c r="CM217" s="90" t="s">
        <v>661</v>
      </c>
      <c r="CN217" s="90" t="s">
        <v>268</v>
      </c>
      <c r="CO217" s="84">
        <v>1</v>
      </c>
      <c r="CP217" s="85" t="s">
        <v>196</v>
      </c>
      <c r="CQ217" s="84">
        <v>105</v>
      </c>
      <c r="CR217" s="85" t="s">
        <v>1637</v>
      </c>
      <c r="CS217" s="84">
        <v>10504</v>
      </c>
      <c r="CT217" s="85" t="s">
        <v>1822</v>
      </c>
      <c r="CU217" s="86">
        <v>1050402</v>
      </c>
      <c r="CV217" s="87" t="s">
        <v>1867</v>
      </c>
      <c r="CW217" s="100" t="s">
        <v>1824</v>
      </c>
      <c r="CX217" s="100" t="s">
        <v>196</v>
      </c>
      <c r="CY217" s="100" t="s">
        <v>1637</v>
      </c>
      <c r="CZ217" s="100" t="s">
        <v>1822</v>
      </c>
      <c r="DA217" s="100" t="s">
        <v>1867</v>
      </c>
    </row>
    <row r="218" spans="2:105" ht="140.25" hidden="1" x14ac:dyDescent="0.25">
      <c r="B218" s="75" t="s">
        <v>1868</v>
      </c>
      <c r="C218" s="80" t="s">
        <v>1869</v>
      </c>
      <c r="D218" s="63" t="s">
        <v>1800</v>
      </c>
      <c r="E218" s="65" t="s">
        <v>337</v>
      </c>
      <c r="F218" s="63" t="s">
        <v>338</v>
      </c>
      <c r="G218" s="62" t="s">
        <v>183</v>
      </c>
      <c r="H218" s="63" t="s">
        <v>1167</v>
      </c>
      <c r="I218" s="62" t="s">
        <v>339</v>
      </c>
      <c r="J218" s="307">
        <v>2015</v>
      </c>
      <c r="K218" s="308">
        <v>0</v>
      </c>
      <c r="L218" s="63" t="s">
        <v>186</v>
      </c>
      <c r="M218" s="63" t="s">
        <v>1870</v>
      </c>
      <c r="N218" s="63" t="s">
        <v>1871</v>
      </c>
      <c r="O218" s="63" t="s">
        <v>1872</v>
      </c>
      <c r="P218" s="63" t="s">
        <v>246</v>
      </c>
      <c r="Q218" s="63" t="s">
        <v>1873</v>
      </c>
      <c r="R218" s="63"/>
      <c r="S218" s="68">
        <v>2</v>
      </c>
      <c r="T218" s="69">
        <v>0</v>
      </c>
      <c r="U218" s="69">
        <v>1</v>
      </c>
      <c r="V218" s="69">
        <v>2</v>
      </c>
      <c r="W218" s="69">
        <v>2</v>
      </c>
      <c r="X218" s="71">
        <v>0</v>
      </c>
      <c r="Y218" s="79"/>
      <c r="Z218" s="79"/>
      <c r="AA218" s="79"/>
      <c r="AB218" s="101">
        <v>0</v>
      </c>
      <c r="AC218" s="79"/>
      <c r="AD218" s="79"/>
      <c r="AE218" s="79"/>
      <c r="AF218" s="79"/>
      <c r="AG218" s="79"/>
      <c r="AH218" s="79"/>
      <c r="AI218" s="79"/>
      <c r="AJ218" s="79"/>
      <c r="AK218" s="71">
        <v>110000000</v>
      </c>
      <c r="AL218" s="78">
        <v>110000000</v>
      </c>
      <c r="AM218" s="79"/>
      <c r="AN218" s="79"/>
      <c r="AO218" s="78"/>
      <c r="AP218" s="79"/>
      <c r="AQ218" s="79"/>
      <c r="AR218" s="79"/>
      <c r="AS218" s="79"/>
      <c r="AT218" s="79"/>
      <c r="AU218" s="101"/>
      <c r="AV218" s="79"/>
      <c r="AW218" s="79"/>
      <c r="AX218" s="71">
        <v>110000000</v>
      </c>
      <c r="AY218" s="78">
        <v>110000000</v>
      </c>
      <c r="AZ218" s="79"/>
      <c r="BA218" s="79"/>
      <c r="BB218" s="78"/>
      <c r="BC218" s="79"/>
      <c r="BD218" s="79"/>
      <c r="BE218" s="79"/>
      <c r="BF218" s="79"/>
      <c r="BG218" s="79"/>
      <c r="BH218" s="101"/>
      <c r="BI218" s="79"/>
      <c r="BJ218" s="79"/>
      <c r="BK218" s="71">
        <v>0</v>
      </c>
      <c r="BL218" s="78"/>
      <c r="BM218" s="79"/>
      <c r="BN218" s="79"/>
      <c r="BO218" s="78"/>
      <c r="BP218" s="79"/>
      <c r="BQ218" s="79"/>
      <c r="BR218" s="101"/>
      <c r="BS218" s="79"/>
      <c r="BT218" s="79"/>
      <c r="BU218" s="79"/>
      <c r="BV218" s="79"/>
      <c r="BW218" s="79"/>
      <c r="BX218" s="71">
        <v>220000000</v>
      </c>
      <c r="BY218" s="73">
        <v>220000000</v>
      </c>
      <c r="BZ218" s="73">
        <v>0</v>
      </c>
      <c r="CA218" s="73">
        <v>0</v>
      </c>
      <c r="CB218" s="73">
        <v>0</v>
      </c>
      <c r="CC218" s="73">
        <v>0</v>
      </c>
      <c r="CD218" s="73">
        <v>0</v>
      </c>
      <c r="CE218" s="73">
        <v>0</v>
      </c>
      <c r="CF218" s="73">
        <v>0</v>
      </c>
      <c r="CG218" s="73">
        <v>0</v>
      </c>
      <c r="CH218" s="73">
        <v>0</v>
      </c>
      <c r="CI218" s="73">
        <v>0</v>
      </c>
      <c r="CJ218" s="73">
        <v>0</v>
      </c>
      <c r="CK218" s="63" t="s">
        <v>1874</v>
      </c>
      <c r="CL218" s="74" t="s">
        <v>1172</v>
      </c>
      <c r="CM218" s="74" t="s">
        <v>1173</v>
      </c>
      <c r="CN218" s="74" t="s">
        <v>268</v>
      </c>
      <c r="CO218" s="60">
        <v>1</v>
      </c>
      <c r="CP218" s="61" t="s">
        <v>196</v>
      </c>
      <c r="CQ218" s="60">
        <v>105</v>
      </c>
      <c r="CR218" s="61" t="s">
        <v>1637</v>
      </c>
      <c r="CS218" s="60">
        <v>10505</v>
      </c>
      <c r="CT218" s="61" t="s">
        <v>1875</v>
      </c>
      <c r="CU218" s="62">
        <v>1050501</v>
      </c>
      <c r="CV218" s="63" t="s">
        <v>1876</v>
      </c>
      <c r="CW218" s="100" t="s">
        <v>345</v>
      </c>
      <c r="CX218" s="100" t="s">
        <v>196</v>
      </c>
      <c r="CY218" s="100" t="s">
        <v>1637</v>
      </c>
      <c r="CZ218" s="100" t="s">
        <v>1875</v>
      </c>
      <c r="DA218" s="100" t="s">
        <v>1876</v>
      </c>
    </row>
    <row r="219" spans="2:105" ht="140.25" hidden="1" x14ac:dyDescent="0.25">
      <c r="B219" s="88" t="s">
        <v>1877</v>
      </c>
      <c r="C219" s="75" t="s">
        <v>1878</v>
      </c>
      <c r="D219" s="100" t="s">
        <v>589</v>
      </c>
      <c r="E219" s="65" t="s">
        <v>337</v>
      </c>
      <c r="F219" s="63" t="s">
        <v>338</v>
      </c>
      <c r="G219" s="62" t="s">
        <v>183</v>
      </c>
      <c r="H219" s="63" t="s">
        <v>592</v>
      </c>
      <c r="I219" s="62" t="s">
        <v>339</v>
      </c>
      <c r="J219" s="307"/>
      <c r="K219" s="308"/>
      <c r="L219" s="63" t="s">
        <v>1216</v>
      </c>
      <c r="M219" s="63" t="s">
        <v>1879</v>
      </c>
      <c r="N219" s="63" t="s">
        <v>1880</v>
      </c>
      <c r="O219" s="63" t="s">
        <v>1881</v>
      </c>
      <c r="P219" s="63" t="s">
        <v>246</v>
      </c>
      <c r="Q219" s="63" t="s">
        <v>1882</v>
      </c>
      <c r="R219" s="63"/>
      <c r="S219" s="68">
        <v>10</v>
      </c>
      <c r="T219" s="69">
        <v>2</v>
      </c>
      <c r="U219" s="69">
        <v>4</v>
      </c>
      <c r="V219" s="69">
        <v>7</v>
      </c>
      <c r="W219" s="69">
        <v>10</v>
      </c>
      <c r="X219" s="71">
        <v>30000000</v>
      </c>
      <c r="Y219" s="131">
        <v>30000000</v>
      </c>
      <c r="Z219" s="79"/>
      <c r="AA219" s="79"/>
      <c r="AB219" s="79"/>
      <c r="AC219" s="79"/>
      <c r="AD219" s="79"/>
      <c r="AE219" s="79"/>
      <c r="AF219" s="79"/>
      <c r="AG219" s="79"/>
      <c r="AH219" s="79"/>
      <c r="AI219" s="79"/>
      <c r="AJ219" s="79"/>
      <c r="AK219" s="71">
        <v>30000000</v>
      </c>
      <c r="AL219" s="131">
        <v>30000000</v>
      </c>
      <c r="AM219" s="79"/>
      <c r="AN219" s="79"/>
      <c r="AO219" s="79"/>
      <c r="AP219" s="79"/>
      <c r="AQ219" s="79"/>
      <c r="AR219" s="79"/>
      <c r="AS219" s="79"/>
      <c r="AT219" s="79"/>
      <c r="AU219" s="79"/>
      <c r="AV219" s="79"/>
      <c r="AW219" s="79"/>
      <c r="AX219" s="71">
        <v>30000000</v>
      </c>
      <c r="AY219" s="131">
        <v>30000000</v>
      </c>
      <c r="AZ219" s="79"/>
      <c r="BA219" s="79"/>
      <c r="BB219" s="79"/>
      <c r="BC219" s="79"/>
      <c r="BD219" s="79"/>
      <c r="BE219" s="79"/>
      <c r="BF219" s="79"/>
      <c r="BG219" s="79"/>
      <c r="BH219" s="79"/>
      <c r="BI219" s="79"/>
      <c r="BJ219" s="79"/>
      <c r="BK219" s="71">
        <v>30000000</v>
      </c>
      <c r="BL219" s="131">
        <v>30000000</v>
      </c>
      <c r="BM219" s="79"/>
      <c r="BN219" s="79"/>
      <c r="BO219" s="79"/>
      <c r="BP219" s="79"/>
      <c r="BQ219" s="79"/>
      <c r="BR219" s="79"/>
      <c r="BS219" s="79"/>
      <c r="BT219" s="79"/>
      <c r="BU219" s="79"/>
      <c r="BV219" s="79"/>
      <c r="BW219" s="79"/>
      <c r="BX219" s="71">
        <v>120000000</v>
      </c>
      <c r="BY219" s="73">
        <v>120000000</v>
      </c>
      <c r="BZ219" s="73">
        <v>0</v>
      </c>
      <c r="CA219" s="73">
        <v>0</v>
      </c>
      <c r="CB219" s="73">
        <v>0</v>
      </c>
      <c r="CC219" s="73">
        <v>0</v>
      </c>
      <c r="CD219" s="73">
        <v>0</v>
      </c>
      <c r="CE219" s="73">
        <v>0</v>
      </c>
      <c r="CF219" s="73">
        <v>0</v>
      </c>
      <c r="CG219" s="73">
        <v>0</v>
      </c>
      <c r="CH219" s="73">
        <v>0</v>
      </c>
      <c r="CI219" s="73">
        <v>0</v>
      </c>
      <c r="CJ219" s="73">
        <v>0</v>
      </c>
      <c r="CK219" s="63" t="s">
        <v>1883</v>
      </c>
      <c r="CL219" s="74" t="s">
        <v>1154</v>
      </c>
      <c r="CM219" s="74" t="s">
        <v>1155</v>
      </c>
      <c r="CN219" s="74" t="s">
        <v>586</v>
      </c>
      <c r="CO219" s="60">
        <v>1</v>
      </c>
      <c r="CP219" s="61" t="s">
        <v>196</v>
      </c>
      <c r="CQ219" s="60">
        <v>105</v>
      </c>
      <c r="CR219" s="61" t="s">
        <v>1637</v>
      </c>
      <c r="CS219" s="60">
        <v>10505</v>
      </c>
      <c r="CT219" s="61" t="s">
        <v>1875</v>
      </c>
      <c r="CU219" s="62">
        <v>1050501</v>
      </c>
      <c r="CV219" s="63" t="s">
        <v>1876</v>
      </c>
      <c r="CW219" s="100" t="s">
        <v>345</v>
      </c>
      <c r="CX219" s="100" t="s">
        <v>196</v>
      </c>
      <c r="CY219" s="100" t="s">
        <v>1637</v>
      </c>
      <c r="CZ219" s="100" t="s">
        <v>1875</v>
      </c>
      <c r="DA219" s="100" t="s">
        <v>1876</v>
      </c>
    </row>
    <row r="220" spans="2:105" ht="140.25" hidden="1" x14ac:dyDescent="0.25">
      <c r="B220" s="88" t="s">
        <v>1884</v>
      </c>
      <c r="C220" s="80" t="s">
        <v>1885</v>
      </c>
      <c r="D220" s="100" t="s">
        <v>589</v>
      </c>
      <c r="E220" s="65" t="s">
        <v>337</v>
      </c>
      <c r="F220" s="63" t="s">
        <v>338</v>
      </c>
      <c r="G220" s="62" t="s">
        <v>183</v>
      </c>
      <c r="H220" s="63" t="s">
        <v>592</v>
      </c>
      <c r="I220" s="62" t="s">
        <v>339</v>
      </c>
      <c r="J220" s="307"/>
      <c r="K220" s="308"/>
      <c r="L220" s="63" t="s">
        <v>1216</v>
      </c>
      <c r="M220" s="63" t="s">
        <v>1886</v>
      </c>
      <c r="N220" s="63" t="s">
        <v>1887</v>
      </c>
      <c r="O220" s="63" t="s">
        <v>1888</v>
      </c>
      <c r="P220" s="63" t="s">
        <v>657</v>
      </c>
      <c r="Q220" s="63" t="s">
        <v>1882</v>
      </c>
      <c r="R220" s="63"/>
      <c r="S220" s="68">
        <v>3</v>
      </c>
      <c r="T220" s="69">
        <v>1</v>
      </c>
      <c r="U220" s="69">
        <v>2</v>
      </c>
      <c r="V220" s="69">
        <v>2</v>
      </c>
      <c r="W220" s="69">
        <v>3</v>
      </c>
      <c r="X220" s="71">
        <v>1200000000</v>
      </c>
      <c r="Y220" s="79"/>
      <c r="Z220" s="79"/>
      <c r="AA220" s="79"/>
      <c r="AB220" s="79"/>
      <c r="AC220" s="131">
        <v>1200000000</v>
      </c>
      <c r="AD220" s="79"/>
      <c r="AE220" s="79"/>
      <c r="AF220" s="79"/>
      <c r="AG220" s="79"/>
      <c r="AH220" s="79"/>
      <c r="AI220" s="79"/>
      <c r="AJ220" s="79"/>
      <c r="AK220" s="71">
        <v>1200000000</v>
      </c>
      <c r="AL220" s="79"/>
      <c r="AM220" s="79"/>
      <c r="AN220" s="79"/>
      <c r="AO220" s="79"/>
      <c r="AP220" s="131">
        <v>1200000000</v>
      </c>
      <c r="AQ220" s="79"/>
      <c r="AR220" s="79"/>
      <c r="AS220" s="79"/>
      <c r="AT220" s="79"/>
      <c r="AU220" s="79"/>
      <c r="AV220" s="79"/>
      <c r="AW220" s="79"/>
      <c r="AX220" s="71">
        <v>400000000</v>
      </c>
      <c r="AY220" s="79"/>
      <c r="AZ220" s="79"/>
      <c r="BA220" s="79"/>
      <c r="BB220" s="79"/>
      <c r="BC220" s="79">
        <v>400000000</v>
      </c>
      <c r="BD220" s="79"/>
      <c r="BE220" s="79"/>
      <c r="BF220" s="79"/>
      <c r="BG220" s="79"/>
      <c r="BH220" s="79"/>
      <c r="BI220" s="79"/>
      <c r="BJ220" s="79"/>
      <c r="BK220" s="71">
        <v>400000000</v>
      </c>
      <c r="BL220" s="79"/>
      <c r="BM220" s="79"/>
      <c r="BN220" s="79"/>
      <c r="BO220" s="79"/>
      <c r="BP220" s="79">
        <v>400000000</v>
      </c>
      <c r="BQ220" s="79"/>
      <c r="BR220" s="79"/>
      <c r="BS220" s="79"/>
      <c r="BT220" s="79"/>
      <c r="BU220" s="79"/>
      <c r="BV220" s="79"/>
      <c r="BW220" s="79"/>
      <c r="BX220" s="71">
        <v>3200000000</v>
      </c>
      <c r="BY220" s="73">
        <v>0</v>
      </c>
      <c r="BZ220" s="73">
        <v>0</v>
      </c>
      <c r="CA220" s="73">
        <v>0</v>
      </c>
      <c r="CB220" s="73">
        <v>0</v>
      </c>
      <c r="CC220" s="73">
        <v>3200000000</v>
      </c>
      <c r="CD220" s="73">
        <v>0</v>
      </c>
      <c r="CE220" s="73">
        <v>0</v>
      </c>
      <c r="CF220" s="73">
        <v>0</v>
      </c>
      <c r="CG220" s="73">
        <v>0</v>
      </c>
      <c r="CH220" s="73">
        <v>0</v>
      </c>
      <c r="CI220" s="73">
        <v>0</v>
      </c>
      <c r="CJ220" s="73">
        <v>0</v>
      </c>
      <c r="CK220" s="63" t="s">
        <v>1889</v>
      </c>
      <c r="CL220" s="74" t="s">
        <v>1154</v>
      </c>
      <c r="CM220" s="74" t="s">
        <v>1155</v>
      </c>
      <c r="CN220" s="74" t="s">
        <v>268</v>
      </c>
      <c r="CO220" s="60">
        <v>1</v>
      </c>
      <c r="CP220" s="61" t="s">
        <v>196</v>
      </c>
      <c r="CQ220" s="60">
        <v>105</v>
      </c>
      <c r="CR220" s="61" t="s">
        <v>1637</v>
      </c>
      <c r="CS220" s="60">
        <v>10505</v>
      </c>
      <c r="CT220" s="61" t="s">
        <v>1875</v>
      </c>
      <c r="CU220" s="62">
        <v>1050501</v>
      </c>
      <c r="CV220" s="63" t="s">
        <v>1876</v>
      </c>
      <c r="CW220" s="100" t="s">
        <v>345</v>
      </c>
      <c r="CX220" s="100" t="s">
        <v>196</v>
      </c>
      <c r="CY220" s="100" t="s">
        <v>1637</v>
      </c>
      <c r="CZ220" s="100" t="s">
        <v>1875</v>
      </c>
      <c r="DA220" s="100" t="s">
        <v>1876</v>
      </c>
    </row>
    <row r="221" spans="2:105" ht="140.25" hidden="1" x14ac:dyDescent="0.25">
      <c r="B221" s="88" t="s">
        <v>1890</v>
      </c>
      <c r="C221" s="80" t="s">
        <v>1891</v>
      </c>
      <c r="D221" s="100" t="s">
        <v>589</v>
      </c>
      <c r="E221" s="65" t="s">
        <v>337</v>
      </c>
      <c r="F221" s="63" t="s">
        <v>338</v>
      </c>
      <c r="G221" s="62" t="s">
        <v>183</v>
      </c>
      <c r="H221" s="63" t="s">
        <v>592</v>
      </c>
      <c r="I221" s="62" t="s">
        <v>339</v>
      </c>
      <c r="J221" s="307"/>
      <c r="K221" s="308"/>
      <c r="L221" s="63" t="s">
        <v>1216</v>
      </c>
      <c r="M221" s="63" t="s">
        <v>1892</v>
      </c>
      <c r="N221" s="63" t="s">
        <v>1887</v>
      </c>
      <c r="O221" s="63" t="s">
        <v>1893</v>
      </c>
      <c r="P221" s="63" t="s">
        <v>657</v>
      </c>
      <c r="Q221" s="63" t="s">
        <v>1882</v>
      </c>
      <c r="R221" s="63"/>
      <c r="S221" s="68">
        <v>50</v>
      </c>
      <c r="T221" s="69">
        <v>20</v>
      </c>
      <c r="U221" s="69">
        <v>30</v>
      </c>
      <c r="V221" s="69">
        <v>40</v>
      </c>
      <c r="W221" s="69">
        <v>50</v>
      </c>
      <c r="X221" s="71">
        <v>100000000</v>
      </c>
      <c r="Y221" s="79"/>
      <c r="Z221" s="131">
        <v>100000000</v>
      </c>
      <c r="AA221" s="79"/>
      <c r="AB221" s="79"/>
      <c r="AC221" s="79"/>
      <c r="AD221" s="79"/>
      <c r="AE221" s="79"/>
      <c r="AF221" s="79"/>
      <c r="AG221" s="79"/>
      <c r="AH221" s="79"/>
      <c r="AI221" s="79"/>
      <c r="AJ221" s="79"/>
      <c r="AK221" s="71">
        <v>22000000</v>
      </c>
      <c r="AL221" s="79"/>
      <c r="AM221" s="131">
        <v>22000000</v>
      </c>
      <c r="AN221" s="79"/>
      <c r="AO221" s="79"/>
      <c r="AP221" s="79"/>
      <c r="AQ221" s="79"/>
      <c r="AR221" s="79"/>
      <c r="AS221" s="79"/>
      <c r="AT221" s="79"/>
      <c r="AU221" s="79"/>
      <c r="AV221" s="79"/>
      <c r="AW221" s="79"/>
      <c r="AX221" s="71">
        <v>22000000</v>
      </c>
      <c r="AY221" s="79"/>
      <c r="AZ221" s="131">
        <v>22000000</v>
      </c>
      <c r="BA221" s="79"/>
      <c r="BB221" s="79"/>
      <c r="BC221" s="79"/>
      <c r="BD221" s="79"/>
      <c r="BE221" s="79"/>
      <c r="BF221" s="79"/>
      <c r="BG221" s="79"/>
      <c r="BH221" s="79"/>
      <c r="BI221" s="79"/>
      <c r="BJ221" s="79"/>
      <c r="BK221" s="71">
        <v>22000000</v>
      </c>
      <c r="BL221" s="79"/>
      <c r="BM221" s="131">
        <v>22000000</v>
      </c>
      <c r="BN221" s="79"/>
      <c r="BO221" s="79"/>
      <c r="BP221" s="79"/>
      <c r="BQ221" s="79"/>
      <c r="BR221" s="79"/>
      <c r="BS221" s="79"/>
      <c r="BT221" s="79"/>
      <c r="BU221" s="79"/>
      <c r="BV221" s="79"/>
      <c r="BW221" s="79"/>
      <c r="BX221" s="71">
        <v>166000000</v>
      </c>
      <c r="BY221" s="73">
        <v>0</v>
      </c>
      <c r="BZ221" s="73">
        <v>166000000</v>
      </c>
      <c r="CA221" s="73">
        <v>0</v>
      </c>
      <c r="CB221" s="73">
        <v>0</v>
      </c>
      <c r="CC221" s="73">
        <v>0</v>
      </c>
      <c r="CD221" s="73">
        <v>0</v>
      </c>
      <c r="CE221" s="73">
        <v>0</v>
      </c>
      <c r="CF221" s="73">
        <v>0</v>
      </c>
      <c r="CG221" s="73">
        <v>0</v>
      </c>
      <c r="CH221" s="73">
        <v>0</v>
      </c>
      <c r="CI221" s="73">
        <v>0</v>
      </c>
      <c r="CJ221" s="73">
        <v>0</v>
      </c>
      <c r="CK221" s="63" t="s">
        <v>1894</v>
      </c>
      <c r="CL221" s="74" t="s">
        <v>1154</v>
      </c>
      <c r="CM221" s="74" t="s">
        <v>1155</v>
      </c>
      <c r="CN221" s="74" t="s">
        <v>586</v>
      </c>
      <c r="CO221" s="60">
        <v>1</v>
      </c>
      <c r="CP221" s="61" t="s">
        <v>196</v>
      </c>
      <c r="CQ221" s="60">
        <v>105</v>
      </c>
      <c r="CR221" s="61" t="s">
        <v>1637</v>
      </c>
      <c r="CS221" s="60">
        <v>10505</v>
      </c>
      <c r="CT221" s="61" t="s">
        <v>1875</v>
      </c>
      <c r="CU221" s="62">
        <v>1050501</v>
      </c>
      <c r="CV221" s="63" t="s">
        <v>1876</v>
      </c>
      <c r="CW221" s="100" t="s">
        <v>345</v>
      </c>
      <c r="CX221" s="100" t="s">
        <v>196</v>
      </c>
      <c r="CY221" s="100" t="s">
        <v>1637</v>
      </c>
      <c r="CZ221" s="100" t="s">
        <v>1875</v>
      </c>
      <c r="DA221" s="100" t="s">
        <v>1876</v>
      </c>
    </row>
    <row r="222" spans="2:105" ht="140.25" hidden="1" x14ac:dyDescent="0.25">
      <c r="B222" s="88" t="s">
        <v>1895</v>
      </c>
      <c r="C222" s="80" t="s">
        <v>1896</v>
      </c>
      <c r="D222" s="100" t="s">
        <v>589</v>
      </c>
      <c r="E222" s="65" t="s">
        <v>337</v>
      </c>
      <c r="F222" s="63" t="s">
        <v>338</v>
      </c>
      <c r="G222" s="62" t="s">
        <v>183</v>
      </c>
      <c r="H222" s="63" t="s">
        <v>592</v>
      </c>
      <c r="I222" s="62" t="s">
        <v>339</v>
      </c>
      <c r="J222" s="307"/>
      <c r="K222" s="308"/>
      <c r="L222" s="63" t="s">
        <v>1216</v>
      </c>
      <c r="M222" s="63" t="s">
        <v>1897</v>
      </c>
      <c r="N222" s="63" t="s">
        <v>1898</v>
      </c>
      <c r="O222" s="63" t="s">
        <v>1899</v>
      </c>
      <c r="P222" s="63" t="s">
        <v>657</v>
      </c>
      <c r="Q222" s="63" t="s">
        <v>1882</v>
      </c>
      <c r="R222" s="63"/>
      <c r="S222" s="68">
        <v>102</v>
      </c>
      <c r="T222" s="69">
        <v>40</v>
      </c>
      <c r="U222" s="69">
        <v>80</v>
      </c>
      <c r="V222" s="69">
        <v>102</v>
      </c>
      <c r="W222" s="69">
        <v>102</v>
      </c>
      <c r="X222" s="71">
        <v>100000000</v>
      </c>
      <c r="Y222" s="131">
        <v>100000000</v>
      </c>
      <c r="Z222" s="79"/>
      <c r="AA222" s="79"/>
      <c r="AB222" s="79"/>
      <c r="AC222" s="79"/>
      <c r="AD222" s="79"/>
      <c r="AE222" s="79"/>
      <c r="AF222" s="79"/>
      <c r="AG222" s="79"/>
      <c r="AH222" s="79"/>
      <c r="AI222" s="79"/>
      <c r="AJ222" s="79"/>
      <c r="AK222" s="71">
        <v>36170000</v>
      </c>
      <c r="AL222" s="131">
        <v>36170000</v>
      </c>
      <c r="AM222" s="79"/>
      <c r="AN222" s="79"/>
      <c r="AO222" s="79"/>
      <c r="AP222" s="79"/>
      <c r="AQ222" s="79"/>
      <c r="AR222" s="79"/>
      <c r="AS222" s="79"/>
      <c r="AT222" s="79"/>
      <c r="AU222" s="79"/>
      <c r="AV222" s="79"/>
      <c r="AW222" s="79"/>
      <c r="AX222" s="71">
        <v>20000000</v>
      </c>
      <c r="AY222" s="131">
        <v>20000000</v>
      </c>
      <c r="AZ222" s="79"/>
      <c r="BA222" s="79"/>
      <c r="BB222" s="79"/>
      <c r="BC222" s="79"/>
      <c r="BD222" s="79"/>
      <c r="BE222" s="79"/>
      <c r="BF222" s="79"/>
      <c r="BG222" s="79"/>
      <c r="BH222" s="79"/>
      <c r="BI222" s="79"/>
      <c r="BJ222" s="79"/>
      <c r="BK222" s="71">
        <v>20000000</v>
      </c>
      <c r="BL222" s="131">
        <v>20000000</v>
      </c>
      <c r="BM222" s="79"/>
      <c r="BN222" s="79"/>
      <c r="BO222" s="79"/>
      <c r="BP222" s="79"/>
      <c r="BQ222" s="79"/>
      <c r="BR222" s="79"/>
      <c r="BS222" s="79"/>
      <c r="BT222" s="79"/>
      <c r="BU222" s="79"/>
      <c r="BV222" s="79"/>
      <c r="BW222" s="79"/>
      <c r="BX222" s="71">
        <v>176170000</v>
      </c>
      <c r="BY222" s="73">
        <v>176170000</v>
      </c>
      <c r="BZ222" s="73">
        <v>0</v>
      </c>
      <c r="CA222" s="73">
        <v>0</v>
      </c>
      <c r="CB222" s="73">
        <v>0</v>
      </c>
      <c r="CC222" s="73">
        <v>0</v>
      </c>
      <c r="CD222" s="73">
        <v>0</v>
      </c>
      <c r="CE222" s="73">
        <v>0</v>
      </c>
      <c r="CF222" s="73">
        <v>0</v>
      </c>
      <c r="CG222" s="73">
        <v>0</v>
      </c>
      <c r="CH222" s="73">
        <v>0</v>
      </c>
      <c r="CI222" s="73">
        <v>0</v>
      </c>
      <c r="CJ222" s="73">
        <v>0</v>
      </c>
      <c r="CK222" s="63" t="s">
        <v>1900</v>
      </c>
      <c r="CL222" s="74" t="s">
        <v>1154</v>
      </c>
      <c r="CM222" s="74" t="s">
        <v>1155</v>
      </c>
      <c r="CN222" s="74" t="s">
        <v>586</v>
      </c>
      <c r="CO222" s="60">
        <v>1</v>
      </c>
      <c r="CP222" s="61" t="s">
        <v>196</v>
      </c>
      <c r="CQ222" s="60">
        <v>105</v>
      </c>
      <c r="CR222" s="61" t="s">
        <v>1637</v>
      </c>
      <c r="CS222" s="60">
        <v>10505</v>
      </c>
      <c r="CT222" s="61" t="s">
        <v>1875</v>
      </c>
      <c r="CU222" s="62">
        <v>1050501</v>
      </c>
      <c r="CV222" s="63" t="s">
        <v>1876</v>
      </c>
      <c r="CW222" s="100" t="s">
        <v>345</v>
      </c>
      <c r="CX222" s="100" t="s">
        <v>196</v>
      </c>
      <c r="CY222" s="100" t="s">
        <v>1637</v>
      </c>
      <c r="CZ222" s="100" t="s">
        <v>1875</v>
      </c>
      <c r="DA222" s="100" t="s">
        <v>1876</v>
      </c>
    </row>
    <row r="223" spans="2:105" ht="140.25" hidden="1" x14ac:dyDescent="0.25">
      <c r="B223" s="88" t="s">
        <v>1901</v>
      </c>
      <c r="C223" s="80" t="s">
        <v>1902</v>
      </c>
      <c r="D223" s="100" t="s">
        <v>589</v>
      </c>
      <c r="E223" s="65" t="s">
        <v>337</v>
      </c>
      <c r="F223" s="63" t="s">
        <v>338</v>
      </c>
      <c r="G223" s="62" t="s">
        <v>240</v>
      </c>
      <c r="H223" s="63" t="s">
        <v>592</v>
      </c>
      <c r="I223" s="62" t="s">
        <v>339</v>
      </c>
      <c r="J223" s="307"/>
      <c r="K223" s="308"/>
      <c r="L223" s="63" t="s">
        <v>1216</v>
      </c>
      <c r="M223" s="63" t="s">
        <v>1903</v>
      </c>
      <c r="N223" s="63" t="s">
        <v>1904</v>
      </c>
      <c r="O223" s="63" t="s">
        <v>1905</v>
      </c>
      <c r="P223" s="63" t="s">
        <v>657</v>
      </c>
      <c r="Q223" s="63" t="s">
        <v>1882</v>
      </c>
      <c r="R223" s="63"/>
      <c r="S223" s="68">
        <v>100</v>
      </c>
      <c r="T223" s="69">
        <v>100</v>
      </c>
      <c r="U223" s="69">
        <v>100</v>
      </c>
      <c r="V223" s="69">
        <v>100</v>
      </c>
      <c r="W223" s="69">
        <v>100</v>
      </c>
      <c r="X223" s="71">
        <v>100000000</v>
      </c>
      <c r="Y223" s="79">
        <v>100000000</v>
      </c>
      <c r="Z223" s="79"/>
      <c r="AA223" s="79"/>
      <c r="AB223" s="79"/>
      <c r="AC223" s="79"/>
      <c r="AD223" s="79"/>
      <c r="AE223" s="79"/>
      <c r="AF223" s="79"/>
      <c r="AG223" s="79"/>
      <c r="AH223" s="79"/>
      <c r="AI223" s="79"/>
      <c r="AJ223" s="79"/>
      <c r="AK223" s="71">
        <v>52000000</v>
      </c>
      <c r="AL223" s="79">
        <v>52000000</v>
      </c>
      <c r="AM223" s="79"/>
      <c r="AN223" s="79"/>
      <c r="AO223" s="79"/>
      <c r="AP223" s="79"/>
      <c r="AQ223" s="79"/>
      <c r="AR223" s="79"/>
      <c r="AS223" s="79"/>
      <c r="AT223" s="79"/>
      <c r="AU223" s="79"/>
      <c r="AV223" s="79"/>
      <c r="AW223" s="79"/>
      <c r="AX223" s="71">
        <v>50000000</v>
      </c>
      <c r="AY223" s="79">
        <v>50000000</v>
      </c>
      <c r="AZ223" s="79"/>
      <c r="BA223" s="79"/>
      <c r="BB223" s="79"/>
      <c r="BC223" s="79"/>
      <c r="BD223" s="79"/>
      <c r="BE223" s="79"/>
      <c r="BF223" s="79"/>
      <c r="BG223" s="79"/>
      <c r="BH223" s="79"/>
      <c r="BI223" s="79"/>
      <c r="BJ223" s="79"/>
      <c r="BK223" s="71">
        <v>50000000</v>
      </c>
      <c r="BL223" s="79">
        <v>50000000</v>
      </c>
      <c r="BM223" s="79"/>
      <c r="BN223" s="79"/>
      <c r="BO223" s="79"/>
      <c r="BP223" s="79"/>
      <c r="BQ223" s="79"/>
      <c r="BR223" s="79"/>
      <c r="BS223" s="79"/>
      <c r="BT223" s="79"/>
      <c r="BU223" s="79"/>
      <c r="BV223" s="79"/>
      <c r="BW223" s="79"/>
      <c r="BX223" s="71">
        <v>252000000</v>
      </c>
      <c r="BY223" s="73">
        <v>252000000</v>
      </c>
      <c r="BZ223" s="73">
        <v>0</v>
      </c>
      <c r="CA223" s="73">
        <v>0</v>
      </c>
      <c r="CB223" s="73">
        <v>0</v>
      </c>
      <c r="CC223" s="73">
        <v>0</v>
      </c>
      <c r="CD223" s="73">
        <v>0</v>
      </c>
      <c r="CE223" s="73">
        <v>0</v>
      </c>
      <c r="CF223" s="73">
        <v>0</v>
      </c>
      <c r="CG223" s="73">
        <v>0</v>
      </c>
      <c r="CH223" s="73">
        <v>0</v>
      </c>
      <c r="CI223" s="73">
        <v>0</v>
      </c>
      <c r="CJ223" s="73">
        <v>0</v>
      </c>
      <c r="CK223" s="63" t="s">
        <v>1906</v>
      </c>
      <c r="CL223" s="74" t="s">
        <v>1154</v>
      </c>
      <c r="CM223" s="74" t="s">
        <v>1155</v>
      </c>
      <c r="CN223" s="74" t="s">
        <v>586</v>
      </c>
      <c r="CO223" s="60">
        <v>1</v>
      </c>
      <c r="CP223" s="61" t="s">
        <v>196</v>
      </c>
      <c r="CQ223" s="60">
        <v>105</v>
      </c>
      <c r="CR223" s="61" t="s">
        <v>1637</v>
      </c>
      <c r="CS223" s="60">
        <v>10505</v>
      </c>
      <c r="CT223" s="61" t="s">
        <v>1875</v>
      </c>
      <c r="CU223" s="62">
        <v>1050501</v>
      </c>
      <c r="CV223" s="63" t="s">
        <v>1876</v>
      </c>
      <c r="CW223" s="100" t="s">
        <v>345</v>
      </c>
      <c r="CX223" s="100" t="s">
        <v>196</v>
      </c>
      <c r="CY223" s="100" t="s">
        <v>1637</v>
      </c>
      <c r="CZ223" s="100" t="s">
        <v>1875</v>
      </c>
      <c r="DA223" s="100" t="s">
        <v>1876</v>
      </c>
    </row>
    <row r="224" spans="2:105" ht="140.25" hidden="1" x14ac:dyDescent="0.25">
      <c r="B224" s="88" t="s">
        <v>1907</v>
      </c>
      <c r="C224" s="80" t="s">
        <v>1908</v>
      </c>
      <c r="D224" s="100" t="s">
        <v>589</v>
      </c>
      <c r="E224" s="65" t="s">
        <v>337</v>
      </c>
      <c r="F224" s="63" t="s">
        <v>338</v>
      </c>
      <c r="G224" s="62" t="s">
        <v>240</v>
      </c>
      <c r="H224" s="63" t="s">
        <v>592</v>
      </c>
      <c r="I224" s="62" t="s">
        <v>339</v>
      </c>
      <c r="J224" s="307"/>
      <c r="K224" s="308"/>
      <c r="L224" s="63" t="s">
        <v>1216</v>
      </c>
      <c r="M224" s="63" t="s">
        <v>1909</v>
      </c>
      <c r="N224" s="63" t="s">
        <v>1910</v>
      </c>
      <c r="O224" s="63" t="s">
        <v>1911</v>
      </c>
      <c r="P224" s="63" t="s">
        <v>657</v>
      </c>
      <c r="Q224" s="63" t="s">
        <v>1882</v>
      </c>
      <c r="R224" s="63"/>
      <c r="S224" s="68">
        <v>1</v>
      </c>
      <c r="T224" s="69">
        <v>1</v>
      </c>
      <c r="U224" s="69">
        <v>1</v>
      </c>
      <c r="V224" s="69">
        <v>1</v>
      </c>
      <c r="W224" s="69">
        <v>1</v>
      </c>
      <c r="X224" s="71">
        <v>12500000</v>
      </c>
      <c r="Y224" s="79"/>
      <c r="Z224" s="79"/>
      <c r="AA224" s="79"/>
      <c r="AB224" s="79"/>
      <c r="AC224" s="131">
        <v>12500000</v>
      </c>
      <c r="AD224" s="79"/>
      <c r="AE224" s="79"/>
      <c r="AF224" s="79"/>
      <c r="AG224" s="79"/>
      <c r="AH224" s="79"/>
      <c r="AI224" s="79"/>
      <c r="AJ224" s="79"/>
      <c r="AK224" s="71">
        <v>12500000</v>
      </c>
      <c r="AL224" s="79"/>
      <c r="AM224" s="79"/>
      <c r="AN224" s="79"/>
      <c r="AO224" s="79"/>
      <c r="AP224" s="131">
        <v>12500000</v>
      </c>
      <c r="AQ224" s="79"/>
      <c r="AR224" s="79"/>
      <c r="AS224" s="79"/>
      <c r="AT224" s="79"/>
      <c r="AU224" s="79"/>
      <c r="AV224" s="79"/>
      <c r="AW224" s="79"/>
      <c r="AX224" s="71">
        <v>12500000</v>
      </c>
      <c r="AY224" s="79"/>
      <c r="AZ224" s="79"/>
      <c r="BA224" s="79"/>
      <c r="BB224" s="79"/>
      <c r="BC224" s="131">
        <v>12500000</v>
      </c>
      <c r="BD224" s="79"/>
      <c r="BE224" s="79"/>
      <c r="BF224" s="79"/>
      <c r="BG224" s="79"/>
      <c r="BH224" s="79"/>
      <c r="BI224" s="79"/>
      <c r="BJ224" s="79"/>
      <c r="BK224" s="71">
        <v>12500000</v>
      </c>
      <c r="BL224" s="79"/>
      <c r="BM224" s="79"/>
      <c r="BN224" s="79"/>
      <c r="BO224" s="79"/>
      <c r="BP224" s="131">
        <v>12500000</v>
      </c>
      <c r="BQ224" s="79"/>
      <c r="BR224" s="79"/>
      <c r="BS224" s="79"/>
      <c r="BT224" s="79"/>
      <c r="BU224" s="79"/>
      <c r="BV224" s="79"/>
      <c r="BW224" s="79"/>
      <c r="BX224" s="71">
        <v>50000000</v>
      </c>
      <c r="BY224" s="73">
        <v>0</v>
      </c>
      <c r="BZ224" s="73">
        <v>0</v>
      </c>
      <c r="CA224" s="73">
        <v>0</v>
      </c>
      <c r="CB224" s="73">
        <v>0</v>
      </c>
      <c r="CC224" s="73">
        <v>50000000</v>
      </c>
      <c r="CD224" s="73">
        <v>0</v>
      </c>
      <c r="CE224" s="73">
        <v>0</v>
      </c>
      <c r="CF224" s="73">
        <v>0</v>
      </c>
      <c r="CG224" s="73">
        <v>0</v>
      </c>
      <c r="CH224" s="73">
        <v>0</v>
      </c>
      <c r="CI224" s="73">
        <v>0</v>
      </c>
      <c r="CJ224" s="73">
        <v>0</v>
      </c>
      <c r="CK224" s="63" t="s">
        <v>1912</v>
      </c>
      <c r="CL224" s="74" t="s">
        <v>1154</v>
      </c>
      <c r="CM224" s="74" t="s">
        <v>1155</v>
      </c>
      <c r="CN224" s="74" t="s">
        <v>586</v>
      </c>
      <c r="CO224" s="60">
        <v>1</v>
      </c>
      <c r="CP224" s="61" t="s">
        <v>196</v>
      </c>
      <c r="CQ224" s="60">
        <v>105</v>
      </c>
      <c r="CR224" s="61" t="s">
        <v>1637</v>
      </c>
      <c r="CS224" s="60">
        <v>10505</v>
      </c>
      <c r="CT224" s="61" t="s">
        <v>1875</v>
      </c>
      <c r="CU224" s="62">
        <v>1050501</v>
      </c>
      <c r="CV224" s="63" t="s">
        <v>1876</v>
      </c>
      <c r="CW224" s="100" t="s">
        <v>345</v>
      </c>
      <c r="CX224" s="100" t="s">
        <v>196</v>
      </c>
      <c r="CY224" s="100" t="s">
        <v>1637</v>
      </c>
      <c r="CZ224" s="100" t="s">
        <v>1875</v>
      </c>
      <c r="DA224" s="100" t="s">
        <v>1876</v>
      </c>
    </row>
    <row r="225" spans="2:105" ht="140.25" hidden="1" x14ac:dyDescent="0.25">
      <c r="B225" s="88" t="s">
        <v>1913</v>
      </c>
      <c r="C225" s="80" t="s">
        <v>1914</v>
      </c>
      <c r="D225" s="100" t="s">
        <v>589</v>
      </c>
      <c r="E225" s="65" t="s">
        <v>337</v>
      </c>
      <c r="F225" s="63" t="s">
        <v>338</v>
      </c>
      <c r="G225" s="62" t="s">
        <v>183</v>
      </c>
      <c r="H225" s="63" t="s">
        <v>592</v>
      </c>
      <c r="I225" s="62" t="s">
        <v>339</v>
      </c>
      <c r="J225" s="307"/>
      <c r="K225" s="308"/>
      <c r="L225" s="63" t="s">
        <v>1216</v>
      </c>
      <c r="M225" s="63" t="s">
        <v>1915</v>
      </c>
      <c r="N225" s="63" t="s">
        <v>1558</v>
      </c>
      <c r="O225" s="63" t="s">
        <v>1559</v>
      </c>
      <c r="P225" s="63" t="s">
        <v>657</v>
      </c>
      <c r="Q225" s="63" t="s">
        <v>1882</v>
      </c>
      <c r="R225" s="63"/>
      <c r="S225" s="68">
        <v>25</v>
      </c>
      <c r="T225" s="69">
        <v>10</v>
      </c>
      <c r="U225" s="69">
        <v>15</v>
      </c>
      <c r="V225" s="69">
        <v>25</v>
      </c>
      <c r="W225" s="69">
        <v>25</v>
      </c>
      <c r="X225" s="71">
        <v>500000000</v>
      </c>
      <c r="Y225" s="131">
        <v>500000000</v>
      </c>
      <c r="Z225" s="79"/>
      <c r="AA225" s="79"/>
      <c r="AB225" s="79"/>
      <c r="AC225" s="79"/>
      <c r="AD225" s="79"/>
      <c r="AE225" s="79"/>
      <c r="AF225" s="79"/>
      <c r="AG225" s="79"/>
      <c r="AH225" s="79"/>
      <c r="AI225" s="79"/>
      <c r="AJ225" s="79"/>
      <c r="AK225" s="71">
        <v>34000000</v>
      </c>
      <c r="AL225" s="131">
        <v>34000000</v>
      </c>
      <c r="AM225" s="79"/>
      <c r="AN225" s="79"/>
      <c r="AO225" s="79"/>
      <c r="AP225" s="79"/>
      <c r="AQ225" s="79"/>
      <c r="AR225" s="79"/>
      <c r="AS225" s="79"/>
      <c r="AT225" s="79"/>
      <c r="AU225" s="79"/>
      <c r="AV225" s="79"/>
      <c r="AW225" s="79"/>
      <c r="AX225" s="71">
        <v>27000000</v>
      </c>
      <c r="AY225" s="131">
        <v>27000000</v>
      </c>
      <c r="AZ225" s="79"/>
      <c r="BA225" s="79"/>
      <c r="BB225" s="79"/>
      <c r="BC225" s="79"/>
      <c r="BD225" s="79"/>
      <c r="BE225" s="79"/>
      <c r="BF225" s="79"/>
      <c r="BG225" s="79"/>
      <c r="BH225" s="79"/>
      <c r="BI225" s="79"/>
      <c r="BJ225" s="79"/>
      <c r="BK225" s="71">
        <v>27000000</v>
      </c>
      <c r="BL225" s="131">
        <v>27000000</v>
      </c>
      <c r="BM225" s="79"/>
      <c r="BN225" s="79"/>
      <c r="BO225" s="79"/>
      <c r="BP225" s="79"/>
      <c r="BQ225" s="79"/>
      <c r="BR225" s="79"/>
      <c r="BS225" s="79"/>
      <c r="BT225" s="79"/>
      <c r="BU225" s="79"/>
      <c r="BV225" s="79"/>
      <c r="BW225" s="79"/>
      <c r="BX225" s="71">
        <v>588000000</v>
      </c>
      <c r="BY225" s="73">
        <v>588000000</v>
      </c>
      <c r="BZ225" s="73">
        <v>0</v>
      </c>
      <c r="CA225" s="73">
        <v>0</v>
      </c>
      <c r="CB225" s="73">
        <v>0</v>
      </c>
      <c r="CC225" s="73">
        <v>0</v>
      </c>
      <c r="CD225" s="73">
        <v>0</v>
      </c>
      <c r="CE225" s="73">
        <v>0</v>
      </c>
      <c r="CF225" s="73">
        <v>0</v>
      </c>
      <c r="CG225" s="73">
        <v>0</v>
      </c>
      <c r="CH225" s="73">
        <v>0</v>
      </c>
      <c r="CI225" s="73">
        <v>0</v>
      </c>
      <c r="CJ225" s="73">
        <v>0</v>
      </c>
      <c r="CK225" s="63" t="s">
        <v>1916</v>
      </c>
      <c r="CL225" s="74" t="s">
        <v>1154</v>
      </c>
      <c r="CM225" s="74" t="s">
        <v>1155</v>
      </c>
      <c r="CN225" s="74" t="s">
        <v>268</v>
      </c>
      <c r="CO225" s="60">
        <v>1</v>
      </c>
      <c r="CP225" s="61" t="s">
        <v>196</v>
      </c>
      <c r="CQ225" s="60">
        <v>105</v>
      </c>
      <c r="CR225" s="61" t="s">
        <v>1637</v>
      </c>
      <c r="CS225" s="60">
        <v>10505</v>
      </c>
      <c r="CT225" s="61" t="s">
        <v>1875</v>
      </c>
      <c r="CU225" s="62">
        <v>1050501</v>
      </c>
      <c r="CV225" s="63" t="s">
        <v>1876</v>
      </c>
      <c r="CW225" s="100" t="s">
        <v>345</v>
      </c>
      <c r="CX225" s="100" t="s">
        <v>196</v>
      </c>
      <c r="CY225" s="100" t="s">
        <v>1637</v>
      </c>
      <c r="CZ225" s="100" t="s">
        <v>1875</v>
      </c>
      <c r="DA225" s="100" t="s">
        <v>1876</v>
      </c>
    </row>
    <row r="226" spans="2:105" ht="140.25" hidden="1" x14ac:dyDescent="0.25">
      <c r="B226" s="88" t="s">
        <v>1917</v>
      </c>
      <c r="C226" s="80" t="s">
        <v>1918</v>
      </c>
      <c r="D226" s="100" t="s">
        <v>589</v>
      </c>
      <c r="E226" s="65" t="s">
        <v>337</v>
      </c>
      <c r="F226" s="63" t="s">
        <v>338</v>
      </c>
      <c r="G226" s="62" t="s">
        <v>240</v>
      </c>
      <c r="H226" s="63" t="s">
        <v>592</v>
      </c>
      <c r="I226" s="62" t="s">
        <v>339</v>
      </c>
      <c r="J226" s="307"/>
      <c r="K226" s="308"/>
      <c r="L226" s="63" t="s">
        <v>1216</v>
      </c>
      <c r="M226" s="63" t="s">
        <v>1919</v>
      </c>
      <c r="N226" s="63" t="s">
        <v>1920</v>
      </c>
      <c r="O226" s="63" t="s">
        <v>1921</v>
      </c>
      <c r="P226" s="63" t="s">
        <v>657</v>
      </c>
      <c r="Q226" s="63" t="s">
        <v>1882</v>
      </c>
      <c r="R226" s="63"/>
      <c r="S226" s="68">
        <v>1</v>
      </c>
      <c r="T226" s="69">
        <v>1</v>
      </c>
      <c r="U226" s="69">
        <v>1</v>
      </c>
      <c r="V226" s="69">
        <v>1</v>
      </c>
      <c r="W226" s="69">
        <v>1</v>
      </c>
      <c r="X226" s="71">
        <v>25000000</v>
      </c>
      <c r="Y226" s="131">
        <v>25000000</v>
      </c>
      <c r="Z226" s="79"/>
      <c r="AA226" s="79"/>
      <c r="AB226" s="79"/>
      <c r="AC226" s="79"/>
      <c r="AD226" s="79"/>
      <c r="AE226" s="79"/>
      <c r="AF226" s="79"/>
      <c r="AG226" s="79"/>
      <c r="AH226" s="79"/>
      <c r="AI226" s="79"/>
      <c r="AJ226" s="79"/>
      <c r="AK226" s="71">
        <v>25000000</v>
      </c>
      <c r="AL226" s="131">
        <v>25000000</v>
      </c>
      <c r="AM226" s="79"/>
      <c r="AN226" s="79"/>
      <c r="AO226" s="79"/>
      <c r="AP226" s="79"/>
      <c r="AQ226" s="79"/>
      <c r="AR226" s="79"/>
      <c r="AS226" s="79"/>
      <c r="AT226" s="79"/>
      <c r="AU226" s="79"/>
      <c r="AV226" s="79"/>
      <c r="AW226" s="79"/>
      <c r="AX226" s="71">
        <v>25000000</v>
      </c>
      <c r="AY226" s="131">
        <v>25000000</v>
      </c>
      <c r="AZ226" s="79"/>
      <c r="BA226" s="79"/>
      <c r="BB226" s="79"/>
      <c r="BC226" s="79"/>
      <c r="BD226" s="79"/>
      <c r="BE226" s="79"/>
      <c r="BF226" s="79"/>
      <c r="BG226" s="79"/>
      <c r="BH226" s="79"/>
      <c r="BI226" s="79"/>
      <c r="BJ226" s="79"/>
      <c r="BK226" s="71">
        <v>25000000</v>
      </c>
      <c r="BL226" s="131">
        <v>25000000</v>
      </c>
      <c r="BM226" s="79"/>
      <c r="BN226" s="79"/>
      <c r="BO226" s="79"/>
      <c r="BP226" s="79"/>
      <c r="BQ226" s="79"/>
      <c r="BR226" s="79"/>
      <c r="BS226" s="79"/>
      <c r="BT226" s="79"/>
      <c r="BU226" s="79"/>
      <c r="BV226" s="79"/>
      <c r="BW226" s="79"/>
      <c r="BX226" s="71">
        <v>100000000</v>
      </c>
      <c r="BY226" s="73">
        <v>100000000</v>
      </c>
      <c r="BZ226" s="73">
        <v>0</v>
      </c>
      <c r="CA226" s="73">
        <v>0</v>
      </c>
      <c r="CB226" s="73">
        <v>0</v>
      </c>
      <c r="CC226" s="73">
        <v>0</v>
      </c>
      <c r="CD226" s="73">
        <v>0</v>
      </c>
      <c r="CE226" s="73">
        <v>0</v>
      </c>
      <c r="CF226" s="73">
        <v>0</v>
      </c>
      <c r="CG226" s="73">
        <v>0</v>
      </c>
      <c r="CH226" s="73">
        <v>0</v>
      </c>
      <c r="CI226" s="73">
        <v>0</v>
      </c>
      <c r="CJ226" s="73">
        <v>0</v>
      </c>
      <c r="CK226" s="63" t="s">
        <v>1922</v>
      </c>
      <c r="CL226" s="74" t="s">
        <v>1154</v>
      </c>
      <c r="CM226" s="74" t="s">
        <v>1155</v>
      </c>
      <c r="CN226" s="74" t="s">
        <v>268</v>
      </c>
      <c r="CO226" s="60">
        <v>1</v>
      </c>
      <c r="CP226" s="61" t="s">
        <v>196</v>
      </c>
      <c r="CQ226" s="60">
        <v>105</v>
      </c>
      <c r="CR226" s="61" t="s">
        <v>1637</v>
      </c>
      <c r="CS226" s="60">
        <v>10505</v>
      </c>
      <c r="CT226" s="61" t="s">
        <v>1875</v>
      </c>
      <c r="CU226" s="62">
        <v>1050501</v>
      </c>
      <c r="CV226" s="63" t="s">
        <v>1876</v>
      </c>
      <c r="CW226" s="100" t="s">
        <v>345</v>
      </c>
      <c r="CX226" s="100" t="s">
        <v>196</v>
      </c>
      <c r="CY226" s="100" t="s">
        <v>1637</v>
      </c>
      <c r="CZ226" s="100" t="s">
        <v>1875</v>
      </c>
      <c r="DA226" s="100" t="s">
        <v>1876</v>
      </c>
    </row>
    <row r="227" spans="2:105" ht="140.25" hidden="1" x14ac:dyDescent="0.25">
      <c r="B227" s="88" t="s">
        <v>1923</v>
      </c>
      <c r="C227" s="89" t="s">
        <v>1924</v>
      </c>
      <c r="D227" s="100" t="s">
        <v>589</v>
      </c>
      <c r="E227" s="65" t="s">
        <v>337</v>
      </c>
      <c r="F227" s="63" t="s">
        <v>338</v>
      </c>
      <c r="G227" s="62" t="s">
        <v>240</v>
      </c>
      <c r="H227" s="63" t="s">
        <v>592</v>
      </c>
      <c r="I227" s="62" t="s">
        <v>339</v>
      </c>
      <c r="J227" s="307">
        <v>2015</v>
      </c>
      <c r="K227" s="308">
        <v>0</v>
      </c>
      <c r="L227" s="132" t="s">
        <v>1216</v>
      </c>
      <c r="M227" s="63" t="s">
        <v>1925</v>
      </c>
      <c r="N227" s="86" t="s">
        <v>1920</v>
      </c>
      <c r="O227" s="87" t="s">
        <v>1921</v>
      </c>
      <c r="P227" s="63" t="s">
        <v>657</v>
      </c>
      <c r="Q227" s="87" t="s">
        <v>1926</v>
      </c>
      <c r="R227" s="87"/>
      <c r="S227" s="68">
        <v>1</v>
      </c>
      <c r="T227" s="133">
        <v>1</v>
      </c>
      <c r="U227" s="133">
        <v>1</v>
      </c>
      <c r="V227" s="133">
        <v>1</v>
      </c>
      <c r="W227" s="133">
        <v>1</v>
      </c>
      <c r="X227" s="71">
        <v>20000000</v>
      </c>
      <c r="Y227" s="133"/>
      <c r="Z227" s="92"/>
      <c r="AA227" s="92"/>
      <c r="AB227" s="92"/>
      <c r="AC227" s="92"/>
      <c r="AD227" s="92"/>
      <c r="AE227" s="92"/>
      <c r="AF227" s="92"/>
      <c r="AG227" s="92"/>
      <c r="AH227" s="92"/>
      <c r="AI227" s="92"/>
      <c r="AJ227" s="109">
        <v>20000000</v>
      </c>
      <c r="AK227" s="71">
        <v>20000000</v>
      </c>
      <c r="AL227" s="92"/>
      <c r="AM227" s="92"/>
      <c r="AN227" s="92"/>
      <c r="AO227" s="92"/>
      <c r="AP227" s="92"/>
      <c r="AQ227" s="92"/>
      <c r="AR227" s="92"/>
      <c r="AS227" s="92"/>
      <c r="AT227" s="92"/>
      <c r="AU227" s="92"/>
      <c r="AV227" s="92"/>
      <c r="AW227" s="109">
        <v>20000000</v>
      </c>
      <c r="AX227" s="71">
        <v>20000000</v>
      </c>
      <c r="AY227" s="92"/>
      <c r="AZ227" s="92"/>
      <c r="BA227" s="92"/>
      <c r="BB227" s="92"/>
      <c r="BC227" s="92"/>
      <c r="BD227" s="92"/>
      <c r="BE227" s="92"/>
      <c r="BF227" s="92"/>
      <c r="BG227" s="92"/>
      <c r="BH227" s="92"/>
      <c r="BI227" s="92"/>
      <c r="BJ227" s="109">
        <v>20000000</v>
      </c>
      <c r="BK227" s="71">
        <v>80000000</v>
      </c>
      <c r="BL227" s="92"/>
      <c r="BM227" s="92"/>
      <c r="BN227" s="92"/>
      <c r="BO227" s="92"/>
      <c r="BP227" s="92"/>
      <c r="BQ227" s="92"/>
      <c r="BR227" s="92"/>
      <c r="BS227" s="92"/>
      <c r="BT227" s="92"/>
      <c r="BU227" s="92"/>
      <c r="BV227" s="92"/>
      <c r="BW227" s="109">
        <v>80000000</v>
      </c>
      <c r="BX227" s="71">
        <v>140000000</v>
      </c>
      <c r="BY227" s="93">
        <v>0</v>
      </c>
      <c r="BZ227" s="93">
        <v>0</v>
      </c>
      <c r="CA227" s="93">
        <v>0</v>
      </c>
      <c r="CB227" s="93">
        <v>0</v>
      </c>
      <c r="CC227" s="93">
        <v>0</v>
      </c>
      <c r="CD227" s="93">
        <v>0</v>
      </c>
      <c r="CE227" s="93">
        <v>0</v>
      </c>
      <c r="CF227" s="93">
        <v>0</v>
      </c>
      <c r="CG227" s="93">
        <v>0</v>
      </c>
      <c r="CH227" s="93">
        <v>0</v>
      </c>
      <c r="CI227" s="93">
        <v>0</v>
      </c>
      <c r="CJ227" s="93">
        <v>140000000</v>
      </c>
      <c r="CK227" s="63" t="s">
        <v>1927</v>
      </c>
      <c r="CL227" s="90" t="s">
        <v>1154</v>
      </c>
      <c r="CM227" s="90" t="s">
        <v>194</v>
      </c>
      <c r="CN227" s="90" t="s">
        <v>606</v>
      </c>
      <c r="CO227" s="84">
        <v>1</v>
      </c>
      <c r="CP227" s="85" t="s">
        <v>196</v>
      </c>
      <c r="CQ227" s="84">
        <v>105</v>
      </c>
      <c r="CR227" s="85" t="s">
        <v>1637</v>
      </c>
      <c r="CS227" s="84">
        <v>10505</v>
      </c>
      <c r="CT227" s="85" t="s">
        <v>1875</v>
      </c>
      <c r="CU227" s="86">
        <v>1050501</v>
      </c>
      <c r="CV227" s="87" t="s">
        <v>1876</v>
      </c>
      <c r="CW227" s="100" t="s">
        <v>345</v>
      </c>
      <c r="CX227" s="100" t="s">
        <v>196</v>
      </c>
      <c r="CY227" s="100" t="s">
        <v>1637</v>
      </c>
      <c r="CZ227" s="100" t="s">
        <v>1875</v>
      </c>
      <c r="DA227" s="100" t="s">
        <v>1876</v>
      </c>
    </row>
    <row r="228" spans="2:105" ht="140.25" hidden="1" x14ac:dyDescent="0.25">
      <c r="B228" s="88" t="s">
        <v>1928</v>
      </c>
      <c r="C228" s="80" t="s">
        <v>1929</v>
      </c>
      <c r="D228" s="100" t="s">
        <v>589</v>
      </c>
      <c r="E228" s="65" t="s">
        <v>337</v>
      </c>
      <c r="F228" s="63" t="s">
        <v>338</v>
      </c>
      <c r="G228" s="62" t="s">
        <v>240</v>
      </c>
      <c r="H228" s="63" t="s">
        <v>592</v>
      </c>
      <c r="I228" s="62" t="s">
        <v>339</v>
      </c>
      <c r="J228" s="307"/>
      <c r="K228" s="308"/>
      <c r="L228" s="63" t="s">
        <v>1216</v>
      </c>
      <c r="M228" s="63" t="s">
        <v>1930</v>
      </c>
      <c r="N228" s="63" t="s">
        <v>1931</v>
      </c>
      <c r="O228" s="63" t="s">
        <v>1932</v>
      </c>
      <c r="P228" s="87" t="s">
        <v>657</v>
      </c>
      <c r="Q228" s="63" t="s">
        <v>1882</v>
      </c>
      <c r="R228" s="63"/>
      <c r="S228" s="68">
        <v>1</v>
      </c>
      <c r="T228" s="69">
        <v>1</v>
      </c>
      <c r="U228" s="69">
        <v>1</v>
      </c>
      <c r="V228" s="69">
        <v>1</v>
      </c>
      <c r="W228" s="69">
        <v>1</v>
      </c>
      <c r="X228" s="71">
        <v>30000000</v>
      </c>
      <c r="Y228" s="131">
        <v>30000000</v>
      </c>
      <c r="Z228" s="79"/>
      <c r="AA228" s="79"/>
      <c r="AB228" s="79"/>
      <c r="AC228" s="79"/>
      <c r="AD228" s="79"/>
      <c r="AE228" s="79"/>
      <c r="AF228" s="79"/>
      <c r="AG228" s="79"/>
      <c r="AH228" s="79"/>
      <c r="AI228" s="79"/>
      <c r="AJ228" s="79"/>
      <c r="AK228" s="71">
        <v>30000000</v>
      </c>
      <c r="AL228" s="131">
        <v>30000000</v>
      </c>
      <c r="AM228" s="79"/>
      <c r="AN228" s="79"/>
      <c r="AO228" s="79"/>
      <c r="AP228" s="79"/>
      <c r="AQ228" s="79"/>
      <c r="AR228" s="79"/>
      <c r="AS228" s="79"/>
      <c r="AT228" s="79"/>
      <c r="AU228" s="79"/>
      <c r="AV228" s="79"/>
      <c r="AW228" s="79"/>
      <c r="AX228" s="71">
        <v>30000000</v>
      </c>
      <c r="AY228" s="131">
        <v>30000000</v>
      </c>
      <c r="AZ228" s="79"/>
      <c r="BA228" s="79"/>
      <c r="BB228" s="79"/>
      <c r="BC228" s="79"/>
      <c r="BD228" s="79"/>
      <c r="BE228" s="79"/>
      <c r="BF228" s="79"/>
      <c r="BG228" s="79"/>
      <c r="BH228" s="79"/>
      <c r="BI228" s="79"/>
      <c r="BJ228" s="79"/>
      <c r="BK228" s="71">
        <v>30000000</v>
      </c>
      <c r="BL228" s="131">
        <v>30000000</v>
      </c>
      <c r="BM228" s="79"/>
      <c r="BN228" s="79"/>
      <c r="BO228" s="79"/>
      <c r="BP228" s="79"/>
      <c r="BQ228" s="79"/>
      <c r="BR228" s="79"/>
      <c r="BS228" s="79"/>
      <c r="BT228" s="79"/>
      <c r="BU228" s="79"/>
      <c r="BV228" s="79"/>
      <c r="BW228" s="79"/>
      <c r="BX228" s="71">
        <v>120000000</v>
      </c>
      <c r="BY228" s="73">
        <v>120000000</v>
      </c>
      <c r="BZ228" s="73">
        <v>0</v>
      </c>
      <c r="CA228" s="73">
        <v>0</v>
      </c>
      <c r="CB228" s="73">
        <v>0</v>
      </c>
      <c r="CC228" s="73">
        <v>0</v>
      </c>
      <c r="CD228" s="73">
        <v>0</v>
      </c>
      <c r="CE228" s="73">
        <v>0</v>
      </c>
      <c r="CF228" s="73">
        <v>0</v>
      </c>
      <c r="CG228" s="73">
        <v>0</v>
      </c>
      <c r="CH228" s="73">
        <v>0</v>
      </c>
      <c r="CI228" s="73">
        <v>0</v>
      </c>
      <c r="CJ228" s="73">
        <v>0</v>
      </c>
      <c r="CK228" s="63" t="s">
        <v>1933</v>
      </c>
      <c r="CL228" s="74" t="s">
        <v>1154</v>
      </c>
      <c r="CM228" s="74" t="s">
        <v>1155</v>
      </c>
      <c r="CN228" s="74" t="s">
        <v>195</v>
      </c>
      <c r="CO228" s="60">
        <v>1</v>
      </c>
      <c r="CP228" s="61" t="s">
        <v>196</v>
      </c>
      <c r="CQ228" s="60">
        <v>105</v>
      </c>
      <c r="CR228" s="61" t="s">
        <v>1637</v>
      </c>
      <c r="CS228" s="60">
        <v>10505</v>
      </c>
      <c r="CT228" s="61" t="s">
        <v>1875</v>
      </c>
      <c r="CU228" s="62">
        <v>1050501</v>
      </c>
      <c r="CV228" s="63" t="s">
        <v>1876</v>
      </c>
      <c r="CW228" s="100" t="s">
        <v>345</v>
      </c>
      <c r="CX228" s="100" t="s">
        <v>196</v>
      </c>
      <c r="CY228" s="100" t="s">
        <v>1637</v>
      </c>
      <c r="CZ228" s="100" t="s">
        <v>1875</v>
      </c>
      <c r="DA228" s="100" t="s">
        <v>1876</v>
      </c>
    </row>
    <row r="229" spans="2:105" ht="140.25" hidden="1" x14ac:dyDescent="0.25">
      <c r="B229" s="75" t="s">
        <v>1934</v>
      </c>
      <c r="C229" s="80" t="s">
        <v>1935</v>
      </c>
      <c r="D229" s="63" t="s">
        <v>1800</v>
      </c>
      <c r="E229" s="65" t="s">
        <v>337</v>
      </c>
      <c r="F229" s="63" t="s">
        <v>338</v>
      </c>
      <c r="G229" s="62" t="s">
        <v>240</v>
      </c>
      <c r="H229" s="63" t="s">
        <v>1167</v>
      </c>
      <c r="I229" s="62" t="s">
        <v>339</v>
      </c>
      <c r="J229" s="307">
        <v>2015</v>
      </c>
      <c r="K229" s="308">
        <v>1</v>
      </c>
      <c r="L229" s="63" t="s">
        <v>186</v>
      </c>
      <c r="M229" s="63" t="s">
        <v>1936</v>
      </c>
      <c r="N229" s="63" t="s">
        <v>1937</v>
      </c>
      <c r="O229" s="63" t="s">
        <v>1938</v>
      </c>
      <c r="P229" s="63" t="s">
        <v>657</v>
      </c>
      <c r="Q229" s="63" t="s">
        <v>1873</v>
      </c>
      <c r="R229" s="63"/>
      <c r="S229" s="68">
        <v>2</v>
      </c>
      <c r="T229" s="69">
        <v>2</v>
      </c>
      <c r="U229" s="69">
        <v>2</v>
      </c>
      <c r="V229" s="69">
        <v>2</v>
      </c>
      <c r="W229" s="69">
        <v>2</v>
      </c>
      <c r="X229" s="71">
        <v>42880000</v>
      </c>
      <c r="Y229" s="79">
        <v>20000000</v>
      </c>
      <c r="Z229" s="79"/>
      <c r="AA229" s="79"/>
      <c r="AB229" s="79">
        <v>22880000</v>
      </c>
      <c r="AC229" s="79"/>
      <c r="AD229" s="79"/>
      <c r="AE229" s="79"/>
      <c r="AF229" s="79"/>
      <c r="AG229" s="79"/>
      <c r="AH229" s="79"/>
      <c r="AI229" s="79"/>
      <c r="AJ229" s="79"/>
      <c r="AK229" s="71">
        <v>45000000</v>
      </c>
      <c r="AL229" s="79">
        <v>20000000</v>
      </c>
      <c r="AM229" s="79"/>
      <c r="AN229" s="79"/>
      <c r="AO229" s="79">
        <v>25000000</v>
      </c>
      <c r="AP229" s="79"/>
      <c r="AQ229" s="79"/>
      <c r="AR229" s="79"/>
      <c r="AS229" s="79"/>
      <c r="AT229" s="79"/>
      <c r="AU229" s="79"/>
      <c r="AV229" s="79"/>
      <c r="AW229" s="79"/>
      <c r="AX229" s="71">
        <v>47000000</v>
      </c>
      <c r="AY229" s="79">
        <v>20000000</v>
      </c>
      <c r="AZ229" s="79"/>
      <c r="BA229" s="79"/>
      <c r="BB229" s="79">
        <v>27000000</v>
      </c>
      <c r="BC229" s="79"/>
      <c r="BD229" s="79"/>
      <c r="BE229" s="79"/>
      <c r="BF229" s="79"/>
      <c r="BG229" s="79"/>
      <c r="BH229" s="79"/>
      <c r="BI229" s="79"/>
      <c r="BJ229" s="79"/>
      <c r="BK229" s="71">
        <v>50000000</v>
      </c>
      <c r="BL229" s="79">
        <v>20000000</v>
      </c>
      <c r="BM229" s="79"/>
      <c r="BN229" s="79"/>
      <c r="BO229" s="79">
        <v>30000000</v>
      </c>
      <c r="BP229" s="79"/>
      <c r="BQ229" s="79"/>
      <c r="BR229" s="79"/>
      <c r="BS229" s="79"/>
      <c r="BT229" s="79"/>
      <c r="BU229" s="79"/>
      <c r="BV229" s="79"/>
      <c r="BW229" s="79"/>
      <c r="BX229" s="71">
        <v>184880000</v>
      </c>
      <c r="BY229" s="73">
        <v>80000000</v>
      </c>
      <c r="BZ229" s="73">
        <v>0</v>
      </c>
      <c r="CA229" s="73">
        <v>0</v>
      </c>
      <c r="CB229" s="73">
        <v>104880000</v>
      </c>
      <c r="CC229" s="73">
        <v>0</v>
      </c>
      <c r="CD229" s="73">
        <v>0</v>
      </c>
      <c r="CE229" s="73">
        <v>0</v>
      </c>
      <c r="CF229" s="73">
        <v>0</v>
      </c>
      <c r="CG229" s="73">
        <v>0</v>
      </c>
      <c r="CH229" s="73">
        <v>0</v>
      </c>
      <c r="CI229" s="73">
        <v>0</v>
      </c>
      <c r="CJ229" s="73">
        <v>0</v>
      </c>
      <c r="CK229" s="63" t="s">
        <v>1939</v>
      </c>
      <c r="CL229" s="74" t="s">
        <v>1172</v>
      </c>
      <c r="CM229" s="74" t="s">
        <v>1173</v>
      </c>
      <c r="CN229" s="74" t="s">
        <v>268</v>
      </c>
      <c r="CO229" s="60">
        <v>1</v>
      </c>
      <c r="CP229" s="61" t="s">
        <v>196</v>
      </c>
      <c r="CQ229" s="60">
        <v>105</v>
      </c>
      <c r="CR229" s="61" t="s">
        <v>1637</v>
      </c>
      <c r="CS229" s="60">
        <v>10505</v>
      </c>
      <c r="CT229" s="61" t="s">
        <v>1875</v>
      </c>
      <c r="CU229" s="62">
        <v>1050501</v>
      </c>
      <c r="CV229" s="63" t="s">
        <v>1876</v>
      </c>
      <c r="CW229" s="100" t="s">
        <v>345</v>
      </c>
      <c r="CX229" s="100" t="s">
        <v>196</v>
      </c>
      <c r="CY229" s="100" t="s">
        <v>1637</v>
      </c>
      <c r="CZ229" s="100" t="s">
        <v>1875</v>
      </c>
      <c r="DA229" s="100" t="s">
        <v>1876</v>
      </c>
    </row>
    <row r="230" spans="2:105" ht="140.25" hidden="1" x14ac:dyDescent="0.25">
      <c r="B230" s="65" t="s">
        <v>1940</v>
      </c>
      <c r="C230" s="75" t="s">
        <v>1941</v>
      </c>
      <c r="D230" s="63" t="s">
        <v>486</v>
      </c>
      <c r="E230" s="65" t="s">
        <v>337</v>
      </c>
      <c r="F230" s="63" t="s">
        <v>338</v>
      </c>
      <c r="G230" s="62" t="s">
        <v>240</v>
      </c>
      <c r="H230" s="63" t="s">
        <v>489</v>
      </c>
      <c r="I230" s="62" t="s">
        <v>339</v>
      </c>
      <c r="J230" s="307">
        <v>2015</v>
      </c>
      <c r="K230" s="308" t="s">
        <v>490</v>
      </c>
      <c r="L230" s="95" t="s">
        <v>491</v>
      </c>
      <c r="M230" s="63" t="s">
        <v>1942</v>
      </c>
      <c r="N230" s="63" t="s">
        <v>1943</v>
      </c>
      <c r="O230" s="63" t="s">
        <v>1944</v>
      </c>
      <c r="P230" s="63" t="s">
        <v>246</v>
      </c>
      <c r="Q230" s="63" t="s">
        <v>1945</v>
      </c>
      <c r="R230" s="63"/>
      <c r="S230" s="68">
        <v>100</v>
      </c>
      <c r="T230" s="69">
        <v>0</v>
      </c>
      <c r="U230" s="69">
        <v>100</v>
      </c>
      <c r="V230" s="69">
        <v>100</v>
      </c>
      <c r="W230" s="69">
        <v>100</v>
      </c>
      <c r="X230" s="71">
        <v>0</v>
      </c>
      <c r="Y230" s="79"/>
      <c r="Z230" s="79"/>
      <c r="AA230" s="79"/>
      <c r="AB230" s="79"/>
      <c r="AC230" s="79"/>
      <c r="AD230" s="79"/>
      <c r="AE230" s="79"/>
      <c r="AF230" s="79"/>
      <c r="AG230" s="79"/>
      <c r="AH230" s="79"/>
      <c r="AI230" s="79"/>
      <c r="AJ230" s="79"/>
      <c r="AK230" s="71">
        <v>50000000</v>
      </c>
      <c r="AL230" s="79"/>
      <c r="AM230" s="79"/>
      <c r="AN230" s="79"/>
      <c r="AO230" s="79"/>
      <c r="AP230" s="79"/>
      <c r="AQ230" s="79"/>
      <c r="AR230" s="79"/>
      <c r="AS230" s="79"/>
      <c r="AT230" s="79">
        <v>50000000</v>
      </c>
      <c r="AU230" s="79"/>
      <c r="AV230" s="79"/>
      <c r="AW230" s="79"/>
      <c r="AX230" s="71">
        <v>50000000</v>
      </c>
      <c r="AY230" s="79"/>
      <c r="AZ230" s="79"/>
      <c r="BA230" s="79"/>
      <c r="BB230" s="79"/>
      <c r="BC230" s="79"/>
      <c r="BD230" s="79"/>
      <c r="BE230" s="79"/>
      <c r="BF230" s="79"/>
      <c r="BG230" s="79">
        <v>50000000</v>
      </c>
      <c r="BH230" s="79"/>
      <c r="BI230" s="79"/>
      <c r="BJ230" s="79"/>
      <c r="BK230" s="71">
        <v>50000000</v>
      </c>
      <c r="BL230" s="79"/>
      <c r="BM230" s="79"/>
      <c r="BN230" s="79"/>
      <c r="BO230" s="79"/>
      <c r="BP230" s="79"/>
      <c r="BQ230" s="79"/>
      <c r="BR230" s="79"/>
      <c r="BS230" s="79"/>
      <c r="BT230" s="79">
        <v>50000000</v>
      </c>
      <c r="BU230" s="79"/>
      <c r="BV230" s="79"/>
      <c r="BW230" s="79"/>
      <c r="BX230" s="71">
        <v>150000000</v>
      </c>
      <c r="BY230" s="73">
        <v>0</v>
      </c>
      <c r="BZ230" s="73">
        <v>0</v>
      </c>
      <c r="CA230" s="73">
        <v>0</v>
      </c>
      <c r="CB230" s="73">
        <v>0</v>
      </c>
      <c r="CC230" s="73">
        <v>0</v>
      </c>
      <c r="CD230" s="73">
        <v>0</v>
      </c>
      <c r="CE230" s="73">
        <v>0</v>
      </c>
      <c r="CF230" s="73">
        <v>0</v>
      </c>
      <c r="CG230" s="73">
        <v>150000000</v>
      </c>
      <c r="CH230" s="73">
        <v>0</v>
      </c>
      <c r="CI230" s="73">
        <v>0</v>
      </c>
      <c r="CJ230" s="73">
        <v>0</v>
      </c>
      <c r="CK230" s="63" t="s">
        <v>1946</v>
      </c>
      <c r="CL230" s="74" t="s">
        <v>479</v>
      </c>
      <c r="CM230" s="74" t="s">
        <v>480</v>
      </c>
      <c r="CN230" s="74" t="s">
        <v>195</v>
      </c>
      <c r="CO230" s="60">
        <v>1</v>
      </c>
      <c r="CP230" s="61" t="s">
        <v>196</v>
      </c>
      <c r="CQ230" s="60">
        <v>105</v>
      </c>
      <c r="CR230" s="61" t="s">
        <v>1637</v>
      </c>
      <c r="CS230" s="60">
        <v>10505</v>
      </c>
      <c r="CT230" s="61" t="s">
        <v>1875</v>
      </c>
      <c r="CU230" s="62">
        <v>1050502</v>
      </c>
      <c r="CV230" s="63" t="s">
        <v>1947</v>
      </c>
      <c r="CW230" s="100" t="s">
        <v>345</v>
      </c>
      <c r="CX230" s="100" t="s">
        <v>196</v>
      </c>
      <c r="CY230" s="100" t="s">
        <v>1637</v>
      </c>
      <c r="CZ230" s="100" t="s">
        <v>1875</v>
      </c>
      <c r="DA230" s="100" t="s">
        <v>1947</v>
      </c>
    </row>
    <row r="231" spans="2:105" ht="140.25" hidden="1" x14ac:dyDescent="0.25">
      <c r="B231" s="65" t="s">
        <v>1948</v>
      </c>
      <c r="C231" s="75" t="s">
        <v>1949</v>
      </c>
      <c r="D231" s="63" t="s">
        <v>486</v>
      </c>
      <c r="E231" s="65" t="s">
        <v>337</v>
      </c>
      <c r="F231" s="63" t="s">
        <v>338</v>
      </c>
      <c r="G231" s="62" t="s">
        <v>240</v>
      </c>
      <c r="H231" s="63" t="s">
        <v>489</v>
      </c>
      <c r="I231" s="62" t="s">
        <v>339</v>
      </c>
      <c r="J231" s="307">
        <v>2015</v>
      </c>
      <c r="K231" s="308" t="s">
        <v>490</v>
      </c>
      <c r="L231" s="95" t="s">
        <v>491</v>
      </c>
      <c r="M231" s="63" t="s">
        <v>1950</v>
      </c>
      <c r="N231" s="63" t="s">
        <v>1951</v>
      </c>
      <c r="O231" s="63" t="s">
        <v>1952</v>
      </c>
      <c r="P231" s="63" t="s">
        <v>246</v>
      </c>
      <c r="Q231" s="63" t="s">
        <v>1953</v>
      </c>
      <c r="R231" s="63"/>
      <c r="S231" s="68">
        <v>100</v>
      </c>
      <c r="T231" s="69">
        <v>0</v>
      </c>
      <c r="U231" s="69">
        <v>100</v>
      </c>
      <c r="V231" s="69">
        <v>100</v>
      </c>
      <c r="W231" s="69">
        <v>100</v>
      </c>
      <c r="X231" s="71">
        <v>0</v>
      </c>
      <c r="Y231" s="79"/>
      <c r="Z231" s="79"/>
      <c r="AA231" s="79"/>
      <c r="AB231" s="79"/>
      <c r="AC231" s="79"/>
      <c r="AD231" s="79"/>
      <c r="AE231" s="79"/>
      <c r="AF231" s="79"/>
      <c r="AG231" s="79"/>
      <c r="AH231" s="79"/>
      <c r="AI231" s="79"/>
      <c r="AJ231" s="79"/>
      <c r="AK231" s="71">
        <v>50000000</v>
      </c>
      <c r="AL231" s="79"/>
      <c r="AM231" s="79"/>
      <c r="AN231" s="79"/>
      <c r="AO231" s="79"/>
      <c r="AP231" s="79"/>
      <c r="AQ231" s="79"/>
      <c r="AR231" s="79"/>
      <c r="AS231" s="79"/>
      <c r="AT231" s="79">
        <v>50000000</v>
      </c>
      <c r="AU231" s="79"/>
      <c r="AV231" s="79"/>
      <c r="AW231" s="79"/>
      <c r="AX231" s="71">
        <v>50000000</v>
      </c>
      <c r="AY231" s="79"/>
      <c r="AZ231" s="79"/>
      <c r="BA231" s="79"/>
      <c r="BB231" s="79"/>
      <c r="BC231" s="79"/>
      <c r="BD231" s="79"/>
      <c r="BE231" s="79"/>
      <c r="BF231" s="79"/>
      <c r="BG231" s="79">
        <v>50000000</v>
      </c>
      <c r="BH231" s="79"/>
      <c r="BI231" s="79"/>
      <c r="BJ231" s="79"/>
      <c r="BK231" s="71">
        <v>50000000</v>
      </c>
      <c r="BL231" s="79"/>
      <c r="BM231" s="79"/>
      <c r="BN231" s="79"/>
      <c r="BO231" s="79"/>
      <c r="BP231" s="79"/>
      <c r="BQ231" s="79"/>
      <c r="BR231" s="79"/>
      <c r="BS231" s="79"/>
      <c r="BT231" s="79">
        <v>50000000</v>
      </c>
      <c r="BU231" s="79"/>
      <c r="BV231" s="79"/>
      <c r="BW231" s="79"/>
      <c r="BX231" s="71">
        <v>150000000</v>
      </c>
      <c r="BY231" s="73">
        <v>0</v>
      </c>
      <c r="BZ231" s="73">
        <v>0</v>
      </c>
      <c r="CA231" s="73">
        <v>0</v>
      </c>
      <c r="CB231" s="73">
        <v>0</v>
      </c>
      <c r="CC231" s="73">
        <v>0</v>
      </c>
      <c r="CD231" s="73">
        <v>0</v>
      </c>
      <c r="CE231" s="73">
        <v>0</v>
      </c>
      <c r="CF231" s="73">
        <v>0</v>
      </c>
      <c r="CG231" s="73">
        <v>150000000</v>
      </c>
      <c r="CH231" s="73">
        <v>0</v>
      </c>
      <c r="CI231" s="73">
        <v>0</v>
      </c>
      <c r="CJ231" s="73">
        <v>0</v>
      </c>
      <c r="CK231" s="63" t="s">
        <v>1954</v>
      </c>
      <c r="CL231" s="74" t="s">
        <v>479</v>
      </c>
      <c r="CM231" s="74" t="s">
        <v>480</v>
      </c>
      <c r="CN231" s="74" t="s">
        <v>195</v>
      </c>
      <c r="CO231" s="60">
        <v>1</v>
      </c>
      <c r="CP231" s="61" t="s">
        <v>196</v>
      </c>
      <c r="CQ231" s="60">
        <v>105</v>
      </c>
      <c r="CR231" s="61" t="s">
        <v>1637</v>
      </c>
      <c r="CS231" s="60">
        <v>10505</v>
      </c>
      <c r="CT231" s="61" t="s">
        <v>1875</v>
      </c>
      <c r="CU231" s="62">
        <v>1050502</v>
      </c>
      <c r="CV231" s="63" t="s">
        <v>1947</v>
      </c>
      <c r="CW231" s="100" t="s">
        <v>345</v>
      </c>
      <c r="CX231" s="100" t="s">
        <v>196</v>
      </c>
      <c r="CY231" s="100" t="s">
        <v>1637</v>
      </c>
      <c r="CZ231" s="100" t="s">
        <v>1875</v>
      </c>
      <c r="DA231" s="100" t="s">
        <v>1947</v>
      </c>
    </row>
    <row r="232" spans="2:105" ht="140.25" hidden="1" x14ac:dyDescent="0.25">
      <c r="B232" s="65" t="s">
        <v>1955</v>
      </c>
      <c r="C232" s="80" t="s">
        <v>1956</v>
      </c>
      <c r="D232" s="63" t="s">
        <v>486</v>
      </c>
      <c r="E232" s="65" t="s">
        <v>337</v>
      </c>
      <c r="F232" s="63" t="s">
        <v>338</v>
      </c>
      <c r="G232" s="62" t="s">
        <v>240</v>
      </c>
      <c r="H232" s="63" t="s">
        <v>489</v>
      </c>
      <c r="I232" s="62" t="s">
        <v>339</v>
      </c>
      <c r="J232" s="307">
        <v>2015</v>
      </c>
      <c r="K232" s="308" t="s">
        <v>490</v>
      </c>
      <c r="L232" s="95" t="s">
        <v>491</v>
      </c>
      <c r="M232" s="63" t="s">
        <v>1957</v>
      </c>
      <c r="N232" s="63" t="s">
        <v>1958</v>
      </c>
      <c r="O232" s="63" t="s">
        <v>1959</v>
      </c>
      <c r="P232" s="63" t="s">
        <v>246</v>
      </c>
      <c r="Q232" s="63" t="s">
        <v>1960</v>
      </c>
      <c r="R232" s="63"/>
      <c r="S232" s="68">
        <v>1</v>
      </c>
      <c r="T232" s="69">
        <v>0</v>
      </c>
      <c r="U232" s="69">
        <v>1</v>
      </c>
      <c r="V232" s="69">
        <v>1</v>
      </c>
      <c r="W232" s="69">
        <v>1</v>
      </c>
      <c r="X232" s="71">
        <v>0</v>
      </c>
      <c r="Y232" s="79"/>
      <c r="Z232" s="79"/>
      <c r="AA232" s="79"/>
      <c r="AB232" s="79"/>
      <c r="AC232" s="79"/>
      <c r="AD232" s="79"/>
      <c r="AE232" s="79"/>
      <c r="AF232" s="79"/>
      <c r="AG232" s="79"/>
      <c r="AH232" s="79"/>
      <c r="AI232" s="79"/>
      <c r="AJ232" s="79"/>
      <c r="AK232" s="71">
        <v>50000000</v>
      </c>
      <c r="AL232" s="79"/>
      <c r="AM232" s="79"/>
      <c r="AN232" s="79"/>
      <c r="AO232" s="79"/>
      <c r="AP232" s="79"/>
      <c r="AQ232" s="79"/>
      <c r="AR232" s="79"/>
      <c r="AS232" s="79"/>
      <c r="AT232" s="79">
        <v>50000000</v>
      </c>
      <c r="AU232" s="79"/>
      <c r="AV232" s="79"/>
      <c r="AW232" s="79"/>
      <c r="AX232" s="71">
        <v>50000000</v>
      </c>
      <c r="AY232" s="79"/>
      <c r="AZ232" s="79"/>
      <c r="BA232" s="79"/>
      <c r="BB232" s="79"/>
      <c r="BC232" s="79"/>
      <c r="BD232" s="79"/>
      <c r="BE232" s="79"/>
      <c r="BF232" s="79"/>
      <c r="BG232" s="79">
        <v>50000000</v>
      </c>
      <c r="BH232" s="79"/>
      <c r="BI232" s="79"/>
      <c r="BJ232" s="79"/>
      <c r="BK232" s="71">
        <v>50000000</v>
      </c>
      <c r="BL232" s="79"/>
      <c r="BM232" s="79"/>
      <c r="BN232" s="79"/>
      <c r="BO232" s="79"/>
      <c r="BP232" s="79"/>
      <c r="BQ232" s="79"/>
      <c r="BR232" s="79"/>
      <c r="BS232" s="79"/>
      <c r="BT232" s="79">
        <v>50000000</v>
      </c>
      <c r="BU232" s="79"/>
      <c r="BV232" s="79"/>
      <c r="BW232" s="79"/>
      <c r="BX232" s="71">
        <v>150000000</v>
      </c>
      <c r="BY232" s="73">
        <v>0</v>
      </c>
      <c r="BZ232" s="73">
        <v>0</v>
      </c>
      <c r="CA232" s="73">
        <v>0</v>
      </c>
      <c r="CB232" s="73">
        <v>0</v>
      </c>
      <c r="CC232" s="73">
        <v>0</v>
      </c>
      <c r="CD232" s="73">
        <v>0</v>
      </c>
      <c r="CE232" s="73">
        <v>0</v>
      </c>
      <c r="CF232" s="73">
        <v>0</v>
      </c>
      <c r="CG232" s="73">
        <v>150000000</v>
      </c>
      <c r="CH232" s="73">
        <v>0</v>
      </c>
      <c r="CI232" s="73">
        <v>0</v>
      </c>
      <c r="CJ232" s="73">
        <v>0</v>
      </c>
      <c r="CK232" s="63" t="s">
        <v>1961</v>
      </c>
      <c r="CL232" s="74" t="s">
        <v>479</v>
      </c>
      <c r="CM232" s="74" t="s">
        <v>480</v>
      </c>
      <c r="CN232" s="74" t="s">
        <v>195</v>
      </c>
      <c r="CO232" s="60">
        <v>1</v>
      </c>
      <c r="CP232" s="61" t="s">
        <v>196</v>
      </c>
      <c r="CQ232" s="60">
        <v>105</v>
      </c>
      <c r="CR232" s="61" t="s">
        <v>1637</v>
      </c>
      <c r="CS232" s="60">
        <v>10505</v>
      </c>
      <c r="CT232" s="61" t="s">
        <v>1875</v>
      </c>
      <c r="CU232" s="62">
        <v>1050502</v>
      </c>
      <c r="CV232" s="63" t="s">
        <v>1947</v>
      </c>
      <c r="CW232" s="100" t="s">
        <v>345</v>
      </c>
      <c r="CX232" s="100" t="s">
        <v>196</v>
      </c>
      <c r="CY232" s="100" t="s">
        <v>1637</v>
      </c>
      <c r="CZ232" s="100" t="s">
        <v>1875</v>
      </c>
      <c r="DA232" s="100" t="s">
        <v>1947</v>
      </c>
    </row>
    <row r="233" spans="2:105" ht="140.25" hidden="1" x14ac:dyDescent="0.25">
      <c r="B233" s="65" t="s">
        <v>1962</v>
      </c>
      <c r="C233" s="75" t="s">
        <v>1963</v>
      </c>
      <c r="D233" s="63" t="s">
        <v>486</v>
      </c>
      <c r="E233" s="65" t="s">
        <v>337</v>
      </c>
      <c r="F233" s="63" t="s">
        <v>338</v>
      </c>
      <c r="G233" s="62" t="s">
        <v>240</v>
      </c>
      <c r="H233" s="63" t="s">
        <v>489</v>
      </c>
      <c r="I233" s="62" t="s">
        <v>339</v>
      </c>
      <c r="J233" s="307">
        <v>2015</v>
      </c>
      <c r="K233" s="308" t="s">
        <v>490</v>
      </c>
      <c r="L233" s="95" t="s">
        <v>491</v>
      </c>
      <c r="M233" s="63" t="s">
        <v>1957</v>
      </c>
      <c r="N233" s="63" t="s">
        <v>1964</v>
      </c>
      <c r="O233" s="63" t="s">
        <v>1965</v>
      </c>
      <c r="P233" s="63" t="s">
        <v>246</v>
      </c>
      <c r="Q233" s="63" t="s">
        <v>1960</v>
      </c>
      <c r="R233" s="63"/>
      <c r="S233" s="68">
        <v>100</v>
      </c>
      <c r="T233" s="69">
        <v>0</v>
      </c>
      <c r="U233" s="69">
        <v>100</v>
      </c>
      <c r="V233" s="69">
        <v>100</v>
      </c>
      <c r="W233" s="69">
        <v>100</v>
      </c>
      <c r="X233" s="71">
        <v>0</v>
      </c>
      <c r="Y233" s="79"/>
      <c r="Z233" s="79"/>
      <c r="AA233" s="79"/>
      <c r="AB233" s="79"/>
      <c r="AC233" s="79"/>
      <c r="AD233" s="79"/>
      <c r="AE233" s="79"/>
      <c r="AF233" s="79"/>
      <c r="AG233" s="79"/>
      <c r="AH233" s="79"/>
      <c r="AI233" s="79"/>
      <c r="AJ233" s="79"/>
      <c r="AK233" s="71">
        <v>50000000</v>
      </c>
      <c r="AL233" s="79"/>
      <c r="AM233" s="79"/>
      <c r="AN233" s="79"/>
      <c r="AO233" s="79"/>
      <c r="AP233" s="79"/>
      <c r="AQ233" s="79"/>
      <c r="AR233" s="79"/>
      <c r="AS233" s="79"/>
      <c r="AT233" s="79">
        <v>50000000</v>
      </c>
      <c r="AU233" s="79"/>
      <c r="AV233" s="79"/>
      <c r="AW233" s="79"/>
      <c r="AX233" s="71">
        <v>50000000</v>
      </c>
      <c r="AY233" s="79"/>
      <c r="AZ233" s="79"/>
      <c r="BA233" s="79"/>
      <c r="BB233" s="79"/>
      <c r="BC233" s="79"/>
      <c r="BD233" s="79"/>
      <c r="BE233" s="79"/>
      <c r="BF233" s="79"/>
      <c r="BG233" s="79">
        <v>50000000</v>
      </c>
      <c r="BH233" s="79"/>
      <c r="BI233" s="79"/>
      <c r="BJ233" s="79"/>
      <c r="BK233" s="71">
        <v>50000000</v>
      </c>
      <c r="BL233" s="79"/>
      <c r="BM233" s="79"/>
      <c r="BN233" s="79"/>
      <c r="BO233" s="79"/>
      <c r="BP233" s="79"/>
      <c r="BQ233" s="79"/>
      <c r="BR233" s="79"/>
      <c r="BS233" s="79"/>
      <c r="BT233" s="79">
        <v>50000000</v>
      </c>
      <c r="BU233" s="79"/>
      <c r="BV233" s="79"/>
      <c r="BW233" s="79"/>
      <c r="BX233" s="71">
        <v>150000000</v>
      </c>
      <c r="BY233" s="73">
        <v>0</v>
      </c>
      <c r="BZ233" s="73">
        <v>0</v>
      </c>
      <c r="CA233" s="73">
        <v>0</v>
      </c>
      <c r="CB233" s="73">
        <v>0</v>
      </c>
      <c r="CC233" s="73">
        <v>0</v>
      </c>
      <c r="CD233" s="73">
        <v>0</v>
      </c>
      <c r="CE233" s="73">
        <v>0</v>
      </c>
      <c r="CF233" s="73">
        <v>0</v>
      </c>
      <c r="CG233" s="73">
        <v>150000000</v>
      </c>
      <c r="CH233" s="73">
        <v>0</v>
      </c>
      <c r="CI233" s="73">
        <v>0</v>
      </c>
      <c r="CJ233" s="73">
        <v>0</v>
      </c>
      <c r="CK233" s="63" t="s">
        <v>1966</v>
      </c>
      <c r="CL233" s="74" t="s">
        <v>479</v>
      </c>
      <c r="CM233" s="74" t="s">
        <v>480</v>
      </c>
      <c r="CN233" s="74" t="s">
        <v>195</v>
      </c>
      <c r="CO233" s="60">
        <v>1</v>
      </c>
      <c r="CP233" s="61" t="s">
        <v>196</v>
      </c>
      <c r="CQ233" s="60">
        <v>105</v>
      </c>
      <c r="CR233" s="61" t="s">
        <v>1637</v>
      </c>
      <c r="CS233" s="60">
        <v>10505</v>
      </c>
      <c r="CT233" s="61" t="s">
        <v>1875</v>
      </c>
      <c r="CU233" s="62">
        <v>1050502</v>
      </c>
      <c r="CV233" s="63" t="s">
        <v>1947</v>
      </c>
      <c r="CW233" s="100" t="s">
        <v>345</v>
      </c>
      <c r="CX233" s="100" t="s">
        <v>196</v>
      </c>
      <c r="CY233" s="100" t="s">
        <v>1637</v>
      </c>
      <c r="CZ233" s="100" t="s">
        <v>1875</v>
      </c>
      <c r="DA233" s="100" t="s">
        <v>1947</v>
      </c>
    </row>
    <row r="234" spans="2:105" ht="140.25" hidden="1" x14ac:dyDescent="0.25">
      <c r="B234" s="99" t="s">
        <v>1967</v>
      </c>
      <c r="C234" s="75" t="s">
        <v>1968</v>
      </c>
      <c r="D234" s="63" t="s">
        <v>564</v>
      </c>
      <c r="E234" s="65" t="s">
        <v>337</v>
      </c>
      <c r="F234" s="63" t="s">
        <v>338</v>
      </c>
      <c r="G234" s="62" t="s">
        <v>183</v>
      </c>
      <c r="H234" s="63" t="s">
        <v>567</v>
      </c>
      <c r="I234" s="62" t="s">
        <v>185</v>
      </c>
      <c r="J234" s="307" t="s">
        <v>232</v>
      </c>
      <c r="K234" s="308" t="s">
        <v>490</v>
      </c>
      <c r="L234" s="63" t="s">
        <v>1969</v>
      </c>
      <c r="M234" s="63" t="s">
        <v>1970</v>
      </c>
      <c r="N234" s="63" t="s">
        <v>1971</v>
      </c>
      <c r="O234" s="63" t="s">
        <v>1972</v>
      </c>
      <c r="P234" s="63" t="s">
        <v>246</v>
      </c>
      <c r="Q234" s="63" t="s">
        <v>1973</v>
      </c>
      <c r="R234" s="63"/>
      <c r="S234" s="68">
        <v>200</v>
      </c>
      <c r="T234" s="69">
        <v>50</v>
      </c>
      <c r="U234" s="69">
        <v>150</v>
      </c>
      <c r="V234" s="69">
        <v>200</v>
      </c>
      <c r="W234" s="69">
        <v>200</v>
      </c>
      <c r="X234" s="71">
        <v>0</v>
      </c>
      <c r="Y234" s="79"/>
      <c r="Z234" s="79"/>
      <c r="AA234" s="79"/>
      <c r="AB234" s="79"/>
      <c r="AC234" s="79"/>
      <c r="AD234" s="79"/>
      <c r="AE234" s="79"/>
      <c r="AF234" s="79"/>
      <c r="AG234" s="79"/>
      <c r="AH234" s="79"/>
      <c r="AI234" s="79"/>
      <c r="AJ234" s="79"/>
      <c r="AK234" s="71">
        <v>0</v>
      </c>
      <c r="AL234" s="79"/>
      <c r="AM234" s="79"/>
      <c r="AN234" s="79"/>
      <c r="AO234" s="79"/>
      <c r="AP234" s="79"/>
      <c r="AQ234" s="79"/>
      <c r="AR234" s="79"/>
      <c r="AS234" s="79"/>
      <c r="AT234" s="79"/>
      <c r="AU234" s="79"/>
      <c r="AV234" s="79"/>
      <c r="AW234" s="79"/>
      <c r="AX234" s="71">
        <v>0</v>
      </c>
      <c r="AY234" s="79"/>
      <c r="AZ234" s="79"/>
      <c r="BA234" s="79"/>
      <c r="BB234" s="79"/>
      <c r="BC234" s="79"/>
      <c r="BD234" s="79"/>
      <c r="BE234" s="79"/>
      <c r="BF234" s="79"/>
      <c r="BG234" s="79"/>
      <c r="BH234" s="79"/>
      <c r="BI234" s="79"/>
      <c r="BJ234" s="79"/>
      <c r="BK234" s="71">
        <v>0</v>
      </c>
      <c r="BL234" s="79"/>
      <c r="BM234" s="79"/>
      <c r="BN234" s="79"/>
      <c r="BO234" s="79"/>
      <c r="BP234" s="79"/>
      <c r="BQ234" s="79"/>
      <c r="BR234" s="79"/>
      <c r="BS234" s="79"/>
      <c r="BT234" s="79"/>
      <c r="BU234" s="79"/>
      <c r="BV234" s="79"/>
      <c r="BW234" s="79"/>
      <c r="BX234" s="71">
        <v>0</v>
      </c>
      <c r="BY234" s="73">
        <v>0</v>
      </c>
      <c r="BZ234" s="73">
        <v>0</v>
      </c>
      <c r="CA234" s="73">
        <v>0</v>
      </c>
      <c r="CB234" s="73">
        <v>0</v>
      </c>
      <c r="CC234" s="73">
        <v>0</v>
      </c>
      <c r="CD234" s="73">
        <v>0</v>
      </c>
      <c r="CE234" s="73">
        <v>0</v>
      </c>
      <c r="CF234" s="73">
        <v>0</v>
      </c>
      <c r="CG234" s="73">
        <v>0</v>
      </c>
      <c r="CH234" s="73">
        <v>0</v>
      </c>
      <c r="CI234" s="73">
        <v>0</v>
      </c>
      <c r="CJ234" s="73">
        <v>0</v>
      </c>
      <c r="CK234" s="63" t="s">
        <v>1974</v>
      </c>
      <c r="CL234" s="74" t="s">
        <v>479</v>
      </c>
      <c r="CM234" s="74" t="s">
        <v>480</v>
      </c>
      <c r="CN234" s="74" t="s">
        <v>268</v>
      </c>
      <c r="CO234" s="60">
        <v>1</v>
      </c>
      <c r="CP234" s="61" t="s">
        <v>196</v>
      </c>
      <c r="CQ234" s="60">
        <v>105</v>
      </c>
      <c r="CR234" s="61" t="s">
        <v>1637</v>
      </c>
      <c r="CS234" s="60">
        <v>10505</v>
      </c>
      <c r="CT234" s="61" t="s">
        <v>1875</v>
      </c>
      <c r="CU234" s="62">
        <v>1050502</v>
      </c>
      <c r="CV234" s="63" t="s">
        <v>1947</v>
      </c>
      <c r="CW234" s="100" t="s">
        <v>345</v>
      </c>
      <c r="CX234" s="100" t="s">
        <v>196</v>
      </c>
      <c r="CY234" s="100" t="s">
        <v>1637</v>
      </c>
      <c r="CZ234" s="100" t="s">
        <v>1875</v>
      </c>
      <c r="DA234" s="100" t="s">
        <v>1947</v>
      </c>
    </row>
    <row r="235" spans="2:105" ht="140.25" hidden="1" x14ac:dyDescent="0.25">
      <c r="B235" s="99" t="s">
        <v>1975</v>
      </c>
      <c r="C235" s="134" t="s">
        <v>1976</v>
      </c>
      <c r="D235" s="63" t="s">
        <v>1032</v>
      </c>
      <c r="E235" s="65" t="s">
        <v>337</v>
      </c>
      <c r="F235" s="63" t="s">
        <v>338</v>
      </c>
      <c r="G235" s="62" t="s">
        <v>183</v>
      </c>
      <c r="H235" s="63" t="s">
        <v>580</v>
      </c>
      <c r="I235" s="62" t="s">
        <v>339</v>
      </c>
      <c r="J235" s="317">
        <v>2015</v>
      </c>
      <c r="K235" s="318">
        <v>0</v>
      </c>
      <c r="L235" s="63" t="s">
        <v>1977</v>
      </c>
      <c r="M235" s="63" t="s">
        <v>1978</v>
      </c>
      <c r="N235" s="87" t="s">
        <v>1979</v>
      </c>
      <c r="O235" s="87" t="s">
        <v>1980</v>
      </c>
      <c r="P235" s="87" t="s">
        <v>257</v>
      </c>
      <c r="Q235" s="87"/>
      <c r="R235" s="87"/>
      <c r="S235" s="68">
        <v>1</v>
      </c>
      <c r="T235" s="91">
        <v>1</v>
      </c>
      <c r="U235" s="91">
        <v>1</v>
      </c>
      <c r="V235" s="91">
        <v>1</v>
      </c>
      <c r="W235" s="91">
        <v>1</v>
      </c>
      <c r="X235" s="71">
        <v>65701087</v>
      </c>
      <c r="Y235" s="135">
        <v>65701087</v>
      </c>
      <c r="Z235" s="92"/>
      <c r="AA235" s="92"/>
      <c r="AB235" s="92"/>
      <c r="AC235" s="92"/>
      <c r="AD235" s="92"/>
      <c r="AE235" s="92"/>
      <c r="AF235" s="92"/>
      <c r="AG235" s="92"/>
      <c r="AH235" s="92"/>
      <c r="AI235" s="92"/>
      <c r="AJ235" s="92"/>
      <c r="AK235" s="71">
        <v>65701087</v>
      </c>
      <c r="AL235" s="135">
        <v>65701087</v>
      </c>
      <c r="AM235" s="92"/>
      <c r="AN235" s="92"/>
      <c r="AO235" s="92"/>
      <c r="AP235" s="92"/>
      <c r="AQ235" s="92"/>
      <c r="AR235" s="92"/>
      <c r="AS235" s="92"/>
      <c r="AT235" s="92"/>
      <c r="AU235" s="92"/>
      <c r="AV235" s="92"/>
      <c r="AW235" s="92"/>
      <c r="AX235" s="71">
        <v>65701087</v>
      </c>
      <c r="AY235" s="135">
        <v>65701087</v>
      </c>
      <c r="AZ235" s="92"/>
      <c r="BA235" s="92"/>
      <c r="BB235" s="92"/>
      <c r="BC235" s="92"/>
      <c r="BD235" s="92"/>
      <c r="BE235" s="92"/>
      <c r="BF235" s="92"/>
      <c r="BG235" s="92"/>
      <c r="BH235" s="92"/>
      <c r="BI235" s="92"/>
      <c r="BJ235" s="92"/>
      <c r="BK235" s="71">
        <v>65701087</v>
      </c>
      <c r="BL235" s="135">
        <v>65701087</v>
      </c>
      <c r="BM235" s="92"/>
      <c r="BN235" s="92"/>
      <c r="BO235" s="92"/>
      <c r="BP235" s="92"/>
      <c r="BQ235" s="92"/>
      <c r="BR235" s="92"/>
      <c r="BS235" s="92"/>
      <c r="BT235" s="92"/>
      <c r="BU235" s="92"/>
      <c r="BV235" s="92"/>
      <c r="BW235" s="92"/>
      <c r="BX235" s="71">
        <v>262804348</v>
      </c>
      <c r="BY235" s="93">
        <v>262804348</v>
      </c>
      <c r="BZ235" s="93">
        <v>0</v>
      </c>
      <c r="CA235" s="93">
        <v>0</v>
      </c>
      <c r="CB235" s="93">
        <v>0</v>
      </c>
      <c r="CC235" s="93">
        <v>0</v>
      </c>
      <c r="CD235" s="93">
        <v>0</v>
      </c>
      <c r="CE235" s="93">
        <v>0</v>
      </c>
      <c r="CF235" s="93">
        <v>0</v>
      </c>
      <c r="CG235" s="93">
        <v>0</v>
      </c>
      <c r="CH235" s="93">
        <v>0</v>
      </c>
      <c r="CI235" s="93">
        <v>0</v>
      </c>
      <c r="CJ235" s="93">
        <v>0</v>
      </c>
      <c r="CK235" s="87" t="s">
        <v>1981</v>
      </c>
      <c r="CL235" s="90" t="s">
        <v>479</v>
      </c>
      <c r="CM235" s="90" t="s">
        <v>480</v>
      </c>
      <c r="CN235" s="90" t="s">
        <v>268</v>
      </c>
      <c r="CO235" s="84">
        <v>1</v>
      </c>
      <c r="CP235" s="85" t="s">
        <v>196</v>
      </c>
      <c r="CQ235" s="84">
        <v>105</v>
      </c>
      <c r="CR235" s="85" t="s">
        <v>1637</v>
      </c>
      <c r="CS235" s="84">
        <v>10505</v>
      </c>
      <c r="CT235" s="85" t="s">
        <v>1875</v>
      </c>
      <c r="CU235" s="86">
        <v>1050503</v>
      </c>
      <c r="CV235" s="87" t="s">
        <v>1982</v>
      </c>
      <c r="CW235" s="100" t="s">
        <v>345</v>
      </c>
      <c r="CX235" s="100" t="s">
        <v>196</v>
      </c>
      <c r="CY235" s="100" t="s">
        <v>1637</v>
      </c>
      <c r="CZ235" s="100" t="s">
        <v>1875</v>
      </c>
      <c r="DA235" s="100" t="s">
        <v>1982</v>
      </c>
    </row>
    <row r="236" spans="2:105" ht="140.25" hidden="1" x14ac:dyDescent="0.25">
      <c r="B236" s="65" t="s">
        <v>1983</v>
      </c>
      <c r="C236" s="80" t="s">
        <v>1984</v>
      </c>
      <c r="D236" s="63" t="s">
        <v>486</v>
      </c>
      <c r="E236" s="65" t="s">
        <v>337</v>
      </c>
      <c r="F236" s="63" t="s">
        <v>338</v>
      </c>
      <c r="G236" s="62" t="s">
        <v>240</v>
      </c>
      <c r="H236" s="63" t="s">
        <v>489</v>
      </c>
      <c r="I236" s="62" t="s">
        <v>339</v>
      </c>
      <c r="J236" s="307">
        <v>2015</v>
      </c>
      <c r="K236" s="308" t="s">
        <v>490</v>
      </c>
      <c r="L236" s="95" t="s">
        <v>491</v>
      </c>
      <c r="M236" s="63" t="s">
        <v>1985</v>
      </c>
      <c r="N236" s="63" t="s">
        <v>1986</v>
      </c>
      <c r="O236" s="63" t="s">
        <v>1987</v>
      </c>
      <c r="P236" s="63" t="s">
        <v>246</v>
      </c>
      <c r="Q236" s="63" t="s">
        <v>1945</v>
      </c>
      <c r="R236" s="63"/>
      <c r="S236" s="68">
        <v>100</v>
      </c>
      <c r="T236" s="69">
        <v>0</v>
      </c>
      <c r="U236" s="69">
        <v>100</v>
      </c>
      <c r="V236" s="69">
        <v>100</v>
      </c>
      <c r="W236" s="69">
        <v>100</v>
      </c>
      <c r="X236" s="71">
        <v>0</v>
      </c>
      <c r="Y236" s="79"/>
      <c r="Z236" s="79"/>
      <c r="AA236" s="79"/>
      <c r="AB236" s="79"/>
      <c r="AC236" s="79"/>
      <c r="AD236" s="79"/>
      <c r="AE236" s="79"/>
      <c r="AF236" s="79"/>
      <c r="AG236" s="79"/>
      <c r="AH236" s="79"/>
      <c r="AI236" s="79"/>
      <c r="AJ236" s="79"/>
      <c r="AK236" s="71">
        <v>50000000</v>
      </c>
      <c r="AL236" s="79"/>
      <c r="AM236" s="79"/>
      <c r="AN236" s="79"/>
      <c r="AO236" s="79"/>
      <c r="AP236" s="79"/>
      <c r="AQ236" s="79"/>
      <c r="AR236" s="79"/>
      <c r="AS236" s="79"/>
      <c r="AT236" s="79">
        <v>50000000</v>
      </c>
      <c r="AU236" s="79"/>
      <c r="AV236" s="79"/>
      <c r="AW236" s="79"/>
      <c r="AX236" s="71">
        <v>50000000</v>
      </c>
      <c r="AY236" s="79"/>
      <c r="AZ236" s="79"/>
      <c r="BA236" s="79"/>
      <c r="BB236" s="79"/>
      <c r="BC236" s="79"/>
      <c r="BD236" s="79"/>
      <c r="BE236" s="79"/>
      <c r="BF236" s="79"/>
      <c r="BG236" s="79">
        <v>50000000</v>
      </c>
      <c r="BH236" s="79"/>
      <c r="BI236" s="79"/>
      <c r="BJ236" s="79"/>
      <c r="BK236" s="71">
        <v>50000000</v>
      </c>
      <c r="BL236" s="79"/>
      <c r="BM236" s="79"/>
      <c r="BN236" s="79"/>
      <c r="BO236" s="79"/>
      <c r="BP236" s="79"/>
      <c r="BQ236" s="79"/>
      <c r="BR236" s="79"/>
      <c r="BS236" s="79"/>
      <c r="BT236" s="79">
        <v>50000000</v>
      </c>
      <c r="BU236" s="79"/>
      <c r="BV236" s="79"/>
      <c r="BW236" s="79"/>
      <c r="BX236" s="71">
        <v>150000000</v>
      </c>
      <c r="BY236" s="73">
        <v>0</v>
      </c>
      <c r="BZ236" s="73">
        <v>0</v>
      </c>
      <c r="CA236" s="73">
        <v>0</v>
      </c>
      <c r="CB236" s="73">
        <v>0</v>
      </c>
      <c r="CC236" s="73">
        <v>0</v>
      </c>
      <c r="CD236" s="73">
        <v>0</v>
      </c>
      <c r="CE236" s="73">
        <v>0</v>
      </c>
      <c r="CF236" s="73">
        <v>0</v>
      </c>
      <c r="CG236" s="73">
        <v>150000000</v>
      </c>
      <c r="CH236" s="73">
        <v>0</v>
      </c>
      <c r="CI236" s="73">
        <v>0</v>
      </c>
      <c r="CJ236" s="73">
        <v>0</v>
      </c>
      <c r="CK236" s="63" t="s">
        <v>1988</v>
      </c>
      <c r="CL236" s="74" t="s">
        <v>1989</v>
      </c>
      <c r="CM236" s="74" t="s">
        <v>1990</v>
      </c>
      <c r="CN236" s="74" t="s">
        <v>210</v>
      </c>
      <c r="CO236" s="60">
        <v>1</v>
      </c>
      <c r="CP236" s="61" t="s">
        <v>196</v>
      </c>
      <c r="CQ236" s="60">
        <v>105</v>
      </c>
      <c r="CR236" s="61" t="s">
        <v>1637</v>
      </c>
      <c r="CS236" s="60">
        <v>10505</v>
      </c>
      <c r="CT236" s="61" t="s">
        <v>1875</v>
      </c>
      <c r="CU236" s="62">
        <v>1050503</v>
      </c>
      <c r="CV236" s="63" t="s">
        <v>1982</v>
      </c>
      <c r="CW236" s="100" t="s">
        <v>345</v>
      </c>
      <c r="CX236" s="100" t="s">
        <v>196</v>
      </c>
      <c r="CY236" s="100" t="s">
        <v>1637</v>
      </c>
      <c r="CZ236" s="100" t="s">
        <v>1875</v>
      </c>
      <c r="DA236" s="100" t="s">
        <v>1982</v>
      </c>
    </row>
    <row r="237" spans="2:105" ht="140.25" hidden="1" x14ac:dyDescent="0.25">
      <c r="B237" s="65" t="s">
        <v>1991</v>
      </c>
      <c r="C237" s="80" t="s">
        <v>1992</v>
      </c>
      <c r="D237" s="63" t="s">
        <v>486</v>
      </c>
      <c r="E237" s="65" t="s">
        <v>337</v>
      </c>
      <c r="F237" s="63" t="s">
        <v>338</v>
      </c>
      <c r="G237" s="62" t="s">
        <v>240</v>
      </c>
      <c r="H237" s="63" t="s">
        <v>489</v>
      </c>
      <c r="I237" s="62" t="s">
        <v>339</v>
      </c>
      <c r="J237" s="307">
        <v>2015</v>
      </c>
      <c r="K237" s="308" t="s">
        <v>490</v>
      </c>
      <c r="L237" s="95" t="s">
        <v>491</v>
      </c>
      <c r="M237" s="63" t="s">
        <v>1993</v>
      </c>
      <c r="N237" s="63" t="s">
        <v>1994</v>
      </c>
      <c r="O237" s="63" t="s">
        <v>1995</v>
      </c>
      <c r="P237" s="63" t="s">
        <v>246</v>
      </c>
      <c r="Q237" s="63" t="s">
        <v>1953</v>
      </c>
      <c r="R237" s="63"/>
      <c r="S237" s="68">
        <v>100</v>
      </c>
      <c r="T237" s="69">
        <v>0</v>
      </c>
      <c r="U237" s="69">
        <v>100</v>
      </c>
      <c r="V237" s="69">
        <v>100</v>
      </c>
      <c r="W237" s="69">
        <v>100</v>
      </c>
      <c r="X237" s="71">
        <v>0</v>
      </c>
      <c r="Y237" s="79"/>
      <c r="Z237" s="79"/>
      <c r="AA237" s="79"/>
      <c r="AB237" s="79"/>
      <c r="AC237" s="79"/>
      <c r="AD237" s="79"/>
      <c r="AE237" s="79"/>
      <c r="AF237" s="79"/>
      <c r="AG237" s="79"/>
      <c r="AH237" s="79"/>
      <c r="AI237" s="79"/>
      <c r="AJ237" s="79"/>
      <c r="AK237" s="71">
        <v>50000000</v>
      </c>
      <c r="AL237" s="79"/>
      <c r="AM237" s="79"/>
      <c r="AN237" s="79"/>
      <c r="AO237" s="79"/>
      <c r="AP237" s="79"/>
      <c r="AQ237" s="79"/>
      <c r="AR237" s="79"/>
      <c r="AS237" s="79"/>
      <c r="AT237" s="79">
        <v>50000000</v>
      </c>
      <c r="AU237" s="79"/>
      <c r="AV237" s="79"/>
      <c r="AW237" s="79"/>
      <c r="AX237" s="71">
        <v>50000000</v>
      </c>
      <c r="AY237" s="79"/>
      <c r="AZ237" s="79"/>
      <c r="BA237" s="79"/>
      <c r="BB237" s="79"/>
      <c r="BC237" s="79"/>
      <c r="BD237" s="79"/>
      <c r="BE237" s="79"/>
      <c r="BF237" s="79"/>
      <c r="BG237" s="79">
        <v>50000000</v>
      </c>
      <c r="BH237" s="79"/>
      <c r="BI237" s="79"/>
      <c r="BJ237" s="79"/>
      <c r="BK237" s="71">
        <v>50000000</v>
      </c>
      <c r="BL237" s="79"/>
      <c r="BM237" s="79"/>
      <c r="BN237" s="79"/>
      <c r="BO237" s="79"/>
      <c r="BP237" s="79"/>
      <c r="BQ237" s="79"/>
      <c r="BR237" s="79"/>
      <c r="BS237" s="79"/>
      <c r="BT237" s="79">
        <v>50000000</v>
      </c>
      <c r="BU237" s="79"/>
      <c r="BV237" s="79"/>
      <c r="BW237" s="79"/>
      <c r="BX237" s="71">
        <v>150000000</v>
      </c>
      <c r="BY237" s="73">
        <v>0</v>
      </c>
      <c r="BZ237" s="73">
        <v>0</v>
      </c>
      <c r="CA237" s="73">
        <v>0</v>
      </c>
      <c r="CB237" s="73">
        <v>0</v>
      </c>
      <c r="CC237" s="73">
        <v>0</v>
      </c>
      <c r="CD237" s="73">
        <v>0</v>
      </c>
      <c r="CE237" s="73">
        <v>0</v>
      </c>
      <c r="CF237" s="73">
        <v>0</v>
      </c>
      <c r="CG237" s="73">
        <v>150000000</v>
      </c>
      <c r="CH237" s="73">
        <v>0</v>
      </c>
      <c r="CI237" s="73">
        <v>0</v>
      </c>
      <c r="CJ237" s="73">
        <v>0</v>
      </c>
      <c r="CK237" s="63" t="s">
        <v>1996</v>
      </c>
      <c r="CL237" s="74" t="s">
        <v>479</v>
      </c>
      <c r="CM237" s="74" t="s">
        <v>480</v>
      </c>
      <c r="CN237" s="74" t="s">
        <v>210</v>
      </c>
      <c r="CO237" s="60">
        <v>1</v>
      </c>
      <c r="CP237" s="61" t="s">
        <v>196</v>
      </c>
      <c r="CQ237" s="60">
        <v>105</v>
      </c>
      <c r="CR237" s="61" t="s">
        <v>1637</v>
      </c>
      <c r="CS237" s="60">
        <v>10505</v>
      </c>
      <c r="CT237" s="61" t="s">
        <v>1875</v>
      </c>
      <c r="CU237" s="62">
        <v>1050503</v>
      </c>
      <c r="CV237" s="63" t="s">
        <v>1982</v>
      </c>
      <c r="CW237" s="100" t="s">
        <v>345</v>
      </c>
      <c r="CX237" s="100" t="s">
        <v>196</v>
      </c>
      <c r="CY237" s="100" t="s">
        <v>1637</v>
      </c>
      <c r="CZ237" s="100" t="s">
        <v>1875</v>
      </c>
      <c r="DA237" s="100" t="s">
        <v>1982</v>
      </c>
    </row>
    <row r="238" spans="2:105" ht="140.25" hidden="1" x14ac:dyDescent="0.25">
      <c r="B238" s="65" t="s">
        <v>1997</v>
      </c>
      <c r="C238" s="80" t="s">
        <v>1998</v>
      </c>
      <c r="D238" s="63" t="s">
        <v>486</v>
      </c>
      <c r="E238" s="65" t="s">
        <v>337</v>
      </c>
      <c r="F238" s="63" t="s">
        <v>338</v>
      </c>
      <c r="G238" s="62" t="s">
        <v>240</v>
      </c>
      <c r="H238" s="63" t="s">
        <v>489</v>
      </c>
      <c r="I238" s="62" t="s">
        <v>339</v>
      </c>
      <c r="J238" s="307">
        <v>2015</v>
      </c>
      <c r="K238" s="308" t="s">
        <v>490</v>
      </c>
      <c r="L238" s="95" t="s">
        <v>491</v>
      </c>
      <c r="M238" s="63" t="s">
        <v>1999</v>
      </c>
      <c r="N238" s="63" t="s">
        <v>2000</v>
      </c>
      <c r="O238" s="63" t="s">
        <v>2001</v>
      </c>
      <c r="P238" s="63" t="s">
        <v>246</v>
      </c>
      <c r="Q238" s="63" t="s">
        <v>2002</v>
      </c>
      <c r="R238" s="63"/>
      <c r="S238" s="68">
        <v>100</v>
      </c>
      <c r="T238" s="69">
        <v>0</v>
      </c>
      <c r="U238" s="69">
        <v>100</v>
      </c>
      <c r="V238" s="69">
        <v>100</v>
      </c>
      <c r="W238" s="69">
        <v>100</v>
      </c>
      <c r="X238" s="71">
        <v>0</v>
      </c>
      <c r="Y238" s="79"/>
      <c r="Z238" s="79"/>
      <c r="AA238" s="79"/>
      <c r="AB238" s="79"/>
      <c r="AC238" s="79"/>
      <c r="AD238" s="79"/>
      <c r="AE238" s="79"/>
      <c r="AF238" s="79"/>
      <c r="AG238" s="79"/>
      <c r="AH238" s="79"/>
      <c r="AI238" s="79"/>
      <c r="AJ238" s="79"/>
      <c r="AK238" s="71">
        <v>50000000</v>
      </c>
      <c r="AL238" s="79"/>
      <c r="AM238" s="79"/>
      <c r="AN238" s="79"/>
      <c r="AO238" s="79"/>
      <c r="AP238" s="79"/>
      <c r="AQ238" s="79"/>
      <c r="AR238" s="79"/>
      <c r="AS238" s="79"/>
      <c r="AT238" s="79">
        <v>50000000</v>
      </c>
      <c r="AU238" s="79"/>
      <c r="AV238" s="79"/>
      <c r="AW238" s="79"/>
      <c r="AX238" s="71">
        <v>50000000</v>
      </c>
      <c r="AY238" s="79"/>
      <c r="AZ238" s="79"/>
      <c r="BA238" s="79"/>
      <c r="BB238" s="79"/>
      <c r="BC238" s="79"/>
      <c r="BD238" s="79"/>
      <c r="BE238" s="79"/>
      <c r="BF238" s="79"/>
      <c r="BG238" s="79">
        <v>50000000</v>
      </c>
      <c r="BH238" s="79"/>
      <c r="BI238" s="79"/>
      <c r="BJ238" s="79"/>
      <c r="BK238" s="71">
        <v>50000000</v>
      </c>
      <c r="BL238" s="79"/>
      <c r="BM238" s="79"/>
      <c r="BN238" s="79"/>
      <c r="BO238" s="79"/>
      <c r="BP238" s="79"/>
      <c r="BQ238" s="79"/>
      <c r="BR238" s="79"/>
      <c r="BS238" s="79"/>
      <c r="BT238" s="79">
        <v>50000000</v>
      </c>
      <c r="BU238" s="79"/>
      <c r="BV238" s="79"/>
      <c r="BW238" s="79"/>
      <c r="BX238" s="71">
        <v>150000000</v>
      </c>
      <c r="BY238" s="73">
        <v>0</v>
      </c>
      <c r="BZ238" s="73">
        <v>0</v>
      </c>
      <c r="CA238" s="73">
        <v>0</v>
      </c>
      <c r="CB238" s="73">
        <v>0</v>
      </c>
      <c r="CC238" s="73">
        <v>0</v>
      </c>
      <c r="CD238" s="73">
        <v>0</v>
      </c>
      <c r="CE238" s="73">
        <v>0</v>
      </c>
      <c r="CF238" s="73">
        <v>0</v>
      </c>
      <c r="CG238" s="73">
        <v>150000000</v>
      </c>
      <c r="CH238" s="73">
        <v>0</v>
      </c>
      <c r="CI238" s="73">
        <v>0</v>
      </c>
      <c r="CJ238" s="73">
        <v>0</v>
      </c>
      <c r="CK238" s="63" t="s">
        <v>2003</v>
      </c>
      <c r="CL238" s="74" t="s">
        <v>479</v>
      </c>
      <c r="CM238" s="74" t="s">
        <v>480</v>
      </c>
      <c r="CN238" s="74" t="s">
        <v>210</v>
      </c>
      <c r="CO238" s="60">
        <v>1</v>
      </c>
      <c r="CP238" s="61" t="s">
        <v>196</v>
      </c>
      <c r="CQ238" s="60">
        <v>105</v>
      </c>
      <c r="CR238" s="61" t="s">
        <v>1637</v>
      </c>
      <c r="CS238" s="60">
        <v>10505</v>
      </c>
      <c r="CT238" s="61" t="s">
        <v>1875</v>
      </c>
      <c r="CU238" s="62">
        <v>1050503</v>
      </c>
      <c r="CV238" s="63" t="s">
        <v>1982</v>
      </c>
      <c r="CW238" s="100" t="s">
        <v>345</v>
      </c>
      <c r="CX238" s="100" t="s">
        <v>196</v>
      </c>
      <c r="CY238" s="100" t="s">
        <v>1637</v>
      </c>
      <c r="CZ238" s="100" t="s">
        <v>1875</v>
      </c>
      <c r="DA238" s="100" t="s">
        <v>1982</v>
      </c>
    </row>
    <row r="239" spans="2:105" ht="140.25" hidden="1" x14ac:dyDescent="0.25">
      <c r="B239" s="99" t="s">
        <v>2004</v>
      </c>
      <c r="C239" s="80" t="s">
        <v>6082</v>
      </c>
      <c r="D239" s="63" t="s">
        <v>1629</v>
      </c>
      <c r="E239" s="65" t="s">
        <v>337</v>
      </c>
      <c r="F239" s="63" t="s">
        <v>338</v>
      </c>
      <c r="G239" s="62" t="s">
        <v>183</v>
      </c>
      <c r="H239" s="63" t="s">
        <v>567</v>
      </c>
      <c r="I239" s="62" t="s">
        <v>1676</v>
      </c>
      <c r="J239" s="307">
        <v>2016</v>
      </c>
      <c r="K239" s="308">
        <v>0</v>
      </c>
      <c r="L239" s="63" t="s">
        <v>568</v>
      </c>
      <c r="M239" s="63" t="s">
        <v>1677</v>
      </c>
      <c r="N239" s="63" t="s">
        <v>1678</v>
      </c>
      <c r="O239" s="63" t="s">
        <v>5937</v>
      </c>
      <c r="P239" s="63" t="s">
        <v>190</v>
      </c>
      <c r="Q239" s="63" t="s">
        <v>2005</v>
      </c>
      <c r="R239" s="63"/>
      <c r="S239" s="68">
        <v>2</v>
      </c>
      <c r="T239" s="91">
        <v>0</v>
      </c>
      <c r="U239" s="91">
        <v>0</v>
      </c>
      <c r="V239" s="91">
        <v>1</v>
      </c>
      <c r="W239" s="91">
        <v>2</v>
      </c>
      <c r="X239" s="71">
        <v>0</v>
      </c>
      <c r="Y239" s="79"/>
      <c r="Z239" s="79"/>
      <c r="AA239" s="79"/>
      <c r="AB239" s="79"/>
      <c r="AC239" s="79"/>
      <c r="AD239" s="79"/>
      <c r="AE239" s="79"/>
      <c r="AF239" s="79"/>
      <c r="AG239" s="79"/>
      <c r="AH239" s="79"/>
      <c r="AI239" s="79"/>
      <c r="AJ239" s="79"/>
      <c r="AK239" s="71">
        <v>0</v>
      </c>
      <c r="AL239" s="79"/>
      <c r="AM239" s="79"/>
      <c r="AN239" s="79"/>
      <c r="AO239" s="79"/>
      <c r="AP239" s="79"/>
      <c r="AQ239" s="79"/>
      <c r="AR239" s="79"/>
      <c r="AS239" s="79"/>
      <c r="AT239" s="79"/>
      <c r="AU239" s="79"/>
      <c r="AV239" s="79"/>
      <c r="AW239" s="79"/>
      <c r="AX239" s="71">
        <v>0</v>
      </c>
      <c r="AY239" s="79"/>
      <c r="AZ239" s="79"/>
      <c r="BA239" s="79"/>
      <c r="BB239" s="79"/>
      <c r="BC239" s="79"/>
      <c r="BD239" s="79"/>
      <c r="BE239" s="79"/>
      <c r="BF239" s="79"/>
      <c r="BG239" s="79"/>
      <c r="BH239" s="79"/>
      <c r="BI239" s="79"/>
      <c r="BJ239" s="79"/>
      <c r="BK239" s="71">
        <v>0</v>
      </c>
      <c r="BL239" s="79"/>
      <c r="BM239" s="79"/>
      <c r="BN239" s="79"/>
      <c r="BO239" s="79"/>
      <c r="BP239" s="79"/>
      <c r="BQ239" s="79"/>
      <c r="BR239" s="79"/>
      <c r="BS239" s="79"/>
      <c r="BT239" s="79"/>
      <c r="BU239" s="79"/>
      <c r="BV239" s="79"/>
      <c r="BW239" s="79"/>
      <c r="BX239" s="71">
        <v>0</v>
      </c>
      <c r="BY239" s="73">
        <v>0</v>
      </c>
      <c r="BZ239" s="73">
        <v>0</v>
      </c>
      <c r="CA239" s="73">
        <v>0</v>
      </c>
      <c r="CB239" s="73">
        <v>0</v>
      </c>
      <c r="CC239" s="73">
        <v>0</v>
      </c>
      <c r="CD239" s="73">
        <v>0</v>
      </c>
      <c r="CE239" s="73">
        <v>0</v>
      </c>
      <c r="CF239" s="73">
        <v>0</v>
      </c>
      <c r="CG239" s="73">
        <v>0</v>
      </c>
      <c r="CH239" s="73">
        <v>0</v>
      </c>
      <c r="CI239" s="73">
        <v>0</v>
      </c>
      <c r="CJ239" s="73">
        <v>0</v>
      </c>
      <c r="CK239" s="63" t="s">
        <v>2006</v>
      </c>
      <c r="CL239" s="74" t="s">
        <v>479</v>
      </c>
      <c r="CM239" s="74" t="s">
        <v>480</v>
      </c>
      <c r="CN239" s="74" t="s">
        <v>606</v>
      </c>
      <c r="CO239" s="60">
        <v>1</v>
      </c>
      <c r="CP239" s="61" t="s">
        <v>196</v>
      </c>
      <c r="CQ239" s="60">
        <v>105</v>
      </c>
      <c r="CR239" s="61" t="s">
        <v>1637</v>
      </c>
      <c r="CS239" s="60">
        <v>10505</v>
      </c>
      <c r="CT239" s="61" t="s">
        <v>1875</v>
      </c>
      <c r="CU239" s="62">
        <v>1050503</v>
      </c>
      <c r="CV239" s="63" t="s">
        <v>1982</v>
      </c>
      <c r="CW239" s="100" t="s">
        <v>345</v>
      </c>
      <c r="CX239" s="100" t="s">
        <v>196</v>
      </c>
      <c r="CY239" s="100" t="s">
        <v>1637</v>
      </c>
      <c r="CZ239" s="100" t="s">
        <v>1875</v>
      </c>
      <c r="DA239" s="100" t="s">
        <v>1982</v>
      </c>
    </row>
    <row r="240" spans="2:105" ht="140.25" hidden="1" x14ac:dyDescent="0.25">
      <c r="B240" s="99" t="s">
        <v>2007</v>
      </c>
      <c r="C240" s="80" t="s">
        <v>2008</v>
      </c>
      <c r="D240" s="63" t="s">
        <v>2009</v>
      </c>
      <c r="E240" s="65" t="s">
        <v>337</v>
      </c>
      <c r="F240" s="63" t="s">
        <v>338</v>
      </c>
      <c r="G240" s="62" t="s">
        <v>183</v>
      </c>
      <c r="H240" s="63" t="s">
        <v>2010</v>
      </c>
      <c r="I240" s="62" t="s">
        <v>339</v>
      </c>
      <c r="J240" s="307">
        <v>2015</v>
      </c>
      <c r="K240" s="308" t="s">
        <v>490</v>
      </c>
      <c r="L240" s="63" t="s">
        <v>2011</v>
      </c>
      <c r="M240" s="63" t="s">
        <v>2012</v>
      </c>
      <c r="N240" s="63" t="s">
        <v>2013</v>
      </c>
      <c r="O240" s="63" t="s">
        <v>2014</v>
      </c>
      <c r="P240" s="63" t="s">
        <v>657</v>
      </c>
      <c r="Q240" s="63" t="s">
        <v>2015</v>
      </c>
      <c r="R240" s="63"/>
      <c r="S240" s="68">
        <v>3</v>
      </c>
      <c r="T240" s="69">
        <v>0</v>
      </c>
      <c r="U240" s="69">
        <v>1</v>
      </c>
      <c r="V240" s="69">
        <v>2</v>
      </c>
      <c r="W240" s="69">
        <v>3</v>
      </c>
      <c r="X240" s="71">
        <v>0</v>
      </c>
      <c r="Y240" s="79"/>
      <c r="Z240" s="79"/>
      <c r="AA240" s="79"/>
      <c r="AB240" s="79"/>
      <c r="AC240" s="79"/>
      <c r="AD240" s="79"/>
      <c r="AE240" s="79"/>
      <c r="AF240" s="79"/>
      <c r="AG240" s="79"/>
      <c r="AH240" s="79"/>
      <c r="AI240" s="79"/>
      <c r="AJ240" s="79"/>
      <c r="AK240" s="71">
        <v>900000000</v>
      </c>
      <c r="AL240" s="79"/>
      <c r="AM240" s="79"/>
      <c r="AN240" s="79"/>
      <c r="AO240" s="79"/>
      <c r="AP240" s="79"/>
      <c r="AQ240" s="79"/>
      <c r="AR240" s="79"/>
      <c r="AS240" s="79"/>
      <c r="AT240" s="79"/>
      <c r="AU240" s="79">
        <v>900000000</v>
      </c>
      <c r="AV240" s="79"/>
      <c r="AW240" s="79"/>
      <c r="AX240" s="71">
        <v>1800000000</v>
      </c>
      <c r="AY240" s="79"/>
      <c r="AZ240" s="79"/>
      <c r="BA240" s="79"/>
      <c r="BB240" s="79"/>
      <c r="BC240" s="79"/>
      <c r="BD240" s="79"/>
      <c r="BE240" s="79">
        <v>1800000000</v>
      </c>
      <c r="BF240" s="79"/>
      <c r="BG240" s="79"/>
      <c r="BH240" s="79"/>
      <c r="BI240" s="79"/>
      <c r="BJ240" s="79"/>
      <c r="BK240" s="71">
        <v>0</v>
      </c>
      <c r="BL240" s="79"/>
      <c r="BM240" s="79"/>
      <c r="BN240" s="79"/>
      <c r="BO240" s="79"/>
      <c r="BP240" s="79"/>
      <c r="BQ240" s="79"/>
      <c r="BR240" s="79"/>
      <c r="BS240" s="79"/>
      <c r="BT240" s="79"/>
      <c r="BU240" s="79"/>
      <c r="BV240" s="79"/>
      <c r="BW240" s="79"/>
      <c r="BX240" s="71">
        <v>2700000000</v>
      </c>
      <c r="BY240" s="73">
        <v>0</v>
      </c>
      <c r="BZ240" s="73">
        <v>0</v>
      </c>
      <c r="CA240" s="73">
        <v>0</v>
      </c>
      <c r="CB240" s="73">
        <v>0</v>
      </c>
      <c r="CC240" s="73">
        <v>0</v>
      </c>
      <c r="CD240" s="73">
        <v>0</v>
      </c>
      <c r="CE240" s="73">
        <v>1800000000</v>
      </c>
      <c r="CF240" s="73">
        <v>0</v>
      </c>
      <c r="CG240" s="73">
        <v>0</v>
      </c>
      <c r="CH240" s="73">
        <v>900000000</v>
      </c>
      <c r="CI240" s="73">
        <v>0</v>
      </c>
      <c r="CJ240" s="73">
        <v>0</v>
      </c>
      <c r="CK240" s="63" t="s">
        <v>2016</v>
      </c>
      <c r="CL240" s="74" t="s">
        <v>2017</v>
      </c>
      <c r="CM240" s="74" t="s">
        <v>2018</v>
      </c>
      <c r="CN240" s="74" t="s">
        <v>268</v>
      </c>
      <c r="CO240" s="60">
        <v>1</v>
      </c>
      <c r="CP240" s="61" t="s">
        <v>196</v>
      </c>
      <c r="CQ240" s="60">
        <v>105</v>
      </c>
      <c r="CR240" s="61" t="s">
        <v>1637</v>
      </c>
      <c r="CS240" s="60">
        <v>10505</v>
      </c>
      <c r="CT240" s="61" t="s">
        <v>1875</v>
      </c>
      <c r="CU240" s="62">
        <v>1050503</v>
      </c>
      <c r="CV240" s="63" t="s">
        <v>1982</v>
      </c>
      <c r="CW240" s="100" t="s">
        <v>345</v>
      </c>
      <c r="CX240" s="100" t="s">
        <v>196</v>
      </c>
      <c r="CY240" s="100" t="s">
        <v>1637</v>
      </c>
      <c r="CZ240" s="100" t="s">
        <v>1875</v>
      </c>
      <c r="DA240" s="100" t="s">
        <v>1982</v>
      </c>
    </row>
    <row r="241" spans="2:105" ht="140.25" hidden="1" x14ac:dyDescent="0.25">
      <c r="B241" s="99" t="s">
        <v>2019</v>
      </c>
      <c r="C241" s="80" t="s">
        <v>2020</v>
      </c>
      <c r="D241" s="63" t="s">
        <v>2009</v>
      </c>
      <c r="E241" s="65" t="s">
        <v>337</v>
      </c>
      <c r="F241" s="63" t="s">
        <v>338</v>
      </c>
      <c r="G241" s="62" t="s">
        <v>240</v>
      </c>
      <c r="H241" s="63" t="s">
        <v>2010</v>
      </c>
      <c r="I241" s="62" t="s">
        <v>339</v>
      </c>
      <c r="J241" s="307">
        <v>2015</v>
      </c>
      <c r="K241" s="308" t="s">
        <v>490</v>
      </c>
      <c r="L241" s="63" t="s">
        <v>2011</v>
      </c>
      <c r="M241" s="63" t="s">
        <v>2021</v>
      </c>
      <c r="N241" s="63" t="s">
        <v>2013</v>
      </c>
      <c r="O241" s="63" t="s">
        <v>2022</v>
      </c>
      <c r="P241" s="63" t="s">
        <v>657</v>
      </c>
      <c r="Q241" s="63" t="s">
        <v>2015</v>
      </c>
      <c r="R241" s="63"/>
      <c r="S241" s="68">
        <v>32.1</v>
      </c>
      <c r="T241" s="69">
        <v>0</v>
      </c>
      <c r="U241" s="69">
        <v>30</v>
      </c>
      <c r="V241" s="136">
        <v>32.1</v>
      </c>
      <c r="W241" s="136">
        <v>32.1</v>
      </c>
      <c r="X241" s="71">
        <v>70200000</v>
      </c>
      <c r="Y241" s="79"/>
      <c r="Z241" s="79"/>
      <c r="AA241" s="79"/>
      <c r="AB241" s="79"/>
      <c r="AC241" s="79"/>
      <c r="AD241" s="79"/>
      <c r="AE241" s="79"/>
      <c r="AF241" s="79"/>
      <c r="AG241" s="79"/>
      <c r="AH241" s="79">
        <v>70200000</v>
      </c>
      <c r="AI241" s="79"/>
      <c r="AJ241" s="79"/>
      <c r="AK241" s="71">
        <v>255231942</v>
      </c>
      <c r="AL241" s="79"/>
      <c r="AM241" s="79"/>
      <c r="AN241" s="79"/>
      <c r="AO241" s="79"/>
      <c r="AP241" s="79"/>
      <c r="AQ241" s="79"/>
      <c r="AR241" s="79"/>
      <c r="AS241" s="79"/>
      <c r="AT241" s="79"/>
      <c r="AU241" s="79">
        <v>255231942</v>
      </c>
      <c r="AV241" s="79"/>
      <c r="AW241" s="79"/>
      <c r="AX241" s="71">
        <v>255231942</v>
      </c>
      <c r="AY241" s="79"/>
      <c r="AZ241" s="79"/>
      <c r="BA241" s="79"/>
      <c r="BB241" s="79"/>
      <c r="BC241" s="79"/>
      <c r="BD241" s="79"/>
      <c r="BE241" s="79"/>
      <c r="BF241" s="79"/>
      <c r="BG241" s="79"/>
      <c r="BH241" s="79">
        <v>255231942</v>
      </c>
      <c r="BI241" s="79"/>
      <c r="BJ241" s="79"/>
      <c r="BK241" s="71">
        <v>255231942</v>
      </c>
      <c r="BL241" s="79"/>
      <c r="BM241" s="79"/>
      <c r="BN241" s="79"/>
      <c r="BO241" s="79"/>
      <c r="BP241" s="79"/>
      <c r="BQ241" s="79"/>
      <c r="BR241" s="79"/>
      <c r="BS241" s="79"/>
      <c r="BT241" s="79"/>
      <c r="BU241" s="79">
        <v>255231942</v>
      </c>
      <c r="BV241" s="79"/>
      <c r="BW241" s="79"/>
      <c r="BX241" s="71">
        <v>835895826</v>
      </c>
      <c r="BY241" s="73">
        <v>0</v>
      </c>
      <c r="BZ241" s="73">
        <v>0</v>
      </c>
      <c r="CA241" s="73">
        <v>0</v>
      </c>
      <c r="CB241" s="73">
        <v>0</v>
      </c>
      <c r="CC241" s="73">
        <v>0</v>
      </c>
      <c r="CD241" s="73">
        <v>0</v>
      </c>
      <c r="CE241" s="73">
        <v>0</v>
      </c>
      <c r="CF241" s="73">
        <v>0</v>
      </c>
      <c r="CG241" s="73">
        <v>0</v>
      </c>
      <c r="CH241" s="73">
        <v>835895826</v>
      </c>
      <c r="CI241" s="73">
        <v>0</v>
      </c>
      <c r="CJ241" s="73">
        <v>0</v>
      </c>
      <c r="CK241" s="63" t="s">
        <v>2023</v>
      </c>
      <c r="CL241" s="74" t="s">
        <v>2017</v>
      </c>
      <c r="CM241" s="74" t="s">
        <v>2018</v>
      </c>
      <c r="CN241" s="74" t="s">
        <v>268</v>
      </c>
      <c r="CO241" s="60">
        <v>1</v>
      </c>
      <c r="CP241" s="61" t="s">
        <v>196</v>
      </c>
      <c r="CQ241" s="60">
        <v>105</v>
      </c>
      <c r="CR241" s="61" t="s">
        <v>1637</v>
      </c>
      <c r="CS241" s="60">
        <v>10505</v>
      </c>
      <c r="CT241" s="61" t="s">
        <v>1875</v>
      </c>
      <c r="CU241" s="62">
        <v>1050503</v>
      </c>
      <c r="CV241" s="63" t="s">
        <v>1982</v>
      </c>
      <c r="CW241" s="100" t="s">
        <v>345</v>
      </c>
      <c r="CX241" s="100" t="s">
        <v>196</v>
      </c>
      <c r="CY241" s="100" t="s">
        <v>1637</v>
      </c>
      <c r="CZ241" s="100" t="s">
        <v>1875</v>
      </c>
      <c r="DA241" s="100" t="s">
        <v>1982</v>
      </c>
    </row>
    <row r="242" spans="2:105" ht="140.25" hidden="1" x14ac:dyDescent="0.25">
      <c r="B242" s="99" t="s">
        <v>2024</v>
      </c>
      <c r="C242" s="80" t="s">
        <v>2025</v>
      </c>
      <c r="D242" s="63" t="s">
        <v>2009</v>
      </c>
      <c r="E242" s="65" t="s">
        <v>337</v>
      </c>
      <c r="F242" s="63" t="s">
        <v>338</v>
      </c>
      <c r="G242" s="62" t="s">
        <v>183</v>
      </c>
      <c r="H242" s="63" t="s">
        <v>2010</v>
      </c>
      <c r="I242" s="62" t="s">
        <v>339</v>
      </c>
      <c r="J242" s="307">
        <v>2015</v>
      </c>
      <c r="K242" s="308" t="s">
        <v>490</v>
      </c>
      <c r="L242" s="63" t="s">
        <v>2011</v>
      </c>
      <c r="M242" s="63" t="s">
        <v>2026</v>
      </c>
      <c r="N242" s="63" t="s">
        <v>2027</v>
      </c>
      <c r="O242" s="63" t="s">
        <v>2028</v>
      </c>
      <c r="P242" s="63" t="s">
        <v>657</v>
      </c>
      <c r="Q242" s="63" t="s">
        <v>2015</v>
      </c>
      <c r="R242" s="63"/>
      <c r="S242" s="68">
        <v>1</v>
      </c>
      <c r="T242" s="69">
        <v>0</v>
      </c>
      <c r="U242" s="69">
        <v>0.5</v>
      </c>
      <c r="V242" s="69">
        <v>1</v>
      </c>
      <c r="W242" s="69">
        <v>1</v>
      </c>
      <c r="X242" s="71">
        <v>0</v>
      </c>
      <c r="Y242" s="79"/>
      <c r="Z242" s="79"/>
      <c r="AA242" s="79"/>
      <c r="AB242" s="79"/>
      <c r="AC242" s="79"/>
      <c r="AD242" s="79"/>
      <c r="AE242" s="79"/>
      <c r="AF242" s="79"/>
      <c r="AG242" s="79"/>
      <c r="AH242" s="79"/>
      <c r="AI242" s="79"/>
      <c r="AJ242" s="79"/>
      <c r="AK242" s="71">
        <v>0</v>
      </c>
      <c r="AL242" s="79"/>
      <c r="AM242" s="79"/>
      <c r="AN242" s="79"/>
      <c r="AO242" s="79"/>
      <c r="AP242" s="79"/>
      <c r="AQ242" s="79"/>
      <c r="AR242" s="79"/>
      <c r="AS242" s="79"/>
      <c r="AT242" s="79"/>
      <c r="AU242" s="79"/>
      <c r="AV242" s="79"/>
      <c r="AW242" s="79"/>
      <c r="AX242" s="71">
        <v>0</v>
      </c>
      <c r="AY242" s="79"/>
      <c r="AZ242" s="79"/>
      <c r="BA242" s="79"/>
      <c r="BB242" s="79"/>
      <c r="BC242" s="79"/>
      <c r="BD242" s="79"/>
      <c r="BE242" s="79"/>
      <c r="BF242" s="79"/>
      <c r="BG242" s="79"/>
      <c r="BH242" s="79"/>
      <c r="BI242" s="79"/>
      <c r="BJ242" s="79"/>
      <c r="BK242" s="71">
        <v>0</v>
      </c>
      <c r="BL242" s="79"/>
      <c r="BM242" s="79"/>
      <c r="BN242" s="79"/>
      <c r="BO242" s="79"/>
      <c r="BP242" s="79"/>
      <c r="BQ242" s="79"/>
      <c r="BR242" s="79"/>
      <c r="BS242" s="79"/>
      <c r="BT242" s="79"/>
      <c r="BU242" s="79"/>
      <c r="BV242" s="79"/>
      <c r="BW242" s="79"/>
      <c r="BX242" s="71">
        <v>0</v>
      </c>
      <c r="BY242" s="73">
        <v>0</v>
      </c>
      <c r="BZ242" s="73">
        <v>0</v>
      </c>
      <c r="CA242" s="73">
        <v>0</v>
      </c>
      <c r="CB242" s="73">
        <v>0</v>
      </c>
      <c r="CC242" s="73">
        <v>0</v>
      </c>
      <c r="CD242" s="73">
        <v>0</v>
      </c>
      <c r="CE242" s="73">
        <v>0</v>
      </c>
      <c r="CF242" s="73">
        <v>0</v>
      </c>
      <c r="CG242" s="73">
        <v>0</v>
      </c>
      <c r="CH242" s="73">
        <v>0</v>
      </c>
      <c r="CI242" s="73">
        <v>0</v>
      </c>
      <c r="CJ242" s="73">
        <v>0</v>
      </c>
      <c r="CK242" s="63" t="s">
        <v>2029</v>
      </c>
      <c r="CL242" s="74" t="s">
        <v>2017</v>
      </c>
      <c r="CM242" s="74" t="s">
        <v>2018</v>
      </c>
      <c r="CN242" s="74" t="s">
        <v>268</v>
      </c>
      <c r="CO242" s="60">
        <v>1</v>
      </c>
      <c r="CP242" s="61" t="s">
        <v>196</v>
      </c>
      <c r="CQ242" s="60">
        <v>105</v>
      </c>
      <c r="CR242" s="61" t="s">
        <v>1637</v>
      </c>
      <c r="CS242" s="60">
        <v>10505</v>
      </c>
      <c r="CT242" s="61" t="s">
        <v>1875</v>
      </c>
      <c r="CU242" s="62">
        <v>1050503</v>
      </c>
      <c r="CV242" s="63" t="s">
        <v>1982</v>
      </c>
      <c r="CW242" s="100" t="s">
        <v>345</v>
      </c>
      <c r="CX242" s="100" t="s">
        <v>196</v>
      </c>
      <c r="CY242" s="100" t="s">
        <v>1637</v>
      </c>
      <c r="CZ242" s="100" t="s">
        <v>1875</v>
      </c>
      <c r="DA242" s="100" t="s">
        <v>1982</v>
      </c>
    </row>
    <row r="243" spans="2:105" ht="140.25" hidden="1" x14ac:dyDescent="0.25">
      <c r="B243" s="65" t="s">
        <v>2030</v>
      </c>
      <c r="C243" s="80" t="s">
        <v>2031</v>
      </c>
      <c r="D243" s="63" t="s">
        <v>906</v>
      </c>
      <c r="E243" s="65" t="s">
        <v>337</v>
      </c>
      <c r="F243" s="63" t="s">
        <v>338</v>
      </c>
      <c r="G243" s="62" t="s">
        <v>183</v>
      </c>
      <c r="H243" s="63" t="s">
        <v>909</v>
      </c>
      <c r="I243" s="62" t="s">
        <v>339</v>
      </c>
      <c r="J243" s="307" t="s">
        <v>232</v>
      </c>
      <c r="K243" s="308">
        <v>0</v>
      </c>
      <c r="L243" s="63" t="s">
        <v>910</v>
      </c>
      <c r="M243" s="63" t="s">
        <v>2032</v>
      </c>
      <c r="N243" s="63" t="s">
        <v>2033</v>
      </c>
      <c r="O243" s="63" t="s">
        <v>2034</v>
      </c>
      <c r="P243" s="63" t="s">
        <v>657</v>
      </c>
      <c r="Q243" s="63" t="s">
        <v>2035</v>
      </c>
      <c r="R243" s="63"/>
      <c r="S243" s="68">
        <v>642</v>
      </c>
      <c r="T243" s="69">
        <v>0</v>
      </c>
      <c r="U243" s="69">
        <v>200</v>
      </c>
      <c r="V243" s="69">
        <v>400</v>
      </c>
      <c r="W243" s="69">
        <v>642</v>
      </c>
      <c r="X243" s="71">
        <v>3098410770</v>
      </c>
      <c r="Y243" s="79"/>
      <c r="Z243" s="79"/>
      <c r="AA243" s="79"/>
      <c r="AB243" s="79"/>
      <c r="AC243" s="79"/>
      <c r="AD243" s="79"/>
      <c r="AE243" s="79"/>
      <c r="AF243" s="79"/>
      <c r="AG243" s="79">
        <v>3098410770</v>
      </c>
      <c r="AH243" s="79"/>
      <c r="AI243" s="79"/>
      <c r="AJ243" s="79"/>
      <c r="AK243" s="71">
        <v>0</v>
      </c>
      <c r="AL243" s="79"/>
      <c r="AM243" s="79"/>
      <c r="AN243" s="79"/>
      <c r="AO243" s="79"/>
      <c r="AP243" s="79"/>
      <c r="AQ243" s="79"/>
      <c r="AR243" s="79"/>
      <c r="AS243" s="79"/>
      <c r="AT243" s="79"/>
      <c r="AU243" s="79"/>
      <c r="AV243" s="79"/>
      <c r="AW243" s="79"/>
      <c r="AX243" s="71">
        <v>6196821540</v>
      </c>
      <c r="AY243" s="79"/>
      <c r="AZ243" s="79"/>
      <c r="BA243" s="79"/>
      <c r="BB243" s="79"/>
      <c r="BC243" s="79"/>
      <c r="BD243" s="79"/>
      <c r="BE243" s="79"/>
      <c r="BF243" s="79"/>
      <c r="BG243" s="79">
        <v>6196821540</v>
      </c>
      <c r="BH243" s="79"/>
      <c r="BI243" s="79"/>
      <c r="BJ243" s="79"/>
      <c r="BK243" s="71">
        <v>6196821540</v>
      </c>
      <c r="BL243" s="79"/>
      <c r="BM243" s="79"/>
      <c r="BN243" s="79"/>
      <c r="BO243" s="79"/>
      <c r="BP243" s="79"/>
      <c r="BQ243" s="79"/>
      <c r="BR243" s="79"/>
      <c r="BS243" s="79"/>
      <c r="BT243" s="79">
        <v>6196821540</v>
      </c>
      <c r="BU243" s="79"/>
      <c r="BV243" s="79"/>
      <c r="BW243" s="79"/>
      <c r="BX243" s="71">
        <v>15492053850</v>
      </c>
      <c r="BY243" s="73">
        <v>0</v>
      </c>
      <c r="BZ243" s="73">
        <v>0</v>
      </c>
      <c r="CA243" s="73">
        <v>0</v>
      </c>
      <c r="CB243" s="73">
        <v>0</v>
      </c>
      <c r="CC243" s="73">
        <v>0</v>
      </c>
      <c r="CD243" s="73">
        <v>0</v>
      </c>
      <c r="CE243" s="73">
        <v>0</v>
      </c>
      <c r="CF243" s="73">
        <v>0</v>
      </c>
      <c r="CG243" s="73">
        <v>15492053850</v>
      </c>
      <c r="CH243" s="73">
        <v>0</v>
      </c>
      <c r="CI243" s="73">
        <v>0</v>
      </c>
      <c r="CJ243" s="73">
        <v>0</v>
      </c>
      <c r="CK243" s="63" t="s">
        <v>2036</v>
      </c>
      <c r="CL243" s="74" t="s">
        <v>916</v>
      </c>
      <c r="CM243" s="74" t="s">
        <v>917</v>
      </c>
      <c r="CN243" s="74" t="s">
        <v>918</v>
      </c>
      <c r="CO243" s="60">
        <v>1</v>
      </c>
      <c r="CP243" s="61" t="s">
        <v>196</v>
      </c>
      <c r="CQ243" s="60">
        <v>105</v>
      </c>
      <c r="CR243" s="61" t="s">
        <v>1637</v>
      </c>
      <c r="CS243" s="60">
        <v>10505</v>
      </c>
      <c r="CT243" s="61" t="s">
        <v>1875</v>
      </c>
      <c r="CU243" s="62">
        <v>1050503</v>
      </c>
      <c r="CV243" s="63" t="s">
        <v>1982</v>
      </c>
      <c r="CW243" s="100" t="s">
        <v>345</v>
      </c>
      <c r="CX243" s="100" t="s">
        <v>196</v>
      </c>
      <c r="CY243" s="100" t="s">
        <v>1637</v>
      </c>
      <c r="CZ243" s="100" t="s">
        <v>1875</v>
      </c>
      <c r="DA243" s="100" t="s">
        <v>1982</v>
      </c>
    </row>
    <row r="244" spans="2:105" ht="140.25" hidden="1" x14ac:dyDescent="0.25">
      <c r="B244" s="65" t="s">
        <v>2037</v>
      </c>
      <c r="C244" s="80" t="s">
        <v>2038</v>
      </c>
      <c r="D244" s="63" t="s">
        <v>906</v>
      </c>
      <c r="E244" s="65" t="s">
        <v>337</v>
      </c>
      <c r="F244" s="63" t="s">
        <v>338</v>
      </c>
      <c r="G244" s="62" t="s">
        <v>183</v>
      </c>
      <c r="H244" s="63" t="s">
        <v>909</v>
      </c>
      <c r="I244" s="62" t="s">
        <v>339</v>
      </c>
      <c r="J244" s="307" t="s">
        <v>232</v>
      </c>
      <c r="K244" s="308">
        <v>0</v>
      </c>
      <c r="L244" s="63" t="s">
        <v>2039</v>
      </c>
      <c r="M244" s="63" t="s">
        <v>2040</v>
      </c>
      <c r="N244" s="63" t="s">
        <v>2041</v>
      </c>
      <c r="O244" s="63" t="s">
        <v>2042</v>
      </c>
      <c r="P244" s="63" t="s">
        <v>657</v>
      </c>
      <c r="Q244" s="63" t="s">
        <v>2035</v>
      </c>
      <c r="R244" s="63"/>
      <c r="S244" s="68">
        <v>640</v>
      </c>
      <c r="T244" s="69">
        <v>0</v>
      </c>
      <c r="U244" s="69">
        <v>200</v>
      </c>
      <c r="V244" s="69">
        <v>400</v>
      </c>
      <c r="W244" s="69">
        <v>640</v>
      </c>
      <c r="X244" s="71">
        <v>1059002880</v>
      </c>
      <c r="Y244" s="79"/>
      <c r="Z244" s="79"/>
      <c r="AA244" s="79"/>
      <c r="AB244" s="79"/>
      <c r="AC244" s="79"/>
      <c r="AD244" s="79"/>
      <c r="AE244" s="79"/>
      <c r="AF244" s="79"/>
      <c r="AG244" s="79">
        <v>1059002880</v>
      </c>
      <c r="AH244" s="79"/>
      <c r="AI244" s="79"/>
      <c r="AJ244" s="79"/>
      <c r="AK244" s="71">
        <v>0</v>
      </c>
      <c r="AL244" s="79"/>
      <c r="AM244" s="79"/>
      <c r="AN244" s="79"/>
      <c r="AO244" s="79"/>
      <c r="AP244" s="79"/>
      <c r="AQ244" s="79"/>
      <c r="AR244" s="79"/>
      <c r="AS244" s="79"/>
      <c r="AT244" s="79"/>
      <c r="AU244" s="79"/>
      <c r="AV244" s="79"/>
      <c r="AW244" s="79"/>
      <c r="AX244" s="71">
        <v>2118005760</v>
      </c>
      <c r="AY244" s="79"/>
      <c r="AZ244" s="79"/>
      <c r="BA244" s="79"/>
      <c r="BB244" s="79"/>
      <c r="BC244" s="79"/>
      <c r="BD244" s="79"/>
      <c r="BE244" s="79"/>
      <c r="BF244" s="79"/>
      <c r="BG244" s="79">
        <v>2118005760</v>
      </c>
      <c r="BH244" s="79"/>
      <c r="BI244" s="79"/>
      <c r="BJ244" s="79"/>
      <c r="BK244" s="71">
        <v>2118005760</v>
      </c>
      <c r="BL244" s="79"/>
      <c r="BM244" s="79"/>
      <c r="BN244" s="79"/>
      <c r="BO244" s="79"/>
      <c r="BP244" s="79"/>
      <c r="BQ244" s="79"/>
      <c r="BR244" s="79"/>
      <c r="BS244" s="79"/>
      <c r="BT244" s="79">
        <v>2118005760</v>
      </c>
      <c r="BU244" s="79"/>
      <c r="BV244" s="79"/>
      <c r="BW244" s="79"/>
      <c r="BX244" s="71">
        <v>5295014400</v>
      </c>
      <c r="BY244" s="73">
        <v>0</v>
      </c>
      <c r="BZ244" s="73">
        <v>0</v>
      </c>
      <c r="CA244" s="73">
        <v>0</v>
      </c>
      <c r="CB244" s="73">
        <v>0</v>
      </c>
      <c r="CC244" s="73">
        <v>0</v>
      </c>
      <c r="CD244" s="73">
        <v>0</v>
      </c>
      <c r="CE244" s="73">
        <v>0</v>
      </c>
      <c r="CF244" s="73">
        <v>0</v>
      </c>
      <c r="CG244" s="73">
        <v>5295014400</v>
      </c>
      <c r="CH244" s="73">
        <v>0</v>
      </c>
      <c r="CI244" s="73">
        <v>0</v>
      </c>
      <c r="CJ244" s="73">
        <v>0</v>
      </c>
      <c r="CK244" s="63" t="s">
        <v>2043</v>
      </c>
      <c r="CL244" s="74" t="s">
        <v>916</v>
      </c>
      <c r="CM244" s="74" t="s">
        <v>917</v>
      </c>
      <c r="CN244" s="74" t="s">
        <v>918</v>
      </c>
      <c r="CO244" s="60">
        <v>1</v>
      </c>
      <c r="CP244" s="61" t="s">
        <v>196</v>
      </c>
      <c r="CQ244" s="60">
        <v>105</v>
      </c>
      <c r="CR244" s="61" t="s">
        <v>1637</v>
      </c>
      <c r="CS244" s="60">
        <v>10505</v>
      </c>
      <c r="CT244" s="61" t="s">
        <v>1875</v>
      </c>
      <c r="CU244" s="62">
        <v>1050503</v>
      </c>
      <c r="CV244" s="63" t="s">
        <v>1982</v>
      </c>
      <c r="CW244" s="100" t="s">
        <v>345</v>
      </c>
      <c r="CX244" s="100" t="s">
        <v>196</v>
      </c>
      <c r="CY244" s="100" t="s">
        <v>1637</v>
      </c>
      <c r="CZ244" s="100" t="s">
        <v>1875</v>
      </c>
      <c r="DA244" s="100" t="s">
        <v>1982</v>
      </c>
    </row>
    <row r="245" spans="2:105" ht="140.25" hidden="1" x14ac:dyDescent="0.25">
      <c r="B245" s="65" t="s">
        <v>2044</v>
      </c>
      <c r="C245" s="80" t="s">
        <v>2045</v>
      </c>
      <c r="D245" s="63" t="s">
        <v>906</v>
      </c>
      <c r="E245" s="65" t="s">
        <v>337</v>
      </c>
      <c r="F245" s="63" t="s">
        <v>338</v>
      </c>
      <c r="G245" s="62" t="s">
        <v>183</v>
      </c>
      <c r="H245" s="63" t="s">
        <v>1092</v>
      </c>
      <c r="I245" s="62" t="s">
        <v>339</v>
      </c>
      <c r="J245" s="307" t="s">
        <v>232</v>
      </c>
      <c r="K245" s="308">
        <v>0</v>
      </c>
      <c r="L245" s="63" t="s">
        <v>2039</v>
      </c>
      <c r="M245" s="63" t="s">
        <v>2046</v>
      </c>
      <c r="N245" s="63" t="s">
        <v>2041</v>
      </c>
      <c r="O245" s="63" t="s">
        <v>2042</v>
      </c>
      <c r="P245" s="63" t="s">
        <v>657</v>
      </c>
      <c r="Q245" s="63" t="s">
        <v>2035</v>
      </c>
      <c r="R245" s="63"/>
      <c r="S245" s="68">
        <v>1</v>
      </c>
      <c r="T245" s="69">
        <v>1</v>
      </c>
      <c r="U245" s="69">
        <v>0</v>
      </c>
      <c r="V245" s="69">
        <v>1</v>
      </c>
      <c r="W245" s="69">
        <v>1</v>
      </c>
      <c r="X245" s="71">
        <v>10000000</v>
      </c>
      <c r="Y245" s="79"/>
      <c r="Z245" s="79"/>
      <c r="AA245" s="79"/>
      <c r="AB245" s="79"/>
      <c r="AC245" s="79"/>
      <c r="AD245" s="79"/>
      <c r="AE245" s="79"/>
      <c r="AF245" s="79"/>
      <c r="AG245" s="79">
        <v>10000000</v>
      </c>
      <c r="AH245" s="79"/>
      <c r="AI245" s="79"/>
      <c r="AJ245" s="79"/>
      <c r="AK245" s="71">
        <v>80000000</v>
      </c>
      <c r="AL245" s="79"/>
      <c r="AM245" s="79"/>
      <c r="AN245" s="79"/>
      <c r="AO245" s="79"/>
      <c r="AP245" s="79"/>
      <c r="AQ245" s="79"/>
      <c r="AR245" s="79"/>
      <c r="AS245" s="79"/>
      <c r="AT245" s="79">
        <v>80000000</v>
      </c>
      <c r="AU245" s="79"/>
      <c r="AV245" s="79"/>
      <c r="AW245" s="79"/>
      <c r="AX245" s="71">
        <v>0</v>
      </c>
      <c r="AY245" s="79"/>
      <c r="AZ245" s="79"/>
      <c r="BA245" s="79"/>
      <c r="BB245" s="79"/>
      <c r="BC245" s="79"/>
      <c r="BD245" s="79"/>
      <c r="BE245" s="79"/>
      <c r="BF245" s="79"/>
      <c r="BG245" s="79"/>
      <c r="BH245" s="79"/>
      <c r="BI245" s="79"/>
      <c r="BJ245" s="79"/>
      <c r="BK245" s="71">
        <v>0</v>
      </c>
      <c r="BL245" s="79"/>
      <c r="BM245" s="79"/>
      <c r="BN245" s="79"/>
      <c r="BO245" s="79"/>
      <c r="BP245" s="79"/>
      <c r="BQ245" s="79"/>
      <c r="BR245" s="79"/>
      <c r="BS245" s="79"/>
      <c r="BT245" s="79"/>
      <c r="BU245" s="79"/>
      <c r="BV245" s="79"/>
      <c r="BW245" s="79"/>
      <c r="BX245" s="71">
        <v>90000000</v>
      </c>
      <c r="BY245" s="73">
        <v>0</v>
      </c>
      <c r="BZ245" s="73">
        <v>0</v>
      </c>
      <c r="CA245" s="73">
        <v>0</v>
      </c>
      <c r="CB245" s="73">
        <v>0</v>
      </c>
      <c r="CC245" s="73">
        <v>0</v>
      </c>
      <c r="CD245" s="73">
        <v>0</v>
      </c>
      <c r="CE245" s="73">
        <v>0</v>
      </c>
      <c r="CF245" s="73">
        <v>0</v>
      </c>
      <c r="CG245" s="73">
        <v>90000000</v>
      </c>
      <c r="CH245" s="73">
        <v>0</v>
      </c>
      <c r="CI245" s="73">
        <v>0</v>
      </c>
      <c r="CJ245" s="73">
        <v>0</v>
      </c>
      <c r="CK245" s="63" t="s">
        <v>2047</v>
      </c>
      <c r="CL245" s="74" t="s">
        <v>479</v>
      </c>
      <c r="CM245" s="74" t="s">
        <v>480</v>
      </c>
      <c r="CN245" s="74" t="s">
        <v>918</v>
      </c>
      <c r="CO245" s="60">
        <v>1</v>
      </c>
      <c r="CP245" s="61" t="s">
        <v>196</v>
      </c>
      <c r="CQ245" s="60">
        <v>105</v>
      </c>
      <c r="CR245" s="61" t="s">
        <v>1637</v>
      </c>
      <c r="CS245" s="60">
        <v>10505</v>
      </c>
      <c r="CT245" s="61" t="s">
        <v>1875</v>
      </c>
      <c r="CU245" s="62">
        <v>1050503</v>
      </c>
      <c r="CV245" s="63" t="s">
        <v>1982</v>
      </c>
      <c r="CW245" s="100" t="s">
        <v>345</v>
      </c>
      <c r="CX245" s="100" t="s">
        <v>196</v>
      </c>
      <c r="CY245" s="100" t="s">
        <v>1637</v>
      </c>
      <c r="CZ245" s="100" t="s">
        <v>1875</v>
      </c>
      <c r="DA245" s="100" t="s">
        <v>1982</v>
      </c>
    </row>
    <row r="246" spans="2:105" ht="140.25" hidden="1" x14ac:dyDescent="0.25">
      <c r="B246" s="99" t="s">
        <v>2048</v>
      </c>
      <c r="C246" s="89" t="s">
        <v>2049</v>
      </c>
      <c r="D246" s="63" t="s">
        <v>906</v>
      </c>
      <c r="E246" s="65" t="s">
        <v>337</v>
      </c>
      <c r="F246" s="63" t="s">
        <v>338</v>
      </c>
      <c r="G246" s="62" t="s">
        <v>183</v>
      </c>
      <c r="H246" s="63" t="s">
        <v>909</v>
      </c>
      <c r="I246" s="62" t="s">
        <v>339</v>
      </c>
      <c r="J246" s="307" t="s">
        <v>232</v>
      </c>
      <c r="K246" s="308">
        <v>0</v>
      </c>
      <c r="L246" s="63" t="s">
        <v>2039</v>
      </c>
      <c r="M246" s="63" t="s">
        <v>2050</v>
      </c>
      <c r="N246" s="87" t="s">
        <v>2051</v>
      </c>
      <c r="O246" s="87" t="s">
        <v>2052</v>
      </c>
      <c r="P246" s="87" t="s">
        <v>657</v>
      </c>
      <c r="Q246" s="63" t="s">
        <v>2035</v>
      </c>
      <c r="R246" s="87"/>
      <c r="S246" s="68">
        <v>1</v>
      </c>
      <c r="T246" s="91">
        <v>1</v>
      </c>
      <c r="U246" s="91">
        <v>0</v>
      </c>
      <c r="V246" s="91">
        <v>0</v>
      </c>
      <c r="W246" s="91">
        <v>1</v>
      </c>
      <c r="X246" s="71">
        <v>100000000</v>
      </c>
      <c r="Y246" s="92"/>
      <c r="Z246" s="92"/>
      <c r="AA246" s="92"/>
      <c r="AB246" s="92"/>
      <c r="AC246" s="92"/>
      <c r="AD246" s="92"/>
      <c r="AE246" s="92"/>
      <c r="AF246" s="92"/>
      <c r="AG246" s="92">
        <v>100000000</v>
      </c>
      <c r="AH246" s="92"/>
      <c r="AI246" s="92"/>
      <c r="AJ246" s="92"/>
      <c r="AK246" s="71">
        <v>300000000</v>
      </c>
      <c r="AL246" s="92"/>
      <c r="AM246" s="92"/>
      <c r="AN246" s="92"/>
      <c r="AO246" s="92"/>
      <c r="AP246" s="92"/>
      <c r="AQ246" s="92"/>
      <c r="AR246" s="92"/>
      <c r="AS246" s="92"/>
      <c r="AT246" s="92">
        <v>300000000</v>
      </c>
      <c r="AU246" s="92"/>
      <c r="AV246" s="92"/>
      <c r="AW246" s="92"/>
      <c r="AX246" s="71">
        <v>100000000</v>
      </c>
      <c r="AY246" s="92"/>
      <c r="AZ246" s="92"/>
      <c r="BA246" s="92"/>
      <c r="BB246" s="92"/>
      <c r="BC246" s="92"/>
      <c r="BD246" s="92"/>
      <c r="BE246" s="92"/>
      <c r="BF246" s="92"/>
      <c r="BG246" s="92">
        <v>100000000</v>
      </c>
      <c r="BH246" s="92"/>
      <c r="BI246" s="92"/>
      <c r="BJ246" s="92"/>
      <c r="BK246" s="71">
        <v>0</v>
      </c>
      <c r="BL246" s="92"/>
      <c r="BM246" s="92"/>
      <c r="BN246" s="92"/>
      <c r="BO246" s="92"/>
      <c r="BP246" s="92"/>
      <c r="BQ246" s="92"/>
      <c r="BR246" s="92"/>
      <c r="BS246" s="92"/>
      <c r="BT246" s="92"/>
      <c r="BU246" s="92"/>
      <c r="BV246" s="92"/>
      <c r="BW246" s="92"/>
      <c r="BX246" s="71">
        <v>500000000</v>
      </c>
      <c r="BY246" s="93">
        <v>0</v>
      </c>
      <c r="BZ246" s="93">
        <v>0</v>
      </c>
      <c r="CA246" s="93">
        <v>0</v>
      </c>
      <c r="CB246" s="93">
        <v>0</v>
      </c>
      <c r="CC246" s="93">
        <v>0</v>
      </c>
      <c r="CD246" s="93">
        <v>0</v>
      </c>
      <c r="CE246" s="93">
        <v>0</v>
      </c>
      <c r="CF246" s="93">
        <v>0</v>
      </c>
      <c r="CG246" s="93">
        <v>500000000</v>
      </c>
      <c r="CH246" s="93">
        <v>0</v>
      </c>
      <c r="CI246" s="93">
        <v>0</v>
      </c>
      <c r="CJ246" s="93">
        <v>0</v>
      </c>
      <c r="CK246" s="87" t="s">
        <v>2053</v>
      </c>
      <c r="CL246" s="90" t="s">
        <v>479</v>
      </c>
      <c r="CM246" s="90" t="s">
        <v>480</v>
      </c>
      <c r="CN246" s="90" t="s">
        <v>918</v>
      </c>
      <c r="CO246" s="84">
        <v>1</v>
      </c>
      <c r="CP246" s="85" t="s">
        <v>196</v>
      </c>
      <c r="CQ246" s="84">
        <v>105</v>
      </c>
      <c r="CR246" s="85" t="s">
        <v>1637</v>
      </c>
      <c r="CS246" s="84">
        <v>10505</v>
      </c>
      <c r="CT246" s="85" t="s">
        <v>1875</v>
      </c>
      <c r="CU246" s="86">
        <v>1050503</v>
      </c>
      <c r="CV246" s="87" t="s">
        <v>1982</v>
      </c>
      <c r="CW246" s="100" t="s">
        <v>345</v>
      </c>
      <c r="CX246" s="100" t="s">
        <v>196</v>
      </c>
      <c r="CY246" s="100" t="s">
        <v>1637</v>
      </c>
      <c r="CZ246" s="100" t="s">
        <v>1875</v>
      </c>
      <c r="DA246" s="100" t="s">
        <v>1982</v>
      </c>
    </row>
    <row r="247" spans="2:105" ht="140.25" hidden="1" x14ac:dyDescent="0.25">
      <c r="B247" s="99" t="s">
        <v>2054</v>
      </c>
      <c r="C247" s="89" t="s">
        <v>2055</v>
      </c>
      <c r="D247" s="63" t="s">
        <v>180</v>
      </c>
      <c r="E247" s="65" t="s">
        <v>337</v>
      </c>
      <c r="F247" s="63" t="s">
        <v>338</v>
      </c>
      <c r="G247" s="62" t="s">
        <v>183</v>
      </c>
      <c r="H247" s="63" t="s">
        <v>184</v>
      </c>
      <c r="I247" s="62" t="s">
        <v>339</v>
      </c>
      <c r="J247" s="307">
        <v>2015</v>
      </c>
      <c r="K247" s="308">
        <v>0</v>
      </c>
      <c r="L247" s="137" t="s">
        <v>186</v>
      </c>
      <c r="M247" s="63" t="s">
        <v>186</v>
      </c>
      <c r="N247" s="63" t="s">
        <v>341</v>
      </c>
      <c r="O247" s="63" t="s">
        <v>342</v>
      </c>
      <c r="P247" s="63" t="s">
        <v>190</v>
      </c>
      <c r="Q247" s="63" t="s">
        <v>208</v>
      </c>
      <c r="R247" s="63"/>
      <c r="S247" s="68">
        <v>6</v>
      </c>
      <c r="T247" s="69">
        <v>1</v>
      </c>
      <c r="U247" s="69">
        <v>3</v>
      </c>
      <c r="V247" s="69">
        <v>4</v>
      </c>
      <c r="W247" s="69">
        <v>6</v>
      </c>
      <c r="X247" s="71">
        <v>0</v>
      </c>
      <c r="Y247" s="79"/>
      <c r="Z247" s="79"/>
      <c r="AA247" s="79"/>
      <c r="AB247" s="79"/>
      <c r="AC247" s="79"/>
      <c r="AD247" s="79"/>
      <c r="AE247" s="79"/>
      <c r="AF247" s="79"/>
      <c r="AG247" s="79"/>
      <c r="AH247" s="79"/>
      <c r="AI247" s="79"/>
      <c r="AJ247" s="79"/>
      <c r="AK247" s="71">
        <v>0</v>
      </c>
      <c r="AL247" s="79"/>
      <c r="AM247" s="79"/>
      <c r="AN247" s="79"/>
      <c r="AO247" s="79"/>
      <c r="AP247" s="79"/>
      <c r="AQ247" s="79"/>
      <c r="AR247" s="79"/>
      <c r="AS247" s="79"/>
      <c r="AT247" s="79"/>
      <c r="AU247" s="79"/>
      <c r="AV247" s="79"/>
      <c r="AW247" s="79"/>
      <c r="AX247" s="71">
        <v>0</v>
      </c>
      <c r="AY247" s="79"/>
      <c r="AZ247" s="79"/>
      <c r="BA247" s="79"/>
      <c r="BB247" s="79"/>
      <c r="BC247" s="79"/>
      <c r="BD247" s="79"/>
      <c r="BE247" s="79"/>
      <c r="BF247" s="79"/>
      <c r="BG247" s="79"/>
      <c r="BH247" s="79"/>
      <c r="BI247" s="79"/>
      <c r="BJ247" s="79"/>
      <c r="BK247" s="71">
        <v>0</v>
      </c>
      <c r="BL247" s="79"/>
      <c r="BM247" s="79"/>
      <c r="BN247" s="79"/>
      <c r="BO247" s="79"/>
      <c r="BP247" s="79"/>
      <c r="BQ247" s="79"/>
      <c r="BR247" s="79"/>
      <c r="BS247" s="79"/>
      <c r="BT247" s="79"/>
      <c r="BU247" s="79"/>
      <c r="BV247" s="79"/>
      <c r="BW247" s="79"/>
      <c r="BX247" s="71">
        <v>0</v>
      </c>
      <c r="BY247" s="73">
        <v>0</v>
      </c>
      <c r="BZ247" s="73">
        <v>0</v>
      </c>
      <c r="CA247" s="73">
        <v>0</v>
      </c>
      <c r="CB247" s="73">
        <v>0</v>
      </c>
      <c r="CC247" s="73">
        <v>0</v>
      </c>
      <c r="CD247" s="73">
        <v>0</v>
      </c>
      <c r="CE247" s="73">
        <v>0</v>
      </c>
      <c r="CF247" s="73">
        <v>0</v>
      </c>
      <c r="CG247" s="73">
        <v>0</v>
      </c>
      <c r="CH247" s="73">
        <v>0</v>
      </c>
      <c r="CI247" s="73">
        <v>0</v>
      </c>
      <c r="CJ247" s="73">
        <v>0</v>
      </c>
      <c r="CK247" s="63" t="s">
        <v>2056</v>
      </c>
      <c r="CL247" s="90" t="s">
        <v>479</v>
      </c>
      <c r="CM247" s="90" t="s">
        <v>480</v>
      </c>
      <c r="CN247" s="90" t="s">
        <v>228</v>
      </c>
      <c r="CO247" s="84">
        <v>1</v>
      </c>
      <c r="CP247" s="85" t="s">
        <v>196</v>
      </c>
      <c r="CQ247" s="84">
        <v>105</v>
      </c>
      <c r="CR247" s="85" t="s">
        <v>1637</v>
      </c>
      <c r="CS247" s="84">
        <v>10505</v>
      </c>
      <c r="CT247" s="85" t="s">
        <v>1875</v>
      </c>
      <c r="CU247" s="86">
        <v>1050504</v>
      </c>
      <c r="CV247" s="87" t="s">
        <v>2057</v>
      </c>
      <c r="CW247" s="100" t="s">
        <v>345</v>
      </c>
      <c r="CX247" s="100" t="s">
        <v>196</v>
      </c>
      <c r="CY247" s="100" t="s">
        <v>1637</v>
      </c>
      <c r="CZ247" s="100" t="s">
        <v>1875</v>
      </c>
      <c r="DA247" s="100" t="s">
        <v>2057</v>
      </c>
    </row>
    <row r="248" spans="2:105" ht="140.25" hidden="1" x14ac:dyDescent="0.25">
      <c r="B248" s="99" t="s">
        <v>2058</v>
      </c>
      <c r="C248" s="89" t="s">
        <v>2059</v>
      </c>
      <c r="D248" s="63" t="s">
        <v>180</v>
      </c>
      <c r="E248" s="65" t="s">
        <v>337</v>
      </c>
      <c r="F248" s="63" t="s">
        <v>338</v>
      </c>
      <c r="G248" s="62" t="s">
        <v>183</v>
      </c>
      <c r="H248" s="63" t="s">
        <v>184</v>
      </c>
      <c r="I248" s="62" t="s">
        <v>339</v>
      </c>
      <c r="J248" s="307">
        <v>2015</v>
      </c>
      <c r="K248" s="308">
        <v>0</v>
      </c>
      <c r="L248" s="137" t="s">
        <v>186</v>
      </c>
      <c r="M248" s="63" t="s">
        <v>186</v>
      </c>
      <c r="N248" s="63" t="s">
        <v>349</v>
      </c>
      <c r="O248" s="63" t="s">
        <v>349</v>
      </c>
      <c r="P248" s="63" t="s">
        <v>190</v>
      </c>
      <c r="Q248" s="63" t="s">
        <v>208</v>
      </c>
      <c r="R248" s="63"/>
      <c r="S248" s="68">
        <v>1</v>
      </c>
      <c r="T248" s="69">
        <v>0</v>
      </c>
      <c r="U248" s="69">
        <v>1</v>
      </c>
      <c r="V248" s="69">
        <v>1</v>
      </c>
      <c r="W248" s="69">
        <v>1</v>
      </c>
      <c r="X248" s="71">
        <v>0</v>
      </c>
      <c r="Y248" s="79"/>
      <c r="Z248" s="79"/>
      <c r="AA248" s="79"/>
      <c r="AB248" s="79"/>
      <c r="AC248" s="79"/>
      <c r="AD248" s="79"/>
      <c r="AE248" s="79"/>
      <c r="AF248" s="79"/>
      <c r="AG248" s="79"/>
      <c r="AH248" s="79"/>
      <c r="AI248" s="79"/>
      <c r="AJ248" s="79"/>
      <c r="AK248" s="71">
        <v>0</v>
      </c>
      <c r="AL248" s="79"/>
      <c r="AM248" s="79"/>
      <c r="AN248" s="79"/>
      <c r="AO248" s="79"/>
      <c r="AP248" s="79"/>
      <c r="AQ248" s="79"/>
      <c r="AR248" s="79"/>
      <c r="AS248" s="79"/>
      <c r="AT248" s="79"/>
      <c r="AU248" s="79"/>
      <c r="AV248" s="79"/>
      <c r="AW248" s="79"/>
      <c r="AX248" s="71">
        <v>0</v>
      </c>
      <c r="AY248" s="79"/>
      <c r="AZ248" s="79"/>
      <c r="BA248" s="79"/>
      <c r="BB248" s="79"/>
      <c r="BC248" s="79"/>
      <c r="BD248" s="79"/>
      <c r="BE248" s="79"/>
      <c r="BF248" s="79"/>
      <c r="BG248" s="79"/>
      <c r="BH248" s="79"/>
      <c r="BI248" s="79"/>
      <c r="BJ248" s="79"/>
      <c r="BK248" s="71">
        <v>0</v>
      </c>
      <c r="BL248" s="79"/>
      <c r="BM248" s="79"/>
      <c r="BN248" s="79"/>
      <c r="BO248" s="79"/>
      <c r="BP248" s="79"/>
      <c r="BQ248" s="79"/>
      <c r="BR248" s="79"/>
      <c r="BS248" s="79"/>
      <c r="BT248" s="79"/>
      <c r="BU248" s="79"/>
      <c r="BV248" s="79"/>
      <c r="BW248" s="79"/>
      <c r="BX248" s="71">
        <v>0</v>
      </c>
      <c r="BY248" s="73">
        <v>0</v>
      </c>
      <c r="BZ248" s="73">
        <v>0</v>
      </c>
      <c r="CA248" s="73">
        <v>0</v>
      </c>
      <c r="CB248" s="73">
        <v>0</v>
      </c>
      <c r="CC248" s="73">
        <v>0</v>
      </c>
      <c r="CD248" s="73">
        <v>0</v>
      </c>
      <c r="CE248" s="73">
        <v>0</v>
      </c>
      <c r="CF248" s="73">
        <v>0</v>
      </c>
      <c r="CG248" s="73">
        <v>0</v>
      </c>
      <c r="CH248" s="73">
        <v>0</v>
      </c>
      <c r="CI248" s="73">
        <v>0</v>
      </c>
      <c r="CJ248" s="73">
        <v>0</v>
      </c>
      <c r="CK248" s="63" t="s">
        <v>2060</v>
      </c>
      <c r="CL248" s="90" t="s">
        <v>479</v>
      </c>
      <c r="CM248" s="90" t="s">
        <v>480</v>
      </c>
      <c r="CN248" s="90" t="s">
        <v>228</v>
      </c>
      <c r="CO248" s="84">
        <v>1</v>
      </c>
      <c r="CP248" s="85" t="s">
        <v>196</v>
      </c>
      <c r="CQ248" s="84">
        <v>105</v>
      </c>
      <c r="CR248" s="85" t="s">
        <v>1637</v>
      </c>
      <c r="CS248" s="84">
        <v>10505</v>
      </c>
      <c r="CT248" s="85" t="s">
        <v>1875</v>
      </c>
      <c r="CU248" s="86">
        <v>1050504</v>
      </c>
      <c r="CV248" s="87" t="s">
        <v>2057</v>
      </c>
      <c r="CW248" s="100" t="s">
        <v>345</v>
      </c>
      <c r="CX248" s="100" t="s">
        <v>196</v>
      </c>
      <c r="CY248" s="100" t="s">
        <v>1637</v>
      </c>
      <c r="CZ248" s="100" t="s">
        <v>1875</v>
      </c>
      <c r="DA248" s="100" t="s">
        <v>2057</v>
      </c>
    </row>
    <row r="249" spans="2:105" ht="140.25" hidden="1" x14ac:dyDescent="0.25">
      <c r="B249" s="99" t="s">
        <v>2061</v>
      </c>
      <c r="C249" s="89" t="s">
        <v>2062</v>
      </c>
      <c r="D249" s="63" t="s">
        <v>180</v>
      </c>
      <c r="E249" s="65" t="s">
        <v>337</v>
      </c>
      <c r="F249" s="63" t="s">
        <v>338</v>
      </c>
      <c r="G249" s="62" t="s">
        <v>183</v>
      </c>
      <c r="H249" s="63" t="s">
        <v>184</v>
      </c>
      <c r="I249" s="62" t="s">
        <v>339</v>
      </c>
      <c r="J249" s="307">
        <v>2015</v>
      </c>
      <c r="K249" s="308">
        <v>0</v>
      </c>
      <c r="L249" s="137" t="s">
        <v>186</v>
      </c>
      <c r="M249" s="63" t="s">
        <v>186</v>
      </c>
      <c r="N249" s="63" t="s">
        <v>354</v>
      </c>
      <c r="O249" s="63" t="s">
        <v>354</v>
      </c>
      <c r="P249" s="63" t="s">
        <v>190</v>
      </c>
      <c r="Q249" s="63" t="s">
        <v>208</v>
      </c>
      <c r="R249" s="63"/>
      <c r="S249" s="68">
        <v>1</v>
      </c>
      <c r="T249" s="69">
        <v>0</v>
      </c>
      <c r="U249" s="69">
        <v>1</v>
      </c>
      <c r="V249" s="69">
        <v>1</v>
      </c>
      <c r="W249" s="69">
        <v>1</v>
      </c>
      <c r="X249" s="71">
        <v>0</v>
      </c>
      <c r="Y249" s="79"/>
      <c r="Z249" s="79"/>
      <c r="AA249" s="79"/>
      <c r="AB249" s="79"/>
      <c r="AC249" s="79"/>
      <c r="AD249" s="79"/>
      <c r="AE249" s="79"/>
      <c r="AF249" s="79"/>
      <c r="AG249" s="79"/>
      <c r="AH249" s="79"/>
      <c r="AI249" s="79"/>
      <c r="AJ249" s="79"/>
      <c r="AK249" s="71">
        <v>0</v>
      </c>
      <c r="AL249" s="79"/>
      <c r="AM249" s="79"/>
      <c r="AN249" s="79"/>
      <c r="AO249" s="79"/>
      <c r="AP249" s="79"/>
      <c r="AQ249" s="79"/>
      <c r="AR249" s="79"/>
      <c r="AS249" s="79"/>
      <c r="AT249" s="79"/>
      <c r="AU249" s="79"/>
      <c r="AV249" s="79"/>
      <c r="AW249" s="79"/>
      <c r="AX249" s="71">
        <v>0</v>
      </c>
      <c r="AY249" s="79"/>
      <c r="AZ249" s="79"/>
      <c r="BA249" s="79"/>
      <c r="BB249" s="79"/>
      <c r="BC249" s="79"/>
      <c r="BD249" s="79"/>
      <c r="BE249" s="79"/>
      <c r="BF249" s="79"/>
      <c r="BG249" s="79"/>
      <c r="BH249" s="79"/>
      <c r="BI249" s="79"/>
      <c r="BJ249" s="79"/>
      <c r="BK249" s="71">
        <v>0</v>
      </c>
      <c r="BL249" s="79"/>
      <c r="BM249" s="79"/>
      <c r="BN249" s="79"/>
      <c r="BO249" s="79"/>
      <c r="BP249" s="79"/>
      <c r="BQ249" s="79"/>
      <c r="BR249" s="79"/>
      <c r="BS249" s="79"/>
      <c r="BT249" s="79"/>
      <c r="BU249" s="79"/>
      <c r="BV249" s="79"/>
      <c r="BW249" s="79"/>
      <c r="BX249" s="71">
        <v>0</v>
      </c>
      <c r="BY249" s="73">
        <v>0</v>
      </c>
      <c r="BZ249" s="73">
        <v>0</v>
      </c>
      <c r="CA249" s="73">
        <v>0</v>
      </c>
      <c r="CB249" s="73">
        <v>0</v>
      </c>
      <c r="CC249" s="73">
        <v>0</v>
      </c>
      <c r="CD249" s="73">
        <v>0</v>
      </c>
      <c r="CE249" s="73">
        <v>0</v>
      </c>
      <c r="CF249" s="73">
        <v>0</v>
      </c>
      <c r="CG249" s="73">
        <v>0</v>
      </c>
      <c r="CH249" s="73">
        <v>0</v>
      </c>
      <c r="CI249" s="73">
        <v>0</v>
      </c>
      <c r="CJ249" s="73">
        <v>0</v>
      </c>
      <c r="CK249" s="63" t="s">
        <v>2063</v>
      </c>
      <c r="CL249" s="90" t="s">
        <v>479</v>
      </c>
      <c r="CM249" s="90" t="s">
        <v>480</v>
      </c>
      <c r="CN249" s="90" t="s">
        <v>228</v>
      </c>
      <c r="CO249" s="84">
        <v>1</v>
      </c>
      <c r="CP249" s="85" t="s">
        <v>196</v>
      </c>
      <c r="CQ249" s="84">
        <v>105</v>
      </c>
      <c r="CR249" s="85" t="s">
        <v>1637</v>
      </c>
      <c r="CS249" s="84">
        <v>10505</v>
      </c>
      <c r="CT249" s="85" t="s">
        <v>1875</v>
      </c>
      <c r="CU249" s="86">
        <v>1050504</v>
      </c>
      <c r="CV249" s="87" t="s">
        <v>2057</v>
      </c>
      <c r="CW249" s="100" t="s">
        <v>345</v>
      </c>
      <c r="CX249" s="100" t="s">
        <v>196</v>
      </c>
      <c r="CY249" s="100" t="s">
        <v>1637</v>
      </c>
      <c r="CZ249" s="100" t="s">
        <v>1875</v>
      </c>
      <c r="DA249" s="100" t="s">
        <v>2057</v>
      </c>
    </row>
    <row r="250" spans="2:105" ht="140.25" hidden="1" x14ac:dyDescent="0.25">
      <c r="B250" s="99" t="s">
        <v>2064</v>
      </c>
      <c r="C250" s="89" t="s">
        <v>2065</v>
      </c>
      <c r="D250" s="63" t="s">
        <v>180</v>
      </c>
      <c r="E250" s="65" t="s">
        <v>337</v>
      </c>
      <c r="F250" s="63" t="s">
        <v>338</v>
      </c>
      <c r="G250" s="62" t="s">
        <v>183</v>
      </c>
      <c r="H250" s="63" t="s">
        <v>184</v>
      </c>
      <c r="I250" s="62" t="s">
        <v>339</v>
      </c>
      <c r="J250" s="307">
        <v>2015</v>
      </c>
      <c r="K250" s="308">
        <v>0</v>
      </c>
      <c r="L250" s="137" t="s">
        <v>186</v>
      </c>
      <c r="M250" s="63" t="s">
        <v>186</v>
      </c>
      <c r="N250" s="63" t="s">
        <v>359</v>
      </c>
      <c r="O250" s="63" t="s">
        <v>360</v>
      </c>
      <c r="P250" s="63" t="s">
        <v>190</v>
      </c>
      <c r="Q250" s="63" t="s">
        <v>208</v>
      </c>
      <c r="R250" s="63"/>
      <c r="S250" s="68">
        <v>1</v>
      </c>
      <c r="T250" s="69">
        <v>0</v>
      </c>
      <c r="U250" s="69">
        <v>1</v>
      </c>
      <c r="V250" s="69">
        <v>1</v>
      </c>
      <c r="W250" s="69">
        <v>1</v>
      </c>
      <c r="X250" s="71">
        <v>0</v>
      </c>
      <c r="Y250" s="79"/>
      <c r="Z250" s="79"/>
      <c r="AA250" s="79"/>
      <c r="AB250" s="79"/>
      <c r="AC250" s="79"/>
      <c r="AD250" s="79"/>
      <c r="AE250" s="79"/>
      <c r="AF250" s="79"/>
      <c r="AG250" s="79"/>
      <c r="AH250" s="79"/>
      <c r="AI250" s="79"/>
      <c r="AJ250" s="79"/>
      <c r="AK250" s="71">
        <v>0</v>
      </c>
      <c r="AL250" s="79"/>
      <c r="AM250" s="79"/>
      <c r="AN250" s="79"/>
      <c r="AO250" s="79"/>
      <c r="AP250" s="79"/>
      <c r="AQ250" s="79"/>
      <c r="AR250" s="79"/>
      <c r="AS250" s="79"/>
      <c r="AT250" s="79"/>
      <c r="AU250" s="79"/>
      <c r="AV250" s="79"/>
      <c r="AW250" s="79"/>
      <c r="AX250" s="71">
        <v>0</v>
      </c>
      <c r="AY250" s="79"/>
      <c r="AZ250" s="79"/>
      <c r="BA250" s="79"/>
      <c r="BB250" s="79"/>
      <c r="BC250" s="79"/>
      <c r="BD250" s="79"/>
      <c r="BE250" s="79"/>
      <c r="BF250" s="79"/>
      <c r="BG250" s="79"/>
      <c r="BH250" s="79"/>
      <c r="BI250" s="79"/>
      <c r="BJ250" s="79"/>
      <c r="BK250" s="71">
        <v>0</v>
      </c>
      <c r="BL250" s="79"/>
      <c r="BM250" s="79"/>
      <c r="BN250" s="79"/>
      <c r="BO250" s="79"/>
      <c r="BP250" s="79"/>
      <c r="BQ250" s="79"/>
      <c r="BR250" s="79"/>
      <c r="BS250" s="79"/>
      <c r="BT250" s="79"/>
      <c r="BU250" s="79"/>
      <c r="BV250" s="79"/>
      <c r="BW250" s="79"/>
      <c r="BX250" s="71">
        <v>0</v>
      </c>
      <c r="BY250" s="73">
        <v>0</v>
      </c>
      <c r="BZ250" s="73">
        <v>0</v>
      </c>
      <c r="CA250" s="73">
        <v>0</v>
      </c>
      <c r="CB250" s="73">
        <v>0</v>
      </c>
      <c r="CC250" s="73">
        <v>0</v>
      </c>
      <c r="CD250" s="73">
        <v>0</v>
      </c>
      <c r="CE250" s="73">
        <v>0</v>
      </c>
      <c r="CF250" s="73">
        <v>0</v>
      </c>
      <c r="CG250" s="73">
        <v>0</v>
      </c>
      <c r="CH250" s="73">
        <v>0</v>
      </c>
      <c r="CI250" s="73">
        <v>0</v>
      </c>
      <c r="CJ250" s="73">
        <v>0</v>
      </c>
      <c r="CK250" s="63" t="s">
        <v>2066</v>
      </c>
      <c r="CL250" s="90" t="s">
        <v>479</v>
      </c>
      <c r="CM250" s="90" t="s">
        <v>480</v>
      </c>
      <c r="CN250" s="90" t="s">
        <v>228</v>
      </c>
      <c r="CO250" s="84">
        <v>1</v>
      </c>
      <c r="CP250" s="85" t="s">
        <v>196</v>
      </c>
      <c r="CQ250" s="84">
        <v>105</v>
      </c>
      <c r="CR250" s="85" t="s">
        <v>1637</v>
      </c>
      <c r="CS250" s="84">
        <v>10505</v>
      </c>
      <c r="CT250" s="85" t="s">
        <v>1875</v>
      </c>
      <c r="CU250" s="86">
        <v>1050504</v>
      </c>
      <c r="CV250" s="87" t="s">
        <v>2057</v>
      </c>
      <c r="CW250" s="100" t="s">
        <v>345</v>
      </c>
      <c r="CX250" s="100" t="s">
        <v>196</v>
      </c>
      <c r="CY250" s="100" t="s">
        <v>1637</v>
      </c>
      <c r="CZ250" s="100" t="s">
        <v>1875</v>
      </c>
      <c r="DA250" s="100" t="s">
        <v>2057</v>
      </c>
    </row>
    <row r="251" spans="2:105" ht="140.25" hidden="1" x14ac:dyDescent="0.25">
      <c r="B251" s="65" t="s">
        <v>2067</v>
      </c>
      <c r="C251" s="80" t="s">
        <v>2068</v>
      </c>
      <c r="D251" s="117" t="s">
        <v>2069</v>
      </c>
      <c r="E251" s="121" t="s">
        <v>337</v>
      </c>
      <c r="F251" s="63" t="s">
        <v>338</v>
      </c>
      <c r="G251" s="62" t="s">
        <v>240</v>
      </c>
      <c r="H251" s="63" t="s">
        <v>580</v>
      </c>
      <c r="I251" s="62" t="s">
        <v>339</v>
      </c>
      <c r="J251" s="307">
        <v>2015</v>
      </c>
      <c r="K251" s="308">
        <v>0</v>
      </c>
      <c r="L251" s="63" t="s">
        <v>1228</v>
      </c>
      <c r="M251" s="63" t="s">
        <v>2070</v>
      </c>
      <c r="N251" s="63" t="s">
        <v>2071</v>
      </c>
      <c r="O251" s="63" t="s">
        <v>2072</v>
      </c>
      <c r="P251" s="63" t="s">
        <v>246</v>
      </c>
      <c r="Q251" s="63" t="s">
        <v>2073</v>
      </c>
      <c r="R251" s="63"/>
      <c r="S251" s="68">
        <v>1</v>
      </c>
      <c r="T251" s="69">
        <v>1</v>
      </c>
      <c r="U251" s="69">
        <v>1</v>
      </c>
      <c r="V251" s="69">
        <v>1</v>
      </c>
      <c r="W251" s="69">
        <v>1</v>
      </c>
      <c r="X251" s="71">
        <v>0</v>
      </c>
      <c r="Y251" s="79"/>
      <c r="Z251" s="79"/>
      <c r="AA251" s="79"/>
      <c r="AB251" s="79"/>
      <c r="AC251" s="79"/>
      <c r="AD251" s="79"/>
      <c r="AE251" s="79"/>
      <c r="AF251" s="79"/>
      <c r="AG251" s="79"/>
      <c r="AH251" s="79"/>
      <c r="AI251" s="79"/>
      <c r="AJ251" s="79"/>
      <c r="AK251" s="71">
        <v>0</v>
      </c>
      <c r="AL251" s="79"/>
      <c r="AM251" s="79"/>
      <c r="AN251" s="79"/>
      <c r="AO251" s="79"/>
      <c r="AP251" s="79"/>
      <c r="AQ251" s="79"/>
      <c r="AR251" s="79"/>
      <c r="AS251" s="79"/>
      <c r="AT251" s="79"/>
      <c r="AU251" s="79"/>
      <c r="AV251" s="79"/>
      <c r="AW251" s="79"/>
      <c r="AX251" s="71">
        <v>0</v>
      </c>
      <c r="AY251" s="79"/>
      <c r="AZ251" s="79"/>
      <c r="BA251" s="79"/>
      <c r="BB251" s="79"/>
      <c r="BC251" s="79"/>
      <c r="BD251" s="79"/>
      <c r="BE251" s="79"/>
      <c r="BF251" s="79"/>
      <c r="BG251" s="79"/>
      <c r="BH251" s="79"/>
      <c r="BI251" s="79"/>
      <c r="BJ251" s="79"/>
      <c r="BK251" s="71">
        <v>0</v>
      </c>
      <c r="BL251" s="79"/>
      <c r="BM251" s="79"/>
      <c r="BN251" s="79"/>
      <c r="BO251" s="79"/>
      <c r="BP251" s="79"/>
      <c r="BQ251" s="79"/>
      <c r="BR251" s="79"/>
      <c r="BS251" s="79"/>
      <c r="BT251" s="79"/>
      <c r="BU251" s="79"/>
      <c r="BV251" s="79"/>
      <c r="BW251" s="79"/>
      <c r="BX251" s="71">
        <v>0</v>
      </c>
      <c r="BY251" s="73">
        <v>0</v>
      </c>
      <c r="BZ251" s="73">
        <v>0</v>
      </c>
      <c r="CA251" s="73">
        <v>0</v>
      </c>
      <c r="CB251" s="73">
        <v>0</v>
      </c>
      <c r="CC251" s="73">
        <v>0</v>
      </c>
      <c r="CD251" s="73">
        <v>0</v>
      </c>
      <c r="CE251" s="73">
        <v>0</v>
      </c>
      <c r="CF251" s="73">
        <v>0</v>
      </c>
      <c r="CG251" s="73">
        <v>0</v>
      </c>
      <c r="CH251" s="73">
        <v>0</v>
      </c>
      <c r="CI251" s="73">
        <v>0</v>
      </c>
      <c r="CJ251" s="73">
        <v>0</v>
      </c>
      <c r="CK251" s="63" t="s">
        <v>2074</v>
      </c>
      <c r="CL251" s="74" t="s">
        <v>479</v>
      </c>
      <c r="CM251" s="74" t="s">
        <v>480</v>
      </c>
      <c r="CN251" s="74" t="s">
        <v>606</v>
      </c>
      <c r="CO251" s="60">
        <v>1</v>
      </c>
      <c r="CP251" s="61" t="s">
        <v>196</v>
      </c>
      <c r="CQ251" s="60">
        <v>105</v>
      </c>
      <c r="CR251" s="61" t="s">
        <v>1637</v>
      </c>
      <c r="CS251" s="60">
        <v>10505</v>
      </c>
      <c r="CT251" s="61" t="s">
        <v>1875</v>
      </c>
      <c r="CU251" s="62">
        <v>1050505</v>
      </c>
      <c r="CV251" s="63" t="s">
        <v>2075</v>
      </c>
      <c r="CW251" s="100" t="s">
        <v>345</v>
      </c>
      <c r="CX251" s="100" t="s">
        <v>196</v>
      </c>
      <c r="CY251" s="100" t="s">
        <v>1637</v>
      </c>
      <c r="CZ251" s="100" t="s">
        <v>1875</v>
      </c>
      <c r="DA251" s="100" t="s">
        <v>2075</v>
      </c>
    </row>
    <row r="252" spans="2:105" ht="140.25" hidden="1" x14ac:dyDescent="0.25">
      <c r="B252" s="99" t="s">
        <v>2076</v>
      </c>
      <c r="C252" s="89" t="s">
        <v>2077</v>
      </c>
      <c r="D252" s="63" t="s">
        <v>709</v>
      </c>
      <c r="E252" s="65" t="s">
        <v>337</v>
      </c>
      <c r="F252" s="63" t="s">
        <v>338</v>
      </c>
      <c r="G252" s="62" t="s">
        <v>240</v>
      </c>
      <c r="H252" s="63" t="s">
        <v>710</v>
      </c>
      <c r="I252" s="62" t="s">
        <v>185</v>
      </c>
      <c r="J252" s="307">
        <v>2016</v>
      </c>
      <c r="K252" s="308">
        <v>0</v>
      </c>
      <c r="L252" s="63" t="s">
        <v>711</v>
      </c>
      <c r="M252" s="63" t="s">
        <v>2078</v>
      </c>
      <c r="N252" s="87" t="s">
        <v>2079</v>
      </c>
      <c r="O252" s="87" t="s">
        <v>2080</v>
      </c>
      <c r="P252" s="87" t="s">
        <v>246</v>
      </c>
      <c r="Q252" s="87" t="s">
        <v>2081</v>
      </c>
      <c r="R252" s="87"/>
      <c r="S252" s="68">
        <v>100</v>
      </c>
      <c r="T252" s="91">
        <v>100</v>
      </c>
      <c r="U252" s="91">
        <v>100</v>
      </c>
      <c r="V252" s="91">
        <v>100</v>
      </c>
      <c r="W252" s="91">
        <v>100</v>
      </c>
      <c r="X252" s="71">
        <v>65000000</v>
      </c>
      <c r="Y252" s="92">
        <v>65000000</v>
      </c>
      <c r="Z252" s="92"/>
      <c r="AA252" s="92"/>
      <c r="AB252" s="92"/>
      <c r="AC252" s="92"/>
      <c r="AD252" s="92"/>
      <c r="AE252" s="92"/>
      <c r="AF252" s="92"/>
      <c r="AG252" s="92"/>
      <c r="AH252" s="92"/>
      <c r="AI252" s="92"/>
      <c r="AJ252" s="92"/>
      <c r="AK252" s="71">
        <v>100000000</v>
      </c>
      <c r="AL252" s="92"/>
      <c r="AM252" s="92"/>
      <c r="AN252" s="92"/>
      <c r="AO252" s="92"/>
      <c r="AP252" s="92"/>
      <c r="AQ252" s="92"/>
      <c r="AR252" s="92"/>
      <c r="AS252" s="92"/>
      <c r="AT252" s="92">
        <v>100000000</v>
      </c>
      <c r="AU252" s="92"/>
      <c r="AV252" s="92"/>
      <c r="AW252" s="92"/>
      <c r="AX252" s="71">
        <v>100000000</v>
      </c>
      <c r="AY252" s="92"/>
      <c r="AZ252" s="92"/>
      <c r="BA252" s="92"/>
      <c r="BB252" s="92"/>
      <c r="BC252" s="92"/>
      <c r="BD252" s="92"/>
      <c r="BE252" s="92"/>
      <c r="BF252" s="92"/>
      <c r="BG252" s="92">
        <v>100000000</v>
      </c>
      <c r="BH252" s="92"/>
      <c r="BI252" s="92"/>
      <c r="BJ252" s="92"/>
      <c r="BK252" s="71">
        <v>0</v>
      </c>
      <c r="BL252" s="92"/>
      <c r="BM252" s="92"/>
      <c r="BN252" s="92"/>
      <c r="BO252" s="92"/>
      <c r="BP252" s="92"/>
      <c r="BQ252" s="92"/>
      <c r="BR252" s="92"/>
      <c r="BS252" s="92"/>
      <c r="BT252" s="92"/>
      <c r="BU252" s="92"/>
      <c r="BV252" s="92"/>
      <c r="BW252" s="92"/>
      <c r="BX252" s="71">
        <v>265000000</v>
      </c>
      <c r="BY252" s="93">
        <v>65000000</v>
      </c>
      <c r="BZ252" s="93">
        <v>0</v>
      </c>
      <c r="CA252" s="93">
        <v>0</v>
      </c>
      <c r="CB252" s="93">
        <v>0</v>
      </c>
      <c r="CC252" s="93">
        <v>0</v>
      </c>
      <c r="CD252" s="93">
        <v>0</v>
      </c>
      <c r="CE252" s="93">
        <v>0</v>
      </c>
      <c r="CF252" s="93">
        <v>0</v>
      </c>
      <c r="CG252" s="93">
        <v>200000000</v>
      </c>
      <c r="CH252" s="93">
        <v>0</v>
      </c>
      <c r="CI252" s="93">
        <v>0</v>
      </c>
      <c r="CJ252" s="93">
        <v>0</v>
      </c>
      <c r="CK252" s="87" t="s">
        <v>2082</v>
      </c>
      <c r="CL252" s="90" t="s">
        <v>479</v>
      </c>
      <c r="CM252" s="90" t="s">
        <v>480</v>
      </c>
      <c r="CN252" s="90" t="s">
        <v>606</v>
      </c>
      <c r="CO252" s="84">
        <v>1</v>
      </c>
      <c r="CP252" s="85" t="s">
        <v>196</v>
      </c>
      <c r="CQ252" s="84">
        <v>105</v>
      </c>
      <c r="CR252" s="85" t="s">
        <v>1637</v>
      </c>
      <c r="CS252" s="84">
        <v>10505</v>
      </c>
      <c r="CT252" s="85" t="s">
        <v>1875</v>
      </c>
      <c r="CU252" s="86">
        <v>1050505</v>
      </c>
      <c r="CV252" s="87" t="s">
        <v>2075</v>
      </c>
      <c r="CW252" s="100" t="s">
        <v>345</v>
      </c>
      <c r="CX252" s="100" t="s">
        <v>196</v>
      </c>
      <c r="CY252" s="100" t="s">
        <v>1637</v>
      </c>
      <c r="CZ252" s="100" t="s">
        <v>1875</v>
      </c>
      <c r="DA252" s="100" t="s">
        <v>2075</v>
      </c>
    </row>
    <row r="253" spans="2:105" ht="140.25" hidden="1" x14ac:dyDescent="0.25">
      <c r="B253" s="99" t="s">
        <v>2083</v>
      </c>
      <c r="C253" s="80" t="s">
        <v>2084</v>
      </c>
      <c r="D253" s="63" t="s">
        <v>687</v>
      </c>
      <c r="E253" s="65" t="s">
        <v>337</v>
      </c>
      <c r="F253" s="63" t="s">
        <v>338</v>
      </c>
      <c r="G253" s="62" t="s">
        <v>240</v>
      </c>
      <c r="H253" s="63" t="s">
        <v>710</v>
      </c>
      <c r="I253" s="62" t="s">
        <v>185</v>
      </c>
      <c r="J253" s="307">
        <v>2015</v>
      </c>
      <c r="K253" s="308">
        <v>1</v>
      </c>
      <c r="L253" s="63" t="s">
        <v>778</v>
      </c>
      <c r="M253" s="63" t="s">
        <v>1718</v>
      </c>
      <c r="N253" s="63" t="s">
        <v>1719</v>
      </c>
      <c r="O253" s="63" t="s">
        <v>1720</v>
      </c>
      <c r="P253" s="63" t="s">
        <v>657</v>
      </c>
      <c r="Q253" s="63" t="s">
        <v>1721</v>
      </c>
      <c r="R253" s="63"/>
      <c r="S253" s="68">
        <v>100</v>
      </c>
      <c r="T253" s="91">
        <v>0</v>
      </c>
      <c r="U253" s="91">
        <v>100</v>
      </c>
      <c r="V253" s="91">
        <v>100</v>
      </c>
      <c r="W253" s="91">
        <v>100</v>
      </c>
      <c r="X253" s="71">
        <v>7500000</v>
      </c>
      <c r="Y253" s="79">
        <v>7500000</v>
      </c>
      <c r="Z253" s="79"/>
      <c r="AA253" s="79"/>
      <c r="AB253" s="79"/>
      <c r="AC253" s="79"/>
      <c r="AD253" s="79"/>
      <c r="AE253" s="79"/>
      <c r="AF253" s="79"/>
      <c r="AG253" s="79"/>
      <c r="AH253" s="79"/>
      <c r="AI253" s="79"/>
      <c r="AJ253" s="79"/>
      <c r="AK253" s="71">
        <v>7500000</v>
      </c>
      <c r="AL253" s="79">
        <v>7500000</v>
      </c>
      <c r="AM253" s="79"/>
      <c r="AN253" s="79"/>
      <c r="AO253" s="79"/>
      <c r="AP253" s="79"/>
      <c r="AQ253" s="79"/>
      <c r="AR253" s="79"/>
      <c r="AS253" s="79"/>
      <c r="AT253" s="79"/>
      <c r="AU253" s="79"/>
      <c r="AV253" s="79"/>
      <c r="AW253" s="79"/>
      <c r="AX253" s="71">
        <v>7500000</v>
      </c>
      <c r="AY253" s="79">
        <v>7500000</v>
      </c>
      <c r="AZ253" s="79"/>
      <c r="BA253" s="79"/>
      <c r="BB253" s="79"/>
      <c r="BC253" s="79"/>
      <c r="BD253" s="79"/>
      <c r="BE253" s="79"/>
      <c r="BF253" s="79"/>
      <c r="BG253" s="79"/>
      <c r="BH253" s="79"/>
      <c r="BI253" s="79"/>
      <c r="BJ253" s="79"/>
      <c r="BK253" s="71">
        <v>7500000</v>
      </c>
      <c r="BL253" s="79">
        <v>7500000</v>
      </c>
      <c r="BM253" s="79"/>
      <c r="BN253" s="79"/>
      <c r="BO253" s="79"/>
      <c r="BP253" s="79"/>
      <c r="BQ253" s="79"/>
      <c r="BR253" s="79"/>
      <c r="BS253" s="79"/>
      <c r="BT253" s="79"/>
      <c r="BU253" s="79"/>
      <c r="BV253" s="79"/>
      <c r="BW253" s="79"/>
      <c r="BX253" s="71">
        <v>30000000</v>
      </c>
      <c r="BY253" s="73">
        <v>30000000</v>
      </c>
      <c r="BZ253" s="73">
        <v>0</v>
      </c>
      <c r="CA253" s="73">
        <v>0</v>
      </c>
      <c r="CB253" s="73">
        <v>0</v>
      </c>
      <c r="CC253" s="73">
        <v>0</v>
      </c>
      <c r="CD253" s="73">
        <v>0</v>
      </c>
      <c r="CE253" s="73">
        <v>0</v>
      </c>
      <c r="CF253" s="73">
        <v>0</v>
      </c>
      <c r="CG253" s="73">
        <v>0</v>
      </c>
      <c r="CH253" s="73">
        <v>0</v>
      </c>
      <c r="CI253" s="73">
        <v>0</v>
      </c>
      <c r="CJ253" s="73">
        <v>0</v>
      </c>
      <c r="CK253" s="63" t="s">
        <v>2085</v>
      </c>
      <c r="CL253" s="74" t="s">
        <v>479</v>
      </c>
      <c r="CM253" s="74" t="s">
        <v>480</v>
      </c>
      <c r="CN253" s="74" t="s">
        <v>379</v>
      </c>
      <c r="CO253" s="60">
        <v>1</v>
      </c>
      <c r="CP253" s="61" t="s">
        <v>196</v>
      </c>
      <c r="CQ253" s="60">
        <v>105</v>
      </c>
      <c r="CR253" s="61" t="s">
        <v>1637</v>
      </c>
      <c r="CS253" s="60">
        <v>10505</v>
      </c>
      <c r="CT253" s="61" t="s">
        <v>1875</v>
      </c>
      <c r="CU253" s="62">
        <v>1050506</v>
      </c>
      <c r="CV253" s="63" t="s">
        <v>2086</v>
      </c>
      <c r="CW253" s="100" t="s">
        <v>345</v>
      </c>
      <c r="CX253" s="100" t="s">
        <v>196</v>
      </c>
      <c r="CY253" s="100" t="s">
        <v>1637</v>
      </c>
      <c r="CZ253" s="100" t="s">
        <v>1875</v>
      </c>
      <c r="DA253" s="100" t="s">
        <v>2086</v>
      </c>
    </row>
    <row r="254" spans="2:105" ht="140.25" hidden="1" x14ac:dyDescent="0.25">
      <c r="B254" s="99" t="s">
        <v>2087</v>
      </c>
      <c r="C254" s="80" t="s">
        <v>2088</v>
      </c>
      <c r="D254" s="63" t="s">
        <v>564</v>
      </c>
      <c r="E254" s="65" t="s">
        <v>337</v>
      </c>
      <c r="F254" s="63" t="s">
        <v>338</v>
      </c>
      <c r="G254" s="62" t="s">
        <v>240</v>
      </c>
      <c r="H254" s="63" t="s">
        <v>567</v>
      </c>
      <c r="I254" s="62" t="s">
        <v>185</v>
      </c>
      <c r="J254" s="307" t="s">
        <v>232</v>
      </c>
      <c r="K254" s="308" t="s">
        <v>490</v>
      </c>
      <c r="L254" s="63" t="s">
        <v>1969</v>
      </c>
      <c r="M254" s="63" t="s">
        <v>2089</v>
      </c>
      <c r="N254" s="63" t="s">
        <v>2090</v>
      </c>
      <c r="O254" s="63" t="s">
        <v>2091</v>
      </c>
      <c r="P254" s="63" t="s">
        <v>246</v>
      </c>
      <c r="Q254" s="63" t="s">
        <v>742</v>
      </c>
      <c r="R254" s="63"/>
      <c r="S254" s="68">
        <v>1</v>
      </c>
      <c r="T254" s="69">
        <v>1</v>
      </c>
      <c r="U254" s="69">
        <v>1</v>
      </c>
      <c r="V254" s="69">
        <v>1</v>
      </c>
      <c r="W254" s="69">
        <v>1</v>
      </c>
      <c r="X254" s="71">
        <v>0</v>
      </c>
      <c r="Y254" s="79"/>
      <c r="Z254" s="79"/>
      <c r="AA254" s="79"/>
      <c r="AB254" s="79"/>
      <c r="AC254" s="79"/>
      <c r="AD254" s="79"/>
      <c r="AE254" s="79"/>
      <c r="AF254" s="79"/>
      <c r="AG254" s="79"/>
      <c r="AH254" s="79"/>
      <c r="AI254" s="79"/>
      <c r="AJ254" s="79"/>
      <c r="AK254" s="71">
        <v>0</v>
      </c>
      <c r="AL254" s="79"/>
      <c r="AM254" s="79"/>
      <c r="AN254" s="79"/>
      <c r="AO254" s="79"/>
      <c r="AP254" s="79"/>
      <c r="AQ254" s="79"/>
      <c r="AR254" s="79"/>
      <c r="AS254" s="79"/>
      <c r="AT254" s="79"/>
      <c r="AU254" s="79"/>
      <c r="AV254" s="79"/>
      <c r="AW254" s="79"/>
      <c r="AX254" s="71">
        <v>0</v>
      </c>
      <c r="AY254" s="79"/>
      <c r="AZ254" s="79"/>
      <c r="BA254" s="79"/>
      <c r="BB254" s="79"/>
      <c r="BC254" s="79"/>
      <c r="BD254" s="79"/>
      <c r="BE254" s="79"/>
      <c r="BF254" s="79"/>
      <c r="BG254" s="79"/>
      <c r="BH254" s="79"/>
      <c r="BI254" s="79"/>
      <c r="BJ254" s="79"/>
      <c r="BK254" s="71">
        <v>0</v>
      </c>
      <c r="BL254" s="79"/>
      <c r="BM254" s="79"/>
      <c r="BN254" s="79"/>
      <c r="BO254" s="79"/>
      <c r="BP254" s="79"/>
      <c r="BQ254" s="79"/>
      <c r="BR254" s="79"/>
      <c r="BS254" s="79"/>
      <c r="BT254" s="79"/>
      <c r="BU254" s="79"/>
      <c r="BV254" s="79"/>
      <c r="BW254" s="79"/>
      <c r="BX254" s="71">
        <v>0</v>
      </c>
      <c r="BY254" s="73">
        <v>0</v>
      </c>
      <c r="BZ254" s="73">
        <v>0</v>
      </c>
      <c r="CA254" s="73">
        <v>0</v>
      </c>
      <c r="CB254" s="73">
        <v>0</v>
      </c>
      <c r="CC254" s="73">
        <v>0</v>
      </c>
      <c r="CD254" s="73">
        <v>0</v>
      </c>
      <c r="CE254" s="73">
        <v>0</v>
      </c>
      <c r="CF254" s="73">
        <v>0</v>
      </c>
      <c r="CG254" s="73">
        <v>0</v>
      </c>
      <c r="CH254" s="73">
        <v>0</v>
      </c>
      <c r="CI254" s="73">
        <v>0</v>
      </c>
      <c r="CJ254" s="73">
        <v>0</v>
      </c>
      <c r="CK254" s="63" t="s">
        <v>2092</v>
      </c>
      <c r="CL254" s="74" t="s">
        <v>479</v>
      </c>
      <c r="CM254" s="74" t="s">
        <v>480</v>
      </c>
      <c r="CN254" s="74" t="s">
        <v>268</v>
      </c>
      <c r="CO254" s="60">
        <v>1</v>
      </c>
      <c r="CP254" s="61" t="s">
        <v>196</v>
      </c>
      <c r="CQ254" s="60">
        <v>105</v>
      </c>
      <c r="CR254" s="61" t="s">
        <v>1637</v>
      </c>
      <c r="CS254" s="60">
        <v>10505</v>
      </c>
      <c r="CT254" s="61" t="s">
        <v>1875</v>
      </c>
      <c r="CU254" s="62">
        <v>1050506</v>
      </c>
      <c r="CV254" s="63" t="s">
        <v>2086</v>
      </c>
      <c r="CW254" s="100" t="s">
        <v>345</v>
      </c>
      <c r="CX254" s="100" t="s">
        <v>196</v>
      </c>
      <c r="CY254" s="100" t="s">
        <v>1637</v>
      </c>
      <c r="CZ254" s="100" t="s">
        <v>1875</v>
      </c>
      <c r="DA254" s="100" t="s">
        <v>2086</v>
      </c>
    </row>
    <row r="255" spans="2:105" ht="140.25" hidden="1" x14ac:dyDescent="0.25">
      <c r="B255" s="65" t="s">
        <v>2093</v>
      </c>
      <c r="C255" s="80" t="s">
        <v>2094</v>
      </c>
      <c r="D255" s="63" t="s">
        <v>564</v>
      </c>
      <c r="E255" s="65" t="s">
        <v>337</v>
      </c>
      <c r="F255" s="63" t="s">
        <v>338</v>
      </c>
      <c r="G255" s="62" t="s">
        <v>240</v>
      </c>
      <c r="H255" s="63" t="s">
        <v>710</v>
      </c>
      <c r="I255" s="62" t="s">
        <v>185</v>
      </c>
      <c r="J255" s="307">
        <v>2015</v>
      </c>
      <c r="K255" s="308">
        <v>0</v>
      </c>
      <c r="L255" s="63" t="s">
        <v>778</v>
      </c>
      <c r="M255" s="63" t="s">
        <v>2095</v>
      </c>
      <c r="N255" s="63" t="s">
        <v>2096</v>
      </c>
      <c r="O255" s="63" t="s">
        <v>2097</v>
      </c>
      <c r="P255" s="63" t="s">
        <v>246</v>
      </c>
      <c r="Q255" s="63" t="s">
        <v>2098</v>
      </c>
      <c r="R255" s="63"/>
      <c r="S255" s="68">
        <v>1</v>
      </c>
      <c r="T255" s="69">
        <v>1</v>
      </c>
      <c r="U255" s="69">
        <v>1</v>
      </c>
      <c r="V255" s="69">
        <v>1</v>
      </c>
      <c r="W255" s="69">
        <v>1</v>
      </c>
      <c r="X255" s="71">
        <v>0</v>
      </c>
      <c r="Y255" s="79"/>
      <c r="Z255" s="79"/>
      <c r="AA255" s="79"/>
      <c r="AB255" s="79"/>
      <c r="AC255" s="79"/>
      <c r="AD255" s="79"/>
      <c r="AE255" s="79"/>
      <c r="AF255" s="79"/>
      <c r="AG255" s="79"/>
      <c r="AH255" s="79"/>
      <c r="AI255" s="79"/>
      <c r="AJ255" s="79"/>
      <c r="AK255" s="71">
        <v>0</v>
      </c>
      <c r="AL255" s="79"/>
      <c r="AM255" s="79"/>
      <c r="AN255" s="79"/>
      <c r="AO255" s="79"/>
      <c r="AP255" s="79"/>
      <c r="AQ255" s="79"/>
      <c r="AR255" s="79"/>
      <c r="AS255" s="79"/>
      <c r="AT255" s="79"/>
      <c r="AU255" s="79"/>
      <c r="AV255" s="79"/>
      <c r="AW255" s="79"/>
      <c r="AX255" s="71">
        <v>0</v>
      </c>
      <c r="AY255" s="79"/>
      <c r="AZ255" s="79"/>
      <c r="BA255" s="79"/>
      <c r="BB255" s="79"/>
      <c r="BC255" s="79"/>
      <c r="BD255" s="79"/>
      <c r="BE255" s="79"/>
      <c r="BF255" s="79"/>
      <c r="BG255" s="79"/>
      <c r="BH255" s="79"/>
      <c r="BI255" s="79"/>
      <c r="BJ255" s="79"/>
      <c r="BK255" s="71">
        <v>0</v>
      </c>
      <c r="BL255" s="79"/>
      <c r="BM255" s="79"/>
      <c r="BN255" s="79"/>
      <c r="BO255" s="79"/>
      <c r="BP255" s="79"/>
      <c r="BQ255" s="79"/>
      <c r="BR255" s="79"/>
      <c r="BS255" s="79"/>
      <c r="BT255" s="79"/>
      <c r="BU255" s="79"/>
      <c r="BV255" s="79"/>
      <c r="BW255" s="79"/>
      <c r="BX255" s="71">
        <v>0</v>
      </c>
      <c r="BY255" s="73">
        <v>0</v>
      </c>
      <c r="BZ255" s="73">
        <v>0</v>
      </c>
      <c r="CA255" s="73">
        <v>0</v>
      </c>
      <c r="CB255" s="73">
        <v>0</v>
      </c>
      <c r="CC255" s="73">
        <v>0</v>
      </c>
      <c r="CD255" s="73">
        <v>0</v>
      </c>
      <c r="CE255" s="73">
        <v>0</v>
      </c>
      <c r="CF255" s="73">
        <v>0</v>
      </c>
      <c r="CG255" s="73">
        <v>0</v>
      </c>
      <c r="CH255" s="73">
        <v>0</v>
      </c>
      <c r="CI255" s="73">
        <v>0</v>
      </c>
      <c r="CJ255" s="73">
        <v>0</v>
      </c>
      <c r="CK255" s="63" t="s">
        <v>2099</v>
      </c>
      <c r="CL255" s="74" t="s">
        <v>479</v>
      </c>
      <c r="CM255" s="74" t="s">
        <v>480</v>
      </c>
      <c r="CN255" s="74" t="s">
        <v>606</v>
      </c>
      <c r="CO255" s="60">
        <v>1</v>
      </c>
      <c r="CP255" s="61" t="s">
        <v>196</v>
      </c>
      <c r="CQ255" s="60">
        <v>105</v>
      </c>
      <c r="CR255" s="61" t="s">
        <v>1637</v>
      </c>
      <c r="CS255" s="60">
        <v>10505</v>
      </c>
      <c r="CT255" s="61" t="s">
        <v>1875</v>
      </c>
      <c r="CU255" s="62">
        <v>1050506</v>
      </c>
      <c r="CV255" s="63" t="s">
        <v>2086</v>
      </c>
      <c r="CW255" s="100" t="s">
        <v>345</v>
      </c>
      <c r="CX255" s="100" t="s">
        <v>196</v>
      </c>
      <c r="CY255" s="100" t="s">
        <v>1637</v>
      </c>
      <c r="CZ255" s="100" t="s">
        <v>1875</v>
      </c>
      <c r="DA255" s="100" t="s">
        <v>2086</v>
      </c>
    </row>
    <row r="256" spans="2:105" ht="140.25" hidden="1" x14ac:dyDescent="0.25">
      <c r="B256" s="99" t="s">
        <v>2100</v>
      </c>
      <c r="C256" s="80" t="s">
        <v>6083</v>
      </c>
      <c r="D256" s="63" t="s">
        <v>1629</v>
      </c>
      <c r="E256" s="65" t="s">
        <v>337</v>
      </c>
      <c r="F256" s="63" t="s">
        <v>338</v>
      </c>
      <c r="G256" s="62" t="s">
        <v>240</v>
      </c>
      <c r="H256" s="63" t="s">
        <v>567</v>
      </c>
      <c r="I256" s="62" t="s">
        <v>339</v>
      </c>
      <c r="J256" s="307">
        <v>2016</v>
      </c>
      <c r="K256" s="308">
        <v>0</v>
      </c>
      <c r="L256" s="63" t="s">
        <v>568</v>
      </c>
      <c r="M256" s="63" t="s">
        <v>2101</v>
      </c>
      <c r="N256" s="63" t="s">
        <v>2102</v>
      </c>
      <c r="O256" s="63" t="s">
        <v>5938</v>
      </c>
      <c r="P256" s="63" t="s">
        <v>190</v>
      </c>
      <c r="Q256" s="63" t="s">
        <v>1679</v>
      </c>
      <c r="R256" s="63"/>
      <c r="S256" s="68">
        <v>1</v>
      </c>
      <c r="T256" s="69">
        <v>1</v>
      </c>
      <c r="U256" s="69">
        <v>1</v>
      </c>
      <c r="V256" s="69">
        <v>1</v>
      </c>
      <c r="W256" s="69">
        <v>1</v>
      </c>
      <c r="X256" s="71">
        <v>0</v>
      </c>
      <c r="Y256" s="79"/>
      <c r="Z256" s="79"/>
      <c r="AA256" s="79"/>
      <c r="AB256" s="79"/>
      <c r="AC256" s="79"/>
      <c r="AD256" s="79"/>
      <c r="AE256" s="79"/>
      <c r="AF256" s="79"/>
      <c r="AG256" s="79"/>
      <c r="AH256" s="79"/>
      <c r="AI256" s="79"/>
      <c r="AJ256" s="79"/>
      <c r="AK256" s="71">
        <v>0</v>
      </c>
      <c r="AL256" s="79"/>
      <c r="AM256" s="79"/>
      <c r="AN256" s="79"/>
      <c r="AO256" s="79"/>
      <c r="AP256" s="79"/>
      <c r="AQ256" s="79"/>
      <c r="AR256" s="79"/>
      <c r="AS256" s="79"/>
      <c r="AT256" s="79"/>
      <c r="AU256" s="79"/>
      <c r="AV256" s="79"/>
      <c r="AW256" s="79"/>
      <c r="AX256" s="71">
        <v>0</v>
      </c>
      <c r="AY256" s="79"/>
      <c r="AZ256" s="79"/>
      <c r="BA256" s="79"/>
      <c r="BB256" s="79"/>
      <c r="BC256" s="79"/>
      <c r="BD256" s="79"/>
      <c r="BE256" s="79"/>
      <c r="BF256" s="79"/>
      <c r="BG256" s="79"/>
      <c r="BH256" s="79"/>
      <c r="BI256" s="79"/>
      <c r="BJ256" s="79"/>
      <c r="BK256" s="71">
        <v>0</v>
      </c>
      <c r="BL256" s="79"/>
      <c r="BM256" s="79"/>
      <c r="BN256" s="79"/>
      <c r="BO256" s="79"/>
      <c r="BP256" s="79"/>
      <c r="BQ256" s="79"/>
      <c r="BR256" s="79"/>
      <c r="BS256" s="79"/>
      <c r="BT256" s="79"/>
      <c r="BU256" s="79"/>
      <c r="BV256" s="79"/>
      <c r="BW256" s="79"/>
      <c r="BX256" s="71">
        <v>0</v>
      </c>
      <c r="BY256" s="73">
        <v>0</v>
      </c>
      <c r="BZ256" s="73">
        <v>0</v>
      </c>
      <c r="CA256" s="73">
        <v>0</v>
      </c>
      <c r="CB256" s="73">
        <v>0</v>
      </c>
      <c r="CC256" s="73">
        <v>0</v>
      </c>
      <c r="CD256" s="73">
        <v>0</v>
      </c>
      <c r="CE256" s="73">
        <v>0</v>
      </c>
      <c r="CF256" s="73">
        <v>0</v>
      </c>
      <c r="CG256" s="73">
        <v>0</v>
      </c>
      <c r="CH256" s="73">
        <v>0</v>
      </c>
      <c r="CI256" s="73">
        <v>0</v>
      </c>
      <c r="CJ256" s="73">
        <v>0</v>
      </c>
      <c r="CK256" s="63" t="s">
        <v>2103</v>
      </c>
      <c r="CL256" s="74" t="s">
        <v>479</v>
      </c>
      <c r="CM256" s="74" t="s">
        <v>480</v>
      </c>
      <c r="CN256" s="74" t="s">
        <v>379</v>
      </c>
      <c r="CO256" s="60">
        <v>1</v>
      </c>
      <c r="CP256" s="61" t="s">
        <v>196</v>
      </c>
      <c r="CQ256" s="60">
        <v>105</v>
      </c>
      <c r="CR256" s="61" t="s">
        <v>1637</v>
      </c>
      <c r="CS256" s="60">
        <v>10505</v>
      </c>
      <c r="CT256" s="61" t="s">
        <v>1875</v>
      </c>
      <c r="CU256" s="62">
        <v>1050506</v>
      </c>
      <c r="CV256" s="63" t="s">
        <v>2086</v>
      </c>
      <c r="CW256" s="100" t="s">
        <v>345</v>
      </c>
      <c r="CX256" s="100" t="s">
        <v>196</v>
      </c>
      <c r="CY256" s="100" t="s">
        <v>1637</v>
      </c>
      <c r="CZ256" s="100" t="s">
        <v>1875</v>
      </c>
      <c r="DA256" s="100" t="s">
        <v>2086</v>
      </c>
    </row>
    <row r="257" spans="2:105" ht="140.25" hidden="1" x14ac:dyDescent="0.25">
      <c r="B257" s="99" t="s">
        <v>2104</v>
      </c>
      <c r="C257" s="80" t="s">
        <v>6084</v>
      </c>
      <c r="D257" s="63" t="s">
        <v>1629</v>
      </c>
      <c r="E257" s="65" t="s">
        <v>337</v>
      </c>
      <c r="F257" s="63" t="s">
        <v>338</v>
      </c>
      <c r="G257" s="62" t="s">
        <v>183</v>
      </c>
      <c r="H257" s="63" t="s">
        <v>567</v>
      </c>
      <c r="I257" s="62" t="s">
        <v>1676</v>
      </c>
      <c r="J257" s="307">
        <v>2016</v>
      </c>
      <c r="K257" s="308">
        <v>0</v>
      </c>
      <c r="L257" s="63" t="s">
        <v>568</v>
      </c>
      <c r="M257" s="63" t="s">
        <v>2105</v>
      </c>
      <c r="N257" s="63" t="s">
        <v>5930</v>
      </c>
      <c r="O257" s="63" t="s">
        <v>5931</v>
      </c>
      <c r="P257" s="63" t="s">
        <v>190</v>
      </c>
      <c r="Q257" s="63" t="s">
        <v>1679</v>
      </c>
      <c r="R257" s="63"/>
      <c r="S257" s="68">
        <v>100</v>
      </c>
      <c r="T257" s="69">
        <v>0</v>
      </c>
      <c r="U257" s="69">
        <v>0</v>
      </c>
      <c r="V257" s="69">
        <v>50</v>
      </c>
      <c r="W257" s="69">
        <v>100</v>
      </c>
      <c r="X257" s="71">
        <v>0</v>
      </c>
      <c r="Y257" s="79"/>
      <c r="Z257" s="79"/>
      <c r="AA257" s="79"/>
      <c r="AB257" s="79"/>
      <c r="AC257" s="79"/>
      <c r="AD257" s="79"/>
      <c r="AE257" s="79"/>
      <c r="AF257" s="79"/>
      <c r="AG257" s="79"/>
      <c r="AH257" s="79"/>
      <c r="AI257" s="79"/>
      <c r="AJ257" s="79"/>
      <c r="AK257" s="71">
        <v>0</v>
      </c>
      <c r="AL257" s="79"/>
      <c r="AM257" s="79"/>
      <c r="AN257" s="79"/>
      <c r="AO257" s="79"/>
      <c r="AP257" s="79"/>
      <c r="AQ257" s="79"/>
      <c r="AR257" s="79"/>
      <c r="AS257" s="79"/>
      <c r="AT257" s="79"/>
      <c r="AU257" s="79"/>
      <c r="AV257" s="79"/>
      <c r="AW257" s="79"/>
      <c r="AX257" s="71">
        <v>0</v>
      </c>
      <c r="AY257" s="79"/>
      <c r="AZ257" s="79"/>
      <c r="BA257" s="79"/>
      <c r="BB257" s="79"/>
      <c r="BC257" s="79"/>
      <c r="BD257" s="79"/>
      <c r="BE257" s="79"/>
      <c r="BF257" s="79"/>
      <c r="BG257" s="79"/>
      <c r="BH257" s="79"/>
      <c r="BI257" s="79"/>
      <c r="BJ257" s="79"/>
      <c r="BK257" s="71">
        <v>0</v>
      </c>
      <c r="BL257" s="79"/>
      <c r="BM257" s="79"/>
      <c r="BN257" s="79"/>
      <c r="BO257" s="79"/>
      <c r="BP257" s="79"/>
      <c r="BQ257" s="79"/>
      <c r="BR257" s="79"/>
      <c r="BS257" s="79"/>
      <c r="BT257" s="79"/>
      <c r="BU257" s="79"/>
      <c r="BV257" s="79"/>
      <c r="BW257" s="79"/>
      <c r="BX257" s="71">
        <v>0</v>
      </c>
      <c r="BY257" s="73">
        <v>0</v>
      </c>
      <c r="BZ257" s="73">
        <v>0</v>
      </c>
      <c r="CA257" s="73">
        <v>0</v>
      </c>
      <c r="CB257" s="73">
        <v>0</v>
      </c>
      <c r="CC257" s="73">
        <v>0</v>
      </c>
      <c r="CD257" s="73">
        <v>0</v>
      </c>
      <c r="CE257" s="73">
        <v>0</v>
      </c>
      <c r="CF257" s="73">
        <v>0</v>
      </c>
      <c r="CG257" s="73">
        <v>0</v>
      </c>
      <c r="CH257" s="73">
        <v>0</v>
      </c>
      <c r="CI257" s="73">
        <v>0</v>
      </c>
      <c r="CJ257" s="73">
        <v>0</v>
      </c>
      <c r="CK257" s="63" t="s">
        <v>2106</v>
      </c>
      <c r="CL257" s="74" t="s">
        <v>479</v>
      </c>
      <c r="CM257" s="74" t="s">
        <v>480</v>
      </c>
      <c r="CN257" s="74" t="s">
        <v>379</v>
      </c>
      <c r="CO257" s="60">
        <v>1</v>
      </c>
      <c r="CP257" s="61" t="s">
        <v>196</v>
      </c>
      <c r="CQ257" s="60">
        <v>105</v>
      </c>
      <c r="CR257" s="61" t="s">
        <v>1637</v>
      </c>
      <c r="CS257" s="60">
        <v>10505</v>
      </c>
      <c r="CT257" s="61" t="s">
        <v>1875</v>
      </c>
      <c r="CU257" s="62">
        <v>1050506</v>
      </c>
      <c r="CV257" s="63" t="s">
        <v>2086</v>
      </c>
      <c r="CW257" s="100" t="s">
        <v>345</v>
      </c>
      <c r="CX257" s="100" t="s">
        <v>196</v>
      </c>
      <c r="CY257" s="100" t="s">
        <v>1637</v>
      </c>
      <c r="CZ257" s="100" t="s">
        <v>1875</v>
      </c>
      <c r="DA257" s="100" t="s">
        <v>2086</v>
      </c>
    </row>
    <row r="258" spans="2:105" ht="140.25" hidden="1" x14ac:dyDescent="0.25">
      <c r="B258" s="99" t="s">
        <v>2107</v>
      </c>
      <c r="C258" s="80" t="s">
        <v>6081</v>
      </c>
      <c r="D258" s="63" t="s">
        <v>1629</v>
      </c>
      <c r="E258" s="65" t="s">
        <v>337</v>
      </c>
      <c r="F258" s="63" t="s">
        <v>338</v>
      </c>
      <c r="G258" s="62" t="s">
        <v>183</v>
      </c>
      <c r="H258" s="63" t="s">
        <v>567</v>
      </c>
      <c r="I258" s="62" t="s">
        <v>1676</v>
      </c>
      <c r="J258" s="307">
        <v>2016</v>
      </c>
      <c r="K258" s="308">
        <v>38</v>
      </c>
      <c r="L258" s="63" t="s">
        <v>568</v>
      </c>
      <c r="M258" s="63" t="s">
        <v>2108</v>
      </c>
      <c r="N258" s="63" t="s">
        <v>6102</v>
      </c>
      <c r="O258" s="63" t="s">
        <v>5932</v>
      </c>
      <c r="P258" s="63" t="s">
        <v>190</v>
      </c>
      <c r="Q258" s="63" t="s">
        <v>1679</v>
      </c>
      <c r="R258" s="63"/>
      <c r="S258" s="68">
        <v>100</v>
      </c>
      <c r="T258" s="69">
        <v>10</v>
      </c>
      <c r="U258" s="69">
        <v>28</v>
      </c>
      <c r="V258" s="69">
        <v>58</v>
      </c>
      <c r="W258" s="69">
        <v>100</v>
      </c>
      <c r="X258" s="71">
        <v>0</v>
      </c>
      <c r="Y258" s="79"/>
      <c r="Z258" s="79"/>
      <c r="AA258" s="79"/>
      <c r="AB258" s="79"/>
      <c r="AC258" s="79"/>
      <c r="AD258" s="79"/>
      <c r="AE258" s="79"/>
      <c r="AF258" s="79"/>
      <c r="AG258" s="79"/>
      <c r="AH258" s="79"/>
      <c r="AI258" s="79"/>
      <c r="AJ258" s="79"/>
      <c r="AK258" s="71">
        <v>0</v>
      </c>
      <c r="AL258" s="79"/>
      <c r="AM258" s="79"/>
      <c r="AN258" s="79"/>
      <c r="AO258" s="79"/>
      <c r="AP258" s="79"/>
      <c r="AQ258" s="79"/>
      <c r="AR258" s="79"/>
      <c r="AS258" s="79"/>
      <c r="AT258" s="79"/>
      <c r="AU258" s="79"/>
      <c r="AV258" s="79"/>
      <c r="AW258" s="79"/>
      <c r="AX258" s="71">
        <v>0</v>
      </c>
      <c r="AY258" s="79"/>
      <c r="AZ258" s="79"/>
      <c r="BA258" s="79"/>
      <c r="BB258" s="79"/>
      <c r="BC258" s="79"/>
      <c r="BD258" s="79"/>
      <c r="BE258" s="79"/>
      <c r="BF258" s="79"/>
      <c r="BG258" s="79"/>
      <c r="BH258" s="79"/>
      <c r="BI258" s="79"/>
      <c r="BJ258" s="79"/>
      <c r="BK258" s="71">
        <v>0</v>
      </c>
      <c r="BL258" s="79"/>
      <c r="BM258" s="79"/>
      <c r="BN258" s="79"/>
      <c r="BO258" s="79"/>
      <c r="BP258" s="79"/>
      <c r="BQ258" s="79"/>
      <c r="BR258" s="79"/>
      <c r="BS258" s="79"/>
      <c r="BT258" s="79"/>
      <c r="BU258" s="79"/>
      <c r="BV258" s="79"/>
      <c r="BW258" s="79"/>
      <c r="BX258" s="71">
        <v>0</v>
      </c>
      <c r="BY258" s="73">
        <v>0</v>
      </c>
      <c r="BZ258" s="73">
        <v>0</v>
      </c>
      <c r="CA258" s="73">
        <v>0</v>
      </c>
      <c r="CB258" s="73">
        <v>0</v>
      </c>
      <c r="CC258" s="73">
        <v>0</v>
      </c>
      <c r="CD258" s="73">
        <v>0</v>
      </c>
      <c r="CE258" s="73">
        <v>0</v>
      </c>
      <c r="CF258" s="73">
        <v>0</v>
      </c>
      <c r="CG258" s="73">
        <v>0</v>
      </c>
      <c r="CH258" s="73">
        <v>0</v>
      </c>
      <c r="CI258" s="73">
        <v>0</v>
      </c>
      <c r="CJ258" s="73">
        <v>0</v>
      </c>
      <c r="CK258" s="63" t="s">
        <v>2109</v>
      </c>
      <c r="CL258" s="74" t="s">
        <v>479</v>
      </c>
      <c r="CM258" s="74" t="s">
        <v>480</v>
      </c>
      <c r="CN258" s="74" t="s">
        <v>379</v>
      </c>
      <c r="CO258" s="60">
        <v>1</v>
      </c>
      <c r="CP258" s="61" t="s">
        <v>196</v>
      </c>
      <c r="CQ258" s="60">
        <v>105</v>
      </c>
      <c r="CR258" s="61" t="s">
        <v>1637</v>
      </c>
      <c r="CS258" s="60">
        <v>10505</v>
      </c>
      <c r="CT258" s="61" t="s">
        <v>1875</v>
      </c>
      <c r="CU258" s="62">
        <v>1050506</v>
      </c>
      <c r="CV258" s="63" t="s">
        <v>2086</v>
      </c>
      <c r="CW258" s="100" t="s">
        <v>345</v>
      </c>
      <c r="CX258" s="100" t="s">
        <v>196</v>
      </c>
      <c r="CY258" s="100" t="s">
        <v>1637</v>
      </c>
      <c r="CZ258" s="100" t="s">
        <v>1875</v>
      </c>
      <c r="DA258" s="100" t="s">
        <v>2086</v>
      </c>
    </row>
    <row r="259" spans="2:105" ht="140.25" hidden="1" x14ac:dyDescent="0.25">
      <c r="B259" s="99" t="s">
        <v>2110</v>
      </c>
      <c r="C259" s="80" t="s">
        <v>2111</v>
      </c>
      <c r="D259" s="63" t="s">
        <v>1629</v>
      </c>
      <c r="E259" s="65" t="s">
        <v>337</v>
      </c>
      <c r="F259" s="63" t="s">
        <v>338</v>
      </c>
      <c r="G259" s="62" t="s">
        <v>240</v>
      </c>
      <c r="H259" s="63" t="s">
        <v>567</v>
      </c>
      <c r="I259" s="62" t="s">
        <v>339</v>
      </c>
      <c r="J259" s="307">
        <v>2016</v>
      </c>
      <c r="K259" s="308"/>
      <c r="L259" s="63" t="s">
        <v>568</v>
      </c>
      <c r="M259" s="63" t="s">
        <v>2112</v>
      </c>
      <c r="N259" s="63" t="s">
        <v>2113</v>
      </c>
      <c r="O259" s="63" t="s">
        <v>2114</v>
      </c>
      <c r="P259" s="63" t="s">
        <v>190</v>
      </c>
      <c r="Q259" s="63" t="s">
        <v>1679</v>
      </c>
      <c r="R259" s="63"/>
      <c r="S259" s="68">
        <v>1</v>
      </c>
      <c r="T259" s="69">
        <v>0</v>
      </c>
      <c r="U259" s="69">
        <v>0</v>
      </c>
      <c r="V259" s="69">
        <v>1</v>
      </c>
      <c r="W259" s="69">
        <v>1</v>
      </c>
      <c r="X259" s="71">
        <v>0</v>
      </c>
      <c r="Y259" s="79"/>
      <c r="Z259" s="79"/>
      <c r="AA259" s="79"/>
      <c r="AB259" s="79"/>
      <c r="AC259" s="79"/>
      <c r="AD259" s="79"/>
      <c r="AE259" s="79"/>
      <c r="AF259" s="79"/>
      <c r="AG259" s="79"/>
      <c r="AH259" s="79"/>
      <c r="AI259" s="79"/>
      <c r="AJ259" s="79"/>
      <c r="AK259" s="71">
        <v>0</v>
      </c>
      <c r="AL259" s="79"/>
      <c r="AM259" s="79"/>
      <c r="AN259" s="79"/>
      <c r="AO259" s="79"/>
      <c r="AP259" s="79"/>
      <c r="AQ259" s="79"/>
      <c r="AR259" s="79"/>
      <c r="AS259" s="79"/>
      <c r="AT259" s="79"/>
      <c r="AU259" s="79"/>
      <c r="AV259" s="79"/>
      <c r="AW259" s="79"/>
      <c r="AX259" s="71">
        <v>0</v>
      </c>
      <c r="AY259" s="79"/>
      <c r="AZ259" s="79"/>
      <c r="BA259" s="79"/>
      <c r="BB259" s="79"/>
      <c r="BC259" s="79"/>
      <c r="BD259" s="79"/>
      <c r="BE259" s="79"/>
      <c r="BF259" s="79"/>
      <c r="BG259" s="79"/>
      <c r="BH259" s="79"/>
      <c r="BI259" s="79"/>
      <c r="BJ259" s="79"/>
      <c r="BK259" s="71">
        <v>0</v>
      </c>
      <c r="BL259" s="79"/>
      <c r="BM259" s="79"/>
      <c r="BN259" s="79"/>
      <c r="BO259" s="79"/>
      <c r="BP259" s="79"/>
      <c r="BQ259" s="79"/>
      <c r="BR259" s="79"/>
      <c r="BS259" s="79"/>
      <c r="BT259" s="79"/>
      <c r="BU259" s="79"/>
      <c r="BV259" s="79"/>
      <c r="BW259" s="79"/>
      <c r="BX259" s="71">
        <v>0</v>
      </c>
      <c r="BY259" s="73">
        <v>0</v>
      </c>
      <c r="BZ259" s="73">
        <v>0</v>
      </c>
      <c r="CA259" s="73">
        <v>0</v>
      </c>
      <c r="CB259" s="73">
        <v>0</v>
      </c>
      <c r="CC259" s="73">
        <v>0</v>
      </c>
      <c r="CD259" s="73">
        <v>0</v>
      </c>
      <c r="CE259" s="73">
        <v>0</v>
      </c>
      <c r="CF259" s="73">
        <v>0</v>
      </c>
      <c r="CG259" s="73">
        <v>0</v>
      </c>
      <c r="CH259" s="73">
        <v>0</v>
      </c>
      <c r="CI259" s="73">
        <v>0</v>
      </c>
      <c r="CJ259" s="73">
        <v>0</v>
      </c>
      <c r="CK259" s="63" t="s">
        <v>2115</v>
      </c>
      <c r="CL259" s="74" t="s">
        <v>479</v>
      </c>
      <c r="CM259" s="74" t="s">
        <v>480</v>
      </c>
      <c r="CN259" s="74" t="s">
        <v>379</v>
      </c>
      <c r="CO259" s="60">
        <v>1</v>
      </c>
      <c r="CP259" s="61" t="s">
        <v>196</v>
      </c>
      <c r="CQ259" s="60">
        <v>105</v>
      </c>
      <c r="CR259" s="61" t="s">
        <v>1637</v>
      </c>
      <c r="CS259" s="60">
        <v>10505</v>
      </c>
      <c r="CT259" s="61" t="s">
        <v>1875</v>
      </c>
      <c r="CU259" s="62">
        <v>1050506</v>
      </c>
      <c r="CV259" s="63" t="s">
        <v>2086</v>
      </c>
      <c r="CW259" s="100" t="s">
        <v>345</v>
      </c>
      <c r="CX259" s="100" t="s">
        <v>196</v>
      </c>
      <c r="CY259" s="100" t="s">
        <v>1637</v>
      </c>
      <c r="CZ259" s="100" t="s">
        <v>1875</v>
      </c>
      <c r="DA259" s="100" t="s">
        <v>2086</v>
      </c>
    </row>
    <row r="260" spans="2:105" ht="140.25" hidden="1" x14ac:dyDescent="0.25">
      <c r="B260" s="99" t="s">
        <v>2116</v>
      </c>
      <c r="C260" s="80" t="s">
        <v>2117</v>
      </c>
      <c r="D260" s="63" t="s">
        <v>1629</v>
      </c>
      <c r="E260" s="65" t="s">
        <v>337</v>
      </c>
      <c r="F260" s="63" t="s">
        <v>338</v>
      </c>
      <c r="G260" s="62" t="s">
        <v>183</v>
      </c>
      <c r="H260" s="63" t="s">
        <v>567</v>
      </c>
      <c r="I260" s="62" t="s">
        <v>339</v>
      </c>
      <c r="J260" s="307">
        <v>2016</v>
      </c>
      <c r="K260" s="308"/>
      <c r="L260" s="63" t="s">
        <v>568</v>
      </c>
      <c r="M260" s="63" t="s">
        <v>2118</v>
      </c>
      <c r="N260" s="63" t="s">
        <v>2119</v>
      </c>
      <c r="O260" s="63" t="s">
        <v>2120</v>
      </c>
      <c r="P260" s="63" t="s">
        <v>190</v>
      </c>
      <c r="Q260" s="63" t="s">
        <v>1679</v>
      </c>
      <c r="R260" s="63"/>
      <c r="S260" s="68">
        <v>2</v>
      </c>
      <c r="T260" s="69">
        <v>0</v>
      </c>
      <c r="U260" s="69">
        <v>1</v>
      </c>
      <c r="V260" s="69">
        <v>2</v>
      </c>
      <c r="W260" s="69">
        <v>2</v>
      </c>
      <c r="X260" s="71">
        <v>0</v>
      </c>
      <c r="Y260" s="79"/>
      <c r="Z260" s="79"/>
      <c r="AA260" s="79"/>
      <c r="AB260" s="79"/>
      <c r="AC260" s="79"/>
      <c r="AD260" s="79"/>
      <c r="AE260" s="79"/>
      <c r="AF260" s="79"/>
      <c r="AG260" s="79"/>
      <c r="AH260" s="79"/>
      <c r="AI260" s="79"/>
      <c r="AJ260" s="79"/>
      <c r="AK260" s="71">
        <v>0</v>
      </c>
      <c r="AL260" s="79"/>
      <c r="AM260" s="79"/>
      <c r="AN260" s="79"/>
      <c r="AO260" s="79"/>
      <c r="AP260" s="79"/>
      <c r="AQ260" s="79"/>
      <c r="AR260" s="79"/>
      <c r="AS260" s="79"/>
      <c r="AT260" s="79"/>
      <c r="AU260" s="79"/>
      <c r="AV260" s="79"/>
      <c r="AW260" s="79"/>
      <c r="AX260" s="71">
        <v>0</v>
      </c>
      <c r="AY260" s="79"/>
      <c r="AZ260" s="79"/>
      <c r="BA260" s="79"/>
      <c r="BB260" s="79"/>
      <c r="BC260" s="79"/>
      <c r="BD260" s="79"/>
      <c r="BE260" s="79"/>
      <c r="BF260" s="79"/>
      <c r="BG260" s="79"/>
      <c r="BH260" s="79"/>
      <c r="BI260" s="79"/>
      <c r="BJ260" s="79"/>
      <c r="BK260" s="71">
        <v>0</v>
      </c>
      <c r="BL260" s="79"/>
      <c r="BM260" s="79"/>
      <c r="BN260" s="79"/>
      <c r="BO260" s="79"/>
      <c r="BP260" s="79"/>
      <c r="BQ260" s="79"/>
      <c r="BR260" s="79"/>
      <c r="BS260" s="79"/>
      <c r="BT260" s="79"/>
      <c r="BU260" s="79"/>
      <c r="BV260" s="79"/>
      <c r="BW260" s="79"/>
      <c r="BX260" s="71">
        <v>0</v>
      </c>
      <c r="BY260" s="73">
        <v>0</v>
      </c>
      <c r="BZ260" s="73">
        <v>0</v>
      </c>
      <c r="CA260" s="73">
        <v>0</v>
      </c>
      <c r="CB260" s="73">
        <v>0</v>
      </c>
      <c r="CC260" s="73">
        <v>0</v>
      </c>
      <c r="CD260" s="73">
        <v>0</v>
      </c>
      <c r="CE260" s="73">
        <v>0</v>
      </c>
      <c r="CF260" s="73">
        <v>0</v>
      </c>
      <c r="CG260" s="73">
        <v>0</v>
      </c>
      <c r="CH260" s="73">
        <v>0</v>
      </c>
      <c r="CI260" s="73">
        <v>0</v>
      </c>
      <c r="CJ260" s="73">
        <v>0</v>
      </c>
      <c r="CK260" s="63" t="s">
        <v>2121</v>
      </c>
      <c r="CL260" s="74" t="s">
        <v>479</v>
      </c>
      <c r="CM260" s="74" t="s">
        <v>480</v>
      </c>
      <c r="CN260" s="74" t="s">
        <v>606</v>
      </c>
      <c r="CO260" s="60">
        <v>1</v>
      </c>
      <c r="CP260" s="61" t="s">
        <v>196</v>
      </c>
      <c r="CQ260" s="60">
        <v>105</v>
      </c>
      <c r="CR260" s="61" t="s">
        <v>1637</v>
      </c>
      <c r="CS260" s="60">
        <v>10505</v>
      </c>
      <c r="CT260" s="61" t="s">
        <v>1875</v>
      </c>
      <c r="CU260" s="62">
        <v>1050506</v>
      </c>
      <c r="CV260" s="63" t="s">
        <v>2086</v>
      </c>
      <c r="CW260" s="100" t="s">
        <v>345</v>
      </c>
      <c r="CX260" s="100" t="s">
        <v>196</v>
      </c>
      <c r="CY260" s="100" t="s">
        <v>1637</v>
      </c>
      <c r="CZ260" s="100" t="s">
        <v>1875</v>
      </c>
      <c r="DA260" s="100" t="s">
        <v>2086</v>
      </c>
    </row>
    <row r="261" spans="2:105" ht="140.25" hidden="1" x14ac:dyDescent="0.25">
      <c r="B261" s="99" t="s">
        <v>2122</v>
      </c>
      <c r="C261" s="80" t="s">
        <v>6085</v>
      </c>
      <c r="D261" s="63" t="s">
        <v>1629</v>
      </c>
      <c r="E261" s="65" t="s">
        <v>337</v>
      </c>
      <c r="F261" s="63" t="s">
        <v>338</v>
      </c>
      <c r="G261" s="62" t="s">
        <v>183</v>
      </c>
      <c r="H261" s="63" t="s">
        <v>567</v>
      </c>
      <c r="I261" s="62" t="s">
        <v>1676</v>
      </c>
      <c r="J261" s="307">
        <v>2016</v>
      </c>
      <c r="K261" s="308"/>
      <c r="L261" s="63" t="s">
        <v>688</v>
      </c>
      <c r="M261" s="63" t="s">
        <v>2123</v>
      </c>
      <c r="N261" s="63" t="s">
        <v>2124</v>
      </c>
      <c r="O261" s="63" t="s">
        <v>2125</v>
      </c>
      <c r="P261" s="63" t="s">
        <v>190</v>
      </c>
      <c r="Q261" s="63" t="s">
        <v>1679</v>
      </c>
      <c r="R261" s="63"/>
      <c r="S261" s="68">
        <v>42</v>
      </c>
      <c r="T261" s="69">
        <v>0</v>
      </c>
      <c r="U261" s="69">
        <v>10</v>
      </c>
      <c r="V261" s="69">
        <v>22</v>
      </c>
      <c r="W261" s="69">
        <v>42</v>
      </c>
      <c r="X261" s="71">
        <v>0</v>
      </c>
      <c r="Y261" s="79"/>
      <c r="Z261" s="79"/>
      <c r="AA261" s="79"/>
      <c r="AB261" s="79"/>
      <c r="AC261" s="79"/>
      <c r="AD261" s="79"/>
      <c r="AE261" s="79"/>
      <c r="AF261" s="79"/>
      <c r="AG261" s="79"/>
      <c r="AH261" s="79"/>
      <c r="AI261" s="79"/>
      <c r="AJ261" s="79"/>
      <c r="AK261" s="71">
        <v>0</v>
      </c>
      <c r="AL261" s="79"/>
      <c r="AM261" s="79"/>
      <c r="AN261" s="79"/>
      <c r="AO261" s="79"/>
      <c r="AP261" s="79"/>
      <c r="AQ261" s="79"/>
      <c r="AR261" s="79"/>
      <c r="AS261" s="79"/>
      <c r="AT261" s="79"/>
      <c r="AU261" s="79"/>
      <c r="AV261" s="79"/>
      <c r="AW261" s="79"/>
      <c r="AX261" s="71">
        <v>0</v>
      </c>
      <c r="AY261" s="79"/>
      <c r="AZ261" s="79"/>
      <c r="BA261" s="79"/>
      <c r="BB261" s="79"/>
      <c r="BC261" s="79"/>
      <c r="BD261" s="79"/>
      <c r="BE261" s="79"/>
      <c r="BF261" s="79"/>
      <c r="BG261" s="79"/>
      <c r="BH261" s="79"/>
      <c r="BI261" s="79"/>
      <c r="BJ261" s="79"/>
      <c r="BK261" s="71">
        <v>0</v>
      </c>
      <c r="BL261" s="79"/>
      <c r="BM261" s="79"/>
      <c r="BN261" s="79"/>
      <c r="BO261" s="79"/>
      <c r="BP261" s="79"/>
      <c r="BQ261" s="79"/>
      <c r="BR261" s="79"/>
      <c r="BS261" s="79"/>
      <c r="BT261" s="79"/>
      <c r="BU261" s="79"/>
      <c r="BV261" s="79"/>
      <c r="BW261" s="79"/>
      <c r="BX261" s="71">
        <v>0</v>
      </c>
      <c r="BY261" s="73">
        <v>0</v>
      </c>
      <c r="BZ261" s="73">
        <v>0</v>
      </c>
      <c r="CA261" s="73">
        <v>0</v>
      </c>
      <c r="CB261" s="73">
        <v>0</v>
      </c>
      <c r="CC261" s="73">
        <v>0</v>
      </c>
      <c r="CD261" s="73">
        <v>0</v>
      </c>
      <c r="CE261" s="73">
        <v>0</v>
      </c>
      <c r="CF261" s="73">
        <v>0</v>
      </c>
      <c r="CG261" s="73">
        <v>0</v>
      </c>
      <c r="CH261" s="73">
        <v>0</v>
      </c>
      <c r="CI261" s="73">
        <v>0</v>
      </c>
      <c r="CJ261" s="73">
        <v>0</v>
      </c>
      <c r="CK261" s="63" t="s">
        <v>2126</v>
      </c>
      <c r="CL261" s="74" t="s">
        <v>479</v>
      </c>
      <c r="CM261" s="74" t="s">
        <v>480</v>
      </c>
      <c r="CN261" s="74" t="s">
        <v>379</v>
      </c>
      <c r="CO261" s="60">
        <v>1</v>
      </c>
      <c r="CP261" s="61" t="s">
        <v>196</v>
      </c>
      <c r="CQ261" s="60">
        <v>105</v>
      </c>
      <c r="CR261" s="61" t="s">
        <v>1637</v>
      </c>
      <c r="CS261" s="60">
        <v>10505</v>
      </c>
      <c r="CT261" s="61" t="s">
        <v>1875</v>
      </c>
      <c r="CU261" s="62">
        <v>1050506</v>
      </c>
      <c r="CV261" s="63" t="s">
        <v>2086</v>
      </c>
      <c r="CW261" s="100" t="s">
        <v>345</v>
      </c>
      <c r="CX261" s="100" t="s">
        <v>196</v>
      </c>
      <c r="CY261" s="100" t="s">
        <v>1637</v>
      </c>
      <c r="CZ261" s="100" t="s">
        <v>1875</v>
      </c>
      <c r="DA261" s="100" t="s">
        <v>2086</v>
      </c>
    </row>
    <row r="262" spans="2:105" ht="140.25" hidden="1" x14ac:dyDescent="0.25">
      <c r="B262" s="99" t="s">
        <v>2127</v>
      </c>
      <c r="C262" s="80" t="s">
        <v>2128</v>
      </c>
      <c r="D262" s="63" t="s">
        <v>564</v>
      </c>
      <c r="E262" s="65" t="s">
        <v>337</v>
      </c>
      <c r="F262" s="63" t="s">
        <v>338</v>
      </c>
      <c r="G262" s="62" t="s">
        <v>240</v>
      </c>
      <c r="H262" s="63" t="s">
        <v>567</v>
      </c>
      <c r="I262" s="62" t="s">
        <v>339</v>
      </c>
      <c r="J262" s="307" t="s">
        <v>232</v>
      </c>
      <c r="K262" s="308" t="s">
        <v>490</v>
      </c>
      <c r="L262" s="63" t="s">
        <v>1789</v>
      </c>
      <c r="M262" s="63" t="s">
        <v>2129</v>
      </c>
      <c r="N262" s="63" t="s">
        <v>2130</v>
      </c>
      <c r="O262" s="63" t="s">
        <v>2131</v>
      </c>
      <c r="P262" s="63" t="s">
        <v>246</v>
      </c>
      <c r="Q262" s="63" t="s">
        <v>2132</v>
      </c>
      <c r="R262" s="63"/>
      <c r="S262" s="68">
        <v>100</v>
      </c>
      <c r="T262" s="69">
        <v>100</v>
      </c>
      <c r="U262" s="69">
        <v>100</v>
      </c>
      <c r="V262" s="69">
        <v>100</v>
      </c>
      <c r="W262" s="69">
        <v>100</v>
      </c>
      <c r="X262" s="71">
        <v>0</v>
      </c>
      <c r="Y262" s="79"/>
      <c r="Z262" s="79"/>
      <c r="AA262" s="79"/>
      <c r="AB262" s="79"/>
      <c r="AC262" s="79"/>
      <c r="AD262" s="79"/>
      <c r="AE262" s="79"/>
      <c r="AF262" s="79"/>
      <c r="AG262" s="79"/>
      <c r="AH262" s="79"/>
      <c r="AI262" s="79"/>
      <c r="AJ262" s="79"/>
      <c r="AK262" s="71">
        <v>0</v>
      </c>
      <c r="AL262" s="79"/>
      <c r="AM262" s="79"/>
      <c r="AN262" s="79"/>
      <c r="AO262" s="79"/>
      <c r="AP262" s="79"/>
      <c r="AQ262" s="79"/>
      <c r="AR262" s="79"/>
      <c r="AS262" s="79"/>
      <c r="AT262" s="79"/>
      <c r="AU262" s="79"/>
      <c r="AV262" s="79"/>
      <c r="AW262" s="79"/>
      <c r="AX262" s="71">
        <v>0</v>
      </c>
      <c r="AY262" s="79"/>
      <c r="AZ262" s="79"/>
      <c r="BA262" s="79"/>
      <c r="BB262" s="79"/>
      <c r="BC262" s="79"/>
      <c r="BD262" s="79"/>
      <c r="BE262" s="79"/>
      <c r="BF262" s="79"/>
      <c r="BG262" s="79"/>
      <c r="BH262" s="79"/>
      <c r="BI262" s="79"/>
      <c r="BJ262" s="79"/>
      <c r="BK262" s="71">
        <v>0</v>
      </c>
      <c r="BL262" s="79"/>
      <c r="BM262" s="79"/>
      <c r="BN262" s="79"/>
      <c r="BO262" s="79"/>
      <c r="BP262" s="79"/>
      <c r="BQ262" s="79"/>
      <c r="BR262" s="79"/>
      <c r="BS262" s="79"/>
      <c r="BT262" s="79"/>
      <c r="BU262" s="79"/>
      <c r="BV262" s="79"/>
      <c r="BW262" s="79"/>
      <c r="BX262" s="71">
        <v>0</v>
      </c>
      <c r="BY262" s="73">
        <v>0</v>
      </c>
      <c r="BZ262" s="73">
        <v>0</v>
      </c>
      <c r="CA262" s="73">
        <v>0</v>
      </c>
      <c r="CB262" s="73">
        <v>0</v>
      </c>
      <c r="CC262" s="73">
        <v>0</v>
      </c>
      <c r="CD262" s="73">
        <v>0</v>
      </c>
      <c r="CE262" s="73">
        <v>0</v>
      </c>
      <c r="CF262" s="73">
        <v>0</v>
      </c>
      <c r="CG262" s="73">
        <v>0</v>
      </c>
      <c r="CH262" s="73">
        <v>0</v>
      </c>
      <c r="CI262" s="73">
        <v>0</v>
      </c>
      <c r="CJ262" s="73">
        <v>0</v>
      </c>
      <c r="CK262" s="63" t="s">
        <v>2133</v>
      </c>
      <c r="CL262" s="74" t="s">
        <v>479</v>
      </c>
      <c r="CM262" s="74" t="s">
        <v>480</v>
      </c>
      <c r="CN262" s="74" t="s">
        <v>606</v>
      </c>
      <c r="CO262" s="60">
        <v>1</v>
      </c>
      <c r="CP262" s="61" t="s">
        <v>196</v>
      </c>
      <c r="CQ262" s="60">
        <v>105</v>
      </c>
      <c r="CR262" s="61" t="s">
        <v>1637</v>
      </c>
      <c r="CS262" s="60">
        <v>10505</v>
      </c>
      <c r="CT262" s="61" t="s">
        <v>1875</v>
      </c>
      <c r="CU262" s="62">
        <v>1050507</v>
      </c>
      <c r="CV262" s="63" t="s">
        <v>2134</v>
      </c>
      <c r="CW262" s="100" t="s">
        <v>345</v>
      </c>
      <c r="CX262" s="100" t="s">
        <v>196</v>
      </c>
      <c r="CY262" s="100" t="s">
        <v>1637</v>
      </c>
      <c r="CZ262" s="100" t="s">
        <v>1875</v>
      </c>
      <c r="DA262" s="100" t="s">
        <v>2134</v>
      </c>
    </row>
    <row r="263" spans="2:105" ht="140.25" hidden="1" x14ac:dyDescent="0.25">
      <c r="B263" s="65" t="s">
        <v>2135</v>
      </c>
      <c r="C263" s="80" t="s">
        <v>2136</v>
      </c>
      <c r="D263" s="63" t="s">
        <v>1113</v>
      </c>
      <c r="E263" s="65" t="s">
        <v>337</v>
      </c>
      <c r="F263" s="63" t="s">
        <v>338</v>
      </c>
      <c r="G263" s="62" t="s">
        <v>240</v>
      </c>
      <c r="H263" s="63" t="s">
        <v>653</v>
      </c>
      <c r="I263" s="62" t="s">
        <v>339</v>
      </c>
      <c r="J263" s="307">
        <v>2015</v>
      </c>
      <c r="K263" s="308">
        <v>0</v>
      </c>
      <c r="L263" s="63" t="s">
        <v>242</v>
      </c>
      <c r="M263" s="63" t="s">
        <v>2137</v>
      </c>
      <c r="N263" s="63" t="s">
        <v>2138</v>
      </c>
      <c r="O263" s="63" t="s">
        <v>1118</v>
      </c>
      <c r="P263" s="63" t="s">
        <v>657</v>
      </c>
      <c r="Q263" s="63"/>
      <c r="R263" s="63"/>
      <c r="S263" s="68">
        <v>1</v>
      </c>
      <c r="T263" s="69">
        <v>1</v>
      </c>
      <c r="U263" s="69">
        <v>1</v>
      </c>
      <c r="V263" s="69">
        <v>1</v>
      </c>
      <c r="W263" s="69">
        <v>1</v>
      </c>
      <c r="X263" s="71">
        <v>0</v>
      </c>
      <c r="Y263" s="79"/>
      <c r="Z263" s="79"/>
      <c r="AA263" s="79"/>
      <c r="AB263" s="79"/>
      <c r="AC263" s="79"/>
      <c r="AD263" s="79"/>
      <c r="AE263" s="79"/>
      <c r="AF263" s="79"/>
      <c r="AG263" s="79"/>
      <c r="AH263" s="79"/>
      <c r="AI263" s="79"/>
      <c r="AJ263" s="79"/>
      <c r="AK263" s="71">
        <v>0</v>
      </c>
      <c r="AL263" s="79"/>
      <c r="AM263" s="79"/>
      <c r="AN263" s="79"/>
      <c r="AO263" s="79"/>
      <c r="AP263" s="79"/>
      <c r="AQ263" s="79"/>
      <c r="AR263" s="79"/>
      <c r="AS263" s="79"/>
      <c r="AT263" s="79"/>
      <c r="AU263" s="79"/>
      <c r="AV263" s="79"/>
      <c r="AW263" s="79"/>
      <c r="AX263" s="71">
        <v>0</v>
      </c>
      <c r="AY263" s="79"/>
      <c r="AZ263" s="79"/>
      <c r="BA263" s="79"/>
      <c r="BB263" s="79"/>
      <c r="BC263" s="79"/>
      <c r="BD263" s="79"/>
      <c r="BE263" s="79"/>
      <c r="BF263" s="79"/>
      <c r="BG263" s="79"/>
      <c r="BH263" s="79"/>
      <c r="BI263" s="79"/>
      <c r="BJ263" s="79"/>
      <c r="BK263" s="71">
        <v>0</v>
      </c>
      <c r="BL263" s="79"/>
      <c r="BM263" s="79"/>
      <c r="BN263" s="79"/>
      <c r="BO263" s="79"/>
      <c r="BP263" s="79"/>
      <c r="BQ263" s="79"/>
      <c r="BR263" s="79"/>
      <c r="BS263" s="79"/>
      <c r="BT263" s="79"/>
      <c r="BU263" s="79"/>
      <c r="BV263" s="79"/>
      <c r="BW263" s="79"/>
      <c r="BX263" s="71">
        <v>0</v>
      </c>
      <c r="BY263" s="73">
        <v>0</v>
      </c>
      <c r="BZ263" s="73">
        <v>0</v>
      </c>
      <c r="CA263" s="73">
        <v>0</v>
      </c>
      <c r="CB263" s="73">
        <v>0</v>
      </c>
      <c r="CC263" s="73">
        <v>0</v>
      </c>
      <c r="CD263" s="73">
        <v>0</v>
      </c>
      <c r="CE263" s="73">
        <v>0</v>
      </c>
      <c r="CF263" s="73">
        <v>0</v>
      </c>
      <c r="CG263" s="73">
        <v>0</v>
      </c>
      <c r="CH263" s="73">
        <v>0</v>
      </c>
      <c r="CI263" s="73">
        <v>0</v>
      </c>
      <c r="CJ263" s="73">
        <v>0</v>
      </c>
      <c r="CK263" s="63" t="s">
        <v>2139</v>
      </c>
      <c r="CL263" s="74" t="s">
        <v>660</v>
      </c>
      <c r="CM263" s="74" t="s">
        <v>661</v>
      </c>
      <c r="CN263" s="74" t="s">
        <v>268</v>
      </c>
      <c r="CO263" s="60">
        <v>1</v>
      </c>
      <c r="CP263" s="61" t="s">
        <v>196</v>
      </c>
      <c r="CQ263" s="60">
        <v>105</v>
      </c>
      <c r="CR263" s="61" t="s">
        <v>1637</v>
      </c>
      <c r="CS263" s="60">
        <v>10505</v>
      </c>
      <c r="CT263" s="61" t="s">
        <v>1875</v>
      </c>
      <c r="CU263" s="62">
        <v>1050507</v>
      </c>
      <c r="CV263" s="63" t="s">
        <v>2134</v>
      </c>
      <c r="CW263" s="100" t="s">
        <v>345</v>
      </c>
      <c r="CX263" s="100" t="s">
        <v>196</v>
      </c>
      <c r="CY263" s="100" t="s">
        <v>1637</v>
      </c>
      <c r="CZ263" s="100" t="s">
        <v>1875</v>
      </c>
      <c r="DA263" s="100" t="s">
        <v>2134</v>
      </c>
    </row>
    <row r="264" spans="2:105" ht="140.25" hidden="1" x14ac:dyDescent="0.25">
      <c r="B264" s="65" t="s">
        <v>2140</v>
      </c>
      <c r="C264" s="80" t="s">
        <v>2141</v>
      </c>
      <c r="D264" s="63" t="s">
        <v>1113</v>
      </c>
      <c r="E264" s="65" t="s">
        <v>337</v>
      </c>
      <c r="F264" s="63" t="s">
        <v>338</v>
      </c>
      <c r="G264" s="62" t="s">
        <v>240</v>
      </c>
      <c r="H264" s="63" t="s">
        <v>653</v>
      </c>
      <c r="I264" s="62" t="s">
        <v>339</v>
      </c>
      <c r="J264" s="307">
        <v>2015</v>
      </c>
      <c r="K264" s="308">
        <v>0</v>
      </c>
      <c r="L264" s="63" t="s">
        <v>242</v>
      </c>
      <c r="M264" s="63" t="s">
        <v>2142</v>
      </c>
      <c r="N264" s="63" t="s">
        <v>2143</v>
      </c>
      <c r="O264" s="63" t="s">
        <v>1118</v>
      </c>
      <c r="P264" s="63" t="s">
        <v>657</v>
      </c>
      <c r="Q264" s="63"/>
      <c r="R264" s="63"/>
      <c r="S264" s="68">
        <v>1</v>
      </c>
      <c r="T264" s="69">
        <v>1</v>
      </c>
      <c r="U264" s="69">
        <v>1</v>
      </c>
      <c r="V264" s="69">
        <v>1</v>
      </c>
      <c r="W264" s="69">
        <v>1</v>
      </c>
      <c r="X264" s="71">
        <v>0</v>
      </c>
      <c r="Y264" s="79"/>
      <c r="Z264" s="79"/>
      <c r="AA264" s="79"/>
      <c r="AB264" s="79"/>
      <c r="AC264" s="79"/>
      <c r="AD264" s="79"/>
      <c r="AE264" s="79"/>
      <c r="AF264" s="79"/>
      <c r="AG264" s="79"/>
      <c r="AH264" s="79"/>
      <c r="AI264" s="79"/>
      <c r="AJ264" s="79"/>
      <c r="AK264" s="71">
        <v>0</v>
      </c>
      <c r="AL264" s="79"/>
      <c r="AM264" s="79"/>
      <c r="AN264" s="79"/>
      <c r="AO264" s="79"/>
      <c r="AP264" s="79"/>
      <c r="AQ264" s="79"/>
      <c r="AR264" s="79"/>
      <c r="AS264" s="79"/>
      <c r="AT264" s="79"/>
      <c r="AU264" s="79"/>
      <c r="AV264" s="79"/>
      <c r="AW264" s="79"/>
      <c r="AX264" s="71">
        <v>0</v>
      </c>
      <c r="AY264" s="79"/>
      <c r="AZ264" s="79"/>
      <c r="BA264" s="79"/>
      <c r="BB264" s="79"/>
      <c r="BC264" s="79"/>
      <c r="BD264" s="79"/>
      <c r="BE264" s="79"/>
      <c r="BF264" s="79"/>
      <c r="BG264" s="79"/>
      <c r="BH264" s="79"/>
      <c r="BI264" s="79"/>
      <c r="BJ264" s="79"/>
      <c r="BK264" s="71">
        <v>0</v>
      </c>
      <c r="BL264" s="79"/>
      <c r="BM264" s="79"/>
      <c r="BN264" s="79"/>
      <c r="BO264" s="79"/>
      <c r="BP264" s="79"/>
      <c r="BQ264" s="79"/>
      <c r="BR264" s="79"/>
      <c r="BS264" s="79"/>
      <c r="BT264" s="79"/>
      <c r="BU264" s="79"/>
      <c r="BV264" s="79"/>
      <c r="BW264" s="79"/>
      <c r="BX264" s="71">
        <v>0</v>
      </c>
      <c r="BY264" s="73">
        <v>0</v>
      </c>
      <c r="BZ264" s="73">
        <v>0</v>
      </c>
      <c r="CA264" s="73">
        <v>0</v>
      </c>
      <c r="CB264" s="73">
        <v>0</v>
      </c>
      <c r="CC264" s="73">
        <v>0</v>
      </c>
      <c r="CD264" s="73">
        <v>0</v>
      </c>
      <c r="CE264" s="73">
        <v>0</v>
      </c>
      <c r="CF264" s="73">
        <v>0</v>
      </c>
      <c r="CG264" s="73">
        <v>0</v>
      </c>
      <c r="CH264" s="73">
        <v>0</v>
      </c>
      <c r="CI264" s="73">
        <v>0</v>
      </c>
      <c r="CJ264" s="73">
        <v>0</v>
      </c>
      <c r="CK264" s="63" t="s">
        <v>2144</v>
      </c>
      <c r="CL264" s="74" t="s">
        <v>660</v>
      </c>
      <c r="CM264" s="74" t="s">
        <v>661</v>
      </c>
      <c r="CN264" s="74" t="s">
        <v>268</v>
      </c>
      <c r="CO264" s="60">
        <v>1</v>
      </c>
      <c r="CP264" s="61" t="s">
        <v>196</v>
      </c>
      <c r="CQ264" s="60">
        <v>105</v>
      </c>
      <c r="CR264" s="61" t="s">
        <v>1637</v>
      </c>
      <c r="CS264" s="60">
        <v>10505</v>
      </c>
      <c r="CT264" s="61" t="s">
        <v>1875</v>
      </c>
      <c r="CU264" s="62">
        <v>1050507</v>
      </c>
      <c r="CV264" s="63" t="s">
        <v>2134</v>
      </c>
      <c r="CW264" s="100" t="s">
        <v>345</v>
      </c>
      <c r="CX264" s="100" t="s">
        <v>196</v>
      </c>
      <c r="CY264" s="100" t="s">
        <v>1637</v>
      </c>
      <c r="CZ264" s="100" t="s">
        <v>1875</v>
      </c>
      <c r="DA264" s="100" t="s">
        <v>2134</v>
      </c>
    </row>
    <row r="265" spans="2:105" ht="140.25" hidden="1" x14ac:dyDescent="0.25">
      <c r="B265" s="65" t="s">
        <v>2145</v>
      </c>
      <c r="C265" s="80" t="s">
        <v>2146</v>
      </c>
      <c r="D265" s="63" t="s">
        <v>1113</v>
      </c>
      <c r="E265" s="65" t="s">
        <v>337</v>
      </c>
      <c r="F265" s="63" t="s">
        <v>338</v>
      </c>
      <c r="G265" s="62" t="s">
        <v>183</v>
      </c>
      <c r="H265" s="63" t="s">
        <v>653</v>
      </c>
      <c r="I265" s="62" t="s">
        <v>339</v>
      </c>
      <c r="J265" s="307">
        <v>2015</v>
      </c>
      <c r="K265" s="308">
        <v>0</v>
      </c>
      <c r="L265" s="63" t="s">
        <v>242</v>
      </c>
      <c r="M265" s="63" t="s">
        <v>2147</v>
      </c>
      <c r="N265" s="63" t="s">
        <v>2148</v>
      </c>
      <c r="O265" s="63" t="s">
        <v>1118</v>
      </c>
      <c r="P265" s="63" t="s">
        <v>657</v>
      </c>
      <c r="Q265" s="63"/>
      <c r="R265" s="63"/>
      <c r="S265" s="68">
        <v>4</v>
      </c>
      <c r="T265" s="69">
        <v>1</v>
      </c>
      <c r="U265" s="69">
        <v>2</v>
      </c>
      <c r="V265" s="69">
        <v>3</v>
      </c>
      <c r="W265" s="69">
        <v>4</v>
      </c>
      <c r="X265" s="71">
        <v>0</v>
      </c>
      <c r="Y265" s="79"/>
      <c r="Z265" s="79"/>
      <c r="AA265" s="79"/>
      <c r="AB265" s="79"/>
      <c r="AC265" s="79"/>
      <c r="AD265" s="79"/>
      <c r="AE265" s="79"/>
      <c r="AF265" s="79"/>
      <c r="AG265" s="79"/>
      <c r="AH265" s="79"/>
      <c r="AI265" s="79"/>
      <c r="AJ265" s="79"/>
      <c r="AK265" s="71">
        <v>0</v>
      </c>
      <c r="AL265" s="79"/>
      <c r="AM265" s="79"/>
      <c r="AN265" s="79"/>
      <c r="AO265" s="79"/>
      <c r="AP265" s="79"/>
      <c r="AQ265" s="79"/>
      <c r="AR265" s="79"/>
      <c r="AS265" s="79"/>
      <c r="AT265" s="79"/>
      <c r="AU265" s="79"/>
      <c r="AV265" s="79"/>
      <c r="AW265" s="79"/>
      <c r="AX265" s="71">
        <v>0</v>
      </c>
      <c r="AY265" s="79"/>
      <c r="AZ265" s="79"/>
      <c r="BA265" s="79"/>
      <c r="BB265" s="79"/>
      <c r="BC265" s="79"/>
      <c r="BD265" s="79"/>
      <c r="BE265" s="79"/>
      <c r="BF265" s="79"/>
      <c r="BG265" s="79"/>
      <c r="BH265" s="79"/>
      <c r="BI265" s="79"/>
      <c r="BJ265" s="79"/>
      <c r="BK265" s="71">
        <v>0</v>
      </c>
      <c r="BL265" s="79"/>
      <c r="BM265" s="79"/>
      <c r="BN265" s="79"/>
      <c r="BO265" s="79"/>
      <c r="BP265" s="79"/>
      <c r="BQ265" s="79"/>
      <c r="BR265" s="79"/>
      <c r="BS265" s="79"/>
      <c r="BT265" s="79"/>
      <c r="BU265" s="79"/>
      <c r="BV265" s="79"/>
      <c r="BW265" s="79"/>
      <c r="BX265" s="71">
        <v>0</v>
      </c>
      <c r="BY265" s="73">
        <v>0</v>
      </c>
      <c r="BZ265" s="73">
        <v>0</v>
      </c>
      <c r="CA265" s="73">
        <v>0</v>
      </c>
      <c r="CB265" s="73">
        <v>0</v>
      </c>
      <c r="CC265" s="73">
        <v>0</v>
      </c>
      <c r="CD265" s="73">
        <v>0</v>
      </c>
      <c r="CE265" s="73">
        <v>0</v>
      </c>
      <c r="CF265" s="73">
        <v>0</v>
      </c>
      <c r="CG265" s="73">
        <v>0</v>
      </c>
      <c r="CH265" s="73">
        <v>0</v>
      </c>
      <c r="CI265" s="73">
        <v>0</v>
      </c>
      <c r="CJ265" s="73">
        <v>0</v>
      </c>
      <c r="CK265" s="63" t="s">
        <v>2149</v>
      </c>
      <c r="CL265" s="74" t="s">
        <v>660</v>
      </c>
      <c r="CM265" s="74" t="s">
        <v>661</v>
      </c>
      <c r="CN265" s="74" t="s">
        <v>268</v>
      </c>
      <c r="CO265" s="60">
        <v>1</v>
      </c>
      <c r="CP265" s="61" t="s">
        <v>196</v>
      </c>
      <c r="CQ265" s="60">
        <v>105</v>
      </c>
      <c r="CR265" s="61" t="s">
        <v>1637</v>
      </c>
      <c r="CS265" s="60">
        <v>10505</v>
      </c>
      <c r="CT265" s="61" t="s">
        <v>1875</v>
      </c>
      <c r="CU265" s="62">
        <v>1050507</v>
      </c>
      <c r="CV265" s="63" t="s">
        <v>2134</v>
      </c>
      <c r="CW265" s="100" t="s">
        <v>345</v>
      </c>
      <c r="CX265" s="100" t="s">
        <v>196</v>
      </c>
      <c r="CY265" s="100" t="s">
        <v>1637</v>
      </c>
      <c r="CZ265" s="100" t="s">
        <v>1875</v>
      </c>
      <c r="DA265" s="100" t="s">
        <v>2134</v>
      </c>
    </row>
    <row r="266" spans="2:105" ht="140.25" hidden="1" x14ac:dyDescent="0.25">
      <c r="B266" s="65" t="s">
        <v>2150</v>
      </c>
      <c r="C266" s="80" t="s">
        <v>2151</v>
      </c>
      <c r="D266" s="63" t="s">
        <v>1113</v>
      </c>
      <c r="E266" s="65" t="s">
        <v>337</v>
      </c>
      <c r="F266" s="63" t="s">
        <v>338</v>
      </c>
      <c r="G266" s="62" t="s">
        <v>183</v>
      </c>
      <c r="H266" s="63" t="s">
        <v>653</v>
      </c>
      <c r="I266" s="62" t="s">
        <v>185</v>
      </c>
      <c r="J266" s="307">
        <v>2015</v>
      </c>
      <c r="K266" s="308">
        <v>0</v>
      </c>
      <c r="L266" s="63" t="s">
        <v>242</v>
      </c>
      <c r="M266" s="63" t="s">
        <v>2152</v>
      </c>
      <c r="N266" s="63" t="s">
        <v>2153</v>
      </c>
      <c r="O266" s="63" t="s">
        <v>1118</v>
      </c>
      <c r="P266" s="63" t="s">
        <v>657</v>
      </c>
      <c r="Q266" s="63"/>
      <c r="R266" s="63"/>
      <c r="S266" s="68">
        <v>4</v>
      </c>
      <c r="T266" s="69">
        <v>1</v>
      </c>
      <c r="U266" s="69">
        <v>2</v>
      </c>
      <c r="V266" s="69">
        <v>3</v>
      </c>
      <c r="W266" s="69">
        <v>4</v>
      </c>
      <c r="X266" s="71">
        <v>0</v>
      </c>
      <c r="Y266" s="79"/>
      <c r="Z266" s="79"/>
      <c r="AA266" s="79"/>
      <c r="AB266" s="79"/>
      <c r="AC266" s="79"/>
      <c r="AD266" s="79"/>
      <c r="AE266" s="79"/>
      <c r="AF266" s="79"/>
      <c r="AG266" s="79"/>
      <c r="AH266" s="79"/>
      <c r="AI266" s="79"/>
      <c r="AJ266" s="79"/>
      <c r="AK266" s="71">
        <v>0</v>
      </c>
      <c r="AL266" s="79"/>
      <c r="AM266" s="79"/>
      <c r="AN266" s="79"/>
      <c r="AO266" s="79"/>
      <c r="AP266" s="79"/>
      <c r="AQ266" s="79"/>
      <c r="AR266" s="79"/>
      <c r="AS266" s="79"/>
      <c r="AT266" s="79"/>
      <c r="AU266" s="79"/>
      <c r="AV266" s="79"/>
      <c r="AW266" s="79"/>
      <c r="AX266" s="71">
        <v>0</v>
      </c>
      <c r="AY266" s="79"/>
      <c r="AZ266" s="79"/>
      <c r="BA266" s="79"/>
      <c r="BB266" s="79"/>
      <c r="BC266" s="79"/>
      <c r="BD266" s="79"/>
      <c r="BE266" s="79"/>
      <c r="BF266" s="79"/>
      <c r="BG266" s="79"/>
      <c r="BH266" s="79"/>
      <c r="BI266" s="79"/>
      <c r="BJ266" s="79"/>
      <c r="BK266" s="71">
        <v>0</v>
      </c>
      <c r="BL266" s="79"/>
      <c r="BM266" s="79"/>
      <c r="BN266" s="79"/>
      <c r="BO266" s="79"/>
      <c r="BP266" s="79"/>
      <c r="BQ266" s="79"/>
      <c r="BR266" s="79"/>
      <c r="BS266" s="79"/>
      <c r="BT266" s="79"/>
      <c r="BU266" s="79"/>
      <c r="BV266" s="79"/>
      <c r="BW266" s="79"/>
      <c r="BX266" s="71">
        <v>0</v>
      </c>
      <c r="BY266" s="73">
        <v>0</v>
      </c>
      <c r="BZ266" s="73">
        <v>0</v>
      </c>
      <c r="CA266" s="73">
        <v>0</v>
      </c>
      <c r="CB266" s="73">
        <v>0</v>
      </c>
      <c r="CC266" s="73">
        <v>0</v>
      </c>
      <c r="CD266" s="73">
        <v>0</v>
      </c>
      <c r="CE266" s="73">
        <v>0</v>
      </c>
      <c r="CF266" s="73">
        <v>0</v>
      </c>
      <c r="CG266" s="73">
        <v>0</v>
      </c>
      <c r="CH266" s="73">
        <v>0</v>
      </c>
      <c r="CI266" s="73">
        <v>0</v>
      </c>
      <c r="CJ266" s="73">
        <v>0</v>
      </c>
      <c r="CK266" s="63" t="s">
        <v>2154</v>
      </c>
      <c r="CL266" s="74" t="s">
        <v>660</v>
      </c>
      <c r="CM266" s="74" t="s">
        <v>661</v>
      </c>
      <c r="CN266" s="74" t="s">
        <v>268</v>
      </c>
      <c r="CO266" s="60">
        <v>1</v>
      </c>
      <c r="CP266" s="61" t="s">
        <v>196</v>
      </c>
      <c r="CQ266" s="60">
        <v>105</v>
      </c>
      <c r="CR266" s="61" t="s">
        <v>1637</v>
      </c>
      <c r="CS266" s="60">
        <v>10505</v>
      </c>
      <c r="CT266" s="61" t="s">
        <v>1875</v>
      </c>
      <c r="CU266" s="62">
        <v>1050507</v>
      </c>
      <c r="CV266" s="63" t="s">
        <v>2134</v>
      </c>
      <c r="CW266" s="100" t="s">
        <v>345</v>
      </c>
      <c r="CX266" s="100" t="s">
        <v>196</v>
      </c>
      <c r="CY266" s="100" t="s">
        <v>1637</v>
      </c>
      <c r="CZ266" s="100" t="s">
        <v>1875</v>
      </c>
      <c r="DA266" s="100" t="s">
        <v>2134</v>
      </c>
    </row>
    <row r="267" spans="2:105" ht="140.25" hidden="1" x14ac:dyDescent="0.25">
      <c r="B267" s="65" t="s">
        <v>2155</v>
      </c>
      <c r="C267" s="80" t="s">
        <v>2156</v>
      </c>
      <c r="D267" s="63" t="s">
        <v>1113</v>
      </c>
      <c r="E267" s="65" t="s">
        <v>337</v>
      </c>
      <c r="F267" s="63" t="s">
        <v>338</v>
      </c>
      <c r="G267" s="62" t="s">
        <v>183</v>
      </c>
      <c r="H267" s="63" t="s">
        <v>653</v>
      </c>
      <c r="I267" s="62" t="s">
        <v>185</v>
      </c>
      <c r="J267" s="307">
        <v>2015</v>
      </c>
      <c r="K267" s="308">
        <v>0</v>
      </c>
      <c r="L267" s="63" t="s">
        <v>242</v>
      </c>
      <c r="M267" s="63" t="s">
        <v>2157</v>
      </c>
      <c r="N267" s="63" t="s">
        <v>2158</v>
      </c>
      <c r="O267" s="63" t="s">
        <v>1118</v>
      </c>
      <c r="P267" s="63" t="s">
        <v>657</v>
      </c>
      <c r="Q267" s="63"/>
      <c r="R267" s="63"/>
      <c r="S267" s="68">
        <v>1</v>
      </c>
      <c r="T267" s="69">
        <v>0</v>
      </c>
      <c r="U267" s="69">
        <v>0</v>
      </c>
      <c r="V267" s="69">
        <v>1</v>
      </c>
      <c r="W267" s="69">
        <v>1</v>
      </c>
      <c r="X267" s="71">
        <v>0</v>
      </c>
      <c r="Y267" s="79"/>
      <c r="Z267" s="79"/>
      <c r="AA267" s="79"/>
      <c r="AB267" s="79"/>
      <c r="AC267" s="79"/>
      <c r="AD267" s="79"/>
      <c r="AE267" s="79"/>
      <c r="AF267" s="79"/>
      <c r="AG267" s="79"/>
      <c r="AH267" s="79"/>
      <c r="AI267" s="79"/>
      <c r="AJ267" s="79"/>
      <c r="AK267" s="71">
        <v>0</v>
      </c>
      <c r="AL267" s="79"/>
      <c r="AM267" s="79"/>
      <c r="AN267" s="79"/>
      <c r="AO267" s="79"/>
      <c r="AP267" s="79"/>
      <c r="AQ267" s="79"/>
      <c r="AR267" s="79"/>
      <c r="AS267" s="79"/>
      <c r="AT267" s="79"/>
      <c r="AU267" s="79"/>
      <c r="AV267" s="79"/>
      <c r="AW267" s="79"/>
      <c r="AX267" s="71">
        <v>0</v>
      </c>
      <c r="AY267" s="79"/>
      <c r="AZ267" s="79"/>
      <c r="BA267" s="79"/>
      <c r="BB267" s="79"/>
      <c r="BC267" s="79"/>
      <c r="BD267" s="79"/>
      <c r="BE267" s="79"/>
      <c r="BF267" s="79"/>
      <c r="BG267" s="79"/>
      <c r="BH267" s="79"/>
      <c r="BI267" s="79"/>
      <c r="BJ267" s="79"/>
      <c r="BK267" s="71">
        <v>0</v>
      </c>
      <c r="BL267" s="79"/>
      <c r="BM267" s="79"/>
      <c r="BN267" s="79"/>
      <c r="BO267" s="79"/>
      <c r="BP267" s="79"/>
      <c r="BQ267" s="79"/>
      <c r="BR267" s="79"/>
      <c r="BS267" s="79"/>
      <c r="BT267" s="79"/>
      <c r="BU267" s="79"/>
      <c r="BV267" s="79"/>
      <c r="BW267" s="79"/>
      <c r="BX267" s="71">
        <v>0</v>
      </c>
      <c r="BY267" s="73">
        <v>0</v>
      </c>
      <c r="BZ267" s="73">
        <v>0</v>
      </c>
      <c r="CA267" s="73">
        <v>0</v>
      </c>
      <c r="CB267" s="73">
        <v>0</v>
      </c>
      <c r="CC267" s="73">
        <v>0</v>
      </c>
      <c r="CD267" s="73">
        <v>0</v>
      </c>
      <c r="CE267" s="73">
        <v>0</v>
      </c>
      <c r="CF267" s="73">
        <v>0</v>
      </c>
      <c r="CG267" s="73">
        <v>0</v>
      </c>
      <c r="CH267" s="73">
        <v>0</v>
      </c>
      <c r="CI267" s="73">
        <v>0</v>
      </c>
      <c r="CJ267" s="73">
        <v>0</v>
      </c>
      <c r="CK267" s="63" t="s">
        <v>2159</v>
      </c>
      <c r="CL267" s="74" t="s">
        <v>660</v>
      </c>
      <c r="CM267" s="74" t="s">
        <v>661</v>
      </c>
      <c r="CN267" s="74" t="s">
        <v>268</v>
      </c>
      <c r="CO267" s="60">
        <v>1</v>
      </c>
      <c r="CP267" s="61" t="s">
        <v>196</v>
      </c>
      <c r="CQ267" s="60">
        <v>105</v>
      </c>
      <c r="CR267" s="61" t="s">
        <v>1637</v>
      </c>
      <c r="CS267" s="60">
        <v>10505</v>
      </c>
      <c r="CT267" s="61" t="s">
        <v>1875</v>
      </c>
      <c r="CU267" s="62">
        <v>1050507</v>
      </c>
      <c r="CV267" s="63" t="s">
        <v>2134</v>
      </c>
      <c r="CW267" s="100" t="s">
        <v>345</v>
      </c>
      <c r="CX267" s="100" t="s">
        <v>196</v>
      </c>
      <c r="CY267" s="100" t="s">
        <v>1637</v>
      </c>
      <c r="CZ267" s="100" t="s">
        <v>1875</v>
      </c>
      <c r="DA267" s="100" t="s">
        <v>2134</v>
      </c>
    </row>
    <row r="268" spans="2:105" ht="140.25" hidden="1" x14ac:dyDescent="0.25">
      <c r="B268" s="65" t="s">
        <v>2160</v>
      </c>
      <c r="C268" s="65" t="s">
        <v>2161</v>
      </c>
      <c r="D268" s="63" t="s">
        <v>652</v>
      </c>
      <c r="E268" s="65" t="s">
        <v>337</v>
      </c>
      <c r="F268" s="63" t="s">
        <v>338</v>
      </c>
      <c r="G268" s="62" t="s">
        <v>183</v>
      </c>
      <c r="H268" s="63" t="s">
        <v>653</v>
      </c>
      <c r="I268" s="62" t="s">
        <v>339</v>
      </c>
      <c r="J268" s="307">
        <v>2015</v>
      </c>
      <c r="K268" s="308">
        <v>369</v>
      </c>
      <c r="L268" s="63" t="s">
        <v>242</v>
      </c>
      <c r="M268" s="63" t="s">
        <v>2162</v>
      </c>
      <c r="N268" s="63" t="s">
        <v>2163</v>
      </c>
      <c r="O268" s="63" t="s">
        <v>2164</v>
      </c>
      <c r="P268" s="63" t="s">
        <v>657</v>
      </c>
      <c r="Q268" s="63" t="s">
        <v>2165</v>
      </c>
      <c r="R268" s="63"/>
      <c r="S268" s="68">
        <v>2000</v>
      </c>
      <c r="T268" s="69">
        <v>500</v>
      </c>
      <c r="U268" s="69">
        <v>1000</v>
      </c>
      <c r="V268" s="69">
        <v>1500</v>
      </c>
      <c r="W268" s="69">
        <v>2000</v>
      </c>
      <c r="X268" s="71">
        <v>6440506</v>
      </c>
      <c r="Y268" s="79"/>
      <c r="Z268" s="79"/>
      <c r="AA268" s="79"/>
      <c r="AB268" s="79"/>
      <c r="AC268" s="79"/>
      <c r="AD268" s="79"/>
      <c r="AE268" s="79"/>
      <c r="AF268" s="78">
        <v>6440506</v>
      </c>
      <c r="AG268" s="79"/>
      <c r="AH268" s="79"/>
      <c r="AI268" s="79"/>
      <c r="AJ268" s="79"/>
      <c r="AK268" s="71">
        <v>6632760</v>
      </c>
      <c r="AL268" s="79"/>
      <c r="AM268" s="79"/>
      <c r="AN268" s="79"/>
      <c r="AO268" s="79"/>
      <c r="AP268" s="79"/>
      <c r="AQ268" s="79"/>
      <c r="AR268" s="79"/>
      <c r="AS268" s="78">
        <v>6632760</v>
      </c>
      <c r="AT268" s="79"/>
      <c r="AU268" s="79"/>
      <c r="AV268" s="79"/>
      <c r="AW268" s="79"/>
      <c r="AX268" s="71">
        <v>6833753</v>
      </c>
      <c r="AY268" s="79"/>
      <c r="AZ268" s="79"/>
      <c r="BA268" s="79"/>
      <c r="BB268" s="79"/>
      <c r="BC268" s="79"/>
      <c r="BD268" s="79"/>
      <c r="BE268" s="79"/>
      <c r="BF268" s="78">
        <v>6833753</v>
      </c>
      <c r="BG268" s="79"/>
      <c r="BH268" s="79"/>
      <c r="BI268" s="79"/>
      <c r="BJ268" s="79"/>
      <c r="BK268" s="71">
        <v>7034746</v>
      </c>
      <c r="BL268" s="79"/>
      <c r="BM268" s="79"/>
      <c r="BN268" s="79"/>
      <c r="BO268" s="79"/>
      <c r="BP268" s="79"/>
      <c r="BQ268" s="79"/>
      <c r="BR268" s="79"/>
      <c r="BS268" s="78">
        <v>7034746</v>
      </c>
      <c r="BT268" s="79"/>
      <c r="BU268" s="79"/>
      <c r="BV268" s="79"/>
      <c r="BW268" s="79"/>
      <c r="BX268" s="71">
        <v>26941765</v>
      </c>
      <c r="BY268" s="73">
        <v>0</v>
      </c>
      <c r="BZ268" s="73">
        <v>0</v>
      </c>
      <c r="CA268" s="73">
        <v>0</v>
      </c>
      <c r="CB268" s="73">
        <v>0</v>
      </c>
      <c r="CC268" s="73">
        <v>0</v>
      </c>
      <c r="CD268" s="73">
        <v>0</v>
      </c>
      <c r="CE268" s="73">
        <v>0</v>
      </c>
      <c r="CF268" s="73">
        <v>26941765</v>
      </c>
      <c r="CG268" s="73">
        <v>0</v>
      </c>
      <c r="CH268" s="73">
        <v>0</v>
      </c>
      <c r="CI268" s="73">
        <v>0</v>
      </c>
      <c r="CJ268" s="73">
        <v>0</v>
      </c>
      <c r="CK268" s="63" t="s">
        <v>2166</v>
      </c>
      <c r="CL268" s="74" t="s">
        <v>660</v>
      </c>
      <c r="CM268" s="74" t="s">
        <v>661</v>
      </c>
      <c r="CN268" s="74" t="s">
        <v>268</v>
      </c>
      <c r="CO268" s="60">
        <v>1</v>
      </c>
      <c r="CP268" s="61" t="s">
        <v>196</v>
      </c>
      <c r="CQ268" s="60">
        <v>105</v>
      </c>
      <c r="CR268" s="61" t="s">
        <v>1637</v>
      </c>
      <c r="CS268" s="60">
        <v>10505</v>
      </c>
      <c r="CT268" s="61" t="s">
        <v>1875</v>
      </c>
      <c r="CU268" s="62">
        <v>1050507</v>
      </c>
      <c r="CV268" s="63" t="s">
        <v>2134</v>
      </c>
      <c r="CW268" s="100" t="s">
        <v>345</v>
      </c>
      <c r="CX268" s="100" t="s">
        <v>196</v>
      </c>
      <c r="CY268" s="100" t="s">
        <v>1637</v>
      </c>
      <c r="CZ268" s="100" t="s">
        <v>1875</v>
      </c>
      <c r="DA268" s="100" t="s">
        <v>2134</v>
      </c>
    </row>
    <row r="269" spans="2:105" ht="127.5" hidden="1" x14ac:dyDescent="0.25">
      <c r="B269" s="65" t="s">
        <v>2167</v>
      </c>
      <c r="C269" s="65" t="s">
        <v>2168</v>
      </c>
      <c r="D269" s="63" t="s">
        <v>486</v>
      </c>
      <c r="E269" s="65" t="s">
        <v>2169</v>
      </c>
      <c r="F269" s="63" t="s">
        <v>2170</v>
      </c>
      <c r="G269" s="62" t="s">
        <v>240</v>
      </c>
      <c r="H269" s="63" t="s">
        <v>489</v>
      </c>
      <c r="I269" s="62" t="s">
        <v>185</v>
      </c>
      <c r="J269" s="307">
        <v>2015</v>
      </c>
      <c r="K269" s="308" t="s">
        <v>490</v>
      </c>
      <c r="L269" s="95" t="s">
        <v>491</v>
      </c>
      <c r="M269" s="63" t="s">
        <v>2171</v>
      </c>
      <c r="N269" s="63" t="s">
        <v>2172</v>
      </c>
      <c r="O269" s="63" t="s">
        <v>2173</v>
      </c>
      <c r="P269" s="63" t="s">
        <v>246</v>
      </c>
      <c r="Q269" s="63" t="s">
        <v>2174</v>
      </c>
      <c r="R269" s="63"/>
      <c r="S269" s="68">
        <v>1</v>
      </c>
      <c r="T269" s="69">
        <v>1</v>
      </c>
      <c r="U269" s="69">
        <v>1</v>
      </c>
      <c r="V269" s="69">
        <v>1</v>
      </c>
      <c r="W269" s="69">
        <v>1</v>
      </c>
      <c r="X269" s="71">
        <v>291224000</v>
      </c>
      <c r="Y269" s="97"/>
      <c r="Z269" s="79"/>
      <c r="AA269" s="79"/>
      <c r="AB269" s="97">
        <v>291224000</v>
      </c>
      <c r="AC269" s="79"/>
      <c r="AD269" s="79"/>
      <c r="AE269" s="79"/>
      <c r="AF269" s="79"/>
      <c r="AG269" s="79"/>
      <c r="AH269" s="79"/>
      <c r="AI269" s="79"/>
      <c r="AJ269" s="79"/>
      <c r="AK269" s="71">
        <v>90000000</v>
      </c>
      <c r="AL269" s="79"/>
      <c r="AM269" s="79"/>
      <c r="AN269" s="79"/>
      <c r="AO269" s="97">
        <v>90000000</v>
      </c>
      <c r="AP269" s="79"/>
      <c r="AQ269" s="79"/>
      <c r="AR269" s="79"/>
      <c r="AS269" s="79"/>
      <c r="AT269" s="79"/>
      <c r="AU269" s="79"/>
      <c r="AV269" s="79"/>
      <c r="AW269" s="79"/>
      <c r="AX269" s="71">
        <v>90000000</v>
      </c>
      <c r="AY269" s="79"/>
      <c r="AZ269" s="79"/>
      <c r="BA269" s="79"/>
      <c r="BB269" s="97">
        <v>90000000</v>
      </c>
      <c r="BC269" s="79"/>
      <c r="BD269" s="79"/>
      <c r="BE269" s="79"/>
      <c r="BF269" s="79"/>
      <c r="BG269" s="79"/>
      <c r="BH269" s="79"/>
      <c r="BI269" s="79"/>
      <c r="BJ269" s="79"/>
      <c r="BK269" s="71">
        <v>90000000</v>
      </c>
      <c r="BL269" s="79"/>
      <c r="BM269" s="79"/>
      <c r="BN269" s="79"/>
      <c r="BO269" s="97">
        <v>90000000</v>
      </c>
      <c r="BP269" s="79"/>
      <c r="BQ269" s="79"/>
      <c r="BR269" s="79"/>
      <c r="BS269" s="79"/>
      <c r="BT269" s="79"/>
      <c r="BU269" s="79"/>
      <c r="BV269" s="79"/>
      <c r="BW269" s="79"/>
      <c r="BX269" s="71">
        <v>561224000</v>
      </c>
      <c r="BY269" s="73">
        <v>0</v>
      </c>
      <c r="BZ269" s="73">
        <v>0</v>
      </c>
      <c r="CA269" s="73">
        <v>0</v>
      </c>
      <c r="CB269" s="73">
        <v>561224000</v>
      </c>
      <c r="CC269" s="73">
        <v>0</v>
      </c>
      <c r="CD269" s="73">
        <v>0</v>
      </c>
      <c r="CE269" s="73">
        <v>0</v>
      </c>
      <c r="CF269" s="73">
        <v>0</v>
      </c>
      <c r="CG269" s="73">
        <v>0</v>
      </c>
      <c r="CH269" s="73">
        <v>0</v>
      </c>
      <c r="CI269" s="73">
        <v>0</v>
      </c>
      <c r="CJ269" s="73">
        <v>0</v>
      </c>
      <c r="CK269" s="63" t="s">
        <v>2175</v>
      </c>
      <c r="CL269" s="74" t="s">
        <v>479</v>
      </c>
      <c r="CM269" s="74" t="s">
        <v>480</v>
      </c>
      <c r="CN269" s="74" t="s">
        <v>606</v>
      </c>
      <c r="CO269" s="60">
        <v>1</v>
      </c>
      <c r="CP269" s="61" t="s">
        <v>196</v>
      </c>
      <c r="CQ269" s="60">
        <v>105</v>
      </c>
      <c r="CR269" s="61" t="s">
        <v>1637</v>
      </c>
      <c r="CS269" s="60">
        <v>10506</v>
      </c>
      <c r="CT269" s="61" t="s">
        <v>2176</v>
      </c>
      <c r="CU269" s="62">
        <v>1050601</v>
      </c>
      <c r="CV269" s="63" t="s">
        <v>2177</v>
      </c>
      <c r="CW269" s="100" t="s">
        <v>2178</v>
      </c>
      <c r="CX269" s="100" t="s">
        <v>196</v>
      </c>
      <c r="CY269" s="100" t="s">
        <v>1637</v>
      </c>
      <c r="CZ269" s="100" t="s">
        <v>2176</v>
      </c>
      <c r="DA269" s="100" t="s">
        <v>2177</v>
      </c>
    </row>
    <row r="270" spans="2:105" ht="127.5" hidden="1" x14ac:dyDescent="0.25">
      <c r="B270" s="65" t="s">
        <v>2179</v>
      </c>
      <c r="C270" s="65" t="s">
        <v>2180</v>
      </c>
      <c r="D270" s="63" t="s">
        <v>486</v>
      </c>
      <c r="E270" s="65" t="s">
        <v>2169</v>
      </c>
      <c r="F270" s="63" t="s">
        <v>2170</v>
      </c>
      <c r="G270" s="62" t="s">
        <v>183</v>
      </c>
      <c r="H270" s="63" t="s">
        <v>489</v>
      </c>
      <c r="I270" s="62" t="s">
        <v>185</v>
      </c>
      <c r="J270" s="307">
        <v>2015</v>
      </c>
      <c r="K270" s="308" t="s">
        <v>490</v>
      </c>
      <c r="L270" s="95" t="s">
        <v>491</v>
      </c>
      <c r="M270" s="63" t="s">
        <v>2181</v>
      </c>
      <c r="N270" s="63" t="s">
        <v>2182</v>
      </c>
      <c r="O270" s="63" t="s">
        <v>2183</v>
      </c>
      <c r="P270" s="63" t="s">
        <v>246</v>
      </c>
      <c r="Q270" s="63" t="s">
        <v>2184</v>
      </c>
      <c r="R270" s="63"/>
      <c r="S270" s="68">
        <v>1</v>
      </c>
      <c r="T270" s="69">
        <v>0</v>
      </c>
      <c r="U270" s="69">
        <v>1</v>
      </c>
      <c r="V270" s="69">
        <v>1</v>
      </c>
      <c r="W270" s="69">
        <v>1</v>
      </c>
      <c r="X270" s="71">
        <v>0</v>
      </c>
      <c r="Y270" s="79"/>
      <c r="Z270" s="79"/>
      <c r="AA270" s="79"/>
      <c r="AB270" s="79"/>
      <c r="AC270" s="79"/>
      <c r="AD270" s="79"/>
      <c r="AE270" s="79"/>
      <c r="AF270" s="79"/>
      <c r="AG270" s="97"/>
      <c r="AH270" s="79"/>
      <c r="AI270" s="79"/>
      <c r="AJ270" s="79"/>
      <c r="AK270" s="71">
        <v>76950720</v>
      </c>
      <c r="AL270" s="79"/>
      <c r="AM270" s="79"/>
      <c r="AN270" s="79"/>
      <c r="AO270" s="97">
        <v>76950720</v>
      </c>
      <c r="AP270" s="79"/>
      <c r="AQ270" s="79"/>
      <c r="AR270" s="79"/>
      <c r="AS270" s="79"/>
      <c r="AT270" s="79"/>
      <c r="AU270" s="79"/>
      <c r="AV270" s="79"/>
      <c r="AW270" s="79"/>
      <c r="AX270" s="71">
        <v>100000000</v>
      </c>
      <c r="AY270" s="79"/>
      <c r="AZ270" s="79"/>
      <c r="BA270" s="79"/>
      <c r="BB270" s="97">
        <v>100000000</v>
      </c>
      <c r="BC270" s="79"/>
      <c r="BD270" s="79"/>
      <c r="BE270" s="79"/>
      <c r="BF270" s="79"/>
      <c r="BG270" s="79"/>
      <c r="BH270" s="79"/>
      <c r="BI270" s="79"/>
      <c r="BJ270" s="79"/>
      <c r="BK270" s="71">
        <v>100000000</v>
      </c>
      <c r="BL270" s="79"/>
      <c r="BM270" s="79"/>
      <c r="BN270" s="79"/>
      <c r="BO270" s="97">
        <v>100000000</v>
      </c>
      <c r="BP270" s="79"/>
      <c r="BQ270" s="79"/>
      <c r="BR270" s="79"/>
      <c r="BS270" s="79"/>
      <c r="BT270" s="79"/>
      <c r="BU270" s="79"/>
      <c r="BV270" s="79"/>
      <c r="BW270" s="79"/>
      <c r="BX270" s="71">
        <v>276950720</v>
      </c>
      <c r="BY270" s="73">
        <v>0</v>
      </c>
      <c r="BZ270" s="73">
        <v>0</v>
      </c>
      <c r="CA270" s="73">
        <v>0</v>
      </c>
      <c r="CB270" s="73">
        <v>276950720</v>
      </c>
      <c r="CC270" s="73">
        <v>0</v>
      </c>
      <c r="CD270" s="73">
        <v>0</v>
      </c>
      <c r="CE270" s="73">
        <v>0</v>
      </c>
      <c r="CF270" s="73">
        <v>0</v>
      </c>
      <c r="CG270" s="73">
        <v>0</v>
      </c>
      <c r="CH270" s="73">
        <v>0</v>
      </c>
      <c r="CI270" s="73">
        <v>0</v>
      </c>
      <c r="CJ270" s="73">
        <v>0</v>
      </c>
      <c r="CK270" s="63" t="s">
        <v>2185</v>
      </c>
      <c r="CL270" s="74" t="s">
        <v>479</v>
      </c>
      <c r="CM270" s="74" t="s">
        <v>480</v>
      </c>
      <c r="CN270" s="74" t="s">
        <v>606</v>
      </c>
      <c r="CO270" s="60">
        <v>1</v>
      </c>
      <c r="CP270" s="61" t="s">
        <v>196</v>
      </c>
      <c r="CQ270" s="60">
        <v>105</v>
      </c>
      <c r="CR270" s="61" t="s">
        <v>1637</v>
      </c>
      <c r="CS270" s="60">
        <v>10506</v>
      </c>
      <c r="CT270" s="61" t="s">
        <v>2176</v>
      </c>
      <c r="CU270" s="62">
        <v>1050601</v>
      </c>
      <c r="CV270" s="63" t="s">
        <v>2177</v>
      </c>
      <c r="CW270" s="100" t="s">
        <v>2178</v>
      </c>
      <c r="CX270" s="100" t="s">
        <v>196</v>
      </c>
      <c r="CY270" s="100" t="s">
        <v>1637</v>
      </c>
      <c r="CZ270" s="100" t="s">
        <v>2176</v>
      </c>
      <c r="DA270" s="100" t="s">
        <v>2177</v>
      </c>
    </row>
    <row r="271" spans="2:105" ht="127.5" hidden="1" x14ac:dyDescent="0.25">
      <c r="B271" s="65" t="s">
        <v>2186</v>
      </c>
      <c r="C271" s="65" t="s">
        <v>2187</v>
      </c>
      <c r="D271" s="63" t="s">
        <v>652</v>
      </c>
      <c r="E271" s="65" t="s">
        <v>2188</v>
      </c>
      <c r="F271" s="63" t="s">
        <v>2189</v>
      </c>
      <c r="G271" s="62" t="s">
        <v>183</v>
      </c>
      <c r="H271" s="63" t="s">
        <v>653</v>
      </c>
      <c r="I271" s="62" t="s">
        <v>515</v>
      </c>
      <c r="J271" s="307">
        <v>2015</v>
      </c>
      <c r="K271" s="308">
        <v>5000</v>
      </c>
      <c r="L271" s="63" t="s">
        <v>242</v>
      </c>
      <c r="M271" s="63" t="s">
        <v>2190</v>
      </c>
      <c r="N271" s="63" t="s">
        <v>2191</v>
      </c>
      <c r="O271" s="63" t="s">
        <v>2192</v>
      </c>
      <c r="P271" s="63" t="s">
        <v>657</v>
      </c>
      <c r="Q271" s="63" t="s">
        <v>2193</v>
      </c>
      <c r="R271" s="65"/>
      <c r="S271" s="68">
        <v>27360</v>
      </c>
      <c r="T271" s="69">
        <v>6840</v>
      </c>
      <c r="U271" s="69">
        <v>13680</v>
      </c>
      <c r="V271" s="69">
        <v>20520</v>
      </c>
      <c r="W271" s="69">
        <v>27360</v>
      </c>
      <c r="X271" s="71">
        <v>88106124</v>
      </c>
      <c r="Y271" s="79"/>
      <c r="Z271" s="79"/>
      <c r="AA271" s="79"/>
      <c r="AB271" s="79"/>
      <c r="AC271" s="79"/>
      <c r="AD271" s="79"/>
      <c r="AE271" s="79"/>
      <c r="AF271" s="78">
        <v>88106124</v>
      </c>
      <c r="AG271" s="79"/>
      <c r="AH271" s="79"/>
      <c r="AI271" s="79"/>
      <c r="AJ271" s="79"/>
      <c r="AK271" s="71">
        <v>90736158</v>
      </c>
      <c r="AL271" s="79"/>
      <c r="AM271" s="79"/>
      <c r="AN271" s="79"/>
      <c r="AO271" s="79"/>
      <c r="AP271" s="79"/>
      <c r="AQ271" s="79"/>
      <c r="AR271" s="79"/>
      <c r="AS271" s="78">
        <v>90736158</v>
      </c>
      <c r="AT271" s="79"/>
      <c r="AU271" s="79"/>
      <c r="AV271" s="79"/>
      <c r="AW271" s="79"/>
      <c r="AX271" s="71">
        <v>93485738</v>
      </c>
      <c r="AY271" s="79"/>
      <c r="AZ271" s="79"/>
      <c r="BA271" s="79"/>
      <c r="BB271" s="79"/>
      <c r="BC271" s="79"/>
      <c r="BD271" s="79"/>
      <c r="BE271" s="79"/>
      <c r="BF271" s="78">
        <v>93485738</v>
      </c>
      <c r="BG271" s="79"/>
      <c r="BH271" s="79"/>
      <c r="BI271" s="79"/>
      <c r="BJ271" s="79"/>
      <c r="BK271" s="71">
        <v>96235319</v>
      </c>
      <c r="BL271" s="79"/>
      <c r="BM271" s="79"/>
      <c r="BN271" s="79"/>
      <c r="BO271" s="79"/>
      <c r="BP271" s="79"/>
      <c r="BQ271" s="79"/>
      <c r="BR271" s="79"/>
      <c r="BS271" s="78">
        <v>96235319</v>
      </c>
      <c r="BT271" s="79"/>
      <c r="BU271" s="79"/>
      <c r="BV271" s="79"/>
      <c r="BW271" s="79"/>
      <c r="BX271" s="71">
        <v>368563339</v>
      </c>
      <c r="BY271" s="73">
        <v>0</v>
      </c>
      <c r="BZ271" s="73">
        <v>0</v>
      </c>
      <c r="CA271" s="73">
        <v>0</v>
      </c>
      <c r="CB271" s="73">
        <v>0</v>
      </c>
      <c r="CC271" s="73">
        <v>0</v>
      </c>
      <c r="CD271" s="73">
        <v>0</v>
      </c>
      <c r="CE271" s="73">
        <v>0</v>
      </c>
      <c r="CF271" s="73">
        <v>368563339</v>
      </c>
      <c r="CG271" s="73">
        <v>0</v>
      </c>
      <c r="CH271" s="73">
        <v>0</v>
      </c>
      <c r="CI271" s="73">
        <v>0</v>
      </c>
      <c r="CJ271" s="73">
        <v>0</v>
      </c>
      <c r="CK271" s="63" t="s">
        <v>2194</v>
      </c>
      <c r="CL271" s="74" t="s">
        <v>479</v>
      </c>
      <c r="CM271" s="74" t="s">
        <v>480</v>
      </c>
      <c r="CN271" s="74" t="s">
        <v>268</v>
      </c>
      <c r="CO271" s="60">
        <v>1</v>
      </c>
      <c r="CP271" s="61" t="s">
        <v>196</v>
      </c>
      <c r="CQ271" s="60">
        <v>105</v>
      </c>
      <c r="CR271" s="61" t="s">
        <v>1637</v>
      </c>
      <c r="CS271" s="60">
        <v>10507</v>
      </c>
      <c r="CT271" s="61" t="s">
        <v>2195</v>
      </c>
      <c r="CU271" s="62">
        <v>1050701</v>
      </c>
      <c r="CV271" s="63" t="s">
        <v>2196</v>
      </c>
      <c r="CW271" s="100" t="s">
        <v>2197</v>
      </c>
      <c r="CX271" s="100" t="s">
        <v>196</v>
      </c>
      <c r="CY271" s="100" t="s">
        <v>1637</v>
      </c>
      <c r="CZ271" s="100" t="s">
        <v>2195</v>
      </c>
      <c r="DA271" s="100" t="s">
        <v>2196</v>
      </c>
    </row>
    <row r="272" spans="2:105" ht="127.5" hidden="1" x14ac:dyDescent="0.25">
      <c r="B272" s="99" t="s">
        <v>2198</v>
      </c>
      <c r="C272" s="65" t="s">
        <v>2199</v>
      </c>
      <c r="D272" s="63" t="s">
        <v>564</v>
      </c>
      <c r="E272" s="65" t="s">
        <v>2188</v>
      </c>
      <c r="F272" s="63" t="s">
        <v>2189</v>
      </c>
      <c r="G272" s="62" t="s">
        <v>183</v>
      </c>
      <c r="H272" s="63" t="s">
        <v>567</v>
      </c>
      <c r="I272" s="62" t="s">
        <v>515</v>
      </c>
      <c r="J272" s="307">
        <v>2015</v>
      </c>
      <c r="K272" s="308" t="s">
        <v>490</v>
      </c>
      <c r="L272" s="63" t="s">
        <v>568</v>
      </c>
      <c r="M272" s="63" t="s">
        <v>2200</v>
      </c>
      <c r="N272" s="63" t="s">
        <v>2201</v>
      </c>
      <c r="O272" s="63" t="s">
        <v>2202</v>
      </c>
      <c r="P272" s="63" t="s">
        <v>246</v>
      </c>
      <c r="Q272" s="63" t="s">
        <v>2203</v>
      </c>
      <c r="R272" s="63"/>
      <c r="S272" s="68">
        <v>2500</v>
      </c>
      <c r="T272" s="69">
        <v>200</v>
      </c>
      <c r="U272" s="69">
        <v>700</v>
      </c>
      <c r="V272" s="69">
        <v>1700</v>
      </c>
      <c r="W272" s="69">
        <v>2500</v>
      </c>
      <c r="X272" s="71">
        <v>775200000</v>
      </c>
      <c r="Y272" s="79"/>
      <c r="Z272" s="79"/>
      <c r="AA272" s="79"/>
      <c r="AB272" s="79">
        <v>775200000</v>
      </c>
      <c r="AC272" s="79"/>
      <c r="AD272" s="79"/>
      <c r="AE272" s="79"/>
      <c r="AF272" s="79"/>
      <c r="AG272" s="79"/>
      <c r="AH272" s="79"/>
      <c r="AI272" s="79"/>
      <c r="AJ272" s="79"/>
      <c r="AK272" s="71">
        <v>798456000</v>
      </c>
      <c r="AL272" s="79"/>
      <c r="AM272" s="79"/>
      <c r="AN272" s="79"/>
      <c r="AO272" s="79">
        <v>798456000</v>
      </c>
      <c r="AP272" s="79"/>
      <c r="AQ272" s="79"/>
      <c r="AR272" s="79"/>
      <c r="AS272" s="79"/>
      <c r="AT272" s="79"/>
      <c r="AU272" s="79"/>
      <c r="AV272" s="79"/>
      <c r="AW272" s="79"/>
      <c r="AX272" s="71">
        <v>822409680</v>
      </c>
      <c r="AY272" s="79"/>
      <c r="AZ272" s="79"/>
      <c r="BA272" s="79"/>
      <c r="BB272" s="79">
        <v>822409680</v>
      </c>
      <c r="BC272" s="79"/>
      <c r="BD272" s="79"/>
      <c r="BE272" s="79"/>
      <c r="BF272" s="79"/>
      <c r="BG272" s="79"/>
      <c r="BH272" s="79"/>
      <c r="BI272" s="79"/>
      <c r="BJ272" s="79"/>
      <c r="BK272" s="71">
        <v>847081970.39999998</v>
      </c>
      <c r="BL272" s="79"/>
      <c r="BM272" s="79"/>
      <c r="BN272" s="79"/>
      <c r="BO272" s="79">
        <v>847081970.39999998</v>
      </c>
      <c r="BP272" s="79"/>
      <c r="BQ272" s="79"/>
      <c r="BR272" s="79"/>
      <c r="BS272" s="79"/>
      <c r="BT272" s="79"/>
      <c r="BU272" s="79"/>
      <c r="BV272" s="79"/>
      <c r="BW272" s="79"/>
      <c r="BX272" s="71">
        <v>3243147650.4000001</v>
      </c>
      <c r="BY272" s="73">
        <v>0</v>
      </c>
      <c r="BZ272" s="73">
        <v>0</v>
      </c>
      <c r="CA272" s="73">
        <v>0</v>
      </c>
      <c r="CB272" s="73">
        <v>3243147650.4000001</v>
      </c>
      <c r="CC272" s="73">
        <v>0</v>
      </c>
      <c r="CD272" s="73">
        <v>0</v>
      </c>
      <c r="CE272" s="73">
        <v>0</v>
      </c>
      <c r="CF272" s="73">
        <v>0</v>
      </c>
      <c r="CG272" s="73">
        <v>0</v>
      </c>
      <c r="CH272" s="73">
        <v>0</v>
      </c>
      <c r="CI272" s="73">
        <v>0</v>
      </c>
      <c r="CJ272" s="73">
        <v>0</v>
      </c>
      <c r="CK272" s="63" t="s">
        <v>2204</v>
      </c>
      <c r="CL272" s="74" t="s">
        <v>479</v>
      </c>
      <c r="CM272" s="74" t="s">
        <v>480</v>
      </c>
      <c r="CN272" s="74" t="s">
        <v>268</v>
      </c>
      <c r="CO272" s="60">
        <v>1</v>
      </c>
      <c r="CP272" s="61" t="s">
        <v>196</v>
      </c>
      <c r="CQ272" s="60">
        <v>105</v>
      </c>
      <c r="CR272" s="61" t="s">
        <v>1637</v>
      </c>
      <c r="CS272" s="60">
        <v>10507</v>
      </c>
      <c r="CT272" s="61" t="s">
        <v>2195</v>
      </c>
      <c r="CU272" s="62">
        <v>1050701</v>
      </c>
      <c r="CV272" s="63" t="s">
        <v>2196</v>
      </c>
      <c r="CW272" s="100" t="s">
        <v>2197</v>
      </c>
      <c r="CX272" s="100" t="s">
        <v>196</v>
      </c>
      <c r="CY272" s="100" t="s">
        <v>1637</v>
      </c>
      <c r="CZ272" s="100" t="s">
        <v>2195</v>
      </c>
      <c r="DA272" s="100" t="s">
        <v>2196</v>
      </c>
    </row>
    <row r="273" spans="2:105" ht="127.5" hidden="1" x14ac:dyDescent="0.25">
      <c r="B273" s="99" t="s">
        <v>2205</v>
      </c>
      <c r="C273" s="65" t="s">
        <v>2206</v>
      </c>
      <c r="D273" s="63" t="s">
        <v>564</v>
      </c>
      <c r="E273" s="65" t="s">
        <v>2188</v>
      </c>
      <c r="F273" s="63" t="s">
        <v>2189</v>
      </c>
      <c r="G273" s="62" t="s">
        <v>183</v>
      </c>
      <c r="H273" s="63" t="s">
        <v>567</v>
      </c>
      <c r="I273" s="62" t="s">
        <v>515</v>
      </c>
      <c r="J273" s="307" t="s">
        <v>232</v>
      </c>
      <c r="K273" s="308">
        <v>0</v>
      </c>
      <c r="L273" s="63" t="s">
        <v>568</v>
      </c>
      <c r="M273" s="63" t="s">
        <v>2207</v>
      </c>
      <c r="N273" s="63" t="s">
        <v>2208</v>
      </c>
      <c r="O273" s="63" t="s">
        <v>2209</v>
      </c>
      <c r="P273" s="63" t="s">
        <v>246</v>
      </c>
      <c r="Q273" s="63" t="s">
        <v>2210</v>
      </c>
      <c r="R273" s="63"/>
      <c r="S273" s="68">
        <v>50</v>
      </c>
      <c r="T273" s="69">
        <v>10</v>
      </c>
      <c r="U273" s="69">
        <v>20</v>
      </c>
      <c r="V273" s="69">
        <v>35</v>
      </c>
      <c r="W273" s="69">
        <v>50</v>
      </c>
      <c r="X273" s="71">
        <v>775200000</v>
      </c>
      <c r="Y273" s="79"/>
      <c r="Z273" s="79"/>
      <c r="AA273" s="79"/>
      <c r="AB273" s="79">
        <v>775200000</v>
      </c>
      <c r="AC273" s="79"/>
      <c r="AD273" s="79"/>
      <c r="AE273" s="79"/>
      <c r="AF273" s="79"/>
      <c r="AG273" s="79"/>
      <c r="AH273" s="79"/>
      <c r="AI273" s="79"/>
      <c r="AJ273" s="79"/>
      <c r="AK273" s="71">
        <v>798456000</v>
      </c>
      <c r="AL273" s="79"/>
      <c r="AM273" s="79"/>
      <c r="AN273" s="79"/>
      <c r="AO273" s="79">
        <v>798456000</v>
      </c>
      <c r="AP273" s="79"/>
      <c r="AQ273" s="79"/>
      <c r="AR273" s="79"/>
      <c r="AS273" s="79"/>
      <c r="AT273" s="79"/>
      <c r="AU273" s="79"/>
      <c r="AV273" s="79"/>
      <c r="AW273" s="79"/>
      <c r="AX273" s="71">
        <v>822409680</v>
      </c>
      <c r="AY273" s="79"/>
      <c r="AZ273" s="79"/>
      <c r="BA273" s="79"/>
      <c r="BB273" s="79">
        <v>822409680</v>
      </c>
      <c r="BC273" s="79"/>
      <c r="BD273" s="79"/>
      <c r="BE273" s="79"/>
      <c r="BF273" s="79"/>
      <c r="BG273" s="79"/>
      <c r="BH273" s="79"/>
      <c r="BI273" s="79"/>
      <c r="BJ273" s="79"/>
      <c r="BK273" s="71">
        <v>847081970.39999998</v>
      </c>
      <c r="BL273" s="79"/>
      <c r="BM273" s="79"/>
      <c r="BN273" s="79"/>
      <c r="BO273" s="79">
        <v>847081970.39999998</v>
      </c>
      <c r="BP273" s="79"/>
      <c r="BQ273" s="79"/>
      <c r="BR273" s="79"/>
      <c r="BS273" s="79"/>
      <c r="BT273" s="79"/>
      <c r="BU273" s="79"/>
      <c r="BV273" s="79"/>
      <c r="BW273" s="79"/>
      <c r="BX273" s="71">
        <v>3243147650.4000001</v>
      </c>
      <c r="BY273" s="73">
        <v>0</v>
      </c>
      <c r="BZ273" s="73">
        <v>0</v>
      </c>
      <c r="CA273" s="73">
        <v>0</v>
      </c>
      <c r="CB273" s="73">
        <v>3243147650.4000001</v>
      </c>
      <c r="CC273" s="73">
        <v>0</v>
      </c>
      <c r="CD273" s="73">
        <v>0</v>
      </c>
      <c r="CE273" s="73">
        <v>0</v>
      </c>
      <c r="CF273" s="73">
        <v>0</v>
      </c>
      <c r="CG273" s="73">
        <v>0</v>
      </c>
      <c r="CH273" s="73">
        <v>0</v>
      </c>
      <c r="CI273" s="73">
        <v>0</v>
      </c>
      <c r="CJ273" s="73">
        <v>0</v>
      </c>
      <c r="CK273" s="63" t="s">
        <v>2211</v>
      </c>
      <c r="CL273" s="74" t="s">
        <v>727</v>
      </c>
      <c r="CM273" s="74" t="s">
        <v>728</v>
      </c>
      <c r="CN273" s="74" t="s">
        <v>268</v>
      </c>
      <c r="CO273" s="60">
        <v>1</v>
      </c>
      <c r="CP273" s="61" t="s">
        <v>196</v>
      </c>
      <c r="CQ273" s="60">
        <v>105</v>
      </c>
      <c r="CR273" s="61" t="s">
        <v>1637</v>
      </c>
      <c r="CS273" s="60">
        <v>10507</v>
      </c>
      <c r="CT273" s="61" t="s">
        <v>2195</v>
      </c>
      <c r="CU273" s="62">
        <v>1050701</v>
      </c>
      <c r="CV273" s="63" t="s">
        <v>2196</v>
      </c>
      <c r="CW273" s="100" t="s">
        <v>2197</v>
      </c>
      <c r="CX273" s="100" t="s">
        <v>196</v>
      </c>
      <c r="CY273" s="100" t="s">
        <v>1637</v>
      </c>
      <c r="CZ273" s="100" t="s">
        <v>2195</v>
      </c>
      <c r="DA273" s="100" t="s">
        <v>2196</v>
      </c>
    </row>
    <row r="274" spans="2:105" ht="127.5" hidden="1" x14ac:dyDescent="0.25">
      <c r="B274" s="99" t="s">
        <v>2212</v>
      </c>
      <c r="C274" s="65" t="s">
        <v>2213</v>
      </c>
      <c r="D274" s="63" t="s">
        <v>564</v>
      </c>
      <c r="E274" s="65" t="s">
        <v>2188</v>
      </c>
      <c r="F274" s="63" t="s">
        <v>2189</v>
      </c>
      <c r="G274" s="62" t="s">
        <v>183</v>
      </c>
      <c r="H274" s="63" t="s">
        <v>567</v>
      </c>
      <c r="I274" s="62" t="s">
        <v>515</v>
      </c>
      <c r="J274" s="307" t="s">
        <v>232</v>
      </c>
      <c r="K274" s="308">
        <v>0</v>
      </c>
      <c r="L274" s="63" t="s">
        <v>568</v>
      </c>
      <c r="M274" s="63" t="s">
        <v>2214</v>
      </c>
      <c r="N274" s="63" t="s">
        <v>2215</v>
      </c>
      <c r="O274" s="63" t="s">
        <v>2216</v>
      </c>
      <c r="P274" s="63" t="s">
        <v>246</v>
      </c>
      <c r="Q274" s="63" t="s">
        <v>2217</v>
      </c>
      <c r="R274" s="63"/>
      <c r="S274" s="68">
        <v>100</v>
      </c>
      <c r="T274" s="69">
        <v>100</v>
      </c>
      <c r="U274" s="69">
        <v>100</v>
      </c>
      <c r="V274" s="69">
        <v>100</v>
      </c>
      <c r="W274" s="69">
        <v>100</v>
      </c>
      <c r="X274" s="71">
        <v>775200000</v>
      </c>
      <c r="Y274" s="79"/>
      <c r="Z274" s="79"/>
      <c r="AA274" s="79"/>
      <c r="AB274" s="79">
        <v>775200000</v>
      </c>
      <c r="AC274" s="79"/>
      <c r="AD274" s="79"/>
      <c r="AE274" s="79"/>
      <c r="AF274" s="79"/>
      <c r="AG274" s="79"/>
      <c r="AH274" s="79"/>
      <c r="AI274" s="79"/>
      <c r="AJ274" s="79"/>
      <c r="AK274" s="71">
        <v>798456000</v>
      </c>
      <c r="AL274" s="79"/>
      <c r="AM274" s="79"/>
      <c r="AN274" s="79"/>
      <c r="AO274" s="79">
        <v>798456000</v>
      </c>
      <c r="AP274" s="79"/>
      <c r="AQ274" s="79"/>
      <c r="AR274" s="79"/>
      <c r="AS274" s="79"/>
      <c r="AT274" s="79"/>
      <c r="AU274" s="79"/>
      <c r="AV274" s="79"/>
      <c r="AW274" s="79"/>
      <c r="AX274" s="71">
        <v>822409680</v>
      </c>
      <c r="AY274" s="79"/>
      <c r="AZ274" s="79"/>
      <c r="BA274" s="79"/>
      <c r="BB274" s="79">
        <v>822409680</v>
      </c>
      <c r="BC274" s="79"/>
      <c r="BD274" s="79"/>
      <c r="BE274" s="79"/>
      <c r="BF274" s="79"/>
      <c r="BG274" s="79"/>
      <c r="BH274" s="79"/>
      <c r="BI274" s="79"/>
      <c r="BJ274" s="79"/>
      <c r="BK274" s="71">
        <v>847081970.39999998</v>
      </c>
      <c r="BL274" s="79"/>
      <c r="BM274" s="79"/>
      <c r="BN274" s="79"/>
      <c r="BO274" s="79">
        <v>847081970.39999998</v>
      </c>
      <c r="BP274" s="79"/>
      <c r="BQ274" s="79"/>
      <c r="BR274" s="79"/>
      <c r="BS274" s="79"/>
      <c r="BT274" s="79"/>
      <c r="BU274" s="79"/>
      <c r="BV274" s="79"/>
      <c r="BW274" s="79"/>
      <c r="BX274" s="71">
        <v>3243147650.4000001</v>
      </c>
      <c r="BY274" s="73">
        <v>0</v>
      </c>
      <c r="BZ274" s="73">
        <v>0</v>
      </c>
      <c r="CA274" s="73">
        <v>0</v>
      </c>
      <c r="CB274" s="73">
        <v>3243147650.4000001</v>
      </c>
      <c r="CC274" s="73">
        <v>0</v>
      </c>
      <c r="CD274" s="73">
        <v>0</v>
      </c>
      <c r="CE274" s="73">
        <v>0</v>
      </c>
      <c r="CF274" s="73">
        <v>0</v>
      </c>
      <c r="CG274" s="73">
        <v>0</v>
      </c>
      <c r="CH274" s="73">
        <v>0</v>
      </c>
      <c r="CI274" s="73">
        <v>0</v>
      </c>
      <c r="CJ274" s="73">
        <v>0</v>
      </c>
      <c r="CK274" s="63" t="s">
        <v>2218</v>
      </c>
      <c r="CL274" s="74" t="s">
        <v>727</v>
      </c>
      <c r="CM274" s="74" t="s">
        <v>728</v>
      </c>
      <c r="CN274" s="74" t="s">
        <v>606</v>
      </c>
      <c r="CO274" s="60">
        <v>1</v>
      </c>
      <c r="CP274" s="61" t="s">
        <v>196</v>
      </c>
      <c r="CQ274" s="60">
        <v>105</v>
      </c>
      <c r="CR274" s="61" t="s">
        <v>1637</v>
      </c>
      <c r="CS274" s="60">
        <v>10507</v>
      </c>
      <c r="CT274" s="61" t="s">
        <v>2195</v>
      </c>
      <c r="CU274" s="62">
        <v>1050701</v>
      </c>
      <c r="CV274" s="63" t="s">
        <v>2196</v>
      </c>
      <c r="CW274" s="100" t="s">
        <v>2197</v>
      </c>
      <c r="CX274" s="100" t="s">
        <v>196</v>
      </c>
      <c r="CY274" s="100" t="s">
        <v>1637</v>
      </c>
      <c r="CZ274" s="100" t="s">
        <v>2195</v>
      </c>
      <c r="DA274" s="100" t="s">
        <v>2196</v>
      </c>
    </row>
    <row r="275" spans="2:105" ht="127.5" hidden="1" x14ac:dyDescent="0.25">
      <c r="B275" s="65" t="s">
        <v>2219</v>
      </c>
      <c r="C275" s="63" t="s">
        <v>2220</v>
      </c>
      <c r="D275" s="63" t="s">
        <v>564</v>
      </c>
      <c r="E275" s="65" t="s">
        <v>2188</v>
      </c>
      <c r="F275" s="63" t="s">
        <v>2189</v>
      </c>
      <c r="G275" s="62" t="s">
        <v>183</v>
      </c>
      <c r="H275" s="63" t="s">
        <v>567</v>
      </c>
      <c r="I275" s="62" t="s">
        <v>515</v>
      </c>
      <c r="J275" s="307" t="s">
        <v>232</v>
      </c>
      <c r="K275" s="308">
        <v>0</v>
      </c>
      <c r="L275" s="63" t="s">
        <v>568</v>
      </c>
      <c r="M275" s="63" t="s">
        <v>2221</v>
      </c>
      <c r="N275" s="63" t="s">
        <v>2222</v>
      </c>
      <c r="O275" s="63" t="s">
        <v>2223</v>
      </c>
      <c r="P275" s="63" t="s">
        <v>246</v>
      </c>
      <c r="Q275" s="63" t="s">
        <v>2217</v>
      </c>
      <c r="R275" s="65"/>
      <c r="S275" s="68">
        <v>42</v>
      </c>
      <c r="T275" s="69">
        <v>12</v>
      </c>
      <c r="U275" s="69">
        <v>27</v>
      </c>
      <c r="V275" s="69">
        <v>42</v>
      </c>
      <c r="W275" s="69">
        <v>42</v>
      </c>
      <c r="X275" s="71">
        <v>30000000</v>
      </c>
      <c r="Y275" s="79">
        <v>30000000</v>
      </c>
      <c r="Z275" s="79"/>
      <c r="AA275" s="79"/>
      <c r="AB275" s="79"/>
      <c r="AC275" s="79"/>
      <c r="AD275" s="79"/>
      <c r="AE275" s="79"/>
      <c r="AF275" s="79"/>
      <c r="AG275" s="79"/>
      <c r="AH275" s="79"/>
      <c r="AI275" s="79"/>
      <c r="AJ275" s="79"/>
      <c r="AK275" s="71">
        <v>30000000</v>
      </c>
      <c r="AL275" s="79">
        <v>30000000</v>
      </c>
      <c r="AM275" s="79"/>
      <c r="AN275" s="79"/>
      <c r="AO275" s="79"/>
      <c r="AP275" s="79"/>
      <c r="AQ275" s="79"/>
      <c r="AR275" s="79"/>
      <c r="AS275" s="79"/>
      <c r="AT275" s="79"/>
      <c r="AU275" s="79"/>
      <c r="AV275" s="79"/>
      <c r="AW275" s="79"/>
      <c r="AX275" s="71">
        <v>30000000</v>
      </c>
      <c r="AY275" s="79">
        <v>30000000</v>
      </c>
      <c r="AZ275" s="79"/>
      <c r="BA275" s="79"/>
      <c r="BB275" s="79"/>
      <c r="BC275" s="79"/>
      <c r="BD275" s="79"/>
      <c r="BE275" s="79"/>
      <c r="BF275" s="79"/>
      <c r="BG275" s="79"/>
      <c r="BH275" s="79"/>
      <c r="BI275" s="79"/>
      <c r="BJ275" s="79"/>
      <c r="BK275" s="71">
        <v>0</v>
      </c>
      <c r="BL275" s="79"/>
      <c r="BM275" s="79"/>
      <c r="BN275" s="79"/>
      <c r="BO275" s="79"/>
      <c r="BP275" s="79"/>
      <c r="BQ275" s="79"/>
      <c r="BR275" s="79"/>
      <c r="BS275" s="79"/>
      <c r="BT275" s="79"/>
      <c r="BU275" s="79"/>
      <c r="BV275" s="79"/>
      <c r="BW275" s="79"/>
      <c r="BX275" s="71">
        <v>90000000</v>
      </c>
      <c r="BY275" s="73">
        <v>90000000</v>
      </c>
      <c r="BZ275" s="73">
        <v>0</v>
      </c>
      <c r="CA275" s="73">
        <v>0</v>
      </c>
      <c r="CB275" s="73">
        <v>0</v>
      </c>
      <c r="CC275" s="73">
        <v>0</v>
      </c>
      <c r="CD275" s="73">
        <v>0</v>
      </c>
      <c r="CE275" s="73">
        <v>0</v>
      </c>
      <c r="CF275" s="73">
        <v>0</v>
      </c>
      <c r="CG275" s="73">
        <v>0</v>
      </c>
      <c r="CH275" s="73">
        <v>0</v>
      </c>
      <c r="CI275" s="73">
        <v>0</v>
      </c>
      <c r="CJ275" s="73">
        <v>0</v>
      </c>
      <c r="CK275" s="63" t="s">
        <v>2224</v>
      </c>
      <c r="CL275" s="74" t="s">
        <v>479</v>
      </c>
      <c r="CM275" s="74" t="s">
        <v>480</v>
      </c>
      <c r="CN275" s="74" t="s">
        <v>268</v>
      </c>
      <c r="CO275" s="60">
        <v>1</v>
      </c>
      <c r="CP275" s="61" t="s">
        <v>196</v>
      </c>
      <c r="CQ275" s="60">
        <v>105</v>
      </c>
      <c r="CR275" s="61" t="s">
        <v>1637</v>
      </c>
      <c r="CS275" s="60">
        <v>10507</v>
      </c>
      <c r="CT275" s="61" t="s">
        <v>2195</v>
      </c>
      <c r="CU275" s="62">
        <v>1050701</v>
      </c>
      <c r="CV275" s="63" t="s">
        <v>2196</v>
      </c>
      <c r="CW275" s="100" t="s">
        <v>2197</v>
      </c>
      <c r="CX275" s="100" t="s">
        <v>196</v>
      </c>
      <c r="CY275" s="100" t="s">
        <v>1637</v>
      </c>
      <c r="CZ275" s="100" t="s">
        <v>2195</v>
      </c>
      <c r="DA275" s="100" t="s">
        <v>2196</v>
      </c>
    </row>
    <row r="276" spans="2:105" ht="127.5" hidden="1" x14ac:dyDescent="0.25">
      <c r="B276" s="65" t="s">
        <v>2225</v>
      </c>
      <c r="C276" s="65" t="s">
        <v>2226</v>
      </c>
      <c r="D276" s="63" t="s">
        <v>564</v>
      </c>
      <c r="E276" s="65" t="s">
        <v>2227</v>
      </c>
      <c r="F276" s="63" t="s">
        <v>2228</v>
      </c>
      <c r="G276" s="62" t="s">
        <v>240</v>
      </c>
      <c r="H276" s="63" t="s">
        <v>2229</v>
      </c>
      <c r="I276" s="62" t="s">
        <v>185</v>
      </c>
      <c r="J276" s="307">
        <v>2015</v>
      </c>
      <c r="K276" s="308">
        <v>0</v>
      </c>
      <c r="L276" s="63" t="s">
        <v>2230</v>
      </c>
      <c r="M276" s="63" t="s">
        <v>2231</v>
      </c>
      <c r="N276" s="63" t="s">
        <v>2232</v>
      </c>
      <c r="O276" s="63" t="s">
        <v>2233</v>
      </c>
      <c r="P276" s="63" t="s">
        <v>246</v>
      </c>
      <c r="Q276" s="63" t="s">
        <v>2234</v>
      </c>
      <c r="R276" s="63"/>
      <c r="S276" s="68">
        <v>50</v>
      </c>
      <c r="T276" s="69">
        <v>0</v>
      </c>
      <c r="U276" s="69">
        <v>15</v>
      </c>
      <c r="V276" s="69">
        <v>30</v>
      </c>
      <c r="W276" s="69">
        <v>50</v>
      </c>
      <c r="X276" s="71">
        <v>500000000</v>
      </c>
      <c r="Y276" s="79">
        <v>250000000</v>
      </c>
      <c r="Z276" s="79"/>
      <c r="AA276" s="79"/>
      <c r="AB276" s="79"/>
      <c r="AC276" s="79"/>
      <c r="AD276" s="79"/>
      <c r="AE276" s="79"/>
      <c r="AF276" s="79"/>
      <c r="AG276" s="79">
        <v>250000000</v>
      </c>
      <c r="AH276" s="79"/>
      <c r="AI276" s="79"/>
      <c r="AJ276" s="79"/>
      <c r="AK276" s="71">
        <v>250000000</v>
      </c>
      <c r="AL276" s="79"/>
      <c r="AM276" s="79"/>
      <c r="AN276" s="79"/>
      <c r="AO276" s="79"/>
      <c r="AP276" s="79"/>
      <c r="AQ276" s="79"/>
      <c r="AR276" s="79"/>
      <c r="AS276" s="79"/>
      <c r="AT276" s="79">
        <v>250000000</v>
      </c>
      <c r="AU276" s="79"/>
      <c r="AV276" s="79"/>
      <c r="AW276" s="79"/>
      <c r="AX276" s="71">
        <v>250000000</v>
      </c>
      <c r="AY276" s="79"/>
      <c r="AZ276" s="79"/>
      <c r="BA276" s="79"/>
      <c r="BB276" s="79"/>
      <c r="BC276" s="79"/>
      <c r="BD276" s="79"/>
      <c r="BE276" s="79"/>
      <c r="BF276" s="79"/>
      <c r="BG276" s="79">
        <v>250000000</v>
      </c>
      <c r="BH276" s="79"/>
      <c r="BI276" s="79"/>
      <c r="BJ276" s="79"/>
      <c r="BK276" s="71">
        <v>250000000</v>
      </c>
      <c r="BL276" s="79"/>
      <c r="BM276" s="79"/>
      <c r="BN276" s="79"/>
      <c r="BO276" s="79"/>
      <c r="BP276" s="79"/>
      <c r="BQ276" s="79"/>
      <c r="BR276" s="79"/>
      <c r="BS276" s="79"/>
      <c r="BT276" s="79">
        <v>250000000</v>
      </c>
      <c r="BU276" s="79"/>
      <c r="BV276" s="79"/>
      <c r="BW276" s="79"/>
      <c r="BX276" s="71">
        <v>1250000000</v>
      </c>
      <c r="BY276" s="73">
        <v>250000000</v>
      </c>
      <c r="BZ276" s="73">
        <v>0</v>
      </c>
      <c r="CA276" s="73">
        <v>0</v>
      </c>
      <c r="CB276" s="73">
        <v>0</v>
      </c>
      <c r="CC276" s="73">
        <v>0</v>
      </c>
      <c r="CD276" s="73">
        <v>0</v>
      </c>
      <c r="CE276" s="73">
        <v>0</v>
      </c>
      <c r="CF276" s="73">
        <v>0</v>
      </c>
      <c r="CG276" s="73">
        <v>1000000000</v>
      </c>
      <c r="CH276" s="73">
        <v>0</v>
      </c>
      <c r="CI276" s="73">
        <v>0</v>
      </c>
      <c r="CJ276" s="73">
        <v>0</v>
      </c>
      <c r="CK276" s="63" t="s">
        <v>2235</v>
      </c>
      <c r="CL276" s="74" t="s">
        <v>479</v>
      </c>
      <c r="CM276" s="74" t="s">
        <v>480</v>
      </c>
      <c r="CN276" s="74" t="s">
        <v>195</v>
      </c>
      <c r="CO276" s="60">
        <v>1</v>
      </c>
      <c r="CP276" s="61" t="s">
        <v>196</v>
      </c>
      <c r="CQ276" s="60">
        <v>105</v>
      </c>
      <c r="CR276" s="61" t="s">
        <v>1637</v>
      </c>
      <c r="CS276" s="60">
        <v>10508</v>
      </c>
      <c r="CT276" s="61" t="s">
        <v>2236</v>
      </c>
      <c r="CU276" s="62">
        <v>1050801</v>
      </c>
      <c r="CV276" s="63" t="s">
        <v>2237</v>
      </c>
      <c r="CW276" s="100" t="s">
        <v>2238</v>
      </c>
      <c r="CX276" s="100" t="s">
        <v>196</v>
      </c>
      <c r="CY276" s="100" t="s">
        <v>1637</v>
      </c>
      <c r="CZ276" s="100" t="s">
        <v>2236</v>
      </c>
      <c r="DA276" s="100" t="s">
        <v>2237</v>
      </c>
    </row>
    <row r="277" spans="2:105" ht="127.5" hidden="1" x14ac:dyDescent="0.25">
      <c r="B277" s="65" t="s">
        <v>2239</v>
      </c>
      <c r="C277" s="65" t="s">
        <v>2240</v>
      </c>
      <c r="D277" s="63" t="s">
        <v>564</v>
      </c>
      <c r="E277" s="65" t="s">
        <v>2227</v>
      </c>
      <c r="F277" s="63" t="s">
        <v>2228</v>
      </c>
      <c r="G277" s="62" t="s">
        <v>183</v>
      </c>
      <c r="H277" s="63" t="s">
        <v>567</v>
      </c>
      <c r="I277" s="62" t="s">
        <v>185</v>
      </c>
      <c r="J277" s="307">
        <v>2015</v>
      </c>
      <c r="K277" s="308">
        <v>0</v>
      </c>
      <c r="L277" s="63" t="s">
        <v>1650</v>
      </c>
      <c r="M277" s="63" t="s">
        <v>2241</v>
      </c>
      <c r="N277" s="63" t="s">
        <v>2242</v>
      </c>
      <c r="O277" s="63" t="s">
        <v>2243</v>
      </c>
      <c r="P277" s="63" t="s">
        <v>246</v>
      </c>
      <c r="Q277" s="63" t="s">
        <v>2244</v>
      </c>
      <c r="R277" s="63"/>
      <c r="S277" s="68">
        <v>600</v>
      </c>
      <c r="T277" s="69">
        <v>200</v>
      </c>
      <c r="U277" s="69">
        <v>600</v>
      </c>
      <c r="V277" s="69">
        <v>600</v>
      </c>
      <c r="W277" s="69">
        <v>600</v>
      </c>
      <c r="X277" s="71">
        <v>1000000000</v>
      </c>
      <c r="Y277" s="79">
        <v>1000000000</v>
      </c>
      <c r="Z277" s="79"/>
      <c r="AA277" s="79"/>
      <c r="AB277" s="79"/>
      <c r="AC277" s="79"/>
      <c r="AD277" s="79"/>
      <c r="AE277" s="79"/>
      <c r="AF277" s="79"/>
      <c r="AG277" s="79"/>
      <c r="AH277" s="79"/>
      <c r="AI277" s="79"/>
      <c r="AJ277" s="79"/>
      <c r="AK277" s="71">
        <v>0</v>
      </c>
      <c r="AL277" s="79"/>
      <c r="AM277" s="79"/>
      <c r="AN277" s="79"/>
      <c r="AO277" s="79"/>
      <c r="AP277" s="79"/>
      <c r="AQ277" s="79"/>
      <c r="AR277" s="79"/>
      <c r="AS277" s="79"/>
      <c r="AT277" s="79"/>
      <c r="AU277" s="79"/>
      <c r="AV277" s="79"/>
      <c r="AW277" s="79"/>
      <c r="AX277" s="71">
        <v>0</v>
      </c>
      <c r="AY277" s="79"/>
      <c r="AZ277" s="79"/>
      <c r="BA277" s="79"/>
      <c r="BB277" s="79"/>
      <c r="BC277" s="79"/>
      <c r="BD277" s="79"/>
      <c r="BE277" s="79"/>
      <c r="BF277" s="79"/>
      <c r="BG277" s="79"/>
      <c r="BH277" s="79"/>
      <c r="BI277" s="79"/>
      <c r="BJ277" s="79"/>
      <c r="BK277" s="71">
        <v>0</v>
      </c>
      <c r="BL277" s="79"/>
      <c r="BM277" s="79"/>
      <c r="BN277" s="79"/>
      <c r="BO277" s="79"/>
      <c r="BP277" s="79"/>
      <c r="BQ277" s="79"/>
      <c r="BR277" s="79"/>
      <c r="BS277" s="79"/>
      <c r="BT277" s="79"/>
      <c r="BU277" s="79"/>
      <c r="BV277" s="79"/>
      <c r="BW277" s="79"/>
      <c r="BX277" s="71">
        <v>1000000000</v>
      </c>
      <c r="BY277" s="73">
        <v>1000000000</v>
      </c>
      <c r="BZ277" s="73">
        <v>0</v>
      </c>
      <c r="CA277" s="73">
        <v>0</v>
      </c>
      <c r="CB277" s="73">
        <v>0</v>
      </c>
      <c r="CC277" s="73">
        <v>0</v>
      </c>
      <c r="CD277" s="73">
        <v>0</v>
      </c>
      <c r="CE277" s="73">
        <v>0</v>
      </c>
      <c r="CF277" s="73">
        <v>0</v>
      </c>
      <c r="CG277" s="73">
        <v>0</v>
      </c>
      <c r="CH277" s="73">
        <v>0</v>
      </c>
      <c r="CI277" s="73">
        <v>0</v>
      </c>
      <c r="CJ277" s="73">
        <v>0</v>
      </c>
      <c r="CK277" s="63" t="s">
        <v>2245</v>
      </c>
      <c r="CL277" s="74" t="s">
        <v>479</v>
      </c>
      <c r="CM277" s="74" t="s">
        <v>480</v>
      </c>
      <c r="CN277" s="74" t="s">
        <v>195</v>
      </c>
      <c r="CO277" s="60">
        <v>1</v>
      </c>
      <c r="CP277" s="61" t="s">
        <v>196</v>
      </c>
      <c r="CQ277" s="60">
        <v>105</v>
      </c>
      <c r="CR277" s="61" t="s">
        <v>1637</v>
      </c>
      <c r="CS277" s="60">
        <v>10508</v>
      </c>
      <c r="CT277" s="61" t="s">
        <v>2236</v>
      </c>
      <c r="CU277" s="62">
        <v>1050801</v>
      </c>
      <c r="CV277" s="63" t="s">
        <v>2237</v>
      </c>
      <c r="CW277" s="100" t="s">
        <v>2238</v>
      </c>
      <c r="CX277" s="100" t="s">
        <v>196</v>
      </c>
      <c r="CY277" s="100" t="s">
        <v>1637</v>
      </c>
      <c r="CZ277" s="100" t="s">
        <v>2236</v>
      </c>
      <c r="DA277" s="100" t="s">
        <v>2237</v>
      </c>
    </row>
    <row r="278" spans="2:105" ht="127.5" hidden="1" x14ac:dyDescent="0.25">
      <c r="B278" s="99" t="s">
        <v>2246</v>
      </c>
      <c r="C278" s="129" t="s">
        <v>2247</v>
      </c>
      <c r="D278" s="63" t="s">
        <v>1629</v>
      </c>
      <c r="E278" s="65" t="s">
        <v>2227</v>
      </c>
      <c r="F278" s="63" t="s">
        <v>2228</v>
      </c>
      <c r="G278" s="62" t="s">
        <v>183</v>
      </c>
      <c r="H278" s="63" t="s">
        <v>567</v>
      </c>
      <c r="I278" s="62" t="s">
        <v>1676</v>
      </c>
      <c r="J278" s="307">
        <v>2016</v>
      </c>
      <c r="K278" s="308"/>
      <c r="L278" s="63" t="s">
        <v>568</v>
      </c>
      <c r="M278" s="63" t="s">
        <v>2248</v>
      </c>
      <c r="N278" s="63" t="s">
        <v>2249</v>
      </c>
      <c r="O278" s="63" t="s">
        <v>2250</v>
      </c>
      <c r="P278" s="63" t="s">
        <v>190</v>
      </c>
      <c r="Q278" s="63" t="s">
        <v>1679</v>
      </c>
      <c r="R278" s="63"/>
      <c r="S278" s="68">
        <v>20</v>
      </c>
      <c r="T278" s="69">
        <v>2</v>
      </c>
      <c r="U278" s="69">
        <v>4</v>
      </c>
      <c r="V278" s="69">
        <v>18</v>
      </c>
      <c r="W278" s="69">
        <v>20</v>
      </c>
      <c r="X278" s="71">
        <v>100000000</v>
      </c>
      <c r="Y278" s="79">
        <v>100000000</v>
      </c>
      <c r="Z278" s="79"/>
      <c r="AA278" s="79"/>
      <c r="AB278" s="79"/>
      <c r="AC278" s="79"/>
      <c r="AD278" s="79"/>
      <c r="AE278" s="79"/>
      <c r="AF278" s="79"/>
      <c r="AG278" s="79"/>
      <c r="AH278" s="79"/>
      <c r="AI278" s="79"/>
      <c r="AJ278" s="79"/>
      <c r="AK278" s="71">
        <v>100000000</v>
      </c>
      <c r="AL278" s="79">
        <v>100000000</v>
      </c>
      <c r="AM278" s="79"/>
      <c r="AN278" s="79"/>
      <c r="AO278" s="79"/>
      <c r="AP278" s="79"/>
      <c r="AQ278" s="79"/>
      <c r="AR278" s="79"/>
      <c r="AS278" s="79"/>
      <c r="AT278" s="79"/>
      <c r="AU278" s="79"/>
      <c r="AV278" s="79"/>
      <c r="AW278" s="79"/>
      <c r="AX278" s="71">
        <v>1100000000</v>
      </c>
      <c r="AY278" s="79">
        <v>100000000</v>
      </c>
      <c r="AZ278" s="79"/>
      <c r="BA278" s="79"/>
      <c r="BB278" s="79"/>
      <c r="BC278" s="79">
        <v>1000000000</v>
      </c>
      <c r="BD278" s="79"/>
      <c r="BE278" s="79"/>
      <c r="BF278" s="79"/>
      <c r="BG278" s="79"/>
      <c r="BH278" s="79"/>
      <c r="BI278" s="79"/>
      <c r="BJ278" s="79"/>
      <c r="BK278" s="71">
        <v>100000000</v>
      </c>
      <c r="BL278" s="79">
        <v>100000000</v>
      </c>
      <c r="BM278" s="79"/>
      <c r="BN278" s="79"/>
      <c r="BO278" s="79"/>
      <c r="BP278" s="79"/>
      <c r="BQ278" s="79"/>
      <c r="BR278" s="79"/>
      <c r="BS278" s="79"/>
      <c r="BT278" s="79"/>
      <c r="BU278" s="79"/>
      <c r="BV278" s="79"/>
      <c r="BW278" s="79"/>
      <c r="BX278" s="71">
        <v>1400000000</v>
      </c>
      <c r="BY278" s="73">
        <v>400000000</v>
      </c>
      <c r="BZ278" s="73">
        <v>0</v>
      </c>
      <c r="CA278" s="73">
        <v>0</v>
      </c>
      <c r="CB278" s="73">
        <v>0</v>
      </c>
      <c r="CC278" s="73">
        <v>1000000000</v>
      </c>
      <c r="CD278" s="73">
        <v>0</v>
      </c>
      <c r="CE278" s="73">
        <v>0</v>
      </c>
      <c r="CF278" s="73">
        <v>0</v>
      </c>
      <c r="CG278" s="73">
        <v>0</v>
      </c>
      <c r="CH278" s="73">
        <v>0</v>
      </c>
      <c r="CI278" s="73">
        <v>0</v>
      </c>
      <c r="CJ278" s="73">
        <v>0</v>
      </c>
      <c r="CK278" s="63" t="s">
        <v>2251</v>
      </c>
      <c r="CL278" s="74" t="s">
        <v>479</v>
      </c>
      <c r="CM278" s="74" t="s">
        <v>480</v>
      </c>
      <c r="CN278" s="74" t="s">
        <v>195</v>
      </c>
      <c r="CO278" s="60">
        <v>1</v>
      </c>
      <c r="CP278" s="61" t="s">
        <v>196</v>
      </c>
      <c r="CQ278" s="60">
        <v>105</v>
      </c>
      <c r="CR278" s="61" t="s">
        <v>1637</v>
      </c>
      <c r="CS278" s="60">
        <v>10508</v>
      </c>
      <c r="CT278" s="61" t="s">
        <v>2236</v>
      </c>
      <c r="CU278" s="62">
        <v>1050801</v>
      </c>
      <c r="CV278" s="63" t="s">
        <v>2237</v>
      </c>
      <c r="CW278" s="100" t="s">
        <v>2238</v>
      </c>
      <c r="CX278" s="100" t="s">
        <v>196</v>
      </c>
      <c r="CY278" s="100" t="s">
        <v>1637</v>
      </c>
      <c r="CZ278" s="100" t="s">
        <v>2236</v>
      </c>
      <c r="DA278" s="100" t="s">
        <v>2237</v>
      </c>
    </row>
    <row r="279" spans="2:105" ht="127.5" hidden="1" x14ac:dyDescent="0.25">
      <c r="B279" s="99" t="s">
        <v>2252</v>
      </c>
      <c r="C279" s="129" t="s">
        <v>2253</v>
      </c>
      <c r="D279" s="63" t="s">
        <v>1629</v>
      </c>
      <c r="E279" s="65" t="s">
        <v>2227</v>
      </c>
      <c r="F279" s="63" t="s">
        <v>2228</v>
      </c>
      <c r="G279" s="62" t="s">
        <v>240</v>
      </c>
      <c r="H279" s="63" t="s">
        <v>567</v>
      </c>
      <c r="I279" s="62" t="s">
        <v>1676</v>
      </c>
      <c r="J279" s="307">
        <v>2016</v>
      </c>
      <c r="K279" s="308">
        <v>1</v>
      </c>
      <c r="L279" s="63" t="s">
        <v>568</v>
      </c>
      <c r="M279" s="63" t="s">
        <v>2254</v>
      </c>
      <c r="N279" s="63" t="s">
        <v>2255</v>
      </c>
      <c r="O279" s="63" t="s">
        <v>2256</v>
      </c>
      <c r="P279" s="63" t="s">
        <v>190</v>
      </c>
      <c r="Q279" s="63" t="s">
        <v>1679</v>
      </c>
      <c r="R279" s="63"/>
      <c r="S279" s="68">
        <v>1</v>
      </c>
      <c r="T279" s="69">
        <v>1</v>
      </c>
      <c r="U279" s="69">
        <v>1</v>
      </c>
      <c r="V279" s="69">
        <v>1</v>
      </c>
      <c r="W279" s="69">
        <v>1</v>
      </c>
      <c r="X279" s="71">
        <v>10000000</v>
      </c>
      <c r="Y279" s="79">
        <v>10000000</v>
      </c>
      <c r="Z279" s="79"/>
      <c r="AA279" s="79"/>
      <c r="AB279" s="79"/>
      <c r="AC279" s="79"/>
      <c r="AD279" s="79"/>
      <c r="AE279" s="79"/>
      <c r="AF279" s="79"/>
      <c r="AG279" s="79"/>
      <c r="AH279" s="79"/>
      <c r="AI279" s="79"/>
      <c r="AJ279" s="79"/>
      <c r="AK279" s="71">
        <v>12000000</v>
      </c>
      <c r="AL279" s="79">
        <v>12000000</v>
      </c>
      <c r="AM279" s="79"/>
      <c r="AN279" s="79"/>
      <c r="AO279" s="79"/>
      <c r="AP279" s="79"/>
      <c r="AQ279" s="79"/>
      <c r="AR279" s="79"/>
      <c r="AS279" s="79"/>
      <c r="AT279" s="79"/>
      <c r="AU279" s="79"/>
      <c r="AV279" s="79"/>
      <c r="AW279" s="79"/>
      <c r="AX279" s="71">
        <v>14000000</v>
      </c>
      <c r="AY279" s="79">
        <v>14000000</v>
      </c>
      <c r="AZ279" s="79"/>
      <c r="BA279" s="79"/>
      <c r="BB279" s="79"/>
      <c r="BC279" s="79"/>
      <c r="BD279" s="79"/>
      <c r="BE279" s="79"/>
      <c r="BF279" s="79"/>
      <c r="BG279" s="79"/>
      <c r="BH279" s="79"/>
      <c r="BI279" s="79"/>
      <c r="BJ279" s="79"/>
      <c r="BK279" s="71">
        <v>16000000</v>
      </c>
      <c r="BL279" s="79">
        <v>16000000</v>
      </c>
      <c r="BM279" s="79"/>
      <c r="BN279" s="79"/>
      <c r="BO279" s="79"/>
      <c r="BP279" s="79"/>
      <c r="BQ279" s="79"/>
      <c r="BR279" s="79"/>
      <c r="BS279" s="79"/>
      <c r="BT279" s="79"/>
      <c r="BU279" s="79"/>
      <c r="BV279" s="79"/>
      <c r="BW279" s="79"/>
      <c r="BX279" s="71">
        <v>52000000</v>
      </c>
      <c r="BY279" s="73">
        <v>52000000</v>
      </c>
      <c r="BZ279" s="73">
        <v>0</v>
      </c>
      <c r="CA279" s="73">
        <v>0</v>
      </c>
      <c r="CB279" s="73">
        <v>0</v>
      </c>
      <c r="CC279" s="73">
        <v>0</v>
      </c>
      <c r="CD279" s="73">
        <v>0</v>
      </c>
      <c r="CE279" s="73">
        <v>0</v>
      </c>
      <c r="CF279" s="73">
        <v>0</v>
      </c>
      <c r="CG279" s="73">
        <v>0</v>
      </c>
      <c r="CH279" s="73">
        <v>0</v>
      </c>
      <c r="CI279" s="73">
        <v>0</v>
      </c>
      <c r="CJ279" s="73">
        <v>0</v>
      </c>
      <c r="CK279" s="63" t="s">
        <v>2257</v>
      </c>
      <c r="CL279" s="74" t="s">
        <v>479</v>
      </c>
      <c r="CM279" s="74" t="s">
        <v>480</v>
      </c>
      <c r="CN279" s="74" t="s">
        <v>195</v>
      </c>
      <c r="CO279" s="60">
        <v>1</v>
      </c>
      <c r="CP279" s="61" t="s">
        <v>196</v>
      </c>
      <c r="CQ279" s="60">
        <v>105</v>
      </c>
      <c r="CR279" s="61" t="s">
        <v>1637</v>
      </c>
      <c r="CS279" s="60">
        <v>10508</v>
      </c>
      <c r="CT279" s="61" t="s">
        <v>2236</v>
      </c>
      <c r="CU279" s="62">
        <v>1050801</v>
      </c>
      <c r="CV279" s="63" t="s">
        <v>2237</v>
      </c>
      <c r="CW279" s="100" t="s">
        <v>2238</v>
      </c>
      <c r="CX279" s="100" t="s">
        <v>196</v>
      </c>
      <c r="CY279" s="100" t="s">
        <v>1637</v>
      </c>
      <c r="CZ279" s="100" t="s">
        <v>2236</v>
      </c>
      <c r="DA279" s="100" t="s">
        <v>2237</v>
      </c>
    </row>
    <row r="280" spans="2:105" ht="127.5" hidden="1" x14ac:dyDescent="0.25">
      <c r="B280" s="142" t="s">
        <v>2258</v>
      </c>
      <c r="C280" s="143" t="s">
        <v>2259</v>
      </c>
      <c r="D280" s="63" t="s">
        <v>687</v>
      </c>
      <c r="E280" s="65" t="s">
        <v>2227</v>
      </c>
      <c r="F280" s="63" t="s">
        <v>2228</v>
      </c>
      <c r="G280" s="62" t="s">
        <v>183</v>
      </c>
      <c r="H280" s="63" t="s">
        <v>567</v>
      </c>
      <c r="I280" s="62" t="s">
        <v>529</v>
      </c>
      <c r="J280" s="307">
        <v>2015</v>
      </c>
      <c r="K280" s="308" t="s">
        <v>490</v>
      </c>
      <c r="L280" s="63" t="s">
        <v>1650</v>
      </c>
      <c r="M280" s="63" t="s">
        <v>2260</v>
      </c>
      <c r="N280" s="141" t="s">
        <v>2261</v>
      </c>
      <c r="O280" s="141" t="s">
        <v>2262</v>
      </c>
      <c r="P280" s="141" t="s">
        <v>246</v>
      </c>
      <c r="Q280" s="141" t="s">
        <v>2263</v>
      </c>
      <c r="R280" s="141"/>
      <c r="S280" s="68">
        <v>20</v>
      </c>
      <c r="T280" s="144">
        <v>0</v>
      </c>
      <c r="U280" s="144">
        <v>7</v>
      </c>
      <c r="V280" s="144">
        <v>14</v>
      </c>
      <c r="W280" s="144">
        <v>20</v>
      </c>
      <c r="X280" s="71">
        <v>20000000</v>
      </c>
      <c r="Y280" s="145">
        <v>20000000</v>
      </c>
      <c r="Z280" s="145"/>
      <c r="AA280" s="145"/>
      <c r="AB280" s="145"/>
      <c r="AC280" s="145"/>
      <c r="AD280" s="145"/>
      <c r="AE280" s="145"/>
      <c r="AF280" s="145"/>
      <c r="AG280" s="145"/>
      <c r="AH280" s="145"/>
      <c r="AI280" s="145"/>
      <c r="AJ280" s="145"/>
      <c r="AK280" s="71">
        <v>40000000</v>
      </c>
      <c r="AL280" s="145">
        <v>40000000</v>
      </c>
      <c r="AM280" s="145"/>
      <c r="AN280" s="145"/>
      <c r="AO280" s="145"/>
      <c r="AP280" s="145"/>
      <c r="AQ280" s="145"/>
      <c r="AR280" s="145"/>
      <c r="AS280" s="145"/>
      <c r="AT280" s="145"/>
      <c r="AU280" s="145"/>
      <c r="AV280" s="145"/>
      <c r="AW280" s="145"/>
      <c r="AX280" s="71">
        <v>50000000</v>
      </c>
      <c r="AY280" s="145">
        <v>50000000</v>
      </c>
      <c r="AZ280" s="145"/>
      <c r="BA280" s="145"/>
      <c r="BB280" s="145"/>
      <c r="BC280" s="145"/>
      <c r="BD280" s="145"/>
      <c r="BE280" s="145"/>
      <c r="BF280" s="145"/>
      <c r="BG280" s="145"/>
      <c r="BH280" s="145"/>
      <c r="BI280" s="145"/>
      <c r="BJ280" s="145"/>
      <c r="BK280" s="71">
        <v>40000000</v>
      </c>
      <c r="BL280" s="145">
        <v>40000000</v>
      </c>
      <c r="BM280" s="145"/>
      <c r="BN280" s="145"/>
      <c r="BO280" s="145"/>
      <c r="BP280" s="145"/>
      <c r="BQ280" s="145"/>
      <c r="BR280" s="145"/>
      <c r="BS280" s="145"/>
      <c r="BT280" s="145"/>
      <c r="BU280" s="145"/>
      <c r="BV280" s="145"/>
      <c r="BW280" s="145"/>
      <c r="BX280" s="71">
        <v>150000000</v>
      </c>
      <c r="BY280" s="146">
        <v>150000000</v>
      </c>
      <c r="BZ280" s="146">
        <v>0</v>
      </c>
      <c r="CA280" s="146">
        <v>0</v>
      </c>
      <c r="CB280" s="146">
        <v>0</v>
      </c>
      <c r="CC280" s="146">
        <v>0</v>
      </c>
      <c r="CD280" s="146">
        <v>0</v>
      </c>
      <c r="CE280" s="146">
        <v>0</v>
      </c>
      <c r="CF280" s="146">
        <v>0</v>
      </c>
      <c r="CG280" s="146">
        <v>0</v>
      </c>
      <c r="CH280" s="146">
        <v>0</v>
      </c>
      <c r="CI280" s="146">
        <v>0</v>
      </c>
      <c r="CJ280" s="146">
        <v>0</v>
      </c>
      <c r="CK280" s="141" t="s">
        <v>2264</v>
      </c>
      <c r="CL280" s="147" t="s">
        <v>479</v>
      </c>
      <c r="CM280" s="147" t="s">
        <v>480</v>
      </c>
      <c r="CN280" s="147" t="s">
        <v>195</v>
      </c>
      <c r="CO280" s="138">
        <v>1</v>
      </c>
      <c r="CP280" s="139" t="s">
        <v>196</v>
      </c>
      <c r="CQ280" s="138">
        <v>105</v>
      </c>
      <c r="CR280" s="139" t="s">
        <v>1637</v>
      </c>
      <c r="CS280" s="138">
        <v>10508</v>
      </c>
      <c r="CT280" s="139" t="s">
        <v>2236</v>
      </c>
      <c r="CU280" s="140">
        <v>1050801</v>
      </c>
      <c r="CV280" s="141" t="s">
        <v>2237</v>
      </c>
      <c r="CW280" s="100" t="s">
        <v>2238</v>
      </c>
      <c r="CX280" s="100" t="s">
        <v>196</v>
      </c>
      <c r="CY280" s="100" t="s">
        <v>1637</v>
      </c>
      <c r="CZ280" s="100" t="s">
        <v>2236</v>
      </c>
      <c r="DA280" s="100" t="s">
        <v>2237</v>
      </c>
    </row>
    <row r="281" spans="2:105" ht="24.75" hidden="1" customHeight="1" x14ac:dyDescent="0.25">
      <c r="B281" s="148" t="s">
        <v>2265</v>
      </c>
      <c r="C281" s="88" t="s">
        <v>2266</v>
      </c>
      <c r="D281" s="63" t="s">
        <v>1032</v>
      </c>
      <c r="E281" s="100" t="s">
        <v>2267</v>
      </c>
      <c r="F281" s="63" t="s">
        <v>2268</v>
      </c>
      <c r="G281" s="62" t="s">
        <v>183</v>
      </c>
      <c r="H281" s="63" t="s">
        <v>580</v>
      </c>
      <c r="I281" s="62" t="s">
        <v>185</v>
      </c>
      <c r="J281" s="317">
        <v>2015</v>
      </c>
      <c r="K281" s="318"/>
      <c r="L281" s="311" t="s">
        <v>2269</v>
      </c>
      <c r="M281" s="310" t="s">
        <v>2270</v>
      </c>
      <c r="N281" s="87" t="s">
        <v>2271</v>
      </c>
      <c r="O281" s="87" t="s">
        <v>2272</v>
      </c>
      <c r="P281" s="87" t="s">
        <v>657</v>
      </c>
      <c r="Q281" s="87" t="s">
        <v>2273</v>
      </c>
      <c r="R281" s="87"/>
      <c r="S281" s="68">
        <v>1</v>
      </c>
      <c r="T281" s="91">
        <v>1</v>
      </c>
      <c r="U281" s="91">
        <v>1</v>
      </c>
      <c r="V281" s="91">
        <v>1</v>
      </c>
      <c r="W281" s="91">
        <v>1</v>
      </c>
      <c r="X281" s="71">
        <v>2000000000</v>
      </c>
      <c r="Y281" s="92"/>
      <c r="Z281" s="92"/>
      <c r="AA281" s="92"/>
      <c r="AB281" s="92"/>
      <c r="AC281" s="92"/>
      <c r="AD281" s="92"/>
      <c r="AE281" s="92">
        <v>2000000000</v>
      </c>
      <c r="AF281" s="92"/>
      <c r="AG281" s="92"/>
      <c r="AH281" s="92"/>
      <c r="AI281" s="92">
        <v>0</v>
      </c>
      <c r="AJ281" s="92"/>
      <c r="AK281" s="71">
        <v>0</v>
      </c>
      <c r="AL281" s="92"/>
      <c r="AM281" s="92"/>
      <c r="AN281" s="92"/>
      <c r="AO281" s="92"/>
      <c r="AP281" s="92"/>
      <c r="AQ281" s="92"/>
      <c r="AR281" s="92"/>
      <c r="AS281" s="92"/>
      <c r="AT281" s="92"/>
      <c r="AU281" s="92"/>
      <c r="AV281" s="92">
        <v>0</v>
      </c>
      <c r="AW281" s="92"/>
      <c r="AX281" s="71">
        <v>0</v>
      </c>
      <c r="AY281" s="92"/>
      <c r="AZ281" s="92"/>
      <c r="BA281" s="92"/>
      <c r="BB281" s="92"/>
      <c r="BC281" s="92"/>
      <c r="BD281" s="92"/>
      <c r="BE281" s="92"/>
      <c r="BF281" s="92"/>
      <c r="BG281" s="92"/>
      <c r="BH281" s="92"/>
      <c r="BI281" s="92">
        <v>0</v>
      </c>
      <c r="BJ281" s="92"/>
      <c r="BK281" s="71">
        <v>2000000000</v>
      </c>
      <c r="BL281" s="92"/>
      <c r="BM281" s="92"/>
      <c r="BN281" s="92"/>
      <c r="BO281" s="92"/>
      <c r="BP281" s="92"/>
      <c r="BQ281" s="92"/>
      <c r="BR281" s="92"/>
      <c r="BS281" s="92"/>
      <c r="BT281" s="92"/>
      <c r="BU281" s="92"/>
      <c r="BV281" s="92">
        <v>2000000000</v>
      </c>
      <c r="BW281" s="92">
        <v>0</v>
      </c>
      <c r="BX281" s="71">
        <v>2000000000</v>
      </c>
      <c r="BY281" s="93">
        <v>0</v>
      </c>
      <c r="BZ281" s="93">
        <v>0</v>
      </c>
      <c r="CA281" s="93">
        <v>0</v>
      </c>
      <c r="CB281" s="93">
        <v>0</v>
      </c>
      <c r="CC281" s="93">
        <v>0</v>
      </c>
      <c r="CD281" s="93">
        <v>0</v>
      </c>
      <c r="CE281" s="93">
        <v>2000000000</v>
      </c>
      <c r="CF281" s="93">
        <v>0</v>
      </c>
      <c r="CG281" s="93">
        <v>0</v>
      </c>
      <c r="CH281" s="93">
        <v>0</v>
      </c>
      <c r="CI281" s="93"/>
      <c r="CJ281" s="93"/>
      <c r="CK281" s="87" t="s">
        <v>2274</v>
      </c>
      <c r="CL281" s="90" t="s">
        <v>2275</v>
      </c>
      <c r="CM281" s="90" t="s">
        <v>957</v>
      </c>
      <c r="CN281" s="90" t="s">
        <v>1098</v>
      </c>
      <c r="CO281" s="84">
        <v>2</v>
      </c>
      <c r="CP281" s="85" t="s">
        <v>2276</v>
      </c>
      <c r="CQ281" s="84">
        <v>201</v>
      </c>
      <c r="CR281" s="85" t="s">
        <v>2277</v>
      </c>
      <c r="CS281" s="84">
        <v>20101</v>
      </c>
      <c r="CT281" s="85" t="s">
        <v>2278</v>
      </c>
      <c r="CU281" s="86">
        <v>2010101</v>
      </c>
      <c r="CV281" s="87" t="s">
        <v>2279</v>
      </c>
      <c r="CW281" s="100" t="s">
        <v>2280</v>
      </c>
      <c r="CX281" s="100" t="s">
        <v>2276</v>
      </c>
      <c r="CY281" s="100" t="s">
        <v>2277</v>
      </c>
      <c r="CZ281" s="100" t="s">
        <v>2278</v>
      </c>
      <c r="DA281" s="100" t="s">
        <v>2279</v>
      </c>
    </row>
    <row r="282" spans="2:105" ht="76.5" hidden="1" x14ac:dyDescent="0.25">
      <c r="B282" s="148" t="s">
        <v>2281</v>
      </c>
      <c r="C282" s="88" t="s">
        <v>2282</v>
      </c>
      <c r="D282" s="63" t="s">
        <v>1032</v>
      </c>
      <c r="E282" s="100" t="s">
        <v>2267</v>
      </c>
      <c r="F282" s="63" t="s">
        <v>2268</v>
      </c>
      <c r="G282" s="62" t="s">
        <v>183</v>
      </c>
      <c r="H282" s="63" t="s">
        <v>580</v>
      </c>
      <c r="I282" s="62" t="s">
        <v>185</v>
      </c>
      <c r="J282" s="317">
        <v>2015</v>
      </c>
      <c r="K282" s="318">
        <v>0</v>
      </c>
      <c r="L282" s="107" t="s">
        <v>2269</v>
      </c>
      <c r="M282" s="108" t="s">
        <v>2283</v>
      </c>
      <c r="N282" s="87" t="s">
        <v>2284</v>
      </c>
      <c r="O282" s="87" t="s">
        <v>2285</v>
      </c>
      <c r="P282" s="87" t="s">
        <v>657</v>
      </c>
      <c r="Q282" s="87" t="s">
        <v>2273</v>
      </c>
      <c r="R282" s="87"/>
      <c r="S282" s="68">
        <v>1</v>
      </c>
      <c r="T282" s="86">
        <v>1</v>
      </c>
      <c r="U282" s="91">
        <v>1</v>
      </c>
      <c r="V282" s="91">
        <v>1</v>
      </c>
      <c r="W282" s="91">
        <v>1</v>
      </c>
      <c r="X282" s="71">
        <v>0</v>
      </c>
      <c r="Y282" s="92"/>
      <c r="Z282" s="92"/>
      <c r="AA282" s="92"/>
      <c r="AB282" s="92"/>
      <c r="AC282" s="92"/>
      <c r="AD282" s="92"/>
      <c r="AE282" s="92"/>
      <c r="AF282" s="92"/>
      <c r="AG282" s="92"/>
      <c r="AH282" s="92"/>
      <c r="AI282" s="92">
        <v>0</v>
      </c>
      <c r="AJ282" s="92"/>
      <c r="AK282" s="71">
        <v>0</v>
      </c>
      <c r="AL282" s="92"/>
      <c r="AM282" s="92"/>
      <c r="AN282" s="92"/>
      <c r="AO282" s="92"/>
      <c r="AP282" s="92"/>
      <c r="AQ282" s="92"/>
      <c r="AR282" s="92"/>
      <c r="AS282" s="92"/>
      <c r="AT282" s="92"/>
      <c r="AU282" s="92"/>
      <c r="AV282" s="92">
        <v>0</v>
      </c>
      <c r="AW282" s="92"/>
      <c r="AX282" s="71">
        <v>0</v>
      </c>
      <c r="AY282" s="92"/>
      <c r="AZ282" s="92"/>
      <c r="BA282" s="92"/>
      <c r="BB282" s="92"/>
      <c r="BC282" s="92"/>
      <c r="BD282" s="92"/>
      <c r="BE282" s="92"/>
      <c r="BF282" s="92"/>
      <c r="BG282" s="92"/>
      <c r="BH282" s="92"/>
      <c r="BI282" s="92">
        <v>0</v>
      </c>
      <c r="BJ282" s="92"/>
      <c r="BK282" s="71">
        <v>0</v>
      </c>
      <c r="BL282" s="92"/>
      <c r="BM282" s="92"/>
      <c r="BN282" s="92"/>
      <c r="BO282" s="92"/>
      <c r="BP282" s="92"/>
      <c r="BQ282" s="92"/>
      <c r="BR282" s="92"/>
      <c r="BS282" s="92"/>
      <c r="BT282" s="92"/>
      <c r="BU282" s="92"/>
      <c r="BV282" s="92">
        <v>0</v>
      </c>
      <c r="BW282" s="92">
        <v>0</v>
      </c>
      <c r="BX282" s="71">
        <v>0</v>
      </c>
      <c r="BY282" s="93">
        <v>0</v>
      </c>
      <c r="BZ282" s="93">
        <v>0</v>
      </c>
      <c r="CA282" s="93">
        <v>0</v>
      </c>
      <c r="CB282" s="93">
        <v>0</v>
      </c>
      <c r="CC282" s="93">
        <v>0</v>
      </c>
      <c r="CD282" s="93">
        <v>0</v>
      </c>
      <c r="CE282" s="93">
        <v>0</v>
      </c>
      <c r="CF282" s="93">
        <v>0</v>
      </c>
      <c r="CG282" s="93">
        <v>0</v>
      </c>
      <c r="CH282" s="93">
        <v>0</v>
      </c>
      <c r="CI282" s="93"/>
      <c r="CJ282" s="93"/>
      <c r="CK282" s="87" t="s">
        <v>2286</v>
      </c>
      <c r="CL282" s="90" t="s">
        <v>2275</v>
      </c>
      <c r="CM282" s="90" t="s">
        <v>957</v>
      </c>
      <c r="CN282" s="90" t="s">
        <v>1098</v>
      </c>
      <c r="CO282" s="84">
        <v>2</v>
      </c>
      <c r="CP282" s="85" t="s">
        <v>2276</v>
      </c>
      <c r="CQ282" s="84">
        <v>201</v>
      </c>
      <c r="CR282" s="85" t="s">
        <v>2277</v>
      </c>
      <c r="CS282" s="84">
        <v>20101</v>
      </c>
      <c r="CT282" s="85" t="s">
        <v>2278</v>
      </c>
      <c r="CU282" s="86">
        <v>2010101</v>
      </c>
      <c r="CV282" s="87" t="s">
        <v>2279</v>
      </c>
      <c r="CW282" s="100" t="s">
        <v>2280</v>
      </c>
      <c r="CX282" s="100" t="s">
        <v>2276</v>
      </c>
      <c r="CY282" s="100" t="s">
        <v>2277</v>
      </c>
      <c r="CZ282" s="100" t="s">
        <v>2278</v>
      </c>
      <c r="DA282" s="100" t="s">
        <v>2279</v>
      </c>
    </row>
    <row r="283" spans="2:105" ht="76.5" hidden="1" x14ac:dyDescent="0.25">
      <c r="B283" s="148" t="s">
        <v>2287</v>
      </c>
      <c r="C283" s="88" t="s">
        <v>2288</v>
      </c>
      <c r="D283" s="63" t="s">
        <v>1032</v>
      </c>
      <c r="E283" s="100" t="s">
        <v>2267</v>
      </c>
      <c r="F283" s="63" t="s">
        <v>2268</v>
      </c>
      <c r="G283" s="164" t="s">
        <v>183</v>
      </c>
      <c r="H283" s="63" t="s">
        <v>580</v>
      </c>
      <c r="I283" s="62" t="s">
        <v>185</v>
      </c>
      <c r="J283" s="307">
        <v>2015</v>
      </c>
      <c r="K283" s="308">
        <v>0</v>
      </c>
      <c r="L283" s="107" t="s">
        <v>2269</v>
      </c>
      <c r="M283" s="108" t="s">
        <v>2289</v>
      </c>
      <c r="N283" s="87" t="s">
        <v>2290</v>
      </c>
      <c r="O283" s="87" t="s">
        <v>2291</v>
      </c>
      <c r="P283" s="87" t="s">
        <v>657</v>
      </c>
      <c r="Q283" s="87" t="s">
        <v>2273</v>
      </c>
      <c r="R283" s="87"/>
      <c r="S283" s="68">
        <v>1</v>
      </c>
      <c r="T283" s="91">
        <v>0</v>
      </c>
      <c r="U283" s="91">
        <v>0</v>
      </c>
      <c r="V283" s="91">
        <v>0</v>
      </c>
      <c r="W283" s="91">
        <v>1</v>
      </c>
      <c r="X283" s="71">
        <v>0</v>
      </c>
      <c r="Y283" s="92"/>
      <c r="Z283" s="92"/>
      <c r="AA283" s="92"/>
      <c r="AB283" s="92"/>
      <c r="AC283" s="92"/>
      <c r="AD283" s="92"/>
      <c r="AE283" s="92"/>
      <c r="AF283" s="92"/>
      <c r="AG283" s="92"/>
      <c r="AH283" s="92"/>
      <c r="AI283" s="92">
        <v>0</v>
      </c>
      <c r="AJ283" s="92"/>
      <c r="AK283" s="71">
        <v>0</v>
      </c>
      <c r="AL283" s="92"/>
      <c r="AM283" s="92"/>
      <c r="AN283" s="92"/>
      <c r="AO283" s="92"/>
      <c r="AP283" s="92"/>
      <c r="AQ283" s="92"/>
      <c r="AR283" s="92"/>
      <c r="AS283" s="92"/>
      <c r="AT283" s="92"/>
      <c r="AU283" s="92"/>
      <c r="AV283" s="92">
        <v>0</v>
      </c>
      <c r="AW283" s="92"/>
      <c r="AX283" s="71">
        <v>0</v>
      </c>
      <c r="AY283" s="92"/>
      <c r="AZ283" s="92"/>
      <c r="BA283" s="92"/>
      <c r="BB283" s="92"/>
      <c r="BC283" s="92"/>
      <c r="BD283" s="92"/>
      <c r="BE283" s="92"/>
      <c r="BF283" s="92"/>
      <c r="BG283" s="92"/>
      <c r="BH283" s="92"/>
      <c r="BI283" s="92">
        <v>0</v>
      </c>
      <c r="BJ283" s="92"/>
      <c r="BK283" s="71">
        <v>0</v>
      </c>
      <c r="BL283" s="92"/>
      <c r="BM283" s="92"/>
      <c r="BN283" s="92"/>
      <c r="BO283" s="92"/>
      <c r="BP283" s="92"/>
      <c r="BQ283" s="92"/>
      <c r="BR283" s="92"/>
      <c r="BS283" s="92"/>
      <c r="BT283" s="92"/>
      <c r="BU283" s="92"/>
      <c r="BV283" s="92">
        <v>0</v>
      </c>
      <c r="BW283" s="92">
        <v>0</v>
      </c>
      <c r="BX283" s="71">
        <v>0</v>
      </c>
      <c r="BY283" s="93">
        <v>0</v>
      </c>
      <c r="BZ283" s="93">
        <v>0</v>
      </c>
      <c r="CA283" s="93">
        <v>0</v>
      </c>
      <c r="CB283" s="93">
        <v>0</v>
      </c>
      <c r="CC283" s="93">
        <v>0</v>
      </c>
      <c r="CD283" s="93">
        <v>0</v>
      </c>
      <c r="CE283" s="93">
        <v>0</v>
      </c>
      <c r="CF283" s="93">
        <v>0</v>
      </c>
      <c r="CG283" s="93">
        <v>0</v>
      </c>
      <c r="CH283" s="93">
        <v>0</v>
      </c>
      <c r="CI283" s="93"/>
      <c r="CJ283" s="93"/>
      <c r="CK283" s="87" t="s">
        <v>2292</v>
      </c>
      <c r="CL283" s="90" t="s">
        <v>2275</v>
      </c>
      <c r="CM283" s="90" t="s">
        <v>957</v>
      </c>
      <c r="CN283" s="90" t="s">
        <v>1098</v>
      </c>
      <c r="CO283" s="84">
        <v>2</v>
      </c>
      <c r="CP283" s="85" t="s">
        <v>2276</v>
      </c>
      <c r="CQ283" s="84">
        <v>201</v>
      </c>
      <c r="CR283" s="85" t="s">
        <v>2277</v>
      </c>
      <c r="CS283" s="84">
        <v>20101</v>
      </c>
      <c r="CT283" s="85" t="s">
        <v>2278</v>
      </c>
      <c r="CU283" s="86">
        <v>2010102</v>
      </c>
      <c r="CV283" s="87" t="s">
        <v>2293</v>
      </c>
      <c r="CW283" s="100" t="s">
        <v>2280</v>
      </c>
      <c r="CX283" s="100" t="s">
        <v>2276</v>
      </c>
      <c r="CY283" s="100" t="s">
        <v>2277</v>
      </c>
      <c r="CZ283" s="100" t="s">
        <v>2278</v>
      </c>
      <c r="DA283" s="100" t="s">
        <v>2293</v>
      </c>
    </row>
    <row r="284" spans="2:105" ht="76.5" hidden="1" x14ac:dyDescent="0.25">
      <c r="B284" s="148" t="s">
        <v>2294</v>
      </c>
      <c r="C284" s="99" t="s">
        <v>2295</v>
      </c>
      <c r="D284" s="63" t="s">
        <v>1032</v>
      </c>
      <c r="E284" s="100" t="s">
        <v>2296</v>
      </c>
      <c r="F284" s="63" t="s">
        <v>2297</v>
      </c>
      <c r="G284" s="164" t="s">
        <v>183</v>
      </c>
      <c r="H284" s="63" t="s">
        <v>580</v>
      </c>
      <c r="I284" s="62" t="s">
        <v>185</v>
      </c>
      <c r="J284" s="307">
        <v>2015</v>
      </c>
      <c r="K284" s="308">
        <v>0</v>
      </c>
      <c r="L284" s="107" t="s">
        <v>2269</v>
      </c>
      <c r="M284" s="108" t="s">
        <v>2298</v>
      </c>
      <c r="N284" s="87" t="s">
        <v>2299</v>
      </c>
      <c r="O284" s="87" t="s">
        <v>2300</v>
      </c>
      <c r="P284" s="87" t="s">
        <v>657</v>
      </c>
      <c r="Q284" s="87" t="s">
        <v>2273</v>
      </c>
      <c r="R284" s="87"/>
      <c r="S284" s="68">
        <v>4</v>
      </c>
      <c r="T284" s="91">
        <v>0</v>
      </c>
      <c r="U284" s="91">
        <v>1</v>
      </c>
      <c r="V284" s="91">
        <v>2</v>
      </c>
      <c r="W284" s="91">
        <v>4</v>
      </c>
      <c r="X284" s="71">
        <v>200000000</v>
      </c>
      <c r="Y284" s="92"/>
      <c r="Z284" s="92"/>
      <c r="AA284" s="92"/>
      <c r="AB284" s="92"/>
      <c r="AC284" s="92"/>
      <c r="AD284" s="92"/>
      <c r="AE284" s="92"/>
      <c r="AF284" s="92"/>
      <c r="AG284" s="92"/>
      <c r="AH284" s="92"/>
      <c r="AI284" s="92">
        <v>100000000</v>
      </c>
      <c r="AJ284" s="92">
        <v>100000000</v>
      </c>
      <c r="AK284" s="71">
        <v>200000000</v>
      </c>
      <c r="AL284" s="92"/>
      <c r="AM284" s="92"/>
      <c r="AN284" s="92"/>
      <c r="AO284" s="92"/>
      <c r="AP284" s="92"/>
      <c r="AQ284" s="92"/>
      <c r="AR284" s="92"/>
      <c r="AS284" s="92"/>
      <c r="AT284" s="92"/>
      <c r="AU284" s="92"/>
      <c r="AV284" s="92">
        <v>100000000</v>
      </c>
      <c r="AW284" s="92">
        <v>100000000</v>
      </c>
      <c r="AX284" s="71">
        <v>200000000</v>
      </c>
      <c r="AY284" s="92"/>
      <c r="AZ284" s="92"/>
      <c r="BA284" s="92"/>
      <c r="BB284" s="92"/>
      <c r="BC284" s="92"/>
      <c r="BD284" s="92"/>
      <c r="BE284" s="92"/>
      <c r="BF284" s="92"/>
      <c r="BG284" s="92"/>
      <c r="BH284" s="92"/>
      <c r="BI284" s="92">
        <v>100000000</v>
      </c>
      <c r="BJ284" s="92">
        <v>100000000</v>
      </c>
      <c r="BK284" s="71">
        <v>600000000</v>
      </c>
      <c r="BL284" s="92"/>
      <c r="BM284" s="92"/>
      <c r="BN284" s="92"/>
      <c r="BO284" s="92"/>
      <c r="BP284" s="92"/>
      <c r="BQ284" s="92"/>
      <c r="BR284" s="92"/>
      <c r="BS284" s="92"/>
      <c r="BT284" s="92"/>
      <c r="BU284" s="92"/>
      <c r="BV284" s="92">
        <v>300000000</v>
      </c>
      <c r="BW284" s="92">
        <v>300000000</v>
      </c>
      <c r="BX284" s="71">
        <v>0</v>
      </c>
      <c r="BY284" s="93">
        <v>0</v>
      </c>
      <c r="BZ284" s="93">
        <v>0</v>
      </c>
      <c r="CA284" s="93">
        <v>0</v>
      </c>
      <c r="CB284" s="93">
        <v>0</v>
      </c>
      <c r="CC284" s="93">
        <v>0</v>
      </c>
      <c r="CD284" s="93">
        <v>0</v>
      </c>
      <c r="CE284" s="93">
        <v>0</v>
      </c>
      <c r="CF284" s="93">
        <v>0</v>
      </c>
      <c r="CG284" s="93">
        <v>0</v>
      </c>
      <c r="CH284" s="93">
        <v>0</v>
      </c>
      <c r="CI284" s="93"/>
      <c r="CJ284" s="93"/>
      <c r="CK284" s="87" t="s">
        <v>2301</v>
      </c>
      <c r="CL284" s="90" t="s">
        <v>2302</v>
      </c>
      <c r="CM284" s="90" t="s">
        <v>876</v>
      </c>
      <c r="CN284" s="90" t="s">
        <v>195</v>
      </c>
      <c r="CO284" s="84">
        <v>2</v>
      </c>
      <c r="CP284" s="85" t="s">
        <v>2276</v>
      </c>
      <c r="CQ284" s="84">
        <v>201</v>
      </c>
      <c r="CR284" s="85" t="s">
        <v>2277</v>
      </c>
      <c r="CS284" s="84">
        <v>20102</v>
      </c>
      <c r="CT284" s="85" t="s">
        <v>2303</v>
      </c>
      <c r="CU284" s="86">
        <v>2010201</v>
      </c>
      <c r="CV284" s="87" t="s">
        <v>2304</v>
      </c>
      <c r="CW284" s="100" t="s">
        <v>2305</v>
      </c>
      <c r="CX284" s="100" t="s">
        <v>2276</v>
      </c>
      <c r="CY284" s="100" t="s">
        <v>2277</v>
      </c>
      <c r="CZ284" s="100" t="s">
        <v>2303</v>
      </c>
      <c r="DA284" s="100" t="s">
        <v>2304</v>
      </c>
    </row>
    <row r="285" spans="2:105" ht="76.5" hidden="1" x14ac:dyDescent="0.25">
      <c r="B285" s="148" t="s">
        <v>2306</v>
      </c>
      <c r="C285" s="88" t="s">
        <v>2307</v>
      </c>
      <c r="D285" s="100" t="s">
        <v>1032</v>
      </c>
      <c r="E285" s="100" t="s">
        <v>2308</v>
      </c>
      <c r="F285" s="63" t="s">
        <v>2309</v>
      </c>
      <c r="G285" s="62" t="s">
        <v>2310</v>
      </c>
      <c r="H285" s="63" t="s">
        <v>580</v>
      </c>
      <c r="I285" s="62" t="s">
        <v>185</v>
      </c>
      <c r="J285" s="307">
        <v>2015</v>
      </c>
      <c r="K285" s="308">
        <v>0</v>
      </c>
      <c r="L285" s="63"/>
      <c r="M285" s="63"/>
      <c r="N285" s="63"/>
      <c r="O285" s="63"/>
      <c r="P285" s="63"/>
      <c r="Q285" s="63"/>
      <c r="R285" s="63"/>
      <c r="S285" s="68">
        <v>1</v>
      </c>
      <c r="T285" s="69">
        <v>0</v>
      </c>
      <c r="U285" s="69">
        <v>1</v>
      </c>
      <c r="V285" s="69">
        <v>1</v>
      </c>
      <c r="W285" s="69">
        <v>1</v>
      </c>
      <c r="X285" s="71">
        <v>150000000</v>
      </c>
      <c r="Y285" s="111">
        <v>50000000</v>
      </c>
      <c r="Z285" s="79"/>
      <c r="AA285" s="79"/>
      <c r="AB285" s="79"/>
      <c r="AC285" s="79"/>
      <c r="AD285" s="79"/>
      <c r="AE285" s="79"/>
      <c r="AF285" s="79"/>
      <c r="AG285" s="79"/>
      <c r="AH285" s="79"/>
      <c r="AI285" s="79">
        <v>50000000</v>
      </c>
      <c r="AJ285" s="79">
        <v>50000000</v>
      </c>
      <c r="AK285" s="71">
        <v>100000000</v>
      </c>
      <c r="AL285" s="79"/>
      <c r="AM285" s="79"/>
      <c r="AN285" s="79"/>
      <c r="AO285" s="79"/>
      <c r="AP285" s="79"/>
      <c r="AQ285" s="79"/>
      <c r="AR285" s="79"/>
      <c r="AS285" s="79"/>
      <c r="AT285" s="79"/>
      <c r="AU285" s="79"/>
      <c r="AV285" s="79">
        <v>50000000</v>
      </c>
      <c r="AW285" s="79">
        <v>50000000</v>
      </c>
      <c r="AX285" s="71">
        <v>100000000</v>
      </c>
      <c r="AY285" s="79"/>
      <c r="AZ285" s="79"/>
      <c r="BA285" s="79"/>
      <c r="BB285" s="79"/>
      <c r="BC285" s="79"/>
      <c r="BD285" s="79"/>
      <c r="BE285" s="79"/>
      <c r="BF285" s="79"/>
      <c r="BG285" s="79"/>
      <c r="BH285" s="79"/>
      <c r="BI285" s="79">
        <v>50000000</v>
      </c>
      <c r="BJ285" s="79">
        <v>50000000</v>
      </c>
      <c r="BK285" s="71">
        <v>400000000</v>
      </c>
      <c r="BL285" s="79"/>
      <c r="BM285" s="79"/>
      <c r="BN285" s="79"/>
      <c r="BO285" s="79"/>
      <c r="BP285" s="79"/>
      <c r="BQ285" s="79"/>
      <c r="BR285" s="79"/>
      <c r="BS285" s="79"/>
      <c r="BT285" s="79"/>
      <c r="BU285" s="79"/>
      <c r="BV285" s="79">
        <v>200000000</v>
      </c>
      <c r="BW285" s="79">
        <v>200000000</v>
      </c>
      <c r="BX285" s="71">
        <v>0</v>
      </c>
      <c r="BY285" s="73">
        <v>0</v>
      </c>
      <c r="BZ285" s="73">
        <v>0</v>
      </c>
      <c r="CA285" s="73">
        <v>0</v>
      </c>
      <c r="CB285" s="73">
        <v>0</v>
      </c>
      <c r="CC285" s="73">
        <v>0</v>
      </c>
      <c r="CD285" s="73">
        <v>0</v>
      </c>
      <c r="CE285" s="73">
        <v>0</v>
      </c>
      <c r="CF285" s="73">
        <v>0</v>
      </c>
      <c r="CG285" s="73">
        <v>0</v>
      </c>
      <c r="CH285" s="73">
        <v>0</v>
      </c>
      <c r="CI285" s="73"/>
      <c r="CJ285" s="73"/>
      <c r="CK285" s="63" t="s">
        <v>2311</v>
      </c>
      <c r="CL285" s="74" t="s">
        <v>2275</v>
      </c>
      <c r="CM285" s="74" t="s">
        <v>957</v>
      </c>
      <c r="CN285" s="74" t="s">
        <v>877</v>
      </c>
      <c r="CO285" s="84">
        <v>2</v>
      </c>
      <c r="CP285" s="85" t="s">
        <v>2276</v>
      </c>
      <c r="CQ285" s="84">
        <v>201</v>
      </c>
      <c r="CR285" s="85" t="s">
        <v>2277</v>
      </c>
      <c r="CS285" s="84">
        <v>20102</v>
      </c>
      <c r="CT285" s="85" t="s">
        <v>2303</v>
      </c>
      <c r="CU285" s="86">
        <v>2010202</v>
      </c>
      <c r="CV285" s="87" t="s">
        <v>2312</v>
      </c>
      <c r="CW285" s="100" t="s">
        <v>2313</v>
      </c>
      <c r="CX285" s="100" t="s">
        <v>2276</v>
      </c>
      <c r="CY285" s="100" t="s">
        <v>2277</v>
      </c>
      <c r="CZ285" s="100" t="s">
        <v>2303</v>
      </c>
      <c r="DA285" s="100" t="s">
        <v>2312</v>
      </c>
    </row>
    <row r="286" spans="2:105" ht="165.75" hidden="1" x14ac:dyDescent="0.25">
      <c r="B286" s="148" t="s">
        <v>2314</v>
      </c>
      <c r="C286" s="103" t="s">
        <v>2315</v>
      </c>
      <c r="D286" s="63" t="s">
        <v>2009</v>
      </c>
      <c r="E286" s="100" t="s">
        <v>2316</v>
      </c>
      <c r="F286" s="63" t="s">
        <v>2317</v>
      </c>
      <c r="G286" s="62" t="s">
        <v>183</v>
      </c>
      <c r="H286" s="63" t="s">
        <v>2010</v>
      </c>
      <c r="I286" s="63" t="s">
        <v>185</v>
      </c>
      <c r="J286" s="307">
        <v>2015</v>
      </c>
      <c r="K286" s="308">
        <v>374.7</v>
      </c>
      <c r="L286" s="63" t="s">
        <v>2011</v>
      </c>
      <c r="M286" s="63" t="s">
        <v>2318</v>
      </c>
      <c r="N286" s="63" t="s">
        <v>2013</v>
      </c>
      <c r="O286" s="63" t="s">
        <v>2014</v>
      </c>
      <c r="P286" s="63" t="s">
        <v>657</v>
      </c>
      <c r="Q286" s="63" t="s">
        <v>2319</v>
      </c>
      <c r="R286" s="63"/>
      <c r="S286" s="68">
        <v>70.16</v>
      </c>
      <c r="T286" s="69">
        <v>29.8</v>
      </c>
      <c r="U286" s="69">
        <v>52.8</v>
      </c>
      <c r="V286" s="69">
        <v>65.16</v>
      </c>
      <c r="W286" s="69">
        <v>70.16</v>
      </c>
      <c r="X286" s="71">
        <v>55037665812</v>
      </c>
      <c r="Y286" s="79"/>
      <c r="Z286" s="79"/>
      <c r="AA286" s="79"/>
      <c r="AB286" s="79"/>
      <c r="AC286" s="79">
        <v>43615717591</v>
      </c>
      <c r="AD286" s="79"/>
      <c r="AE286" s="79"/>
      <c r="AF286" s="79"/>
      <c r="AG286" s="79">
        <v>3487222221</v>
      </c>
      <c r="AH286" s="79">
        <v>7934726000</v>
      </c>
      <c r="AI286" s="79"/>
      <c r="AJ286" s="79"/>
      <c r="AK286" s="71">
        <v>13374186525</v>
      </c>
      <c r="AL286" s="79"/>
      <c r="AM286" s="79"/>
      <c r="AN286" s="79"/>
      <c r="AO286" s="79"/>
      <c r="AP286" s="79">
        <v>4192153258</v>
      </c>
      <c r="AQ286" s="79"/>
      <c r="AR286" s="79"/>
      <c r="AS286" s="79"/>
      <c r="AT286" s="79">
        <v>1142407409</v>
      </c>
      <c r="AU286" s="79">
        <v>8039625858</v>
      </c>
      <c r="AV286" s="79"/>
      <c r="AW286" s="79"/>
      <c r="AX286" s="71">
        <v>13720471592</v>
      </c>
      <c r="AY286" s="79"/>
      <c r="AZ286" s="79"/>
      <c r="BA286" s="79"/>
      <c r="BB286" s="79"/>
      <c r="BC286" s="79"/>
      <c r="BD286" s="79"/>
      <c r="BE286" s="79">
        <v>10432000000</v>
      </c>
      <c r="BF286" s="79"/>
      <c r="BG286" s="79"/>
      <c r="BH286" s="79">
        <v>3288471592</v>
      </c>
      <c r="BI286" s="79"/>
      <c r="BJ286" s="79"/>
      <c r="BK286" s="71">
        <v>3112782699</v>
      </c>
      <c r="BL286" s="79"/>
      <c r="BM286" s="79"/>
      <c r="BN286" s="79"/>
      <c r="BO286" s="79"/>
      <c r="BP286" s="79"/>
      <c r="BQ286" s="79"/>
      <c r="BR286" s="79"/>
      <c r="BS286" s="79"/>
      <c r="BT286" s="79"/>
      <c r="BU286" s="79">
        <v>3112782699</v>
      </c>
      <c r="BV286" s="79"/>
      <c r="BW286" s="79"/>
      <c r="BX286" s="71">
        <v>85245106628</v>
      </c>
      <c r="BY286" s="73">
        <v>0</v>
      </c>
      <c r="BZ286" s="73">
        <v>0</v>
      </c>
      <c r="CA286" s="73">
        <v>0</v>
      </c>
      <c r="CB286" s="73">
        <v>0</v>
      </c>
      <c r="CC286" s="73">
        <v>47807870849</v>
      </c>
      <c r="CD286" s="73">
        <v>0</v>
      </c>
      <c r="CE286" s="73">
        <v>10432000000</v>
      </c>
      <c r="CF286" s="73">
        <v>0</v>
      </c>
      <c r="CG286" s="73">
        <v>4629629630</v>
      </c>
      <c r="CH286" s="73">
        <v>22375606149</v>
      </c>
      <c r="CI286" s="73">
        <v>0</v>
      </c>
      <c r="CJ286" s="73">
        <v>0</v>
      </c>
      <c r="CK286" s="63" t="s">
        <v>2320</v>
      </c>
      <c r="CL286" s="74" t="s">
        <v>2017</v>
      </c>
      <c r="CM286" s="74" t="s">
        <v>2018</v>
      </c>
      <c r="CN286" s="74" t="s">
        <v>877</v>
      </c>
      <c r="CO286" s="60">
        <v>2</v>
      </c>
      <c r="CP286" s="61" t="s">
        <v>2276</v>
      </c>
      <c r="CQ286" s="60">
        <v>202</v>
      </c>
      <c r="CR286" s="61" t="s">
        <v>2321</v>
      </c>
      <c r="CS286" s="60">
        <v>20201</v>
      </c>
      <c r="CT286" s="61" t="s">
        <v>2322</v>
      </c>
      <c r="CU286" s="62">
        <v>2020101</v>
      </c>
      <c r="CV286" s="63" t="s">
        <v>2323</v>
      </c>
      <c r="CW286" s="100" t="s">
        <v>2324</v>
      </c>
      <c r="CX286" s="100" t="s">
        <v>2276</v>
      </c>
      <c r="CY286" s="100" t="s">
        <v>2321</v>
      </c>
      <c r="CZ286" s="100" t="s">
        <v>2322</v>
      </c>
      <c r="DA286" s="100" t="s">
        <v>2323</v>
      </c>
    </row>
    <row r="287" spans="2:105" ht="165.75" hidden="1" x14ac:dyDescent="0.25">
      <c r="B287" s="148" t="s">
        <v>2325</v>
      </c>
      <c r="C287" s="103" t="s">
        <v>2326</v>
      </c>
      <c r="D287" s="63" t="s">
        <v>2009</v>
      </c>
      <c r="E287" s="100" t="s">
        <v>2316</v>
      </c>
      <c r="F287" s="63" t="s">
        <v>2317</v>
      </c>
      <c r="G287" s="62" t="s">
        <v>183</v>
      </c>
      <c r="H287" s="63" t="s">
        <v>2010</v>
      </c>
      <c r="I287" s="63" t="s">
        <v>185</v>
      </c>
      <c r="J287" s="307">
        <v>2015</v>
      </c>
      <c r="K287" s="308">
        <v>303.52</v>
      </c>
      <c r="L287" s="63" t="s">
        <v>2011</v>
      </c>
      <c r="M287" s="63" t="s">
        <v>2327</v>
      </c>
      <c r="N287" s="63" t="s">
        <v>2013</v>
      </c>
      <c r="O287" s="63" t="s">
        <v>2328</v>
      </c>
      <c r="P287" s="63" t="s">
        <v>657</v>
      </c>
      <c r="Q287" s="63" t="s">
        <v>2319</v>
      </c>
      <c r="R287" s="63"/>
      <c r="S287" s="68">
        <v>75.650000000000006</v>
      </c>
      <c r="T287" s="69">
        <v>48</v>
      </c>
      <c r="U287" s="69">
        <v>56.65</v>
      </c>
      <c r="V287" s="69">
        <v>66.150000000000006</v>
      </c>
      <c r="W287" s="113">
        <v>75.650000000000006</v>
      </c>
      <c r="X287" s="71">
        <v>46034394217</v>
      </c>
      <c r="Y287" s="79"/>
      <c r="Z287" s="79"/>
      <c r="AA287" s="79"/>
      <c r="AB287" s="79"/>
      <c r="AC287" s="79">
        <v>26951703124</v>
      </c>
      <c r="AD287" s="79"/>
      <c r="AE287" s="79"/>
      <c r="AF287" s="79"/>
      <c r="AG287" s="79">
        <v>8216441195</v>
      </c>
      <c r="AH287" s="79">
        <v>10866249898</v>
      </c>
      <c r="AI287" s="79"/>
      <c r="AJ287" s="79"/>
      <c r="AK287" s="71">
        <v>23177813582</v>
      </c>
      <c r="AL287" s="79"/>
      <c r="AM287" s="79"/>
      <c r="AN287" s="79"/>
      <c r="AO287" s="79"/>
      <c r="AP287" s="79"/>
      <c r="AQ287" s="79"/>
      <c r="AR287" s="79"/>
      <c r="AS287" s="79"/>
      <c r="AT287" s="79">
        <v>20457813582</v>
      </c>
      <c r="AU287" s="79">
        <v>2720000000</v>
      </c>
      <c r="AV287" s="79"/>
      <c r="AW287" s="79"/>
      <c r="AX287" s="71">
        <v>11517781687</v>
      </c>
      <c r="AY287" s="79"/>
      <c r="AZ287" s="79"/>
      <c r="BA287" s="79"/>
      <c r="BB287" s="79"/>
      <c r="BC287" s="79"/>
      <c r="BD287" s="79"/>
      <c r="BE287" s="79">
        <v>5205000000</v>
      </c>
      <c r="BF287" s="79"/>
      <c r="BG287" s="79">
        <v>6084181687</v>
      </c>
      <c r="BH287" s="79">
        <v>228600000</v>
      </c>
      <c r="BI287" s="79"/>
      <c r="BJ287" s="79"/>
      <c r="BK287" s="71">
        <v>335457000</v>
      </c>
      <c r="BL287" s="79"/>
      <c r="BM287" s="79"/>
      <c r="BN287" s="79"/>
      <c r="BO287" s="79"/>
      <c r="BP287" s="79"/>
      <c r="BQ287" s="79"/>
      <c r="BR287" s="79"/>
      <c r="BS287" s="79"/>
      <c r="BT287" s="79"/>
      <c r="BU287" s="79">
        <v>335457000</v>
      </c>
      <c r="BV287" s="79"/>
      <c r="BW287" s="79"/>
      <c r="BX287" s="71">
        <v>81065446486</v>
      </c>
      <c r="BY287" s="73">
        <v>0</v>
      </c>
      <c r="BZ287" s="73">
        <v>0</v>
      </c>
      <c r="CA287" s="73">
        <v>0</v>
      </c>
      <c r="CB287" s="73">
        <v>0</v>
      </c>
      <c r="CC287" s="73">
        <v>26951703124</v>
      </c>
      <c r="CD287" s="73">
        <v>0</v>
      </c>
      <c r="CE287" s="73">
        <v>5205000000</v>
      </c>
      <c r="CF287" s="73">
        <v>0</v>
      </c>
      <c r="CG287" s="73">
        <v>34758436464</v>
      </c>
      <c r="CH287" s="73">
        <v>14150306898</v>
      </c>
      <c r="CI287" s="73">
        <v>0</v>
      </c>
      <c r="CJ287" s="73">
        <v>0</v>
      </c>
      <c r="CK287" s="63" t="s">
        <v>2329</v>
      </c>
      <c r="CL287" s="74" t="s">
        <v>2017</v>
      </c>
      <c r="CM287" s="74" t="s">
        <v>2018</v>
      </c>
      <c r="CN287" s="74" t="s">
        <v>877</v>
      </c>
      <c r="CO287" s="60">
        <v>2</v>
      </c>
      <c r="CP287" s="61" t="s">
        <v>2276</v>
      </c>
      <c r="CQ287" s="60">
        <v>202</v>
      </c>
      <c r="CR287" s="61" t="s">
        <v>2321</v>
      </c>
      <c r="CS287" s="60">
        <v>20201</v>
      </c>
      <c r="CT287" s="61" t="s">
        <v>2322</v>
      </c>
      <c r="CU287" s="62">
        <v>2020101</v>
      </c>
      <c r="CV287" s="63" t="s">
        <v>2323</v>
      </c>
      <c r="CW287" s="100" t="s">
        <v>2324</v>
      </c>
      <c r="CX287" s="100" t="s">
        <v>2276</v>
      </c>
      <c r="CY287" s="100" t="s">
        <v>2321</v>
      </c>
      <c r="CZ287" s="100" t="s">
        <v>2322</v>
      </c>
      <c r="DA287" s="100" t="s">
        <v>2323</v>
      </c>
    </row>
    <row r="288" spans="2:105" ht="165.75" hidden="1" x14ac:dyDescent="0.25">
      <c r="B288" s="148" t="s">
        <v>2330</v>
      </c>
      <c r="C288" s="75" t="s">
        <v>2331</v>
      </c>
      <c r="D288" s="63" t="s">
        <v>2009</v>
      </c>
      <c r="E288" s="100" t="s">
        <v>2316</v>
      </c>
      <c r="F288" s="63" t="s">
        <v>2317</v>
      </c>
      <c r="G288" s="62" t="s">
        <v>240</v>
      </c>
      <c r="H288" s="63" t="s">
        <v>2010</v>
      </c>
      <c r="I288" s="63" t="s">
        <v>185</v>
      </c>
      <c r="J288" s="307">
        <v>2015</v>
      </c>
      <c r="K288" s="308" t="s">
        <v>490</v>
      </c>
      <c r="L288" s="63" t="s">
        <v>2011</v>
      </c>
      <c r="M288" s="63" t="s">
        <v>2332</v>
      </c>
      <c r="N288" s="63" t="s">
        <v>2013</v>
      </c>
      <c r="O288" s="63" t="s">
        <v>2333</v>
      </c>
      <c r="P288" s="63" t="s">
        <v>657</v>
      </c>
      <c r="Q288" s="63" t="s">
        <v>2319</v>
      </c>
      <c r="R288" s="63"/>
      <c r="S288" s="68">
        <v>785.9</v>
      </c>
      <c r="T288" s="136">
        <v>785.9</v>
      </c>
      <c r="U288" s="136">
        <v>785.9</v>
      </c>
      <c r="V288" s="136">
        <v>785.9</v>
      </c>
      <c r="W288" s="136">
        <v>785.9</v>
      </c>
      <c r="X288" s="71">
        <v>8876723815</v>
      </c>
      <c r="Y288" s="122"/>
      <c r="Z288" s="79"/>
      <c r="AA288" s="79"/>
      <c r="AB288" s="79"/>
      <c r="AC288" s="149">
        <v>3300000000</v>
      </c>
      <c r="AD288" s="79"/>
      <c r="AE288" s="79"/>
      <c r="AF288" s="79"/>
      <c r="AG288" s="79"/>
      <c r="AH288" s="149">
        <v>5576723815</v>
      </c>
      <c r="AI288" s="79"/>
      <c r="AJ288" s="79"/>
      <c r="AK288" s="71">
        <v>9760000000</v>
      </c>
      <c r="AL288" s="79"/>
      <c r="AM288" s="79"/>
      <c r="AN288" s="79"/>
      <c r="AO288" s="79"/>
      <c r="AP288" s="79">
        <v>7700000000</v>
      </c>
      <c r="AQ288" s="79"/>
      <c r="AR288" s="79"/>
      <c r="AS288" s="79"/>
      <c r="AT288" s="79"/>
      <c r="AU288" s="79">
        <v>2060000000</v>
      </c>
      <c r="AV288" s="79"/>
      <c r="AW288" s="79"/>
      <c r="AX288" s="71">
        <v>2121800000</v>
      </c>
      <c r="AY288" s="79"/>
      <c r="AZ288" s="79"/>
      <c r="BA288" s="79"/>
      <c r="BB288" s="79"/>
      <c r="BC288" s="79"/>
      <c r="BD288" s="79"/>
      <c r="BE288" s="79"/>
      <c r="BF288" s="79"/>
      <c r="BG288" s="79"/>
      <c r="BH288" s="79">
        <v>2121800000</v>
      </c>
      <c r="BI288" s="79"/>
      <c r="BJ288" s="79"/>
      <c r="BK288" s="71">
        <v>2184035260</v>
      </c>
      <c r="BL288" s="79"/>
      <c r="BM288" s="79"/>
      <c r="BN288" s="79"/>
      <c r="BO288" s="79"/>
      <c r="BP288" s="79"/>
      <c r="BQ288" s="79"/>
      <c r="BR288" s="79"/>
      <c r="BS288" s="79"/>
      <c r="BT288" s="79"/>
      <c r="BU288" s="79">
        <v>2184035260</v>
      </c>
      <c r="BV288" s="79"/>
      <c r="BW288" s="79"/>
      <c r="BX288" s="71">
        <v>22942559075</v>
      </c>
      <c r="BY288" s="73">
        <v>0</v>
      </c>
      <c r="BZ288" s="73">
        <v>0</v>
      </c>
      <c r="CA288" s="73">
        <v>0</v>
      </c>
      <c r="CB288" s="73">
        <v>0</v>
      </c>
      <c r="CC288" s="73">
        <v>11000000000</v>
      </c>
      <c r="CD288" s="73">
        <v>0</v>
      </c>
      <c r="CE288" s="73">
        <v>0</v>
      </c>
      <c r="CF288" s="73">
        <v>0</v>
      </c>
      <c r="CG288" s="73">
        <v>0</v>
      </c>
      <c r="CH288" s="73">
        <v>11942559075</v>
      </c>
      <c r="CI288" s="73">
        <v>0</v>
      </c>
      <c r="CJ288" s="73">
        <v>0</v>
      </c>
      <c r="CK288" s="63" t="s">
        <v>2334</v>
      </c>
      <c r="CL288" s="74" t="s">
        <v>2017</v>
      </c>
      <c r="CM288" s="74" t="s">
        <v>2018</v>
      </c>
      <c r="CN288" s="74" t="s">
        <v>877</v>
      </c>
      <c r="CO288" s="60">
        <v>2</v>
      </c>
      <c r="CP288" s="61" t="s">
        <v>2276</v>
      </c>
      <c r="CQ288" s="60">
        <v>202</v>
      </c>
      <c r="CR288" s="61" t="s">
        <v>2321</v>
      </c>
      <c r="CS288" s="60">
        <v>20201</v>
      </c>
      <c r="CT288" s="61" t="s">
        <v>2322</v>
      </c>
      <c r="CU288" s="62">
        <v>2020101</v>
      </c>
      <c r="CV288" s="63" t="s">
        <v>2323</v>
      </c>
      <c r="CW288" s="100" t="s">
        <v>2324</v>
      </c>
      <c r="CX288" s="100" t="s">
        <v>2276</v>
      </c>
      <c r="CY288" s="100" t="s">
        <v>2321</v>
      </c>
      <c r="CZ288" s="100" t="s">
        <v>2322</v>
      </c>
      <c r="DA288" s="100" t="s">
        <v>2323</v>
      </c>
    </row>
    <row r="289" spans="2:105" ht="165.75" hidden="1" x14ac:dyDescent="0.25">
      <c r="B289" s="148" t="s">
        <v>2335</v>
      </c>
      <c r="C289" s="103" t="s">
        <v>2336</v>
      </c>
      <c r="D289" s="63" t="s">
        <v>2009</v>
      </c>
      <c r="E289" s="100" t="s">
        <v>2316</v>
      </c>
      <c r="F289" s="63" t="s">
        <v>2317</v>
      </c>
      <c r="G289" s="62" t="s">
        <v>183</v>
      </c>
      <c r="H289" s="63" t="s">
        <v>2010</v>
      </c>
      <c r="I289" s="63" t="s">
        <v>185</v>
      </c>
      <c r="J289" s="307">
        <v>2015</v>
      </c>
      <c r="K289" s="308" t="s">
        <v>490</v>
      </c>
      <c r="L289" s="63" t="s">
        <v>2011</v>
      </c>
      <c r="M289" s="63" t="s">
        <v>2337</v>
      </c>
      <c r="N289" s="63" t="s">
        <v>2013</v>
      </c>
      <c r="O289" s="63" t="s">
        <v>2338</v>
      </c>
      <c r="P289" s="63" t="s">
        <v>657</v>
      </c>
      <c r="Q289" s="63" t="s">
        <v>2319</v>
      </c>
      <c r="R289" s="63"/>
      <c r="S289" s="68">
        <v>7</v>
      </c>
      <c r="T289" s="69">
        <v>1</v>
      </c>
      <c r="U289" s="69">
        <v>3</v>
      </c>
      <c r="V289" s="69">
        <v>5</v>
      </c>
      <c r="W289" s="69">
        <v>7</v>
      </c>
      <c r="X289" s="71">
        <v>205984017</v>
      </c>
      <c r="Y289" s="79"/>
      <c r="Z289" s="79"/>
      <c r="AA289" s="79"/>
      <c r="AB289" s="79"/>
      <c r="AC289" s="79"/>
      <c r="AD289" s="79"/>
      <c r="AE289" s="79"/>
      <c r="AF289" s="79"/>
      <c r="AG289" s="79"/>
      <c r="AH289" s="79">
        <v>205984017</v>
      </c>
      <c r="AI289" s="79"/>
      <c r="AJ289" s="79"/>
      <c r="AK289" s="71">
        <v>500000000</v>
      </c>
      <c r="AL289" s="79"/>
      <c r="AM289" s="79"/>
      <c r="AN289" s="79"/>
      <c r="AO289" s="79"/>
      <c r="AP289" s="79"/>
      <c r="AQ289" s="79"/>
      <c r="AR289" s="79"/>
      <c r="AS289" s="79"/>
      <c r="AT289" s="79"/>
      <c r="AU289" s="79">
        <v>500000000</v>
      </c>
      <c r="AV289" s="79"/>
      <c r="AW289" s="79"/>
      <c r="AX289" s="71">
        <v>515000000</v>
      </c>
      <c r="AY289" s="79"/>
      <c r="AZ289" s="79"/>
      <c r="BA289" s="79"/>
      <c r="BB289" s="79"/>
      <c r="BC289" s="79"/>
      <c r="BD289" s="79"/>
      <c r="BE289" s="79"/>
      <c r="BF289" s="79"/>
      <c r="BG289" s="79"/>
      <c r="BH289" s="79">
        <v>515000000</v>
      </c>
      <c r="BI289" s="79"/>
      <c r="BJ289" s="79"/>
      <c r="BK289" s="71">
        <v>530450000</v>
      </c>
      <c r="BL289" s="79"/>
      <c r="BM289" s="79"/>
      <c r="BN289" s="79"/>
      <c r="BO289" s="79"/>
      <c r="BP289" s="79"/>
      <c r="BQ289" s="79"/>
      <c r="BR289" s="79"/>
      <c r="BS289" s="79"/>
      <c r="BT289" s="79"/>
      <c r="BU289" s="79">
        <v>530450000</v>
      </c>
      <c r="BV289" s="79"/>
      <c r="BW289" s="79"/>
      <c r="BX289" s="71">
        <v>1751434017</v>
      </c>
      <c r="BY289" s="73">
        <v>0</v>
      </c>
      <c r="BZ289" s="73">
        <v>0</v>
      </c>
      <c r="CA289" s="73">
        <v>0</v>
      </c>
      <c r="CB289" s="73">
        <v>0</v>
      </c>
      <c r="CC289" s="73">
        <v>0</v>
      </c>
      <c r="CD289" s="73">
        <v>0</v>
      </c>
      <c r="CE289" s="73">
        <v>0</v>
      </c>
      <c r="CF289" s="73">
        <v>0</v>
      </c>
      <c r="CG289" s="73">
        <v>0</v>
      </c>
      <c r="CH289" s="73">
        <v>1751434017</v>
      </c>
      <c r="CI289" s="73">
        <v>0</v>
      </c>
      <c r="CJ289" s="73">
        <v>0</v>
      </c>
      <c r="CK289" s="87" t="s">
        <v>2339</v>
      </c>
      <c r="CL289" s="90" t="s">
        <v>2017</v>
      </c>
      <c r="CM289" s="90" t="s">
        <v>2018</v>
      </c>
      <c r="CN289" s="90" t="s">
        <v>877</v>
      </c>
      <c r="CO289" s="60">
        <v>2</v>
      </c>
      <c r="CP289" s="61" t="s">
        <v>2276</v>
      </c>
      <c r="CQ289" s="60">
        <v>202</v>
      </c>
      <c r="CR289" s="61" t="s">
        <v>2321</v>
      </c>
      <c r="CS289" s="60">
        <v>20201</v>
      </c>
      <c r="CT289" s="61" t="s">
        <v>2322</v>
      </c>
      <c r="CU289" s="62">
        <v>2020101</v>
      </c>
      <c r="CV289" s="63" t="s">
        <v>2323</v>
      </c>
      <c r="CW289" s="100" t="s">
        <v>2324</v>
      </c>
      <c r="CX289" s="100" t="s">
        <v>2276</v>
      </c>
      <c r="CY289" s="100" t="s">
        <v>2321</v>
      </c>
      <c r="CZ289" s="100" t="s">
        <v>2322</v>
      </c>
      <c r="DA289" s="100" t="s">
        <v>2323</v>
      </c>
    </row>
    <row r="290" spans="2:105" ht="102" hidden="1" x14ac:dyDescent="0.25">
      <c r="B290" s="99" t="s">
        <v>2340</v>
      </c>
      <c r="C290" s="88" t="s">
        <v>2341</v>
      </c>
      <c r="D290" s="63" t="s">
        <v>2009</v>
      </c>
      <c r="E290" s="100" t="s">
        <v>2316</v>
      </c>
      <c r="F290" s="63" t="s">
        <v>2317</v>
      </c>
      <c r="G290" s="62" t="s">
        <v>183</v>
      </c>
      <c r="H290" s="63" t="s">
        <v>2010</v>
      </c>
      <c r="I290" s="63" t="s">
        <v>185</v>
      </c>
      <c r="J290" s="307">
        <v>2015</v>
      </c>
      <c r="K290" s="308">
        <v>11</v>
      </c>
      <c r="L290" s="63" t="s">
        <v>2011</v>
      </c>
      <c r="M290" s="63" t="s">
        <v>2342</v>
      </c>
      <c r="N290" s="87" t="s">
        <v>2013</v>
      </c>
      <c r="O290" s="87" t="s">
        <v>2343</v>
      </c>
      <c r="P290" s="87" t="s">
        <v>657</v>
      </c>
      <c r="Q290" s="87" t="s">
        <v>2344</v>
      </c>
      <c r="R290" s="87"/>
      <c r="S290" s="68">
        <v>12</v>
      </c>
      <c r="T290" s="91">
        <v>0</v>
      </c>
      <c r="U290" s="91">
        <v>4</v>
      </c>
      <c r="V290" s="91">
        <v>8</v>
      </c>
      <c r="W290" s="91">
        <v>12</v>
      </c>
      <c r="X290" s="71">
        <v>9659386723</v>
      </c>
      <c r="Y290" s="92"/>
      <c r="Z290" s="92"/>
      <c r="AA290" s="92"/>
      <c r="AB290" s="92"/>
      <c r="AC290" s="92"/>
      <c r="AD290" s="92"/>
      <c r="AE290" s="92"/>
      <c r="AF290" s="92"/>
      <c r="AG290" s="92"/>
      <c r="AH290" s="92">
        <v>9659386723</v>
      </c>
      <c r="AI290" s="92"/>
      <c r="AJ290" s="92"/>
      <c r="AK290" s="71">
        <v>157302896192</v>
      </c>
      <c r="AL290" s="92">
        <v>2000000000</v>
      </c>
      <c r="AM290" s="92"/>
      <c r="AN290" s="92"/>
      <c r="AO290" s="92"/>
      <c r="AP290" s="92"/>
      <c r="AQ290" s="92"/>
      <c r="AR290" s="92">
        <v>10000000000</v>
      </c>
      <c r="AS290" s="92"/>
      <c r="AT290" s="92">
        <v>34000000000</v>
      </c>
      <c r="AU290" s="92">
        <v>11906896192</v>
      </c>
      <c r="AV290" s="92">
        <v>69396000000</v>
      </c>
      <c r="AW290" s="92">
        <v>30000000000</v>
      </c>
      <c r="AX290" s="71">
        <v>192093950674</v>
      </c>
      <c r="AY290" s="92">
        <v>12000000000</v>
      </c>
      <c r="AZ290" s="92"/>
      <c r="BA290" s="92"/>
      <c r="BB290" s="92"/>
      <c r="BC290" s="92"/>
      <c r="BD290" s="92"/>
      <c r="BE290" s="92"/>
      <c r="BF290" s="92"/>
      <c r="BG290" s="92">
        <v>36000000000</v>
      </c>
      <c r="BH290" s="92">
        <v>14093950674</v>
      </c>
      <c r="BI290" s="92">
        <v>100000000000</v>
      </c>
      <c r="BJ290" s="92">
        <v>30000000000</v>
      </c>
      <c r="BK290" s="71">
        <v>167163979075</v>
      </c>
      <c r="BL290" s="92">
        <v>12000000000</v>
      </c>
      <c r="BM290" s="92"/>
      <c r="BN290" s="92"/>
      <c r="BO290" s="92"/>
      <c r="BP290" s="92"/>
      <c r="BQ290" s="92"/>
      <c r="BR290" s="92"/>
      <c r="BS290" s="92"/>
      <c r="BT290" s="92"/>
      <c r="BU290" s="92">
        <v>23163979075</v>
      </c>
      <c r="BV290" s="92">
        <v>100000000000</v>
      </c>
      <c r="BW290" s="92">
        <v>32000000000</v>
      </c>
      <c r="BX290" s="71">
        <v>526220212664</v>
      </c>
      <c r="BY290" s="93">
        <v>26000000000</v>
      </c>
      <c r="BZ290" s="93">
        <v>0</v>
      </c>
      <c r="CA290" s="93">
        <v>0</v>
      </c>
      <c r="CB290" s="93">
        <v>0</v>
      </c>
      <c r="CC290" s="93">
        <v>0</v>
      </c>
      <c r="CD290" s="93">
        <v>0</v>
      </c>
      <c r="CE290" s="93">
        <v>10000000000</v>
      </c>
      <c r="CF290" s="93">
        <v>0</v>
      </c>
      <c r="CG290" s="93">
        <v>70000000000</v>
      </c>
      <c r="CH290" s="93">
        <v>58824212664</v>
      </c>
      <c r="CI290" s="93">
        <v>269396000000</v>
      </c>
      <c r="CJ290" s="93">
        <v>92000000000</v>
      </c>
      <c r="CK290" s="63" t="s">
        <v>2345</v>
      </c>
      <c r="CL290" s="74" t="s">
        <v>2017</v>
      </c>
      <c r="CM290" s="74" t="s">
        <v>2018</v>
      </c>
      <c r="CN290" s="74" t="s">
        <v>877</v>
      </c>
      <c r="CO290" s="84">
        <v>2</v>
      </c>
      <c r="CP290" s="85" t="s">
        <v>2276</v>
      </c>
      <c r="CQ290" s="84">
        <v>202</v>
      </c>
      <c r="CR290" s="85" t="s">
        <v>2321</v>
      </c>
      <c r="CS290" s="84">
        <v>20201</v>
      </c>
      <c r="CT290" s="85" t="s">
        <v>2322</v>
      </c>
      <c r="CU290" s="86">
        <v>2020102</v>
      </c>
      <c r="CV290" s="87" t="s">
        <v>2346</v>
      </c>
      <c r="CW290" s="100" t="s">
        <v>2324</v>
      </c>
      <c r="CX290" s="100" t="s">
        <v>2276</v>
      </c>
      <c r="CY290" s="100" t="s">
        <v>2321</v>
      </c>
      <c r="CZ290" s="100" t="s">
        <v>2322</v>
      </c>
      <c r="DA290" s="100" t="s">
        <v>2346</v>
      </c>
    </row>
    <row r="291" spans="2:105" ht="216.75" hidden="1" x14ac:dyDescent="0.25">
      <c r="B291" s="99" t="s">
        <v>2347</v>
      </c>
      <c r="C291" s="65" t="s">
        <v>2348</v>
      </c>
      <c r="D291" s="63" t="s">
        <v>2349</v>
      </c>
      <c r="E291" s="100" t="s">
        <v>2350</v>
      </c>
      <c r="F291" s="63" t="s">
        <v>2351</v>
      </c>
      <c r="G291" s="62" t="s">
        <v>240</v>
      </c>
      <c r="H291" s="63" t="s">
        <v>514</v>
      </c>
      <c r="I291" s="63" t="s">
        <v>185</v>
      </c>
      <c r="J291" s="307">
        <v>2015</v>
      </c>
      <c r="K291" s="308">
        <v>0</v>
      </c>
      <c r="L291" s="63" t="s">
        <v>186</v>
      </c>
      <c r="M291" s="63" t="s">
        <v>2352</v>
      </c>
      <c r="N291" s="63" t="s">
        <v>2353</v>
      </c>
      <c r="O291" s="63" t="s">
        <v>2354</v>
      </c>
      <c r="P291" s="63" t="s">
        <v>657</v>
      </c>
      <c r="Q291" s="63" t="s">
        <v>2355</v>
      </c>
      <c r="R291" s="63"/>
      <c r="S291" s="68">
        <v>1</v>
      </c>
      <c r="T291" s="69">
        <v>1</v>
      </c>
      <c r="U291" s="69">
        <v>1</v>
      </c>
      <c r="V291" s="69">
        <v>1</v>
      </c>
      <c r="W291" s="69">
        <v>1</v>
      </c>
      <c r="X291" s="71">
        <v>1000000000</v>
      </c>
      <c r="Y291" s="101">
        <v>500000000</v>
      </c>
      <c r="Z291" s="79"/>
      <c r="AA291" s="79"/>
      <c r="AB291" s="79"/>
      <c r="AC291" s="79"/>
      <c r="AD291" s="79"/>
      <c r="AE291" s="79"/>
      <c r="AF291" s="79"/>
      <c r="AG291" s="101">
        <v>500000000</v>
      </c>
      <c r="AH291" s="79"/>
      <c r="AI291" s="79"/>
      <c r="AJ291" s="79"/>
      <c r="AK291" s="71">
        <v>1000000000</v>
      </c>
      <c r="AL291" s="101">
        <v>500000000</v>
      </c>
      <c r="AM291" s="79"/>
      <c r="AN291" s="79"/>
      <c r="AO291" s="79"/>
      <c r="AP291" s="79"/>
      <c r="AQ291" s="79"/>
      <c r="AR291" s="79"/>
      <c r="AS291" s="79"/>
      <c r="AT291" s="101">
        <v>500000000</v>
      </c>
      <c r="AU291" s="79"/>
      <c r="AV291" s="79"/>
      <c r="AW291" s="79"/>
      <c r="AX291" s="71">
        <v>1000000000</v>
      </c>
      <c r="AY291" s="101">
        <v>500000000</v>
      </c>
      <c r="AZ291" s="79"/>
      <c r="BA291" s="79"/>
      <c r="BB291" s="79"/>
      <c r="BC291" s="79"/>
      <c r="BD291" s="79"/>
      <c r="BE291" s="79"/>
      <c r="BF291" s="79"/>
      <c r="BG291" s="101">
        <v>500000000</v>
      </c>
      <c r="BH291" s="79"/>
      <c r="BI291" s="79"/>
      <c r="BJ291" s="79"/>
      <c r="BK291" s="71">
        <v>550000000</v>
      </c>
      <c r="BL291" s="101">
        <v>500000000</v>
      </c>
      <c r="BM291" s="79"/>
      <c r="BN291" s="79"/>
      <c r="BO291" s="79"/>
      <c r="BP291" s="79"/>
      <c r="BQ291" s="79"/>
      <c r="BR291" s="79"/>
      <c r="BS291" s="79"/>
      <c r="BT291" s="101">
        <v>50000000</v>
      </c>
      <c r="BU291" s="79"/>
      <c r="BV291" s="79"/>
      <c r="BW291" s="79"/>
      <c r="BX291" s="71">
        <v>3550000000</v>
      </c>
      <c r="BY291" s="73">
        <v>2000000000</v>
      </c>
      <c r="BZ291" s="73">
        <v>0</v>
      </c>
      <c r="CA291" s="73">
        <v>0</v>
      </c>
      <c r="CB291" s="73">
        <v>0</v>
      </c>
      <c r="CC291" s="73">
        <v>0</v>
      </c>
      <c r="CD291" s="73">
        <v>0</v>
      </c>
      <c r="CE291" s="73">
        <v>0</v>
      </c>
      <c r="CF291" s="73">
        <v>0</v>
      </c>
      <c r="CG291" s="73">
        <v>1550000000</v>
      </c>
      <c r="CH291" s="73">
        <v>0</v>
      </c>
      <c r="CI291" s="73">
        <v>0</v>
      </c>
      <c r="CJ291" s="73">
        <v>0</v>
      </c>
      <c r="CK291" s="63" t="s">
        <v>2356</v>
      </c>
      <c r="CL291" s="90" t="s">
        <v>2302</v>
      </c>
      <c r="CM291" s="90" t="s">
        <v>876</v>
      </c>
      <c r="CN291" s="90" t="s">
        <v>1392</v>
      </c>
      <c r="CO291" s="60">
        <v>2</v>
      </c>
      <c r="CP291" s="61" t="s">
        <v>2276</v>
      </c>
      <c r="CQ291" s="60">
        <v>203</v>
      </c>
      <c r="CR291" s="61" t="s">
        <v>2357</v>
      </c>
      <c r="CS291" s="60">
        <v>20301</v>
      </c>
      <c r="CT291" s="61" t="s">
        <v>2358</v>
      </c>
      <c r="CU291" s="62">
        <v>2030101</v>
      </c>
      <c r="CV291" s="63" t="s">
        <v>2359</v>
      </c>
      <c r="CW291" s="100" t="s">
        <v>2360</v>
      </c>
      <c r="CX291" s="100" t="s">
        <v>2276</v>
      </c>
      <c r="CY291" s="100" t="s">
        <v>2357</v>
      </c>
      <c r="CZ291" s="100" t="s">
        <v>2358</v>
      </c>
      <c r="DA291" s="100" t="s">
        <v>2359</v>
      </c>
    </row>
    <row r="292" spans="2:105" ht="216.75" hidden="1" x14ac:dyDescent="0.25">
      <c r="B292" s="99" t="s">
        <v>2361</v>
      </c>
      <c r="C292" s="99" t="s">
        <v>2362</v>
      </c>
      <c r="D292" s="63" t="s">
        <v>1032</v>
      </c>
      <c r="E292" s="100" t="s">
        <v>2363</v>
      </c>
      <c r="F292" s="63" t="s">
        <v>2364</v>
      </c>
      <c r="G292" s="164" t="s">
        <v>240</v>
      </c>
      <c r="H292" s="63" t="s">
        <v>679</v>
      </c>
      <c r="I292" s="62" t="s">
        <v>185</v>
      </c>
      <c r="J292" s="307">
        <v>2015</v>
      </c>
      <c r="K292" s="308">
        <v>0</v>
      </c>
      <c r="L292" s="107" t="s">
        <v>2365</v>
      </c>
      <c r="M292" s="108" t="s">
        <v>2366</v>
      </c>
      <c r="N292" s="87" t="s">
        <v>2367</v>
      </c>
      <c r="O292" s="87" t="s">
        <v>2368</v>
      </c>
      <c r="P292" s="87" t="s">
        <v>246</v>
      </c>
      <c r="Q292" s="87" t="s">
        <v>2369</v>
      </c>
      <c r="R292" s="87"/>
      <c r="S292" s="68">
        <v>1</v>
      </c>
      <c r="T292" s="69">
        <v>0</v>
      </c>
      <c r="U292" s="69">
        <v>1</v>
      </c>
      <c r="V292" s="69">
        <v>1</v>
      </c>
      <c r="W292" s="69">
        <v>1</v>
      </c>
      <c r="X292" s="71">
        <v>200000000</v>
      </c>
      <c r="Y292" s="91"/>
      <c r="Z292" s="92"/>
      <c r="AA292" s="92"/>
      <c r="AB292" s="92"/>
      <c r="AC292" s="92"/>
      <c r="AD292" s="92"/>
      <c r="AE292" s="92"/>
      <c r="AF292" s="92"/>
      <c r="AG292" s="92"/>
      <c r="AH292" s="92"/>
      <c r="AI292" s="92">
        <v>100000000</v>
      </c>
      <c r="AJ292" s="92">
        <v>100000000</v>
      </c>
      <c r="AK292" s="71">
        <v>200000000</v>
      </c>
      <c r="AL292" s="92"/>
      <c r="AM292" s="92"/>
      <c r="AN292" s="92"/>
      <c r="AO292" s="92"/>
      <c r="AP292" s="92"/>
      <c r="AQ292" s="92"/>
      <c r="AR292" s="92"/>
      <c r="AS292" s="92"/>
      <c r="AT292" s="92"/>
      <c r="AU292" s="92"/>
      <c r="AV292" s="92">
        <v>100000000</v>
      </c>
      <c r="AW292" s="92">
        <v>100000000</v>
      </c>
      <c r="AX292" s="71">
        <v>200000000</v>
      </c>
      <c r="AY292" s="92"/>
      <c r="AZ292" s="92"/>
      <c r="BA292" s="92"/>
      <c r="BB292" s="92"/>
      <c r="BC292" s="92"/>
      <c r="BD292" s="92"/>
      <c r="BE292" s="92"/>
      <c r="BF292" s="92"/>
      <c r="BG292" s="92"/>
      <c r="BH292" s="92"/>
      <c r="BI292" s="92">
        <v>100000000</v>
      </c>
      <c r="BJ292" s="92">
        <v>100000000</v>
      </c>
      <c r="BK292" s="71">
        <v>600000000</v>
      </c>
      <c r="BL292" s="92"/>
      <c r="BM292" s="92"/>
      <c r="BN292" s="92"/>
      <c r="BO292" s="92"/>
      <c r="BP292" s="92"/>
      <c r="BQ292" s="92"/>
      <c r="BR292" s="92"/>
      <c r="BS292" s="92"/>
      <c r="BT292" s="92"/>
      <c r="BU292" s="92"/>
      <c r="BV292" s="92">
        <v>300000000</v>
      </c>
      <c r="BW292" s="92">
        <v>300000000</v>
      </c>
      <c r="BX292" s="71">
        <v>0</v>
      </c>
      <c r="BY292" s="93">
        <v>0</v>
      </c>
      <c r="BZ292" s="93">
        <v>0</v>
      </c>
      <c r="CA292" s="93">
        <v>0</v>
      </c>
      <c r="CB292" s="93">
        <v>0</v>
      </c>
      <c r="CC292" s="93">
        <v>0</v>
      </c>
      <c r="CD292" s="93">
        <v>0</v>
      </c>
      <c r="CE292" s="93">
        <v>0</v>
      </c>
      <c r="CF292" s="93">
        <v>0</v>
      </c>
      <c r="CG292" s="93">
        <v>0</v>
      </c>
      <c r="CH292" s="93">
        <v>0</v>
      </c>
      <c r="CI292" s="93"/>
      <c r="CJ292" s="93"/>
      <c r="CK292" s="63" t="s">
        <v>2370</v>
      </c>
      <c r="CL292" s="74" t="s">
        <v>2302</v>
      </c>
      <c r="CM292" s="74" t="s">
        <v>876</v>
      </c>
      <c r="CN292" s="74" t="s">
        <v>1392</v>
      </c>
      <c r="CO292" s="84">
        <v>2</v>
      </c>
      <c r="CP292" s="85" t="s">
        <v>2276</v>
      </c>
      <c r="CQ292" s="84">
        <v>203</v>
      </c>
      <c r="CR292" s="85" t="s">
        <v>2357</v>
      </c>
      <c r="CS292" s="84">
        <v>20301</v>
      </c>
      <c r="CT292" s="85" t="s">
        <v>2358</v>
      </c>
      <c r="CU292" s="86">
        <v>2030101</v>
      </c>
      <c r="CV292" s="87" t="s">
        <v>2359</v>
      </c>
      <c r="CW292" s="100" t="s">
        <v>2371</v>
      </c>
      <c r="CX292" s="100" t="s">
        <v>2276</v>
      </c>
      <c r="CY292" s="100" t="s">
        <v>2357</v>
      </c>
      <c r="CZ292" s="100" t="s">
        <v>2358</v>
      </c>
      <c r="DA292" s="100" t="s">
        <v>2359</v>
      </c>
    </row>
    <row r="293" spans="2:105" ht="216.75" hidden="1" x14ac:dyDescent="0.25">
      <c r="B293" s="65" t="s">
        <v>2372</v>
      </c>
      <c r="C293" s="65" t="s">
        <v>2373</v>
      </c>
      <c r="D293" s="63" t="s">
        <v>486</v>
      </c>
      <c r="E293" s="100" t="s">
        <v>2350</v>
      </c>
      <c r="F293" s="63" t="s">
        <v>2351</v>
      </c>
      <c r="G293" s="62" t="s">
        <v>183</v>
      </c>
      <c r="H293" s="63" t="s">
        <v>489</v>
      </c>
      <c r="I293" s="63" t="s">
        <v>185</v>
      </c>
      <c r="J293" s="307">
        <v>2015</v>
      </c>
      <c r="K293" s="308" t="s">
        <v>490</v>
      </c>
      <c r="L293" s="95" t="s">
        <v>2374</v>
      </c>
      <c r="M293" s="63" t="s">
        <v>2375</v>
      </c>
      <c r="N293" s="63" t="s">
        <v>2376</v>
      </c>
      <c r="O293" s="63" t="s">
        <v>2377</v>
      </c>
      <c r="P293" s="63" t="s">
        <v>246</v>
      </c>
      <c r="Q293" s="63" t="s">
        <v>2378</v>
      </c>
      <c r="R293" s="63"/>
      <c r="S293" s="68">
        <v>9</v>
      </c>
      <c r="T293" s="69">
        <v>0</v>
      </c>
      <c r="U293" s="69">
        <v>3</v>
      </c>
      <c r="V293" s="69">
        <v>6</v>
      </c>
      <c r="W293" s="69">
        <v>9</v>
      </c>
      <c r="X293" s="71">
        <v>0</v>
      </c>
      <c r="Y293" s="79"/>
      <c r="Z293" s="79"/>
      <c r="AA293" s="79"/>
      <c r="AB293" s="79"/>
      <c r="AC293" s="79"/>
      <c r="AD293" s="79"/>
      <c r="AE293" s="79"/>
      <c r="AF293" s="79"/>
      <c r="AG293" s="79"/>
      <c r="AH293" s="79"/>
      <c r="AI293" s="79"/>
      <c r="AJ293" s="79"/>
      <c r="AK293" s="71">
        <v>50000000</v>
      </c>
      <c r="AL293" s="79"/>
      <c r="AM293" s="79"/>
      <c r="AN293" s="79"/>
      <c r="AO293" s="78">
        <v>50000000</v>
      </c>
      <c r="AP293" s="79"/>
      <c r="AQ293" s="79"/>
      <c r="AR293" s="79"/>
      <c r="AS293" s="79"/>
      <c r="AT293" s="79"/>
      <c r="AU293" s="79"/>
      <c r="AV293" s="79"/>
      <c r="AW293" s="79"/>
      <c r="AX293" s="71">
        <v>50000000</v>
      </c>
      <c r="AY293" s="79"/>
      <c r="AZ293" s="79"/>
      <c r="BA293" s="79"/>
      <c r="BB293" s="78">
        <v>50000000</v>
      </c>
      <c r="BC293" s="79"/>
      <c r="BD293" s="79"/>
      <c r="BE293" s="79"/>
      <c r="BF293" s="79"/>
      <c r="BG293" s="79"/>
      <c r="BH293" s="79"/>
      <c r="BI293" s="79"/>
      <c r="BJ293" s="79"/>
      <c r="BK293" s="71">
        <v>50000000</v>
      </c>
      <c r="BL293" s="79"/>
      <c r="BM293" s="79"/>
      <c r="BN293" s="79"/>
      <c r="BO293" s="78">
        <v>50000000</v>
      </c>
      <c r="BP293" s="79"/>
      <c r="BQ293" s="79"/>
      <c r="BR293" s="79"/>
      <c r="BS293" s="79"/>
      <c r="BT293" s="79"/>
      <c r="BU293" s="79"/>
      <c r="BV293" s="79"/>
      <c r="BW293" s="79"/>
      <c r="BX293" s="71">
        <v>150000000</v>
      </c>
      <c r="BY293" s="73">
        <v>0</v>
      </c>
      <c r="BZ293" s="73">
        <v>0</v>
      </c>
      <c r="CA293" s="73">
        <v>0</v>
      </c>
      <c r="CB293" s="73">
        <v>150000000</v>
      </c>
      <c r="CC293" s="73">
        <v>0</v>
      </c>
      <c r="CD293" s="73">
        <v>0</v>
      </c>
      <c r="CE293" s="73">
        <v>0</v>
      </c>
      <c r="CF293" s="73">
        <v>0</v>
      </c>
      <c r="CG293" s="73">
        <v>0</v>
      </c>
      <c r="CH293" s="73">
        <v>0</v>
      </c>
      <c r="CI293" s="73">
        <v>0</v>
      </c>
      <c r="CJ293" s="73">
        <v>0</v>
      </c>
      <c r="CK293" s="63" t="s">
        <v>2379</v>
      </c>
      <c r="CL293" s="90" t="s">
        <v>497</v>
      </c>
      <c r="CM293" s="90" t="s">
        <v>498</v>
      </c>
      <c r="CN293" s="90" t="s">
        <v>1392</v>
      </c>
      <c r="CO293" s="60">
        <v>2</v>
      </c>
      <c r="CP293" s="61" t="s">
        <v>2276</v>
      </c>
      <c r="CQ293" s="60">
        <v>203</v>
      </c>
      <c r="CR293" s="61" t="s">
        <v>2357</v>
      </c>
      <c r="CS293" s="60">
        <v>20301</v>
      </c>
      <c r="CT293" s="61" t="s">
        <v>2358</v>
      </c>
      <c r="CU293" s="62">
        <v>2030101</v>
      </c>
      <c r="CV293" s="63" t="s">
        <v>2359</v>
      </c>
      <c r="CW293" s="100" t="s">
        <v>2360</v>
      </c>
      <c r="CX293" s="100" t="s">
        <v>2276</v>
      </c>
      <c r="CY293" s="100" t="s">
        <v>2357</v>
      </c>
      <c r="CZ293" s="100" t="s">
        <v>2358</v>
      </c>
      <c r="DA293" s="100" t="s">
        <v>2359</v>
      </c>
    </row>
    <row r="294" spans="2:105" ht="216.75" hidden="1" x14ac:dyDescent="0.25">
      <c r="B294" s="99" t="s">
        <v>2380</v>
      </c>
      <c r="C294" s="88" t="s">
        <v>2381</v>
      </c>
      <c r="D294" s="63" t="s">
        <v>1032</v>
      </c>
      <c r="E294" s="100" t="s">
        <v>2350</v>
      </c>
      <c r="F294" s="63" t="s">
        <v>2351</v>
      </c>
      <c r="G294" s="62" t="s">
        <v>183</v>
      </c>
      <c r="H294" s="63" t="s">
        <v>679</v>
      </c>
      <c r="I294" s="62" t="s">
        <v>185</v>
      </c>
      <c r="J294" s="307">
        <v>2015</v>
      </c>
      <c r="K294" s="308">
        <v>0</v>
      </c>
      <c r="L294" s="107" t="s">
        <v>1977</v>
      </c>
      <c r="M294" s="108" t="s">
        <v>2382</v>
      </c>
      <c r="N294" s="87" t="s">
        <v>2383</v>
      </c>
      <c r="O294" s="87" t="s">
        <v>2384</v>
      </c>
      <c r="P294" s="87" t="s">
        <v>246</v>
      </c>
      <c r="Q294" s="87" t="s">
        <v>2385</v>
      </c>
      <c r="R294" s="87"/>
      <c r="S294" s="68">
        <v>1</v>
      </c>
      <c r="T294" s="69">
        <v>0</v>
      </c>
      <c r="U294" s="69">
        <v>0</v>
      </c>
      <c r="V294" s="69">
        <v>0.5</v>
      </c>
      <c r="W294" s="69">
        <v>1</v>
      </c>
      <c r="X294" s="71">
        <v>0</v>
      </c>
      <c r="Y294" s="91"/>
      <c r="Z294" s="109"/>
      <c r="AA294" s="92"/>
      <c r="AB294" s="92"/>
      <c r="AC294" s="92"/>
      <c r="AD294" s="92"/>
      <c r="AE294" s="92"/>
      <c r="AF294" s="92"/>
      <c r="AG294" s="92"/>
      <c r="AH294" s="92"/>
      <c r="AI294" s="92">
        <v>0</v>
      </c>
      <c r="AJ294" s="92"/>
      <c r="AK294" s="71">
        <v>0</v>
      </c>
      <c r="AL294" s="92"/>
      <c r="AM294" s="92"/>
      <c r="AN294" s="92"/>
      <c r="AO294" s="120"/>
      <c r="AP294" s="92"/>
      <c r="AQ294" s="92"/>
      <c r="AR294" s="92"/>
      <c r="AS294" s="92"/>
      <c r="AT294" s="92"/>
      <c r="AU294" s="92"/>
      <c r="AV294" s="92">
        <v>0</v>
      </c>
      <c r="AW294" s="92"/>
      <c r="AX294" s="71">
        <v>0</v>
      </c>
      <c r="AY294" s="92"/>
      <c r="AZ294" s="92"/>
      <c r="BA294" s="92"/>
      <c r="BB294" s="120"/>
      <c r="BC294" s="92"/>
      <c r="BD294" s="92"/>
      <c r="BE294" s="92"/>
      <c r="BF294" s="92"/>
      <c r="BG294" s="92"/>
      <c r="BH294" s="92"/>
      <c r="BI294" s="92">
        <v>0</v>
      </c>
      <c r="BJ294" s="92"/>
      <c r="BK294" s="71">
        <v>0</v>
      </c>
      <c r="BL294" s="92"/>
      <c r="BM294" s="92"/>
      <c r="BN294" s="92"/>
      <c r="BO294" s="120"/>
      <c r="BP294" s="92"/>
      <c r="BQ294" s="92"/>
      <c r="BR294" s="92"/>
      <c r="BS294" s="92"/>
      <c r="BT294" s="92"/>
      <c r="BU294" s="92"/>
      <c r="BV294" s="92">
        <v>0</v>
      </c>
      <c r="BW294" s="92">
        <v>0</v>
      </c>
      <c r="BX294" s="71">
        <v>0</v>
      </c>
      <c r="BY294" s="93">
        <v>0</v>
      </c>
      <c r="BZ294" s="93">
        <v>0</v>
      </c>
      <c r="CA294" s="93">
        <v>0</v>
      </c>
      <c r="CB294" s="93">
        <v>0</v>
      </c>
      <c r="CC294" s="93">
        <v>0</v>
      </c>
      <c r="CD294" s="93">
        <v>0</v>
      </c>
      <c r="CE294" s="93">
        <v>0</v>
      </c>
      <c r="CF294" s="93">
        <v>0</v>
      </c>
      <c r="CG294" s="93">
        <v>0</v>
      </c>
      <c r="CH294" s="93">
        <v>0</v>
      </c>
      <c r="CI294" s="93"/>
      <c r="CJ294" s="93"/>
      <c r="CK294" s="63" t="s">
        <v>2386</v>
      </c>
      <c r="CL294" s="74" t="s">
        <v>2302</v>
      </c>
      <c r="CM294" s="74" t="s">
        <v>876</v>
      </c>
      <c r="CN294" s="74" t="s">
        <v>195</v>
      </c>
      <c r="CO294" s="84">
        <v>2</v>
      </c>
      <c r="CP294" s="85" t="s">
        <v>2276</v>
      </c>
      <c r="CQ294" s="84">
        <v>203</v>
      </c>
      <c r="CR294" s="85" t="s">
        <v>2357</v>
      </c>
      <c r="CS294" s="84">
        <v>20301</v>
      </c>
      <c r="CT294" s="85" t="s">
        <v>2358</v>
      </c>
      <c r="CU294" s="86">
        <v>2030101</v>
      </c>
      <c r="CV294" s="87" t="s">
        <v>2359</v>
      </c>
      <c r="CW294" s="100" t="s">
        <v>2360</v>
      </c>
      <c r="CX294" s="100" t="s">
        <v>2276</v>
      </c>
      <c r="CY294" s="100" t="s">
        <v>2357</v>
      </c>
      <c r="CZ294" s="100" t="s">
        <v>2358</v>
      </c>
      <c r="DA294" s="100" t="s">
        <v>2359</v>
      </c>
    </row>
    <row r="295" spans="2:105" ht="216.75" hidden="1" x14ac:dyDescent="0.25">
      <c r="B295" s="65" t="s">
        <v>2387</v>
      </c>
      <c r="C295" s="65" t="s">
        <v>2388</v>
      </c>
      <c r="D295" s="63" t="s">
        <v>486</v>
      </c>
      <c r="E295" s="100" t="s">
        <v>2350</v>
      </c>
      <c r="F295" s="63" t="s">
        <v>2351</v>
      </c>
      <c r="G295" s="62" t="s">
        <v>183</v>
      </c>
      <c r="H295" s="63" t="s">
        <v>489</v>
      </c>
      <c r="I295" s="63" t="s">
        <v>185</v>
      </c>
      <c r="J295" s="307">
        <v>2015</v>
      </c>
      <c r="K295" s="308" t="s">
        <v>490</v>
      </c>
      <c r="L295" s="95" t="s">
        <v>2374</v>
      </c>
      <c r="M295" s="63" t="s">
        <v>2389</v>
      </c>
      <c r="N295" s="63" t="s">
        <v>2390</v>
      </c>
      <c r="O295" s="63" t="s">
        <v>2391</v>
      </c>
      <c r="P295" s="63" t="s">
        <v>246</v>
      </c>
      <c r="Q295" s="63" t="s">
        <v>2378</v>
      </c>
      <c r="R295" s="63"/>
      <c r="S295" s="68">
        <v>3</v>
      </c>
      <c r="T295" s="69">
        <v>0</v>
      </c>
      <c r="U295" s="69">
        <v>1</v>
      </c>
      <c r="V295" s="69">
        <v>2</v>
      </c>
      <c r="W295" s="69">
        <v>3</v>
      </c>
      <c r="X295" s="71">
        <v>0</v>
      </c>
      <c r="Y295" s="79"/>
      <c r="Z295" s="79"/>
      <c r="AA295" s="79"/>
      <c r="AB295" s="79"/>
      <c r="AC295" s="79"/>
      <c r="AD295" s="79"/>
      <c r="AE295" s="79"/>
      <c r="AF295" s="79"/>
      <c r="AG295" s="79"/>
      <c r="AH295" s="79"/>
      <c r="AI295" s="79"/>
      <c r="AJ295" s="79"/>
      <c r="AK295" s="71">
        <v>100000000</v>
      </c>
      <c r="AL295" s="79"/>
      <c r="AM295" s="79"/>
      <c r="AN295" s="79"/>
      <c r="AO295" s="150">
        <v>100000000</v>
      </c>
      <c r="AP295" s="79"/>
      <c r="AQ295" s="79"/>
      <c r="AR295" s="79"/>
      <c r="AS295" s="79"/>
      <c r="AT295" s="79"/>
      <c r="AU295" s="79"/>
      <c r="AV295" s="79"/>
      <c r="AW295" s="79"/>
      <c r="AX295" s="71">
        <v>100000000</v>
      </c>
      <c r="AY295" s="79"/>
      <c r="AZ295" s="79"/>
      <c r="BA295" s="79"/>
      <c r="BB295" s="150">
        <v>100000000</v>
      </c>
      <c r="BC295" s="79"/>
      <c r="BD295" s="79"/>
      <c r="BE295" s="79"/>
      <c r="BF295" s="79"/>
      <c r="BG295" s="79"/>
      <c r="BH295" s="79"/>
      <c r="BI295" s="79"/>
      <c r="BJ295" s="79"/>
      <c r="BK295" s="71">
        <v>100000000</v>
      </c>
      <c r="BL295" s="79"/>
      <c r="BM295" s="79"/>
      <c r="BN295" s="79"/>
      <c r="BO295" s="150">
        <v>100000000</v>
      </c>
      <c r="BP295" s="79"/>
      <c r="BQ295" s="79"/>
      <c r="BR295" s="79"/>
      <c r="BS295" s="79"/>
      <c r="BT295" s="79"/>
      <c r="BU295" s="79"/>
      <c r="BV295" s="79"/>
      <c r="BW295" s="79"/>
      <c r="BX295" s="71">
        <v>300000000</v>
      </c>
      <c r="BY295" s="73">
        <v>0</v>
      </c>
      <c r="BZ295" s="73">
        <v>0</v>
      </c>
      <c r="CA295" s="73">
        <v>0</v>
      </c>
      <c r="CB295" s="73">
        <v>300000000</v>
      </c>
      <c r="CC295" s="73">
        <v>0</v>
      </c>
      <c r="CD295" s="73">
        <v>0</v>
      </c>
      <c r="CE295" s="73">
        <v>0</v>
      </c>
      <c r="CF295" s="73">
        <v>0</v>
      </c>
      <c r="CG295" s="73">
        <v>0</v>
      </c>
      <c r="CH295" s="73">
        <v>0</v>
      </c>
      <c r="CI295" s="73">
        <v>0</v>
      </c>
      <c r="CJ295" s="73">
        <v>0</v>
      </c>
      <c r="CK295" s="93" t="s">
        <v>2392</v>
      </c>
      <c r="CL295" s="90" t="s">
        <v>497</v>
      </c>
      <c r="CM295" s="90" t="s">
        <v>498</v>
      </c>
      <c r="CN295" s="90" t="s">
        <v>1392</v>
      </c>
      <c r="CO295" s="60">
        <v>2</v>
      </c>
      <c r="CP295" s="61" t="s">
        <v>2276</v>
      </c>
      <c r="CQ295" s="60">
        <v>203</v>
      </c>
      <c r="CR295" s="61" t="s">
        <v>2357</v>
      </c>
      <c r="CS295" s="60">
        <v>20301</v>
      </c>
      <c r="CT295" s="61" t="s">
        <v>2358</v>
      </c>
      <c r="CU295" s="62">
        <v>2030101</v>
      </c>
      <c r="CV295" s="63" t="s">
        <v>2359</v>
      </c>
      <c r="CW295" s="100" t="s">
        <v>2360</v>
      </c>
      <c r="CX295" s="100" t="s">
        <v>2276</v>
      </c>
      <c r="CY295" s="100" t="s">
        <v>2357</v>
      </c>
      <c r="CZ295" s="100" t="s">
        <v>2358</v>
      </c>
      <c r="DA295" s="100" t="s">
        <v>2359</v>
      </c>
    </row>
    <row r="296" spans="2:105" ht="216.75" hidden="1" x14ac:dyDescent="0.25">
      <c r="B296" s="99" t="s">
        <v>2393</v>
      </c>
      <c r="C296" s="88" t="s">
        <v>2394</v>
      </c>
      <c r="D296" s="63" t="s">
        <v>1032</v>
      </c>
      <c r="E296" s="100" t="s">
        <v>2350</v>
      </c>
      <c r="F296" s="63" t="s">
        <v>2351</v>
      </c>
      <c r="G296" s="164" t="s">
        <v>240</v>
      </c>
      <c r="H296" s="63" t="s">
        <v>679</v>
      </c>
      <c r="I296" s="62" t="s">
        <v>185</v>
      </c>
      <c r="J296" s="307">
        <v>2015</v>
      </c>
      <c r="K296" s="308">
        <v>0</v>
      </c>
      <c r="L296" s="107" t="s">
        <v>2365</v>
      </c>
      <c r="M296" s="108" t="s">
        <v>2395</v>
      </c>
      <c r="N296" s="87" t="s">
        <v>2396</v>
      </c>
      <c r="O296" s="87" t="s">
        <v>2397</v>
      </c>
      <c r="P296" s="87" t="s">
        <v>246</v>
      </c>
      <c r="Q296" s="87" t="s">
        <v>2398</v>
      </c>
      <c r="R296" s="87"/>
      <c r="S296" s="68">
        <v>1</v>
      </c>
      <c r="T296" s="86">
        <v>1</v>
      </c>
      <c r="U296" s="91">
        <v>1</v>
      </c>
      <c r="V296" s="91">
        <v>1</v>
      </c>
      <c r="W296" s="91">
        <v>1</v>
      </c>
      <c r="X296" s="71">
        <v>50000000</v>
      </c>
      <c r="Y296" s="91">
        <v>50000000</v>
      </c>
      <c r="Z296" s="109"/>
      <c r="AA296" s="92"/>
      <c r="AB296" s="92"/>
      <c r="AC296" s="92"/>
      <c r="AD296" s="92"/>
      <c r="AE296" s="92"/>
      <c r="AF296" s="92"/>
      <c r="AG296" s="92"/>
      <c r="AH296" s="92"/>
      <c r="AI296" s="92"/>
      <c r="AJ296" s="92"/>
      <c r="AK296" s="71">
        <v>50000000</v>
      </c>
      <c r="AL296" s="92">
        <v>50000000</v>
      </c>
      <c r="AM296" s="109"/>
      <c r="AN296" s="92"/>
      <c r="AO296" s="92"/>
      <c r="AP296" s="92"/>
      <c r="AQ296" s="92"/>
      <c r="AR296" s="92"/>
      <c r="AS296" s="92"/>
      <c r="AT296" s="92"/>
      <c r="AU296" s="92"/>
      <c r="AV296" s="92"/>
      <c r="AW296" s="92"/>
      <c r="AX296" s="71">
        <v>50000000</v>
      </c>
      <c r="AY296" s="92">
        <v>50000000</v>
      </c>
      <c r="AZ296" s="109"/>
      <c r="BA296" s="92"/>
      <c r="BB296" s="92"/>
      <c r="BC296" s="92"/>
      <c r="BD296" s="92"/>
      <c r="BE296" s="92"/>
      <c r="BF296" s="92"/>
      <c r="BG296" s="92"/>
      <c r="BH296" s="92"/>
      <c r="BI296" s="92"/>
      <c r="BJ296" s="92"/>
      <c r="BK296" s="71">
        <v>50000000</v>
      </c>
      <c r="BL296" s="92">
        <v>50000000</v>
      </c>
      <c r="BM296" s="109"/>
      <c r="BN296" s="92"/>
      <c r="BO296" s="92"/>
      <c r="BP296" s="92"/>
      <c r="BQ296" s="92"/>
      <c r="BR296" s="92"/>
      <c r="BS296" s="92"/>
      <c r="BT296" s="92"/>
      <c r="BU296" s="92"/>
      <c r="BV296" s="92"/>
      <c r="BW296" s="92"/>
      <c r="BX296" s="71">
        <v>200000000</v>
      </c>
      <c r="BY296" s="92">
        <v>200000000</v>
      </c>
      <c r="BZ296" s="109">
        <v>0</v>
      </c>
      <c r="CA296" s="93">
        <v>0</v>
      </c>
      <c r="CB296" s="93">
        <v>0</v>
      </c>
      <c r="CC296" s="93">
        <v>0</v>
      </c>
      <c r="CD296" s="93">
        <v>0</v>
      </c>
      <c r="CE296" s="93">
        <v>0</v>
      </c>
      <c r="CF296" s="93">
        <v>0</v>
      </c>
      <c r="CG296" s="93">
        <v>0</v>
      </c>
      <c r="CH296" s="93">
        <v>0</v>
      </c>
      <c r="CI296" s="93">
        <v>0</v>
      </c>
      <c r="CJ296" s="93">
        <v>0</v>
      </c>
      <c r="CK296" s="63" t="s">
        <v>2399</v>
      </c>
      <c r="CL296" s="74" t="s">
        <v>2302</v>
      </c>
      <c r="CM296" s="74" t="s">
        <v>876</v>
      </c>
      <c r="CN296" s="74" t="s">
        <v>1392</v>
      </c>
      <c r="CO296" s="84">
        <v>2</v>
      </c>
      <c r="CP296" s="85" t="s">
        <v>2276</v>
      </c>
      <c r="CQ296" s="84">
        <v>203</v>
      </c>
      <c r="CR296" s="85" t="s">
        <v>2357</v>
      </c>
      <c r="CS296" s="84">
        <v>20301</v>
      </c>
      <c r="CT296" s="85" t="s">
        <v>2358</v>
      </c>
      <c r="CU296" s="86">
        <v>2030101</v>
      </c>
      <c r="CV296" s="87" t="s">
        <v>2359</v>
      </c>
      <c r="CW296" s="100" t="s">
        <v>2360</v>
      </c>
      <c r="CX296" s="100" t="s">
        <v>2276</v>
      </c>
      <c r="CY296" s="100" t="s">
        <v>2357</v>
      </c>
      <c r="CZ296" s="100" t="s">
        <v>2358</v>
      </c>
      <c r="DA296" s="100" t="s">
        <v>2359</v>
      </c>
    </row>
    <row r="297" spans="2:105" ht="216.75" hidden="1" x14ac:dyDescent="0.25">
      <c r="B297" s="65" t="s">
        <v>2400</v>
      </c>
      <c r="C297" s="65" t="s">
        <v>2401</v>
      </c>
      <c r="D297" s="63" t="s">
        <v>1032</v>
      </c>
      <c r="E297" s="100" t="s">
        <v>2402</v>
      </c>
      <c r="F297" s="63" t="s">
        <v>2403</v>
      </c>
      <c r="G297" s="62" t="s">
        <v>240</v>
      </c>
      <c r="H297" s="63" t="s">
        <v>679</v>
      </c>
      <c r="I297" s="62" t="s">
        <v>185</v>
      </c>
      <c r="J297" s="307">
        <v>2015</v>
      </c>
      <c r="K297" s="308">
        <v>0</v>
      </c>
      <c r="L297" s="63" t="s">
        <v>2365</v>
      </c>
      <c r="M297" s="77" t="s">
        <v>2404</v>
      </c>
      <c r="N297" s="63" t="s">
        <v>2367</v>
      </c>
      <c r="O297" s="63" t="s">
        <v>2405</v>
      </c>
      <c r="P297" s="63" t="s">
        <v>246</v>
      </c>
      <c r="Q297" s="63" t="s">
        <v>2398</v>
      </c>
      <c r="R297" s="63"/>
      <c r="S297" s="68">
        <v>1</v>
      </c>
      <c r="T297" s="69">
        <v>1</v>
      </c>
      <c r="U297" s="69">
        <v>1</v>
      </c>
      <c r="V297" s="69">
        <v>1</v>
      </c>
      <c r="W297" s="69">
        <v>1</v>
      </c>
      <c r="X297" s="71">
        <v>235000000</v>
      </c>
      <c r="Y297" s="79">
        <v>235000000</v>
      </c>
      <c r="Z297" s="79"/>
      <c r="AA297" s="79"/>
      <c r="AB297" s="79"/>
      <c r="AC297" s="79"/>
      <c r="AD297" s="79"/>
      <c r="AE297" s="79"/>
      <c r="AF297" s="79"/>
      <c r="AG297" s="79"/>
      <c r="AH297" s="79"/>
      <c r="AI297" s="79"/>
      <c r="AJ297" s="79"/>
      <c r="AK297" s="71">
        <v>235000000</v>
      </c>
      <c r="AL297" s="79">
        <v>235000000</v>
      </c>
      <c r="AM297" s="79"/>
      <c r="AN297" s="79"/>
      <c r="AO297" s="79"/>
      <c r="AP297" s="79"/>
      <c r="AQ297" s="79"/>
      <c r="AR297" s="79"/>
      <c r="AS297" s="79"/>
      <c r="AT297" s="79"/>
      <c r="AU297" s="79"/>
      <c r="AV297" s="79"/>
      <c r="AW297" s="79"/>
      <c r="AX297" s="71">
        <v>235000000</v>
      </c>
      <c r="AY297" s="79">
        <v>235000000</v>
      </c>
      <c r="AZ297" s="79"/>
      <c r="BA297" s="79"/>
      <c r="BB297" s="79"/>
      <c r="BC297" s="79"/>
      <c r="BD297" s="79"/>
      <c r="BE297" s="79"/>
      <c r="BF297" s="79"/>
      <c r="BG297" s="79"/>
      <c r="BH297" s="79"/>
      <c r="BI297" s="79"/>
      <c r="BJ297" s="79"/>
      <c r="BK297" s="71">
        <v>235000000</v>
      </c>
      <c r="BL297" s="79">
        <v>235000000</v>
      </c>
      <c r="BM297" s="79"/>
      <c r="BN297" s="79"/>
      <c r="BO297" s="79"/>
      <c r="BP297" s="79"/>
      <c r="BQ297" s="79"/>
      <c r="BR297" s="79"/>
      <c r="BS297" s="79"/>
      <c r="BT297" s="79"/>
      <c r="BU297" s="79"/>
      <c r="BV297" s="79"/>
      <c r="BW297" s="79"/>
      <c r="BX297" s="71">
        <v>940000000</v>
      </c>
      <c r="BY297" s="73">
        <v>940000000</v>
      </c>
      <c r="BZ297" s="73">
        <v>0</v>
      </c>
      <c r="CA297" s="73">
        <v>0</v>
      </c>
      <c r="CB297" s="73">
        <v>0</v>
      </c>
      <c r="CC297" s="73">
        <v>0</v>
      </c>
      <c r="CD297" s="73">
        <v>0</v>
      </c>
      <c r="CE297" s="73">
        <v>0</v>
      </c>
      <c r="CF297" s="73">
        <v>0</v>
      </c>
      <c r="CG297" s="73">
        <v>0</v>
      </c>
      <c r="CH297" s="73">
        <v>0</v>
      </c>
      <c r="CI297" s="73">
        <v>0</v>
      </c>
      <c r="CJ297" s="73">
        <v>0</v>
      </c>
      <c r="CK297" s="63" t="s">
        <v>2406</v>
      </c>
      <c r="CL297" s="74" t="s">
        <v>2302</v>
      </c>
      <c r="CM297" s="74" t="s">
        <v>876</v>
      </c>
      <c r="CN297" s="74" t="s">
        <v>1392</v>
      </c>
      <c r="CO297" s="60">
        <v>2</v>
      </c>
      <c r="CP297" s="61" t="s">
        <v>2276</v>
      </c>
      <c r="CQ297" s="60">
        <v>203</v>
      </c>
      <c r="CR297" s="61" t="s">
        <v>2357</v>
      </c>
      <c r="CS297" s="60">
        <v>20301</v>
      </c>
      <c r="CT297" s="61" t="s">
        <v>2358</v>
      </c>
      <c r="CU297" s="62">
        <v>2030101</v>
      </c>
      <c r="CV297" s="63" t="s">
        <v>2359</v>
      </c>
      <c r="CW297" s="100" t="s">
        <v>2407</v>
      </c>
      <c r="CX297" s="100" t="s">
        <v>2276</v>
      </c>
      <c r="CY297" s="100" t="s">
        <v>2357</v>
      </c>
      <c r="CZ297" s="100" t="s">
        <v>2358</v>
      </c>
      <c r="DA297" s="100" t="s">
        <v>2359</v>
      </c>
    </row>
    <row r="298" spans="2:105" ht="216.75" hidden="1" x14ac:dyDescent="0.25">
      <c r="B298" s="65" t="s">
        <v>2408</v>
      </c>
      <c r="C298" s="65" t="s">
        <v>2409</v>
      </c>
      <c r="D298" s="63" t="s">
        <v>1032</v>
      </c>
      <c r="E298" s="100" t="s">
        <v>2363</v>
      </c>
      <c r="F298" s="63" t="s">
        <v>2364</v>
      </c>
      <c r="G298" s="62" t="s">
        <v>183</v>
      </c>
      <c r="H298" s="63" t="s">
        <v>679</v>
      </c>
      <c r="I298" s="62" t="s">
        <v>185</v>
      </c>
      <c r="J298" s="307">
        <v>2015</v>
      </c>
      <c r="K298" s="308">
        <v>0</v>
      </c>
      <c r="L298" s="63" t="s">
        <v>2365</v>
      </c>
      <c r="M298" s="77" t="s">
        <v>2410</v>
      </c>
      <c r="N298" s="63" t="s">
        <v>2411</v>
      </c>
      <c r="O298" s="63" t="s">
        <v>2412</v>
      </c>
      <c r="P298" s="63" t="s">
        <v>246</v>
      </c>
      <c r="Q298" s="63" t="s">
        <v>2413</v>
      </c>
      <c r="R298" s="63"/>
      <c r="S298" s="68">
        <v>5</v>
      </c>
      <c r="T298" s="69">
        <v>1</v>
      </c>
      <c r="U298" s="69">
        <v>2</v>
      </c>
      <c r="V298" s="69">
        <v>3</v>
      </c>
      <c r="W298" s="69">
        <v>5</v>
      </c>
      <c r="X298" s="71">
        <v>50000000</v>
      </c>
      <c r="Y298" s="79">
        <v>50000000</v>
      </c>
      <c r="Z298" s="79"/>
      <c r="AA298" s="79"/>
      <c r="AB298" s="79"/>
      <c r="AC298" s="79"/>
      <c r="AD298" s="79"/>
      <c r="AE298" s="79"/>
      <c r="AF298" s="79"/>
      <c r="AG298" s="79"/>
      <c r="AH298" s="79"/>
      <c r="AI298" s="79"/>
      <c r="AJ298" s="79"/>
      <c r="AK298" s="71">
        <v>50000000</v>
      </c>
      <c r="AL298" s="79">
        <v>50000000</v>
      </c>
      <c r="AM298" s="79"/>
      <c r="AN298" s="79"/>
      <c r="AO298" s="79"/>
      <c r="AP298" s="79"/>
      <c r="AQ298" s="79"/>
      <c r="AR298" s="79"/>
      <c r="AS298" s="79"/>
      <c r="AT298" s="79"/>
      <c r="AU298" s="79"/>
      <c r="AV298" s="79"/>
      <c r="AW298" s="79"/>
      <c r="AX298" s="71">
        <v>50000000</v>
      </c>
      <c r="AY298" s="79">
        <v>50000000</v>
      </c>
      <c r="AZ298" s="79"/>
      <c r="BA298" s="79"/>
      <c r="BB298" s="79"/>
      <c r="BC298" s="79"/>
      <c r="BD298" s="79"/>
      <c r="BE298" s="79"/>
      <c r="BF298" s="79"/>
      <c r="BG298" s="79"/>
      <c r="BH298" s="79"/>
      <c r="BI298" s="79"/>
      <c r="BJ298" s="79"/>
      <c r="BK298" s="71">
        <v>50000000</v>
      </c>
      <c r="BL298" s="79">
        <v>50000000</v>
      </c>
      <c r="BM298" s="79"/>
      <c r="BN298" s="79"/>
      <c r="BO298" s="79"/>
      <c r="BP298" s="79"/>
      <c r="BQ298" s="79"/>
      <c r="BR298" s="79"/>
      <c r="BS298" s="79"/>
      <c r="BT298" s="79"/>
      <c r="BU298" s="79"/>
      <c r="BV298" s="79"/>
      <c r="BW298" s="79"/>
      <c r="BX298" s="71">
        <v>200000000</v>
      </c>
      <c r="BY298" s="73">
        <v>200000000</v>
      </c>
      <c r="BZ298" s="73">
        <v>0</v>
      </c>
      <c r="CA298" s="73">
        <v>0</v>
      </c>
      <c r="CB298" s="73">
        <v>0</v>
      </c>
      <c r="CC298" s="73">
        <v>0</v>
      </c>
      <c r="CD298" s="73">
        <v>0</v>
      </c>
      <c r="CE298" s="73">
        <v>0</v>
      </c>
      <c r="CF298" s="73">
        <v>0</v>
      </c>
      <c r="CG298" s="73">
        <v>0</v>
      </c>
      <c r="CH298" s="73">
        <v>0</v>
      </c>
      <c r="CI298" s="73">
        <v>0</v>
      </c>
      <c r="CJ298" s="73">
        <v>0</v>
      </c>
      <c r="CK298" s="63" t="s">
        <v>2414</v>
      </c>
      <c r="CL298" s="74" t="s">
        <v>2302</v>
      </c>
      <c r="CM298" s="74" t="s">
        <v>876</v>
      </c>
      <c r="CN298" s="74" t="s">
        <v>1392</v>
      </c>
      <c r="CO298" s="60">
        <v>2</v>
      </c>
      <c r="CP298" s="61" t="s">
        <v>2276</v>
      </c>
      <c r="CQ298" s="60">
        <v>203</v>
      </c>
      <c r="CR298" s="61" t="s">
        <v>2357</v>
      </c>
      <c r="CS298" s="60">
        <v>20301</v>
      </c>
      <c r="CT298" s="61" t="s">
        <v>2358</v>
      </c>
      <c r="CU298" s="62">
        <v>2030101</v>
      </c>
      <c r="CV298" s="63" t="s">
        <v>2359</v>
      </c>
      <c r="CW298" s="100" t="s">
        <v>2371</v>
      </c>
      <c r="CX298" s="100" t="s">
        <v>2276</v>
      </c>
      <c r="CY298" s="100" t="s">
        <v>2357</v>
      </c>
      <c r="CZ298" s="100" t="s">
        <v>2358</v>
      </c>
      <c r="DA298" s="100" t="s">
        <v>2359</v>
      </c>
    </row>
    <row r="299" spans="2:105" ht="216.75" hidden="1" x14ac:dyDescent="0.25">
      <c r="B299" s="65" t="s">
        <v>2415</v>
      </c>
      <c r="C299" s="65" t="s">
        <v>2416</v>
      </c>
      <c r="D299" s="63" t="s">
        <v>1032</v>
      </c>
      <c r="E299" s="100" t="s">
        <v>2363</v>
      </c>
      <c r="F299" s="63" t="s">
        <v>2364</v>
      </c>
      <c r="G299" s="62" t="s">
        <v>183</v>
      </c>
      <c r="H299" s="63" t="s">
        <v>580</v>
      </c>
      <c r="I299" s="62" t="s">
        <v>185</v>
      </c>
      <c r="J299" s="307">
        <v>2015</v>
      </c>
      <c r="K299" s="308">
        <v>0</v>
      </c>
      <c r="L299" s="63" t="s">
        <v>2365</v>
      </c>
      <c r="M299" s="77" t="s">
        <v>2417</v>
      </c>
      <c r="N299" s="63" t="s">
        <v>2418</v>
      </c>
      <c r="O299" s="63" t="s">
        <v>2419</v>
      </c>
      <c r="P299" s="63" t="s">
        <v>190</v>
      </c>
      <c r="Q299" s="63" t="s">
        <v>2420</v>
      </c>
      <c r="R299" s="63"/>
      <c r="S299" s="68">
        <v>1</v>
      </c>
      <c r="T299" s="69">
        <v>0</v>
      </c>
      <c r="U299" s="69">
        <v>1</v>
      </c>
      <c r="V299" s="69">
        <v>1</v>
      </c>
      <c r="W299" s="69">
        <v>1</v>
      </c>
      <c r="X299" s="71">
        <v>5000000</v>
      </c>
      <c r="Y299" s="79">
        <v>5000000</v>
      </c>
      <c r="Z299" s="79"/>
      <c r="AA299" s="79"/>
      <c r="AB299" s="79"/>
      <c r="AC299" s="79"/>
      <c r="AD299" s="79"/>
      <c r="AE299" s="79"/>
      <c r="AF299" s="79"/>
      <c r="AG299" s="79"/>
      <c r="AH299" s="79"/>
      <c r="AI299" s="79"/>
      <c r="AJ299" s="79"/>
      <c r="AK299" s="71">
        <v>5000000</v>
      </c>
      <c r="AL299" s="79">
        <v>5000000</v>
      </c>
      <c r="AM299" s="79"/>
      <c r="AN299" s="79"/>
      <c r="AO299" s="79"/>
      <c r="AP299" s="79"/>
      <c r="AQ299" s="79"/>
      <c r="AR299" s="79"/>
      <c r="AS299" s="79"/>
      <c r="AT299" s="79"/>
      <c r="AU299" s="79"/>
      <c r="AV299" s="79"/>
      <c r="AW299" s="79"/>
      <c r="AX299" s="71">
        <v>5000000</v>
      </c>
      <c r="AY299" s="79">
        <v>5000000</v>
      </c>
      <c r="AZ299" s="79"/>
      <c r="BA299" s="79"/>
      <c r="BB299" s="79"/>
      <c r="BC299" s="79"/>
      <c r="BD299" s="79"/>
      <c r="BE299" s="79"/>
      <c r="BF299" s="79"/>
      <c r="BG299" s="79"/>
      <c r="BH299" s="79"/>
      <c r="BI299" s="79"/>
      <c r="BJ299" s="79"/>
      <c r="BK299" s="71">
        <v>5000000</v>
      </c>
      <c r="BL299" s="79">
        <v>5000000</v>
      </c>
      <c r="BM299" s="79"/>
      <c r="BN299" s="79"/>
      <c r="BO299" s="79"/>
      <c r="BP299" s="79"/>
      <c r="BQ299" s="79"/>
      <c r="BR299" s="79"/>
      <c r="BS299" s="79"/>
      <c r="BT299" s="79"/>
      <c r="BU299" s="79"/>
      <c r="BV299" s="79"/>
      <c r="BW299" s="79"/>
      <c r="BX299" s="71">
        <v>20000000</v>
      </c>
      <c r="BY299" s="73">
        <v>20000000</v>
      </c>
      <c r="BZ299" s="73">
        <v>0</v>
      </c>
      <c r="CA299" s="73">
        <v>0</v>
      </c>
      <c r="CB299" s="73">
        <v>0</v>
      </c>
      <c r="CC299" s="73">
        <v>0</v>
      </c>
      <c r="CD299" s="73">
        <v>0</v>
      </c>
      <c r="CE299" s="73">
        <v>0</v>
      </c>
      <c r="CF299" s="73">
        <v>0</v>
      </c>
      <c r="CG299" s="73">
        <v>0</v>
      </c>
      <c r="CH299" s="73">
        <v>0</v>
      </c>
      <c r="CI299" s="73">
        <v>0</v>
      </c>
      <c r="CJ299" s="73">
        <v>0</v>
      </c>
      <c r="CK299" s="63" t="s">
        <v>2421</v>
      </c>
      <c r="CL299" s="74" t="s">
        <v>2302</v>
      </c>
      <c r="CM299" s="74" t="s">
        <v>876</v>
      </c>
      <c r="CN299" s="74" t="s">
        <v>195</v>
      </c>
      <c r="CO299" s="60">
        <v>2</v>
      </c>
      <c r="CP299" s="61" t="s">
        <v>2276</v>
      </c>
      <c r="CQ299" s="60">
        <v>203</v>
      </c>
      <c r="CR299" s="61" t="s">
        <v>2357</v>
      </c>
      <c r="CS299" s="60">
        <v>20301</v>
      </c>
      <c r="CT299" s="61" t="s">
        <v>2358</v>
      </c>
      <c r="CU299" s="62">
        <v>2030101</v>
      </c>
      <c r="CV299" s="63" t="s">
        <v>2359</v>
      </c>
      <c r="CW299" s="100" t="s">
        <v>2371</v>
      </c>
      <c r="CX299" s="100" t="s">
        <v>2276</v>
      </c>
      <c r="CY299" s="100" t="s">
        <v>2357</v>
      </c>
      <c r="CZ299" s="100" t="s">
        <v>2358</v>
      </c>
      <c r="DA299" s="100" t="s">
        <v>2359</v>
      </c>
    </row>
    <row r="300" spans="2:105" ht="216.75" hidden="1" x14ac:dyDescent="0.25">
      <c r="B300" s="65" t="s">
        <v>2422</v>
      </c>
      <c r="C300" s="65" t="s">
        <v>2423</v>
      </c>
      <c r="D300" s="63" t="s">
        <v>1032</v>
      </c>
      <c r="E300" s="100" t="s">
        <v>2363</v>
      </c>
      <c r="F300" s="63" t="s">
        <v>2364</v>
      </c>
      <c r="G300" s="62" t="s">
        <v>183</v>
      </c>
      <c r="H300" s="63" t="s">
        <v>679</v>
      </c>
      <c r="I300" s="62" t="s">
        <v>185</v>
      </c>
      <c r="J300" s="307">
        <v>2015</v>
      </c>
      <c r="K300" s="308">
        <v>0</v>
      </c>
      <c r="L300" s="63" t="s">
        <v>1977</v>
      </c>
      <c r="M300" s="77" t="s">
        <v>2424</v>
      </c>
      <c r="N300" s="63" t="s">
        <v>2425</v>
      </c>
      <c r="O300" s="63" t="s">
        <v>2426</v>
      </c>
      <c r="P300" s="63" t="s">
        <v>246</v>
      </c>
      <c r="Q300" s="63" t="s">
        <v>2427</v>
      </c>
      <c r="R300" s="63"/>
      <c r="S300" s="68">
        <v>2</v>
      </c>
      <c r="T300" s="69">
        <v>0</v>
      </c>
      <c r="U300" s="69">
        <v>0.66</v>
      </c>
      <c r="V300" s="69">
        <v>1.34</v>
      </c>
      <c r="W300" s="69">
        <v>2</v>
      </c>
      <c r="X300" s="71">
        <v>10240000000</v>
      </c>
      <c r="Y300" s="79"/>
      <c r="Z300" s="79"/>
      <c r="AA300" s="79"/>
      <c r="AB300" s="79"/>
      <c r="AC300" s="79"/>
      <c r="AD300" s="79">
        <v>10240000000</v>
      </c>
      <c r="AE300" s="79"/>
      <c r="AF300" s="79"/>
      <c r="AG300" s="79"/>
      <c r="AH300" s="79"/>
      <c r="AI300" s="79"/>
      <c r="AJ300" s="79"/>
      <c r="AK300" s="71">
        <v>0</v>
      </c>
      <c r="AL300" s="79"/>
      <c r="AM300" s="79"/>
      <c r="AN300" s="79"/>
      <c r="AO300" s="79"/>
      <c r="AP300" s="79"/>
      <c r="AQ300" s="79"/>
      <c r="AR300" s="79"/>
      <c r="AS300" s="79"/>
      <c r="AT300" s="79"/>
      <c r="AU300" s="79"/>
      <c r="AV300" s="79"/>
      <c r="AW300" s="79"/>
      <c r="AX300" s="71">
        <v>0</v>
      </c>
      <c r="AY300" s="79"/>
      <c r="AZ300" s="79"/>
      <c r="BA300" s="79"/>
      <c r="BB300" s="79"/>
      <c r="BC300" s="79"/>
      <c r="BD300" s="79"/>
      <c r="BE300" s="79"/>
      <c r="BF300" s="79"/>
      <c r="BG300" s="79"/>
      <c r="BH300" s="79"/>
      <c r="BI300" s="79"/>
      <c r="BJ300" s="79"/>
      <c r="BK300" s="71">
        <v>0</v>
      </c>
      <c r="BL300" s="79"/>
      <c r="BM300" s="79"/>
      <c r="BN300" s="79"/>
      <c r="BO300" s="79"/>
      <c r="BP300" s="79"/>
      <c r="BQ300" s="79"/>
      <c r="BR300" s="79"/>
      <c r="BS300" s="79"/>
      <c r="BT300" s="79"/>
      <c r="BU300" s="79"/>
      <c r="BV300" s="79"/>
      <c r="BW300" s="79"/>
      <c r="BX300" s="71">
        <v>10240000000</v>
      </c>
      <c r="BY300" s="73">
        <v>0</v>
      </c>
      <c r="BZ300" s="73">
        <v>0</v>
      </c>
      <c r="CA300" s="73">
        <v>0</v>
      </c>
      <c r="CB300" s="73">
        <v>0</v>
      </c>
      <c r="CC300" s="73">
        <v>0</v>
      </c>
      <c r="CD300" s="73">
        <v>10240000000</v>
      </c>
      <c r="CE300" s="73">
        <v>0</v>
      </c>
      <c r="CF300" s="73">
        <v>0</v>
      </c>
      <c r="CG300" s="73">
        <v>0</v>
      </c>
      <c r="CH300" s="73">
        <v>0</v>
      </c>
      <c r="CI300" s="73">
        <v>0</v>
      </c>
      <c r="CJ300" s="73">
        <v>0</v>
      </c>
      <c r="CK300" s="63" t="s">
        <v>2428</v>
      </c>
      <c r="CL300" s="74" t="s">
        <v>2302</v>
      </c>
      <c r="CM300" s="74" t="s">
        <v>876</v>
      </c>
      <c r="CN300" s="74" t="s">
        <v>1392</v>
      </c>
      <c r="CO300" s="60">
        <v>2</v>
      </c>
      <c r="CP300" s="61" t="s">
        <v>2276</v>
      </c>
      <c r="CQ300" s="60">
        <v>203</v>
      </c>
      <c r="CR300" s="61" t="s">
        <v>2357</v>
      </c>
      <c r="CS300" s="60">
        <v>20301</v>
      </c>
      <c r="CT300" s="61" t="s">
        <v>2358</v>
      </c>
      <c r="CU300" s="62">
        <v>2030101</v>
      </c>
      <c r="CV300" s="63" t="s">
        <v>2359</v>
      </c>
      <c r="CW300" s="100" t="s">
        <v>2371</v>
      </c>
      <c r="CX300" s="100" t="s">
        <v>2276</v>
      </c>
      <c r="CY300" s="100" t="s">
        <v>2357</v>
      </c>
      <c r="CZ300" s="100" t="s">
        <v>2358</v>
      </c>
      <c r="DA300" s="100" t="s">
        <v>2359</v>
      </c>
    </row>
    <row r="301" spans="2:105" ht="178.5" hidden="1" x14ac:dyDescent="0.25">
      <c r="B301" s="65" t="s">
        <v>2429</v>
      </c>
      <c r="C301" s="65" t="s">
        <v>2430</v>
      </c>
      <c r="D301" s="63" t="s">
        <v>1032</v>
      </c>
      <c r="E301" s="100" t="s">
        <v>2363</v>
      </c>
      <c r="F301" s="63" t="s">
        <v>2364</v>
      </c>
      <c r="G301" s="62" t="s">
        <v>183</v>
      </c>
      <c r="H301" s="63" t="s">
        <v>679</v>
      </c>
      <c r="I301" s="62" t="s">
        <v>185</v>
      </c>
      <c r="J301" s="307">
        <v>2015</v>
      </c>
      <c r="K301" s="308">
        <v>0</v>
      </c>
      <c r="L301" s="63" t="s">
        <v>2365</v>
      </c>
      <c r="M301" s="77" t="s">
        <v>2431</v>
      </c>
      <c r="N301" s="63" t="s">
        <v>2432</v>
      </c>
      <c r="O301" s="63" t="s">
        <v>2433</v>
      </c>
      <c r="P301" s="63" t="s">
        <v>246</v>
      </c>
      <c r="Q301" s="63" t="s">
        <v>2434</v>
      </c>
      <c r="R301" s="63"/>
      <c r="S301" s="68">
        <v>1</v>
      </c>
      <c r="T301" s="69">
        <v>0</v>
      </c>
      <c r="U301" s="69">
        <v>1</v>
      </c>
      <c r="V301" s="69">
        <v>1</v>
      </c>
      <c r="W301" s="69">
        <v>1</v>
      </c>
      <c r="X301" s="71">
        <v>177500000</v>
      </c>
      <c r="Y301" s="79">
        <v>177500000</v>
      </c>
      <c r="Z301" s="79"/>
      <c r="AA301" s="79"/>
      <c r="AB301" s="79"/>
      <c r="AC301" s="79"/>
      <c r="AD301" s="79"/>
      <c r="AE301" s="79"/>
      <c r="AF301" s="79"/>
      <c r="AG301" s="79"/>
      <c r="AH301" s="79"/>
      <c r="AI301" s="79"/>
      <c r="AJ301" s="79"/>
      <c r="AK301" s="71">
        <v>577500000</v>
      </c>
      <c r="AL301" s="79">
        <v>577500000</v>
      </c>
      <c r="AM301" s="79"/>
      <c r="AN301" s="79"/>
      <c r="AO301" s="79"/>
      <c r="AP301" s="79"/>
      <c r="AQ301" s="79"/>
      <c r="AR301" s="79"/>
      <c r="AS301" s="79"/>
      <c r="AT301" s="79"/>
      <c r="AU301" s="79"/>
      <c r="AV301" s="79"/>
      <c r="AW301" s="79"/>
      <c r="AX301" s="71">
        <v>177500000</v>
      </c>
      <c r="AY301" s="79">
        <v>177500000</v>
      </c>
      <c r="AZ301" s="79"/>
      <c r="BA301" s="79"/>
      <c r="BB301" s="79"/>
      <c r="BC301" s="79"/>
      <c r="BD301" s="79"/>
      <c r="BE301" s="79"/>
      <c r="BF301" s="79"/>
      <c r="BG301" s="79"/>
      <c r="BH301" s="79"/>
      <c r="BI301" s="79"/>
      <c r="BJ301" s="79"/>
      <c r="BK301" s="71">
        <v>177500000</v>
      </c>
      <c r="BL301" s="79">
        <v>177500000</v>
      </c>
      <c r="BM301" s="79"/>
      <c r="BN301" s="79"/>
      <c r="BO301" s="79"/>
      <c r="BP301" s="79"/>
      <c r="BQ301" s="79"/>
      <c r="BR301" s="79"/>
      <c r="BS301" s="79"/>
      <c r="BT301" s="79"/>
      <c r="BU301" s="79"/>
      <c r="BV301" s="79"/>
      <c r="BW301" s="79"/>
      <c r="BX301" s="71">
        <v>1110000000</v>
      </c>
      <c r="BY301" s="73">
        <v>1110000000</v>
      </c>
      <c r="BZ301" s="73">
        <v>0</v>
      </c>
      <c r="CA301" s="73">
        <v>0</v>
      </c>
      <c r="CB301" s="73">
        <v>0</v>
      </c>
      <c r="CC301" s="73">
        <v>0</v>
      </c>
      <c r="CD301" s="73">
        <v>0</v>
      </c>
      <c r="CE301" s="73">
        <v>0</v>
      </c>
      <c r="CF301" s="73">
        <v>0</v>
      </c>
      <c r="CG301" s="73">
        <v>0</v>
      </c>
      <c r="CH301" s="73">
        <v>0</v>
      </c>
      <c r="CI301" s="73">
        <v>0</v>
      </c>
      <c r="CJ301" s="73">
        <v>0</v>
      </c>
      <c r="CK301" s="63" t="s">
        <v>2435</v>
      </c>
      <c r="CL301" s="74" t="s">
        <v>2302</v>
      </c>
      <c r="CM301" s="74" t="s">
        <v>876</v>
      </c>
      <c r="CN301" s="74" t="s">
        <v>1392</v>
      </c>
      <c r="CO301" s="60">
        <v>2</v>
      </c>
      <c r="CP301" s="61" t="s">
        <v>2276</v>
      </c>
      <c r="CQ301" s="60">
        <v>203</v>
      </c>
      <c r="CR301" s="61" t="s">
        <v>2357</v>
      </c>
      <c r="CS301" s="60">
        <v>20301</v>
      </c>
      <c r="CT301" s="61" t="s">
        <v>2358</v>
      </c>
      <c r="CU301" s="62">
        <v>2030102</v>
      </c>
      <c r="CV301" s="63" t="s">
        <v>2436</v>
      </c>
      <c r="CW301" s="100" t="s">
        <v>2371</v>
      </c>
      <c r="CX301" s="100" t="s">
        <v>2276</v>
      </c>
      <c r="CY301" s="100" t="s">
        <v>2357</v>
      </c>
      <c r="CZ301" s="100" t="s">
        <v>2358</v>
      </c>
      <c r="DA301" s="100" t="s">
        <v>2436</v>
      </c>
    </row>
    <row r="302" spans="2:105" ht="178.5" hidden="1" x14ac:dyDescent="0.25">
      <c r="B302" s="65" t="s">
        <v>2437</v>
      </c>
      <c r="C302" s="65" t="s">
        <v>2438</v>
      </c>
      <c r="D302" s="63" t="s">
        <v>1032</v>
      </c>
      <c r="E302" s="100" t="s">
        <v>2363</v>
      </c>
      <c r="F302" s="63" t="s">
        <v>2364</v>
      </c>
      <c r="G302" s="62" t="s">
        <v>240</v>
      </c>
      <c r="H302" s="63" t="s">
        <v>580</v>
      </c>
      <c r="I302" s="62" t="s">
        <v>185</v>
      </c>
      <c r="J302" s="307">
        <v>2015</v>
      </c>
      <c r="K302" s="308">
        <v>0</v>
      </c>
      <c r="L302" s="63" t="s">
        <v>2269</v>
      </c>
      <c r="M302" s="77" t="s">
        <v>2439</v>
      </c>
      <c r="N302" s="63" t="s">
        <v>2440</v>
      </c>
      <c r="O302" s="63" t="s">
        <v>2441</v>
      </c>
      <c r="P302" s="63" t="s">
        <v>657</v>
      </c>
      <c r="Q302" s="63" t="s">
        <v>2442</v>
      </c>
      <c r="R302" s="63"/>
      <c r="S302" s="68">
        <v>1</v>
      </c>
      <c r="T302" s="69">
        <v>0</v>
      </c>
      <c r="U302" s="69">
        <v>1</v>
      </c>
      <c r="V302" s="69">
        <v>1</v>
      </c>
      <c r="W302" s="69">
        <v>1</v>
      </c>
      <c r="X302" s="71">
        <v>0</v>
      </c>
      <c r="Y302" s="79"/>
      <c r="Z302" s="79"/>
      <c r="AA302" s="79"/>
      <c r="AB302" s="79"/>
      <c r="AC302" s="79"/>
      <c r="AD302" s="79"/>
      <c r="AE302" s="79"/>
      <c r="AF302" s="79"/>
      <c r="AG302" s="79"/>
      <c r="AH302" s="79"/>
      <c r="AI302" s="79"/>
      <c r="AJ302" s="79"/>
      <c r="AK302" s="71">
        <v>200000000</v>
      </c>
      <c r="AL302" s="79">
        <v>200000000</v>
      </c>
      <c r="AM302" s="79"/>
      <c r="AN302" s="79"/>
      <c r="AO302" s="79"/>
      <c r="AP302" s="79"/>
      <c r="AQ302" s="79"/>
      <c r="AR302" s="79"/>
      <c r="AS302" s="79"/>
      <c r="AT302" s="79"/>
      <c r="AU302" s="79"/>
      <c r="AV302" s="79"/>
      <c r="AW302" s="79"/>
      <c r="AX302" s="71">
        <v>100000000</v>
      </c>
      <c r="AY302" s="79">
        <v>100000000</v>
      </c>
      <c r="AZ302" s="79"/>
      <c r="BA302" s="79"/>
      <c r="BB302" s="79"/>
      <c r="BC302" s="79"/>
      <c r="BD302" s="79"/>
      <c r="BE302" s="79"/>
      <c r="BF302" s="79"/>
      <c r="BG302" s="79"/>
      <c r="BH302" s="79"/>
      <c r="BI302" s="79"/>
      <c r="BJ302" s="79"/>
      <c r="BK302" s="71">
        <v>0</v>
      </c>
      <c r="BL302" s="79"/>
      <c r="BM302" s="79"/>
      <c r="BN302" s="79"/>
      <c r="BO302" s="79"/>
      <c r="BP302" s="79"/>
      <c r="BQ302" s="79"/>
      <c r="BR302" s="79"/>
      <c r="BS302" s="79"/>
      <c r="BT302" s="79"/>
      <c r="BU302" s="79"/>
      <c r="BV302" s="79"/>
      <c r="BW302" s="79"/>
      <c r="BX302" s="71">
        <v>300000000</v>
      </c>
      <c r="BY302" s="73">
        <v>300000000</v>
      </c>
      <c r="BZ302" s="73">
        <v>0</v>
      </c>
      <c r="CA302" s="73">
        <v>0</v>
      </c>
      <c r="CB302" s="73">
        <v>0</v>
      </c>
      <c r="CC302" s="73">
        <v>0</v>
      </c>
      <c r="CD302" s="73">
        <v>0</v>
      </c>
      <c r="CE302" s="73">
        <v>0</v>
      </c>
      <c r="CF302" s="73">
        <v>0</v>
      </c>
      <c r="CG302" s="73">
        <v>0</v>
      </c>
      <c r="CH302" s="73">
        <v>0</v>
      </c>
      <c r="CI302" s="73">
        <v>0</v>
      </c>
      <c r="CJ302" s="73">
        <v>0</v>
      </c>
      <c r="CK302" s="63" t="s">
        <v>2443</v>
      </c>
      <c r="CL302" s="74" t="s">
        <v>2302</v>
      </c>
      <c r="CM302" s="74" t="s">
        <v>876</v>
      </c>
      <c r="CN302" s="74" t="s">
        <v>1392</v>
      </c>
      <c r="CO302" s="60">
        <v>2</v>
      </c>
      <c r="CP302" s="61" t="s">
        <v>2276</v>
      </c>
      <c r="CQ302" s="60">
        <v>203</v>
      </c>
      <c r="CR302" s="61" t="s">
        <v>2357</v>
      </c>
      <c r="CS302" s="60">
        <v>20301</v>
      </c>
      <c r="CT302" s="61" t="s">
        <v>2358</v>
      </c>
      <c r="CU302" s="62">
        <v>2030102</v>
      </c>
      <c r="CV302" s="63" t="s">
        <v>2436</v>
      </c>
      <c r="CW302" s="100" t="s">
        <v>2371</v>
      </c>
      <c r="CX302" s="100" t="s">
        <v>2276</v>
      </c>
      <c r="CY302" s="100" t="s">
        <v>2357</v>
      </c>
      <c r="CZ302" s="100" t="s">
        <v>2358</v>
      </c>
      <c r="DA302" s="100" t="s">
        <v>2436</v>
      </c>
    </row>
    <row r="303" spans="2:105" ht="178.5" hidden="1" x14ac:dyDescent="0.25">
      <c r="B303" s="65" t="s">
        <v>2444</v>
      </c>
      <c r="C303" s="65" t="s">
        <v>2445</v>
      </c>
      <c r="D303" s="63" t="s">
        <v>564</v>
      </c>
      <c r="E303" s="100" t="s">
        <v>2363</v>
      </c>
      <c r="F303" s="63" t="s">
        <v>2364</v>
      </c>
      <c r="G303" s="62" t="s">
        <v>183</v>
      </c>
      <c r="H303" s="63" t="s">
        <v>567</v>
      </c>
      <c r="I303" s="63" t="s">
        <v>185</v>
      </c>
      <c r="J303" s="307">
        <v>2015</v>
      </c>
      <c r="K303" s="308">
        <v>0</v>
      </c>
      <c r="L303" s="63" t="s">
        <v>2269</v>
      </c>
      <c r="M303" s="77" t="s">
        <v>2446</v>
      </c>
      <c r="N303" s="63" t="s">
        <v>2447</v>
      </c>
      <c r="O303" s="63" t="s">
        <v>2448</v>
      </c>
      <c r="P303" s="63" t="s">
        <v>657</v>
      </c>
      <c r="Q303" s="63" t="s">
        <v>2449</v>
      </c>
      <c r="R303" s="63"/>
      <c r="S303" s="68">
        <v>0.1</v>
      </c>
      <c r="T303" s="69">
        <v>0.3</v>
      </c>
      <c r="U303" s="69">
        <v>0.5</v>
      </c>
      <c r="V303" s="69">
        <v>0.8</v>
      </c>
      <c r="W303" s="69">
        <v>0.1</v>
      </c>
      <c r="X303" s="71">
        <v>0</v>
      </c>
      <c r="Y303" s="79"/>
      <c r="Z303" s="79"/>
      <c r="AA303" s="79"/>
      <c r="AB303" s="79"/>
      <c r="AC303" s="79"/>
      <c r="AD303" s="79"/>
      <c r="AE303" s="79"/>
      <c r="AF303" s="79"/>
      <c r="AG303" s="79"/>
      <c r="AH303" s="79"/>
      <c r="AI303" s="79"/>
      <c r="AJ303" s="79"/>
      <c r="AK303" s="71">
        <v>0</v>
      </c>
      <c r="AL303" s="79"/>
      <c r="AM303" s="79"/>
      <c r="AN303" s="79"/>
      <c r="AO303" s="79"/>
      <c r="AP303" s="79"/>
      <c r="AQ303" s="79"/>
      <c r="AR303" s="79"/>
      <c r="AS303" s="79"/>
      <c r="AT303" s="79"/>
      <c r="AU303" s="79"/>
      <c r="AV303" s="79"/>
      <c r="AW303" s="79"/>
      <c r="AX303" s="71">
        <v>0</v>
      </c>
      <c r="AY303" s="79"/>
      <c r="AZ303" s="79"/>
      <c r="BA303" s="79"/>
      <c r="BB303" s="79"/>
      <c r="BC303" s="79"/>
      <c r="BD303" s="79"/>
      <c r="BE303" s="79"/>
      <c r="BF303" s="79"/>
      <c r="BG303" s="79"/>
      <c r="BH303" s="79"/>
      <c r="BI303" s="79"/>
      <c r="BJ303" s="79"/>
      <c r="BK303" s="71">
        <v>0</v>
      </c>
      <c r="BL303" s="79"/>
      <c r="BM303" s="79"/>
      <c r="BN303" s="79"/>
      <c r="BO303" s="79"/>
      <c r="BP303" s="79"/>
      <c r="BQ303" s="79"/>
      <c r="BR303" s="79"/>
      <c r="BS303" s="79"/>
      <c r="BT303" s="79"/>
      <c r="BU303" s="79"/>
      <c r="BV303" s="79"/>
      <c r="BW303" s="79"/>
      <c r="BX303" s="71">
        <v>0</v>
      </c>
      <c r="BY303" s="73">
        <v>0</v>
      </c>
      <c r="BZ303" s="73">
        <v>0</v>
      </c>
      <c r="CA303" s="73">
        <v>0</v>
      </c>
      <c r="CB303" s="73">
        <v>0</v>
      </c>
      <c r="CC303" s="73">
        <v>0</v>
      </c>
      <c r="CD303" s="73">
        <v>0</v>
      </c>
      <c r="CE303" s="73">
        <v>0</v>
      </c>
      <c r="CF303" s="73">
        <v>0</v>
      </c>
      <c r="CG303" s="73">
        <v>0</v>
      </c>
      <c r="CH303" s="73">
        <v>0</v>
      </c>
      <c r="CI303" s="73">
        <v>0</v>
      </c>
      <c r="CJ303" s="73">
        <v>0</v>
      </c>
      <c r="CK303" s="63" t="s">
        <v>2450</v>
      </c>
      <c r="CL303" s="74" t="s">
        <v>727</v>
      </c>
      <c r="CM303" s="74" t="s">
        <v>728</v>
      </c>
      <c r="CN303" s="74" t="s">
        <v>1392</v>
      </c>
      <c r="CO303" s="60">
        <v>2</v>
      </c>
      <c r="CP303" s="61" t="s">
        <v>2276</v>
      </c>
      <c r="CQ303" s="60">
        <v>203</v>
      </c>
      <c r="CR303" s="61" t="s">
        <v>2357</v>
      </c>
      <c r="CS303" s="60">
        <v>20301</v>
      </c>
      <c r="CT303" s="61" t="s">
        <v>2358</v>
      </c>
      <c r="CU303" s="62">
        <v>2030102</v>
      </c>
      <c r="CV303" s="63" t="s">
        <v>2436</v>
      </c>
      <c r="CW303" s="100" t="s">
        <v>2371</v>
      </c>
      <c r="CX303" s="100" t="s">
        <v>2276</v>
      </c>
      <c r="CY303" s="100" t="s">
        <v>2357</v>
      </c>
      <c r="CZ303" s="100" t="s">
        <v>2358</v>
      </c>
      <c r="DA303" s="100" t="s">
        <v>2436</v>
      </c>
    </row>
    <row r="304" spans="2:105" ht="153" hidden="1" x14ac:dyDescent="0.25">
      <c r="B304" s="65" t="s">
        <v>2451</v>
      </c>
      <c r="C304" s="65" t="s">
        <v>2452</v>
      </c>
      <c r="D304" s="63" t="s">
        <v>564</v>
      </c>
      <c r="E304" s="100" t="s">
        <v>2402</v>
      </c>
      <c r="F304" s="63" t="s">
        <v>2403</v>
      </c>
      <c r="G304" s="62" t="s">
        <v>240</v>
      </c>
      <c r="H304" s="63" t="s">
        <v>679</v>
      </c>
      <c r="I304" s="63" t="s">
        <v>185</v>
      </c>
      <c r="J304" s="307">
        <v>2015</v>
      </c>
      <c r="K304" s="308">
        <v>0</v>
      </c>
      <c r="L304" s="63" t="s">
        <v>2453</v>
      </c>
      <c r="M304" s="63" t="s">
        <v>2454</v>
      </c>
      <c r="N304" s="63" t="s">
        <v>2455</v>
      </c>
      <c r="O304" s="63" t="s">
        <v>2456</v>
      </c>
      <c r="P304" s="63" t="s">
        <v>246</v>
      </c>
      <c r="Q304" s="63" t="s">
        <v>2457</v>
      </c>
      <c r="R304" s="63"/>
      <c r="S304" s="68">
        <v>1</v>
      </c>
      <c r="T304" s="69">
        <v>0.6</v>
      </c>
      <c r="U304" s="69">
        <v>0.7</v>
      </c>
      <c r="V304" s="69">
        <v>0.8</v>
      </c>
      <c r="W304" s="69">
        <v>1</v>
      </c>
      <c r="X304" s="71">
        <v>150000000</v>
      </c>
      <c r="Y304" s="72">
        <v>150000000</v>
      </c>
      <c r="Z304" s="79"/>
      <c r="AA304" s="79"/>
      <c r="AB304" s="79"/>
      <c r="AC304" s="79"/>
      <c r="AD304" s="79"/>
      <c r="AE304" s="79"/>
      <c r="AF304" s="79"/>
      <c r="AG304" s="79"/>
      <c r="AH304" s="79"/>
      <c r="AI304" s="79"/>
      <c r="AJ304" s="79"/>
      <c r="AK304" s="71">
        <v>150000000</v>
      </c>
      <c r="AL304" s="79">
        <v>150000000</v>
      </c>
      <c r="AM304" s="79"/>
      <c r="AN304" s="79"/>
      <c r="AO304" s="79"/>
      <c r="AP304" s="79"/>
      <c r="AQ304" s="79"/>
      <c r="AR304" s="79"/>
      <c r="AS304" s="79"/>
      <c r="AT304" s="79"/>
      <c r="AU304" s="79"/>
      <c r="AV304" s="79"/>
      <c r="AW304" s="79"/>
      <c r="AX304" s="71">
        <v>100000000</v>
      </c>
      <c r="AY304" s="79">
        <v>100000000</v>
      </c>
      <c r="AZ304" s="79"/>
      <c r="BA304" s="79"/>
      <c r="BB304" s="79"/>
      <c r="BC304" s="79"/>
      <c r="BD304" s="79"/>
      <c r="BE304" s="79"/>
      <c r="BF304" s="79"/>
      <c r="BG304" s="79"/>
      <c r="BH304" s="79"/>
      <c r="BI304" s="79"/>
      <c r="BJ304" s="79"/>
      <c r="BK304" s="71">
        <v>100000000</v>
      </c>
      <c r="BL304" s="79">
        <v>100000000</v>
      </c>
      <c r="BM304" s="79"/>
      <c r="BN304" s="79"/>
      <c r="BO304" s="79"/>
      <c r="BP304" s="79"/>
      <c r="BQ304" s="79"/>
      <c r="BR304" s="79"/>
      <c r="BS304" s="79"/>
      <c r="BT304" s="79"/>
      <c r="BU304" s="79"/>
      <c r="BV304" s="79"/>
      <c r="BW304" s="79"/>
      <c r="BX304" s="71">
        <v>500000000</v>
      </c>
      <c r="BY304" s="73">
        <v>500000000</v>
      </c>
      <c r="BZ304" s="73">
        <v>0</v>
      </c>
      <c r="CA304" s="73">
        <v>0</v>
      </c>
      <c r="CB304" s="73">
        <v>0</v>
      </c>
      <c r="CC304" s="73">
        <v>0</v>
      </c>
      <c r="CD304" s="73">
        <v>0</v>
      </c>
      <c r="CE304" s="73">
        <v>0</v>
      </c>
      <c r="CF304" s="73">
        <v>0</v>
      </c>
      <c r="CG304" s="73">
        <v>0</v>
      </c>
      <c r="CH304" s="73">
        <v>0</v>
      </c>
      <c r="CI304" s="73">
        <v>0</v>
      </c>
      <c r="CJ304" s="73">
        <v>0</v>
      </c>
      <c r="CK304" s="63" t="s">
        <v>2458</v>
      </c>
      <c r="CL304" s="90" t="s">
        <v>2302</v>
      </c>
      <c r="CM304" s="90" t="s">
        <v>876</v>
      </c>
      <c r="CN304" s="90" t="s">
        <v>1392</v>
      </c>
      <c r="CO304" s="60">
        <v>2</v>
      </c>
      <c r="CP304" s="61" t="s">
        <v>2276</v>
      </c>
      <c r="CQ304" s="60">
        <v>203</v>
      </c>
      <c r="CR304" s="61" t="s">
        <v>2357</v>
      </c>
      <c r="CS304" s="60">
        <v>20301</v>
      </c>
      <c r="CT304" s="61" t="s">
        <v>2358</v>
      </c>
      <c r="CU304" s="62">
        <v>2030103</v>
      </c>
      <c r="CV304" s="63" t="s">
        <v>2459</v>
      </c>
      <c r="CW304" s="100" t="s">
        <v>2407</v>
      </c>
      <c r="CX304" s="100" t="s">
        <v>2276</v>
      </c>
      <c r="CY304" s="100" t="s">
        <v>2357</v>
      </c>
      <c r="CZ304" s="100" t="s">
        <v>2358</v>
      </c>
      <c r="DA304" s="100" t="s">
        <v>2459</v>
      </c>
    </row>
    <row r="305" spans="2:105" ht="153" hidden="1" x14ac:dyDescent="0.25">
      <c r="B305" s="99" t="s">
        <v>2460</v>
      </c>
      <c r="C305" s="99" t="s">
        <v>2461</v>
      </c>
      <c r="D305" s="63" t="s">
        <v>1032</v>
      </c>
      <c r="E305" s="100" t="s">
        <v>2402</v>
      </c>
      <c r="F305" s="63" t="s">
        <v>2403</v>
      </c>
      <c r="G305" s="62" t="s">
        <v>240</v>
      </c>
      <c r="H305" s="63" t="s">
        <v>580</v>
      </c>
      <c r="I305" s="62" t="s">
        <v>185</v>
      </c>
      <c r="J305" s="307">
        <v>2015</v>
      </c>
      <c r="K305" s="308">
        <v>0</v>
      </c>
      <c r="L305" s="107" t="s">
        <v>2462</v>
      </c>
      <c r="M305" s="108" t="s">
        <v>2463</v>
      </c>
      <c r="N305" s="87" t="s">
        <v>2464</v>
      </c>
      <c r="O305" s="87" t="s">
        <v>2465</v>
      </c>
      <c r="P305" s="87" t="s">
        <v>257</v>
      </c>
      <c r="Q305" s="87" t="s">
        <v>232</v>
      </c>
      <c r="R305" s="87"/>
      <c r="S305" s="68">
        <v>2</v>
      </c>
      <c r="T305" s="69">
        <v>2</v>
      </c>
      <c r="U305" s="69">
        <v>2</v>
      </c>
      <c r="V305" s="69">
        <v>2</v>
      </c>
      <c r="W305" s="69">
        <v>2</v>
      </c>
      <c r="X305" s="71">
        <v>65000000</v>
      </c>
      <c r="Y305" s="72">
        <v>65000000</v>
      </c>
      <c r="Z305" s="109"/>
      <c r="AA305" s="151"/>
      <c r="AB305" s="92"/>
      <c r="AC305" s="92"/>
      <c r="AD305" s="92"/>
      <c r="AE305" s="92"/>
      <c r="AF305" s="92"/>
      <c r="AG305" s="92"/>
      <c r="AH305" s="92"/>
      <c r="AI305" s="92"/>
      <c r="AJ305" s="92"/>
      <c r="AK305" s="71">
        <v>65000000</v>
      </c>
      <c r="AL305" s="92">
        <v>65000000</v>
      </c>
      <c r="AM305" s="109"/>
      <c r="AN305" s="151"/>
      <c r="AO305" s="92"/>
      <c r="AP305" s="92"/>
      <c r="AQ305" s="92"/>
      <c r="AR305" s="92"/>
      <c r="AS305" s="92"/>
      <c r="AT305" s="92"/>
      <c r="AU305" s="92"/>
      <c r="AV305" s="92"/>
      <c r="AW305" s="92"/>
      <c r="AX305" s="71">
        <v>65000000</v>
      </c>
      <c r="AY305" s="92">
        <v>65000000</v>
      </c>
      <c r="AZ305" s="109"/>
      <c r="BA305" s="151"/>
      <c r="BB305" s="92"/>
      <c r="BC305" s="92"/>
      <c r="BD305" s="92"/>
      <c r="BE305" s="92"/>
      <c r="BF305" s="92"/>
      <c r="BG305" s="92"/>
      <c r="BH305" s="92"/>
      <c r="BI305" s="92"/>
      <c r="BJ305" s="92"/>
      <c r="BK305" s="71">
        <v>65000000</v>
      </c>
      <c r="BL305" s="92">
        <v>65000000</v>
      </c>
      <c r="BM305" s="109"/>
      <c r="BN305" s="151"/>
      <c r="BO305" s="92"/>
      <c r="BP305" s="92"/>
      <c r="BQ305" s="92"/>
      <c r="BR305" s="92"/>
      <c r="BS305" s="92"/>
      <c r="BT305" s="92"/>
      <c r="BU305" s="92"/>
      <c r="BV305" s="92"/>
      <c r="BW305" s="92"/>
      <c r="BX305" s="71">
        <v>260000000</v>
      </c>
      <c r="BY305" s="92">
        <v>260000000</v>
      </c>
      <c r="BZ305" s="109">
        <v>0</v>
      </c>
      <c r="CA305" s="93">
        <v>0</v>
      </c>
      <c r="CB305" s="93">
        <v>0</v>
      </c>
      <c r="CC305" s="93">
        <v>0</v>
      </c>
      <c r="CD305" s="93">
        <v>0</v>
      </c>
      <c r="CE305" s="93">
        <v>0</v>
      </c>
      <c r="CF305" s="93">
        <v>0</v>
      </c>
      <c r="CG305" s="93">
        <v>0</v>
      </c>
      <c r="CH305" s="93">
        <v>0</v>
      </c>
      <c r="CI305" s="93">
        <v>0</v>
      </c>
      <c r="CJ305" s="93">
        <v>0</v>
      </c>
      <c r="CK305" s="63" t="s">
        <v>2466</v>
      </c>
      <c r="CL305" s="90" t="s">
        <v>2302</v>
      </c>
      <c r="CM305" s="90" t="s">
        <v>876</v>
      </c>
      <c r="CN305" s="90" t="s">
        <v>195</v>
      </c>
      <c r="CO305" s="84">
        <v>2</v>
      </c>
      <c r="CP305" s="85" t="s">
        <v>2276</v>
      </c>
      <c r="CQ305" s="84">
        <v>203</v>
      </c>
      <c r="CR305" s="85" t="s">
        <v>2357</v>
      </c>
      <c r="CS305" s="84">
        <v>20301</v>
      </c>
      <c r="CT305" s="85" t="s">
        <v>2358</v>
      </c>
      <c r="CU305" s="86">
        <v>2030103</v>
      </c>
      <c r="CV305" s="87" t="s">
        <v>2459</v>
      </c>
      <c r="CW305" s="100" t="s">
        <v>2407</v>
      </c>
      <c r="CX305" s="100" t="s">
        <v>2276</v>
      </c>
      <c r="CY305" s="100" t="s">
        <v>2357</v>
      </c>
      <c r="CZ305" s="100" t="s">
        <v>2358</v>
      </c>
      <c r="DA305" s="100" t="s">
        <v>2459</v>
      </c>
    </row>
    <row r="306" spans="2:105" ht="153" hidden="1" x14ac:dyDescent="0.25">
      <c r="B306" s="99" t="s">
        <v>2467</v>
      </c>
      <c r="C306" s="99" t="s">
        <v>2468</v>
      </c>
      <c r="D306" s="63" t="s">
        <v>1032</v>
      </c>
      <c r="E306" s="100" t="s">
        <v>2402</v>
      </c>
      <c r="F306" s="63" t="s">
        <v>2403</v>
      </c>
      <c r="G306" s="62" t="s">
        <v>240</v>
      </c>
      <c r="H306" s="63" t="s">
        <v>580</v>
      </c>
      <c r="I306" s="62" t="s">
        <v>185</v>
      </c>
      <c r="J306" s="307">
        <v>2015</v>
      </c>
      <c r="K306" s="308">
        <v>0</v>
      </c>
      <c r="L306" s="107" t="s">
        <v>2462</v>
      </c>
      <c r="M306" s="108" t="s">
        <v>2469</v>
      </c>
      <c r="N306" s="87" t="s">
        <v>2470</v>
      </c>
      <c r="O306" s="87" t="s">
        <v>2471</v>
      </c>
      <c r="P306" s="87" t="s">
        <v>257</v>
      </c>
      <c r="Q306" s="87" t="s">
        <v>232</v>
      </c>
      <c r="R306" s="87"/>
      <c r="S306" s="68">
        <v>1</v>
      </c>
      <c r="T306" s="69">
        <v>1</v>
      </c>
      <c r="U306" s="69">
        <v>1</v>
      </c>
      <c r="V306" s="69">
        <v>1</v>
      </c>
      <c r="W306" s="69">
        <v>1</v>
      </c>
      <c r="X306" s="71">
        <v>61800000</v>
      </c>
      <c r="Y306" s="72">
        <v>61800000</v>
      </c>
      <c r="Z306" s="109"/>
      <c r="AA306" s="151"/>
      <c r="AB306" s="92"/>
      <c r="AC306" s="92"/>
      <c r="AD306" s="92"/>
      <c r="AE306" s="92"/>
      <c r="AF306" s="92"/>
      <c r="AG306" s="92"/>
      <c r="AH306" s="92"/>
      <c r="AI306" s="92"/>
      <c r="AJ306" s="92"/>
      <c r="AK306" s="71">
        <v>61800000</v>
      </c>
      <c r="AL306" s="92">
        <v>61800000</v>
      </c>
      <c r="AM306" s="109"/>
      <c r="AN306" s="151"/>
      <c r="AO306" s="92"/>
      <c r="AP306" s="92"/>
      <c r="AQ306" s="92"/>
      <c r="AR306" s="92"/>
      <c r="AS306" s="92"/>
      <c r="AT306" s="92"/>
      <c r="AU306" s="92"/>
      <c r="AV306" s="92"/>
      <c r="AW306" s="92"/>
      <c r="AX306" s="71">
        <v>61800000</v>
      </c>
      <c r="AY306" s="92">
        <v>61800000</v>
      </c>
      <c r="AZ306" s="109"/>
      <c r="BA306" s="151"/>
      <c r="BB306" s="92"/>
      <c r="BC306" s="92"/>
      <c r="BD306" s="92"/>
      <c r="BE306" s="92"/>
      <c r="BF306" s="92"/>
      <c r="BG306" s="92"/>
      <c r="BH306" s="92"/>
      <c r="BI306" s="92"/>
      <c r="BJ306" s="92"/>
      <c r="BK306" s="71">
        <v>61800000</v>
      </c>
      <c r="BL306" s="92">
        <v>61800000</v>
      </c>
      <c r="BM306" s="109"/>
      <c r="BN306" s="151"/>
      <c r="BO306" s="92"/>
      <c r="BP306" s="92"/>
      <c r="BQ306" s="92"/>
      <c r="BR306" s="92"/>
      <c r="BS306" s="92"/>
      <c r="BT306" s="92"/>
      <c r="BU306" s="92"/>
      <c r="BV306" s="92"/>
      <c r="BW306" s="92"/>
      <c r="BX306" s="71">
        <v>247200000</v>
      </c>
      <c r="BY306" s="92">
        <v>247200000</v>
      </c>
      <c r="BZ306" s="109">
        <v>0</v>
      </c>
      <c r="CA306" s="93">
        <v>0</v>
      </c>
      <c r="CB306" s="93">
        <v>0</v>
      </c>
      <c r="CC306" s="93">
        <v>0</v>
      </c>
      <c r="CD306" s="93">
        <v>0</v>
      </c>
      <c r="CE306" s="93">
        <v>0</v>
      </c>
      <c r="CF306" s="93">
        <v>0</v>
      </c>
      <c r="CG306" s="93">
        <v>0</v>
      </c>
      <c r="CH306" s="93">
        <v>0</v>
      </c>
      <c r="CI306" s="93">
        <v>0</v>
      </c>
      <c r="CJ306" s="93">
        <v>0</v>
      </c>
      <c r="CK306" s="63" t="s">
        <v>2472</v>
      </c>
      <c r="CL306" s="90" t="s">
        <v>2302</v>
      </c>
      <c r="CM306" s="90" t="s">
        <v>876</v>
      </c>
      <c r="CN306" s="90" t="s">
        <v>1392</v>
      </c>
      <c r="CO306" s="84">
        <v>2</v>
      </c>
      <c r="CP306" s="85" t="s">
        <v>2276</v>
      </c>
      <c r="CQ306" s="84">
        <v>203</v>
      </c>
      <c r="CR306" s="85" t="s">
        <v>2357</v>
      </c>
      <c r="CS306" s="84">
        <v>20301</v>
      </c>
      <c r="CT306" s="85" t="s">
        <v>2358</v>
      </c>
      <c r="CU306" s="86">
        <v>2030103</v>
      </c>
      <c r="CV306" s="87" t="s">
        <v>2459</v>
      </c>
      <c r="CW306" s="100" t="s">
        <v>2407</v>
      </c>
      <c r="CX306" s="100" t="s">
        <v>2276</v>
      </c>
      <c r="CY306" s="100" t="s">
        <v>2357</v>
      </c>
      <c r="CZ306" s="100" t="s">
        <v>2358</v>
      </c>
      <c r="DA306" s="100" t="s">
        <v>2459</v>
      </c>
    </row>
    <row r="307" spans="2:105" ht="153" hidden="1" x14ac:dyDescent="0.25">
      <c r="B307" s="99" t="s">
        <v>2473</v>
      </c>
      <c r="C307" s="99" t="s">
        <v>2474</v>
      </c>
      <c r="D307" s="63" t="s">
        <v>1032</v>
      </c>
      <c r="E307" s="100" t="s">
        <v>2402</v>
      </c>
      <c r="F307" s="63" t="s">
        <v>2403</v>
      </c>
      <c r="G307" s="62" t="s">
        <v>240</v>
      </c>
      <c r="H307" s="63" t="s">
        <v>580</v>
      </c>
      <c r="I307" s="62" t="s">
        <v>185</v>
      </c>
      <c r="J307" s="307">
        <v>2015</v>
      </c>
      <c r="K307" s="308">
        <v>0</v>
      </c>
      <c r="L307" s="107" t="s">
        <v>2462</v>
      </c>
      <c r="M307" s="108" t="s">
        <v>2475</v>
      </c>
      <c r="N307" s="87" t="s">
        <v>2476</v>
      </c>
      <c r="O307" s="87" t="s">
        <v>2477</v>
      </c>
      <c r="P307" s="87" t="s">
        <v>257</v>
      </c>
      <c r="Q307" s="87" t="s">
        <v>232</v>
      </c>
      <c r="R307" s="87"/>
      <c r="S307" s="68">
        <v>20</v>
      </c>
      <c r="T307" s="69">
        <v>20</v>
      </c>
      <c r="U307" s="69">
        <v>20</v>
      </c>
      <c r="V307" s="69">
        <v>20</v>
      </c>
      <c r="W307" s="69">
        <v>20</v>
      </c>
      <c r="X307" s="71">
        <v>33500000</v>
      </c>
      <c r="Y307" s="72">
        <v>33500000</v>
      </c>
      <c r="Z307" s="109"/>
      <c r="AA307" s="151"/>
      <c r="AB307" s="92"/>
      <c r="AC307" s="92"/>
      <c r="AD307" s="92"/>
      <c r="AE307" s="92"/>
      <c r="AF307" s="92"/>
      <c r="AG307" s="92"/>
      <c r="AH307" s="92"/>
      <c r="AI307" s="92"/>
      <c r="AJ307" s="92"/>
      <c r="AK307" s="71">
        <v>33500000</v>
      </c>
      <c r="AL307" s="92">
        <v>33500000</v>
      </c>
      <c r="AM307" s="109"/>
      <c r="AN307" s="151"/>
      <c r="AO307" s="92"/>
      <c r="AP307" s="92"/>
      <c r="AQ307" s="92"/>
      <c r="AR307" s="92"/>
      <c r="AS307" s="92"/>
      <c r="AT307" s="92"/>
      <c r="AU307" s="92"/>
      <c r="AV307" s="92"/>
      <c r="AW307" s="92"/>
      <c r="AX307" s="71">
        <v>33500000</v>
      </c>
      <c r="AY307" s="92">
        <v>33500000</v>
      </c>
      <c r="AZ307" s="109"/>
      <c r="BA307" s="151"/>
      <c r="BB307" s="92"/>
      <c r="BC307" s="92"/>
      <c r="BD307" s="92"/>
      <c r="BE307" s="92"/>
      <c r="BF307" s="92"/>
      <c r="BG307" s="92"/>
      <c r="BH307" s="92"/>
      <c r="BI307" s="92"/>
      <c r="BJ307" s="92"/>
      <c r="BK307" s="71">
        <v>33500000</v>
      </c>
      <c r="BL307" s="92">
        <v>33500000</v>
      </c>
      <c r="BM307" s="109"/>
      <c r="BN307" s="151"/>
      <c r="BO307" s="92"/>
      <c r="BP307" s="92"/>
      <c r="BQ307" s="92"/>
      <c r="BR307" s="92"/>
      <c r="BS307" s="92"/>
      <c r="BT307" s="92"/>
      <c r="BU307" s="92"/>
      <c r="BV307" s="92"/>
      <c r="BW307" s="92"/>
      <c r="BX307" s="71">
        <v>134000000</v>
      </c>
      <c r="BY307" s="92">
        <v>134000000</v>
      </c>
      <c r="BZ307" s="109">
        <v>0</v>
      </c>
      <c r="CA307" s="93">
        <v>0</v>
      </c>
      <c r="CB307" s="93">
        <v>0</v>
      </c>
      <c r="CC307" s="93">
        <v>0</v>
      </c>
      <c r="CD307" s="93">
        <v>0</v>
      </c>
      <c r="CE307" s="93">
        <v>0</v>
      </c>
      <c r="CF307" s="93">
        <v>0</v>
      </c>
      <c r="CG307" s="93">
        <v>0</v>
      </c>
      <c r="CH307" s="93">
        <v>0</v>
      </c>
      <c r="CI307" s="93">
        <v>0</v>
      </c>
      <c r="CJ307" s="93">
        <v>0</v>
      </c>
      <c r="CK307" s="63" t="s">
        <v>2478</v>
      </c>
      <c r="CL307" s="74" t="s">
        <v>2302</v>
      </c>
      <c r="CM307" s="74" t="s">
        <v>876</v>
      </c>
      <c r="CN307" s="74" t="s">
        <v>1392</v>
      </c>
      <c r="CO307" s="84">
        <v>2</v>
      </c>
      <c r="CP307" s="85" t="s">
        <v>2276</v>
      </c>
      <c r="CQ307" s="84">
        <v>203</v>
      </c>
      <c r="CR307" s="85" t="s">
        <v>2357</v>
      </c>
      <c r="CS307" s="84">
        <v>20301</v>
      </c>
      <c r="CT307" s="85" t="s">
        <v>2358</v>
      </c>
      <c r="CU307" s="86">
        <v>2030103</v>
      </c>
      <c r="CV307" s="87" t="s">
        <v>2459</v>
      </c>
      <c r="CW307" s="100" t="s">
        <v>2407</v>
      </c>
      <c r="CX307" s="100" t="s">
        <v>2276</v>
      </c>
      <c r="CY307" s="100" t="s">
        <v>2357</v>
      </c>
      <c r="CZ307" s="100" t="s">
        <v>2358</v>
      </c>
      <c r="DA307" s="100" t="s">
        <v>2459</v>
      </c>
    </row>
    <row r="308" spans="2:105" ht="153" hidden="1" x14ac:dyDescent="0.25">
      <c r="B308" s="65" t="s">
        <v>2479</v>
      </c>
      <c r="C308" s="65" t="s">
        <v>2480</v>
      </c>
      <c r="D308" s="63" t="s">
        <v>486</v>
      </c>
      <c r="E308" s="100" t="s">
        <v>2402</v>
      </c>
      <c r="F308" s="63" t="s">
        <v>2403</v>
      </c>
      <c r="G308" s="62" t="s">
        <v>183</v>
      </c>
      <c r="H308" s="63" t="s">
        <v>489</v>
      </c>
      <c r="I308" s="63" t="s">
        <v>185</v>
      </c>
      <c r="J308" s="307">
        <v>2015</v>
      </c>
      <c r="K308" s="308" t="s">
        <v>490</v>
      </c>
      <c r="L308" s="95" t="s">
        <v>2481</v>
      </c>
      <c r="M308" s="63" t="s">
        <v>2482</v>
      </c>
      <c r="N308" s="63" t="s">
        <v>2483</v>
      </c>
      <c r="O308" s="63" t="s">
        <v>2484</v>
      </c>
      <c r="P308" s="63" t="s">
        <v>246</v>
      </c>
      <c r="Q308" s="63" t="s">
        <v>2378</v>
      </c>
      <c r="R308" s="63"/>
      <c r="S308" s="68">
        <v>81</v>
      </c>
      <c r="T308" s="69">
        <v>81</v>
      </c>
      <c r="U308" s="69">
        <v>81</v>
      </c>
      <c r="V308" s="69">
        <v>81</v>
      </c>
      <c r="W308" s="69">
        <v>81</v>
      </c>
      <c r="X308" s="71">
        <v>68000000</v>
      </c>
      <c r="Y308" s="72"/>
      <c r="Z308" s="79"/>
      <c r="AA308" s="79"/>
      <c r="AB308" s="78">
        <v>68000000</v>
      </c>
      <c r="AC308" s="79"/>
      <c r="AD308" s="79"/>
      <c r="AE308" s="79"/>
      <c r="AF308" s="79"/>
      <c r="AG308" s="79"/>
      <c r="AH308" s="79"/>
      <c r="AI308" s="79"/>
      <c r="AJ308" s="79"/>
      <c r="AK308" s="71">
        <v>68000000</v>
      </c>
      <c r="AL308" s="79"/>
      <c r="AM308" s="79"/>
      <c r="AN308" s="79"/>
      <c r="AO308" s="78">
        <v>68000000</v>
      </c>
      <c r="AP308" s="79"/>
      <c r="AQ308" s="79"/>
      <c r="AR308" s="79"/>
      <c r="AS308" s="79"/>
      <c r="AT308" s="79"/>
      <c r="AU308" s="79"/>
      <c r="AV308" s="79"/>
      <c r="AW308" s="79"/>
      <c r="AX308" s="71">
        <v>68000000</v>
      </c>
      <c r="AY308" s="79"/>
      <c r="AZ308" s="79"/>
      <c r="BA308" s="79"/>
      <c r="BB308" s="78">
        <v>68000000</v>
      </c>
      <c r="BC308" s="79"/>
      <c r="BD308" s="79"/>
      <c r="BE308" s="79"/>
      <c r="BF308" s="79"/>
      <c r="BG308" s="79"/>
      <c r="BH308" s="79"/>
      <c r="BI308" s="79"/>
      <c r="BJ308" s="79"/>
      <c r="BK308" s="71">
        <v>68000000</v>
      </c>
      <c r="BL308" s="79"/>
      <c r="BM308" s="79"/>
      <c r="BN308" s="79"/>
      <c r="BO308" s="78">
        <v>68000000</v>
      </c>
      <c r="BP308" s="79"/>
      <c r="BQ308" s="79"/>
      <c r="BR308" s="79"/>
      <c r="BS308" s="79"/>
      <c r="BT308" s="79"/>
      <c r="BU308" s="79"/>
      <c r="BV308" s="79"/>
      <c r="BW308" s="79"/>
      <c r="BX308" s="71">
        <v>272000000</v>
      </c>
      <c r="BY308" s="73">
        <v>0</v>
      </c>
      <c r="BZ308" s="73">
        <v>0</v>
      </c>
      <c r="CA308" s="73">
        <v>0</v>
      </c>
      <c r="CB308" s="73">
        <v>272000000</v>
      </c>
      <c r="CC308" s="73">
        <v>0</v>
      </c>
      <c r="CD308" s="73">
        <v>0</v>
      </c>
      <c r="CE308" s="73">
        <v>0</v>
      </c>
      <c r="CF308" s="73">
        <v>0</v>
      </c>
      <c r="CG308" s="73">
        <v>0</v>
      </c>
      <c r="CH308" s="73">
        <v>0</v>
      </c>
      <c r="CI308" s="73">
        <v>0</v>
      </c>
      <c r="CJ308" s="73">
        <v>0</v>
      </c>
      <c r="CK308" s="63" t="s">
        <v>2485</v>
      </c>
      <c r="CL308" s="74" t="s">
        <v>497</v>
      </c>
      <c r="CM308" s="74" t="s">
        <v>498</v>
      </c>
      <c r="CN308" s="74" t="s">
        <v>1392</v>
      </c>
      <c r="CO308" s="60">
        <v>2</v>
      </c>
      <c r="CP308" s="61" t="s">
        <v>2276</v>
      </c>
      <c r="CQ308" s="60">
        <v>203</v>
      </c>
      <c r="CR308" s="61" t="s">
        <v>2357</v>
      </c>
      <c r="CS308" s="60">
        <v>20301</v>
      </c>
      <c r="CT308" s="61" t="s">
        <v>2358</v>
      </c>
      <c r="CU308" s="62">
        <v>2030103</v>
      </c>
      <c r="CV308" s="63" t="s">
        <v>2459</v>
      </c>
      <c r="CW308" s="100" t="s">
        <v>2407</v>
      </c>
      <c r="CX308" s="100" t="s">
        <v>2276</v>
      </c>
      <c r="CY308" s="100" t="s">
        <v>2357</v>
      </c>
      <c r="CZ308" s="100" t="s">
        <v>2358</v>
      </c>
      <c r="DA308" s="100" t="s">
        <v>2459</v>
      </c>
    </row>
    <row r="309" spans="2:105" ht="153" hidden="1" x14ac:dyDescent="0.25">
      <c r="B309" s="65" t="s">
        <v>2486</v>
      </c>
      <c r="C309" s="65" t="s">
        <v>2487</v>
      </c>
      <c r="D309" s="63" t="s">
        <v>486</v>
      </c>
      <c r="E309" s="100" t="s">
        <v>2402</v>
      </c>
      <c r="F309" s="63" t="s">
        <v>2403</v>
      </c>
      <c r="G309" s="62" t="s">
        <v>183</v>
      </c>
      <c r="H309" s="63" t="s">
        <v>489</v>
      </c>
      <c r="I309" s="63" t="s">
        <v>185</v>
      </c>
      <c r="J309" s="307">
        <v>2015</v>
      </c>
      <c r="K309" s="308" t="s">
        <v>490</v>
      </c>
      <c r="L309" s="95" t="s">
        <v>2481</v>
      </c>
      <c r="M309" s="63" t="s">
        <v>2488</v>
      </c>
      <c r="N309" s="63" t="s">
        <v>2489</v>
      </c>
      <c r="O309" s="63" t="s">
        <v>2490</v>
      </c>
      <c r="P309" s="63" t="s">
        <v>190</v>
      </c>
      <c r="Q309" s="63" t="s">
        <v>2491</v>
      </c>
      <c r="R309" s="63"/>
      <c r="S309" s="68">
        <v>1</v>
      </c>
      <c r="T309" s="69">
        <v>0</v>
      </c>
      <c r="U309" s="69">
        <v>1</v>
      </c>
      <c r="V309" s="69">
        <v>1</v>
      </c>
      <c r="W309" s="69">
        <v>1</v>
      </c>
      <c r="X309" s="71">
        <v>0</v>
      </c>
      <c r="Y309" s="72"/>
      <c r="Z309" s="79"/>
      <c r="AA309" s="79"/>
      <c r="AB309" s="78"/>
      <c r="AC309" s="79"/>
      <c r="AD309" s="79"/>
      <c r="AE309" s="79"/>
      <c r="AF309" s="79"/>
      <c r="AG309" s="79"/>
      <c r="AH309" s="79"/>
      <c r="AI309" s="79"/>
      <c r="AJ309" s="79"/>
      <c r="AK309" s="71">
        <v>0</v>
      </c>
      <c r="AL309" s="79"/>
      <c r="AM309" s="79"/>
      <c r="AN309" s="79"/>
      <c r="AO309" s="78"/>
      <c r="AP309" s="79"/>
      <c r="AQ309" s="79"/>
      <c r="AR309" s="79"/>
      <c r="AS309" s="79"/>
      <c r="AT309" s="79"/>
      <c r="AU309" s="79"/>
      <c r="AV309" s="79"/>
      <c r="AW309" s="79"/>
      <c r="AX309" s="71">
        <v>0</v>
      </c>
      <c r="AY309" s="79"/>
      <c r="AZ309" s="79"/>
      <c r="BA309" s="79"/>
      <c r="BB309" s="78"/>
      <c r="BC309" s="79"/>
      <c r="BD309" s="79"/>
      <c r="BE309" s="79"/>
      <c r="BF309" s="79"/>
      <c r="BG309" s="79"/>
      <c r="BH309" s="79"/>
      <c r="BI309" s="79"/>
      <c r="BJ309" s="79"/>
      <c r="BK309" s="71">
        <v>0</v>
      </c>
      <c r="BL309" s="79"/>
      <c r="BM309" s="79"/>
      <c r="BN309" s="79"/>
      <c r="BO309" s="78"/>
      <c r="BP309" s="79"/>
      <c r="BQ309" s="79"/>
      <c r="BR309" s="79"/>
      <c r="BS309" s="79"/>
      <c r="BT309" s="79"/>
      <c r="BU309" s="79"/>
      <c r="BV309" s="79"/>
      <c r="BW309" s="79"/>
      <c r="BX309" s="71">
        <v>0</v>
      </c>
      <c r="BY309" s="73">
        <v>0</v>
      </c>
      <c r="BZ309" s="73">
        <v>0</v>
      </c>
      <c r="CA309" s="73">
        <v>0</v>
      </c>
      <c r="CB309" s="73">
        <v>0</v>
      </c>
      <c r="CC309" s="73">
        <v>0</v>
      </c>
      <c r="CD309" s="73">
        <v>0</v>
      </c>
      <c r="CE309" s="73">
        <v>0</v>
      </c>
      <c r="CF309" s="73">
        <v>0</v>
      </c>
      <c r="CG309" s="73">
        <v>0</v>
      </c>
      <c r="CH309" s="73">
        <v>0</v>
      </c>
      <c r="CI309" s="73">
        <v>0</v>
      </c>
      <c r="CJ309" s="73">
        <v>0</v>
      </c>
      <c r="CK309" s="63" t="s">
        <v>2492</v>
      </c>
      <c r="CL309" s="74" t="s">
        <v>497</v>
      </c>
      <c r="CM309" s="74" t="s">
        <v>498</v>
      </c>
      <c r="CN309" s="74" t="s">
        <v>1392</v>
      </c>
      <c r="CO309" s="60">
        <v>2</v>
      </c>
      <c r="CP309" s="61" t="s">
        <v>2276</v>
      </c>
      <c r="CQ309" s="60">
        <v>203</v>
      </c>
      <c r="CR309" s="61" t="s">
        <v>2357</v>
      </c>
      <c r="CS309" s="60">
        <v>20301</v>
      </c>
      <c r="CT309" s="61" t="s">
        <v>2358</v>
      </c>
      <c r="CU309" s="62">
        <v>2030103</v>
      </c>
      <c r="CV309" s="63" t="s">
        <v>2459</v>
      </c>
      <c r="CW309" s="100" t="s">
        <v>2407</v>
      </c>
      <c r="CX309" s="100" t="s">
        <v>2276</v>
      </c>
      <c r="CY309" s="100" t="s">
        <v>2357</v>
      </c>
      <c r="CZ309" s="100" t="s">
        <v>2358</v>
      </c>
      <c r="DA309" s="100" t="s">
        <v>2459</v>
      </c>
    </row>
    <row r="310" spans="2:105" ht="114.75" hidden="1" x14ac:dyDescent="0.25">
      <c r="B310" s="99" t="s">
        <v>2493</v>
      </c>
      <c r="C310" s="65" t="s">
        <v>2494</v>
      </c>
      <c r="D310" s="63" t="s">
        <v>2349</v>
      </c>
      <c r="E310" s="100" t="s">
        <v>2495</v>
      </c>
      <c r="F310" s="63" t="s">
        <v>2496</v>
      </c>
      <c r="G310" s="62" t="s">
        <v>183</v>
      </c>
      <c r="H310" s="63" t="s">
        <v>514</v>
      </c>
      <c r="I310" s="63" t="s">
        <v>185</v>
      </c>
      <c r="J310" s="307"/>
      <c r="K310" s="308"/>
      <c r="L310" s="63" t="s">
        <v>186</v>
      </c>
      <c r="M310" s="63" t="s">
        <v>2497</v>
      </c>
      <c r="N310" s="63" t="s">
        <v>2498</v>
      </c>
      <c r="O310" s="63" t="s">
        <v>2499</v>
      </c>
      <c r="P310" s="63" t="s">
        <v>657</v>
      </c>
      <c r="Q310" s="63" t="s">
        <v>2355</v>
      </c>
      <c r="R310" s="63"/>
      <c r="S310" s="68">
        <v>1</v>
      </c>
      <c r="T310" s="69">
        <v>1</v>
      </c>
      <c r="U310" s="69">
        <v>1</v>
      </c>
      <c r="V310" s="69">
        <v>1</v>
      </c>
      <c r="W310" s="69">
        <v>1</v>
      </c>
      <c r="X310" s="71">
        <v>140000000</v>
      </c>
      <c r="Y310" s="72">
        <v>100000000</v>
      </c>
      <c r="Z310" s="79"/>
      <c r="AA310" s="79"/>
      <c r="AB310" s="79"/>
      <c r="AC310" s="79"/>
      <c r="AD310" s="79"/>
      <c r="AE310" s="79"/>
      <c r="AF310" s="79"/>
      <c r="AG310" s="79">
        <v>40000000</v>
      </c>
      <c r="AH310" s="79"/>
      <c r="AI310" s="79"/>
      <c r="AJ310" s="79"/>
      <c r="AK310" s="71">
        <v>150000000</v>
      </c>
      <c r="AL310" s="101">
        <v>100000000</v>
      </c>
      <c r="AM310" s="79"/>
      <c r="AN310" s="79"/>
      <c r="AO310" s="79"/>
      <c r="AP310" s="79"/>
      <c r="AQ310" s="79"/>
      <c r="AR310" s="79"/>
      <c r="AS310" s="79"/>
      <c r="AT310" s="101">
        <v>50000000</v>
      </c>
      <c r="AU310" s="79"/>
      <c r="AV310" s="79"/>
      <c r="AW310" s="79"/>
      <c r="AX310" s="71">
        <v>150000000</v>
      </c>
      <c r="AY310" s="101">
        <v>100000000</v>
      </c>
      <c r="AZ310" s="79"/>
      <c r="BA310" s="79"/>
      <c r="BB310" s="79"/>
      <c r="BC310" s="79"/>
      <c r="BD310" s="79"/>
      <c r="BE310" s="79"/>
      <c r="BF310" s="79"/>
      <c r="BG310" s="101">
        <v>50000000</v>
      </c>
      <c r="BH310" s="79"/>
      <c r="BI310" s="79"/>
      <c r="BJ310" s="79"/>
      <c r="BK310" s="71">
        <v>160000000</v>
      </c>
      <c r="BL310" s="101">
        <v>100000000</v>
      </c>
      <c r="BM310" s="79"/>
      <c r="BN310" s="79"/>
      <c r="BO310" s="79"/>
      <c r="BP310" s="79"/>
      <c r="BQ310" s="79"/>
      <c r="BR310" s="79"/>
      <c r="BS310" s="79"/>
      <c r="BT310" s="101">
        <v>60000000</v>
      </c>
      <c r="BU310" s="79"/>
      <c r="BV310" s="79"/>
      <c r="BW310" s="79"/>
      <c r="BX310" s="71">
        <v>600000000</v>
      </c>
      <c r="BY310" s="73">
        <v>400000000</v>
      </c>
      <c r="BZ310" s="73">
        <v>0</v>
      </c>
      <c r="CA310" s="73">
        <v>0</v>
      </c>
      <c r="CB310" s="73">
        <v>0</v>
      </c>
      <c r="CC310" s="73">
        <v>0</v>
      </c>
      <c r="CD310" s="73">
        <v>0</v>
      </c>
      <c r="CE310" s="73">
        <v>0</v>
      </c>
      <c r="CF310" s="73">
        <v>0</v>
      </c>
      <c r="CG310" s="73">
        <v>200000000</v>
      </c>
      <c r="CH310" s="73">
        <v>0</v>
      </c>
      <c r="CI310" s="73">
        <v>0</v>
      </c>
      <c r="CJ310" s="73">
        <v>0</v>
      </c>
      <c r="CK310" s="63" t="s">
        <v>2500</v>
      </c>
      <c r="CL310" s="74" t="s">
        <v>2302</v>
      </c>
      <c r="CM310" s="74" t="s">
        <v>876</v>
      </c>
      <c r="CN310" s="74" t="s">
        <v>1392</v>
      </c>
      <c r="CO310" s="60">
        <v>2</v>
      </c>
      <c r="CP310" s="61" t="s">
        <v>2276</v>
      </c>
      <c r="CQ310" s="60">
        <v>203</v>
      </c>
      <c r="CR310" s="61" t="s">
        <v>2357</v>
      </c>
      <c r="CS310" s="60">
        <v>20301</v>
      </c>
      <c r="CT310" s="61" t="s">
        <v>2358</v>
      </c>
      <c r="CU310" s="62">
        <v>2030104</v>
      </c>
      <c r="CV310" s="63" t="s">
        <v>2501</v>
      </c>
      <c r="CW310" s="100" t="s">
        <v>2502</v>
      </c>
      <c r="CX310" s="100" t="s">
        <v>2276</v>
      </c>
      <c r="CY310" s="100" t="s">
        <v>2357</v>
      </c>
      <c r="CZ310" s="100" t="s">
        <v>2358</v>
      </c>
      <c r="DA310" s="100" t="s">
        <v>2501</v>
      </c>
    </row>
    <row r="311" spans="2:105" ht="114.75" hidden="1" x14ac:dyDescent="0.25">
      <c r="B311" s="65" t="s">
        <v>2503</v>
      </c>
      <c r="C311" s="65" t="s">
        <v>2504</v>
      </c>
      <c r="D311" s="63" t="s">
        <v>1800</v>
      </c>
      <c r="E311" s="100" t="s">
        <v>2495</v>
      </c>
      <c r="F311" s="63" t="s">
        <v>2496</v>
      </c>
      <c r="G311" s="62" t="s">
        <v>183</v>
      </c>
      <c r="H311" s="63" t="s">
        <v>1167</v>
      </c>
      <c r="I311" s="63" t="s">
        <v>1773</v>
      </c>
      <c r="J311" s="307">
        <v>2015</v>
      </c>
      <c r="K311" s="308">
        <v>1</v>
      </c>
      <c r="L311" s="63" t="s">
        <v>2505</v>
      </c>
      <c r="M311" s="63" t="s">
        <v>2506</v>
      </c>
      <c r="N311" s="63" t="s">
        <v>2507</v>
      </c>
      <c r="O311" s="63" t="s">
        <v>2508</v>
      </c>
      <c r="P311" s="63" t="s">
        <v>246</v>
      </c>
      <c r="Q311" s="63" t="s">
        <v>2509</v>
      </c>
      <c r="R311" s="63"/>
      <c r="S311" s="68">
        <v>4</v>
      </c>
      <c r="T311" s="69">
        <v>1</v>
      </c>
      <c r="U311" s="69">
        <v>2</v>
      </c>
      <c r="V311" s="69">
        <v>3</v>
      </c>
      <c r="W311" s="69">
        <v>4</v>
      </c>
      <c r="X311" s="71">
        <v>0</v>
      </c>
      <c r="Y311" s="79"/>
      <c r="Z311" s="79"/>
      <c r="AA311" s="79"/>
      <c r="AB311" s="79"/>
      <c r="AC311" s="79"/>
      <c r="AD311" s="79"/>
      <c r="AE311" s="79"/>
      <c r="AF311" s="79"/>
      <c r="AG311" s="79"/>
      <c r="AH311" s="79"/>
      <c r="AI311" s="79"/>
      <c r="AJ311" s="79"/>
      <c r="AK311" s="71">
        <v>30000000</v>
      </c>
      <c r="AL311" s="79">
        <v>30000000</v>
      </c>
      <c r="AM311" s="79"/>
      <c r="AN311" s="79"/>
      <c r="AO311" s="79"/>
      <c r="AP311" s="78"/>
      <c r="AQ311" s="79"/>
      <c r="AR311" s="79"/>
      <c r="AS311" s="79"/>
      <c r="AT311" s="79"/>
      <c r="AU311" s="79"/>
      <c r="AV311" s="79"/>
      <c r="AW311" s="79"/>
      <c r="AX311" s="71">
        <v>40000000</v>
      </c>
      <c r="AY311" s="79">
        <v>40000000</v>
      </c>
      <c r="AZ311" s="79"/>
      <c r="BA311" s="79"/>
      <c r="BB311" s="79"/>
      <c r="BC311" s="78"/>
      <c r="BD311" s="79"/>
      <c r="BE311" s="79"/>
      <c r="BF311" s="79"/>
      <c r="BG311" s="79"/>
      <c r="BH311" s="79"/>
      <c r="BI311" s="79"/>
      <c r="BJ311" s="79"/>
      <c r="BK311" s="71">
        <v>30000000</v>
      </c>
      <c r="BL311" s="79">
        <v>30000000</v>
      </c>
      <c r="BM311" s="79"/>
      <c r="BN311" s="79"/>
      <c r="BO311" s="79"/>
      <c r="BP311" s="78"/>
      <c r="BQ311" s="79"/>
      <c r="BR311" s="79"/>
      <c r="BS311" s="79"/>
      <c r="BT311" s="79"/>
      <c r="BU311" s="79"/>
      <c r="BV311" s="79"/>
      <c r="BW311" s="79"/>
      <c r="BX311" s="71">
        <v>100000000</v>
      </c>
      <c r="BY311" s="73">
        <v>100000000</v>
      </c>
      <c r="BZ311" s="73">
        <v>0</v>
      </c>
      <c r="CA311" s="73">
        <v>0</v>
      </c>
      <c r="CB311" s="73">
        <v>0</v>
      </c>
      <c r="CC311" s="73">
        <v>0</v>
      </c>
      <c r="CD311" s="73">
        <v>0</v>
      </c>
      <c r="CE311" s="73">
        <v>0</v>
      </c>
      <c r="CF311" s="73">
        <v>0</v>
      </c>
      <c r="CG311" s="73">
        <v>0</v>
      </c>
      <c r="CH311" s="73">
        <v>0</v>
      </c>
      <c r="CI311" s="73">
        <v>0</v>
      </c>
      <c r="CJ311" s="73">
        <v>0</v>
      </c>
      <c r="CK311" s="63" t="s">
        <v>2510</v>
      </c>
      <c r="CL311" s="74" t="s">
        <v>1172</v>
      </c>
      <c r="CM311" s="74" t="s">
        <v>1173</v>
      </c>
      <c r="CN311" s="74" t="s">
        <v>1392</v>
      </c>
      <c r="CO311" s="60">
        <v>2</v>
      </c>
      <c r="CP311" s="61" t="s">
        <v>2276</v>
      </c>
      <c r="CQ311" s="60">
        <v>203</v>
      </c>
      <c r="CR311" s="61" t="s">
        <v>2357</v>
      </c>
      <c r="CS311" s="60">
        <v>20301</v>
      </c>
      <c r="CT311" s="61" t="s">
        <v>2358</v>
      </c>
      <c r="CU311" s="62">
        <v>2030104</v>
      </c>
      <c r="CV311" s="63" t="s">
        <v>2501</v>
      </c>
      <c r="CW311" s="100" t="s">
        <v>2502</v>
      </c>
      <c r="CX311" s="100" t="s">
        <v>2276</v>
      </c>
      <c r="CY311" s="100" t="s">
        <v>2357</v>
      </c>
      <c r="CZ311" s="100" t="s">
        <v>2358</v>
      </c>
      <c r="DA311" s="100" t="s">
        <v>2501</v>
      </c>
    </row>
    <row r="312" spans="2:105" ht="114.75" hidden="1" x14ac:dyDescent="0.25">
      <c r="B312" s="99" t="s">
        <v>2511</v>
      </c>
      <c r="C312" s="75" t="s">
        <v>2512</v>
      </c>
      <c r="D312" s="63" t="s">
        <v>687</v>
      </c>
      <c r="E312" s="100" t="s">
        <v>2495</v>
      </c>
      <c r="F312" s="63" t="s">
        <v>2496</v>
      </c>
      <c r="G312" s="62" t="s">
        <v>240</v>
      </c>
      <c r="H312" s="63" t="s">
        <v>514</v>
      </c>
      <c r="I312" s="63" t="s">
        <v>339</v>
      </c>
      <c r="J312" s="307">
        <v>2015</v>
      </c>
      <c r="K312" s="308" t="s">
        <v>490</v>
      </c>
      <c r="L312" s="63" t="s">
        <v>688</v>
      </c>
      <c r="M312" s="63" t="s">
        <v>2513</v>
      </c>
      <c r="N312" s="63" t="s">
        <v>2514</v>
      </c>
      <c r="O312" s="63" t="s">
        <v>2515</v>
      </c>
      <c r="P312" s="63" t="s">
        <v>246</v>
      </c>
      <c r="Q312" s="63" t="s">
        <v>2516</v>
      </c>
      <c r="R312" s="63"/>
      <c r="S312" s="68">
        <v>1</v>
      </c>
      <c r="T312" s="69">
        <v>0</v>
      </c>
      <c r="U312" s="69">
        <v>0</v>
      </c>
      <c r="V312" s="69">
        <v>0</v>
      </c>
      <c r="W312" s="69">
        <v>1</v>
      </c>
      <c r="X312" s="71">
        <v>10000000</v>
      </c>
      <c r="Y312" s="79">
        <v>10000000</v>
      </c>
      <c r="Z312" s="79"/>
      <c r="AA312" s="79"/>
      <c r="AB312" s="79"/>
      <c r="AC312" s="79"/>
      <c r="AD312" s="79"/>
      <c r="AE312" s="79"/>
      <c r="AF312" s="79"/>
      <c r="AG312" s="79"/>
      <c r="AH312" s="79"/>
      <c r="AI312" s="79"/>
      <c r="AJ312" s="79"/>
      <c r="AK312" s="71">
        <v>23000000</v>
      </c>
      <c r="AL312" s="79">
        <v>23000000</v>
      </c>
      <c r="AM312" s="79"/>
      <c r="AN312" s="79"/>
      <c r="AO312" s="79"/>
      <c r="AP312" s="78"/>
      <c r="AQ312" s="79"/>
      <c r="AR312" s="79"/>
      <c r="AS312" s="79"/>
      <c r="AT312" s="79"/>
      <c r="AU312" s="79"/>
      <c r="AV312" s="79"/>
      <c r="AW312" s="79"/>
      <c r="AX312" s="71">
        <v>23000000</v>
      </c>
      <c r="AY312" s="79">
        <v>23000000</v>
      </c>
      <c r="AZ312" s="79"/>
      <c r="BA312" s="79"/>
      <c r="BB312" s="79"/>
      <c r="BC312" s="78"/>
      <c r="BD312" s="79"/>
      <c r="BE312" s="79"/>
      <c r="BF312" s="79"/>
      <c r="BG312" s="79"/>
      <c r="BH312" s="79"/>
      <c r="BI312" s="79"/>
      <c r="BJ312" s="79"/>
      <c r="BK312" s="71">
        <v>24000000</v>
      </c>
      <c r="BL312" s="79">
        <v>24000000</v>
      </c>
      <c r="BM312" s="79"/>
      <c r="BN312" s="79"/>
      <c r="BO312" s="79"/>
      <c r="BP312" s="78"/>
      <c r="BQ312" s="79"/>
      <c r="BR312" s="79"/>
      <c r="BS312" s="79"/>
      <c r="BT312" s="79"/>
      <c r="BU312" s="79"/>
      <c r="BV312" s="79"/>
      <c r="BW312" s="79"/>
      <c r="BX312" s="71">
        <v>80000000</v>
      </c>
      <c r="BY312" s="73">
        <v>80000000</v>
      </c>
      <c r="BZ312" s="73">
        <v>0</v>
      </c>
      <c r="CA312" s="73">
        <v>0</v>
      </c>
      <c r="CB312" s="73">
        <v>0</v>
      </c>
      <c r="CC312" s="73">
        <v>0</v>
      </c>
      <c r="CD312" s="73">
        <v>0</v>
      </c>
      <c r="CE312" s="73">
        <v>0</v>
      </c>
      <c r="CF312" s="73">
        <v>0</v>
      </c>
      <c r="CG312" s="73">
        <v>0</v>
      </c>
      <c r="CH312" s="73">
        <v>0</v>
      </c>
      <c r="CI312" s="73">
        <v>0</v>
      </c>
      <c r="CJ312" s="73">
        <v>0</v>
      </c>
      <c r="CK312" s="63" t="s">
        <v>2517</v>
      </c>
      <c r="CL312" s="74" t="s">
        <v>2302</v>
      </c>
      <c r="CM312" s="74" t="s">
        <v>876</v>
      </c>
      <c r="CN312" s="74" t="s">
        <v>1392</v>
      </c>
      <c r="CO312" s="60">
        <v>2</v>
      </c>
      <c r="CP312" s="61" t="s">
        <v>2276</v>
      </c>
      <c r="CQ312" s="60">
        <v>203</v>
      </c>
      <c r="CR312" s="61" t="s">
        <v>2357</v>
      </c>
      <c r="CS312" s="60">
        <v>20301</v>
      </c>
      <c r="CT312" s="61" t="s">
        <v>2358</v>
      </c>
      <c r="CU312" s="62">
        <v>2030104</v>
      </c>
      <c r="CV312" s="63" t="s">
        <v>2501</v>
      </c>
      <c r="CW312" s="100" t="s">
        <v>2502</v>
      </c>
      <c r="CX312" s="100" t="s">
        <v>2276</v>
      </c>
      <c r="CY312" s="100" t="s">
        <v>2357</v>
      </c>
      <c r="CZ312" s="100" t="s">
        <v>2358</v>
      </c>
      <c r="DA312" s="100" t="s">
        <v>2501</v>
      </c>
    </row>
    <row r="313" spans="2:105" ht="89.25" hidden="1" x14ac:dyDescent="0.25">
      <c r="B313" s="152" t="s">
        <v>2518</v>
      </c>
      <c r="C313" s="153" t="s">
        <v>2519</v>
      </c>
      <c r="D313" s="63" t="s">
        <v>1032</v>
      </c>
      <c r="E313" s="100" t="s">
        <v>2520</v>
      </c>
      <c r="F313" s="63" t="s">
        <v>2521</v>
      </c>
      <c r="G313" s="62" t="s">
        <v>240</v>
      </c>
      <c r="H313" s="63" t="s">
        <v>580</v>
      </c>
      <c r="I313" s="62" t="s">
        <v>185</v>
      </c>
      <c r="J313" s="307">
        <v>2015</v>
      </c>
      <c r="K313" s="308">
        <v>0</v>
      </c>
      <c r="L313" s="63" t="s">
        <v>2522</v>
      </c>
      <c r="M313" s="63" t="s">
        <v>2523</v>
      </c>
      <c r="N313" s="63" t="s">
        <v>2524</v>
      </c>
      <c r="O313" s="63" t="s">
        <v>2525</v>
      </c>
      <c r="P313" s="63" t="s">
        <v>257</v>
      </c>
      <c r="Q313" s="63" t="s">
        <v>232</v>
      </c>
      <c r="R313" s="63"/>
      <c r="S313" s="68">
        <v>1</v>
      </c>
      <c r="T313" s="69">
        <v>1</v>
      </c>
      <c r="U313" s="69">
        <v>1</v>
      </c>
      <c r="V313" s="69">
        <v>1</v>
      </c>
      <c r="W313" s="69">
        <v>1</v>
      </c>
      <c r="X313" s="71">
        <v>400000000</v>
      </c>
      <c r="Y313" s="79">
        <v>400000000</v>
      </c>
      <c r="Z313" s="79"/>
      <c r="AA313" s="79"/>
      <c r="AB313" s="79"/>
      <c r="AC313" s="79"/>
      <c r="AD313" s="79"/>
      <c r="AE313" s="79"/>
      <c r="AF313" s="101"/>
      <c r="AG313" s="79"/>
      <c r="AH313" s="79"/>
      <c r="AI313" s="79"/>
      <c r="AJ313" s="79"/>
      <c r="AK313" s="71">
        <v>400000000</v>
      </c>
      <c r="AL313" s="79">
        <v>400000000</v>
      </c>
      <c r="AM313" s="79"/>
      <c r="AN313" s="79"/>
      <c r="AO313" s="79"/>
      <c r="AP313" s="79"/>
      <c r="AQ313" s="79"/>
      <c r="AR313" s="79"/>
      <c r="AS313" s="101"/>
      <c r="AT313" s="79"/>
      <c r="AU313" s="79"/>
      <c r="AV313" s="79"/>
      <c r="AW313" s="79"/>
      <c r="AX313" s="71">
        <v>400000000</v>
      </c>
      <c r="AY313" s="79">
        <v>400000000</v>
      </c>
      <c r="AZ313" s="79"/>
      <c r="BA313" s="79"/>
      <c r="BB313" s="79"/>
      <c r="BC313" s="79"/>
      <c r="BD313" s="79"/>
      <c r="BE313" s="79"/>
      <c r="BF313" s="101"/>
      <c r="BG313" s="79"/>
      <c r="BH313" s="79"/>
      <c r="BI313" s="79"/>
      <c r="BJ313" s="79"/>
      <c r="BK313" s="71">
        <v>400000000</v>
      </c>
      <c r="BL313" s="79">
        <v>400000000</v>
      </c>
      <c r="BM313" s="79"/>
      <c r="BN313" s="79"/>
      <c r="BO313" s="79"/>
      <c r="BP313" s="79"/>
      <c r="BQ313" s="79"/>
      <c r="BR313" s="79"/>
      <c r="BS313" s="101"/>
      <c r="BT313" s="79"/>
      <c r="BU313" s="79"/>
      <c r="BV313" s="79"/>
      <c r="BW313" s="79"/>
      <c r="BX313" s="71">
        <v>1600000000</v>
      </c>
      <c r="BY313" s="73">
        <v>1600000000</v>
      </c>
      <c r="BZ313" s="73">
        <v>0</v>
      </c>
      <c r="CA313" s="73">
        <v>0</v>
      </c>
      <c r="CB313" s="73">
        <v>0</v>
      </c>
      <c r="CC313" s="73">
        <v>0</v>
      </c>
      <c r="CD313" s="73">
        <v>0</v>
      </c>
      <c r="CE313" s="73">
        <v>0</v>
      </c>
      <c r="CF313" s="73">
        <v>0</v>
      </c>
      <c r="CG313" s="73">
        <v>0</v>
      </c>
      <c r="CH313" s="73">
        <v>0</v>
      </c>
      <c r="CI313" s="73">
        <v>0</v>
      </c>
      <c r="CJ313" s="73">
        <v>0</v>
      </c>
      <c r="CK313" s="63" t="s">
        <v>2526</v>
      </c>
      <c r="CL313" s="74" t="s">
        <v>2302</v>
      </c>
      <c r="CM313" s="74" t="s">
        <v>876</v>
      </c>
      <c r="CN313" s="74" t="s">
        <v>877</v>
      </c>
      <c r="CO313" s="60">
        <v>2</v>
      </c>
      <c r="CP313" s="61" t="s">
        <v>2276</v>
      </c>
      <c r="CQ313" s="60">
        <v>204</v>
      </c>
      <c r="CR313" s="61" t="s">
        <v>2527</v>
      </c>
      <c r="CS313" s="60">
        <v>20401</v>
      </c>
      <c r="CT313" s="61" t="s">
        <v>2528</v>
      </c>
      <c r="CU313" s="62">
        <v>2040101</v>
      </c>
      <c r="CV313" s="63" t="s">
        <v>2529</v>
      </c>
      <c r="CW313" s="100" t="s">
        <v>2530</v>
      </c>
      <c r="CX313" s="100" t="s">
        <v>2276</v>
      </c>
      <c r="CY313" s="100" t="s">
        <v>2527</v>
      </c>
      <c r="CZ313" s="100" t="s">
        <v>2528</v>
      </c>
      <c r="DA313" s="100" t="s">
        <v>2529</v>
      </c>
    </row>
    <row r="314" spans="2:105" ht="140.25" hidden="1" x14ac:dyDescent="0.25">
      <c r="B314" s="152" t="s">
        <v>2531</v>
      </c>
      <c r="C314" s="153" t="s">
        <v>2532</v>
      </c>
      <c r="D314" s="63" t="s">
        <v>1032</v>
      </c>
      <c r="E314" s="100" t="s">
        <v>2533</v>
      </c>
      <c r="F314" s="63" t="s">
        <v>2534</v>
      </c>
      <c r="G314" s="62" t="s">
        <v>240</v>
      </c>
      <c r="H314" s="63" t="s">
        <v>580</v>
      </c>
      <c r="I314" s="62" t="s">
        <v>185</v>
      </c>
      <c r="J314" s="307">
        <v>2015</v>
      </c>
      <c r="K314" s="308">
        <v>0</v>
      </c>
      <c r="L314" s="63" t="s">
        <v>2269</v>
      </c>
      <c r="M314" s="63" t="s">
        <v>2535</v>
      </c>
      <c r="N314" s="63" t="s">
        <v>2536</v>
      </c>
      <c r="O314" s="63" t="s">
        <v>2537</v>
      </c>
      <c r="P314" s="63" t="s">
        <v>657</v>
      </c>
      <c r="Q314" s="63" t="s">
        <v>2538</v>
      </c>
      <c r="R314" s="63"/>
      <c r="S314" s="68">
        <v>1</v>
      </c>
      <c r="T314" s="69">
        <v>1</v>
      </c>
      <c r="U314" s="69">
        <v>1</v>
      </c>
      <c r="V314" s="69">
        <v>1</v>
      </c>
      <c r="W314" s="69">
        <v>1</v>
      </c>
      <c r="X314" s="71">
        <v>800000000</v>
      </c>
      <c r="Y314" s="79">
        <v>800000000</v>
      </c>
      <c r="Z314" s="79"/>
      <c r="AA314" s="79"/>
      <c r="AB314" s="79"/>
      <c r="AC314" s="79"/>
      <c r="AD314" s="79"/>
      <c r="AE314" s="79"/>
      <c r="AF314" s="101"/>
      <c r="AG314" s="79"/>
      <c r="AH314" s="79"/>
      <c r="AI314" s="79"/>
      <c r="AJ314" s="79"/>
      <c r="AK314" s="71">
        <v>500000000</v>
      </c>
      <c r="AL314" s="79">
        <v>500000000</v>
      </c>
      <c r="AM314" s="79"/>
      <c r="AN314" s="79"/>
      <c r="AO314" s="79"/>
      <c r="AP314" s="79"/>
      <c r="AQ314" s="79"/>
      <c r="AR314" s="79"/>
      <c r="AS314" s="101"/>
      <c r="AT314" s="79"/>
      <c r="AU314" s="79"/>
      <c r="AV314" s="79"/>
      <c r="AW314" s="79"/>
      <c r="AX314" s="71">
        <v>0</v>
      </c>
      <c r="AY314" s="79"/>
      <c r="AZ314" s="79"/>
      <c r="BA314" s="79"/>
      <c r="BB314" s="79"/>
      <c r="BC314" s="79"/>
      <c r="BD314" s="79"/>
      <c r="BE314" s="79"/>
      <c r="BF314" s="101"/>
      <c r="BG314" s="79"/>
      <c r="BH314" s="79"/>
      <c r="BI314" s="79"/>
      <c r="BJ314" s="79"/>
      <c r="BK314" s="71">
        <v>0</v>
      </c>
      <c r="BL314" s="79"/>
      <c r="BM314" s="79"/>
      <c r="BN314" s="79"/>
      <c r="BO314" s="79"/>
      <c r="BP314" s="79"/>
      <c r="BQ314" s="79"/>
      <c r="BR314" s="79"/>
      <c r="BS314" s="101"/>
      <c r="BT314" s="79"/>
      <c r="BU314" s="79"/>
      <c r="BV314" s="79"/>
      <c r="BW314" s="79"/>
      <c r="BX314" s="71">
        <v>1300000000</v>
      </c>
      <c r="BY314" s="73">
        <v>1300000000</v>
      </c>
      <c r="BZ314" s="73">
        <v>0</v>
      </c>
      <c r="CA314" s="73">
        <v>0</v>
      </c>
      <c r="CB314" s="73">
        <v>0</v>
      </c>
      <c r="CC314" s="73">
        <v>0</v>
      </c>
      <c r="CD314" s="73">
        <v>0</v>
      </c>
      <c r="CE314" s="73">
        <v>0</v>
      </c>
      <c r="CF314" s="73">
        <v>0</v>
      </c>
      <c r="CG314" s="73">
        <v>0</v>
      </c>
      <c r="CH314" s="73">
        <v>0</v>
      </c>
      <c r="CI314" s="73">
        <v>0</v>
      </c>
      <c r="CJ314" s="73">
        <v>0</v>
      </c>
      <c r="CK314" s="63" t="s">
        <v>2539</v>
      </c>
      <c r="CL314" s="74" t="s">
        <v>2302</v>
      </c>
      <c r="CM314" s="74" t="s">
        <v>876</v>
      </c>
      <c r="CN314" s="74" t="s">
        <v>877</v>
      </c>
      <c r="CO314" s="60">
        <v>2</v>
      </c>
      <c r="CP314" s="61" t="s">
        <v>2276</v>
      </c>
      <c r="CQ314" s="60">
        <v>204</v>
      </c>
      <c r="CR314" s="61" t="s">
        <v>2527</v>
      </c>
      <c r="CS314" s="60">
        <v>20401</v>
      </c>
      <c r="CT314" s="61" t="s">
        <v>2528</v>
      </c>
      <c r="CU314" s="62">
        <v>2040102</v>
      </c>
      <c r="CV314" s="63" t="s">
        <v>2540</v>
      </c>
      <c r="CW314" s="100" t="s">
        <v>2541</v>
      </c>
      <c r="CX314" s="100" t="s">
        <v>2276</v>
      </c>
      <c r="CY314" s="100" t="s">
        <v>2527</v>
      </c>
      <c r="CZ314" s="100" t="s">
        <v>2528</v>
      </c>
      <c r="DA314" s="100" t="s">
        <v>2540</v>
      </c>
    </row>
    <row r="315" spans="2:105" ht="76.5" hidden="1" x14ac:dyDescent="0.25">
      <c r="B315" s="152" t="s">
        <v>2542</v>
      </c>
      <c r="C315" s="153" t="s">
        <v>2543</v>
      </c>
      <c r="D315" s="63" t="s">
        <v>1032</v>
      </c>
      <c r="E315" s="100" t="s">
        <v>2533</v>
      </c>
      <c r="F315" s="63" t="s">
        <v>2534</v>
      </c>
      <c r="G315" s="62" t="s">
        <v>183</v>
      </c>
      <c r="H315" s="63" t="s">
        <v>580</v>
      </c>
      <c r="I315" s="62" t="s">
        <v>185</v>
      </c>
      <c r="J315" s="307">
        <v>2015</v>
      </c>
      <c r="K315" s="308">
        <v>0</v>
      </c>
      <c r="L315" s="63" t="s">
        <v>2269</v>
      </c>
      <c r="M315" s="63" t="s">
        <v>2544</v>
      </c>
      <c r="N315" s="63" t="s">
        <v>2545</v>
      </c>
      <c r="O315" s="63" t="s">
        <v>2546</v>
      </c>
      <c r="P315" s="63" t="s">
        <v>657</v>
      </c>
      <c r="Q315" s="63" t="s">
        <v>2547</v>
      </c>
      <c r="R315" s="63"/>
      <c r="S315" s="68">
        <v>3</v>
      </c>
      <c r="T315" s="69">
        <v>1</v>
      </c>
      <c r="U315" s="69">
        <v>2</v>
      </c>
      <c r="V315" s="69">
        <v>3</v>
      </c>
      <c r="W315" s="69">
        <v>3</v>
      </c>
      <c r="X315" s="71">
        <v>0</v>
      </c>
      <c r="Y315" s="79"/>
      <c r="Z315" s="79"/>
      <c r="AA315" s="79"/>
      <c r="AB315" s="79"/>
      <c r="AC315" s="79"/>
      <c r="AD315" s="79"/>
      <c r="AE315" s="79"/>
      <c r="AF315" s="101"/>
      <c r="AG315" s="79"/>
      <c r="AH315" s="79"/>
      <c r="AI315" s="79"/>
      <c r="AJ315" s="79"/>
      <c r="AK315" s="71">
        <v>100000000</v>
      </c>
      <c r="AL315" s="79">
        <v>100000000</v>
      </c>
      <c r="AM315" s="79"/>
      <c r="AN315" s="79"/>
      <c r="AO315" s="79"/>
      <c r="AP315" s="79"/>
      <c r="AQ315" s="79"/>
      <c r="AR315" s="79"/>
      <c r="AS315" s="101"/>
      <c r="AT315" s="79"/>
      <c r="AU315" s="79"/>
      <c r="AV315" s="79"/>
      <c r="AW315" s="79"/>
      <c r="AX315" s="71">
        <v>50000000</v>
      </c>
      <c r="AY315" s="79">
        <v>50000000</v>
      </c>
      <c r="AZ315" s="79"/>
      <c r="BA315" s="79"/>
      <c r="BB315" s="79"/>
      <c r="BC315" s="79"/>
      <c r="BD315" s="79"/>
      <c r="BE315" s="79"/>
      <c r="BF315" s="101"/>
      <c r="BG315" s="79"/>
      <c r="BH315" s="79"/>
      <c r="BI315" s="79"/>
      <c r="BJ315" s="79"/>
      <c r="BK315" s="71">
        <v>50000000</v>
      </c>
      <c r="BL315" s="79">
        <v>50000000</v>
      </c>
      <c r="BM315" s="79"/>
      <c r="BN315" s="79"/>
      <c r="BO315" s="79"/>
      <c r="BP315" s="79"/>
      <c r="BQ315" s="79"/>
      <c r="BR315" s="79"/>
      <c r="BS315" s="101"/>
      <c r="BT315" s="79"/>
      <c r="BU315" s="79"/>
      <c r="BV315" s="79"/>
      <c r="BW315" s="79"/>
      <c r="BX315" s="71">
        <v>200000000</v>
      </c>
      <c r="BY315" s="73">
        <v>200000000</v>
      </c>
      <c r="BZ315" s="73">
        <v>0</v>
      </c>
      <c r="CA315" s="73">
        <v>0</v>
      </c>
      <c r="CB315" s="73">
        <v>0</v>
      </c>
      <c r="CC315" s="73">
        <v>0</v>
      </c>
      <c r="CD315" s="73">
        <v>0</v>
      </c>
      <c r="CE315" s="73">
        <v>0</v>
      </c>
      <c r="CF315" s="73">
        <v>0</v>
      </c>
      <c r="CG315" s="73">
        <v>0</v>
      </c>
      <c r="CH315" s="73">
        <v>0</v>
      </c>
      <c r="CI315" s="73">
        <v>0</v>
      </c>
      <c r="CJ315" s="73">
        <v>0</v>
      </c>
      <c r="CK315" s="63" t="s">
        <v>2548</v>
      </c>
      <c r="CL315" s="74" t="s">
        <v>2302</v>
      </c>
      <c r="CM315" s="74" t="s">
        <v>876</v>
      </c>
      <c r="CN315" s="74" t="s">
        <v>877</v>
      </c>
      <c r="CO315" s="60">
        <v>2</v>
      </c>
      <c r="CP315" s="61" t="s">
        <v>2276</v>
      </c>
      <c r="CQ315" s="60">
        <v>204</v>
      </c>
      <c r="CR315" s="61" t="s">
        <v>2527</v>
      </c>
      <c r="CS315" s="60">
        <v>20402</v>
      </c>
      <c r="CT315" s="61" t="s">
        <v>2549</v>
      </c>
      <c r="CU315" s="62">
        <v>2040201</v>
      </c>
      <c r="CV315" s="63" t="s">
        <v>2550</v>
      </c>
      <c r="CW315" s="100" t="s">
        <v>2541</v>
      </c>
      <c r="CX315" s="100" t="s">
        <v>2276</v>
      </c>
      <c r="CY315" s="100" t="s">
        <v>2527</v>
      </c>
      <c r="CZ315" s="100" t="s">
        <v>2549</v>
      </c>
      <c r="DA315" s="100" t="s">
        <v>2550</v>
      </c>
    </row>
    <row r="316" spans="2:105" ht="76.5" hidden="1" x14ac:dyDescent="0.25">
      <c r="B316" s="152" t="s">
        <v>2551</v>
      </c>
      <c r="C316" s="153" t="s">
        <v>2552</v>
      </c>
      <c r="D316" s="63" t="s">
        <v>1032</v>
      </c>
      <c r="E316" s="100" t="s">
        <v>2533</v>
      </c>
      <c r="F316" s="63" t="s">
        <v>2534</v>
      </c>
      <c r="G316" s="62" t="s">
        <v>183</v>
      </c>
      <c r="H316" s="63" t="s">
        <v>580</v>
      </c>
      <c r="I316" s="62" t="s">
        <v>185</v>
      </c>
      <c r="J316" s="307">
        <v>2015</v>
      </c>
      <c r="K316" s="308">
        <v>0</v>
      </c>
      <c r="L316" s="63" t="s">
        <v>2269</v>
      </c>
      <c r="M316" s="63" t="s">
        <v>2553</v>
      </c>
      <c r="N316" s="63" t="s">
        <v>2554</v>
      </c>
      <c r="O316" s="63" t="s">
        <v>2555</v>
      </c>
      <c r="P316" s="63" t="s">
        <v>190</v>
      </c>
      <c r="Q316" s="63" t="s">
        <v>2556</v>
      </c>
      <c r="R316" s="63"/>
      <c r="S316" s="68">
        <v>4</v>
      </c>
      <c r="T316" s="69">
        <v>1</v>
      </c>
      <c r="U316" s="69">
        <v>2</v>
      </c>
      <c r="V316" s="69">
        <v>3</v>
      </c>
      <c r="W316" s="69">
        <v>4</v>
      </c>
      <c r="X316" s="71">
        <v>60000000</v>
      </c>
      <c r="Y316" s="79">
        <v>60000000</v>
      </c>
      <c r="Z316" s="79"/>
      <c r="AA316" s="79"/>
      <c r="AB316" s="79"/>
      <c r="AC316" s="79"/>
      <c r="AD316" s="79"/>
      <c r="AE316" s="79"/>
      <c r="AF316" s="101"/>
      <c r="AG316" s="79"/>
      <c r="AH316" s="79"/>
      <c r="AI316" s="79"/>
      <c r="AJ316" s="79"/>
      <c r="AK316" s="71">
        <v>60000000</v>
      </c>
      <c r="AL316" s="79">
        <v>60000000</v>
      </c>
      <c r="AM316" s="79"/>
      <c r="AN316" s="79"/>
      <c r="AO316" s="79"/>
      <c r="AP316" s="79"/>
      <c r="AQ316" s="79"/>
      <c r="AR316" s="79"/>
      <c r="AS316" s="101"/>
      <c r="AT316" s="79"/>
      <c r="AU316" s="79"/>
      <c r="AV316" s="79"/>
      <c r="AW316" s="79"/>
      <c r="AX316" s="71">
        <v>40000000</v>
      </c>
      <c r="AY316" s="79">
        <v>40000000</v>
      </c>
      <c r="AZ316" s="79"/>
      <c r="BA316" s="79"/>
      <c r="BB316" s="79"/>
      <c r="BC316" s="79"/>
      <c r="BD316" s="79"/>
      <c r="BE316" s="79"/>
      <c r="BF316" s="101"/>
      <c r="BG316" s="79"/>
      <c r="BH316" s="79"/>
      <c r="BI316" s="79"/>
      <c r="BJ316" s="79"/>
      <c r="BK316" s="71">
        <v>0</v>
      </c>
      <c r="BL316" s="79"/>
      <c r="BM316" s="79"/>
      <c r="BN316" s="79"/>
      <c r="BO316" s="79"/>
      <c r="BP316" s="79"/>
      <c r="BQ316" s="79"/>
      <c r="BR316" s="79"/>
      <c r="BS316" s="101"/>
      <c r="BT316" s="79"/>
      <c r="BU316" s="79"/>
      <c r="BV316" s="79"/>
      <c r="BW316" s="79"/>
      <c r="BX316" s="71">
        <v>160000000</v>
      </c>
      <c r="BY316" s="73">
        <v>160000000</v>
      </c>
      <c r="BZ316" s="73">
        <v>0</v>
      </c>
      <c r="CA316" s="73">
        <v>0</v>
      </c>
      <c r="CB316" s="73">
        <v>0</v>
      </c>
      <c r="CC316" s="73">
        <v>0</v>
      </c>
      <c r="CD316" s="73">
        <v>0</v>
      </c>
      <c r="CE316" s="73">
        <v>0</v>
      </c>
      <c r="CF316" s="73">
        <v>0</v>
      </c>
      <c r="CG316" s="73">
        <v>0</v>
      </c>
      <c r="CH316" s="73">
        <v>0</v>
      </c>
      <c r="CI316" s="73">
        <v>0</v>
      </c>
      <c r="CJ316" s="73">
        <v>0</v>
      </c>
      <c r="CK316" s="63" t="s">
        <v>2557</v>
      </c>
      <c r="CL316" s="74" t="s">
        <v>2302</v>
      </c>
      <c r="CM316" s="74" t="s">
        <v>876</v>
      </c>
      <c r="CN316" s="74" t="s">
        <v>877</v>
      </c>
      <c r="CO316" s="60">
        <v>2</v>
      </c>
      <c r="CP316" s="61" t="s">
        <v>2276</v>
      </c>
      <c r="CQ316" s="60">
        <v>204</v>
      </c>
      <c r="CR316" s="61" t="s">
        <v>2527</v>
      </c>
      <c r="CS316" s="60">
        <v>20402</v>
      </c>
      <c r="CT316" s="61" t="s">
        <v>2549</v>
      </c>
      <c r="CU316" s="62">
        <v>2040201</v>
      </c>
      <c r="CV316" s="63" t="s">
        <v>2550</v>
      </c>
      <c r="CW316" s="100" t="s">
        <v>2541</v>
      </c>
      <c r="CX316" s="100" t="s">
        <v>2276</v>
      </c>
      <c r="CY316" s="100" t="s">
        <v>2527</v>
      </c>
      <c r="CZ316" s="100" t="s">
        <v>2549</v>
      </c>
      <c r="DA316" s="100" t="s">
        <v>2550</v>
      </c>
    </row>
    <row r="317" spans="2:105" ht="76.5" hidden="1" x14ac:dyDescent="0.25">
      <c r="B317" s="152" t="s">
        <v>2558</v>
      </c>
      <c r="C317" s="153" t="s">
        <v>2559</v>
      </c>
      <c r="D317" s="63" t="s">
        <v>1104</v>
      </c>
      <c r="E317" s="100" t="s">
        <v>2533</v>
      </c>
      <c r="F317" s="63" t="s">
        <v>2534</v>
      </c>
      <c r="G317" s="62" t="s">
        <v>183</v>
      </c>
      <c r="H317" s="63" t="s">
        <v>1781</v>
      </c>
      <c r="I317" s="63" t="s">
        <v>185</v>
      </c>
      <c r="J317" s="307">
        <v>2015</v>
      </c>
      <c r="K317" s="308">
        <v>0</v>
      </c>
      <c r="L317" s="63" t="s">
        <v>242</v>
      </c>
      <c r="M317" s="63" t="s">
        <v>2560</v>
      </c>
      <c r="N317" s="63" t="s">
        <v>2561</v>
      </c>
      <c r="O317" s="63" t="s">
        <v>2562</v>
      </c>
      <c r="P317" s="63" t="s">
        <v>257</v>
      </c>
      <c r="Q317" s="63" t="s">
        <v>232</v>
      </c>
      <c r="R317" s="63"/>
      <c r="S317" s="68">
        <v>6</v>
      </c>
      <c r="T317" s="69">
        <v>1</v>
      </c>
      <c r="U317" s="69">
        <v>3</v>
      </c>
      <c r="V317" s="69">
        <v>5</v>
      </c>
      <c r="W317" s="69">
        <v>6</v>
      </c>
      <c r="X317" s="71">
        <v>15000000</v>
      </c>
      <c r="Y317" s="79"/>
      <c r="Z317" s="79"/>
      <c r="AA317" s="79"/>
      <c r="AB317" s="79"/>
      <c r="AC317" s="79"/>
      <c r="AD317" s="79"/>
      <c r="AE317" s="79"/>
      <c r="AF317" s="101">
        <v>15000000</v>
      </c>
      <c r="AG317" s="79"/>
      <c r="AH317" s="79"/>
      <c r="AI317" s="79"/>
      <c r="AJ317" s="79"/>
      <c r="AK317" s="71">
        <v>36000000</v>
      </c>
      <c r="AL317" s="79"/>
      <c r="AM317" s="79"/>
      <c r="AN317" s="79"/>
      <c r="AO317" s="79"/>
      <c r="AP317" s="79"/>
      <c r="AQ317" s="79"/>
      <c r="AR317" s="79"/>
      <c r="AS317" s="101">
        <v>36000000</v>
      </c>
      <c r="AT317" s="79"/>
      <c r="AU317" s="79"/>
      <c r="AV317" s="79"/>
      <c r="AW317" s="79"/>
      <c r="AX317" s="71">
        <v>40000000</v>
      </c>
      <c r="AY317" s="79"/>
      <c r="AZ317" s="79"/>
      <c r="BA317" s="79"/>
      <c r="BB317" s="79"/>
      <c r="BC317" s="79"/>
      <c r="BD317" s="79"/>
      <c r="BE317" s="79"/>
      <c r="BF317" s="101">
        <v>40000000</v>
      </c>
      <c r="BG317" s="79"/>
      <c r="BH317" s="79"/>
      <c r="BI317" s="79"/>
      <c r="BJ317" s="79"/>
      <c r="BK317" s="71">
        <v>22000000</v>
      </c>
      <c r="BL317" s="79"/>
      <c r="BM317" s="79"/>
      <c r="BN317" s="79"/>
      <c r="BO317" s="79"/>
      <c r="BP317" s="79"/>
      <c r="BQ317" s="79"/>
      <c r="BR317" s="79"/>
      <c r="BS317" s="101">
        <v>22000000</v>
      </c>
      <c r="BT317" s="79"/>
      <c r="BU317" s="79"/>
      <c r="BV317" s="79"/>
      <c r="BW317" s="79"/>
      <c r="BX317" s="71">
        <v>113000000</v>
      </c>
      <c r="BY317" s="73">
        <v>0</v>
      </c>
      <c r="BZ317" s="73">
        <v>0</v>
      </c>
      <c r="CA317" s="73">
        <v>0</v>
      </c>
      <c r="CB317" s="73">
        <v>0</v>
      </c>
      <c r="CC317" s="73">
        <v>0</v>
      </c>
      <c r="CD317" s="73">
        <v>0</v>
      </c>
      <c r="CE317" s="73">
        <v>0</v>
      </c>
      <c r="CF317" s="73">
        <v>113000000</v>
      </c>
      <c r="CG317" s="73">
        <v>0</v>
      </c>
      <c r="CH317" s="73">
        <v>0</v>
      </c>
      <c r="CI317" s="73">
        <v>0</v>
      </c>
      <c r="CJ317" s="73">
        <v>0</v>
      </c>
      <c r="CK317" s="63" t="s">
        <v>2563</v>
      </c>
      <c r="CL317" s="74" t="s">
        <v>2302</v>
      </c>
      <c r="CM317" s="74" t="s">
        <v>876</v>
      </c>
      <c r="CN317" s="74" t="s">
        <v>877</v>
      </c>
      <c r="CO317" s="60">
        <v>2</v>
      </c>
      <c r="CP317" s="61" t="s">
        <v>2276</v>
      </c>
      <c r="CQ317" s="60">
        <v>204</v>
      </c>
      <c r="CR317" s="61" t="s">
        <v>2527</v>
      </c>
      <c r="CS317" s="60">
        <v>20402</v>
      </c>
      <c r="CT317" s="61" t="s">
        <v>2549</v>
      </c>
      <c r="CU317" s="62">
        <v>2040201</v>
      </c>
      <c r="CV317" s="63" t="s">
        <v>2550</v>
      </c>
      <c r="CW317" s="100" t="s">
        <v>2541</v>
      </c>
      <c r="CX317" s="100" t="s">
        <v>2276</v>
      </c>
      <c r="CY317" s="100" t="s">
        <v>2527</v>
      </c>
      <c r="CZ317" s="100" t="s">
        <v>2549</v>
      </c>
      <c r="DA317" s="100" t="s">
        <v>2550</v>
      </c>
    </row>
    <row r="318" spans="2:105" ht="63.75" hidden="1" x14ac:dyDescent="0.25">
      <c r="B318" s="152" t="s">
        <v>2564</v>
      </c>
      <c r="C318" s="153" t="s">
        <v>2565</v>
      </c>
      <c r="D318" s="63" t="s">
        <v>1032</v>
      </c>
      <c r="E318" s="100" t="s">
        <v>2533</v>
      </c>
      <c r="F318" s="63" t="s">
        <v>2534</v>
      </c>
      <c r="G318" s="62" t="s">
        <v>183</v>
      </c>
      <c r="H318" s="63" t="s">
        <v>580</v>
      </c>
      <c r="I318" s="62" t="s">
        <v>185</v>
      </c>
      <c r="J318" s="307">
        <v>2015</v>
      </c>
      <c r="K318" s="308">
        <v>0</v>
      </c>
      <c r="L318" s="63" t="s">
        <v>2522</v>
      </c>
      <c r="M318" s="63" t="s">
        <v>2566</v>
      </c>
      <c r="N318" s="63" t="s">
        <v>2567</v>
      </c>
      <c r="O318" s="63" t="s">
        <v>2568</v>
      </c>
      <c r="P318" s="63" t="s">
        <v>190</v>
      </c>
      <c r="Q318" s="63" t="s">
        <v>2556</v>
      </c>
      <c r="R318" s="63"/>
      <c r="S318" s="68">
        <v>200</v>
      </c>
      <c r="T318" s="69">
        <v>30</v>
      </c>
      <c r="U318" s="69">
        <v>80</v>
      </c>
      <c r="V318" s="69">
        <v>160</v>
      </c>
      <c r="W318" s="69">
        <v>200</v>
      </c>
      <c r="X318" s="71">
        <v>40000000</v>
      </c>
      <c r="Y318" s="79">
        <v>40000000</v>
      </c>
      <c r="Z318" s="79"/>
      <c r="AA318" s="79"/>
      <c r="AB318" s="79"/>
      <c r="AC318" s="79"/>
      <c r="AD318" s="79"/>
      <c r="AE318" s="79"/>
      <c r="AF318" s="101"/>
      <c r="AG318" s="79"/>
      <c r="AH318" s="79"/>
      <c r="AI318" s="79"/>
      <c r="AJ318" s="79"/>
      <c r="AK318" s="71">
        <v>60000000</v>
      </c>
      <c r="AL318" s="79">
        <v>60000000</v>
      </c>
      <c r="AM318" s="79"/>
      <c r="AN318" s="79"/>
      <c r="AO318" s="79"/>
      <c r="AP318" s="79"/>
      <c r="AQ318" s="79"/>
      <c r="AR318" s="79"/>
      <c r="AS318" s="101"/>
      <c r="AT318" s="79"/>
      <c r="AU318" s="79"/>
      <c r="AV318" s="79"/>
      <c r="AW318" s="79"/>
      <c r="AX318" s="71">
        <v>60000000</v>
      </c>
      <c r="AY318" s="79">
        <v>60000000</v>
      </c>
      <c r="AZ318" s="79"/>
      <c r="BA318" s="79"/>
      <c r="BB318" s="79"/>
      <c r="BC318" s="79"/>
      <c r="BD318" s="79"/>
      <c r="BE318" s="79"/>
      <c r="BF318" s="101"/>
      <c r="BG318" s="79"/>
      <c r="BH318" s="79"/>
      <c r="BI318" s="79"/>
      <c r="BJ318" s="79"/>
      <c r="BK318" s="71">
        <v>40000000</v>
      </c>
      <c r="BL318" s="79">
        <v>40000000</v>
      </c>
      <c r="BM318" s="79"/>
      <c r="BN318" s="79"/>
      <c r="BO318" s="79"/>
      <c r="BP318" s="79"/>
      <c r="BQ318" s="79"/>
      <c r="BR318" s="79"/>
      <c r="BS318" s="101"/>
      <c r="BT318" s="79"/>
      <c r="BU318" s="79"/>
      <c r="BV318" s="79"/>
      <c r="BW318" s="79"/>
      <c r="BX318" s="71">
        <v>200000000</v>
      </c>
      <c r="BY318" s="73">
        <v>200000000</v>
      </c>
      <c r="BZ318" s="73">
        <v>0</v>
      </c>
      <c r="CA318" s="73">
        <v>0</v>
      </c>
      <c r="CB318" s="73">
        <v>0</v>
      </c>
      <c r="CC318" s="73">
        <v>0</v>
      </c>
      <c r="CD318" s="73">
        <v>0</v>
      </c>
      <c r="CE318" s="73">
        <v>0</v>
      </c>
      <c r="CF318" s="73">
        <v>0</v>
      </c>
      <c r="CG318" s="73">
        <v>0</v>
      </c>
      <c r="CH318" s="73">
        <v>0</v>
      </c>
      <c r="CI318" s="73">
        <v>0</v>
      </c>
      <c r="CJ318" s="73">
        <v>0</v>
      </c>
      <c r="CK318" s="63" t="s">
        <v>2569</v>
      </c>
      <c r="CL318" s="74" t="s">
        <v>2302</v>
      </c>
      <c r="CM318" s="74" t="s">
        <v>876</v>
      </c>
      <c r="CN318" s="74" t="s">
        <v>877</v>
      </c>
      <c r="CO318" s="60">
        <v>2</v>
      </c>
      <c r="CP318" s="61" t="s">
        <v>2276</v>
      </c>
      <c r="CQ318" s="60">
        <v>204</v>
      </c>
      <c r="CR318" s="61" t="s">
        <v>2527</v>
      </c>
      <c r="CS318" s="60">
        <v>20402</v>
      </c>
      <c r="CT318" s="61" t="s">
        <v>2549</v>
      </c>
      <c r="CU318" s="62">
        <v>2040202</v>
      </c>
      <c r="CV318" s="63" t="s">
        <v>2570</v>
      </c>
      <c r="CW318" s="100" t="s">
        <v>2541</v>
      </c>
      <c r="CX318" s="100" t="s">
        <v>2276</v>
      </c>
      <c r="CY318" s="100" t="s">
        <v>2527</v>
      </c>
      <c r="CZ318" s="100" t="s">
        <v>2549</v>
      </c>
      <c r="DA318" s="100" t="s">
        <v>2570</v>
      </c>
    </row>
    <row r="319" spans="2:105" ht="63.75" hidden="1" x14ac:dyDescent="0.25">
      <c r="B319" s="152" t="s">
        <v>2571</v>
      </c>
      <c r="C319" s="153" t="s">
        <v>2572</v>
      </c>
      <c r="D319" s="63" t="s">
        <v>1032</v>
      </c>
      <c r="E319" s="100" t="s">
        <v>2533</v>
      </c>
      <c r="F319" s="63" t="s">
        <v>2534</v>
      </c>
      <c r="G319" s="62" t="s">
        <v>183</v>
      </c>
      <c r="H319" s="63" t="s">
        <v>580</v>
      </c>
      <c r="I319" s="62" t="s">
        <v>185</v>
      </c>
      <c r="J319" s="307">
        <v>2015</v>
      </c>
      <c r="K319" s="308">
        <v>0</v>
      </c>
      <c r="L319" s="63" t="s">
        <v>2269</v>
      </c>
      <c r="M319" s="63" t="s">
        <v>2573</v>
      </c>
      <c r="N319" s="63" t="s">
        <v>2574</v>
      </c>
      <c r="O319" s="63" t="s">
        <v>2575</v>
      </c>
      <c r="P319" s="63" t="s">
        <v>657</v>
      </c>
      <c r="Q319" s="63" t="s">
        <v>2576</v>
      </c>
      <c r="R319" s="63"/>
      <c r="S319" s="68">
        <v>5</v>
      </c>
      <c r="T319" s="69">
        <v>1</v>
      </c>
      <c r="U319" s="69">
        <v>2</v>
      </c>
      <c r="V319" s="69">
        <v>3</v>
      </c>
      <c r="W319" s="69">
        <v>5</v>
      </c>
      <c r="X319" s="71">
        <v>50000000</v>
      </c>
      <c r="Y319" s="79">
        <v>50000000</v>
      </c>
      <c r="Z319" s="79"/>
      <c r="AA319" s="79"/>
      <c r="AB319" s="79"/>
      <c r="AC319" s="79"/>
      <c r="AD319" s="79"/>
      <c r="AE319" s="79"/>
      <c r="AF319" s="101"/>
      <c r="AG319" s="79"/>
      <c r="AH319" s="79"/>
      <c r="AI319" s="79"/>
      <c r="AJ319" s="79"/>
      <c r="AK319" s="71">
        <v>100000000</v>
      </c>
      <c r="AL319" s="79">
        <v>100000000</v>
      </c>
      <c r="AM319" s="79"/>
      <c r="AN319" s="79"/>
      <c r="AO319" s="79"/>
      <c r="AP319" s="79"/>
      <c r="AQ319" s="79"/>
      <c r="AR319" s="79"/>
      <c r="AS319" s="101"/>
      <c r="AT319" s="79"/>
      <c r="AU319" s="79"/>
      <c r="AV319" s="79"/>
      <c r="AW319" s="79"/>
      <c r="AX319" s="71">
        <v>50000000</v>
      </c>
      <c r="AY319" s="79">
        <v>50000000</v>
      </c>
      <c r="AZ319" s="79"/>
      <c r="BA319" s="79"/>
      <c r="BB319" s="79"/>
      <c r="BC319" s="79"/>
      <c r="BD319" s="79"/>
      <c r="BE319" s="79"/>
      <c r="BF319" s="101"/>
      <c r="BG319" s="79"/>
      <c r="BH319" s="79"/>
      <c r="BI319" s="79"/>
      <c r="BJ319" s="79"/>
      <c r="BK319" s="71">
        <v>0</v>
      </c>
      <c r="BL319" s="79"/>
      <c r="BM319" s="79"/>
      <c r="BN319" s="79"/>
      <c r="BO319" s="79"/>
      <c r="BP319" s="79"/>
      <c r="BQ319" s="79"/>
      <c r="BR319" s="79"/>
      <c r="BS319" s="101"/>
      <c r="BT319" s="79"/>
      <c r="BU319" s="79"/>
      <c r="BV319" s="79"/>
      <c r="BW319" s="79"/>
      <c r="BX319" s="71">
        <v>200000000</v>
      </c>
      <c r="BY319" s="73">
        <v>200000000</v>
      </c>
      <c r="BZ319" s="73">
        <v>0</v>
      </c>
      <c r="CA319" s="73">
        <v>0</v>
      </c>
      <c r="CB319" s="73">
        <v>0</v>
      </c>
      <c r="CC319" s="73">
        <v>0</v>
      </c>
      <c r="CD319" s="73">
        <v>0</v>
      </c>
      <c r="CE319" s="73">
        <v>0</v>
      </c>
      <c r="CF319" s="73">
        <v>0</v>
      </c>
      <c r="CG319" s="73">
        <v>0</v>
      </c>
      <c r="CH319" s="73">
        <v>0</v>
      </c>
      <c r="CI319" s="73">
        <v>0</v>
      </c>
      <c r="CJ319" s="73">
        <v>0</v>
      </c>
      <c r="CK319" s="63" t="s">
        <v>2577</v>
      </c>
      <c r="CL319" s="74" t="s">
        <v>2302</v>
      </c>
      <c r="CM319" s="74" t="s">
        <v>876</v>
      </c>
      <c r="CN319" s="74" t="s">
        <v>877</v>
      </c>
      <c r="CO319" s="60">
        <v>2</v>
      </c>
      <c r="CP319" s="61" t="s">
        <v>2276</v>
      </c>
      <c r="CQ319" s="60">
        <v>204</v>
      </c>
      <c r="CR319" s="61" t="s">
        <v>2527</v>
      </c>
      <c r="CS319" s="60">
        <v>20402</v>
      </c>
      <c r="CT319" s="61" t="s">
        <v>2549</v>
      </c>
      <c r="CU319" s="62">
        <v>2040202</v>
      </c>
      <c r="CV319" s="63" t="s">
        <v>2570</v>
      </c>
      <c r="CW319" s="100" t="s">
        <v>2541</v>
      </c>
      <c r="CX319" s="100" t="s">
        <v>2276</v>
      </c>
      <c r="CY319" s="100" t="s">
        <v>2527</v>
      </c>
      <c r="CZ319" s="100" t="s">
        <v>2549</v>
      </c>
      <c r="DA319" s="100" t="s">
        <v>2570</v>
      </c>
    </row>
    <row r="320" spans="2:105" ht="102" hidden="1" x14ac:dyDescent="0.25">
      <c r="B320" s="152" t="s">
        <v>2578</v>
      </c>
      <c r="C320" s="153" t="s">
        <v>2579</v>
      </c>
      <c r="D320" s="63" t="s">
        <v>1032</v>
      </c>
      <c r="E320" s="100" t="s">
        <v>2580</v>
      </c>
      <c r="F320" s="63" t="s">
        <v>2581</v>
      </c>
      <c r="G320" s="62" t="s">
        <v>183</v>
      </c>
      <c r="H320" s="63" t="s">
        <v>580</v>
      </c>
      <c r="I320" s="62" t="s">
        <v>185</v>
      </c>
      <c r="J320" s="307">
        <v>2015</v>
      </c>
      <c r="K320" s="308">
        <v>0</v>
      </c>
      <c r="L320" s="63" t="s">
        <v>2582</v>
      </c>
      <c r="M320" s="63" t="s">
        <v>2583</v>
      </c>
      <c r="N320" s="63" t="s">
        <v>2584</v>
      </c>
      <c r="O320" s="63" t="s">
        <v>2585</v>
      </c>
      <c r="P320" s="63" t="s">
        <v>657</v>
      </c>
      <c r="Q320" s="63" t="s">
        <v>2586</v>
      </c>
      <c r="R320" s="63"/>
      <c r="S320" s="68">
        <v>3</v>
      </c>
      <c r="T320" s="69">
        <v>0</v>
      </c>
      <c r="U320" s="69">
        <v>1</v>
      </c>
      <c r="V320" s="69">
        <v>2</v>
      </c>
      <c r="W320" s="69">
        <v>3</v>
      </c>
      <c r="X320" s="71">
        <v>54000000</v>
      </c>
      <c r="Y320" s="79">
        <v>54000000</v>
      </c>
      <c r="Z320" s="79"/>
      <c r="AA320" s="79"/>
      <c r="AB320" s="79"/>
      <c r="AC320" s="79"/>
      <c r="AD320" s="79"/>
      <c r="AE320" s="79"/>
      <c r="AF320" s="101"/>
      <c r="AG320" s="79"/>
      <c r="AH320" s="79"/>
      <c r="AI320" s="79"/>
      <c r="AJ320" s="79"/>
      <c r="AK320" s="71">
        <v>57780000</v>
      </c>
      <c r="AL320" s="79">
        <v>57780000</v>
      </c>
      <c r="AM320" s="79"/>
      <c r="AN320" s="79"/>
      <c r="AO320" s="79"/>
      <c r="AP320" s="79"/>
      <c r="AQ320" s="79"/>
      <c r="AR320" s="79"/>
      <c r="AS320" s="101"/>
      <c r="AT320" s="79"/>
      <c r="AU320" s="79"/>
      <c r="AV320" s="79"/>
      <c r="AW320" s="79"/>
      <c r="AX320" s="71">
        <v>61824600</v>
      </c>
      <c r="AY320" s="79">
        <v>61824600</v>
      </c>
      <c r="AZ320" s="79"/>
      <c r="BA320" s="79"/>
      <c r="BB320" s="79"/>
      <c r="BC320" s="79"/>
      <c r="BD320" s="79"/>
      <c r="BE320" s="79"/>
      <c r="BF320" s="101"/>
      <c r="BG320" s="79"/>
      <c r="BH320" s="79"/>
      <c r="BI320" s="79"/>
      <c r="BJ320" s="79"/>
      <c r="BK320" s="71">
        <v>66152322.000000007</v>
      </c>
      <c r="BL320" s="79">
        <v>66152322.000000007</v>
      </c>
      <c r="BM320" s="79"/>
      <c r="BN320" s="79"/>
      <c r="BO320" s="79"/>
      <c r="BP320" s="79"/>
      <c r="BQ320" s="79"/>
      <c r="BR320" s="79"/>
      <c r="BS320" s="101"/>
      <c r="BT320" s="79"/>
      <c r="BU320" s="79"/>
      <c r="BV320" s="79"/>
      <c r="BW320" s="79"/>
      <c r="BX320" s="71">
        <v>239756922</v>
      </c>
      <c r="BY320" s="73">
        <v>239756922</v>
      </c>
      <c r="BZ320" s="73">
        <v>0</v>
      </c>
      <c r="CA320" s="73">
        <v>0</v>
      </c>
      <c r="CB320" s="73">
        <v>0</v>
      </c>
      <c r="CC320" s="73">
        <v>0</v>
      </c>
      <c r="CD320" s="73">
        <v>0</v>
      </c>
      <c r="CE320" s="73">
        <v>0</v>
      </c>
      <c r="CF320" s="73">
        <v>0</v>
      </c>
      <c r="CG320" s="73">
        <v>0</v>
      </c>
      <c r="CH320" s="73">
        <v>0</v>
      </c>
      <c r="CI320" s="73">
        <v>0</v>
      </c>
      <c r="CJ320" s="73">
        <v>0</v>
      </c>
      <c r="CK320" s="63" t="s">
        <v>2587</v>
      </c>
      <c r="CL320" s="74" t="s">
        <v>2302</v>
      </c>
      <c r="CM320" s="74" t="s">
        <v>876</v>
      </c>
      <c r="CN320" s="74" t="s">
        <v>1392</v>
      </c>
      <c r="CO320" s="60">
        <v>2</v>
      </c>
      <c r="CP320" s="61" t="s">
        <v>2276</v>
      </c>
      <c r="CQ320" s="60">
        <v>204</v>
      </c>
      <c r="CR320" s="61" t="s">
        <v>2527</v>
      </c>
      <c r="CS320" s="60">
        <v>20403</v>
      </c>
      <c r="CT320" s="61" t="s">
        <v>2588</v>
      </c>
      <c r="CU320" s="62">
        <v>2040301</v>
      </c>
      <c r="CV320" s="63" t="s">
        <v>2589</v>
      </c>
      <c r="CW320" s="100" t="s">
        <v>2590</v>
      </c>
      <c r="CX320" s="100" t="s">
        <v>2276</v>
      </c>
      <c r="CY320" s="100" t="s">
        <v>2527</v>
      </c>
      <c r="CZ320" s="100" t="s">
        <v>2588</v>
      </c>
      <c r="DA320" s="100" t="s">
        <v>2589</v>
      </c>
    </row>
    <row r="321" spans="2:105" ht="102" hidden="1" x14ac:dyDescent="0.25">
      <c r="B321" s="152" t="s">
        <v>2591</v>
      </c>
      <c r="C321" s="153" t="s">
        <v>2592</v>
      </c>
      <c r="D321" s="63" t="s">
        <v>1032</v>
      </c>
      <c r="E321" s="100" t="s">
        <v>2580</v>
      </c>
      <c r="F321" s="63" t="s">
        <v>2581</v>
      </c>
      <c r="G321" s="62" t="s">
        <v>183</v>
      </c>
      <c r="H321" s="63" t="s">
        <v>580</v>
      </c>
      <c r="I321" s="62" t="s">
        <v>185</v>
      </c>
      <c r="J321" s="307">
        <v>2015</v>
      </c>
      <c r="K321" s="308">
        <v>0</v>
      </c>
      <c r="L321" s="63" t="s">
        <v>2593</v>
      </c>
      <c r="M321" s="63" t="s">
        <v>2594</v>
      </c>
      <c r="N321" s="63" t="s">
        <v>2595</v>
      </c>
      <c r="O321" s="63" t="s">
        <v>2596</v>
      </c>
      <c r="P321" s="63" t="s">
        <v>657</v>
      </c>
      <c r="Q321" s="63" t="s">
        <v>2597</v>
      </c>
      <c r="R321" s="63"/>
      <c r="S321" s="68">
        <v>5</v>
      </c>
      <c r="T321" s="69">
        <v>1</v>
      </c>
      <c r="U321" s="69">
        <v>0</v>
      </c>
      <c r="V321" s="69">
        <v>3</v>
      </c>
      <c r="W321" s="69">
        <v>5</v>
      </c>
      <c r="X321" s="71">
        <v>0</v>
      </c>
      <c r="Y321" s="79"/>
      <c r="Z321" s="79"/>
      <c r="AA321" s="79"/>
      <c r="AB321" s="79"/>
      <c r="AC321" s="79"/>
      <c r="AD321" s="79"/>
      <c r="AE321" s="79"/>
      <c r="AF321" s="101"/>
      <c r="AG321" s="79"/>
      <c r="AH321" s="79"/>
      <c r="AI321" s="79"/>
      <c r="AJ321" s="79"/>
      <c r="AK321" s="71">
        <v>120000000</v>
      </c>
      <c r="AL321" s="79">
        <v>120000000</v>
      </c>
      <c r="AM321" s="79"/>
      <c r="AN321" s="79"/>
      <c r="AO321" s="79"/>
      <c r="AP321" s="79"/>
      <c r="AQ321" s="79"/>
      <c r="AR321" s="79"/>
      <c r="AS321" s="101"/>
      <c r="AT321" s="79"/>
      <c r="AU321" s="79"/>
      <c r="AV321" s="79"/>
      <c r="AW321" s="79"/>
      <c r="AX321" s="71">
        <v>120000000</v>
      </c>
      <c r="AY321" s="79">
        <v>120000000</v>
      </c>
      <c r="AZ321" s="79"/>
      <c r="BA321" s="79"/>
      <c r="BB321" s="79"/>
      <c r="BC321" s="79"/>
      <c r="BD321" s="79"/>
      <c r="BE321" s="79"/>
      <c r="BF321" s="101"/>
      <c r="BG321" s="79"/>
      <c r="BH321" s="79"/>
      <c r="BI321" s="79"/>
      <c r="BJ321" s="79"/>
      <c r="BK321" s="71">
        <v>60000000</v>
      </c>
      <c r="BL321" s="79">
        <v>60000000</v>
      </c>
      <c r="BM321" s="79"/>
      <c r="BN321" s="79"/>
      <c r="BO321" s="79"/>
      <c r="BP321" s="79"/>
      <c r="BQ321" s="79"/>
      <c r="BR321" s="79"/>
      <c r="BS321" s="101"/>
      <c r="BT321" s="79"/>
      <c r="BU321" s="79"/>
      <c r="BV321" s="79"/>
      <c r="BW321" s="79"/>
      <c r="BX321" s="71">
        <v>300000000</v>
      </c>
      <c r="BY321" s="73">
        <v>300000000</v>
      </c>
      <c r="BZ321" s="73">
        <v>0</v>
      </c>
      <c r="CA321" s="73">
        <v>0</v>
      </c>
      <c r="CB321" s="73">
        <v>0</v>
      </c>
      <c r="CC321" s="73">
        <v>0</v>
      </c>
      <c r="CD321" s="73">
        <v>0</v>
      </c>
      <c r="CE321" s="73">
        <v>0</v>
      </c>
      <c r="CF321" s="73">
        <v>0</v>
      </c>
      <c r="CG321" s="73">
        <v>0</v>
      </c>
      <c r="CH321" s="73">
        <v>0</v>
      </c>
      <c r="CI321" s="73">
        <v>0</v>
      </c>
      <c r="CJ321" s="73">
        <v>0</v>
      </c>
      <c r="CK321" s="63" t="s">
        <v>2598</v>
      </c>
      <c r="CL321" s="74" t="s">
        <v>2302</v>
      </c>
      <c r="CM321" s="74" t="s">
        <v>876</v>
      </c>
      <c r="CN321" s="74" t="s">
        <v>1392</v>
      </c>
      <c r="CO321" s="60">
        <v>2</v>
      </c>
      <c r="CP321" s="61" t="s">
        <v>2276</v>
      </c>
      <c r="CQ321" s="60">
        <v>204</v>
      </c>
      <c r="CR321" s="61" t="s">
        <v>2527</v>
      </c>
      <c r="CS321" s="60">
        <v>20403</v>
      </c>
      <c r="CT321" s="61" t="s">
        <v>2588</v>
      </c>
      <c r="CU321" s="62">
        <v>2040301</v>
      </c>
      <c r="CV321" s="63" t="s">
        <v>2589</v>
      </c>
      <c r="CW321" s="100" t="s">
        <v>2590</v>
      </c>
      <c r="CX321" s="100" t="s">
        <v>2276</v>
      </c>
      <c r="CY321" s="100" t="s">
        <v>2527</v>
      </c>
      <c r="CZ321" s="100" t="s">
        <v>2588</v>
      </c>
      <c r="DA321" s="100" t="s">
        <v>2589</v>
      </c>
    </row>
    <row r="322" spans="2:105" ht="102" hidden="1" x14ac:dyDescent="0.25">
      <c r="B322" s="152" t="s">
        <v>2599</v>
      </c>
      <c r="C322" s="153" t="s">
        <v>2600</v>
      </c>
      <c r="D322" s="63" t="s">
        <v>1032</v>
      </c>
      <c r="E322" s="100" t="s">
        <v>2580</v>
      </c>
      <c r="F322" s="63" t="s">
        <v>2581</v>
      </c>
      <c r="G322" s="62" t="s">
        <v>183</v>
      </c>
      <c r="H322" s="63" t="s">
        <v>580</v>
      </c>
      <c r="I322" s="62" t="s">
        <v>185</v>
      </c>
      <c r="J322" s="307">
        <v>2015</v>
      </c>
      <c r="K322" s="308">
        <v>0</v>
      </c>
      <c r="L322" s="63" t="s">
        <v>2593</v>
      </c>
      <c r="M322" s="63" t="s">
        <v>2601</v>
      </c>
      <c r="N322" s="63" t="s">
        <v>2602</v>
      </c>
      <c r="O322" s="63" t="s">
        <v>2603</v>
      </c>
      <c r="P322" s="63" t="s">
        <v>657</v>
      </c>
      <c r="Q322" s="63" t="s">
        <v>2604</v>
      </c>
      <c r="R322" s="63"/>
      <c r="S322" s="68">
        <v>4</v>
      </c>
      <c r="T322" s="69">
        <v>0</v>
      </c>
      <c r="U322" s="69">
        <v>1</v>
      </c>
      <c r="V322" s="69">
        <v>3</v>
      </c>
      <c r="W322" s="69">
        <v>4</v>
      </c>
      <c r="X322" s="71">
        <v>0</v>
      </c>
      <c r="Y322" s="79"/>
      <c r="Z322" s="79"/>
      <c r="AA322" s="79"/>
      <c r="AB322" s="79"/>
      <c r="AC322" s="79"/>
      <c r="AD322" s="79"/>
      <c r="AE322" s="79"/>
      <c r="AF322" s="101"/>
      <c r="AG322" s="79"/>
      <c r="AH322" s="79"/>
      <c r="AI322" s="79"/>
      <c r="AJ322" s="79"/>
      <c r="AK322" s="71">
        <v>60000000</v>
      </c>
      <c r="AL322" s="79">
        <v>60000000</v>
      </c>
      <c r="AM322" s="79"/>
      <c r="AN322" s="79"/>
      <c r="AO322" s="79"/>
      <c r="AP322" s="79"/>
      <c r="AQ322" s="79"/>
      <c r="AR322" s="79"/>
      <c r="AS322" s="101"/>
      <c r="AT322" s="79"/>
      <c r="AU322" s="79"/>
      <c r="AV322" s="79"/>
      <c r="AW322" s="79"/>
      <c r="AX322" s="71">
        <v>60000000</v>
      </c>
      <c r="AY322" s="79">
        <v>60000000</v>
      </c>
      <c r="AZ322" s="79"/>
      <c r="BA322" s="79"/>
      <c r="BB322" s="79"/>
      <c r="BC322" s="79"/>
      <c r="BD322" s="79"/>
      <c r="BE322" s="79"/>
      <c r="BF322" s="101"/>
      <c r="BG322" s="79"/>
      <c r="BH322" s="79"/>
      <c r="BI322" s="79"/>
      <c r="BJ322" s="79"/>
      <c r="BK322" s="71">
        <v>60000000</v>
      </c>
      <c r="BL322" s="79">
        <v>60000000</v>
      </c>
      <c r="BM322" s="79"/>
      <c r="BN322" s="79"/>
      <c r="BO322" s="79"/>
      <c r="BP322" s="79"/>
      <c r="BQ322" s="79"/>
      <c r="BR322" s="79"/>
      <c r="BS322" s="101"/>
      <c r="BT322" s="79"/>
      <c r="BU322" s="79"/>
      <c r="BV322" s="79"/>
      <c r="BW322" s="79"/>
      <c r="BX322" s="71">
        <v>180000000</v>
      </c>
      <c r="BY322" s="73">
        <v>180000000</v>
      </c>
      <c r="BZ322" s="73">
        <v>0</v>
      </c>
      <c r="CA322" s="73">
        <v>0</v>
      </c>
      <c r="CB322" s="73">
        <v>0</v>
      </c>
      <c r="CC322" s="73">
        <v>0</v>
      </c>
      <c r="CD322" s="73">
        <v>0</v>
      </c>
      <c r="CE322" s="73">
        <v>0</v>
      </c>
      <c r="CF322" s="73">
        <v>0</v>
      </c>
      <c r="CG322" s="73">
        <v>0</v>
      </c>
      <c r="CH322" s="73">
        <v>0</v>
      </c>
      <c r="CI322" s="73">
        <v>0</v>
      </c>
      <c r="CJ322" s="73">
        <v>0</v>
      </c>
      <c r="CK322" s="63" t="s">
        <v>2605</v>
      </c>
      <c r="CL322" s="74" t="s">
        <v>2302</v>
      </c>
      <c r="CM322" s="74" t="s">
        <v>876</v>
      </c>
      <c r="CN322" s="74" t="s">
        <v>1392</v>
      </c>
      <c r="CO322" s="60">
        <v>2</v>
      </c>
      <c r="CP322" s="61" t="s">
        <v>2276</v>
      </c>
      <c r="CQ322" s="60">
        <v>204</v>
      </c>
      <c r="CR322" s="61" t="s">
        <v>2527</v>
      </c>
      <c r="CS322" s="60">
        <v>20403</v>
      </c>
      <c r="CT322" s="61" t="s">
        <v>2588</v>
      </c>
      <c r="CU322" s="62">
        <v>2040302</v>
      </c>
      <c r="CV322" s="63" t="s">
        <v>2606</v>
      </c>
      <c r="CW322" s="100" t="s">
        <v>2590</v>
      </c>
      <c r="CX322" s="100" t="s">
        <v>2276</v>
      </c>
      <c r="CY322" s="100" t="s">
        <v>2527</v>
      </c>
      <c r="CZ322" s="100" t="s">
        <v>2588</v>
      </c>
      <c r="DA322" s="100" t="s">
        <v>2606</v>
      </c>
    </row>
    <row r="323" spans="2:105" ht="102" hidden="1" x14ac:dyDescent="0.25">
      <c r="B323" s="65" t="s">
        <v>2607</v>
      </c>
      <c r="C323" s="65" t="s">
        <v>2608</v>
      </c>
      <c r="D323" s="63" t="s">
        <v>1166</v>
      </c>
      <c r="E323" s="100" t="s">
        <v>2609</v>
      </c>
      <c r="F323" s="63" t="s">
        <v>2610</v>
      </c>
      <c r="G323" s="62" t="s">
        <v>183</v>
      </c>
      <c r="H323" s="63" t="s">
        <v>2611</v>
      </c>
      <c r="I323" s="63" t="s">
        <v>185</v>
      </c>
      <c r="J323" s="307">
        <v>2016</v>
      </c>
      <c r="K323" s="308">
        <v>1000</v>
      </c>
      <c r="L323" s="63" t="s">
        <v>242</v>
      </c>
      <c r="M323" s="77" t="s">
        <v>2612</v>
      </c>
      <c r="N323" s="63" t="s">
        <v>2613</v>
      </c>
      <c r="O323" s="63" t="s">
        <v>2614</v>
      </c>
      <c r="P323" s="63" t="s">
        <v>257</v>
      </c>
      <c r="Q323" s="63" t="s">
        <v>232</v>
      </c>
      <c r="R323" s="63"/>
      <c r="S323" s="68">
        <v>10000</v>
      </c>
      <c r="T323" s="69">
        <v>1000</v>
      </c>
      <c r="U323" s="69">
        <v>5000</v>
      </c>
      <c r="V323" s="69">
        <v>5000</v>
      </c>
      <c r="W323" s="69">
        <v>10000</v>
      </c>
      <c r="X323" s="71">
        <v>143493164</v>
      </c>
      <c r="Y323" s="97">
        <v>143493164</v>
      </c>
      <c r="Z323" s="79"/>
      <c r="AA323" s="79"/>
      <c r="AB323" s="79"/>
      <c r="AC323" s="79"/>
      <c r="AD323" s="79"/>
      <c r="AE323" s="79"/>
      <c r="AF323" s="79"/>
      <c r="AG323" s="79"/>
      <c r="AH323" s="79"/>
      <c r="AI323" s="79"/>
      <c r="AJ323" s="79"/>
      <c r="AK323" s="71">
        <v>154255151</v>
      </c>
      <c r="AL323" s="97">
        <v>154255151</v>
      </c>
      <c r="AM323" s="79"/>
      <c r="AN323" s="79"/>
      <c r="AO323" s="79"/>
      <c r="AP323" s="79"/>
      <c r="AQ323" s="79"/>
      <c r="AR323" s="79"/>
      <c r="AS323" s="79"/>
      <c r="AT323" s="79"/>
      <c r="AU323" s="79"/>
      <c r="AV323" s="79"/>
      <c r="AW323" s="79"/>
      <c r="AX323" s="71">
        <v>165824288</v>
      </c>
      <c r="AY323" s="97">
        <v>165824288</v>
      </c>
      <c r="AZ323" s="79"/>
      <c r="BA323" s="79"/>
      <c r="BB323" s="79"/>
      <c r="BC323" s="79"/>
      <c r="BD323" s="79"/>
      <c r="BE323" s="79"/>
      <c r="BF323" s="79"/>
      <c r="BG323" s="79"/>
      <c r="BH323" s="79"/>
      <c r="BI323" s="79"/>
      <c r="BJ323" s="79"/>
      <c r="BK323" s="71">
        <v>178261109</v>
      </c>
      <c r="BL323" s="97">
        <v>178261109</v>
      </c>
      <c r="BM323" s="79"/>
      <c r="BN323" s="79"/>
      <c r="BO323" s="79"/>
      <c r="BP323" s="79"/>
      <c r="BQ323" s="79"/>
      <c r="BR323" s="79"/>
      <c r="BS323" s="79"/>
      <c r="BT323" s="79"/>
      <c r="BU323" s="79"/>
      <c r="BV323" s="79"/>
      <c r="BW323" s="79"/>
      <c r="BX323" s="71">
        <v>641833712</v>
      </c>
      <c r="BY323" s="73">
        <v>641833712</v>
      </c>
      <c r="BZ323" s="73">
        <v>0</v>
      </c>
      <c r="CA323" s="73">
        <v>0</v>
      </c>
      <c r="CB323" s="73">
        <v>0</v>
      </c>
      <c r="CC323" s="73">
        <v>0</v>
      </c>
      <c r="CD323" s="73">
        <v>0</v>
      </c>
      <c r="CE323" s="73">
        <v>0</v>
      </c>
      <c r="CF323" s="73">
        <v>0</v>
      </c>
      <c r="CG323" s="73">
        <v>0</v>
      </c>
      <c r="CH323" s="73">
        <v>0</v>
      </c>
      <c r="CI323" s="73">
        <v>0</v>
      </c>
      <c r="CJ323" s="73">
        <v>0</v>
      </c>
      <c r="CK323" s="63" t="s">
        <v>2615</v>
      </c>
      <c r="CL323" s="74" t="s">
        <v>1989</v>
      </c>
      <c r="CM323" s="74" t="s">
        <v>1990</v>
      </c>
      <c r="CN323" s="74" t="s">
        <v>210</v>
      </c>
      <c r="CO323" s="60">
        <v>2</v>
      </c>
      <c r="CP323" s="61" t="s">
        <v>2276</v>
      </c>
      <c r="CQ323" s="60">
        <v>205</v>
      </c>
      <c r="CR323" s="61" t="s">
        <v>2616</v>
      </c>
      <c r="CS323" s="60">
        <v>20501</v>
      </c>
      <c r="CT323" s="61" t="s">
        <v>2617</v>
      </c>
      <c r="CU323" s="62">
        <v>2050101</v>
      </c>
      <c r="CV323" s="63" t="s">
        <v>2618</v>
      </c>
      <c r="CW323" s="100" t="s">
        <v>2619</v>
      </c>
      <c r="CX323" s="100" t="s">
        <v>2276</v>
      </c>
      <c r="CY323" s="100" t="s">
        <v>2616</v>
      </c>
      <c r="CZ323" s="100" t="s">
        <v>2617</v>
      </c>
      <c r="DA323" s="100" t="s">
        <v>2618</v>
      </c>
    </row>
    <row r="324" spans="2:105" ht="102" hidden="1" x14ac:dyDescent="0.25">
      <c r="B324" s="65" t="s">
        <v>2620</v>
      </c>
      <c r="C324" s="65" t="s">
        <v>2621</v>
      </c>
      <c r="D324" s="63" t="s">
        <v>486</v>
      </c>
      <c r="E324" s="100" t="s">
        <v>2609</v>
      </c>
      <c r="F324" s="63" t="s">
        <v>2610</v>
      </c>
      <c r="G324" s="62" t="s">
        <v>183</v>
      </c>
      <c r="H324" s="63" t="s">
        <v>2611</v>
      </c>
      <c r="I324" s="63" t="s">
        <v>339</v>
      </c>
      <c r="J324" s="307">
        <v>2015</v>
      </c>
      <c r="K324" s="308" t="s">
        <v>490</v>
      </c>
      <c r="L324" s="63" t="s">
        <v>2622</v>
      </c>
      <c r="M324" s="63" t="s">
        <v>2623</v>
      </c>
      <c r="N324" s="63" t="s">
        <v>2624</v>
      </c>
      <c r="O324" s="63" t="s">
        <v>2625</v>
      </c>
      <c r="P324" s="63" t="s">
        <v>657</v>
      </c>
      <c r="Q324" s="63" t="s">
        <v>2626</v>
      </c>
      <c r="R324" s="63"/>
      <c r="S324" s="68">
        <v>3</v>
      </c>
      <c r="T324" s="69">
        <v>0</v>
      </c>
      <c r="U324" s="69">
        <v>1</v>
      </c>
      <c r="V324" s="69">
        <v>2</v>
      </c>
      <c r="W324" s="69">
        <v>3</v>
      </c>
      <c r="X324" s="71">
        <v>0</v>
      </c>
      <c r="Y324" s="79"/>
      <c r="Z324" s="79"/>
      <c r="AA324" s="79"/>
      <c r="AB324" s="79"/>
      <c r="AC324" s="79"/>
      <c r="AD324" s="79"/>
      <c r="AE324" s="79"/>
      <c r="AF324" s="79"/>
      <c r="AG324" s="79"/>
      <c r="AH324" s="79"/>
      <c r="AI324" s="79"/>
      <c r="AJ324" s="79"/>
      <c r="AK324" s="71">
        <v>60000000</v>
      </c>
      <c r="AL324" s="79">
        <v>60000000</v>
      </c>
      <c r="AM324" s="79"/>
      <c r="AN324" s="79"/>
      <c r="AO324" s="79"/>
      <c r="AP324" s="79"/>
      <c r="AQ324" s="79"/>
      <c r="AR324" s="79"/>
      <c r="AS324" s="79"/>
      <c r="AT324" s="79"/>
      <c r="AU324" s="79"/>
      <c r="AV324" s="79"/>
      <c r="AW324" s="79"/>
      <c r="AX324" s="71">
        <v>30000000</v>
      </c>
      <c r="AY324" s="79">
        <v>30000000</v>
      </c>
      <c r="AZ324" s="79"/>
      <c r="BA324" s="79"/>
      <c r="BB324" s="79"/>
      <c r="BC324" s="79"/>
      <c r="BD324" s="79"/>
      <c r="BE324" s="79"/>
      <c r="BF324" s="79"/>
      <c r="BG324" s="79"/>
      <c r="BH324" s="79"/>
      <c r="BI324" s="79"/>
      <c r="BJ324" s="79"/>
      <c r="BK324" s="71">
        <v>30000000</v>
      </c>
      <c r="BL324" s="79">
        <v>30000000</v>
      </c>
      <c r="BM324" s="79"/>
      <c r="BN324" s="79"/>
      <c r="BO324" s="79"/>
      <c r="BP324" s="79"/>
      <c r="BQ324" s="79"/>
      <c r="BR324" s="79"/>
      <c r="BS324" s="79"/>
      <c r="BT324" s="79"/>
      <c r="BU324" s="79"/>
      <c r="BV324" s="79"/>
      <c r="BW324" s="79"/>
      <c r="BX324" s="71">
        <v>120000000</v>
      </c>
      <c r="BY324" s="73">
        <v>120000000</v>
      </c>
      <c r="BZ324" s="73">
        <v>0</v>
      </c>
      <c r="CA324" s="73">
        <v>0</v>
      </c>
      <c r="CB324" s="73">
        <v>0</v>
      </c>
      <c r="CC324" s="73">
        <v>0</v>
      </c>
      <c r="CD324" s="73">
        <v>0</v>
      </c>
      <c r="CE324" s="73">
        <v>0</v>
      </c>
      <c r="CF324" s="73">
        <v>0</v>
      </c>
      <c r="CG324" s="73">
        <v>0</v>
      </c>
      <c r="CH324" s="73">
        <v>0</v>
      </c>
      <c r="CI324" s="73">
        <v>0</v>
      </c>
      <c r="CJ324" s="73">
        <v>0</v>
      </c>
      <c r="CK324" s="63" t="s">
        <v>2627</v>
      </c>
      <c r="CL324" s="74" t="s">
        <v>1989</v>
      </c>
      <c r="CM324" s="74" t="s">
        <v>1990</v>
      </c>
      <c r="CN324" s="74" t="s">
        <v>210</v>
      </c>
      <c r="CO324" s="60">
        <v>2</v>
      </c>
      <c r="CP324" s="61" t="s">
        <v>2276</v>
      </c>
      <c r="CQ324" s="60">
        <v>205</v>
      </c>
      <c r="CR324" s="61" t="s">
        <v>2616</v>
      </c>
      <c r="CS324" s="60">
        <v>20501</v>
      </c>
      <c r="CT324" s="61" t="s">
        <v>2617</v>
      </c>
      <c r="CU324" s="62">
        <v>2050101</v>
      </c>
      <c r="CV324" s="63" t="s">
        <v>2618</v>
      </c>
      <c r="CW324" s="100" t="s">
        <v>2619</v>
      </c>
      <c r="CX324" s="100" t="s">
        <v>2276</v>
      </c>
      <c r="CY324" s="100" t="s">
        <v>2616</v>
      </c>
      <c r="CZ324" s="100" t="s">
        <v>2617</v>
      </c>
      <c r="DA324" s="100" t="s">
        <v>2618</v>
      </c>
    </row>
    <row r="325" spans="2:105" ht="102" hidden="1" x14ac:dyDescent="0.25">
      <c r="B325" s="65" t="s">
        <v>2628</v>
      </c>
      <c r="C325" s="65" t="s">
        <v>2629</v>
      </c>
      <c r="D325" s="63" t="s">
        <v>486</v>
      </c>
      <c r="E325" s="100" t="s">
        <v>2609</v>
      </c>
      <c r="F325" s="63" t="s">
        <v>2610</v>
      </c>
      <c r="G325" s="62" t="s">
        <v>183</v>
      </c>
      <c r="H325" s="63" t="s">
        <v>2611</v>
      </c>
      <c r="I325" s="63" t="s">
        <v>185</v>
      </c>
      <c r="J325" s="307">
        <v>2015</v>
      </c>
      <c r="K325" s="308" t="s">
        <v>490</v>
      </c>
      <c r="L325" s="63" t="s">
        <v>2622</v>
      </c>
      <c r="M325" s="63" t="s">
        <v>2630</v>
      </c>
      <c r="N325" s="63" t="s">
        <v>2624</v>
      </c>
      <c r="O325" s="63" t="s">
        <v>2631</v>
      </c>
      <c r="P325" s="63" t="s">
        <v>657</v>
      </c>
      <c r="Q325" s="63" t="s">
        <v>2632</v>
      </c>
      <c r="R325" s="63"/>
      <c r="S325" s="68">
        <v>10</v>
      </c>
      <c r="T325" s="69">
        <v>0</v>
      </c>
      <c r="U325" s="69">
        <v>3</v>
      </c>
      <c r="V325" s="69">
        <v>6</v>
      </c>
      <c r="W325" s="69">
        <v>10</v>
      </c>
      <c r="X325" s="71">
        <v>0</v>
      </c>
      <c r="Y325" s="79"/>
      <c r="Z325" s="79"/>
      <c r="AA325" s="79"/>
      <c r="AB325" s="79"/>
      <c r="AC325" s="79"/>
      <c r="AD325" s="79"/>
      <c r="AE325" s="79"/>
      <c r="AF325" s="79"/>
      <c r="AG325" s="79"/>
      <c r="AH325" s="79"/>
      <c r="AI325" s="79"/>
      <c r="AJ325" s="79"/>
      <c r="AK325" s="71">
        <v>10000000</v>
      </c>
      <c r="AL325" s="79">
        <v>10000000</v>
      </c>
      <c r="AM325" s="79"/>
      <c r="AN325" s="79"/>
      <c r="AO325" s="79"/>
      <c r="AP325" s="79"/>
      <c r="AQ325" s="79"/>
      <c r="AR325" s="79"/>
      <c r="AS325" s="79"/>
      <c r="AT325" s="79"/>
      <c r="AU325" s="79"/>
      <c r="AV325" s="79"/>
      <c r="AW325" s="79"/>
      <c r="AX325" s="71">
        <v>10000000</v>
      </c>
      <c r="AY325" s="79">
        <v>10000000</v>
      </c>
      <c r="AZ325" s="79"/>
      <c r="BA325" s="79"/>
      <c r="BB325" s="79"/>
      <c r="BC325" s="79"/>
      <c r="BD325" s="79"/>
      <c r="BE325" s="79"/>
      <c r="BF325" s="79"/>
      <c r="BG325" s="79"/>
      <c r="BH325" s="79"/>
      <c r="BI325" s="79"/>
      <c r="BJ325" s="79"/>
      <c r="BK325" s="71">
        <v>10000000</v>
      </c>
      <c r="BL325" s="79">
        <v>10000000</v>
      </c>
      <c r="BM325" s="79"/>
      <c r="BN325" s="79"/>
      <c r="BO325" s="79"/>
      <c r="BP325" s="79"/>
      <c r="BQ325" s="79"/>
      <c r="BR325" s="79"/>
      <c r="BS325" s="79"/>
      <c r="BT325" s="79"/>
      <c r="BU325" s="79"/>
      <c r="BV325" s="79"/>
      <c r="BW325" s="79"/>
      <c r="BX325" s="71">
        <v>30000000</v>
      </c>
      <c r="BY325" s="73">
        <v>30000000</v>
      </c>
      <c r="BZ325" s="73">
        <v>0</v>
      </c>
      <c r="CA325" s="73">
        <v>0</v>
      </c>
      <c r="CB325" s="73">
        <v>0</v>
      </c>
      <c r="CC325" s="73">
        <v>0</v>
      </c>
      <c r="CD325" s="73">
        <v>0</v>
      </c>
      <c r="CE325" s="73">
        <v>0</v>
      </c>
      <c r="CF325" s="73">
        <v>0</v>
      </c>
      <c r="CG325" s="73">
        <v>0</v>
      </c>
      <c r="CH325" s="73">
        <v>0</v>
      </c>
      <c r="CI325" s="73">
        <v>0</v>
      </c>
      <c r="CJ325" s="73">
        <v>0</v>
      </c>
      <c r="CK325" s="63" t="s">
        <v>2633</v>
      </c>
      <c r="CL325" s="74" t="s">
        <v>1989</v>
      </c>
      <c r="CM325" s="74" t="s">
        <v>1990</v>
      </c>
      <c r="CN325" s="74" t="s">
        <v>210</v>
      </c>
      <c r="CO325" s="60">
        <v>2</v>
      </c>
      <c r="CP325" s="61" t="s">
        <v>2276</v>
      </c>
      <c r="CQ325" s="60">
        <v>205</v>
      </c>
      <c r="CR325" s="61" t="s">
        <v>2616</v>
      </c>
      <c r="CS325" s="60">
        <v>20501</v>
      </c>
      <c r="CT325" s="61" t="s">
        <v>2617</v>
      </c>
      <c r="CU325" s="62">
        <v>2050101</v>
      </c>
      <c r="CV325" s="63" t="s">
        <v>2618</v>
      </c>
      <c r="CW325" s="100" t="s">
        <v>2619</v>
      </c>
      <c r="CX325" s="100" t="s">
        <v>2276</v>
      </c>
      <c r="CY325" s="100" t="s">
        <v>2616</v>
      </c>
      <c r="CZ325" s="100" t="s">
        <v>2617</v>
      </c>
      <c r="DA325" s="100" t="s">
        <v>2618</v>
      </c>
    </row>
    <row r="326" spans="2:105" ht="102" hidden="1" x14ac:dyDescent="0.25">
      <c r="B326" s="65" t="s">
        <v>2634</v>
      </c>
      <c r="C326" s="65" t="s">
        <v>2635</v>
      </c>
      <c r="D326" s="63" t="s">
        <v>486</v>
      </c>
      <c r="E326" s="100" t="s">
        <v>2609</v>
      </c>
      <c r="F326" s="63" t="s">
        <v>2610</v>
      </c>
      <c r="G326" s="62" t="s">
        <v>183</v>
      </c>
      <c r="H326" s="63" t="s">
        <v>2611</v>
      </c>
      <c r="I326" s="63" t="s">
        <v>185</v>
      </c>
      <c r="J326" s="307">
        <v>2015</v>
      </c>
      <c r="K326" s="308" t="s">
        <v>490</v>
      </c>
      <c r="L326" s="63" t="s">
        <v>2622</v>
      </c>
      <c r="M326" s="63" t="s">
        <v>2636</v>
      </c>
      <c r="N326" s="63" t="s">
        <v>2624</v>
      </c>
      <c r="O326" s="63" t="s">
        <v>2637</v>
      </c>
      <c r="P326" s="63" t="s">
        <v>190</v>
      </c>
      <c r="Q326" s="63" t="s">
        <v>2638</v>
      </c>
      <c r="R326" s="63"/>
      <c r="S326" s="68">
        <v>3</v>
      </c>
      <c r="T326" s="69">
        <v>0</v>
      </c>
      <c r="U326" s="69">
        <v>1</v>
      </c>
      <c r="V326" s="69">
        <v>2</v>
      </c>
      <c r="W326" s="69">
        <v>3</v>
      </c>
      <c r="X326" s="71">
        <v>0</v>
      </c>
      <c r="Y326" s="79"/>
      <c r="Z326" s="79"/>
      <c r="AA326" s="79"/>
      <c r="AB326" s="79"/>
      <c r="AC326" s="79"/>
      <c r="AD326" s="79"/>
      <c r="AE326" s="79"/>
      <c r="AF326" s="79"/>
      <c r="AG326" s="79"/>
      <c r="AH326" s="79"/>
      <c r="AI326" s="79"/>
      <c r="AJ326" s="79"/>
      <c r="AK326" s="71">
        <v>60000000</v>
      </c>
      <c r="AL326" s="101">
        <v>60000000</v>
      </c>
      <c r="AM326" s="79"/>
      <c r="AN326" s="79"/>
      <c r="AO326" s="79"/>
      <c r="AP326" s="79"/>
      <c r="AQ326" s="79"/>
      <c r="AR326" s="79"/>
      <c r="AS326" s="79"/>
      <c r="AT326" s="79"/>
      <c r="AU326" s="79"/>
      <c r="AV326" s="79"/>
      <c r="AW326" s="79"/>
      <c r="AX326" s="71">
        <v>60000000</v>
      </c>
      <c r="AY326" s="101">
        <v>60000000</v>
      </c>
      <c r="AZ326" s="79"/>
      <c r="BA326" s="79"/>
      <c r="BB326" s="79"/>
      <c r="BC326" s="79"/>
      <c r="BD326" s="79"/>
      <c r="BE326" s="79"/>
      <c r="BF326" s="79"/>
      <c r="BG326" s="79"/>
      <c r="BH326" s="79"/>
      <c r="BI326" s="79"/>
      <c r="BJ326" s="79"/>
      <c r="BK326" s="71">
        <v>70000000</v>
      </c>
      <c r="BL326" s="79">
        <v>70000000</v>
      </c>
      <c r="BM326" s="79"/>
      <c r="BN326" s="79"/>
      <c r="BO326" s="79"/>
      <c r="BP326" s="79"/>
      <c r="BQ326" s="79"/>
      <c r="BR326" s="79"/>
      <c r="BS326" s="79"/>
      <c r="BT326" s="79"/>
      <c r="BU326" s="79"/>
      <c r="BV326" s="79"/>
      <c r="BW326" s="79"/>
      <c r="BX326" s="71">
        <v>190000000</v>
      </c>
      <c r="BY326" s="73">
        <v>190000000</v>
      </c>
      <c r="BZ326" s="73">
        <v>0</v>
      </c>
      <c r="CA326" s="73">
        <v>0</v>
      </c>
      <c r="CB326" s="73">
        <v>0</v>
      </c>
      <c r="CC326" s="73">
        <v>0</v>
      </c>
      <c r="CD326" s="73">
        <v>0</v>
      </c>
      <c r="CE326" s="73">
        <v>0</v>
      </c>
      <c r="CF326" s="73">
        <v>0</v>
      </c>
      <c r="CG326" s="73">
        <v>0</v>
      </c>
      <c r="CH326" s="73">
        <v>0</v>
      </c>
      <c r="CI326" s="73">
        <v>0</v>
      </c>
      <c r="CJ326" s="73">
        <v>0</v>
      </c>
      <c r="CK326" s="63" t="s">
        <v>2639</v>
      </c>
      <c r="CL326" s="74" t="s">
        <v>1989</v>
      </c>
      <c r="CM326" s="74" t="s">
        <v>1990</v>
      </c>
      <c r="CN326" s="74" t="s">
        <v>210</v>
      </c>
      <c r="CO326" s="60">
        <v>2</v>
      </c>
      <c r="CP326" s="61" t="s">
        <v>2276</v>
      </c>
      <c r="CQ326" s="60">
        <v>205</v>
      </c>
      <c r="CR326" s="61" t="s">
        <v>2616</v>
      </c>
      <c r="CS326" s="60">
        <v>20501</v>
      </c>
      <c r="CT326" s="61" t="s">
        <v>2617</v>
      </c>
      <c r="CU326" s="62">
        <v>2050101</v>
      </c>
      <c r="CV326" s="63" t="s">
        <v>2618</v>
      </c>
      <c r="CW326" s="100" t="s">
        <v>2619</v>
      </c>
      <c r="CX326" s="100" t="s">
        <v>2276</v>
      </c>
      <c r="CY326" s="100" t="s">
        <v>2616</v>
      </c>
      <c r="CZ326" s="100" t="s">
        <v>2617</v>
      </c>
      <c r="DA326" s="100" t="s">
        <v>2618</v>
      </c>
    </row>
    <row r="327" spans="2:105" ht="102" hidden="1" x14ac:dyDescent="0.25">
      <c r="B327" s="65" t="s">
        <v>2640</v>
      </c>
      <c r="C327" s="65" t="s">
        <v>2641</v>
      </c>
      <c r="D327" s="63" t="s">
        <v>486</v>
      </c>
      <c r="E327" s="100" t="s">
        <v>2609</v>
      </c>
      <c r="F327" s="63" t="s">
        <v>2610</v>
      </c>
      <c r="G327" s="62" t="s">
        <v>183</v>
      </c>
      <c r="H327" s="63" t="s">
        <v>2611</v>
      </c>
      <c r="I327" s="63" t="s">
        <v>185</v>
      </c>
      <c r="J327" s="307">
        <v>2015</v>
      </c>
      <c r="K327" s="308" t="s">
        <v>490</v>
      </c>
      <c r="L327" s="63" t="s">
        <v>2622</v>
      </c>
      <c r="M327" s="63" t="s">
        <v>2642</v>
      </c>
      <c r="N327" s="63" t="s">
        <v>2624</v>
      </c>
      <c r="O327" s="63" t="s">
        <v>2625</v>
      </c>
      <c r="P327" s="63" t="s">
        <v>190</v>
      </c>
      <c r="Q327" s="63" t="s">
        <v>2643</v>
      </c>
      <c r="R327" s="63"/>
      <c r="S327" s="68">
        <v>3</v>
      </c>
      <c r="T327" s="69">
        <v>0</v>
      </c>
      <c r="U327" s="69">
        <v>1</v>
      </c>
      <c r="V327" s="69">
        <v>2</v>
      </c>
      <c r="W327" s="69">
        <v>3</v>
      </c>
      <c r="X327" s="71">
        <v>0</v>
      </c>
      <c r="Y327" s="79"/>
      <c r="Z327" s="79"/>
      <c r="AA327" s="79"/>
      <c r="AB327" s="79"/>
      <c r="AC327" s="79"/>
      <c r="AD327" s="79"/>
      <c r="AE327" s="79"/>
      <c r="AF327" s="79"/>
      <c r="AG327" s="79"/>
      <c r="AH327" s="79"/>
      <c r="AI327" s="79"/>
      <c r="AJ327" s="79"/>
      <c r="AK327" s="71">
        <v>30000000</v>
      </c>
      <c r="AL327" s="79">
        <v>30000000</v>
      </c>
      <c r="AM327" s="79"/>
      <c r="AN327" s="79"/>
      <c r="AO327" s="79"/>
      <c r="AP327" s="79"/>
      <c r="AQ327" s="79"/>
      <c r="AR327" s="79"/>
      <c r="AS327" s="79"/>
      <c r="AT327" s="79"/>
      <c r="AU327" s="79"/>
      <c r="AV327" s="79"/>
      <c r="AW327" s="79"/>
      <c r="AX327" s="71">
        <v>30000000</v>
      </c>
      <c r="AY327" s="79">
        <v>30000000</v>
      </c>
      <c r="AZ327" s="79"/>
      <c r="BA327" s="79"/>
      <c r="BB327" s="79"/>
      <c r="BC327" s="79"/>
      <c r="BD327" s="79"/>
      <c r="BE327" s="79"/>
      <c r="BF327" s="79"/>
      <c r="BG327" s="79"/>
      <c r="BH327" s="79"/>
      <c r="BI327" s="79"/>
      <c r="BJ327" s="79"/>
      <c r="BK327" s="71">
        <v>40000000</v>
      </c>
      <c r="BL327" s="79">
        <v>40000000</v>
      </c>
      <c r="BM327" s="79"/>
      <c r="BN327" s="79"/>
      <c r="BO327" s="79"/>
      <c r="BP327" s="79"/>
      <c r="BQ327" s="79"/>
      <c r="BR327" s="79"/>
      <c r="BS327" s="79"/>
      <c r="BT327" s="79"/>
      <c r="BU327" s="79"/>
      <c r="BV327" s="79"/>
      <c r="BW327" s="79"/>
      <c r="BX327" s="71">
        <v>100000000</v>
      </c>
      <c r="BY327" s="73">
        <v>100000000</v>
      </c>
      <c r="BZ327" s="73">
        <v>0</v>
      </c>
      <c r="CA327" s="73">
        <v>0</v>
      </c>
      <c r="CB327" s="73">
        <v>0</v>
      </c>
      <c r="CC327" s="73">
        <v>0</v>
      </c>
      <c r="CD327" s="73">
        <v>0</v>
      </c>
      <c r="CE327" s="73">
        <v>0</v>
      </c>
      <c r="CF327" s="73">
        <v>0</v>
      </c>
      <c r="CG327" s="73">
        <v>0</v>
      </c>
      <c r="CH327" s="73">
        <v>0</v>
      </c>
      <c r="CI327" s="73">
        <v>0</v>
      </c>
      <c r="CJ327" s="73">
        <v>0</v>
      </c>
      <c r="CK327" s="63" t="s">
        <v>2644</v>
      </c>
      <c r="CL327" s="74" t="s">
        <v>1989</v>
      </c>
      <c r="CM327" s="74" t="s">
        <v>1990</v>
      </c>
      <c r="CN327" s="74" t="s">
        <v>210</v>
      </c>
      <c r="CO327" s="60">
        <v>2</v>
      </c>
      <c r="CP327" s="61" t="s">
        <v>2276</v>
      </c>
      <c r="CQ327" s="60">
        <v>205</v>
      </c>
      <c r="CR327" s="61" t="s">
        <v>2616</v>
      </c>
      <c r="CS327" s="60">
        <v>20501</v>
      </c>
      <c r="CT327" s="61" t="s">
        <v>2617</v>
      </c>
      <c r="CU327" s="62">
        <v>2050101</v>
      </c>
      <c r="CV327" s="63" t="s">
        <v>2618</v>
      </c>
      <c r="CW327" s="100" t="s">
        <v>2619</v>
      </c>
      <c r="CX327" s="100" t="s">
        <v>2276</v>
      </c>
      <c r="CY327" s="100" t="s">
        <v>2616</v>
      </c>
      <c r="CZ327" s="100" t="s">
        <v>2617</v>
      </c>
      <c r="DA327" s="100" t="s">
        <v>2618</v>
      </c>
    </row>
    <row r="328" spans="2:105" ht="114.75" hidden="1" x14ac:dyDescent="0.25">
      <c r="B328" s="65" t="s">
        <v>2645</v>
      </c>
      <c r="C328" s="65" t="s">
        <v>2646</v>
      </c>
      <c r="D328" s="63" t="s">
        <v>486</v>
      </c>
      <c r="E328" s="100" t="s">
        <v>2609</v>
      </c>
      <c r="F328" s="63" t="s">
        <v>2610</v>
      </c>
      <c r="G328" s="62" t="s">
        <v>183</v>
      </c>
      <c r="H328" s="63" t="s">
        <v>2611</v>
      </c>
      <c r="I328" s="63" t="s">
        <v>185</v>
      </c>
      <c r="J328" s="307">
        <v>2015</v>
      </c>
      <c r="K328" s="308" t="s">
        <v>490</v>
      </c>
      <c r="L328" s="63" t="s">
        <v>2622</v>
      </c>
      <c r="M328" s="63" t="s">
        <v>2647</v>
      </c>
      <c r="N328" s="63" t="s">
        <v>2624</v>
      </c>
      <c r="O328" s="63" t="s">
        <v>2625</v>
      </c>
      <c r="P328" s="63" t="s">
        <v>190</v>
      </c>
      <c r="Q328" s="63" t="s">
        <v>2648</v>
      </c>
      <c r="R328" s="63"/>
      <c r="S328" s="68">
        <v>4</v>
      </c>
      <c r="T328" s="69">
        <v>1</v>
      </c>
      <c r="U328" s="69">
        <v>2</v>
      </c>
      <c r="V328" s="69">
        <v>3</v>
      </c>
      <c r="W328" s="69">
        <v>4</v>
      </c>
      <c r="X328" s="71">
        <v>1000000000</v>
      </c>
      <c r="Y328" s="79">
        <v>1000000000</v>
      </c>
      <c r="Z328" s="79"/>
      <c r="AA328" s="79"/>
      <c r="AB328" s="79"/>
      <c r="AC328" s="79"/>
      <c r="AD328" s="79"/>
      <c r="AE328" s="79"/>
      <c r="AF328" s="79"/>
      <c r="AG328" s="79"/>
      <c r="AH328" s="79"/>
      <c r="AI328" s="79"/>
      <c r="AJ328" s="79"/>
      <c r="AK328" s="71">
        <v>120000000</v>
      </c>
      <c r="AL328" s="79">
        <v>120000000</v>
      </c>
      <c r="AM328" s="79"/>
      <c r="AN328" s="79"/>
      <c r="AO328" s="79"/>
      <c r="AP328" s="79"/>
      <c r="AQ328" s="79"/>
      <c r="AR328" s="79"/>
      <c r="AS328" s="79"/>
      <c r="AT328" s="79"/>
      <c r="AU328" s="79"/>
      <c r="AV328" s="79"/>
      <c r="AW328" s="79"/>
      <c r="AX328" s="71">
        <v>120000000</v>
      </c>
      <c r="AY328" s="79">
        <v>120000000</v>
      </c>
      <c r="AZ328" s="79"/>
      <c r="BA328" s="79"/>
      <c r="BB328" s="79"/>
      <c r="BC328" s="79"/>
      <c r="BD328" s="79"/>
      <c r="BE328" s="79"/>
      <c r="BF328" s="79"/>
      <c r="BG328" s="79"/>
      <c r="BH328" s="79"/>
      <c r="BI328" s="79"/>
      <c r="BJ328" s="79"/>
      <c r="BK328" s="71">
        <v>153293938</v>
      </c>
      <c r="BL328" s="79">
        <v>153293938</v>
      </c>
      <c r="BM328" s="79"/>
      <c r="BN328" s="79"/>
      <c r="BO328" s="79"/>
      <c r="BP328" s="79"/>
      <c r="BQ328" s="79"/>
      <c r="BR328" s="79"/>
      <c r="BS328" s="79"/>
      <c r="BT328" s="79"/>
      <c r="BU328" s="79"/>
      <c r="BV328" s="79"/>
      <c r="BW328" s="79"/>
      <c r="BX328" s="71">
        <v>1393293938</v>
      </c>
      <c r="BY328" s="73">
        <v>1393293938</v>
      </c>
      <c r="BZ328" s="73">
        <v>0</v>
      </c>
      <c r="CA328" s="73">
        <v>0</v>
      </c>
      <c r="CB328" s="73">
        <v>0</v>
      </c>
      <c r="CC328" s="73">
        <v>0</v>
      </c>
      <c r="CD328" s="73">
        <v>0</v>
      </c>
      <c r="CE328" s="73">
        <v>0</v>
      </c>
      <c r="CF328" s="73">
        <v>0</v>
      </c>
      <c r="CG328" s="73">
        <v>0</v>
      </c>
      <c r="CH328" s="73">
        <v>0</v>
      </c>
      <c r="CI328" s="73">
        <v>0</v>
      </c>
      <c r="CJ328" s="73">
        <v>0</v>
      </c>
      <c r="CK328" s="63" t="s">
        <v>2649</v>
      </c>
      <c r="CL328" s="74" t="s">
        <v>1989</v>
      </c>
      <c r="CM328" s="74" t="s">
        <v>1990</v>
      </c>
      <c r="CN328" s="74" t="s">
        <v>210</v>
      </c>
      <c r="CO328" s="60">
        <v>2</v>
      </c>
      <c r="CP328" s="61" t="s">
        <v>2276</v>
      </c>
      <c r="CQ328" s="60">
        <v>205</v>
      </c>
      <c r="CR328" s="61" t="s">
        <v>2616</v>
      </c>
      <c r="CS328" s="60">
        <v>20501</v>
      </c>
      <c r="CT328" s="61" t="s">
        <v>2617</v>
      </c>
      <c r="CU328" s="62">
        <v>2050102</v>
      </c>
      <c r="CV328" s="63" t="s">
        <v>2650</v>
      </c>
      <c r="CW328" s="100" t="s">
        <v>2619</v>
      </c>
      <c r="CX328" s="100" t="s">
        <v>2276</v>
      </c>
      <c r="CY328" s="100" t="s">
        <v>2616</v>
      </c>
      <c r="CZ328" s="100" t="s">
        <v>2617</v>
      </c>
      <c r="DA328" s="100" t="s">
        <v>2650</v>
      </c>
    </row>
    <row r="329" spans="2:105" ht="140.25" hidden="1" x14ac:dyDescent="0.25">
      <c r="B329" s="65" t="s">
        <v>2651</v>
      </c>
      <c r="C329" s="65" t="s">
        <v>2652</v>
      </c>
      <c r="D329" s="63" t="s">
        <v>1166</v>
      </c>
      <c r="E329" s="100" t="s">
        <v>2609</v>
      </c>
      <c r="F329" s="63" t="s">
        <v>2610</v>
      </c>
      <c r="G329" s="62" t="s">
        <v>183</v>
      </c>
      <c r="H329" s="63" t="s">
        <v>2611</v>
      </c>
      <c r="I329" s="63" t="s">
        <v>185</v>
      </c>
      <c r="J329" s="307">
        <v>2015</v>
      </c>
      <c r="K329" s="308" t="s">
        <v>490</v>
      </c>
      <c r="L329" s="63" t="s">
        <v>242</v>
      </c>
      <c r="M329" s="63" t="s">
        <v>2653</v>
      </c>
      <c r="N329" s="63" t="s">
        <v>2654</v>
      </c>
      <c r="O329" s="77" t="s">
        <v>2655</v>
      </c>
      <c r="P329" s="63" t="s">
        <v>257</v>
      </c>
      <c r="Q329" s="63" t="s">
        <v>232</v>
      </c>
      <c r="R329" s="63"/>
      <c r="S329" s="68">
        <v>1</v>
      </c>
      <c r="T329" s="69">
        <v>0.3</v>
      </c>
      <c r="U329" s="69">
        <v>0.5</v>
      </c>
      <c r="V329" s="69">
        <v>0.75</v>
      </c>
      <c r="W329" s="69">
        <v>1</v>
      </c>
      <c r="X329" s="71">
        <v>133378897</v>
      </c>
      <c r="Y329" s="97">
        <v>133378897</v>
      </c>
      <c r="Z329" s="79"/>
      <c r="AA329" s="79"/>
      <c r="AB329" s="79"/>
      <c r="AC329" s="79"/>
      <c r="AD329" s="79"/>
      <c r="AE329" s="79"/>
      <c r="AF329" s="79"/>
      <c r="AG329" s="79"/>
      <c r="AH329" s="79"/>
      <c r="AI329" s="79"/>
      <c r="AJ329" s="79"/>
      <c r="AK329" s="71">
        <v>143382314</v>
      </c>
      <c r="AL329" s="97">
        <v>143382314</v>
      </c>
      <c r="AM329" s="79"/>
      <c r="AN329" s="79"/>
      <c r="AO329" s="79"/>
      <c r="AP329" s="79"/>
      <c r="AQ329" s="79"/>
      <c r="AR329" s="79"/>
      <c r="AS329" s="79"/>
      <c r="AT329" s="79"/>
      <c r="AU329" s="79"/>
      <c r="AV329" s="79"/>
      <c r="AW329" s="79"/>
      <c r="AX329" s="71">
        <v>154135988</v>
      </c>
      <c r="AY329" s="97">
        <v>154135988</v>
      </c>
      <c r="AZ329" s="79"/>
      <c r="BA329" s="79"/>
      <c r="BB329" s="79"/>
      <c r="BC329" s="79"/>
      <c r="BD329" s="79"/>
      <c r="BE329" s="79"/>
      <c r="BF329" s="79"/>
      <c r="BG329" s="79"/>
      <c r="BH329" s="79"/>
      <c r="BI329" s="79"/>
      <c r="BJ329" s="79"/>
      <c r="BK329" s="71">
        <v>165696187</v>
      </c>
      <c r="BL329" s="97">
        <v>165696187</v>
      </c>
      <c r="BM329" s="79"/>
      <c r="BN329" s="79"/>
      <c r="BO329" s="79"/>
      <c r="BP329" s="79"/>
      <c r="BQ329" s="79"/>
      <c r="BR329" s="79"/>
      <c r="BS329" s="79"/>
      <c r="BT329" s="79"/>
      <c r="BU329" s="79"/>
      <c r="BV329" s="79"/>
      <c r="BW329" s="79"/>
      <c r="BX329" s="71">
        <v>596593386</v>
      </c>
      <c r="BY329" s="73">
        <v>596593386</v>
      </c>
      <c r="BZ329" s="73">
        <v>0</v>
      </c>
      <c r="CA329" s="73">
        <v>0</v>
      </c>
      <c r="CB329" s="73">
        <v>0</v>
      </c>
      <c r="CC329" s="73">
        <v>0</v>
      </c>
      <c r="CD329" s="73">
        <v>0</v>
      </c>
      <c r="CE329" s="73">
        <v>0</v>
      </c>
      <c r="CF329" s="73">
        <v>0</v>
      </c>
      <c r="CG329" s="73">
        <v>0</v>
      </c>
      <c r="CH329" s="73">
        <v>0</v>
      </c>
      <c r="CI329" s="73">
        <v>0</v>
      </c>
      <c r="CJ329" s="73">
        <v>0</v>
      </c>
      <c r="CK329" s="63" t="s">
        <v>2656</v>
      </c>
      <c r="CL329" s="74" t="s">
        <v>1989</v>
      </c>
      <c r="CM329" s="74" t="s">
        <v>1990</v>
      </c>
      <c r="CN329" s="74" t="s">
        <v>210</v>
      </c>
      <c r="CO329" s="60">
        <v>2</v>
      </c>
      <c r="CP329" s="61" t="s">
        <v>2276</v>
      </c>
      <c r="CQ329" s="60">
        <v>205</v>
      </c>
      <c r="CR329" s="61" t="s">
        <v>2616</v>
      </c>
      <c r="CS329" s="60">
        <v>20501</v>
      </c>
      <c r="CT329" s="61" t="s">
        <v>2617</v>
      </c>
      <c r="CU329" s="62">
        <v>2050102</v>
      </c>
      <c r="CV329" s="63" t="s">
        <v>2650</v>
      </c>
      <c r="CW329" s="100" t="s">
        <v>2619</v>
      </c>
      <c r="CX329" s="100" t="s">
        <v>2276</v>
      </c>
      <c r="CY329" s="100" t="s">
        <v>2616</v>
      </c>
      <c r="CZ329" s="100" t="s">
        <v>2617</v>
      </c>
      <c r="DA329" s="100" t="s">
        <v>2650</v>
      </c>
    </row>
    <row r="330" spans="2:105" ht="114.75" hidden="1" x14ac:dyDescent="0.25">
      <c r="B330" s="65" t="s">
        <v>2657</v>
      </c>
      <c r="C330" s="65" t="s">
        <v>2658</v>
      </c>
      <c r="D330" s="63" t="s">
        <v>1166</v>
      </c>
      <c r="E330" s="100" t="s">
        <v>2609</v>
      </c>
      <c r="F330" s="63" t="s">
        <v>2610</v>
      </c>
      <c r="G330" s="62" t="s">
        <v>183</v>
      </c>
      <c r="H330" s="63" t="s">
        <v>2611</v>
      </c>
      <c r="I330" s="63" t="s">
        <v>185</v>
      </c>
      <c r="J330" s="307">
        <v>2015</v>
      </c>
      <c r="K330" s="308" t="s">
        <v>490</v>
      </c>
      <c r="L330" s="63" t="s">
        <v>242</v>
      </c>
      <c r="M330" s="63" t="s">
        <v>2659</v>
      </c>
      <c r="N330" s="63" t="s">
        <v>2660</v>
      </c>
      <c r="O330" s="63" t="s">
        <v>2661</v>
      </c>
      <c r="P330" s="63" t="s">
        <v>257</v>
      </c>
      <c r="Q330" s="63" t="s">
        <v>232</v>
      </c>
      <c r="R330" s="63"/>
      <c r="S330" s="68">
        <v>0.3</v>
      </c>
      <c r="T330" s="69">
        <v>0</v>
      </c>
      <c r="U330" s="69">
        <v>0.15</v>
      </c>
      <c r="V330" s="69">
        <v>0.23</v>
      </c>
      <c r="W330" s="69">
        <v>0.3</v>
      </c>
      <c r="X330" s="71">
        <v>120473147</v>
      </c>
      <c r="Y330" s="97">
        <v>120473147</v>
      </c>
      <c r="Z330" s="79"/>
      <c r="AA330" s="79"/>
      <c r="AB330" s="79"/>
      <c r="AC330" s="79"/>
      <c r="AD330" s="79"/>
      <c r="AE330" s="79"/>
      <c r="AF330" s="79"/>
      <c r="AG330" s="79"/>
      <c r="AH330" s="79"/>
      <c r="AI330" s="79"/>
      <c r="AJ330" s="79"/>
      <c r="AK330" s="71">
        <v>129508633</v>
      </c>
      <c r="AL330" s="97">
        <v>129508633</v>
      </c>
      <c r="AM330" s="79"/>
      <c r="AN330" s="79"/>
      <c r="AO330" s="79"/>
      <c r="AP330" s="79"/>
      <c r="AQ330" s="79"/>
      <c r="AR330" s="79"/>
      <c r="AS330" s="79"/>
      <c r="AT330" s="79"/>
      <c r="AU330" s="79"/>
      <c r="AV330" s="79"/>
      <c r="AW330" s="79"/>
      <c r="AX330" s="71">
        <v>139221781</v>
      </c>
      <c r="AY330" s="97">
        <v>139221781</v>
      </c>
      <c r="AZ330" s="79"/>
      <c r="BA330" s="79"/>
      <c r="BB330" s="79"/>
      <c r="BC330" s="79"/>
      <c r="BD330" s="79"/>
      <c r="BE330" s="79"/>
      <c r="BF330" s="79"/>
      <c r="BG330" s="79"/>
      <c r="BH330" s="79"/>
      <c r="BI330" s="79"/>
      <c r="BJ330" s="79"/>
      <c r="BK330" s="71">
        <v>149663414</v>
      </c>
      <c r="BL330" s="97">
        <v>149663414</v>
      </c>
      <c r="BM330" s="79"/>
      <c r="BN330" s="79"/>
      <c r="BO330" s="79"/>
      <c r="BP330" s="79"/>
      <c r="BQ330" s="79"/>
      <c r="BR330" s="79"/>
      <c r="BS330" s="79"/>
      <c r="BT330" s="79"/>
      <c r="BU330" s="79"/>
      <c r="BV330" s="79"/>
      <c r="BW330" s="79"/>
      <c r="BX330" s="71">
        <v>538866975</v>
      </c>
      <c r="BY330" s="73">
        <v>538866975</v>
      </c>
      <c r="BZ330" s="73">
        <v>0</v>
      </c>
      <c r="CA330" s="73">
        <v>0</v>
      </c>
      <c r="CB330" s="73">
        <v>0</v>
      </c>
      <c r="CC330" s="73">
        <v>0</v>
      </c>
      <c r="CD330" s="73">
        <v>0</v>
      </c>
      <c r="CE330" s="73">
        <v>0</v>
      </c>
      <c r="CF330" s="73">
        <v>0</v>
      </c>
      <c r="CG330" s="73">
        <v>0</v>
      </c>
      <c r="CH330" s="73">
        <v>0</v>
      </c>
      <c r="CI330" s="73">
        <v>0</v>
      </c>
      <c r="CJ330" s="73">
        <v>0</v>
      </c>
      <c r="CK330" s="63" t="s">
        <v>2662</v>
      </c>
      <c r="CL330" s="74" t="s">
        <v>1989</v>
      </c>
      <c r="CM330" s="74" t="s">
        <v>1990</v>
      </c>
      <c r="CN330" s="74" t="s">
        <v>210</v>
      </c>
      <c r="CO330" s="60">
        <v>2</v>
      </c>
      <c r="CP330" s="61" t="s">
        <v>2276</v>
      </c>
      <c r="CQ330" s="60">
        <v>205</v>
      </c>
      <c r="CR330" s="61" t="s">
        <v>2616</v>
      </c>
      <c r="CS330" s="60">
        <v>20501</v>
      </c>
      <c r="CT330" s="61" t="s">
        <v>2617</v>
      </c>
      <c r="CU330" s="62">
        <v>2050102</v>
      </c>
      <c r="CV330" s="63" t="s">
        <v>2650</v>
      </c>
      <c r="CW330" s="100" t="s">
        <v>2619</v>
      </c>
      <c r="CX330" s="100" t="s">
        <v>2276</v>
      </c>
      <c r="CY330" s="100" t="s">
        <v>2616</v>
      </c>
      <c r="CZ330" s="100" t="s">
        <v>2617</v>
      </c>
      <c r="DA330" s="100" t="s">
        <v>2650</v>
      </c>
    </row>
    <row r="331" spans="2:105" ht="114.75" hidden="1" x14ac:dyDescent="0.25">
      <c r="B331" s="65" t="s">
        <v>2663</v>
      </c>
      <c r="C331" s="65" t="s">
        <v>2664</v>
      </c>
      <c r="D331" s="63" t="s">
        <v>486</v>
      </c>
      <c r="E331" s="100" t="s">
        <v>2609</v>
      </c>
      <c r="F331" s="63" t="s">
        <v>2610</v>
      </c>
      <c r="G331" s="62" t="s">
        <v>183</v>
      </c>
      <c r="H331" s="63" t="s">
        <v>2611</v>
      </c>
      <c r="I331" s="63" t="s">
        <v>185</v>
      </c>
      <c r="J331" s="307">
        <v>2015</v>
      </c>
      <c r="K331" s="308" t="s">
        <v>490</v>
      </c>
      <c r="L331" s="63" t="s">
        <v>2622</v>
      </c>
      <c r="M331" s="63" t="s">
        <v>2665</v>
      </c>
      <c r="N331" s="63" t="s">
        <v>2624</v>
      </c>
      <c r="O331" s="63" t="s">
        <v>2625</v>
      </c>
      <c r="P331" s="63" t="s">
        <v>657</v>
      </c>
      <c r="Q331" s="63" t="s">
        <v>2666</v>
      </c>
      <c r="R331" s="63"/>
      <c r="S331" s="68">
        <v>3</v>
      </c>
      <c r="T331" s="69">
        <v>0</v>
      </c>
      <c r="U331" s="69">
        <v>1</v>
      </c>
      <c r="V331" s="69">
        <v>2</v>
      </c>
      <c r="W331" s="69">
        <v>3</v>
      </c>
      <c r="X331" s="71">
        <v>0</v>
      </c>
      <c r="Y331" s="79"/>
      <c r="Z331" s="79"/>
      <c r="AA331" s="79"/>
      <c r="AB331" s="79"/>
      <c r="AC331" s="79"/>
      <c r="AD331" s="79"/>
      <c r="AE331" s="79"/>
      <c r="AF331" s="79"/>
      <c r="AG331" s="79"/>
      <c r="AH331" s="79"/>
      <c r="AI331" s="79"/>
      <c r="AJ331" s="79"/>
      <c r="AK331" s="71">
        <v>150000000</v>
      </c>
      <c r="AL331" s="79">
        <v>150000000</v>
      </c>
      <c r="AM331" s="79"/>
      <c r="AN331" s="79"/>
      <c r="AO331" s="79"/>
      <c r="AP331" s="79"/>
      <c r="AQ331" s="79"/>
      <c r="AR331" s="79"/>
      <c r="AS331" s="79"/>
      <c r="AT331" s="79"/>
      <c r="AU331" s="79"/>
      <c r="AV331" s="79"/>
      <c r="AW331" s="79"/>
      <c r="AX331" s="71">
        <v>150000000</v>
      </c>
      <c r="AY331" s="79">
        <v>150000000</v>
      </c>
      <c r="AZ331" s="79"/>
      <c r="BA331" s="79"/>
      <c r="BB331" s="79"/>
      <c r="BC331" s="79"/>
      <c r="BD331" s="79"/>
      <c r="BE331" s="79"/>
      <c r="BF331" s="79"/>
      <c r="BG331" s="79"/>
      <c r="BH331" s="79"/>
      <c r="BI331" s="79"/>
      <c r="BJ331" s="79"/>
      <c r="BK331" s="71">
        <v>200000000</v>
      </c>
      <c r="BL331" s="101">
        <v>200000000</v>
      </c>
      <c r="BM331" s="79"/>
      <c r="BN331" s="79"/>
      <c r="BO331" s="79"/>
      <c r="BP331" s="79"/>
      <c r="BQ331" s="79"/>
      <c r="BR331" s="79"/>
      <c r="BS331" s="79"/>
      <c r="BT331" s="79"/>
      <c r="BU331" s="79"/>
      <c r="BV331" s="79"/>
      <c r="BW331" s="79"/>
      <c r="BX331" s="71">
        <v>500000000</v>
      </c>
      <c r="BY331" s="73">
        <v>500000000</v>
      </c>
      <c r="BZ331" s="73">
        <v>0</v>
      </c>
      <c r="CA331" s="73">
        <v>0</v>
      </c>
      <c r="CB331" s="73">
        <v>0</v>
      </c>
      <c r="CC331" s="73">
        <v>0</v>
      </c>
      <c r="CD331" s="73">
        <v>0</v>
      </c>
      <c r="CE331" s="73">
        <v>0</v>
      </c>
      <c r="CF331" s="73">
        <v>0</v>
      </c>
      <c r="CG331" s="73">
        <v>0</v>
      </c>
      <c r="CH331" s="73">
        <v>0</v>
      </c>
      <c r="CI331" s="73">
        <v>0</v>
      </c>
      <c r="CJ331" s="73">
        <v>0</v>
      </c>
      <c r="CK331" s="63" t="s">
        <v>2667</v>
      </c>
      <c r="CL331" s="74" t="s">
        <v>1989</v>
      </c>
      <c r="CM331" s="74" t="s">
        <v>1990</v>
      </c>
      <c r="CN331" s="74" t="s">
        <v>210</v>
      </c>
      <c r="CO331" s="60">
        <v>2</v>
      </c>
      <c r="CP331" s="61" t="s">
        <v>2276</v>
      </c>
      <c r="CQ331" s="60">
        <v>205</v>
      </c>
      <c r="CR331" s="61" t="s">
        <v>2616</v>
      </c>
      <c r="CS331" s="60">
        <v>20501</v>
      </c>
      <c r="CT331" s="61" t="s">
        <v>2617</v>
      </c>
      <c r="CU331" s="62">
        <v>2050102</v>
      </c>
      <c r="CV331" s="63" t="s">
        <v>2650</v>
      </c>
      <c r="CW331" s="100" t="s">
        <v>2619</v>
      </c>
      <c r="CX331" s="100" t="s">
        <v>2276</v>
      </c>
      <c r="CY331" s="100" t="s">
        <v>2616</v>
      </c>
      <c r="CZ331" s="100" t="s">
        <v>2617</v>
      </c>
      <c r="DA331" s="100" t="s">
        <v>2650</v>
      </c>
    </row>
    <row r="332" spans="2:105" ht="114.75" hidden="1" x14ac:dyDescent="0.25">
      <c r="B332" s="65" t="s">
        <v>2668</v>
      </c>
      <c r="C332" s="65" t="s">
        <v>2669</v>
      </c>
      <c r="D332" s="63" t="s">
        <v>486</v>
      </c>
      <c r="E332" s="100" t="s">
        <v>2609</v>
      </c>
      <c r="F332" s="63" t="s">
        <v>2610</v>
      </c>
      <c r="G332" s="62" t="s">
        <v>240</v>
      </c>
      <c r="H332" s="63" t="s">
        <v>2611</v>
      </c>
      <c r="I332" s="63" t="s">
        <v>185</v>
      </c>
      <c r="J332" s="307">
        <v>2015</v>
      </c>
      <c r="K332" s="308" t="s">
        <v>490</v>
      </c>
      <c r="L332" s="63" t="s">
        <v>2622</v>
      </c>
      <c r="M332" s="63" t="s">
        <v>2670</v>
      </c>
      <c r="N332" s="63" t="s">
        <v>2624</v>
      </c>
      <c r="O332" s="63" t="s">
        <v>2671</v>
      </c>
      <c r="P332" s="63" t="s">
        <v>190</v>
      </c>
      <c r="Q332" s="63" t="s">
        <v>2672</v>
      </c>
      <c r="R332" s="63"/>
      <c r="S332" s="68">
        <v>0</v>
      </c>
      <c r="T332" s="69">
        <v>0</v>
      </c>
      <c r="U332" s="69">
        <v>0</v>
      </c>
      <c r="V332" s="69">
        <v>1</v>
      </c>
      <c r="W332" s="69">
        <v>0</v>
      </c>
      <c r="X332" s="71">
        <v>0</v>
      </c>
      <c r="Y332" s="79"/>
      <c r="Z332" s="79"/>
      <c r="AA332" s="79"/>
      <c r="AB332" s="79"/>
      <c r="AC332" s="79"/>
      <c r="AD332" s="79"/>
      <c r="AE332" s="79"/>
      <c r="AF332" s="79"/>
      <c r="AG332" s="79"/>
      <c r="AH332" s="79"/>
      <c r="AI332" s="79"/>
      <c r="AJ332" s="79"/>
      <c r="AK332" s="71">
        <v>0</v>
      </c>
      <c r="AL332" s="79"/>
      <c r="AM332" s="79"/>
      <c r="AN332" s="79"/>
      <c r="AO332" s="79"/>
      <c r="AP332" s="79"/>
      <c r="AQ332" s="79"/>
      <c r="AR332" s="79"/>
      <c r="AS332" s="79"/>
      <c r="AT332" s="79"/>
      <c r="AU332" s="79"/>
      <c r="AV332" s="79"/>
      <c r="AW332" s="79"/>
      <c r="AX332" s="71">
        <v>80000000</v>
      </c>
      <c r="AY332" s="79">
        <v>80000000</v>
      </c>
      <c r="AZ332" s="79"/>
      <c r="BA332" s="79"/>
      <c r="BB332" s="79"/>
      <c r="BC332" s="79"/>
      <c r="BD332" s="79"/>
      <c r="BE332" s="79"/>
      <c r="BF332" s="79"/>
      <c r="BG332" s="79"/>
      <c r="BH332" s="79"/>
      <c r="BI332" s="79"/>
      <c r="BJ332" s="79"/>
      <c r="BK332" s="71">
        <v>0</v>
      </c>
      <c r="BL332" s="79"/>
      <c r="BM332" s="79"/>
      <c r="BN332" s="79"/>
      <c r="BO332" s="79"/>
      <c r="BP332" s="79"/>
      <c r="BQ332" s="79"/>
      <c r="BR332" s="79"/>
      <c r="BS332" s="79"/>
      <c r="BT332" s="79"/>
      <c r="BU332" s="79"/>
      <c r="BV332" s="79"/>
      <c r="BW332" s="79"/>
      <c r="BX332" s="71">
        <v>80000000</v>
      </c>
      <c r="BY332" s="73">
        <v>80000000</v>
      </c>
      <c r="BZ332" s="73">
        <v>0</v>
      </c>
      <c r="CA332" s="73">
        <v>0</v>
      </c>
      <c r="CB332" s="73">
        <v>0</v>
      </c>
      <c r="CC332" s="73">
        <v>0</v>
      </c>
      <c r="CD332" s="73">
        <v>0</v>
      </c>
      <c r="CE332" s="73">
        <v>0</v>
      </c>
      <c r="CF332" s="73">
        <v>0</v>
      </c>
      <c r="CG332" s="73">
        <v>0</v>
      </c>
      <c r="CH332" s="73">
        <v>0</v>
      </c>
      <c r="CI332" s="73">
        <v>0</v>
      </c>
      <c r="CJ332" s="73">
        <v>0</v>
      </c>
      <c r="CK332" s="63" t="s">
        <v>2673</v>
      </c>
      <c r="CL332" s="74" t="s">
        <v>1989</v>
      </c>
      <c r="CM332" s="74" t="s">
        <v>1990</v>
      </c>
      <c r="CN332" s="74" t="s">
        <v>210</v>
      </c>
      <c r="CO332" s="60">
        <v>2</v>
      </c>
      <c r="CP332" s="61" t="s">
        <v>2276</v>
      </c>
      <c r="CQ332" s="60">
        <v>205</v>
      </c>
      <c r="CR332" s="61" t="s">
        <v>2616</v>
      </c>
      <c r="CS332" s="60">
        <v>20501</v>
      </c>
      <c r="CT332" s="61" t="s">
        <v>2617</v>
      </c>
      <c r="CU332" s="62">
        <v>2050102</v>
      </c>
      <c r="CV332" s="63" t="s">
        <v>2650</v>
      </c>
      <c r="CW332" s="100" t="s">
        <v>2619</v>
      </c>
      <c r="CX332" s="100" t="s">
        <v>2276</v>
      </c>
      <c r="CY332" s="100" t="s">
        <v>2616</v>
      </c>
      <c r="CZ332" s="100" t="s">
        <v>2617</v>
      </c>
      <c r="DA332" s="100" t="s">
        <v>2650</v>
      </c>
    </row>
    <row r="333" spans="2:105" ht="114.75" hidden="1" x14ac:dyDescent="0.25">
      <c r="B333" s="65" t="s">
        <v>2674</v>
      </c>
      <c r="C333" s="75" t="s">
        <v>2675</v>
      </c>
      <c r="D333" s="63" t="s">
        <v>239</v>
      </c>
      <c r="E333" s="100" t="s">
        <v>2609</v>
      </c>
      <c r="F333" s="63" t="s">
        <v>2610</v>
      </c>
      <c r="G333" s="62" t="s">
        <v>183</v>
      </c>
      <c r="H333" s="63" t="s">
        <v>241</v>
      </c>
      <c r="I333" s="63" t="s">
        <v>185</v>
      </c>
      <c r="J333" s="307">
        <v>2015</v>
      </c>
      <c r="K333" s="308" t="s">
        <v>490</v>
      </c>
      <c r="L333" s="63" t="s">
        <v>242</v>
      </c>
      <c r="M333" s="63" t="s">
        <v>2676</v>
      </c>
      <c r="N333" s="63" t="s">
        <v>2677</v>
      </c>
      <c r="O333" s="63"/>
      <c r="P333" s="63" t="s">
        <v>257</v>
      </c>
      <c r="Q333" s="63" t="s">
        <v>2678</v>
      </c>
      <c r="R333" s="63"/>
      <c r="S333" s="68">
        <v>145</v>
      </c>
      <c r="T333" s="69">
        <v>0</v>
      </c>
      <c r="U333" s="69">
        <v>70</v>
      </c>
      <c r="V333" s="69">
        <v>115</v>
      </c>
      <c r="W333" s="69">
        <v>145</v>
      </c>
      <c r="X333" s="71">
        <v>0</v>
      </c>
      <c r="Y333" s="78"/>
      <c r="Z333" s="79"/>
      <c r="AA333" s="79"/>
      <c r="AB333" s="79"/>
      <c r="AC333" s="79"/>
      <c r="AD333" s="79"/>
      <c r="AE333" s="79"/>
      <c r="AF333" s="79"/>
      <c r="AG333" s="79"/>
      <c r="AH333" s="79"/>
      <c r="AI333" s="79"/>
      <c r="AJ333" s="79"/>
      <c r="AK333" s="71">
        <v>58000000</v>
      </c>
      <c r="AL333" s="78"/>
      <c r="AM333" s="79"/>
      <c r="AN333" s="79"/>
      <c r="AO333" s="79"/>
      <c r="AP333" s="79"/>
      <c r="AQ333" s="79"/>
      <c r="AR333" s="79"/>
      <c r="AS333" s="79"/>
      <c r="AT333" s="79">
        <v>58000000</v>
      </c>
      <c r="AU333" s="79"/>
      <c r="AV333" s="79"/>
      <c r="AW333" s="79"/>
      <c r="AX333" s="71">
        <v>96000000</v>
      </c>
      <c r="AY333" s="78"/>
      <c r="AZ333" s="79"/>
      <c r="BA333" s="79"/>
      <c r="BB333" s="79"/>
      <c r="BC333" s="79"/>
      <c r="BD333" s="79"/>
      <c r="BE333" s="79"/>
      <c r="BF333" s="79"/>
      <c r="BG333" s="79">
        <v>96000000</v>
      </c>
      <c r="BH333" s="79"/>
      <c r="BI333" s="79"/>
      <c r="BJ333" s="79"/>
      <c r="BK333" s="71">
        <v>124000000</v>
      </c>
      <c r="BL333" s="78"/>
      <c r="BM333" s="79"/>
      <c r="BN333" s="79"/>
      <c r="BO333" s="79"/>
      <c r="BP333" s="79"/>
      <c r="BQ333" s="79"/>
      <c r="BR333" s="79"/>
      <c r="BS333" s="79"/>
      <c r="BT333" s="79">
        <v>124000000</v>
      </c>
      <c r="BU333" s="79"/>
      <c r="BV333" s="79"/>
      <c r="BW333" s="79"/>
      <c r="BX333" s="71">
        <v>278000000</v>
      </c>
      <c r="BY333" s="73">
        <v>0</v>
      </c>
      <c r="BZ333" s="73">
        <v>0</v>
      </c>
      <c r="CA333" s="73">
        <v>0</v>
      </c>
      <c r="CB333" s="73">
        <v>0</v>
      </c>
      <c r="CC333" s="73">
        <v>0</v>
      </c>
      <c r="CD333" s="73">
        <v>0</v>
      </c>
      <c r="CE333" s="73">
        <v>0</v>
      </c>
      <c r="CF333" s="73">
        <v>0</v>
      </c>
      <c r="CG333" s="73">
        <v>278000000</v>
      </c>
      <c r="CH333" s="73">
        <v>0</v>
      </c>
      <c r="CI333" s="73">
        <v>0</v>
      </c>
      <c r="CJ333" s="73">
        <v>0</v>
      </c>
      <c r="CK333" s="63" t="s">
        <v>2679</v>
      </c>
      <c r="CL333" s="74" t="s">
        <v>249</v>
      </c>
      <c r="CM333" s="74" t="s">
        <v>250</v>
      </c>
      <c r="CN333" s="74" t="s">
        <v>210</v>
      </c>
      <c r="CO333" s="60">
        <v>2</v>
      </c>
      <c r="CP333" s="61" t="s">
        <v>2276</v>
      </c>
      <c r="CQ333" s="60">
        <v>205</v>
      </c>
      <c r="CR333" s="61" t="s">
        <v>2616</v>
      </c>
      <c r="CS333" s="60">
        <v>20501</v>
      </c>
      <c r="CT333" s="61" t="s">
        <v>2617</v>
      </c>
      <c r="CU333" s="62">
        <v>2050102</v>
      </c>
      <c r="CV333" s="63" t="s">
        <v>2650</v>
      </c>
      <c r="CW333" s="100" t="s">
        <v>2619</v>
      </c>
      <c r="CX333" s="100" t="s">
        <v>2276</v>
      </c>
      <c r="CY333" s="100" t="s">
        <v>2616</v>
      </c>
      <c r="CZ333" s="100" t="s">
        <v>2617</v>
      </c>
      <c r="DA333" s="100" t="s">
        <v>2650</v>
      </c>
    </row>
    <row r="334" spans="2:105" ht="102" hidden="1" x14ac:dyDescent="0.25">
      <c r="B334" s="65" t="s">
        <v>2680</v>
      </c>
      <c r="C334" s="65" t="s">
        <v>2681</v>
      </c>
      <c r="D334" s="63" t="s">
        <v>486</v>
      </c>
      <c r="E334" s="100" t="s">
        <v>2609</v>
      </c>
      <c r="F334" s="63" t="s">
        <v>2610</v>
      </c>
      <c r="G334" s="62" t="s">
        <v>183</v>
      </c>
      <c r="H334" s="63" t="s">
        <v>2611</v>
      </c>
      <c r="I334" s="63" t="s">
        <v>185</v>
      </c>
      <c r="J334" s="307">
        <v>2015</v>
      </c>
      <c r="K334" s="308" t="s">
        <v>490</v>
      </c>
      <c r="L334" s="63" t="s">
        <v>2622</v>
      </c>
      <c r="M334" s="63" t="s">
        <v>2682</v>
      </c>
      <c r="N334" s="63" t="s">
        <v>2624</v>
      </c>
      <c r="O334" s="63" t="s">
        <v>2625</v>
      </c>
      <c r="P334" s="63" t="s">
        <v>257</v>
      </c>
      <c r="Q334" s="63" t="s">
        <v>2683</v>
      </c>
      <c r="R334" s="63"/>
      <c r="S334" s="68">
        <v>3</v>
      </c>
      <c r="T334" s="69">
        <v>0</v>
      </c>
      <c r="U334" s="69">
        <v>1</v>
      </c>
      <c r="V334" s="69">
        <v>2</v>
      </c>
      <c r="W334" s="69">
        <v>3</v>
      </c>
      <c r="X334" s="71">
        <v>0</v>
      </c>
      <c r="Y334" s="79"/>
      <c r="Z334" s="79"/>
      <c r="AA334" s="79"/>
      <c r="AB334" s="79"/>
      <c r="AC334" s="79"/>
      <c r="AD334" s="79"/>
      <c r="AE334" s="79"/>
      <c r="AF334" s="79"/>
      <c r="AG334" s="79"/>
      <c r="AH334" s="79"/>
      <c r="AI334" s="79"/>
      <c r="AJ334" s="79"/>
      <c r="AK334" s="71">
        <v>39000000</v>
      </c>
      <c r="AL334" s="101">
        <v>39000000</v>
      </c>
      <c r="AM334" s="79"/>
      <c r="AN334" s="79"/>
      <c r="AO334" s="79"/>
      <c r="AP334" s="79"/>
      <c r="AQ334" s="79"/>
      <c r="AR334" s="79"/>
      <c r="AS334" s="79"/>
      <c r="AT334" s="79"/>
      <c r="AU334" s="79"/>
      <c r="AV334" s="79"/>
      <c r="AW334" s="79"/>
      <c r="AX334" s="71">
        <v>30000000</v>
      </c>
      <c r="AY334" s="79">
        <v>30000000</v>
      </c>
      <c r="AZ334" s="79"/>
      <c r="BA334" s="79"/>
      <c r="BB334" s="79"/>
      <c r="BC334" s="79"/>
      <c r="BD334" s="79"/>
      <c r="BE334" s="79"/>
      <c r="BF334" s="79"/>
      <c r="BG334" s="79"/>
      <c r="BH334" s="79"/>
      <c r="BI334" s="79"/>
      <c r="BJ334" s="79"/>
      <c r="BK334" s="71">
        <v>60000000</v>
      </c>
      <c r="BL334" s="79">
        <v>60000000</v>
      </c>
      <c r="BM334" s="79"/>
      <c r="BN334" s="79"/>
      <c r="BO334" s="79"/>
      <c r="BP334" s="79"/>
      <c r="BQ334" s="79"/>
      <c r="BR334" s="79"/>
      <c r="BS334" s="79"/>
      <c r="BT334" s="79"/>
      <c r="BU334" s="79"/>
      <c r="BV334" s="79"/>
      <c r="BW334" s="79"/>
      <c r="BX334" s="71">
        <v>129000000</v>
      </c>
      <c r="BY334" s="73">
        <v>129000000</v>
      </c>
      <c r="BZ334" s="73">
        <v>0</v>
      </c>
      <c r="CA334" s="73">
        <v>0</v>
      </c>
      <c r="CB334" s="73">
        <v>0</v>
      </c>
      <c r="CC334" s="73">
        <v>0</v>
      </c>
      <c r="CD334" s="73">
        <v>0</v>
      </c>
      <c r="CE334" s="73">
        <v>0</v>
      </c>
      <c r="CF334" s="73">
        <v>0</v>
      </c>
      <c r="CG334" s="73">
        <v>0</v>
      </c>
      <c r="CH334" s="73">
        <v>0</v>
      </c>
      <c r="CI334" s="73">
        <v>0</v>
      </c>
      <c r="CJ334" s="73">
        <v>0</v>
      </c>
      <c r="CK334" s="63" t="s">
        <v>2684</v>
      </c>
      <c r="CL334" s="74" t="s">
        <v>1989</v>
      </c>
      <c r="CM334" s="74" t="s">
        <v>1990</v>
      </c>
      <c r="CN334" s="74" t="s">
        <v>210</v>
      </c>
      <c r="CO334" s="60">
        <v>2</v>
      </c>
      <c r="CP334" s="61" t="s">
        <v>2276</v>
      </c>
      <c r="CQ334" s="60">
        <v>205</v>
      </c>
      <c r="CR334" s="61" t="s">
        <v>2616</v>
      </c>
      <c r="CS334" s="60">
        <v>20501</v>
      </c>
      <c r="CT334" s="61" t="s">
        <v>2617</v>
      </c>
      <c r="CU334" s="62">
        <v>2050103</v>
      </c>
      <c r="CV334" s="63" t="s">
        <v>2685</v>
      </c>
      <c r="CW334" s="100" t="s">
        <v>2619</v>
      </c>
      <c r="CX334" s="100" t="s">
        <v>2276</v>
      </c>
      <c r="CY334" s="100" t="s">
        <v>2616</v>
      </c>
      <c r="CZ334" s="100" t="s">
        <v>2617</v>
      </c>
      <c r="DA334" s="100" t="s">
        <v>2685</v>
      </c>
    </row>
    <row r="335" spans="2:105" ht="102" hidden="1" x14ac:dyDescent="0.25">
      <c r="B335" s="65" t="s">
        <v>2686</v>
      </c>
      <c r="C335" s="65" t="s">
        <v>2687</v>
      </c>
      <c r="D335" s="63" t="s">
        <v>486</v>
      </c>
      <c r="E335" s="100" t="s">
        <v>2609</v>
      </c>
      <c r="F335" s="63" t="s">
        <v>2610</v>
      </c>
      <c r="G335" s="62" t="s">
        <v>240</v>
      </c>
      <c r="H335" s="63" t="s">
        <v>2611</v>
      </c>
      <c r="I335" s="63" t="s">
        <v>185</v>
      </c>
      <c r="J335" s="307">
        <v>2015</v>
      </c>
      <c r="K335" s="308" t="s">
        <v>490</v>
      </c>
      <c r="L335" s="63" t="s">
        <v>2622</v>
      </c>
      <c r="M335" s="63" t="s">
        <v>2688</v>
      </c>
      <c r="N335" s="63" t="s">
        <v>2689</v>
      </c>
      <c r="O335" s="63" t="s">
        <v>2690</v>
      </c>
      <c r="P335" s="63" t="s">
        <v>190</v>
      </c>
      <c r="Q335" s="63" t="s">
        <v>2683</v>
      </c>
      <c r="R335" s="63"/>
      <c r="S335" s="68">
        <v>1</v>
      </c>
      <c r="T335" s="69">
        <v>0</v>
      </c>
      <c r="U335" s="69">
        <v>1</v>
      </c>
      <c r="V335" s="69">
        <v>1</v>
      </c>
      <c r="W335" s="69">
        <v>1</v>
      </c>
      <c r="X335" s="71">
        <v>0</v>
      </c>
      <c r="Y335" s="79"/>
      <c r="Z335" s="79"/>
      <c r="AA335" s="79"/>
      <c r="AB335" s="79"/>
      <c r="AC335" s="79"/>
      <c r="AD335" s="79"/>
      <c r="AE335" s="79"/>
      <c r="AF335" s="79"/>
      <c r="AG335" s="79"/>
      <c r="AH335" s="79"/>
      <c r="AI335" s="79"/>
      <c r="AJ335" s="79"/>
      <c r="AK335" s="71">
        <v>20000000</v>
      </c>
      <c r="AL335" s="101">
        <v>20000000</v>
      </c>
      <c r="AM335" s="79"/>
      <c r="AN335" s="79"/>
      <c r="AO335" s="79"/>
      <c r="AP335" s="79"/>
      <c r="AQ335" s="79"/>
      <c r="AR335" s="79"/>
      <c r="AS335" s="79"/>
      <c r="AT335" s="79"/>
      <c r="AU335" s="79"/>
      <c r="AV335" s="79"/>
      <c r="AW335" s="79"/>
      <c r="AX335" s="71">
        <v>20000000</v>
      </c>
      <c r="AY335" s="101">
        <v>20000000</v>
      </c>
      <c r="AZ335" s="79"/>
      <c r="BA335" s="79"/>
      <c r="BB335" s="79"/>
      <c r="BC335" s="79"/>
      <c r="BD335" s="79"/>
      <c r="BE335" s="79"/>
      <c r="BF335" s="79"/>
      <c r="BG335" s="79"/>
      <c r="BH335" s="79"/>
      <c r="BI335" s="79"/>
      <c r="BJ335" s="79"/>
      <c r="BK335" s="71">
        <v>20000000</v>
      </c>
      <c r="BL335" s="101">
        <v>20000000</v>
      </c>
      <c r="BM335" s="79"/>
      <c r="BN335" s="79"/>
      <c r="BO335" s="79"/>
      <c r="BP335" s="79"/>
      <c r="BQ335" s="79"/>
      <c r="BR335" s="79"/>
      <c r="BS335" s="79"/>
      <c r="BT335" s="79"/>
      <c r="BU335" s="79"/>
      <c r="BV335" s="79"/>
      <c r="BW335" s="79"/>
      <c r="BX335" s="71">
        <v>60000000</v>
      </c>
      <c r="BY335" s="73">
        <v>60000000</v>
      </c>
      <c r="BZ335" s="73">
        <v>0</v>
      </c>
      <c r="CA335" s="73">
        <v>0</v>
      </c>
      <c r="CB335" s="73">
        <v>0</v>
      </c>
      <c r="CC335" s="73">
        <v>0</v>
      </c>
      <c r="CD335" s="73">
        <v>0</v>
      </c>
      <c r="CE335" s="73">
        <v>0</v>
      </c>
      <c r="CF335" s="73">
        <v>0</v>
      </c>
      <c r="CG335" s="73">
        <v>0</v>
      </c>
      <c r="CH335" s="73">
        <v>0</v>
      </c>
      <c r="CI335" s="73">
        <v>0</v>
      </c>
      <c r="CJ335" s="73">
        <v>0</v>
      </c>
      <c r="CK335" s="63" t="s">
        <v>2691</v>
      </c>
      <c r="CL335" s="74" t="s">
        <v>1989</v>
      </c>
      <c r="CM335" s="74" t="s">
        <v>1990</v>
      </c>
      <c r="CN335" s="74" t="s">
        <v>210</v>
      </c>
      <c r="CO335" s="60">
        <v>2</v>
      </c>
      <c r="CP335" s="61" t="s">
        <v>2276</v>
      </c>
      <c r="CQ335" s="60">
        <v>205</v>
      </c>
      <c r="CR335" s="61" t="s">
        <v>2616</v>
      </c>
      <c r="CS335" s="60">
        <v>20501</v>
      </c>
      <c r="CT335" s="61" t="s">
        <v>2617</v>
      </c>
      <c r="CU335" s="62">
        <v>2050103</v>
      </c>
      <c r="CV335" s="63" t="s">
        <v>2685</v>
      </c>
      <c r="CW335" s="100" t="s">
        <v>2619</v>
      </c>
      <c r="CX335" s="100" t="s">
        <v>2276</v>
      </c>
      <c r="CY335" s="100" t="s">
        <v>2616</v>
      </c>
      <c r="CZ335" s="100" t="s">
        <v>2617</v>
      </c>
      <c r="DA335" s="100" t="s">
        <v>2685</v>
      </c>
    </row>
    <row r="336" spans="2:105" ht="102" hidden="1" x14ac:dyDescent="0.25">
      <c r="B336" s="65" t="s">
        <v>2692</v>
      </c>
      <c r="C336" s="65" t="s">
        <v>2693</v>
      </c>
      <c r="D336" s="63" t="s">
        <v>486</v>
      </c>
      <c r="E336" s="100" t="s">
        <v>2609</v>
      </c>
      <c r="F336" s="63" t="s">
        <v>2610</v>
      </c>
      <c r="G336" s="62" t="s">
        <v>240</v>
      </c>
      <c r="H336" s="63" t="s">
        <v>2611</v>
      </c>
      <c r="I336" s="63" t="s">
        <v>185</v>
      </c>
      <c r="J336" s="307">
        <v>2015</v>
      </c>
      <c r="K336" s="308" t="s">
        <v>490</v>
      </c>
      <c r="L336" s="63" t="s">
        <v>2622</v>
      </c>
      <c r="M336" s="63" t="s">
        <v>2694</v>
      </c>
      <c r="N336" s="63" t="s">
        <v>2689</v>
      </c>
      <c r="O336" s="63" t="s">
        <v>2695</v>
      </c>
      <c r="P336" s="63" t="s">
        <v>190</v>
      </c>
      <c r="Q336" s="63" t="s">
        <v>2683</v>
      </c>
      <c r="R336" s="63"/>
      <c r="S336" s="68">
        <v>0</v>
      </c>
      <c r="T336" s="69">
        <v>0</v>
      </c>
      <c r="U336" s="69">
        <v>1</v>
      </c>
      <c r="V336" s="69">
        <v>0</v>
      </c>
      <c r="W336" s="69">
        <v>0</v>
      </c>
      <c r="X336" s="71">
        <v>0</v>
      </c>
      <c r="Y336" s="79"/>
      <c r="Z336" s="79"/>
      <c r="AA336" s="79"/>
      <c r="AB336" s="79"/>
      <c r="AC336" s="79"/>
      <c r="AD336" s="79"/>
      <c r="AE336" s="79"/>
      <c r="AF336" s="79"/>
      <c r="AG336" s="79"/>
      <c r="AH336" s="79"/>
      <c r="AI336" s="79"/>
      <c r="AJ336" s="79"/>
      <c r="AK336" s="71">
        <v>5000000</v>
      </c>
      <c r="AL336" s="101">
        <v>5000000</v>
      </c>
      <c r="AM336" s="79"/>
      <c r="AN336" s="79"/>
      <c r="AO336" s="79"/>
      <c r="AP336" s="79"/>
      <c r="AQ336" s="79"/>
      <c r="AR336" s="79"/>
      <c r="AS336" s="79"/>
      <c r="AT336" s="79"/>
      <c r="AU336" s="79"/>
      <c r="AV336" s="79"/>
      <c r="AW336" s="79"/>
      <c r="AX336" s="71">
        <v>0</v>
      </c>
      <c r="AY336" s="79"/>
      <c r="AZ336" s="79"/>
      <c r="BA336" s="79"/>
      <c r="BB336" s="79"/>
      <c r="BC336" s="79"/>
      <c r="BD336" s="79"/>
      <c r="BE336" s="79"/>
      <c r="BF336" s="79"/>
      <c r="BG336" s="79"/>
      <c r="BH336" s="79"/>
      <c r="BI336" s="79"/>
      <c r="BJ336" s="79"/>
      <c r="BK336" s="71">
        <v>0</v>
      </c>
      <c r="BL336" s="79"/>
      <c r="BM336" s="79"/>
      <c r="BN336" s="79"/>
      <c r="BO336" s="79"/>
      <c r="BP336" s="79"/>
      <c r="BQ336" s="79"/>
      <c r="BR336" s="79"/>
      <c r="BS336" s="79"/>
      <c r="BT336" s="79"/>
      <c r="BU336" s="79"/>
      <c r="BV336" s="79"/>
      <c r="BW336" s="79"/>
      <c r="BX336" s="71">
        <v>5000000</v>
      </c>
      <c r="BY336" s="73">
        <v>5000000</v>
      </c>
      <c r="BZ336" s="73">
        <v>0</v>
      </c>
      <c r="CA336" s="73">
        <v>0</v>
      </c>
      <c r="CB336" s="73">
        <v>0</v>
      </c>
      <c r="CC336" s="73">
        <v>0</v>
      </c>
      <c r="CD336" s="73">
        <v>0</v>
      </c>
      <c r="CE336" s="73">
        <v>0</v>
      </c>
      <c r="CF336" s="73">
        <v>0</v>
      </c>
      <c r="CG336" s="73">
        <v>0</v>
      </c>
      <c r="CH336" s="73">
        <v>0</v>
      </c>
      <c r="CI336" s="73">
        <v>0</v>
      </c>
      <c r="CJ336" s="73">
        <v>0</v>
      </c>
      <c r="CK336" s="63" t="s">
        <v>2696</v>
      </c>
      <c r="CL336" s="74" t="s">
        <v>1989</v>
      </c>
      <c r="CM336" s="74" t="s">
        <v>1990</v>
      </c>
      <c r="CN336" s="74" t="s">
        <v>210</v>
      </c>
      <c r="CO336" s="60">
        <v>2</v>
      </c>
      <c r="CP336" s="61" t="s">
        <v>2276</v>
      </c>
      <c r="CQ336" s="60">
        <v>205</v>
      </c>
      <c r="CR336" s="61" t="s">
        <v>2616</v>
      </c>
      <c r="CS336" s="60">
        <v>20501</v>
      </c>
      <c r="CT336" s="61" t="s">
        <v>2617</v>
      </c>
      <c r="CU336" s="62">
        <v>2050103</v>
      </c>
      <c r="CV336" s="63" t="s">
        <v>2685</v>
      </c>
      <c r="CW336" s="100" t="s">
        <v>2619</v>
      </c>
      <c r="CX336" s="100" t="s">
        <v>2276</v>
      </c>
      <c r="CY336" s="100" t="s">
        <v>2616</v>
      </c>
      <c r="CZ336" s="100" t="s">
        <v>2617</v>
      </c>
      <c r="DA336" s="100" t="s">
        <v>2685</v>
      </c>
    </row>
    <row r="337" spans="2:105" ht="114.75" hidden="1" x14ac:dyDescent="0.25">
      <c r="B337" s="65" t="s">
        <v>2697</v>
      </c>
      <c r="C337" s="65" t="s">
        <v>2698</v>
      </c>
      <c r="D337" s="63" t="s">
        <v>486</v>
      </c>
      <c r="E337" s="100" t="s">
        <v>2699</v>
      </c>
      <c r="F337" s="63" t="s">
        <v>2700</v>
      </c>
      <c r="G337" s="62" t="s">
        <v>183</v>
      </c>
      <c r="H337" s="63" t="s">
        <v>2611</v>
      </c>
      <c r="I337" s="63" t="s">
        <v>185</v>
      </c>
      <c r="J337" s="307">
        <v>2015</v>
      </c>
      <c r="K337" s="308" t="s">
        <v>490</v>
      </c>
      <c r="L337" s="63" t="s">
        <v>2622</v>
      </c>
      <c r="M337" s="63" t="s">
        <v>2701</v>
      </c>
      <c r="N337" s="63" t="s">
        <v>2689</v>
      </c>
      <c r="O337" s="63" t="s">
        <v>2702</v>
      </c>
      <c r="P337" s="63" t="s">
        <v>246</v>
      </c>
      <c r="Q337" s="63" t="s">
        <v>2703</v>
      </c>
      <c r="R337" s="63"/>
      <c r="S337" s="68">
        <v>1500</v>
      </c>
      <c r="T337" s="69">
        <v>375</v>
      </c>
      <c r="U337" s="69">
        <v>750</v>
      </c>
      <c r="V337" s="69">
        <v>1125</v>
      </c>
      <c r="W337" s="69">
        <v>1500</v>
      </c>
      <c r="X337" s="71">
        <v>2565500000</v>
      </c>
      <c r="Y337" s="79">
        <v>2565500000</v>
      </c>
      <c r="Z337" s="79"/>
      <c r="AA337" s="79"/>
      <c r="AB337" s="79"/>
      <c r="AC337" s="79"/>
      <c r="AD337" s="79"/>
      <c r="AE337" s="79"/>
      <c r="AF337" s="79"/>
      <c r="AG337" s="79"/>
      <c r="AH337" s="79"/>
      <c r="AI337" s="79"/>
      <c r="AJ337" s="79"/>
      <c r="AK337" s="71">
        <v>2300000000</v>
      </c>
      <c r="AL337" s="79">
        <v>2300000000</v>
      </c>
      <c r="AM337" s="79"/>
      <c r="AN337" s="79"/>
      <c r="AO337" s="79"/>
      <c r="AP337" s="79"/>
      <c r="AQ337" s="79"/>
      <c r="AR337" s="79"/>
      <c r="AS337" s="79"/>
      <c r="AT337" s="79"/>
      <c r="AU337" s="79"/>
      <c r="AV337" s="79"/>
      <c r="AW337" s="79"/>
      <c r="AX337" s="71">
        <v>2300000000</v>
      </c>
      <c r="AY337" s="79">
        <v>2300000000</v>
      </c>
      <c r="AZ337" s="79"/>
      <c r="BA337" s="79"/>
      <c r="BB337" s="79"/>
      <c r="BC337" s="79"/>
      <c r="BD337" s="79"/>
      <c r="BE337" s="79"/>
      <c r="BF337" s="79"/>
      <c r="BG337" s="79"/>
      <c r="BH337" s="79"/>
      <c r="BI337" s="79"/>
      <c r="BJ337" s="79"/>
      <c r="BK337" s="71">
        <v>2300000000</v>
      </c>
      <c r="BL337" s="79">
        <v>2300000000</v>
      </c>
      <c r="BM337" s="79"/>
      <c r="BN337" s="79"/>
      <c r="BO337" s="79"/>
      <c r="BP337" s="79"/>
      <c r="BQ337" s="79"/>
      <c r="BR337" s="79"/>
      <c r="BS337" s="79"/>
      <c r="BT337" s="79"/>
      <c r="BU337" s="79"/>
      <c r="BV337" s="79"/>
      <c r="BW337" s="79"/>
      <c r="BX337" s="71">
        <v>9465500000</v>
      </c>
      <c r="BY337" s="73">
        <v>9465500000</v>
      </c>
      <c r="BZ337" s="73">
        <v>0</v>
      </c>
      <c r="CA337" s="73">
        <v>0</v>
      </c>
      <c r="CB337" s="73">
        <v>0</v>
      </c>
      <c r="CC337" s="73">
        <v>0</v>
      </c>
      <c r="CD337" s="73">
        <v>0</v>
      </c>
      <c r="CE337" s="73">
        <v>0</v>
      </c>
      <c r="CF337" s="73">
        <v>0</v>
      </c>
      <c r="CG337" s="73">
        <v>0</v>
      </c>
      <c r="CH337" s="73">
        <v>0</v>
      </c>
      <c r="CI337" s="73">
        <v>0</v>
      </c>
      <c r="CJ337" s="73">
        <v>0</v>
      </c>
      <c r="CK337" s="63" t="s">
        <v>2704</v>
      </c>
      <c r="CL337" s="74" t="s">
        <v>1989</v>
      </c>
      <c r="CM337" s="74" t="s">
        <v>1990</v>
      </c>
      <c r="CN337" s="74" t="s">
        <v>210</v>
      </c>
      <c r="CO337" s="60">
        <v>2</v>
      </c>
      <c r="CP337" s="61" t="s">
        <v>2276</v>
      </c>
      <c r="CQ337" s="60">
        <v>205</v>
      </c>
      <c r="CR337" s="61" t="s">
        <v>2616</v>
      </c>
      <c r="CS337" s="60">
        <v>20502</v>
      </c>
      <c r="CT337" s="61" t="s">
        <v>2705</v>
      </c>
      <c r="CU337" s="62">
        <v>2050201</v>
      </c>
      <c r="CV337" s="63" t="s">
        <v>2706</v>
      </c>
      <c r="CW337" s="100" t="s">
        <v>2707</v>
      </c>
      <c r="CX337" s="100" t="s">
        <v>2276</v>
      </c>
      <c r="CY337" s="100" t="s">
        <v>2616</v>
      </c>
      <c r="CZ337" s="100" t="s">
        <v>2705</v>
      </c>
      <c r="DA337" s="100" t="s">
        <v>2706</v>
      </c>
    </row>
    <row r="338" spans="2:105" ht="114.75" hidden="1" x14ac:dyDescent="0.25">
      <c r="B338" s="65" t="s">
        <v>2708</v>
      </c>
      <c r="C338" s="103" t="s">
        <v>2709</v>
      </c>
      <c r="D338" s="63" t="s">
        <v>486</v>
      </c>
      <c r="E338" s="100" t="s">
        <v>2699</v>
      </c>
      <c r="F338" s="63" t="s">
        <v>2700</v>
      </c>
      <c r="G338" s="62" t="s">
        <v>183</v>
      </c>
      <c r="H338" s="63" t="s">
        <v>2611</v>
      </c>
      <c r="I338" s="63" t="s">
        <v>185</v>
      </c>
      <c r="J338" s="307">
        <v>2015</v>
      </c>
      <c r="K338" s="308" t="s">
        <v>490</v>
      </c>
      <c r="L338" s="63" t="s">
        <v>2622</v>
      </c>
      <c r="M338" s="63" t="s">
        <v>2710</v>
      </c>
      <c r="N338" s="63" t="s">
        <v>2689</v>
      </c>
      <c r="O338" s="63" t="s">
        <v>2711</v>
      </c>
      <c r="P338" s="63" t="s">
        <v>246</v>
      </c>
      <c r="Q338" s="63" t="s">
        <v>2703</v>
      </c>
      <c r="R338" s="63"/>
      <c r="S338" s="68">
        <v>4</v>
      </c>
      <c r="T338" s="69">
        <v>0</v>
      </c>
      <c r="U338" s="69">
        <v>2</v>
      </c>
      <c r="V338" s="69">
        <v>3</v>
      </c>
      <c r="W338" s="69">
        <v>4</v>
      </c>
      <c r="X338" s="71">
        <v>0</v>
      </c>
      <c r="Y338" s="79"/>
      <c r="Z338" s="79"/>
      <c r="AA338" s="79"/>
      <c r="AB338" s="79"/>
      <c r="AC338" s="79"/>
      <c r="AD338" s="79"/>
      <c r="AE338" s="79"/>
      <c r="AF338" s="79"/>
      <c r="AG338" s="79"/>
      <c r="AH338" s="79"/>
      <c r="AI338" s="79"/>
      <c r="AJ338" s="79"/>
      <c r="AK338" s="71">
        <v>100000000</v>
      </c>
      <c r="AL338" s="79">
        <v>100000000</v>
      </c>
      <c r="AM338" s="79"/>
      <c r="AN338" s="79"/>
      <c r="AO338" s="79"/>
      <c r="AP338" s="79"/>
      <c r="AQ338" s="79"/>
      <c r="AR338" s="79"/>
      <c r="AS338" s="79"/>
      <c r="AT338" s="79"/>
      <c r="AU338" s="79"/>
      <c r="AV338" s="79"/>
      <c r="AW338" s="79"/>
      <c r="AX338" s="71">
        <v>100000000</v>
      </c>
      <c r="AY338" s="79">
        <v>100000000</v>
      </c>
      <c r="AZ338" s="79"/>
      <c r="BA338" s="79"/>
      <c r="BB338" s="79"/>
      <c r="BC338" s="79"/>
      <c r="BD338" s="79"/>
      <c r="BE338" s="79"/>
      <c r="BF338" s="79"/>
      <c r="BG338" s="79"/>
      <c r="BH338" s="79"/>
      <c r="BI338" s="79"/>
      <c r="BJ338" s="79"/>
      <c r="BK338" s="71">
        <v>100000000</v>
      </c>
      <c r="BL338" s="79">
        <v>100000000</v>
      </c>
      <c r="BM338" s="79"/>
      <c r="BN338" s="79"/>
      <c r="BO338" s="79"/>
      <c r="BP338" s="79"/>
      <c r="BQ338" s="79"/>
      <c r="BR338" s="79"/>
      <c r="BS338" s="79"/>
      <c r="BT338" s="79"/>
      <c r="BU338" s="79"/>
      <c r="BV338" s="79"/>
      <c r="BW338" s="79"/>
      <c r="BX338" s="71">
        <v>300000000</v>
      </c>
      <c r="BY338" s="73">
        <v>300000000</v>
      </c>
      <c r="BZ338" s="73">
        <v>0</v>
      </c>
      <c r="CA338" s="73">
        <v>0</v>
      </c>
      <c r="CB338" s="73">
        <v>0</v>
      </c>
      <c r="CC338" s="73">
        <v>0</v>
      </c>
      <c r="CD338" s="73">
        <v>0</v>
      </c>
      <c r="CE338" s="73">
        <v>0</v>
      </c>
      <c r="CF338" s="73">
        <v>0</v>
      </c>
      <c r="CG338" s="73">
        <v>0</v>
      </c>
      <c r="CH338" s="73">
        <v>0</v>
      </c>
      <c r="CI338" s="73">
        <v>0</v>
      </c>
      <c r="CJ338" s="73">
        <v>0</v>
      </c>
      <c r="CK338" s="63" t="s">
        <v>2712</v>
      </c>
      <c r="CL338" s="74" t="s">
        <v>1989</v>
      </c>
      <c r="CM338" s="74" t="s">
        <v>1990</v>
      </c>
      <c r="CN338" s="74" t="s">
        <v>210</v>
      </c>
      <c r="CO338" s="60">
        <v>2</v>
      </c>
      <c r="CP338" s="61" t="s">
        <v>2276</v>
      </c>
      <c r="CQ338" s="60">
        <v>205</v>
      </c>
      <c r="CR338" s="61" t="s">
        <v>2616</v>
      </c>
      <c r="CS338" s="60">
        <v>20502</v>
      </c>
      <c r="CT338" s="61" t="s">
        <v>2705</v>
      </c>
      <c r="CU338" s="62">
        <v>2050201</v>
      </c>
      <c r="CV338" s="63" t="s">
        <v>2706</v>
      </c>
      <c r="CW338" s="100" t="s">
        <v>2707</v>
      </c>
      <c r="CX338" s="100" t="s">
        <v>2276</v>
      </c>
      <c r="CY338" s="100" t="s">
        <v>2616</v>
      </c>
      <c r="CZ338" s="100" t="s">
        <v>2705</v>
      </c>
      <c r="DA338" s="100" t="s">
        <v>2706</v>
      </c>
    </row>
    <row r="339" spans="2:105" ht="114.75" hidden="1" x14ac:dyDescent="0.25">
      <c r="B339" s="65" t="s">
        <v>2713</v>
      </c>
      <c r="C339" s="65" t="s">
        <v>2714</v>
      </c>
      <c r="D339" s="63" t="s">
        <v>486</v>
      </c>
      <c r="E339" s="100" t="s">
        <v>2699</v>
      </c>
      <c r="F339" s="63" t="s">
        <v>2700</v>
      </c>
      <c r="G339" s="62" t="s">
        <v>183</v>
      </c>
      <c r="H339" s="63" t="s">
        <v>2611</v>
      </c>
      <c r="I339" s="63" t="s">
        <v>185</v>
      </c>
      <c r="J339" s="307">
        <v>2015</v>
      </c>
      <c r="K339" s="308" t="s">
        <v>490</v>
      </c>
      <c r="L339" s="63" t="s">
        <v>2622</v>
      </c>
      <c r="M339" s="63" t="s">
        <v>2715</v>
      </c>
      <c r="N339" s="63" t="s">
        <v>2689</v>
      </c>
      <c r="O339" s="63" t="s">
        <v>2637</v>
      </c>
      <c r="P339" s="63" t="s">
        <v>246</v>
      </c>
      <c r="Q339" s="63" t="s">
        <v>2703</v>
      </c>
      <c r="R339" s="63"/>
      <c r="S339" s="68">
        <v>4</v>
      </c>
      <c r="T339" s="69">
        <v>0</v>
      </c>
      <c r="U339" s="69">
        <v>2</v>
      </c>
      <c r="V339" s="69">
        <v>3</v>
      </c>
      <c r="W339" s="69">
        <v>4</v>
      </c>
      <c r="X339" s="71">
        <v>0</v>
      </c>
      <c r="Y339" s="79"/>
      <c r="Z339" s="79"/>
      <c r="AA339" s="79"/>
      <c r="AB339" s="79"/>
      <c r="AC339" s="79"/>
      <c r="AD339" s="79"/>
      <c r="AE339" s="79"/>
      <c r="AF339" s="79"/>
      <c r="AG339" s="79"/>
      <c r="AH339" s="79"/>
      <c r="AI339" s="79"/>
      <c r="AJ339" s="79"/>
      <c r="AK339" s="71">
        <v>100000000</v>
      </c>
      <c r="AL339" s="79">
        <v>100000000</v>
      </c>
      <c r="AM339" s="79"/>
      <c r="AN339" s="79"/>
      <c r="AO339" s="79"/>
      <c r="AP339" s="79"/>
      <c r="AQ339" s="79"/>
      <c r="AR339" s="79"/>
      <c r="AS339" s="79"/>
      <c r="AT339" s="79"/>
      <c r="AU339" s="79"/>
      <c r="AV339" s="79"/>
      <c r="AW339" s="79"/>
      <c r="AX339" s="71">
        <v>100000000</v>
      </c>
      <c r="AY339" s="79">
        <v>100000000</v>
      </c>
      <c r="AZ339" s="79"/>
      <c r="BA339" s="79"/>
      <c r="BB339" s="79"/>
      <c r="BC339" s="79"/>
      <c r="BD339" s="79"/>
      <c r="BE339" s="79"/>
      <c r="BF339" s="79"/>
      <c r="BG339" s="79"/>
      <c r="BH339" s="79"/>
      <c r="BI339" s="79"/>
      <c r="BJ339" s="79"/>
      <c r="BK339" s="71">
        <v>100000000</v>
      </c>
      <c r="BL339" s="79">
        <v>100000000</v>
      </c>
      <c r="BM339" s="79"/>
      <c r="BN339" s="79"/>
      <c r="BO339" s="79"/>
      <c r="BP339" s="79"/>
      <c r="BQ339" s="79"/>
      <c r="BR339" s="79"/>
      <c r="BS339" s="79"/>
      <c r="BT339" s="79"/>
      <c r="BU339" s="79"/>
      <c r="BV339" s="79"/>
      <c r="BW339" s="79"/>
      <c r="BX339" s="71">
        <v>300000000</v>
      </c>
      <c r="BY339" s="73">
        <v>300000000</v>
      </c>
      <c r="BZ339" s="73">
        <v>0</v>
      </c>
      <c r="CA339" s="73">
        <v>0</v>
      </c>
      <c r="CB339" s="73">
        <v>0</v>
      </c>
      <c r="CC339" s="73">
        <v>0</v>
      </c>
      <c r="CD339" s="73">
        <v>0</v>
      </c>
      <c r="CE339" s="73">
        <v>0</v>
      </c>
      <c r="CF339" s="73">
        <v>0</v>
      </c>
      <c r="CG339" s="73">
        <v>0</v>
      </c>
      <c r="CH339" s="73">
        <v>0</v>
      </c>
      <c r="CI339" s="73">
        <v>0</v>
      </c>
      <c r="CJ339" s="73">
        <v>0</v>
      </c>
      <c r="CK339" s="63" t="s">
        <v>2716</v>
      </c>
      <c r="CL339" s="74" t="s">
        <v>1989</v>
      </c>
      <c r="CM339" s="74" t="s">
        <v>1990</v>
      </c>
      <c r="CN339" s="74" t="s">
        <v>251</v>
      </c>
      <c r="CO339" s="60">
        <v>2</v>
      </c>
      <c r="CP339" s="61" t="s">
        <v>2276</v>
      </c>
      <c r="CQ339" s="60">
        <v>205</v>
      </c>
      <c r="CR339" s="61" t="s">
        <v>2616</v>
      </c>
      <c r="CS339" s="60">
        <v>20502</v>
      </c>
      <c r="CT339" s="61" t="s">
        <v>2705</v>
      </c>
      <c r="CU339" s="62">
        <v>2050201</v>
      </c>
      <c r="CV339" s="63" t="s">
        <v>2706</v>
      </c>
      <c r="CW339" s="100" t="s">
        <v>2707</v>
      </c>
      <c r="CX339" s="100" t="s">
        <v>2276</v>
      </c>
      <c r="CY339" s="100" t="s">
        <v>2616</v>
      </c>
      <c r="CZ339" s="100" t="s">
        <v>2705</v>
      </c>
      <c r="DA339" s="100" t="s">
        <v>2706</v>
      </c>
    </row>
    <row r="340" spans="2:105" ht="114.75" hidden="1" x14ac:dyDescent="0.25">
      <c r="B340" s="65" t="s">
        <v>2717</v>
      </c>
      <c r="C340" s="103" t="s">
        <v>2718</v>
      </c>
      <c r="D340" s="63" t="s">
        <v>486</v>
      </c>
      <c r="E340" s="100" t="s">
        <v>2699</v>
      </c>
      <c r="F340" s="63" t="s">
        <v>2700</v>
      </c>
      <c r="G340" s="62" t="s">
        <v>183</v>
      </c>
      <c r="H340" s="63" t="s">
        <v>2611</v>
      </c>
      <c r="I340" s="63" t="s">
        <v>185</v>
      </c>
      <c r="J340" s="307">
        <v>2015</v>
      </c>
      <c r="K340" s="308" t="s">
        <v>490</v>
      </c>
      <c r="L340" s="63" t="s">
        <v>2622</v>
      </c>
      <c r="M340" s="63" t="s">
        <v>2719</v>
      </c>
      <c r="N340" s="63" t="s">
        <v>2689</v>
      </c>
      <c r="O340" s="63" t="s">
        <v>2720</v>
      </c>
      <c r="P340" s="63" t="s">
        <v>246</v>
      </c>
      <c r="Q340" s="63" t="s">
        <v>2703</v>
      </c>
      <c r="R340" s="63"/>
      <c r="S340" s="68">
        <v>1000</v>
      </c>
      <c r="T340" s="69">
        <v>250</v>
      </c>
      <c r="U340" s="69">
        <v>500</v>
      </c>
      <c r="V340" s="69">
        <v>750</v>
      </c>
      <c r="W340" s="69">
        <v>1000</v>
      </c>
      <c r="X340" s="71">
        <v>2000000000</v>
      </c>
      <c r="Y340" s="79">
        <v>2000000000</v>
      </c>
      <c r="Z340" s="79"/>
      <c r="AA340" s="79"/>
      <c r="AB340" s="79"/>
      <c r="AC340" s="79"/>
      <c r="AD340" s="79"/>
      <c r="AE340" s="79"/>
      <c r="AF340" s="79"/>
      <c r="AG340" s="79"/>
      <c r="AH340" s="79"/>
      <c r="AI340" s="79"/>
      <c r="AJ340" s="79"/>
      <c r="AK340" s="71">
        <v>2000000000</v>
      </c>
      <c r="AL340" s="79">
        <v>2000000000</v>
      </c>
      <c r="AM340" s="79"/>
      <c r="AN340" s="79"/>
      <c r="AO340" s="79"/>
      <c r="AP340" s="79"/>
      <c r="AQ340" s="79"/>
      <c r="AR340" s="79"/>
      <c r="AS340" s="79"/>
      <c r="AT340" s="79"/>
      <c r="AU340" s="79"/>
      <c r="AV340" s="79"/>
      <c r="AW340" s="79"/>
      <c r="AX340" s="71">
        <v>2000000000</v>
      </c>
      <c r="AY340" s="79">
        <v>2000000000</v>
      </c>
      <c r="AZ340" s="79"/>
      <c r="BA340" s="79"/>
      <c r="BB340" s="79"/>
      <c r="BC340" s="79"/>
      <c r="BD340" s="79"/>
      <c r="BE340" s="79"/>
      <c r="BF340" s="79"/>
      <c r="BG340" s="79"/>
      <c r="BH340" s="79"/>
      <c r="BI340" s="79"/>
      <c r="BJ340" s="79"/>
      <c r="BK340" s="71">
        <v>2000000000</v>
      </c>
      <c r="BL340" s="79">
        <v>2000000000</v>
      </c>
      <c r="BM340" s="79"/>
      <c r="BN340" s="79"/>
      <c r="BO340" s="79"/>
      <c r="BP340" s="79"/>
      <c r="BQ340" s="79"/>
      <c r="BR340" s="79"/>
      <c r="BS340" s="79"/>
      <c r="BT340" s="79"/>
      <c r="BU340" s="79"/>
      <c r="BV340" s="79"/>
      <c r="BW340" s="79"/>
      <c r="BX340" s="71">
        <v>8000000000</v>
      </c>
      <c r="BY340" s="73">
        <v>8000000000</v>
      </c>
      <c r="BZ340" s="73">
        <v>0</v>
      </c>
      <c r="CA340" s="73">
        <v>0</v>
      </c>
      <c r="CB340" s="73">
        <v>0</v>
      </c>
      <c r="CC340" s="73">
        <v>0</v>
      </c>
      <c r="CD340" s="73">
        <v>0</v>
      </c>
      <c r="CE340" s="73">
        <v>0</v>
      </c>
      <c r="CF340" s="73">
        <v>0</v>
      </c>
      <c r="CG340" s="73">
        <v>0</v>
      </c>
      <c r="CH340" s="73">
        <v>0</v>
      </c>
      <c r="CI340" s="73">
        <v>0</v>
      </c>
      <c r="CJ340" s="73">
        <v>0</v>
      </c>
      <c r="CK340" s="63" t="s">
        <v>2721</v>
      </c>
      <c r="CL340" s="74" t="s">
        <v>1989</v>
      </c>
      <c r="CM340" s="74" t="s">
        <v>1990</v>
      </c>
      <c r="CN340" s="74" t="s">
        <v>210</v>
      </c>
      <c r="CO340" s="60">
        <v>2</v>
      </c>
      <c r="CP340" s="61" t="s">
        <v>2276</v>
      </c>
      <c r="CQ340" s="60">
        <v>205</v>
      </c>
      <c r="CR340" s="61" t="s">
        <v>2616</v>
      </c>
      <c r="CS340" s="60">
        <v>20502</v>
      </c>
      <c r="CT340" s="61" t="s">
        <v>2705</v>
      </c>
      <c r="CU340" s="62">
        <v>2050201</v>
      </c>
      <c r="CV340" s="63" t="s">
        <v>2706</v>
      </c>
      <c r="CW340" s="100" t="s">
        <v>2707</v>
      </c>
      <c r="CX340" s="100" t="s">
        <v>2276</v>
      </c>
      <c r="CY340" s="100" t="s">
        <v>2616</v>
      </c>
      <c r="CZ340" s="100" t="s">
        <v>2705</v>
      </c>
      <c r="DA340" s="100" t="s">
        <v>2706</v>
      </c>
    </row>
    <row r="341" spans="2:105" ht="114.75" hidden="1" x14ac:dyDescent="0.25">
      <c r="B341" s="65" t="s">
        <v>2722</v>
      </c>
      <c r="C341" s="75" t="s">
        <v>2723</v>
      </c>
      <c r="D341" s="63" t="s">
        <v>239</v>
      </c>
      <c r="E341" s="100" t="s">
        <v>2699</v>
      </c>
      <c r="F341" s="63" t="s">
        <v>2700</v>
      </c>
      <c r="G341" s="62" t="s">
        <v>183</v>
      </c>
      <c r="H341" s="63" t="s">
        <v>241</v>
      </c>
      <c r="I341" s="63" t="s">
        <v>185</v>
      </c>
      <c r="J341" s="307">
        <v>2015</v>
      </c>
      <c r="K341" s="308" t="s">
        <v>490</v>
      </c>
      <c r="L341" s="63" t="s">
        <v>242</v>
      </c>
      <c r="M341" s="63" t="s">
        <v>2724</v>
      </c>
      <c r="N341" s="63" t="s">
        <v>2725</v>
      </c>
      <c r="O341" s="63" t="s">
        <v>2726</v>
      </c>
      <c r="P341" s="63" t="s">
        <v>257</v>
      </c>
      <c r="Q341" s="63" t="s">
        <v>232</v>
      </c>
      <c r="R341" s="63"/>
      <c r="S341" s="68">
        <v>105</v>
      </c>
      <c r="T341" s="69">
        <v>20</v>
      </c>
      <c r="U341" s="69">
        <v>45</v>
      </c>
      <c r="V341" s="69">
        <v>75</v>
      </c>
      <c r="W341" s="69">
        <v>105</v>
      </c>
      <c r="X341" s="71">
        <v>170000000</v>
      </c>
      <c r="Y341" s="78"/>
      <c r="Z341" s="79"/>
      <c r="AA341" s="79"/>
      <c r="AB341" s="79"/>
      <c r="AC341" s="79"/>
      <c r="AD341" s="79"/>
      <c r="AE341" s="79"/>
      <c r="AF341" s="79"/>
      <c r="AG341" s="79">
        <v>170000000</v>
      </c>
      <c r="AH341" s="79"/>
      <c r="AI341" s="79"/>
      <c r="AJ341" s="79"/>
      <c r="AK341" s="71">
        <v>219000000</v>
      </c>
      <c r="AL341" s="78"/>
      <c r="AM341" s="79"/>
      <c r="AN341" s="79"/>
      <c r="AO341" s="79"/>
      <c r="AP341" s="79"/>
      <c r="AQ341" s="79"/>
      <c r="AR341" s="79"/>
      <c r="AS341" s="79"/>
      <c r="AT341" s="79">
        <v>219000000</v>
      </c>
      <c r="AU341" s="79"/>
      <c r="AV341" s="79"/>
      <c r="AW341" s="79"/>
      <c r="AX341" s="71">
        <v>270000000</v>
      </c>
      <c r="AY341" s="78"/>
      <c r="AZ341" s="79"/>
      <c r="BA341" s="79"/>
      <c r="BB341" s="79"/>
      <c r="BC341" s="79"/>
      <c r="BD341" s="79"/>
      <c r="BE341" s="79"/>
      <c r="BF341" s="79"/>
      <c r="BG341" s="79">
        <v>270000000</v>
      </c>
      <c r="BH341" s="79"/>
      <c r="BI341" s="79"/>
      <c r="BJ341" s="79"/>
      <c r="BK341" s="71">
        <v>278000000</v>
      </c>
      <c r="BL341" s="78"/>
      <c r="BM341" s="79"/>
      <c r="BN341" s="79"/>
      <c r="BO341" s="79"/>
      <c r="BP341" s="79"/>
      <c r="BQ341" s="79"/>
      <c r="BR341" s="79"/>
      <c r="BS341" s="79"/>
      <c r="BT341" s="79">
        <v>278000000</v>
      </c>
      <c r="BU341" s="79"/>
      <c r="BV341" s="79"/>
      <c r="BW341" s="79"/>
      <c r="BX341" s="71">
        <v>937000000</v>
      </c>
      <c r="BY341" s="73">
        <v>0</v>
      </c>
      <c r="BZ341" s="73">
        <v>0</v>
      </c>
      <c r="CA341" s="73">
        <v>0</v>
      </c>
      <c r="CB341" s="73">
        <v>0</v>
      </c>
      <c r="CC341" s="73">
        <v>0</v>
      </c>
      <c r="CD341" s="73">
        <v>0</v>
      </c>
      <c r="CE341" s="73">
        <v>0</v>
      </c>
      <c r="CF341" s="73">
        <v>0</v>
      </c>
      <c r="CG341" s="73">
        <v>937000000</v>
      </c>
      <c r="CH341" s="73">
        <v>0</v>
      </c>
      <c r="CI341" s="73">
        <v>0</v>
      </c>
      <c r="CJ341" s="73">
        <v>0</v>
      </c>
      <c r="CK341" s="63" t="s">
        <v>2727</v>
      </c>
      <c r="CL341" s="74" t="s">
        <v>249</v>
      </c>
      <c r="CM341" s="74" t="s">
        <v>250</v>
      </c>
      <c r="CN341" s="74" t="s">
        <v>251</v>
      </c>
      <c r="CO341" s="60">
        <v>2</v>
      </c>
      <c r="CP341" s="61" t="s">
        <v>2276</v>
      </c>
      <c r="CQ341" s="60">
        <v>205</v>
      </c>
      <c r="CR341" s="61" t="s">
        <v>2616</v>
      </c>
      <c r="CS341" s="60">
        <v>20502</v>
      </c>
      <c r="CT341" s="61" t="s">
        <v>2705</v>
      </c>
      <c r="CU341" s="62">
        <v>2050201</v>
      </c>
      <c r="CV341" s="63" t="s">
        <v>2706</v>
      </c>
      <c r="CW341" s="100" t="s">
        <v>2707</v>
      </c>
      <c r="CX341" s="100" t="s">
        <v>2276</v>
      </c>
      <c r="CY341" s="100" t="s">
        <v>2616</v>
      </c>
      <c r="CZ341" s="100" t="s">
        <v>2705</v>
      </c>
      <c r="DA341" s="100" t="s">
        <v>2706</v>
      </c>
    </row>
    <row r="342" spans="2:105" ht="114.75" hidden="1" x14ac:dyDescent="0.25">
      <c r="B342" s="65" t="s">
        <v>2728</v>
      </c>
      <c r="C342" s="75" t="s">
        <v>2729</v>
      </c>
      <c r="D342" s="63" t="s">
        <v>239</v>
      </c>
      <c r="E342" s="100" t="s">
        <v>2699</v>
      </c>
      <c r="F342" s="63" t="s">
        <v>2700</v>
      </c>
      <c r="G342" s="62" t="s">
        <v>183</v>
      </c>
      <c r="H342" s="63" t="s">
        <v>241</v>
      </c>
      <c r="I342" s="63" t="s">
        <v>185</v>
      </c>
      <c r="J342" s="307">
        <v>2015</v>
      </c>
      <c r="K342" s="308" t="s">
        <v>490</v>
      </c>
      <c r="L342" s="63" t="s">
        <v>242</v>
      </c>
      <c r="M342" s="63" t="s">
        <v>2730</v>
      </c>
      <c r="N342" s="63" t="s">
        <v>2731</v>
      </c>
      <c r="O342" s="63" t="s">
        <v>2731</v>
      </c>
      <c r="P342" s="63" t="s">
        <v>257</v>
      </c>
      <c r="Q342" s="63" t="s">
        <v>232</v>
      </c>
      <c r="R342" s="63"/>
      <c r="S342" s="68">
        <v>100</v>
      </c>
      <c r="T342" s="69">
        <v>20</v>
      </c>
      <c r="U342" s="69">
        <v>45</v>
      </c>
      <c r="V342" s="69">
        <v>70</v>
      </c>
      <c r="W342" s="69">
        <v>100</v>
      </c>
      <c r="X342" s="71">
        <v>64000000</v>
      </c>
      <c r="Y342" s="78"/>
      <c r="Z342" s="79"/>
      <c r="AA342" s="79"/>
      <c r="AB342" s="79"/>
      <c r="AC342" s="79"/>
      <c r="AD342" s="79"/>
      <c r="AE342" s="79"/>
      <c r="AF342" s="79"/>
      <c r="AG342" s="79">
        <v>64000000</v>
      </c>
      <c r="AH342" s="79"/>
      <c r="AI342" s="79"/>
      <c r="AJ342" s="79"/>
      <c r="AK342" s="71">
        <v>82000000</v>
      </c>
      <c r="AL342" s="78"/>
      <c r="AM342" s="79"/>
      <c r="AN342" s="79"/>
      <c r="AO342" s="79"/>
      <c r="AP342" s="79"/>
      <c r="AQ342" s="79"/>
      <c r="AR342" s="79"/>
      <c r="AS342" s="79"/>
      <c r="AT342" s="79">
        <v>82000000</v>
      </c>
      <c r="AU342" s="79"/>
      <c r="AV342" s="79"/>
      <c r="AW342" s="79"/>
      <c r="AX342" s="71">
        <v>85000000</v>
      </c>
      <c r="AY342" s="78"/>
      <c r="AZ342" s="79"/>
      <c r="BA342" s="79"/>
      <c r="BB342" s="79"/>
      <c r="BC342" s="79"/>
      <c r="BD342" s="79"/>
      <c r="BE342" s="79"/>
      <c r="BF342" s="79"/>
      <c r="BG342" s="79">
        <v>85000000</v>
      </c>
      <c r="BH342" s="79"/>
      <c r="BI342" s="79"/>
      <c r="BJ342" s="79"/>
      <c r="BK342" s="71">
        <v>105000000</v>
      </c>
      <c r="BL342" s="78"/>
      <c r="BM342" s="79"/>
      <c r="BN342" s="79"/>
      <c r="BO342" s="79"/>
      <c r="BP342" s="79"/>
      <c r="BQ342" s="79"/>
      <c r="BR342" s="79"/>
      <c r="BS342" s="79"/>
      <c r="BT342" s="79">
        <v>105000000</v>
      </c>
      <c r="BU342" s="79"/>
      <c r="BV342" s="79"/>
      <c r="BW342" s="79"/>
      <c r="BX342" s="71">
        <v>336000000</v>
      </c>
      <c r="BY342" s="73">
        <v>0</v>
      </c>
      <c r="BZ342" s="73">
        <v>0</v>
      </c>
      <c r="CA342" s="73">
        <v>0</v>
      </c>
      <c r="CB342" s="73">
        <v>0</v>
      </c>
      <c r="CC342" s="73">
        <v>0</v>
      </c>
      <c r="CD342" s="73">
        <v>0</v>
      </c>
      <c r="CE342" s="73">
        <v>0</v>
      </c>
      <c r="CF342" s="73">
        <v>0</v>
      </c>
      <c r="CG342" s="73">
        <v>336000000</v>
      </c>
      <c r="CH342" s="73">
        <v>0</v>
      </c>
      <c r="CI342" s="73">
        <v>0</v>
      </c>
      <c r="CJ342" s="73">
        <v>0</v>
      </c>
      <c r="CK342" s="63" t="s">
        <v>2732</v>
      </c>
      <c r="CL342" s="74" t="s">
        <v>249</v>
      </c>
      <c r="CM342" s="74" t="s">
        <v>250</v>
      </c>
      <c r="CN342" s="74" t="s">
        <v>251</v>
      </c>
      <c r="CO342" s="60">
        <v>2</v>
      </c>
      <c r="CP342" s="61" t="s">
        <v>2276</v>
      </c>
      <c r="CQ342" s="60">
        <v>205</v>
      </c>
      <c r="CR342" s="61" t="s">
        <v>2616</v>
      </c>
      <c r="CS342" s="60">
        <v>20502</v>
      </c>
      <c r="CT342" s="61" t="s">
        <v>2705</v>
      </c>
      <c r="CU342" s="62">
        <v>2050201</v>
      </c>
      <c r="CV342" s="63" t="s">
        <v>2706</v>
      </c>
      <c r="CW342" s="100" t="s">
        <v>2707</v>
      </c>
      <c r="CX342" s="100" t="s">
        <v>2276</v>
      </c>
      <c r="CY342" s="100" t="s">
        <v>2616</v>
      </c>
      <c r="CZ342" s="100" t="s">
        <v>2705</v>
      </c>
      <c r="DA342" s="100" t="s">
        <v>2706</v>
      </c>
    </row>
    <row r="343" spans="2:105" ht="114.75" hidden="1" x14ac:dyDescent="0.25">
      <c r="B343" s="65" t="s">
        <v>2733</v>
      </c>
      <c r="C343" s="75" t="s">
        <v>2734</v>
      </c>
      <c r="D343" s="63" t="s">
        <v>239</v>
      </c>
      <c r="E343" s="100" t="s">
        <v>2699</v>
      </c>
      <c r="F343" s="63" t="s">
        <v>2700</v>
      </c>
      <c r="G343" s="62" t="s">
        <v>183</v>
      </c>
      <c r="H343" s="63" t="s">
        <v>241</v>
      </c>
      <c r="I343" s="63" t="s">
        <v>185</v>
      </c>
      <c r="J343" s="307">
        <v>2015</v>
      </c>
      <c r="K343" s="308" t="s">
        <v>490</v>
      </c>
      <c r="L343" s="63" t="s">
        <v>242</v>
      </c>
      <c r="M343" s="63" t="s">
        <v>2735</v>
      </c>
      <c r="N343" s="63" t="s">
        <v>2736</v>
      </c>
      <c r="O343" s="63" t="s">
        <v>2736</v>
      </c>
      <c r="P343" s="63" t="s">
        <v>257</v>
      </c>
      <c r="Q343" s="63" t="s">
        <v>232</v>
      </c>
      <c r="R343" s="63"/>
      <c r="S343" s="68">
        <v>75</v>
      </c>
      <c r="T343" s="69">
        <v>10</v>
      </c>
      <c r="U343" s="69">
        <v>25</v>
      </c>
      <c r="V343" s="69">
        <v>45</v>
      </c>
      <c r="W343" s="69">
        <v>75</v>
      </c>
      <c r="X343" s="71">
        <v>38000000</v>
      </c>
      <c r="Y343" s="78"/>
      <c r="Z343" s="79"/>
      <c r="AA343" s="79"/>
      <c r="AB343" s="79"/>
      <c r="AC343" s="79"/>
      <c r="AD343" s="79"/>
      <c r="AE343" s="79"/>
      <c r="AF343" s="79"/>
      <c r="AG343" s="79">
        <v>38000000</v>
      </c>
      <c r="AH343" s="79"/>
      <c r="AI343" s="79"/>
      <c r="AJ343" s="79"/>
      <c r="AK343" s="71">
        <v>58000000</v>
      </c>
      <c r="AL343" s="78"/>
      <c r="AM343" s="79"/>
      <c r="AN343" s="79"/>
      <c r="AO343" s="79"/>
      <c r="AP343" s="79"/>
      <c r="AQ343" s="79"/>
      <c r="AR343" s="79"/>
      <c r="AS343" s="79"/>
      <c r="AT343" s="79">
        <v>58000000</v>
      </c>
      <c r="AU343" s="79"/>
      <c r="AV343" s="79"/>
      <c r="AW343" s="79"/>
      <c r="AX343" s="71">
        <v>81000000</v>
      </c>
      <c r="AY343" s="78"/>
      <c r="AZ343" s="79"/>
      <c r="BA343" s="79"/>
      <c r="BB343" s="79"/>
      <c r="BC343" s="79"/>
      <c r="BD343" s="79"/>
      <c r="BE343" s="79"/>
      <c r="BF343" s="79"/>
      <c r="BG343" s="79">
        <v>81000000</v>
      </c>
      <c r="BH343" s="79"/>
      <c r="BI343" s="79"/>
      <c r="BJ343" s="79"/>
      <c r="BK343" s="71">
        <v>126000000</v>
      </c>
      <c r="BL343" s="78"/>
      <c r="BM343" s="79"/>
      <c r="BN343" s="79"/>
      <c r="BO343" s="79"/>
      <c r="BP343" s="79"/>
      <c r="BQ343" s="79"/>
      <c r="BR343" s="79"/>
      <c r="BS343" s="79"/>
      <c r="BT343" s="79">
        <v>126000000</v>
      </c>
      <c r="BU343" s="79"/>
      <c r="BV343" s="79"/>
      <c r="BW343" s="79"/>
      <c r="BX343" s="71">
        <v>303000000</v>
      </c>
      <c r="BY343" s="73">
        <v>0</v>
      </c>
      <c r="BZ343" s="73">
        <v>0</v>
      </c>
      <c r="CA343" s="73">
        <v>0</v>
      </c>
      <c r="CB343" s="73">
        <v>0</v>
      </c>
      <c r="CC343" s="73">
        <v>0</v>
      </c>
      <c r="CD343" s="73">
        <v>0</v>
      </c>
      <c r="CE343" s="73">
        <v>0</v>
      </c>
      <c r="CF343" s="73">
        <v>0</v>
      </c>
      <c r="CG343" s="73">
        <v>303000000</v>
      </c>
      <c r="CH343" s="73">
        <v>0</v>
      </c>
      <c r="CI343" s="73">
        <v>0</v>
      </c>
      <c r="CJ343" s="73">
        <v>0</v>
      </c>
      <c r="CK343" s="63" t="s">
        <v>2737</v>
      </c>
      <c r="CL343" s="74" t="s">
        <v>249</v>
      </c>
      <c r="CM343" s="74" t="s">
        <v>250</v>
      </c>
      <c r="CN343" s="74" t="s">
        <v>210</v>
      </c>
      <c r="CO343" s="60">
        <v>2</v>
      </c>
      <c r="CP343" s="61" t="s">
        <v>2276</v>
      </c>
      <c r="CQ343" s="60">
        <v>205</v>
      </c>
      <c r="CR343" s="61" t="s">
        <v>2616</v>
      </c>
      <c r="CS343" s="60">
        <v>20502</v>
      </c>
      <c r="CT343" s="61" t="s">
        <v>2705</v>
      </c>
      <c r="CU343" s="62">
        <v>2050201</v>
      </c>
      <c r="CV343" s="63" t="s">
        <v>2706</v>
      </c>
      <c r="CW343" s="100" t="s">
        <v>2707</v>
      </c>
      <c r="CX343" s="100" t="s">
        <v>2276</v>
      </c>
      <c r="CY343" s="100" t="s">
        <v>2616</v>
      </c>
      <c r="CZ343" s="100" t="s">
        <v>2705</v>
      </c>
      <c r="DA343" s="100" t="s">
        <v>2706</v>
      </c>
    </row>
    <row r="344" spans="2:105" ht="114.75" hidden="1" x14ac:dyDescent="0.25">
      <c r="B344" s="65" t="s">
        <v>2738</v>
      </c>
      <c r="C344" s="75" t="s">
        <v>2739</v>
      </c>
      <c r="D344" s="63" t="s">
        <v>239</v>
      </c>
      <c r="E344" s="100" t="s">
        <v>2699</v>
      </c>
      <c r="F344" s="63" t="s">
        <v>2700</v>
      </c>
      <c r="G344" s="62" t="s">
        <v>183</v>
      </c>
      <c r="H344" s="63" t="s">
        <v>241</v>
      </c>
      <c r="I344" s="63" t="s">
        <v>185</v>
      </c>
      <c r="J344" s="307">
        <v>2015</v>
      </c>
      <c r="K344" s="308" t="s">
        <v>490</v>
      </c>
      <c r="L344" s="63" t="s">
        <v>242</v>
      </c>
      <c r="M344" s="63" t="s">
        <v>2740</v>
      </c>
      <c r="N344" s="63" t="s">
        <v>2741</v>
      </c>
      <c r="O344" s="63" t="s">
        <v>2741</v>
      </c>
      <c r="P344" s="63" t="s">
        <v>257</v>
      </c>
      <c r="Q344" s="63" t="s">
        <v>232</v>
      </c>
      <c r="R344" s="63"/>
      <c r="S344" s="68">
        <v>4</v>
      </c>
      <c r="T344" s="69">
        <v>1</v>
      </c>
      <c r="U344" s="69">
        <v>2</v>
      </c>
      <c r="V344" s="69">
        <v>3</v>
      </c>
      <c r="W344" s="69">
        <v>4</v>
      </c>
      <c r="X344" s="71">
        <v>48000000</v>
      </c>
      <c r="Y344" s="78"/>
      <c r="Z344" s="79"/>
      <c r="AA344" s="79"/>
      <c r="AB344" s="79"/>
      <c r="AC344" s="79"/>
      <c r="AD344" s="79"/>
      <c r="AE344" s="79"/>
      <c r="AF344" s="79"/>
      <c r="AG344" s="79">
        <v>48000000</v>
      </c>
      <c r="AH344" s="79"/>
      <c r="AI344" s="79"/>
      <c r="AJ344" s="79"/>
      <c r="AK344" s="71">
        <v>50000000</v>
      </c>
      <c r="AL344" s="78"/>
      <c r="AM344" s="79"/>
      <c r="AN344" s="79"/>
      <c r="AO344" s="79"/>
      <c r="AP344" s="79"/>
      <c r="AQ344" s="79"/>
      <c r="AR344" s="79"/>
      <c r="AS344" s="79"/>
      <c r="AT344" s="79">
        <v>50000000</v>
      </c>
      <c r="AU344" s="79"/>
      <c r="AV344" s="79"/>
      <c r="AW344" s="79"/>
      <c r="AX344" s="71">
        <v>51000000</v>
      </c>
      <c r="AY344" s="78"/>
      <c r="AZ344" s="79"/>
      <c r="BA344" s="79"/>
      <c r="BB344" s="79"/>
      <c r="BC344" s="79"/>
      <c r="BD344" s="79"/>
      <c r="BE344" s="79"/>
      <c r="BF344" s="79"/>
      <c r="BG344" s="79">
        <v>51000000</v>
      </c>
      <c r="BH344" s="79"/>
      <c r="BI344" s="79"/>
      <c r="BJ344" s="79"/>
      <c r="BK344" s="71">
        <v>52000000</v>
      </c>
      <c r="BL344" s="78"/>
      <c r="BM344" s="79"/>
      <c r="BN344" s="79"/>
      <c r="BO344" s="79"/>
      <c r="BP344" s="79"/>
      <c r="BQ344" s="79"/>
      <c r="BR344" s="79"/>
      <c r="BS344" s="79"/>
      <c r="BT344" s="79">
        <v>52000000</v>
      </c>
      <c r="BU344" s="79"/>
      <c r="BV344" s="79"/>
      <c r="BW344" s="79"/>
      <c r="BX344" s="71">
        <v>201000000</v>
      </c>
      <c r="BY344" s="73">
        <v>0</v>
      </c>
      <c r="BZ344" s="73">
        <v>0</v>
      </c>
      <c r="CA344" s="73">
        <v>0</v>
      </c>
      <c r="CB344" s="73">
        <v>0</v>
      </c>
      <c r="CC344" s="73">
        <v>0</v>
      </c>
      <c r="CD344" s="73">
        <v>0</v>
      </c>
      <c r="CE344" s="73">
        <v>0</v>
      </c>
      <c r="CF344" s="73">
        <v>0</v>
      </c>
      <c r="CG344" s="73">
        <v>201000000</v>
      </c>
      <c r="CH344" s="73">
        <v>0</v>
      </c>
      <c r="CI344" s="73">
        <v>0</v>
      </c>
      <c r="CJ344" s="73">
        <v>0</v>
      </c>
      <c r="CK344" s="63" t="s">
        <v>2742</v>
      </c>
      <c r="CL344" s="74" t="s">
        <v>249</v>
      </c>
      <c r="CM344" s="74" t="s">
        <v>250</v>
      </c>
      <c r="CN344" s="74" t="s">
        <v>210</v>
      </c>
      <c r="CO344" s="60">
        <v>2</v>
      </c>
      <c r="CP344" s="61" t="s">
        <v>2276</v>
      </c>
      <c r="CQ344" s="60">
        <v>205</v>
      </c>
      <c r="CR344" s="61" t="s">
        <v>2616</v>
      </c>
      <c r="CS344" s="60">
        <v>20502</v>
      </c>
      <c r="CT344" s="61" t="s">
        <v>2705</v>
      </c>
      <c r="CU344" s="62">
        <v>2050201</v>
      </c>
      <c r="CV344" s="63" t="s">
        <v>2706</v>
      </c>
      <c r="CW344" s="100" t="s">
        <v>2707</v>
      </c>
      <c r="CX344" s="100" t="s">
        <v>2276</v>
      </c>
      <c r="CY344" s="100" t="s">
        <v>2616</v>
      </c>
      <c r="CZ344" s="100" t="s">
        <v>2705</v>
      </c>
      <c r="DA344" s="100" t="s">
        <v>2706</v>
      </c>
    </row>
    <row r="345" spans="2:105" ht="114.75" hidden="1" x14ac:dyDescent="0.25">
      <c r="B345" s="65" t="s">
        <v>2743</v>
      </c>
      <c r="C345" s="65" t="s">
        <v>2744</v>
      </c>
      <c r="D345" s="63" t="s">
        <v>486</v>
      </c>
      <c r="E345" s="100" t="s">
        <v>2699</v>
      </c>
      <c r="F345" s="63" t="s">
        <v>2700</v>
      </c>
      <c r="G345" s="62" t="s">
        <v>183</v>
      </c>
      <c r="H345" s="63" t="s">
        <v>2611</v>
      </c>
      <c r="I345" s="63" t="s">
        <v>185</v>
      </c>
      <c r="J345" s="307">
        <v>2015</v>
      </c>
      <c r="K345" s="308" t="s">
        <v>490</v>
      </c>
      <c r="L345" s="63" t="s">
        <v>2622</v>
      </c>
      <c r="M345" s="63" t="s">
        <v>2745</v>
      </c>
      <c r="N345" s="63" t="s">
        <v>2746</v>
      </c>
      <c r="O345" s="63" t="s">
        <v>2747</v>
      </c>
      <c r="P345" s="63" t="s">
        <v>257</v>
      </c>
      <c r="Q345" s="63" t="s">
        <v>232</v>
      </c>
      <c r="R345" s="63"/>
      <c r="S345" s="68">
        <v>0</v>
      </c>
      <c r="T345" s="91">
        <v>0</v>
      </c>
      <c r="U345" s="91">
        <v>0</v>
      </c>
      <c r="V345" s="91">
        <v>0</v>
      </c>
      <c r="W345" s="91">
        <v>0</v>
      </c>
      <c r="X345" s="71">
        <v>0</v>
      </c>
      <c r="Y345" s="79"/>
      <c r="Z345" s="79"/>
      <c r="AA345" s="79"/>
      <c r="AB345" s="79"/>
      <c r="AC345" s="79"/>
      <c r="AD345" s="79"/>
      <c r="AE345" s="79"/>
      <c r="AF345" s="79"/>
      <c r="AG345" s="79"/>
      <c r="AH345" s="79"/>
      <c r="AI345" s="79"/>
      <c r="AJ345" s="79"/>
      <c r="AK345" s="71">
        <v>10000000</v>
      </c>
      <c r="AL345" s="79">
        <v>10000000</v>
      </c>
      <c r="AM345" s="79"/>
      <c r="AN345" s="79"/>
      <c r="AO345" s="79"/>
      <c r="AP345" s="79"/>
      <c r="AQ345" s="79"/>
      <c r="AR345" s="79"/>
      <c r="AS345" s="79"/>
      <c r="AT345" s="79"/>
      <c r="AU345" s="79"/>
      <c r="AV345" s="79"/>
      <c r="AW345" s="79"/>
      <c r="AX345" s="71">
        <v>10000000</v>
      </c>
      <c r="AY345" s="79">
        <v>10000000</v>
      </c>
      <c r="AZ345" s="79"/>
      <c r="BA345" s="79"/>
      <c r="BB345" s="79"/>
      <c r="BC345" s="79"/>
      <c r="BD345" s="79"/>
      <c r="BE345" s="79"/>
      <c r="BF345" s="79"/>
      <c r="BG345" s="79"/>
      <c r="BH345" s="79"/>
      <c r="BI345" s="79"/>
      <c r="BJ345" s="79"/>
      <c r="BK345" s="71">
        <v>10000000</v>
      </c>
      <c r="BL345" s="79">
        <v>10000000</v>
      </c>
      <c r="BM345" s="79"/>
      <c r="BN345" s="79"/>
      <c r="BO345" s="79"/>
      <c r="BP345" s="79"/>
      <c r="BQ345" s="79"/>
      <c r="BR345" s="79"/>
      <c r="BS345" s="79"/>
      <c r="BT345" s="79"/>
      <c r="BU345" s="79"/>
      <c r="BV345" s="79"/>
      <c r="BW345" s="79"/>
      <c r="BX345" s="71">
        <v>30000000</v>
      </c>
      <c r="BY345" s="73">
        <v>30000000</v>
      </c>
      <c r="BZ345" s="73">
        <v>0</v>
      </c>
      <c r="CA345" s="73">
        <v>0</v>
      </c>
      <c r="CB345" s="73">
        <v>0</v>
      </c>
      <c r="CC345" s="73">
        <v>0</v>
      </c>
      <c r="CD345" s="73">
        <v>0</v>
      </c>
      <c r="CE345" s="73">
        <v>0</v>
      </c>
      <c r="CF345" s="73">
        <v>0</v>
      </c>
      <c r="CG345" s="73">
        <v>0</v>
      </c>
      <c r="CH345" s="73">
        <v>0</v>
      </c>
      <c r="CI345" s="73">
        <v>0</v>
      </c>
      <c r="CJ345" s="73">
        <v>0</v>
      </c>
      <c r="CK345" s="63" t="s">
        <v>2748</v>
      </c>
      <c r="CL345" s="74" t="s">
        <v>1989</v>
      </c>
      <c r="CM345" s="74" t="s">
        <v>1990</v>
      </c>
      <c r="CN345" s="74" t="s">
        <v>251</v>
      </c>
      <c r="CO345" s="60">
        <v>2</v>
      </c>
      <c r="CP345" s="61" t="s">
        <v>2276</v>
      </c>
      <c r="CQ345" s="60">
        <v>205</v>
      </c>
      <c r="CR345" s="61" t="s">
        <v>2616</v>
      </c>
      <c r="CS345" s="60">
        <v>20502</v>
      </c>
      <c r="CT345" s="61" t="s">
        <v>2705</v>
      </c>
      <c r="CU345" s="62">
        <v>2050202</v>
      </c>
      <c r="CV345" s="63" t="s">
        <v>2749</v>
      </c>
      <c r="CW345" s="100" t="s">
        <v>2707</v>
      </c>
      <c r="CX345" s="100" t="s">
        <v>2276</v>
      </c>
      <c r="CY345" s="100" t="s">
        <v>2616</v>
      </c>
      <c r="CZ345" s="100" t="s">
        <v>2705</v>
      </c>
      <c r="DA345" s="100" t="s">
        <v>2749</v>
      </c>
    </row>
    <row r="346" spans="2:105" ht="114.75" hidden="1" x14ac:dyDescent="0.25">
      <c r="B346" s="65" t="s">
        <v>2750</v>
      </c>
      <c r="C346" s="75" t="s">
        <v>2751</v>
      </c>
      <c r="D346" s="63" t="s">
        <v>486</v>
      </c>
      <c r="E346" s="100" t="s">
        <v>2699</v>
      </c>
      <c r="F346" s="63" t="s">
        <v>2700</v>
      </c>
      <c r="G346" s="62" t="s">
        <v>240</v>
      </c>
      <c r="H346" s="63" t="s">
        <v>2611</v>
      </c>
      <c r="I346" s="63" t="s">
        <v>185</v>
      </c>
      <c r="J346" s="307">
        <v>2015</v>
      </c>
      <c r="K346" s="308" t="s">
        <v>490</v>
      </c>
      <c r="L346" s="63" t="s">
        <v>2622</v>
      </c>
      <c r="M346" s="63" t="s">
        <v>2752</v>
      </c>
      <c r="N346" s="63" t="s">
        <v>2689</v>
      </c>
      <c r="O346" s="63" t="s">
        <v>2753</v>
      </c>
      <c r="P346" s="63" t="s">
        <v>657</v>
      </c>
      <c r="Q346" s="63"/>
      <c r="R346" s="63"/>
      <c r="S346" s="68">
        <v>1</v>
      </c>
      <c r="T346" s="69">
        <v>1</v>
      </c>
      <c r="U346" s="69">
        <v>0</v>
      </c>
      <c r="V346" s="69">
        <v>0</v>
      </c>
      <c r="W346" s="69">
        <v>1</v>
      </c>
      <c r="X346" s="71">
        <v>0</v>
      </c>
      <c r="Y346" s="79"/>
      <c r="Z346" s="79"/>
      <c r="AA346" s="79"/>
      <c r="AB346" s="79"/>
      <c r="AC346" s="79"/>
      <c r="AD346" s="79"/>
      <c r="AE346" s="79"/>
      <c r="AF346" s="79"/>
      <c r="AG346" s="79"/>
      <c r="AH346" s="79"/>
      <c r="AI346" s="79"/>
      <c r="AJ346" s="79"/>
      <c r="AK346" s="71">
        <v>0</v>
      </c>
      <c r="AL346" s="79"/>
      <c r="AM346" s="79"/>
      <c r="AN346" s="79"/>
      <c r="AO346" s="79"/>
      <c r="AP346" s="79"/>
      <c r="AQ346" s="79"/>
      <c r="AR346" s="79"/>
      <c r="AS346" s="79"/>
      <c r="AT346" s="79"/>
      <c r="AU346" s="79"/>
      <c r="AV346" s="79"/>
      <c r="AW346" s="79"/>
      <c r="AX346" s="71">
        <v>0</v>
      </c>
      <c r="AY346" s="79"/>
      <c r="AZ346" s="79"/>
      <c r="BA346" s="79"/>
      <c r="BB346" s="79"/>
      <c r="BC346" s="79"/>
      <c r="BD346" s="79"/>
      <c r="BE346" s="79"/>
      <c r="BF346" s="79"/>
      <c r="BG346" s="79"/>
      <c r="BH346" s="79"/>
      <c r="BI346" s="79"/>
      <c r="BJ346" s="79"/>
      <c r="BK346" s="71">
        <v>0</v>
      </c>
      <c r="BL346" s="79"/>
      <c r="BM346" s="79"/>
      <c r="BN346" s="79"/>
      <c r="BO346" s="79"/>
      <c r="BP346" s="79"/>
      <c r="BQ346" s="79"/>
      <c r="BR346" s="79"/>
      <c r="BS346" s="79"/>
      <c r="BT346" s="79"/>
      <c r="BU346" s="79"/>
      <c r="BV346" s="79"/>
      <c r="BW346" s="79"/>
      <c r="BX346" s="71">
        <v>0</v>
      </c>
      <c r="BY346" s="73">
        <v>0</v>
      </c>
      <c r="BZ346" s="73">
        <v>0</v>
      </c>
      <c r="CA346" s="73">
        <v>0</v>
      </c>
      <c r="CB346" s="73">
        <v>0</v>
      </c>
      <c r="CC346" s="73">
        <v>0</v>
      </c>
      <c r="CD346" s="73">
        <v>0</v>
      </c>
      <c r="CE346" s="73">
        <v>0</v>
      </c>
      <c r="CF346" s="73">
        <v>0</v>
      </c>
      <c r="CG346" s="73">
        <v>0</v>
      </c>
      <c r="CH346" s="73">
        <v>0</v>
      </c>
      <c r="CI346" s="73">
        <v>0</v>
      </c>
      <c r="CJ346" s="73">
        <v>0</v>
      </c>
      <c r="CK346" s="63" t="s">
        <v>2754</v>
      </c>
      <c r="CL346" s="74" t="s">
        <v>1989</v>
      </c>
      <c r="CM346" s="74" t="s">
        <v>1990</v>
      </c>
      <c r="CN346" s="74" t="s">
        <v>210</v>
      </c>
      <c r="CO346" s="60">
        <v>2</v>
      </c>
      <c r="CP346" s="61" t="s">
        <v>2276</v>
      </c>
      <c r="CQ346" s="60">
        <v>205</v>
      </c>
      <c r="CR346" s="61" t="s">
        <v>2616</v>
      </c>
      <c r="CS346" s="60">
        <v>20502</v>
      </c>
      <c r="CT346" s="61" t="s">
        <v>2705</v>
      </c>
      <c r="CU346" s="62">
        <v>2050202</v>
      </c>
      <c r="CV346" s="63" t="s">
        <v>2749</v>
      </c>
      <c r="CW346" s="100" t="s">
        <v>2707</v>
      </c>
      <c r="CX346" s="100" t="s">
        <v>2276</v>
      </c>
      <c r="CY346" s="100" t="s">
        <v>2616</v>
      </c>
      <c r="CZ346" s="100" t="s">
        <v>2705</v>
      </c>
      <c r="DA346" s="100" t="s">
        <v>2749</v>
      </c>
    </row>
    <row r="347" spans="2:105" ht="114.75" hidden="1" x14ac:dyDescent="0.25">
      <c r="B347" s="65" t="s">
        <v>2755</v>
      </c>
      <c r="C347" s="75" t="s">
        <v>2756</v>
      </c>
      <c r="D347" s="63" t="s">
        <v>486</v>
      </c>
      <c r="E347" s="100" t="s">
        <v>2699</v>
      </c>
      <c r="F347" s="63" t="s">
        <v>2700</v>
      </c>
      <c r="G347" s="62" t="s">
        <v>183</v>
      </c>
      <c r="H347" s="63" t="s">
        <v>2611</v>
      </c>
      <c r="I347" s="63" t="s">
        <v>185</v>
      </c>
      <c r="J347" s="307">
        <v>2015</v>
      </c>
      <c r="K347" s="308" t="s">
        <v>490</v>
      </c>
      <c r="L347" s="63" t="s">
        <v>2622</v>
      </c>
      <c r="M347" s="63" t="s">
        <v>2757</v>
      </c>
      <c r="N347" s="63" t="s">
        <v>2689</v>
      </c>
      <c r="O347" s="63" t="s">
        <v>2758</v>
      </c>
      <c r="P347" s="63" t="s">
        <v>190</v>
      </c>
      <c r="Q347" s="63" t="s">
        <v>2759</v>
      </c>
      <c r="R347" s="63"/>
      <c r="S347" s="68">
        <v>3</v>
      </c>
      <c r="T347" s="69">
        <v>0</v>
      </c>
      <c r="U347" s="69">
        <v>1</v>
      </c>
      <c r="V347" s="69">
        <v>2</v>
      </c>
      <c r="W347" s="69">
        <v>3</v>
      </c>
      <c r="X347" s="71">
        <v>0</v>
      </c>
      <c r="Y347" s="79"/>
      <c r="Z347" s="79"/>
      <c r="AA347" s="79"/>
      <c r="AB347" s="79"/>
      <c r="AC347" s="79"/>
      <c r="AD347" s="79"/>
      <c r="AE347" s="79"/>
      <c r="AF347" s="79"/>
      <c r="AG347" s="79"/>
      <c r="AH347" s="79"/>
      <c r="AI347" s="79"/>
      <c r="AJ347" s="79"/>
      <c r="AK347" s="71">
        <v>0</v>
      </c>
      <c r="AL347" s="79"/>
      <c r="AM347" s="79"/>
      <c r="AN347" s="79"/>
      <c r="AO347" s="79"/>
      <c r="AP347" s="79"/>
      <c r="AQ347" s="79"/>
      <c r="AR347" s="79"/>
      <c r="AS347" s="79"/>
      <c r="AT347" s="79"/>
      <c r="AU347" s="79"/>
      <c r="AV347" s="79"/>
      <c r="AW347" s="79"/>
      <c r="AX347" s="71">
        <v>0</v>
      </c>
      <c r="AY347" s="79"/>
      <c r="AZ347" s="79"/>
      <c r="BA347" s="79"/>
      <c r="BB347" s="79"/>
      <c r="BC347" s="79"/>
      <c r="BD347" s="79"/>
      <c r="BE347" s="79"/>
      <c r="BF347" s="79"/>
      <c r="BG347" s="79"/>
      <c r="BH347" s="79"/>
      <c r="BI347" s="79"/>
      <c r="BJ347" s="79"/>
      <c r="BK347" s="71">
        <v>0</v>
      </c>
      <c r="BL347" s="79"/>
      <c r="BM347" s="79"/>
      <c r="BN347" s="79"/>
      <c r="BO347" s="79"/>
      <c r="BP347" s="79"/>
      <c r="BQ347" s="79"/>
      <c r="BR347" s="79"/>
      <c r="BS347" s="79"/>
      <c r="BT347" s="79"/>
      <c r="BU347" s="79"/>
      <c r="BV347" s="79"/>
      <c r="BW347" s="79"/>
      <c r="BX347" s="71">
        <v>0</v>
      </c>
      <c r="BY347" s="73">
        <v>0</v>
      </c>
      <c r="BZ347" s="73">
        <v>0</v>
      </c>
      <c r="CA347" s="73">
        <v>0</v>
      </c>
      <c r="CB347" s="73">
        <v>0</v>
      </c>
      <c r="CC347" s="73">
        <v>0</v>
      </c>
      <c r="CD347" s="73">
        <v>0</v>
      </c>
      <c r="CE347" s="73">
        <v>0</v>
      </c>
      <c r="CF347" s="73">
        <v>0</v>
      </c>
      <c r="CG347" s="73">
        <v>0</v>
      </c>
      <c r="CH347" s="73">
        <v>0</v>
      </c>
      <c r="CI347" s="73">
        <v>0</v>
      </c>
      <c r="CJ347" s="73">
        <v>0</v>
      </c>
      <c r="CK347" s="63" t="s">
        <v>2760</v>
      </c>
      <c r="CL347" s="74" t="s">
        <v>1989</v>
      </c>
      <c r="CM347" s="74" t="s">
        <v>1990</v>
      </c>
      <c r="CN347" s="74" t="s">
        <v>210</v>
      </c>
      <c r="CO347" s="60">
        <v>2</v>
      </c>
      <c r="CP347" s="61" t="s">
        <v>2276</v>
      </c>
      <c r="CQ347" s="60">
        <v>205</v>
      </c>
      <c r="CR347" s="61" t="s">
        <v>2616</v>
      </c>
      <c r="CS347" s="60">
        <v>20502</v>
      </c>
      <c r="CT347" s="61" t="s">
        <v>2705</v>
      </c>
      <c r="CU347" s="62">
        <v>2050203</v>
      </c>
      <c r="CV347" s="63" t="s">
        <v>2761</v>
      </c>
      <c r="CW347" s="100" t="s">
        <v>2707</v>
      </c>
      <c r="CX347" s="100" t="s">
        <v>2276</v>
      </c>
      <c r="CY347" s="100" t="s">
        <v>2616</v>
      </c>
      <c r="CZ347" s="100" t="s">
        <v>2705</v>
      </c>
      <c r="DA347" s="100" t="s">
        <v>2761</v>
      </c>
    </row>
    <row r="348" spans="2:105" ht="178.5" hidden="1" x14ac:dyDescent="0.25">
      <c r="B348" s="154" t="s">
        <v>2762</v>
      </c>
      <c r="C348" s="65" t="s">
        <v>2763</v>
      </c>
      <c r="D348" s="63" t="s">
        <v>1166</v>
      </c>
      <c r="E348" s="100" t="s">
        <v>2764</v>
      </c>
      <c r="F348" s="63" t="s">
        <v>2765</v>
      </c>
      <c r="G348" s="62" t="s">
        <v>183</v>
      </c>
      <c r="H348" s="63" t="s">
        <v>2611</v>
      </c>
      <c r="I348" s="63" t="s">
        <v>185</v>
      </c>
      <c r="J348" s="307">
        <v>2016</v>
      </c>
      <c r="K348" s="308">
        <v>0.25</v>
      </c>
      <c r="L348" s="63" t="s">
        <v>242</v>
      </c>
      <c r="M348" s="63" t="s">
        <v>2766</v>
      </c>
      <c r="N348" s="63" t="s">
        <v>2767</v>
      </c>
      <c r="O348" s="63" t="s">
        <v>2768</v>
      </c>
      <c r="P348" s="63" t="s">
        <v>257</v>
      </c>
      <c r="Q348" s="63" t="s">
        <v>232</v>
      </c>
      <c r="R348" s="63"/>
      <c r="S348" s="68">
        <v>1</v>
      </c>
      <c r="T348" s="69">
        <v>0.25</v>
      </c>
      <c r="U348" s="69">
        <v>0.5</v>
      </c>
      <c r="V348" s="69">
        <v>0.75</v>
      </c>
      <c r="W348" s="69">
        <v>1</v>
      </c>
      <c r="X348" s="71">
        <v>186407729</v>
      </c>
      <c r="Y348" s="97">
        <v>186407729</v>
      </c>
      <c r="Z348" s="79"/>
      <c r="AA348" s="79"/>
      <c r="AB348" s="79"/>
      <c r="AC348" s="79"/>
      <c r="AD348" s="79"/>
      <c r="AE348" s="79"/>
      <c r="AF348" s="79"/>
      <c r="AG348" s="79"/>
      <c r="AH348" s="79"/>
      <c r="AI348" s="79"/>
      <c r="AJ348" s="79"/>
      <c r="AK348" s="71">
        <v>196188299</v>
      </c>
      <c r="AL348" s="97">
        <v>196188299</v>
      </c>
      <c r="AM348" s="79"/>
      <c r="AN348" s="79"/>
      <c r="AO348" s="79"/>
      <c r="AP348" s="79"/>
      <c r="AQ348" s="79"/>
      <c r="AR348" s="79"/>
      <c r="AS348" s="79"/>
      <c r="AT348" s="79"/>
      <c r="AU348" s="79"/>
      <c r="AV348" s="79"/>
      <c r="AW348" s="79"/>
      <c r="AX348" s="71">
        <v>206702421</v>
      </c>
      <c r="AY348" s="97">
        <v>206702421</v>
      </c>
      <c r="AZ348" s="79"/>
      <c r="BA348" s="79"/>
      <c r="BB348" s="79"/>
      <c r="BC348" s="79"/>
      <c r="BD348" s="79"/>
      <c r="BE348" s="79"/>
      <c r="BF348" s="79"/>
      <c r="BG348" s="79"/>
      <c r="BH348" s="79"/>
      <c r="BI348" s="79"/>
      <c r="BJ348" s="79"/>
      <c r="BK348" s="71">
        <v>218005103</v>
      </c>
      <c r="BL348" s="97">
        <v>218005103</v>
      </c>
      <c r="BM348" s="79"/>
      <c r="BN348" s="79"/>
      <c r="BO348" s="79"/>
      <c r="BP348" s="79"/>
      <c r="BQ348" s="79"/>
      <c r="BR348" s="79"/>
      <c r="BS348" s="79"/>
      <c r="BT348" s="79"/>
      <c r="BU348" s="79"/>
      <c r="BV348" s="79"/>
      <c r="BW348" s="79"/>
      <c r="BX348" s="71">
        <v>807303552</v>
      </c>
      <c r="BY348" s="73">
        <v>807303552</v>
      </c>
      <c r="BZ348" s="73">
        <v>0</v>
      </c>
      <c r="CA348" s="73">
        <v>0</v>
      </c>
      <c r="CB348" s="73">
        <v>0</v>
      </c>
      <c r="CC348" s="73">
        <v>0</v>
      </c>
      <c r="CD348" s="73">
        <v>0</v>
      </c>
      <c r="CE348" s="73">
        <v>0</v>
      </c>
      <c r="CF348" s="73">
        <v>0</v>
      </c>
      <c r="CG348" s="73">
        <v>0</v>
      </c>
      <c r="CH348" s="73">
        <v>0</v>
      </c>
      <c r="CI348" s="73">
        <v>0</v>
      </c>
      <c r="CJ348" s="73">
        <v>0</v>
      </c>
      <c r="CK348" s="63" t="s">
        <v>2769</v>
      </c>
      <c r="CL348" s="74" t="s">
        <v>1989</v>
      </c>
      <c r="CM348" s="74" t="s">
        <v>1990</v>
      </c>
      <c r="CN348" s="74" t="s">
        <v>210</v>
      </c>
      <c r="CO348" s="60">
        <v>2</v>
      </c>
      <c r="CP348" s="61" t="s">
        <v>2276</v>
      </c>
      <c r="CQ348" s="60">
        <v>205</v>
      </c>
      <c r="CR348" s="61" t="s">
        <v>2616</v>
      </c>
      <c r="CS348" s="60">
        <v>20503</v>
      </c>
      <c r="CT348" s="61" t="s">
        <v>2770</v>
      </c>
      <c r="CU348" s="62">
        <v>2050301</v>
      </c>
      <c r="CV348" s="63" t="s">
        <v>2771</v>
      </c>
      <c r="CW348" s="100" t="s">
        <v>2772</v>
      </c>
      <c r="CX348" s="100" t="s">
        <v>2276</v>
      </c>
      <c r="CY348" s="100" t="s">
        <v>2616</v>
      </c>
      <c r="CZ348" s="100" t="s">
        <v>2770</v>
      </c>
      <c r="DA348" s="100" t="s">
        <v>2771</v>
      </c>
    </row>
    <row r="349" spans="2:105" ht="89.25" hidden="1" x14ac:dyDescent="0.25">
      <c r="B349" s="155" t="s">
        <v>2773</v>
      </c>
      <c r="C349" s="75" t="s">
        <v>2774</v>
      </c>
      <c r="D349" s="100" t="s">
        <v>589</v>
      </c>
      <c r="E349" s="100" t="s">
        <v>2764</v>
      </c>
      <c r="F349" s="63" t="s">
        <v>2765</v>
      </c>
      <c r="G349" s="62" t="s">
        <v>183</v>
      </c>
      <c r="H349" s="63" t="s">
        <v>592</v>
      </c>
      <c r="I349" s="63" t="s">
        <v>185</v>
      </c>
      <c r="J349" s="307">
        <v>2015</v>
      </c>
      <c r="K349" s="308">
        <v>0</v>
      </c>
      <c r="L349" s="63" t="s">
        <v>1216</v>
      </c>
      <c r="M349" s="63" t="s">
        <v>2775</v>
      </c>
      <c r="N349" s="63" t="s">
        <v>2776</v>
      </c>
      <c r="O349" s="63" t="s">
        <v>2777</v>
      </c>
      <c r="P349" s="63" t="s">
        <v>246</v>
      </c>
      <c r="Q349" s="63" t="s">
        <v>2778</v>
      </c>
      <c r="R349" s="63"/>
      <c r="S349" s="68">
        <v>149</v>
      </c>
      <c r="T349" s="69">
        <v>15</v>
      </c>
      <c r="U349" s="69">
        <v>75</v>
      </c>
      <c r="V349" s="69">
        <v>135</v>
      </c>
      <c r="W349" s="69">
        <v>149</v>
      </c>
      <c r="X349" s="71">
        <v>45000000</v>
      </c>
      <c r="Y349" s="78">
        <v>45000000</v>
      </c>
      <c r="Z349" s="79"/>
      <c r="AA349" s="79"/>
      <c r="AB349" s="79"/>
      <c r="AC349" s="79"/>
      <c r="AD349" s="79"/>
      <c r="AE349" s="79"/>
      <c r="AF349" s="79"/>
      <c r="AG349" s="79"/>
      <c r="AH349" s="79"/>
      <c r="AI349" s="79"/>
      <c r="AJ349" s="79"/>
      <c r="AK349" s="71">
        <v>180000000</v>
      </c>
      <c r="AL349" s="78">
        <v>180000000</v>
      </c>
      <c r="AM349" s="79"/>
      <c r="AN349" s="79"/>
      <c r="AO349" s="79"/>
      <c r="AP349" s="79"/>
      <c r="AQ349" s="79"/>
      <c r="AR349" s="79"/>
      <c r="AS349" s="79"/>
      <c r="AT349" s="79"/>
      <c r="AU349" s="79"/>
      <c r="AV349" s="79"/>
      <c r="AW349" s="79"/>
      <c r="AX349" s="71">
        <v>180000000</v>
      </c>
      <c r="AY349" s="78">
        <v>180000000</v>
      </c>
      <c r="AZ349" s="79"/>
      <c r="BA349" s="79"/>
      <c r="BB349" s="79"/>
      <c r="BC349" s="79"/>
      <c r="BD349" s="79"/>
      <c r="BE349" s="79"/>
      <c r="BF349" s="79"/>
      <c r="BG349" s="79"/>
      <c r="BH349" s="79"/>
      <c r="BI349" s="79"/>
      <c r="BJ349" s="79"/>
      <c r="BK349" s="71">
        <v>42000000</v>
      </c>
      <c r="BL349" s="78">
        <v>42000000</v>
      </c>
      <c r="BM349" s="79"/>
      <c r="BN349" s="79"/>
      <c r="BO349" s="79"/>
      <c r="BP349" s="79"/>
      <c r="BQ349" s="79"/>
      <c r="BR349" s="79"/>
      <c r="BS349" s="79"/>
      <c r="BT349" s="79"/>
      <c r="BU349" s="79"/>
      <c r="BV349" s="79"/>
      <c r="BW349" s="79"/>
      <c r="BX349" s="71">
        <v>447000000</v>
      </c>
      <c r="BY349" s="73">
        <v>447000000</v>
      </c>
      <c r="BZ349" s="73">
        <v>0</v>
      </c>
      <c r="CA349" s="73">
        <v>0</v>
      </c>
      <c r="CB349" s="73">
        <v>0</v>
      </c>
      <c r="CC349" s="73">
        <v>0</v>
      </c>
      <c r="CD349" s="73">
        <v>0</v>
      </c>
      <c r="CE349" s="73">
        <v>0</v>
      </c>
      <c r="CF349" s="73">
        <v>0</v>
      </c>
      <c r="CG349" s="73">
        <v>0</v>
      </c>
      <c r="CH349" s="73">
        <v>0</v>
      </c>
      <c r="CI349" s="73">
        <v>0</v>
      </c>
      <c r="CJ349" s="73">
        <v>0</v>
      </c>
      <c r="CK349" s="63" t="s">
        <v>2779</v>
      </c>
      <c r="CL349" s="74" t="s">
        <v>1154</v>
      </c>
      <c r="CM349" s="74" t="s">
        <v>1155</v>
      </c>
      <c r="CN349" s="74" t="s">
        <v>2780</v>
      </c>
      <c r="CO349" s="60">
        <v>2</v>
      </c>
      <c r="CP349" s="61" t="s">
        <v>2276</v>
      </c>
      <c r="CQ349" s="60">
        <v>205</v>
      </c>
      <c r="CR349" s="61" t="s">
        <v>2616</v>
      </c>
      <c r="CS349" s="60">
        <v>20503</v>
      </c>
      <c r="CT349" s="61" t="s">
        <v>2770</v>
      </c>
      <c r="CU349" s="62">
        <v>2050301</v>
      </c>
      <c r="CV349" s="63" t="s">
        <v>2771</v>
      </c>
      <c r="CW349" s="100" t="s">
        <v>2772</v>
      </c>
      <c r="CX349" s="100" t="s">
        <v>2276</v>
      </c>
      <c r="CY349" s="100" t="s">
        <v>2616</v>
      </c>
      <c r="CZ349" s="100" t="s">
        <v>2770</v>
      </c>
      <c r="DA349" s="100" t="s">
        <v>2771</v>
      </c>
    </row>
    <row r="350" spans="2:105" ht="89.25" hidden="1" x14ac:dyDescent="0.25">
      <c r="B350" s="154" t="s">
        <v>2781</v>
      </c>
      <c r="C350" s="80" t="s">
        <v>2782</v>
      </c>
      <c r="D350" s="63" t="s">
        <v>486</v>
      </c>
      <c r="E350" s="100" t="s">
        <v>2764</v>
      </c>
      <c r="F350" s="63" t="s">
        <v>2765</v>
      </c>
      <c r="G350" s="62" t="s">
        <v>240</v>
      </c>
      <c r="H350" s="63" t="s">
        <v>2611</v>
      </c>
      <c r="I350" s="63" t="s">
        <v>185</v>
      </c>
      <c r="J350" s="307">
        <v>2015</v>
      </c>
      <c r="K350" s="308" t="s">
        <v>490</v>
      </c>
      <c r="L350" s="63" t="s">
        <v>2622</v>
      </c>
      <c r="M350" s="63" t="s">
        <v>2783</v>
      </c>
      <c r="N350" s="63" t="s">
        <v>2689</v>
      </c>
      <c r="O350" s="63" t="s">
        <v>2784</v>
      </c>
      <c r="P350" s="63" t="s">
        <v>190</v>
      </c>
      <c r="Q350" s="63" t="s">
        <v>2785</v>
      </c>
      <c r="R350" s="63"/>
      <c r="S350" s="68">
        <v>0</v>
      </c>
      <c r="T350" s="69">
        <v>0</v>
      </c>
      <c r="U350" s="69">
        <v>1</v>
      </c>
      <c r="V350" s="69">
        <v>0</v>
      </c>
      <c r="W350" s="69">
        <v>0</v>
      </c>
      <c r="X350" s="71">
        <v>0</v>
      </c>
      <c r="Y350" s="79"/>
      <c r="Z350" s="79"/>
      <c r="AA350" s="79"/>
      <c r="AB350" s="79"/>
      <c r="AC350" s="79"/>
      <c r="AD350" s="79"/>
      <c r="AE350" s="79"/>
      <c r="AF350" s="79"/>
      <c r="AG350" s="79"/>
      <c r="AH350" s="79"/>
      <c r="AI350" s="79"/>
      <c r="AJ350" s="79"/>
      <c r="AK350" s="71">
        <v>50000000</v>
      </c>
      <c r="AL350" s="79">
        <v>50000000</v>
      </c>
      <c r="AM350" s="79"/>
      <c r="AN350" s="79"/>
      <c r="AO350" s="79"/>
      <c r="AP350" s="79"/>
      <c r="AQ350" s="79"/>
      <c r="AR350" s="79"/>
      <c r="AS350" s="79"/>
      <c r="AT350" s="79"/>
      <c r="AU350" s="79"/>
      <c r="AV350" s="79"/>
      <c r="AW350" s="79"/>
      <c r="AX350" s="71">
        <v>0</v>
      </c>
      <c r="AY350" s="79"/>
      <c r="AZ350" s="79"/>
      <c r="BA350" s="79"/>
      <c r="BB350" s="79"/>
      <c r="BC350" s="79"/>
      <c r="BD350" s="79"/>
      <c r="BE350" s="79"/>
      <c r="BF350" s="79"/>
      <c r="BG350" s="79"/>
      <c r="BH350" s="79"/>
      <c r="BI350" s="79"/>
      <c r="BJ350" s="79"/>
      <c r="BK350" s="71">
        <v>0</v>
      </c>
      <c r="BL350" s="79"/>
      <c r="BM350" s="79"/>
      <c r="BN350" s="79"/>
      <c r="BO350" s="79"/>
      <c r="BP350" s="79"/>
      <c r="BQ350" s="79"/>
      <c r="BR350" s="79"/>
      <c r="BS350" s="79"/>
      <c r="BT350" s="79"/>
      <c r="BU350" s="79"/>
      <c r="BV350" s="79"/>
      <c r="BW350" s="79"/>
      <c r="BX350" s="71">
        <v>50000000</v>
      </c>
      <c r="BY350" s="73">
        <v>50000000</v>
      </c>
      <c r="BZ350" s="73">
        <v>0</v>
      </c>
      <c r="CA350" s="73">
        <v>0</v>
      </c>
      <c r="CB350" s="73">
        <v>0</v>
      </c>
      <c r="CC350" s="73">
        <v>0</v>
      </c>
      <c r="CD350" s="73">
        <v>0</v>
      </c>
      <c r="CE350" s="73">
        <v>0</v>
      </c>
      <c r="CF350" s="73">
        <v>0</v>
      </c>
      <c r="CG350" s="73">
        <v>0</v>
      </c>
      <c r="CH350" s="73">
        <v>0</v>
      </c>
      <c r="CI350" s="73">
        <v>0</v>
      </c>
      <c r="CJ350" s="73">
        <v>0</v>
      </c>
      <c r="CK350" s="63" t="s">
        <v>2786</v>
      </c>
      <c r="CL350" s="74" t="s">
        <v>1989</v>
      </c>
      <c r="CM350" s="74" t="s">
        <v>1990</v>
      </c>
      <c r="CN350" s="74" t="s">
        <v>2780</v>
      </c>
      <c r="CO350" s="60">
        <v>2</v>
      </c>
      <c r="CP350" s="61" t="s">
        <v>2276</v>
      </c>
      <c r="CQ350" s="60">
        <v>205</v>
      </c>
      <c r="CR350" s="61" t="s">
        <v>2616</v>
      </c>
      <c r="CS350" s="60">
        <v>20503</v>
      </c>
      <c r="CT350" s="61" t="s">
        <v>2770</v>
      </c>
      <c r="CU350" s="62">
        <v>2050301</v>
      </c>
      <c r="CV350" s="63" t="s">
        <v>2771</v>
      </c>
      <c r="CW350" s="100" t="s">
        <v>2772</v>
      </c>
      <c r="CX350" s="100" t="s">
        <v>2276</v>
      </c>
      <c r="CY350" s="100" t="s">
        <v>2616</v>
      </c>
      <c r="CZ350" s="100" t="s">
        <v>2770</v>
      </c>
      <c r="DA350" s="100" t="s">
        <v>2771</v>
      </c>
    </row>
    <row r="351" spans="2:105" ht="89.25" hidden="1" x14ac:dyDescent="0.25">
      <c r="B351" s="154" t="s">
        <v>2787</v>
      </c>
      <c r="C351" s="75" t="s">
        <v>2788</v>
      </c>
      <c r="D351" s="63" t="s">
        <v>486</v>
      </c>
      <c r="E351" s="100" t="s">
        <v>2764</v>
      </c>
      <c r="F351" s="63" t="s">
        <v>2765</v>
      </c>
      <c r="G351" s="62" t="s">
        <v>183</v>
      </c>
      <c r="H351" s="63" t="s">
        <v>2611</v>
      </c>
      <c r="I351" s="63" t="s">
        <v>185</v>
      </c>
      <c r="J351" s="307">
        <v>2015</v>
      </c>
      <c r="K351" s="308" t="s">
        <v>490</v>
      </c>
      <c r="L351" s="63" t="s">
        <v>2622</v>
      </c>
      <c r="M351" s="63" t="s">
        <v>2789</v>
      </c>
      <c r="N351" s="63" t="s">
        <v>2689</v>
      </c>
      <c r="O351" s="63" t="s">
        <v>2637</v>
      </c>
      <c r="P351" s="63" t="s">
        <v>190</v>
      </c>
      <c r="Q351" s="63" t="s">
        <v>2785</v>
      </c>
      <c r="R351" s="63"/>
      <c r="S351" s="68">
        <v>2</v>
      </c>
      <c r="T351" s="69">
        <v>0</v>
      </c>
      <c r="U351" s="69">
        <v>0</v>
      </c>
      <c r="V351" s="69">
        <v>1</v>
      </c>
      <c r="W351" s="69">
        <v>2</v>
      </c>
      <c r="X351" s="71">
        <v>0</v>
      </c>
      <c r="Y351" s="79"/>
      <c r="Z351" s="79"/>
      <c r="AA351" s="79"/>
      <c r="AB351" s="79"/>
      <c r="AC351" s="79"/>
      <c r="AD351" s="79"/>
      <c r="AE351" s="79"/>
      <c r="AF351" s="79"/>
      <c r="AG351" s="79"/>
      <c r="AH351" s="79"/>
      <c r="AI351" s="79"/>
      <c r="AJ351" s="79"/>
      <c r="AK351" s="71">
        <v>0</v>
      </c>
      <c r="AL351" s="79"/>
      <c r="AM351" s="79"/>
      <c r="AN351" s="79"/>
      <c r="AO351" s="79"/>
      <c r="AP351" s="79"/>
      <c r="AQ351" s="79"/>
      <c r="AR351" s="79"/>
      <c r="AS351" s="79"/>
      <c r="AT351" s="79"/>
      <c r="AU351" s="79"/>
      <c r="AV351" s="79"/>
      <c r="AW351" s="79"/>
      <c r="AX351" s="71">
        <v>85000000</v>
      </c>
      <c r="AY351" s="79">
        <v>85000000</v>
      </c>
      <c r="AZ351" s="79"/>
      <c r="BA351" s="79"/>
      <c r="BB351" s="79"/>
      <c r="BC351" s="79"/>
      <c r="BD351" s="79"/>
      <c r="BE351" s="79"/>
      <c r="BF351" s="79"/>
      <c r="BG351" s="79"/>
      <c r="BH351" s="79"/>
      <c r="BI351" s="79"/>
      <c r="BJ351" s="79"/>
      <c r="BK351" s="71">
        <v>150000000</v>
      </c>
      <c r="BL351" s="79">
        <v>150000000</v>
      </c>
      <c r="BM351" s="79"/>
      <c r="BN351" s="79"/>
      <c r="BO351" s="79"/>
      <c r="BP351" s="79"/>
      <c r="BQ351" s="79"/>
      <c r="BR351" s="79"/>
      <c r="BS351" s="79"/>
      <c r="BT351" s="79"/>
      <c r="BU351" s="79"/>
      <c r="BV351" s="79"/>
      <c r="BW351" s="79"/>
      <c r="BX351" s="71">
        <v>235000000</v>
      </c>
      <c r="BY351" s="73">
        <v>235000000</v>
      </c>
      <c r="BZ351" s="73">
        <v>0</v>
      </c>
      <c r="CA351" s="73">
        <v>0</v>
      </c>
      <c r="CB351" s="73">
        <v>0</v>
      </c>
      <c r="CC351" s="73">
        <v>0</v>
      </c>
      <c r="CD351" s="73">
        <v>0</v>
      </c>
      <c r="CE351" s="73">
        <v>0</v>
      </c>
      <c r="CF351" s="73">
        <v>0</v>
      </c>
      <c r="CG351" s="73">
        <v>0</v>
      </c>
      <c r="CH351" s="73">
        <v>0</v>
      </c>
      <c r="CI351" s="73">
        <v>0</v>
      </c>
      <c r="CJ351" s="73">
        <v>0</v>
      </c>
      <c r="CK351" s="63" t="s">
        <v>2790</v>
      </c>
      <c r="CL351" s="74" t="s">
        <v>1989</v>
      </c>
      <c r="CM351" s="74" t="s">
        <v>1990</v>
      </c>
      <c r="CN351" s="74" t="s">
        <v>2780</v>
      </c>
      <c r="CO351" s="60">
        <v>2</v>
      </c>
      <c r="CP351" s="61" t="s">
        <v>2276</v>
      </c>
      <c r="CQ351" s="60">
        <v>205</v>
      </c>
      <c r="CR351" s="61" t="s">
        <v>2616</v>
      </c>
      <c r="CS351" s="60">
        <v>20503</v>
      </c>
      <c r="CT351" s="61" t="s">
        <v>2770</v>
      </c>
      <c r="CU351" s="62">
        <v>2050301</v>
      </c>
      <c r="CV351" s="63" t="s">
        <v>2771</v>
      </c>
      <c r="CW351" s="100" t="s">
        <v>2772</v>
      </c>
      <c r="CX351" s="100" t="s">
        <v>2276</v>
      </c>
      <c r="CY351" s="100" t="s">
        <v>2616</v>
      </c>
      <c r="CZ351" s="100" t="s">
        <v>2770</v>
      </c>
      <c r="DA351" s="100" t="s">
        <v>2771</v>
      </c>
    </row>
    <row r="352" spans="2:105" ht="89.25" hidden="1" x14ac:dyDescent="0.25">
      <c r="B352" s="154" t="s">
        <v>2791</v>
      </c>
      <c r="C352" s="65" t="s">
        <v>2792</v>
      </c>
      <c r="D352" s="63" t="s">
        <v>960</v>
      </c>
      <c r="E352" s="100" t="s">
        <v>2764</v>
      </c>
      <c r="F352" s="63" t="s">
        <v>2765</v>
      </c>
      <c r="G352" s="62" t="s">
        <v>240</v>
      </c>
      <c r="H352" s="63" t="s">
        <v>241</v>
      </c>
      <c r="I352" s="63" t="s">
        <v>185</v>
      </c>
      <c r="J352" s="307">
        <v>2015</v>
      </c>
      <c r="K352" s="308">
        <v>3</v>
      </c>
      <c r="L352" s="63" t="s">
        <v>242</v>
      </c>
      <c r="M352" s="63" t="s">
        <v>2793</v>
      </c>
      <c r="N352" s="63" t="s">
        <v>2794</v>
      </c>
      <c r="O352" s="63" t="s">
        <v>2794</v>
      </c>
      <c r="P352" s="63" t="s">
        <v>190</v>
      </c>
      <c r="Q352" s="63" t="s">
        <v>965</v>
      </c>
      <c r="R352" s="63"/>
      <c r="S352" s="68">
        <v>1</v>
      </c>
      <c r="T352" s="69">
        <v>1</v>
      </c>
      <c r="U352" s="69">
        <v>1</v>
      </c>
      <c r="V352" s="69">
        <v>1</v>
      </c>
      <c r="W352" s="69">
        <v>1</v>
      </c>
      <c r="X352" s="71">
        <v>700000000</v>
      </c>
      <c r="Y352" s="79"/>
      <c r="Z352" s="79">
        <v>700000000</v>
      </c>
      <c r="AA352" s="79"/>
      <c r="AB352" s="79"/>
      <c r="AC352" s="79"/>
      <c r="AD352" s="79"/>
      <c r="AE352" s="79"/>
      <c r="AF352" s="79"/>
      <c r="AG352" s="79"/>
      <c r="AH352" s="79"/>
      <c r="AI352" s="79"/>
      <c r="AJ352" s="79"/>
      <c r="AK352" s="71">
        <v>500000000</v>
      </c>
      <c r="AL352" s="79"/>
      <c r="AM352" s="79">
        <v>500000000</v>
      </c>
      <c r="AN352" s="79"/>
      <c r="AO352" s="79"/>
      <c r="AP352" s="79"/>
      <c r="AQ352" s="79"/>
      <c r="AR352" s="79"/>
      <c r="AS352" s="79"/>
      <c r="AT352" s="79"/>
      <c r="AU352" s="79"/>
      <c r="AV352" s="79"/>
      <c r="AW352" s="79"/>
      <c r="AX352" s="71">
        <v>500000000</v>
      </c>
      <c r="AY352" s="79"/>
      <c r="AZ352" s="79">
        <v>500000000</v>
      </c>
      <c r="BA352" s="79"/>
      <c r="BB352" s="79"/>
      <c r="BC352" s="79"/>
      <c r="BD352" s="79"/>
      <c r="BE352" s="79"/>
      <c r="BF352" s="79"/>
      <c r="BG352" s="79"/>
      <c r="BH352" s="79"/>
      <c r="BI352" s="79"/>
      <c r="BJ352" s="79"/>
      <c r="BK352" s="71">
        <v>500000000</v>
      </c>
      <c r="BL352" s="79"/>
      <c r="BM352" s="79">
        <v>500000000</v>
      </c>
      <c r="BN352" s="79"/>
      <c r="BO352" s="79"/>
      <c r="BP352" s="79"/>
      <c r="BQ352" s="79"/>
      <c r="BR352" s="79"/>
      <c r="BS352" s="79"/>
      <c r="BT352" s="79"/>
      <c r="BU352" s="79"/>
      <c r="BV352" s="79"/>
      <c r="BW352" s="79"/>
      <c r="BX352" s="71">
        <v>2200000000</v>
      </c>
      <c r="BY352" s="73">
        <v>0</v>
      </c>
      <c r="BZ352" s="73">
        <v>2200000000</v>
      </c>
      <c r="CA352" s="73">
        <v>0</v>
      </c>
      <c r="CB352" s="73">
        <v>0</v>
      </c>
      <c r="CC352" s="73">
        <v>0</v>
      </c>
      <c r="CD352" s="73">
        <v>0</v>
      </c>
      <c r="CE352" s="73">
        <v>0</v>
      </c>
      <c r="CF352" s="73">
        <v>0</v>
      </c>
      <c r="CG352" s="73">
        <v>0</v>
      </c>
      <c r="CH352" s="73">
        <v>0</v>
      </c>
      <c r="CI352" s="73">
        <v>0</v>
      </c>
      <c r="CJ352" s="73">
        <v>0</v>
      </c>
      <c r="CK352" s="63" t="s">
        <v>2795</v>
      </c>
      <c r="CL352" s="74" t="s">
        <v>249</v>
      </c>
      <c r="CM352" s="74" t="s">
        <v>250</v>
      </c>
      <c r="CN352" s="74" t="s">
        <v>2780</v>
      </c>
      <c r="CO352" s="60">
        <v>2</v>
      </c>
      <c r="CP352" s="61" t="s">
        <v>2276</v>
      </c>
      <c r="CQ352" s="60">
        <v>205</v>
      </c>
      <c r="CR352" s="61" t="s">
        <v>2616</v>
      </c>
      <c r="CS352" s="60">
        <v>20503</v>
      </c>
      <c r="CT352" s="61" t="s">
        <v>2770</v>
      </c>
      <c r="CU352" s="62">
        <v>2050301</v>
      </c>
      <c r="CV352" s="63" t="s">
        <v>2771</v>
      </c>
      <c r="CW352" s="100" t="s">
        <v>2772</v>
      </c>
      <c r="CX352" s="100" t="s">
        <v>2276</v>
      </c>
      <c r="CY352" s="100" t="s">
        <v>2616</v>
      </c>
      <c r="CZ352" s="100" t="s">
        <v>2770</v>
      </c>
      <c r="DA352" s="100" t="s">
        <v>2771</v>
      </c>
    </row>
    <row r="353" spans="2:105" ht="89.25" hidden="1" x14ac:dyDescent="0.25">
      <c r="B353" s="154" t="s">
        <v>2796</v>
      </c>
      <c r="C353" s="75" t="s">
        <v>2797</v>
      </c>
      <c r="D353" s="63" t="s">
        <v>486</v>
      </c>
      <c r="E353" s="100" t="s">
        <v>2764</v>
      </c>
      <c r="F353" s="63" t="s">
        <v>2765</v>
      </c>
      <c r="G353" s="62" t="s">
        <v>240</v>
      </c>
      <c r="H353" s="63" t="s">
        <v>2611</v>
      </c>
      <c r="I353" s="63" t="s">
        <v>185</v>
      </c>
      <c r="J353" s="307">
        <v>2015</v>
      </c>
      <c r="K353" s="308" t="s">
        <v>490</v>
      </c>
      <c r="L353" s="63" t="s">
        <v>2622</v>
      </c>
      <c r="M353" s="63" t="s">
        <v>2798</v>
      </c>
      <c r="N353" s="63" t="s">
        <v>2689</v>
      </c>
      <c r="O353" s="63" t="s">
        <v>2671</v>
      </c>
      <c r="P353" s="63" t="s">
        <v>190</v>
      </c>
      <c r="Q353" s="63" t="s">
        <v>2785</v>
      </c>
      <c r="R353" s="63"/>
      <c r="S353" s="68">
        <v>1</v>
      </c>
      <c r="T353" s="69">
        <v>0</v>
      </c>
      <c r="U353" s="69">
        <v>1</v>
      </c>
      <c r="V353" s="69">
        <v>1</v>
      </c>
      <c r="W353" s="69">
        <v>1</v>
      </c>
      <c r="X353" s="71">
        <v>0</v>
      </c>
      <c r="Y353" s="79"/>
      <c r="Z353" s="79"/>
      <c r="AA353" s="79"/>
      <c r="AB353" s="79"/>
      <c r="AC353" s="79"/>
      <c r="AD353" s="79"/>
      <c r="AE353" s="79"/>
      <c r="AF353" s="79"/>
      <c r="AG353" s="79"/>
      <c r="AH353" s="79"/>
      <c r="AI353" s="79"/>
      <c r="AJ353" s="79"/>
      <c r="AK353" s="71">
        <v>257000000</v>
      </c>
      <c r="AL353" s="79">
        <v>257000000</v>
      </c>
      <c r="AM353" s="79"/>
      <c r="AN353" s="79"/>
      <c r="AO353" s="79"/>
      <c r="AP353" s="79"/>
      <c r="AQ353" s="79"/>
      <c r="AR353" s="79"/>
      <c r="AS353" s="79"/>
      <c r="AT353" s="79"/>
      <c r="AU353" s="79"/>
      <c r="AV353" s="79"/>
      <c r="AW353" s="79"/>
      <c r="AX353" s="71">
        <v>60000000</v>
      </c>
      <c r="AY353" s="79">
        <v>60000000</v>
      </c>
      <c r="AZ353" s="79"/>
      <c r="BA353" s="79"/>
      <c r="BB353" s="79"/>
      <c r="BC353" s="79"/>
      <c r="BD353" s="79"/>
      <c r="BE353" s="79"/>
      <c r="BF353" s="79"/>
      <c r="BG353" s="79"/>
      <c r="BH353" s="79"/>
      <c r="BI353" s="79"/>
      <c r="BJ353" s="79"/>
      <c r="BK353" s="71">
        <v>100000000</v>
      </c>
      <c r="BL353" s="79">
        <v>100000000</v>
      </c>
      <c r="BM353" s="79"/>
      <c r="BN353" s="79"/>
      <c r="BO353" s="79"/>
      <c r="BP353" s="79"/>
      <c r="BQ353" s="79"/>
      <c r="BR353" s="79"/>
      <c r="BS353" s="79"/>
      <c r="BT353" s="79"/>
      <c r="BU353" s="79"/>
      <c r="BV353" s="79"/>
      <c r="BW353" s="79"/>
      <c r="BX353" s="71">
        <v>417000000</v>
      </c>
      <c r="BY353" s="73">
        <v>417000000</v>
      </c>
      <c r="BZ353" s="73">
        <v>0</v>
      </c>
      <c r="CA353" s="73">
        <v>0</v>
      </c>
      <c r="CB353" s="73">
        <v>0</v>
      </c>
      <c r="CC353" s="73">
        <v>0</v>
      </c>
      <c r="CD353" s="73">
        <v>0</v>
      </c>
      <c r="CE353" s="73">
        <v>0</v>
      </c>
      <c r="CF353" s="73">
        <v>0</v>
      </c>
      <c r="CG353" s="73">
        <v>0</v>
      </c>
      <c r="CH353" s="73">
        <v>0</v>
      </c>
      <c r="CI353" s="73">
        <v>0</v>
      </c>
      <c r="CJ353" s="73">
        <v>0</v>
      </c>
      <c r="CK353" s="63" t="s">
        <v>2799</v>
      </c>
      <c r="CL353" s="74" t="s">
        <v>1989</v>
      </c>
      <c r="CM353" s="74" t="s">
        <v>1990</v>
      </c>
      <c r="CN353" s="74" t="s">
        <v>2780</v>
      </c>
      <c r="CO353" s="60">
        <v>2</v>
      </c>
      <c r="CP353" s="61" t="s">
        <v>2276</v>
      </c>
      <c r="CQ353" s="60">
        <v>205</v>
      </c>
      <c r="CR353" s="61" t="s">
        <v>2616</v>
      </c>
      <c r="CS353" s="60">
        <v>20503</v>
      </c>
      <c r="CT353" s="61" t="s">
        <v>2770</v>
      </c>
      <c r="CU353" s="62">
        <v>2050301</v>
      </c>
      <c r="CV353" s="63" t="s">
        <v>2771</v>
      </c>
      <c r="CW353" s="100" t="s">
        <v>2772</v>
      </c>
      <c r="CX353" s="100" t="s">
        <v>2276</v>
      </c>
      <c r="CY353" s="100" t="s">
        <v>2616</v>
      </c>
      <c r="CZ353" s="100" t="s">
        <v>2770</v>
      </c>
      <c r="DA353" s="100" t="s">
        <v>2771</v>
      </c>
    </row>
    <row r="354" spans="2:105" ht="89.25" hidden="1" x14ac:dyDescent="0.25">
      <c r="B354" s="154" t="s">
        <v>2800</v>
      </c>
      <c r="C354" s="75" t="s">
        <v>2801</v>
      </c>
      <c r="D354" s="63" t="s">
        <v>239</v>
      </c>
      <c r="E354" s="100" t="s">
        <v>2764</v>
      </c>
      <c r="F354" s="63" t="s">
        <v>2765</v>
      </c>
      <c r="G354" s="62" t="s">
        <v>183</v>
      </c>
      <c r="H354" s="63" t="s">
        <v>241</v>
      </c>
      <c r="I354" s="63" t="s">
        <v>185</v>
      </c>
      <c r="J354" s="307">
        <v>2015</v>
      </c>
      <c r="K354" s="308" t="s">
        <v>490</v>
      </c>
      <c r="L354" s="63" t="s">
        <v>242</v>
      </c>
      <c r="M354" s="63" t="s">
        <v>2802</v>
      </c>
      <c r="N354" s="63" t="s">
        <v>2803</v>
      </c>
      <c r="O354" s="63" t="s">
        <v>2803</v>
      </c>
      <c r="P354" s="63" t="s">
        <v>257</v>
      </c>
      <c r="Q354" s="63" t="s">
        <v>232</v>
      </c>
      <c r="R354" s="63"/>
      <c r="S354" s="68">
        <v>24</v>
      </c>
      <c r="T354" s="69">
        <v>6</v>
      </c>
      <c r="U354" s="69">
        <v>12</v>
      </c>
      <c r="V354" s="69">
        <v>18</v>
      </c>
      <c r="W354" s="69">
        <v>24</v>
      </c>
      <c r="X354" s="71">
        <v>10000000</v>
      </c>
      <c r="Y354" s="78"/>
      <c r="Z354" s="79"/>
      <c r="AA354" s="79"/>
      <c r="AB354" s="79"/>
      <c r="AC354" s="79"/>
      <c r="AD354" s="79"/>
      <c r="AE354" s="79"/>
      <c r="AF354" s="79"/>
      <c r="AG354" s="79">
        <v>10000000</v>
      </c>
      <c r="AH354" s="79"/>
      <c r="AI354" s="79"/>
      <c r="AJ354" s="79"/>
      <c r="AK354" s="71">
        <v>120000000</v>
      </c>
      <c r="AL354" s="78"/>
      <c r="AM354" s="79"/>
      <c r="AN354" s="79"/>
      <c r="AO354" s="79"/>
      <c r="AP354" s="79"/>
      <c r="AQ354" s="79"/>
      <c r="AR354" s="79"/>
      <c r="AS354" s="79"/>
      <c r="AT354" s="79">
        <v>120000000</v>
      </c>
      <c r="AU354" s="79"/>
      <c r="AV354" s="79"/>
      <c r="AW354" s="79"/>
      <c r="AX354" s="71">
        <v>13000000</v>
      </c>
      <c r="AY354" s="78"/>
      <c r="AZ354" s="79"/>
      <c r="BA354" s="79"/>
      <c r="BB354" s="79"/>
      <c r="BC354" s="79"/>
      <c r="BD354" s="79"/>
      <c r="BE354" s="79"/>
      <c r="BF354" s="79"/>
      <c r="BG354" s="79">
        <v>13000000</v>
      </c>
      <c r="BH354" s="79"/>
      <c r="BI354" s="79"/>
      <c r="BJ354" s="79"/>
      <c r="BK354" s="71">
        <v>13000000</v>
      </c>
      <c r="BL354" s="78"/>
      <c r="BM354" s="79"/>
      <c r="BN354" s="79"/>
      <c r="BO354" s="79"/>
      <c r="BP354" s="79"/>
      <c r="BQ354" s="79"/>
      <c r="BR354" s="79"/>
      <c r="BS354" s="79"/>
      <c r="BT354" s="79">
        <v>13000000</v>
      </c>
      <c r="BU354" s="79"/>
      <c r="BV354" s="79"/>
      <c r="BW354" s="79"/>
      <c r="BX354" s="71">
        <v>156000000</v>
      </c>
      <c r="BY354" s="73">
        <v>0</v>
      </c>
      <c r="BZ354" s="73">
        <v>0</v>
      </c>
      <c r="CA354" s="73">
        <v>0</v>
      </c>
      <c r="CB354" s="73">
        <v>0</v>
      </c>
      <c r="CC354" s="73">
        <v>0</v>
      </c>
      <c r="CD354" s="73">
        <v>0</v>
      </c>
      <c r="CE354" s="73">
        <v>0</v>
      </c>
      <c r="CF354" s="73">
        <v>0</v>
      </c>
      <c r="CG354" s="73">
        <v>156000000</v>
      </c>
      <c r="CH354" s="73">
        <v>0</v>
      </c>
      <c r="CI354" s="73">
        <v>0</v>
      </c>
      <c r="CJ354" s="73">
        <v>0</v>
      </c>
      <c r="CK354" s="63" t="s">
        <v>2804</v>
      </c>
      <c r="CL354" s="74" t="s">
        <v>249</v>
      </c>
      <c r="CM354" s="74" t="s">
        <v>250</v>
      </c>
      <c r="CN354" s="74" t="s">
        <v>251</v>
      </c>
      <c r="CO354" s="60">
        <v>2</v>
      </c>
      <c r="CP354" s="61" t="s">
        <v>2276</v>
      </c>
      <c r="CQ354" s="60">
        <v>205</v>
      </c>
      <c r="CR354" s="61" t="s">
        <v>2616</v>
      </c>
      <c r="CS354" s="60">
        <v>20503</v>
      </c>
      <c r="CT354" s="61" t="s">
        <v>2770</v>
      </c>
      <c r="CU354" s="62">
        <v>2050301</v>
      </c>
      <c r="CV354" s="63" t="s">
        <v>2771</v>
      </c>
      <c r="CW354" s="100" t="s">
        <v>2772</v>
      </c>
      <c r="CX354" s="100" t="s">
        <v>2276</v>
      </c>
      <c r="CY354" s="100" t="s">
        <v>2616</v>
      </c>
      <c r="CZ354" s="100" t="s">
        <v>2770</v>
      </c>
      <c r="DA354" s="100" t="s">
        <v>2771</v>
      </c>
    </row>
    <row r="355" spans="2:105" ht="89.25" hidden="1" x14ac:dyDescent="0.25">
      <c r="B355" s="154" t="s">
        <v>2805</v>
      </c>
      <c r="C355" s="75" t="s">
        <v>2806</v>
      </c>
      <c r="D355" s="63" t="s">
        <v>239</v>
      </c>
      <c r="E355" s="100" t="s">
        <v>2764</v>
      </c>
      <c r="F355" s="63" t="s">
        <v>2765</v>
      </c>
      <c r="G355" s="62" t="s">
        <v>183</v>
      </c>
      <c r="H355" s="63" t="s">
        <v>241</v>
      </c>
      <c r="I355" s="63" t="s">
        <v>185</v>
      </c>
      <c r="J355" s="307">
        <v>2015</v>
      </c>
      <c r="K355" s="308" t="s">
        <v>490</v>
      </c>
      <c r="L355" s="63" t="s">
        <v>242</v>
      </c>
      <c r="M355" s="63" t="s">
        <v>2807</v>
      </c>
      <c r="N355" s="63" t="s">
        <v>2808</v>
      </c>
      <c r="O355" s="63" t="s">
        <v>2808</v>
      </c>
      <c r="P355" s="63" t="s">
        <v>257</v>
      </c>
      <c r="Q355" s="63" t="s">
        <v>232</v>
      </c>
      <c r="R355" s="63"/>
      <c r="S355" s="68">
        <v>40</v>
      </c>
      <c r="T355" s="69">
        <v>10</v>
      </c>
      <c r="U355" s="69">
        <v>20</v>
      </c>
      <c r="V355" s="69">
        <v>30</v>
      </c>
      <c r="W355" s="69">
        <v>40</v>
      </c>
      <c r="X355" s="71">
        <v>60000000</v>
      </c>
      <c r="Y355" s="78"/>
      <c r="Z355" s="79"/>
      <c r="AA355" s="79"/>
      <c r="AB355" s="79"/>
      <c r="AC355" s="79"/>
      <c r="AD355" s="79"/>
      <c r="AE355" s="79"/>
      <c r="AF355" s="79"/>
      <c r="AG355" s="79">
        <v>60000000</v>
      </c>
      <c r="AH355" s="79"/>
      <c r="AI355" s="79"/>
      <c r="AJ355" s="79"/>
      <c r="AK355" s="71">
        <v>60000000</v>
      </c>
      <c r="AL355" s="78"/>
      <c r="AM355" s="79"/>
      <c r="AN355" s="79"/>
      <c r="AO355" s="79"/>
      <c r="AP355" s="79"/>
      <c r="AQ355" s="79"/>
      <c r="AR355" s="79"/>
      <c r="AS355" s="79"/>
      <c r="AT355" s="79">
        <v>60000000</v>
      </c>
      <c r="AU355" s="79"/>
      <c r="AV355" s="79"/>
      <c r="AW355" s="79"/>
      <c r="AX355" s="71">
        <v>60000000</v>
      </c>
      <c r="AY355" s="78"/>
      <c r="AZ355" s="79"/>
      <c r="BA355" s="79"/>
      <c r="BB355" s="79"/>
      <c r="BC355" s="79"/>
      <c r="BD355" s="79"/>
      <c r="BE355" s="79"/>
      <c r="BF355" s="79"/>
      <c r="BG355" s="79">
        <v>60000000</v>
      </c>
      <c r="BH355" s="79"/>
      <c r="BI355" s="79"/>
      <c r="BJ355" s="79"/>
      <c r="BK355" s="71">
        <v>60000000</v>
      </c>
      <c r="BL355" s="78"/>
      <c r="BM355" s="79"/>
      <c r="BN355" s="79"/>
      <c r="BO355" s="79"/>
      <c r="BP355" s="79"/>
      <c r="BQ355" s="79"/>
      <c r="BR355" s="79"/>
      <c r="BS355" s="79"/>
      <c r="BT355" s="79">
        <v>60000000</v>
      </c>
      <c r="BU355" s="79"/>
      <c r="BV355" s="79"/>
      <c r="BW355" s="79"/>
      <c r="BX355" s="71">
        <v>240000000</v>
      </c>
      <c r="BY355" s="73">
        <v>0</v>
      </c>
      <c r="BZ355" s="73">
        <v>0</v>
      </c>
      <c r="CA355" s="73">
        <v>0</v>
      </c>
      <c r="CB355" s="73">
        <v>0</v>
      </c>
      <c r="CC355" s="73">
        <v>0</v>
      </c>
      <c r="CD355" s="73">
        <v>0</v>
      </c>
      <c r="CE355" s="73">
        <v>0</v>
      </c>
      <c r="CF355" s="73">
        <v>0</v>
      </c>
      <c r="CG355" s="73">
        <v>240000000</v>
      </c>
      <c r="CH355" s="73">
        <v>0</v>
      </c>
      <c r="CI355" s="73">
        <v>0</v>
      </c>
      <c r="CJ355" s="73">
        <v>0</v>
      </c>
      <c r="CK355" s="63" t="s">
        <v>2809</v>
      </c>
      <c r="CL355" s="74" t="s">
        <v>249</v>
      </c>
      <c r="CM355" s="74" t="s">
        <v>250</v>
      </c>
      <c r="CN355" s="74" t="s">
        <v>251</v>
      </c>
      <c r="CO355" s="60">
        <v>2</v>
      </c>
      <c r="CP355" s="61" t="s">
        <v>2276</v>
      </c>
      <c r="CQ355" s="60">
        <v>205</v>
      </c>
      <c r="CR355" s="61" t="s">
        <v>2616</v>
      </c>
      <c r="CS355" s="60">
        <v>20503</v>
      </c>
      <c r="CT355" s="61" t="s">
        <v>2770</v>
      </c>
      <c r="CU355" s="62">
        <v>2050301</v>
      </c>
      <c r="CV355" s="63" t="s">
        <v>2771</v>
      </c>
      <c r="CW355" s="100" t="s">
        <v>2772</v>
      </c>
      <c r="CX355" s="100" t="s">
        <v>2276</v>
      </c>
      <c r="CY355" s="100" t="s">
        <v>2616</v>
      </c>
      <c r="CZ355" s="100" t="s">
        <v>2770</v>
      </c>
      <c r="DA355" s="100" t="s">
        <v>2771</v>
      </c>
    </row>
    <row r="356" spans="2:105" ht="89.25" hidden="1" x14ac:dyDescent="0.25">
      <c r="B356" s="154" t="s">
        <v>2810</v>
      </c>
      <c r="C356" s="75" t="s">
        <v>2811</v>
      </c>
      <c r="D356" s="63" t="s">
        <v>239</v>
      </c>
      <c r="E356" s="100" t="s">
        <v>2764</v>
      </c>
      <c r="F356" s="63" t="s">
        <v>2765</v>
      </c>
      <c r="G356" s="62" t="s">
        <v>183</v>
      </c>
      <c r="H356" s="63" t="s">
        <v>241</v>
      </c>
      <c r="I356" s="63" t="s">
        <v>185</v>
      </c>
      <c r="J356" s="307">
        <v>2015</v>
      </c>
      <c r="K356" s="308" t="s">
        <v>490</v>
      </c>
      <c r="L356" s="63" t="s">
        <v>242</v>
      </c>
      <c r="M356" s="63" t="s">
        <v>2812</v>
      </c>
      <c r="N356" s="63" t="s">
        <v>2813</v>
      </c>
      <c r="O356" s="63" t="s">
        <v>2813</v>
      </c>
      <c r="P356" s="63" t="s">
        <v>257</v>
      </c>
      <c r="Q356" s="63" t="s">
        <v>232</v>
      </c>
      <c r="R356" s="63"/>
      <c r="S356" s="68">
        <v>10</v>
      </c>
      <c r="T356" s="69">
        <v>3</v>
      </c>
      <c r="U356" s="69">
        <v>5</v>
      </c>
      <c r="V356" s="69">
        <v>8</v>
      </c>
      <c r="W356" s="69">
        <v>10</v>
      </c>
      <c r="X356" s="71">
        <v>10000000</v>
      </c>
      <c r="Y356" s="78"/>
      <c r="Z356" s="79"/>
      <c r="AA356" s="79"/>
      <c r="AB356" s="79"/>
      <c r="AC356" s="79"/>
      <c r="AD356" s="79"/>
      <c r="AE356" s="79"/>
      <c r="AF356" s="79"/>
      <c r="AG356" s="79">
        <v>10000000</v>
      </c>
      <c r="AH356" s="79"/>
      <c r="AI356" s="79"/>
      <c r="AJ356" s="79"/>
      <c r="AK356" s="71">
        <v>11000000</v>
      </c>
      <c r="AL356" s="78"/>
      <c r="AM356" s="79"/>
      <c r="AN356" s="79"/>
      <c r="AO356" s="79"/>
      <c r="AP356" s="79"/>
      <c r="AQ356" s="79"/>
      <c r="AR356" s="79"/>
      <c r="AS356" s="79"/>
      <c r="AT356" s="79">
        <v>11000000</v>
      </c>
      <c r="AU356" s="79"/>
      <c r="AV356" s="79"/>
      <c r="AW356" s="79"/>
      <c r="AX356" s="71">
        <v>11000000</v>
      </c>
      <c r="AY356" s="78"/>
      <c r="AZ356" s="79"/>
      <c r="BA356" s="79"/>
      <c r="BB356" s="79"/>
      <c r="BC356" s="79"/>
      <c r="BD356" s="79"/>
      <c r="BE356" s="79"/>
      <c r="BF356" s="79"/>
      <c r="BG356" s="79">
        <v>11000000</v>
      </c>
      <c r="BH356" s="79"/>
      <c r="BI356" s="79"/>
      <c r="BJ356" s="79"/>
      <c r="BK356" s="71">
        <v>11000000</v>
      </c>
      <c r="BL356" s="78"/>
      <c r="BM356" s="79"/>
      <c r="BN356" s="79"/>
      <c r="BO356" s="79"/>
      <c r="BP356" s="79"/>
      <c r="BQ356" s="79"/>
      <c r="BR356" s="79"/>
      <c r="BS356" s="79"/>
      <c r="BT356" s="79">
        <v>11000000</v>
      </c>
      <c r="BU356" s="79"/>
      <c r="BV356" s="79"/>
      <c r="BW356" s="79"/>
      <c r="BX356" s="71">
        <v>43000000</v>
      </c>
      <c r="BY356" s="73">
        <v>0</v>
      </c>
      <c r="BZ356" s="73">
        <v>0</v>
      </c>
      <c r="CA356" s="73">
        <v>0</v>
      </c>
      <c r="CB356" s="73">
        <v>0</v>
      </c>
      <c r="CC356" s="73">
        <v>0</v>
      </c>
      <c r="CD356" s="73">
        <v>0</v>
      </c>
      <c r="CE356" s="73">
        <v>0</v>
      </c>
      <c r="CF356" s="73">
        <v>0</v>
      </c>
      <c r="CG356" s="73">
        <v>43000000</v>
      </c>
      <c r="CH356" s="73">
        <v>0</v>
      </c>
      <c r="CI356" s="73">
        <v>0</v>
      </c>
      <c r="CJ356" s="73">
        <v>0</v>
      </c>
      <c r="CK356" s="63" t="s">
        <v>2814</v>
      </c>
      <c r="CL356" s="74" t="s">
        <v>249</v>
      </c>
      <c r="CM356" s="74" t="s">
        <v>250</v>
      </c>
      <c r="CN356" s="74" t="s">
        <v>251</v>
      </c>
      <c r="CO356" s="60">
        <v>2</v>
      </c>
      <c r="CP356" s="61" t="s">
        <v>2276</v>
      </c>
      <c r="CQ356" s="60">
        <v>205</v>
      </c>
      <c r="CR356" s="61" t="s">
        <v>2616</v>
      </c>
      <c r="CS356" s="60">
        <v>20503</v>
      </c>
      <c r="CT356" s="61" t="s">
        <v>2770</v>
      </c>
      <c r="CU356" s="62">
        <v>2050301</v>
      </c>
      <c r="CV356" s="63" t="s">
        <v>2771</v>
      </c>
      <c r="CW356" s="100" t="s">
        <v>2772</v>
      </c>
      <c r="CX356" s="100" t="s">
        <v>2276</v>
      </c>
      <c r="CY356" s="100" t="s">
        <v>2616</v>
      </c>
      <c r="CZ356" s="100" t="s">
        <v>2770</v>
      </c>
      <c r="DA356" s="100" t="s">
        <v>2771</v>
      </c>
    </row>
    <row r="357" spans="2:105" ht="89.25" hidden="1" x14ac:dyDescent="0.25">
      <c r="B357" s="154" t="s">
        <v>2815</v>
      </c>
      <c r="C357" s="75" t="s">
        <v>2816</v>
      </c>
      <c r="D357" s="63" t="s">
        <v>239</v>
      </c>
      <c r="E357" s="100" t="s">
        <v>2764</v>
      </c>
      <c r="F357" s="63" t="s">
        <v>2765</v>
      </c>
      <c r="G357" s="62" t="s">
        <v>183</v>
      </c>
      <c r="H357" s="63" t="s">
        <v>241</v>
      </c>
      <c r="I357" s="63" t="s">
        <v>185</v>
      </c>
      <c r="J357" s="307">
        <v>2015</v>
      </c>
      <c r="K357" s="308" t="s">
        <v>490</v>
      </c>
      <c r="L357" s="63" t="s">
        <v>242</v>
      </c>
      <c r="M357" s="63" t="s">
        <v>2817</v>
      </c>
      <c r="N357" s="63" t="s">
        <v>2818</v>
      </c>
      <c r="O357" s="63" t="s">
        <v>2818</v>
      </c>
      <c r="P357" s="63" t="s">
        <v>257</v>
      </c>
      <c r="Q357" s="63" t="s">
        <v>232</v>
      </c>
      <c r="R357" s="63"/>
      <c r="S357" s="68">
        <v>3</v>
      </c>
      <c r="T357" s="69">
        <v>3</v>
      </c>
      <c r="U357" s="69">
        <v>3</v>
      </c>
      <c r="V357" s="69">
        <v>3</v>
      </c>
      <c r="W357" s="69">
        <v>3</v>
      </c>
      <c r="X357" s="71">
        <v>15000000</v>
      </c>
      <c r="Y357" s="78"/>
      <c r="Z357" s="79"/>
      <c r="AA357" s="79"/>
      <c r="AB357" s="79"/>
      <c r="AC357" s="79"/>
      <c r="AD357" s="79"/>
      <c r="AE357" s="79"/>
      <c r="AF357" s="79"/>
      <c r="AG357" s="79">
        <v>15000000</v>
      </c>
      <c r="AH357" s="79"/>
      <c r="AI357" s="79"/>
      <c r="AJ357" s="79"/>
      <c r="AK357" s="71">
        <v>16000000</v>
      </c>
      <c r="AL357" s="78"/>
      <c r="AM357" s="79"/>
      <c r="AN357" s="79"/>
      <c r="AO357" s="79"/>
      <c r="AP357" s="79"/>
      <c r="AQ357" s="79"/>
      <c r="AR357" s="79"/>
      <c r="AS357" s="79"/>
      <c r="AT357" s="79">
        <v>16000000</v>
      </c>
      <c r="AU357" s="79"/>
      <c r="AV357" s="79"/>
      <c r="AW357" s="79"/>
      <c r="AX357" s="71">
        <v>17000000</v>
      </c>
      <c r="AY357" s="78"/>
      <c r="AZ357" s="79"/>
      <c r="BA357" s="79"/>
      <c r="BB357" s="79"/>
      <c r="BC357" s="79"/>
      <c r="BD357" s="79"/>
      <c r="BE357" s="79"/>
      <c r="BF357" s="79"/>
      <c r="BG357" s="79">
        <v>17000000</v>
      </c>
      <c r="BH357" s="79"/>
      <c r="BI357" s="79"/>
      <c r="BJ357" s="79"/>
      <c r="BK357" s="71">
        <v>18000000</v>
      </c>
      <c r="BL357" s="78"/>
      <c r="BM357" s="79"/>
      <c r="BN357" s="79"/>
      <c r="BO357" s="79"/>
      <c r="BP357" s="79"/>
      <c r="BQ357" s="79"/>
      <c r="BR357" s="79"/>
      <c r="BS357" s="79"/>
      <c r="BT357" s="79">
        <v>18000000</v>
      </c>
      <c r="BU357" s="79"/>
      <c r="BV357" s="79"/>
      <c r="BW357" s="79"/>
      <c r="BX357" s="71">
        <v>66000000</v>
      </c>
      <c r="BY357" s="73">
        <v>0</v>
      </c>
      <c r="BZ357" s="73">
        <v>0</v>
      </c>
      <c r="CA357" s="73">
        <v>0</v>
      </c>
      <c r="CB357" s="73">
        <v>0</v>
      </c>
      <c r="CC357" s="73">
        <v>0</v>
      </c>
      <c r="CD357" s="73">
        <v>0</v>
      </c>
      <c r="CE357" s="73">
        <v>0</v>
      </c>
      <c r="CF357" s="73">
        <v>0</v>
      </c>
      <c r="CG357" s="73">
        <v>66000000</v>
      </c>
      <c r="CH357" s="73">
        <v>0</v>
      </c>
      <c r="CI357" s="73">
        <v>0</v>
      </c>
      <c r="CJ357" s="73">
        <v>0</v>
      </c>
      <c r="CK357" s="63" t="s">
        <v>2819</v>
      </c>
      <c r="CL357" s="74" t="s">
        <v>249</v>
      </c>
      <c r="CM357" s="74" t="s">
        <v>250</v>
      </c>
      <c r="CN357" s="74" t="s">
        <v>251</v>
      </c>
      <c r="CO357" s="60">
        <v>2</v>
      </c>
      <c r="CP357" s="61" t="s">
        <v>2276</v>
      </c>
      <c r="CQ357" s="60">
        <v>205</v>
      </c>
      <c r="CR357" s="61" t="s">
        <v>2616</v>
      </c>
      <c r="CS357" s="60">
        <v>20503</v>
      </c>
      <c r="CT357" s="61" t="s">
        <v>2770</v>
      </c>
      <c r="CU357" s="62">
        <v>2050301</v>
      </c>
      <c r="CV357" s="63" t="s">
        <v>2771</v>
      </c>
      <c r="CW357" s="100" t="s">
        <v>2772</v>
      </c>
      <c r="CX357" s="100" t="s">
        <v>2276</v>
      </c>
      <c r="CY357" s="100" t="s">
        <v>2616</v>
      </c>
      <c r="CZ357" s="100" t="s">
        <v>2770</v>
      </c>
      <c r="DA357" s="100" t="s">
        <v>2771</v>
      </c>
    </row>
    <row r="358" spans="2:105" ht="89.25" hidden="1" x14ac:dyDescent="0.25">
      <c r="B358" s="154" t="s">
        <v>2820</v>
      </c>
      <c r="C358" s="75" t="s">
        <v>2821</v>
      </c>
      <c r="D358" s="63" t="s">
        <v>239</v>
      </c>
      <c r="E358" s="100" t="s">
        <v>2764</v>
      </c>
      <c r="F358" s="63" t="s">
        <v>2765</v>
      </c>
      <c r="G358" s="62" t="s">
        <v>183</v>
      </c>
      <c r="H358" s="63" t="s">
        <v>241</v>
      </c>
      <c r="I358" s="63" t="s">
        <v>185</v>
      </c>
      <c r="J358" s="307">
        <v>2015</v>
      </c>
      <c r="K358" s="308" t="s">
        <v>490</v>
      </c>
      <c r="L358" s="63" t="s">
        <v>242</v>
      </c>
      <c r="M358" s="63" t="s">
        <v>2822</v>
      </c>
      <c r="N358" s="63" t="s">
        <v>2823</v>
      </c>
      <c r="O358" s="63" t="s">
        <v>2823</v>
      </c>
      <c r="P358" s="63" t="s">
        <v>257</v>
      </c>
      <c r="Q358" s="63" t="s">
        <v>232</v>
      </c>
      <c r="R358" s="63"/>
      <c r="S358" s="68">
        <v>54</v>
      </c>
      <c r="T358" s="69">
        <v>12</v>
      </c>
      <c r="U358" s="69">
        <v>24</v>
      </c>
      <c r="V358" s="69">
        <v>39</v>
      </c>
      <c r="W358" s="69">
        <v>54</v>
      </c>
      <c r="X358" s="71">
        <v>5000000</v>
      </c>
      <c r="Y358" s="78"/>
      <c r="Z358" s="79"/>
      <c r="AA358" s="79"/>
      <c r="AB358" s="79"/>
      <c r="AC358" s="79"/>
      <c r="AD358" s="79"/>
      <c r="AE358" s="79"/>
      <c r="AF358" s="79"/>
      <c r="AG358" s="79">
        <v>5000000</v>
      </c>
      <c r="AH358" s="79"/>
      <c r="AI358" s="79"/>
      <c r="AJ358" s="79"/>
      <c r="AK358" s="71">
        <v>5000000</v>
      </c>
      <c r="AL358" s="78"/>
      <c r="AM358" s="79"/>
      <c r="AN358" s="79"/>
      <c r="AO358" s="79"/>
      <c r="AP358" s="79"/>
      <c r="AQ358" s="79"/>
      <c r="AR358" s="79"/>
      <c r="AS358" s="79"/>
      <c r="AT358" s="79">
        <v>5000000</v>
      </c>
      <c r="AU358" s="79"/>
      <c r="AV358" s="79"/>
      <c r="AW358" s="79"/>
      <c r="AX358" s="71">
        <v>6000000</v>
      </c>
      <c r="AY358" s="78"/>
      <c r="AZ358" s="79"/>
      <c r="BA358" s="79"/>
      <c r="BB358" s="79"/>
      <c r="BC358" s="79"/>
      <c r="BD358" s="79"/>
      <c r="BE358" s="79"/>
      <c r="BF358" s="79"/>
      <c r="BG358" s="79">
        <v>6000000</v>
      </c>
      <c r="BH358" s="79"/>
      <c r="BI358" s="79"/>
      <c r="BJ358" s="79"/>
      <c r="BK358" s="71">
        <v>9000000</v>
      </c>
      <c r="BL358" s="78"/>
      <c r="BM358" s="79"/>
      <c r="BN358" s="79"/>
      <c r="BO358" s="79"/>
      <c r="BP358" s="79"/>
      <c r="BQ358" s="79"/>
      <c r="BR358" s="79"/>
      <c r="BS358" s="79"/>
      <c r="BT358" s="79">
        <v>9000000</v>
      </c>
      <c r="BU358" s="79"/>
      <c r="BV358" s="79"/>
      <c r="BW358" s="79"/>
      <c r="BX358" s="71">
        <v>25000000</v>
      </c>
      <c r="BY358" s="73">
        <v>0</v>
      </c>
      <c r="BZ358" s="73">
        <v>0</v>
      </c>
      <c r="CA358" s="73">
        <v>0</v>
      </c>
      <c r="CB358" s="73">
        <v>0</v>
      </c>
      <c r="CC358" s="73">
        <v>0</v>
      </c>
      <c r="CD358" s="73">
        <v>0</v>
      </c>
      <c r="CE358" s="73">
        <v>0</v>
      </c>
      <c r="CF358" s="73">
        <v>0</v>
      </c>
      <c r="CG358" s="73">
        <v>25000000</v>
      </c>
      <c r="CH358" s="73">
        <v>0</v>
      </c>
      <c r="CI358" s="73">
        <v>0</v>
      </c>
      <c r="CJ358" s="73">
        <v>0</v>
      </c>
      <c r="CK358" s="63" t="s">
        <v>2824</v>
      </c>
      <c r="CL358" s="74" t="s">
        <v>249</v>
      </c>
      <c r="CM358" s="74" t="s">
        <v>250</v>
      </c>
      <c r="CN358" s="74" t="s">
        <v>251</v>
      </c>
      <c r="CO358" s="60">
        <v>2</v>
      </c>
      <c r="CP358" s="61" t="s">
        <v>2276</v>
      </c>
      <c r="CQ358" s="60">
        <v>205</v>
      </c>
      <c r="CR358" s="61" t="s">
        <v>2616</v>
      </c>
      <c r="CS358" s="60">
        <v>20503</v>
      </c>
      <c r="CT358" s="61" t="s">
        <v>2770</v>
      </c>
      <c r="CU358" s="62">
        <v>2050301</v>
      </c>
      <c r="CV358" s="63" t="s">
        <v>2771</v>
      </c>
      <c r="CW358" s="100" t="s">
        <v>2772</v>
      </c>
      <c r="CX358" s="100" t="s">
        <v>2276</v>
      </c>
      <c r="CY358" s="100" t="s">
        <v>2616</v>
      </c>
      <c r="CZ358" s="100" t="s">
        <v>2770</v>
      </c>
      <c r="DA358" s="100" t="s">
        <v>2771</v>
      </c>
    </row>
    <row r="359" spans="2:105" ht="89.25" hidden="1" x14ac:dyDescent="0.25">
      <c r="B359" s="154" t="s">
        <v>2825</v>
      </c>
      <c r="C359" s="65" t="s">
        <v>2826</v>
      </c>
      <c r="D359" s="63" t="s">
        <v>239</v>
      </c>
      <c r="E359" s="100" t="s">
        <v>2764</v>
      </c>
      <c r="F359" s="63" t="s">
        <v>2765</v>
      </c>
      <c r="G359" s="62" t="s">
        <v>2310</v>
      </c>
      <c r="H359" s="63" t="s">
        <v>241</v>
      </c>
      <c r="I359" s="63" t="s">
        <v>185</v>
      </c>
      <c r="J359" s="307">
        <v>2015</v>
      </c>
      <c r="K359" s="308">
        <v>0</v>
      </c>
      <c r="L359" s="63" t="s">
        <v>242</v>
      </c>
      <c r="M359" s="63" t="s">
        <v>2827</v>
      </c>
      <c r="N359" s="63" t="s">
        <v>2828</v>
      </c>
      <c r="O359" s="63" t="s">
        <v>2828</v>
      </c>
      <c r="P359" s="63" t="s">
        <v>257</v>
      </c>
      <c r="Q359" s="63" t="s">
        <v>232</v>
      </c>
      <c r="R359" s="63"/>
      <c r="S359" s="68">
        <v>0</v>
      </c>
      <c r="T359" s="69">
        <v>0</v>
      </c>
      <c r="U359" s="69">
        <v>0</v>
      </c>
      <c r="V359" s="69">
        <v>1</v>
      </c>
      <c r="W359" s="69">
        <v>0</v>
      </c>
      <c r="X359" s="71">
        <v>10000000</v>
      </c>
      <c r="Y359" s="78"/>
      <c r="Z359" s="79"/>
      <c r="AA359" s="79"/>
      <c r="AB359" s="79"/>
      <c r="AC359" s="79"/>
      <c r="AD359" s="79"/>
      <c r="AE359" s="79"/>
      <c r="AF359" s="79"/>
      <c r="AG359" s="79">
        <v>10000000</v>
      </c>
      <c r="AH359" s="79"/>
      <c r="AI359" s="79"/>
      <c r="AJ359" s="79"/>
      <c r="AK359" s="71">
        <v>20000000</v>
      </c>
      <c r="AL359" s="78"/>
      <c r="AM359" s="79"/>
      <c r="AN359" s="79"/>
      <c r="AO359" s="79"/>
      <c r="AP359" s="79"/>
      <c r="AQ359" s="79"/>
      <c r="AR359" s="79"/>
      <c r="AS359" s="79"/>
      <c r="AT359" s="79">
        <v>20000000</v>
      </c>
      <c r="AU359" s="79"/>
      <c r="AV359" s="79"/>
      <c r="AW359" s="79"/>
      <c r="AX359" s="71">
        <v>22000000</v>
      </c>
      <c r="AY359" s="78"/>
      <c r="AZ359" s="79"/>
      <c r="BA359" s="79"/>
      <c r="BB359" s="79"/>
      <c r="BC359" s="79"/>
      <c r="BD359" s="79"/>
      <c r="BE359" s="79"/>
      <c r="BF359" s="79"/>
      <c r="BG359" s="79">
        <v>22000000</v>
      </c>
      <c r="BH359" s="79"/>
      <c r="BI359" s="79"/>
      <c r="BJ359" s="79"/>
      <c r="BK359" s="71">
        <v>24000000</v>
      </c>
      <c r="BL359" s="78"/>
      <c r="BM359" s="79"/>
      <c r="BN359" s="79"/>
      <c r="BO359" s="79"/>
      <c r="BP359" s="79"/>
      <c r="BQ359" s="79"/>
      <c r="BR359" s="79"/>
      <c r="BS359" s="79"/>
      <c r="BT359" s="79">
        <v>24000000</v>
      </c>
      <c r="BU359" s="79"/>
      <c r="BV359" s="79"/>
      <c r="BW359" s="79"/>
      <c r="BX359" s="71">
        <v>76000000</v>
      </c>
      <c r="BY359" s="73">
        <v>0</v>
      </c>
      <c r="BZ359" s="73">
        <v>0</v>
      </c>
      <c r="CA359" s="73">
        <v>0</v>
      </c>
      <c r="CB359" s="73">
        <v>0</v>
      </c>
      <c r="CC359" s="73">
        <v>0</v>
      </c>
      <c r="CD359" s="73">
        <v>0</v>
      </c>
      <c r="CE359" s="73">
        <v>0</v>
      </c>
      <c r="CF359" s="73">
        <v>0</v>
      </c>
      <c r="CG359" s="73">
        <v>76000000</v>
      </c>
      <c r="CH359" s="73">
        <v>0</v>
      </c>
      <c r="CI359" s="73">
        <v>0</v>
      </c>
      <c r="CJ359" s="73">
        <v>0</v>
      </c>
      <c r="CK359" s="63" t="s">
        <v>2829</v>
      </c>
      <c r="CL359" s="74" t="s">
        <v>249</v>
      </c>
      <c r="CM359" s="74" t="s">
        <v>250</v>
      </c>
      <c r="CN359" s="74" t="s">
        <v>251</v>
      </c>
      <c r="CO359" s="60">
        <v>2</v>
      </c>
      <c r="CP359" s="61" t="s">
        <v>2276</v>
      </c>
      <c r="CQ359" s="60">
        <v>205</v>
      </c>
      <c r="CR359" s="61" t="s">
        <v>2616</v>
      </c>
      <c r="CS359" s="60">
        <v>20503</v>
      </c>
      <c r="CT359" s="61" t="s">
        <v>2770</v>
      </c>
      <c r="CU359" s="62">
        <v>2050301</v>
      </c>
      <c r="CV359" s="63" t="s">
        <v>2771</v>
      </c>
      <c r="CW359" s="100" t="s">
        <v>2772</v>
      </c>
      <c r="CX359" s="100" t="s">
        <v>2276</v>
      </c>
      <c r="CY359" s="100" t="s">
        <v>2616</v>
      </c>
      <c r="CZ359" s="100" t="s">
        <v>2770</v>
      </c>
      <c r="DA359" s="100" t="s">
        <v>2771</v>
      </c>
    </row>
    <row r="360" spans="2:105" ht="89.25" hidden="1" x14ac:dyDescent="0.25">
      <c r="B360" s="155" t="s">
        <v>2830</v>
      </c>
      <c r="C360" s="75" t="s">
        <v>2831</v>
      </c>
      <c r="D360" s="100" t="s">
        <v>589</v>
      </c>
      <c r="E360" s="100" t="s">
        <v>2764</v>
      </c>
      <c r="F360" s="63" t="s">
        <v>2765</v>
      </c>
      <c r="G360" s="62" t="s">
        <v>183</v>
      </c>
      <c r="H360" s="63" t="s">
        <v>592</v>
      </c>
      <c r="I360" s="63" t="s">
        <v>185</v>
      </c>
      <c r="J360" s="307">
        <v>2015</v>
      </c>
      <c r="K360" s="308">
        <v>1</v>
      </c>
      <c r="L360" s="63" t="s">
        <v>1977</v>
      </c>
      <c r="M360" s="63" t="s">
        <v>2832</v>
      </c>
      <c r="N360" s="63" t="s">
        <v>2833</v>
      </c>
      <c r="O360" s="63" t="s">
        <v>2834</v>
      </c>
      <c r="P360" s="63" t="s">
        <v>246</v>
      </c>
      <c r="Q360" s="63" t="s">
        <v>2835</v>
      </c>
      <c r="R360" s="63"/>
      <c r="S360" s="68">
        <v>1</v>
      </c>
      <c r="T360" s="69">
        <v>0</v>
      </c>
      <c r="U360" s="69">
        <v>1</v>
      </c>
      <c r="V360" s="69">
        <v>1</v>
      </c>
      <c r="W360" s="69">
        <v>1</v>
      </c>
      <c r="X360" s="71">
        <v>0</v>
      </c>
      <c r="Y360" s="79"/>
      <c r="Z360" s="79"/>
      <c r="AA360" s="79"/>
      <c r="AB360" s="79"/>
      <c r="AC360" s="79"/>
      <c r="AD360" s="79"/>
      <c r="AE360" s="79"/>
      <c r="AF360" s="79"/>
      <c r="AG360" s="79"/>
      <c r="AH360" s="79"/>
      <c r="AI360" s="79"/>
      <c r="AJ360" s="79"/>
      <c r="AK360" s="71">
        <v>20000000</v>
      </c>
      <c r="AL360" s="78">
        <v>20000000</v>
      </c>
      <c r="AM360" s="79"/>
      <c r="AN360" s="79"/>
      <c r="AO360" s="79"/>
      <c r="AP360" s="79"/>
      <c r="AQ360" s="79"/>
      <c r="AR360" s="79"/>
      <c r="AS360" s="79"/>
      <c r="AT360" s="79"/>
      <c r="AU360" s="79"/>
      <c r="AV360" s="79"/>
      <c r="AW360" s="79"/>
      <c r="AX360" s="71">
        <v>0</v>
      </c>
      <c r="AY360" s="79"/>
      <c r="AZ360" s="79"/>
      <c r="BA360" s="79"/>
      <c r="BB360" s="79"/>
      <c r="BC360" s="79"/>
      <c r="BD360" s="79"/>
      <c r="BE360" s="79"/>
      <c r="BF360" s="79"/>
      <c r="BG360" s="79"/>
      <c r="BH360" s="79"/>
      <c r="BI360" s="79"/>
      <c r="BJ360" s="79"/>
      <c r="BK360" s="71">
        <v>0</v>
      </c>
      <c r="BL360" s="79"/>
      <c r="BM360" s="79"/>
      <c r="BN360" s="79"/>
      <c r="BO360" s="79"/>
      <c r="BP360" s="79"/>
      <c r="BQ360" s="79"/>
      <c r="BR360" s="79"/>
      <c r="BS360" s="79"/>
      <c r="BT360" s="79"/>
      <c r="BU360" s="79"/>
      <c r="BV360" s="79"/>
      <c r="BW360" s="79"/>
      <c r="BX360" s="71">
        <v>20000000</v>
      </c>
      <c r="BY360" s="73">
        <v>20000000</v>
      </c>
      <c r="BZ360" s="73">
        <v>0</v>
      </c>
      <c r="CA360" s="73">
        <v>0</v>
      </c>
      <c r="CB360" s="73">
        <v>0</v>
      </c>
      <c r="CC360" s="73">
        <v>0</v>
      </c>
      <c r="CD360" s="73">
        <v>0</v>
      </c>
      <c r="CE360" s="73">
        <v>0</v>
      </c>
      <c r="CF360" s="73">
        <v>0</v>
      </c>
      <c r="CG360" s="73">
        <v>0</v>
      </c>
      <c r="CH360" s="73">
        <v>0</v>
      </c>
      <c r="CI360" s="73">
        <v>0</v>
      </c>
      <c r="CJ360" s="73">
        <v>0</v>
      </c>
      <c r="CK360" s="63" t="s">
        <v>2836</v>
      </c>
      <c r="CL360" s="74" t="s">
        <v>1154</v>
      </c>
      <c r="CM360" s="74" t="s">
        <v>1155</v>
      </c>
      <c r="CN360" s="74" t="s">
        <v>2780</v>
      </c>
      <c r="CO360" s="60">
        <v>2</v>
      </c>
      <c r="CP360" s="61" t="s">
        <v>2276</v>
      </c>
      <c r="CQ360" s="60">
        <v>205</v>
      </c>
      <c r="CR360" s="61" t="s">
        <v>2616</v>
      </c>
      <c r="CS360" s="60">
        <v>20503</v>
      </c>
      <c r="CT360" s="61" t="s">
        <v>2770</v>
      </c>
      <c r="CU360" s="62">
        <v>2050301</v>
      </c>
      <c r="CV360" s="63" t="s">
        <v>2771</v>
      </c>
      <c r="CW360" s="100" t="s">
        <v>2772</v>
      </c>
      <c r="CX360" s="100" t="s">
        <v>2276</v>
      </c>
      <c r="CY360" s="100" t="s">
        <v>2616</v>
      </c>
      <c r="CZ360" s="100" t="s">
        <v>2770</v>
      </c>
      <c r="DA360" s="100" t="s">
        <v>2771</v>
      </c>
    </row>
    <row r="361" spans="2:105" ht="114.75" hidden="1" x14ac:dyDescent="0.25">
      <c r="B361" s="99" t="s">
        <v>2837</v>
      </c>
      <c r="C361" s="75" t="s">
        <v>2838</v>
      </c>
      <c r="D361" s="100" t="s">
        <v>589</v>
      </c>
      <c r="E361" s="100" t="s">
        <v>2839</v>
      </c>
      <c r="F361" s="63" t="s">
        <v>2840</v>
      </c>
      <c r="G361" s="62" t="s">
        <v>183</v>
      </c>
      <c r="H361" s="63" t="s">
        <v>592</v>
      </c>
      <c r="I361" s="63" t="s">
        <v>810</v>
      </c>
      <c r="J361" s="307">
        <v>2015</v>
      </c>
      <c r="K361" s="308">
        <v>0</v>
      </c>
      <c r="L361" s="63" t="s">
        <v>1216</v>
      </c>
      <c r="M361" s="63" t="s">
        <v>2841</v>
      </c>
      <c r="N361" s="63" t="s">
        <v>2842</v>
      </c>
      <c r="O361" s="63" t="s">
        <v>2843</v>
      </c>
      <c r="P361" s="63" t="s">
        <v>657</v>
      </c>
      <c r="Q361" s="63" t="s">
        <v>2844</v>
      </c>
      <c r="R361" s="63"/>
      <c r="S361" s="68">
        <v>1</v>
      </c>
      <c r="T361" s="69">
        <v>0</v>
      </c>
      <c r="U361" s="69">
        <v>1</v>
      </c>
      <c r="V361" s="69">
        <v>1</v>
      </c>
      <c r="W361" s="69">
        <v>1</v>
      </c>
      <c r="X361" s="71">
        <v>500000000</v>
      </c>
      <c r="Y361" s="79">
        <v>500000000</v>
      </c>
      <c r="Z361" s="79"/>
      <c r="AA361" s="79"/>
      <c r="AB361" s="79"/>
      <c r="AC361" s="79"/>
      <c r="AD361" s="79"/>
      <c r="AE361" s="79"/>
      <c r="AF361" s="79"/>
      <c r="AG361" s="79"/>
      <c r="AH361" s="79"/>
      <c r="AI361" s="79"/>
      <c r="AJ361" s="79"/>
      <c r="AK361" s="71">
        <v>800000000</v>
      </c>
      <c r="AL361" s="79">
        <v>500000000</v>
      </c>
      <c r="AM361" s="79"/>
      <c r="AN361" s="79"/>
      <c r="AO361" s="79"/>
      <c r="AP361" s="79"/>
      <c r="AQ361" s="79"/>
      <c r="AR361" s="79"/>
      <c r="AS361" s="79"/>
      <c r="AT361" s="79">
        <v>300000000</v>
      </c>
      <c r="AU361" s="79"/>
      <c r="AV361" s="79"/>
      <c r="AW361" s="79"/>
      <c r="AX361" s="71">
        <v>850000000</v>
      </c>
      <c r="AY361" s="79">
        <v>500000000</v>
      </c>
      <c r="AZ361" s="79"/>
      <c r="BA361" s="79"/>
      <c r="BB361" s="79"/>
      <c r="BC361" s="79"/>
      <c r="BD361" s="79"/>
      <c r="BE361" s="79"/>
      <c r="BF361" s="79"/>
      <c r="BG361" s="78">
        <v>350000000</v>
      </c>
      <c r="BH361" s="79"/>
      <c r="BI361" s="79"/>
      <c r="BJ361" s="79"/>
      <c r="BK361" s="71">
        <v>850000000</v>
      </c>
      <c r="BL361" s="79">
        <v>500000000</v>
      </c>
      <c r="BM361" s="79"/>
      <c r="BN361" s="79"/>
      <c r="BO361" s="79"/>
      <c r="BP361" s="79"/>
      <c r="BQ361" s="79"/>
      <c r="BR361" s="79"/>
      <c r="BS361" s="79"/>
      <c r="BT361" s="78">
        <v>350000000</v>
      </c>
      <c r="BU361" s="79"/>
      <c r="BV361" s="79"/>
      <c r="BW361" s="79"/>
      <c r="BX361" s="71">
        <v>3000000000</v>
      </c>
      <c r="BY361" s="73">
        <v>2000000000</v>
      </c>
      <c r="BZ361" s="73">
        <v>0</v>
      </c>
      <c r="CA361" s="73">
        <v>0</v>
      </c>
      <c r="CB361" s="73">
        <v>0</v>
      </c>
      <c r="CC361" s="73">
        <v>0</v>
      </c>
      <c r="CD361" s="73">
        <v>0</v>
      </c>
      <c r="CE361" s="73">
        <v>0</v>
      </c>
      <c r="CF361" s="73">
        <v>0</v>
      </c>
      <c r="CG361" s="73">
        <v>1000000000</v>
      </c>
      <c r="CH361" s="73">
        <v>0</v>
      </c>
      <c r="CI361" s="73">
        <v>0</v>
      </c>
      <c r="CJ361" s="73">
        <v>0</v>
      </c>
      <c r="CK361" s="63" t="s">
        <v>2845</v>
      </c>
      <c r="CL361" s="74" t="s">
        <v>1154</v>
      </c>
      <c r="CM361" s="74" t="s">
        <v>1155</v>
      </c>
      <c r="CN361" s="74" t="s">
        <v>2780</v>
      </c>
      <c r="CO361" s="60">
        <v>2</v>
      </c>
      <c r="CP361" s="61" t="s">
        <v>2276</v>
      </c>
      <c r="CQ361" s="60">
        <v>206</v>
      </c>
      <c r="CR361" s="61" t="s">
        <v>2846</v>
      </c>
      <c r="CS361" s="60">
        <v>20601</v>
      </c>
      <c r="CT361" s="61" t="s">
        <v>2847</v>
      </c>
      <c r="CU361" s="62">
        <v>2060101</v>
      </c>
      <c r="CV361" s="63" t="s">
        <v>2848</v>
      </c>
      <c r="CW361" s="100" t="s">
        <v>2849</v>
      </c>
      <c r="CX361" s="100" t="s">
        <v>2276</v>
      </c>
      <c r="CY361" s="100" t="s">
        <v>2846</v>
      </c>
      <c r="CZ361" s="100" t="s">
        <v>2847</v>
      </c>
      <c r="DA361" s="100" t="s">
        <v>2848</v>
      </c>
    </row>
    <row r="362" spans="2:105" ht="191.25" hidden="1" x14ac:dyDescent="0.25">
      <c r="B362" s="99" t="s">
        <v>2850</v>
      </c>
      <c r="C362" s="65" t="s">
        <v>2851</v>
      </c>
      <c r="D362" s="63" t="s">
        <v>687</v>
      </c>
      <c r="E362" s="100" t="s">
        <v>2852</v>
      </c>
      <c r="F362" s="63" t="s">
        <v>2853</v>
      </c>
      <c r="G362" s="62" t="s">
        <v>183</v>
      </c>
      <c r="H362" s="63" t="s">
        <v>592</v>
      </c>
      <c r="I362" s="63" t="s">
        <v>339</v>
      </c>
      <c r="J362" s="307">
        <v>2015</v>
      </c>
      <c r="K362" s="308" t="s">
        <v>490</v>
      </c>
      <c r="L362" s="63" t="s">
        <v>688</v>
      </c>
      <c r="M362" s="63" t="s">
        <v>2854</v>
      </c>
      <c r="N362" s="63" t="s">
        <v>2855</v>
      </c>
      <c r="O362" s="63" t="s">
        <v>2856</v>
      </c>
      <c r="P362" s="63" t="s">
        <v>257</v>
      </c>
      <c r="Q362" s="63"/>
      <c r="R362" s="63"/>
      <c r="S362" s="68">
        <v>5000</v>
      </c>
      <c r="T362" s="69">
        <v>1250</v>
      </c>
      <c r="U362" s="69">
        <v>2500</v>
      </c>
      <c r="V362" s="69">
        <v>3750</v>
      </c>
      <c r="W362" s="69">
        <v>5000</v>
      </c>
      <c r="X362" s="71">
        <v>20000000</v>
      </c>
      <c r="Y362" s="79">
        <v>20000000</v>
      </c>
      <c r="Z362" s="79"/>
      <c r="AA362" s="79"/>
      <c r="AB362" s="79"/>
      <c r="AC362" s="79"/>
      <c r="AD362" s="79"/>
      <c r="AE362" s="79"/>
      <c r="AF362" s="79"/>
      <c r="AG362" s="79"/>
      <c r="AH362" s="79"/>
      <c r="AI362" s="79"/>
      <c r="AJ362" s="79"/>
      <c r="AK362" s="71">
        <v>20000000</v>
      </c>
      <c r="AL362" s="79">
        <v>20000000</v>
      </c>
      <c r="AM362" s="79"/>
      <c r="AN362" s="79"/>
      <c r="AO362" s="79"/>
      <c r="AP362" s="79"/>
      <c r="AQ362" s="79"/>
      <c r="AR362" s="79"/>
      <c r="AS362" s="79"/>
      <c r="AT362" s="79"/>
      <c r="AU362" s="79"/>
      <c r="AV362" s="79"/>
      <c r="AW362" s="79"/>
      <c r="AX362" s="71">
        <v>20000000</v>
      </c>
      <c r="AY362" s="79">
        <v>20000000</v>
      </c>
      <c r="AZ362" s="79"/>
      <c r="BA362" s="79"/>
      <c r="BB362" s="79"/>
      <c r="BC362" s="79"/>
      <c r="BD362" s="79"/>
      <c r="BE362" s="79"/>
      <c r="BF362" s="79"/>
      <c r="BG362" s="79"/>
      <c r="BH362" s="79"/>
      <c r="BI362" s="79"/>
      <c r="BJ362" s="79"/>
      <c r="BK362" s="71">
        <v>20000000</v>
      </c>
      <c r="BL362" s="79">
        <v>20000000</v>
      </c>
      <c r="BM362" s="79"/>
      <c r="BN362" s="79"/>
      <c r="BO362" s="79"/>
      <c r="BP362" s="79"/>
      <c r="BQ362" s="79"/>
      <c r="BR362" s="79"/>
      <c r="BS362" s="79"/>
      <c r="BT362" s="79"/>
      <c r="BU362" s="79"/>
      <c r="BV362" s="79"/>
      <c r="BW362" s="79"/>
      <c r="BX362" s="71">
        <v>80000000</v>
      </c>
      <c r="BY362" s="73">
        <v>80000000</v>
      </c>
      <c r="BZ362" s="73">
        <v>0</v>
      </c>
      <c r="CA362" s="73">
        <v>0</v>
      </c>
      <c r="CB362" s="73">
        <v>0</v>
      </c>
      <c r="CC362" s="73">
        <v>0</v>
      </c>
      <c r="CD362" s="73">
        <v>0</v>
      </c>
      <c r="CE362" s="73">
        <v>0</v>
      </c>
      <c r="CF362" s="73">
        <v>0</v>
      </c>
      <c r="CG362" s="73">
        <v>0</v>
      </c>
      <c r="CH362" s="73">
        <v>0</v>
      </c>
      <c r="CI362" s="73">
        <v>0</v>
      </c>
      <c r="CJ362" s="73">
        <v>0</v>
      </c>
      <c r="CK362" s="63" t="s">
        <v>2857</v>
      </c>
      <c r="CL362" s="74" t="s">
        <v>1154</v>
      </c>
      <c r="CM362" s="74" t="s">
        <v>1155</v>
      </c>
      <c r="CN362" s="74" t="s">
        <v>296</v>
      </c>
      <c r="CO362" s="60">
        <v>2</v>
      </c>
      <c r="CP362" s="61" t="s">
        <v>2276</v>
      </c>
      <c r="CQ362" s="60">
        <v>206</v>
      </c>
      <c r="CR362" s="61" t="s">
        <v>2846</v>
      </c>
      <c r="CS362" s="60">
        <v>20601</v>
      </c>
      <c r="CT362" s="61" t="s">
        <v>2847</v>
      </c>
      <c r="CU362" s="62">
        <v>2060101</v>
      </c>
      <c r="CV362" s="63" t="s">
        <v>2848</v>
      </c>
      <c r="CW362" s="100" t="s">
        <v>2858</v>
      </c>
      <c r="CX362" s="100" t="s">
        <v>2276</v>
      </c>
      <c r="CY362" s="100" t="s">
        <v>2846</v>
      </c>
      <c r="CZ362" s="100" t="s">
        <v>2847</v>
      </c>
      <c r="DA362" s="100" t="s">
        <v>2848</v>
      </c>
    </row>
    <row r="363" spans="2:105" ht="114.75" hidden="1" x14ac:dyDescent="0.25">
      <c r="B363" s="99" t="s">
        <v>2859</v>
      </c>
      <c r="C363" s="65" t="s">
        <v>2860</v>
      </c>
      <c r="D363" s="63" t="s">
        <v>2861</v>
      </c>
      <c r="E363" s="100" t="s">
        <v>2839</v>
      </c>
      <c r="F363" s="63" t="s">
        <v>2840</v>
      </c>
      <c r="G363" s="62" t="s">
        <v>183</v>
      </c>
      <c r="H363" s="63" t="s">
        <v>592</v>
      </c>
      <c r="I363" s="63" t="s">
        <v>810</v>
      </c>
      <c r="J363" s="307">
        <v>2015</v>
      </c>
      <c r="K363" s="308">
        <v>24238</v>
      </c>
      <c r="L363" s="63" t="s">
        <v>242</v>
      </c>
      <c r="M363" s="63" t="s">
        <v>2862</v>
      </c>
      <c r="N363" s="63" t="s">
        <v>2863</v>
      </c>
      <c r="O363" s="63" t="s">
        <v>2864</v>
      </c>
      <c r="P363" s="63" t="s">
        <v>657</v>
      </c>
      <c r="Q363" s="63" t="s">
        <v>2865</v>
      </c>
      <c r="R363" s="63"/>
      <c r="S363" s="68">
        <v>6679</v>
      </c>
      <c r="T363" s="69">
        <v>2000</v>
      </c>
      <c r="U363" s="69">
        <v>3500</v>
      </c>
      <c r="V363" s="69">
        <v>4500</v>
      </c>
      <c r="W363" s="69">
        <v>6679</v>
      </c>
      <c r="X363" s="71">
        <v>49966639689.000046</v>
      </c>
      <c r="Y363" s="79"/>
      <c r="Z363" s="79"/>
      <c r="AA363" s="79"/>
      <c r="AB363" s="79">
        <v>49966639689.000046</v>
      </c>
      <c r="AC363" s="79"/>
      <c r="AD363" s="79"/>
      <c r="AE363" s="79"/>
      <c r="AF363" s="79"/>
      <c r="AG363" s="79"/>
      <c r="AH363" s="79"/>
      <c r="AI363" s="79"/>
      <c r="AJ363" s="79"/>
      <c r="AK363" s="71">
        <v>47701060032.079369</v>
      </c>
      <c r="AL363" s="79"/>
      <c r="AM363" s="79"/>
      <c r="AN363" s="79"/>
      <c r="AO363" s="79">
        <v>47701060032.079369</v>
      </c>
      <c r="AP363" s="79"/>
      <c r="AQ363" s="79"/>
      <c r="AR363" s="79"/>
      <c r="AS363" s="79"/>
      <c r="AT363" s="79"/>
      <c r="AU363" s="79"/>
      <c r="AV363" s="79"/>
      <c r="AW363" s="79"/>
      <c r="AX363" s="71">
        <v>55395836293.080513</v>
      </c>
      <c r="AY363" s="79"/>
      <c r="AZ363" s="79"/>
      <c r="BA363" s="79"/>
      <c r="BB363" s="79">
        <v>55395836293.080513</v>
      </c>
      <c r="BC363" s="79"/>
      <c r="BD363" s="79"/>
      <c r="BE363" s="79"/>
      <c r="BF363" s="79"/>
      <c r="BG363" s="79"/>
      <c r="BH363" s="79"/>
      <c r="BI363" s="79"/>
      <c r="BJ363" s="79"/>
      <c r="BK363" s="71">
        <v>58170450591.190025</v>
      </c>
      <c r="BL363" s="79"/>
      <c r="BM363" s="79"/>
      <c r="BN363" s="79"/>
      <c r="BO363" s="79">
        <v>58170450591.190025</v>
      </c>
      <c r="BP363" s="79"/>
      <c r="BQ363" s="79"/>
      <c r="BR363" s="79"/>
      <c r="BS363" s="79"/>
      <c r="BT363" s="79"/>
      <c r="BU363" s="79"/>
      <c r="BV363" s="79"/>
      <c r="BW363" s="79"/>
      <c r="BX363" s="71">
        <v>211233986605.34995</v>
      </c>
      <c r="BY363" s="73">
        <v>0</v>
      </c>
      <c r="BZ363" s="73">
        <v>0</v>
      </c>
      <c r="CA363" s="73">
        <v>0</v>
      </c>
      <c r="CB363" s="73">
        <v>211233986605.34995</v>
      </c>
      <c r="CC363" s="73">
        <v>0</v>
      </c>
      <c r="CD363" s="73">
        <v>0</v>
      </c>
      <c r="CE363" s="73">
        <v>0</v>
      </c>
      <c r="CF363" s="73">
        <v>0</v>
      </c>
      <c r="CG363" s="73">
        <v>0</v>
      </c>
      <c r="CH363" s="73">
        <v>0</v>
      </c>
      <c r="CI363" s="73">
        <v>0</v>
      </c>
      <c r="CJ363" s="73">
        <v>0</v>
      </c>
      <c r="CK363" s="63" t="s">
        <v>2866</v>
      </c>
      <c r="CL363" s="74" t="s">
        <v>1154</v>
      </c>
      <c r="CM363" s="74" t="s">
        <v>1155</v>
      </c>
      <c r="CN363" s="74" t="s">
        <v>296</v>
      </c>
      <c r="CO363" s="60">
        <v>2</v>
      </c>
      <c r="CP363" s="61" t="s">
        <v>2276</v>
      </c>
      <c r="CQ363" s="60">
        <v>206</v>
      </c>
      <c r="CR363" s="61" t="s">
        <v>2846</v>
      </c>
      <c r="CS363" s="60">
        <v>20601</v>
      </c>
      <c r="CT363" s="61" t="s">
        <v>2847</v>
      </c>
      <c r="CU363" s="62">
        <v>2060101</v>
      </c>
      <c r="CV363" s="63" t="s">
        <v>2848</v>
      </c>
      <c r="CW363" s="100" t="s">
        <v>2849</v>
      </c>
      <c r="CX363" s="100" t="s">
        <v>2276</v>
      </c>
      <c r="CY363" s="100" t="s">
        <v>2846</v>
      </c>
      <c r="CZ363" s="100" t="s">
        <v>2847</v>
      </c>
      <c r="DA363" s="100" t="s">
        <v>2848</v>
      </c>
    </row>
    <row r="364" spans="2:105" ht="191.25" hidden="1" x14ac:dyDescent="0.25">
      <c r="B364" s="99" t="s">
        <v>2867</v>
      </c>
      <c r="C364" s="75" t="s">
        <v>2868</v>
      </c>
      <c r="D364" s="100" t="s">
        <v>589</v>
      </c>
      <c r="E364" s="100" t="s">
        <v>2852</v>
      </c>
      <c r="F364" s="63" t="s">
        <v>2853</v>
      </c>
      <c r="G364" s="62" t="s">
        <v>183</v>
      </c>
      <c r="H364" s="63" t="s">
        <v>592</v>
      </c>
      <c r="I364" s="63" t="s">
        <v>810</v>
      </c>
      <c r="J364" s="307">
        <v>2015</v>
      </c>
      <c r="K364" s="308">
        <v>0</v>
      </c>
      <c r="L364" s="63" t="s">
        <v>1216</v>
      </c>
      <c r="M364" s="63" t="s">
        <v>2869</v>
      </c>
      <c r="N364" s="63" t="s">
        <v>2870</v>
      </c>
      <c r="O364" s="63" t="s">
        <v>2871</v>
      </c>
      <c r="P364" s="63" t="s">
        <v>657</v>
      </c>
      <c r="Q364" s="63" t="s">
        <v>2872</v>
      </c>
      <c r="R364" s="63"/>
      <c r="S364" s="68">
        <v>1</v>
      </c>
      <c r="T364" s="69">
        <v>0</v>
      </c>
      <c r="U364" s="69">
        <v>0</v>
      </c>
      <c r="V364" s="69">
        <v>0</v>
      </c>
      <c r="W364" s="69">
        <v>1</v>
      </c>
      <c r="X364" s="71">
        <v>3000000000</v>
      </c>
      <c r="Y364" s="79"/>
      <c r="Z364" s="79"/>
      <c r="AA364" s="79"/>
      <c r="AB364" s="79"/>
      <c r="AC364" s="79">
        <v>3000000000</v>
      </c>
      <c r="AD364" s="79"/>
      <c r="AE364" s="79"/>
      <c r="AF364" s="79"/>
      <c r="AG364" s="79"/>
      <c r="AH364" s="79"/>
      <c r="AI364" s="79"/>
      <c r="AJ364" s="79"/>
      <c r="AK364" s="71">
        <v>3000000000</v>
      </c>
      <c r="AL364" s="79"/>
      <c r="AM364" s="79"/>
      <c r="AN364" s="79"/>
      <c r="AO364" s="79"/>
      <c r="AP364" s="78">
        <v>3000000000</v>
      </c>
      <c r="AQ364" s="79"/>
      <c r="AR364" s="79"/>
      <c r="AS364" s="79"/>
      <c r="AT364" s="79"/>
      <c r="AU364" s="79"/>
      <c r="AV364" s="79"/>
      <c r="AW364" s="79"/>
      <c r="AX364" s="71">
        <v>0</v>
      </c>
      <c r="AY364" s="79"/>
      <c r="AZ364" s="79"/>
      <c r="BA364" s="79"/>
      <c r="BB364" s="79"/>
      <c r="BC364" s="79"/>
      <c r="BD364" s="79"/>
      <c r="BE364" s="79"/>
      <c r="BF364" s="79"/>
      <c r="BG364" s="79"/>
      <c r="BH364" s="79"/>
      <c r="BI364" s="79"/>
      <c r="BJ364" s="79"/>
      <c r="BK364" s="71">
        <v>0</v>
      </c>
      <c r="BL364" s="79"/>
      <c r="BM364" s="79"/>
      <c r="BN364" s="79"/>
      <c r="BO364" s="79"/>
      <c r="BP364" s="79"/>
      <c r="BQ364" s="79"/>
      <c r="BR364" s="79"/>
      <c r="BS364" s="79"/>
      <c r="BT364" s="79"/>
      <c r="BU364" s="79"/>
      <c r="BV364" s="79"/>
      <c r="BW364" s="79"/>
      <c r="BX364" s="71">
        <v>6000000000</v>
      </c>
      <c r="BY364" s="73">
        <v>0</v>
      </c>
      <c r="BZ364" s="73">
        <v>0</v>
      </c>
      <c r="CA364" s="73">
        <v>0</v>
      </c>
      <c r="CB364" s="73">
        <v>0</v>
      </c>
      <c r="CC364" s="73">
        <v>6000000000</v>
      </c>
      <c r="CD364" s="73">
        <v>0</v>
      </c>
      <c r="CE364" s="73">
        <v>0</v>
      </c>
      <c r="CF364" s="73">
        <v>0</v>
      </c>
      <c r="CG364" s="73">
        <v>0</v>
      </c>
      <c r="CH364" s="73">
        <v>0</v>
      </c>
      <c r="CI364" s="73">
        <v>0</v>
      </c>
      <c r="CJ364" s="73">
        <v>0</v>
      </c>
      <c r="CK364" s="87" t="s">
        <v>2873</v>
      </c>
      <c r="CL364" s="90" t="s">
        <v>1154</v>
      </c>
      <c r="CM364" s="90" t="s">
        <v>1155</v>
      </c>
      <c r="CN364" s="90" t="s">
        <v>296</v>
      </c>
      <c r="CO364" s="60">
        <v>2</v>
      </c>
      <c r="CP364" s="61" t="s">
        <v>2276</v>
      </c>
      <c r="CQ364" s="60">
        <v>206</v>
      </c>
      <c r="CR364" s="61" t="s">
        <v>2846</v>
      </c>
      <c r="CS364" s="60">
        <v>20601</v>
      </c>
      <c r="CT364" s="61" t="s">
        <v>2847</v>
      </c>
      <c r="CU364" s="62">
        <v>2060101</v>
      </c>
      <c r="CV364" s="63" t="s">
        <v>2848</v>
      </c>
      <c r="CW364" s="100" t="s">
        <v>2858</v>
      </c>
      <c r="CX364" s="100" t="s">
        <v>2276</v>
      </c>
      <c r="CY364" s="100" t="s">
        <v>2846</v>
      </c>
      <c r="CZ364" s="100" t="s">
        <v>2847</v>
      </c>
      <c r="DA364" s="100" t="s">
        <v>2848</v>
      </c>
    </row>
    <row r="365" spans="2:105" ht="114.75" hidden="1" x14ac:dyDescent="0.25">
      <c r="B365" s="99" t="s">
        <v>2874</v>
      </c>
      <c r="C365" s="99" t="s">
        <v>2875</v>
      </c>
      <c r="D365" s="63" t="s">
        <v>2876</v>
      </c>
      <c r="E365" s="100" t="s">
        <v>2839</v>
      </c>
      <c r="F365" s="63" t="s">
        <v>2840</v>
      </c>
      <c r="G365" s="62" t="s">
        <v>183</v>
      </c>
      <c r="H365" s="63" t="s">
        <v>592</v>
      </c>
      <c r="I365" s="63" t="s">
        <v>185</v>
      </c>
      <c r="J365" s="307">
        <v>2015</v>
      </c>
      <c r="K365" s="308">
        <v>1724</v>
      </c>
      <c r="L365" s="63" t="s">
        <v>242</v>
      </c>
      <c r="M365" s="63" t="s">
        <v>2877</v>
      </c>
      <c r="N365" s="87" t="s">
        <v>2878</v>
      </c>
      <c r="O365" s="87" t="s">
        <v>2879</v>
      </c>
      <c r="P365" s="87" t="s">
        <v>657</v>
      </c>
      <c r="Q365" s="87" t="s">
        <v>2880</v>
      </c>
      <c r="R365" s="87"/>
      <c r="S365" s="68">
        <v>1</v>
      </c>
      <c r="T365" s="91">
        <v>0</v>
      </c>
      <c r="U365" s="91">
        <v>1</v>
      </c>
      <c r="V365" s="91">
        <v>1</v>
      </c>
      <c r="W365" s="91">
        <v>1</v>
      </c>
      <c r="X365" s="71">
        <v>200000000</v>
      </c>
      <c r="Y365" s="120">
        <v>200000000</v>
      </c>
      <c r="Z365" s="92"/>
      <c r="AA365" s="92"/>
      <c r="AB365" s="92"/>
      <c r="AC365" s="92"/>
      <c r="AD365" s="92"/>
      <c r="AE365" s="92"/>
      <c r="AF365" s="92"/>
      <c r="AG365" s="92"/>
      <c r="AH365" s="92"/>
      <c r="AI365" s="92"/>
      <c r="AJ365" s="92"/>
      <c r="AK365" s="71">
        <v>300000000</v>
      </c>
      <c r="AL365" s="120">
        <v>300000000</v>
      </c>
      <c r="AM365" s="92"/>
      <c r="AN365" s="92"/>
      <c r="AO365" s="92"/>
      <c r="AP365" s="92"/>
      <c r="AQ365" s="92"/>
      <c r="AR365" s="92"/>
      <c r="AS365" s="92"/>
      <c r="AT365" s="92"/>
      <c r="AU365" s="92"/>
      <c r="AV365" s="92"/>
      <c r="AW365" s="92"/>
      <c r="AX365" s="71">
        <v>400000000</v>
      </c>
      <c r="AY365" s="120">
        <v>400000000</v>
      </c>
      <c r="AZ365" s="92"/>
      <c r="BA365" s="92"/>
      <c r="BB365" s="92"/>
      <c r="BC365" s="92"/>
      <c r="BD365" s="92"/>
      <c r="BE365" s="92"/>
      <c r="BF365" s="92"/>
      <c r="BG365" s="92"/>
      <c r="BH365" s="92"/>
      <c r="BI365" s="92"/>
      <c r="BJ365" s="92"/>
      <c r="BK365" s="71">
        <v>500000000</v>
      </c>
      <c r="BL365" s="120">
        <v>500000000</v>
      </c>
      <c r="BM365" s="92"/>
      <c r="BN365" s="92"/>
      <c r="BO365" s="92"/>
      <c r="BP365" s="92"/>
      <c r="BQ365" s="92"/>
      <c r="BR365" s="92"/>
      <c r="BS365" s="92"/>
      <c r="BT365" s="92"/>
      <c r="BU365" s="92"/>
      <c r="BV365" s="92"/>
      <c r="BW365" s="92"/>
      <c r="BX365" s="71">
        <v>1400000000</v>
      </c>
      <c r="BY365" s="93">
        <v>1400000000</v>
      </c>
      <c r="BZ365" s="93">
        <v>0</v>
      </c>
      <c r="CA365" s="93">
        <v>0</v>
      </c>
      <c r="CB365" s="93">
        <v>0</v>
      </c>
      <c r="CC365" s="93">
        <v>0</v>
      </c>
      <c r="CD365" s="93">
        <v>0</v>
      </c>
      <c r="CE365" s="93">
        <v>0</v>
      </c>
      <c r="CF365" s="93">
        <v>0</v>
      </c>
      <c r="CG365" s="93">
        <v>0</v>
      </c>
      <c r="CH365" s="93">
        <v>0</v>
      </c>
      <c r="CI365" s="93">
        <v>0</v>
      </c>
      <c r="CJ365" s="93">
        <v>0</v>
      </c>
      <c r="CK365" s="63" t="s">
        <v>2881</v>
      </c>
      <c r="CL365" s="74" t="s">
        <v>1154</v>
      </c>
      <c r="CM365" s="74" t="s">
        <v>1155</v>
      </c>
      <c r="CN365" s="74" t="s">
        <v>296</v>
      </c>
      <c r="CO365" s="84">
        <v>2</v>
      </c>
      <c r="CP365" s="85" t="s">
        <v>2276</v>
      </c>
      <c r="CQ365" s="84">
        <v>206</v>
      </c>
      <c r="CR365" s="85" t="s">
        <v>2846</v>
      </c>
      <c r="CS365" s="84">
        <v>20601</v>
      </c>
      <c r="CT365" s="85" t="s">
        <v>2847</v>
      </c>
      <c r="CU365" s="86">
        <v>2060101</v>
      </c>
      <c r="CV365" s="87" t="s">
        <v>2848</v>
      </c>
      <c r="CW365" s="100" t="s">
        <v>2849</v>
      </c>
      <c r="CX365" s="100" t="s">
        <v>2276</v>
      </c>
      <c r="CY365" s="100" t="s">
        <v>2846</v>
      </c>
      <c r="CZ365" s="100" t="s">
        <v>2847</v>
      </c>
      <c r="DA365" s="100" t="s">
        <v>2848</v>
      </c>
    </row>
    <row r="366" spans="2:105" ht="114.75" hidden="1" x14ac:dyDescent="0.25">
      <c r="B366" s="99" t="s">
        <v>2882</v>
      </c>
      <c r="C366" s="65" t="s">
        <v>2883</v>
      </c>
      <c r="D366" s="63" t="s">
        <v>2876</v>
      </c>
      <c r="E366" s="100" t="s">
        <v>2839</v>
      </c>
      <c r="F366" s="63" t="s">
        <v>2840</v>
      </c>
      <c r="G366" s="62" t="s">
        <v>183</v>
      </c>
      <c r="H366" s="63" t="s">
        <v>592</v>
      </c>
      <c r="I366" s="63" t="s">
        <v>185</v>
      </c>
      <c r="J366" s="307">
        <v>2015</v>
      </c>
      <c r="K366" s="308">
        <v>0</v>
      </c>
      <c r="L366" s="63" t="s">
        <v>242</v>
      </c>
      <c r="M366" s="63" t="s">
        <v>2884</v>
      </c>
      <c r="N366" s="63" t="s">
        <v>2885</v>
      </c>
      <c r="O366" s="63" t="s">
        <v>2886</v>
      </c>
      <c r="P366" s="63" t="s">
        <v>657</v>
      </c>
      <c r="Q366" s="77" t="s">
        <v>2880</v>
      </c>
      <c r="R366" s="77"/>
      <c r="S366" s="68">
        <v>16</v>
      </c>
      <c r="T366" s="69">
        <v>0</v>
      </c>
      <c r="U366" s="69">
        <v>5</v>
      </c>
      <c r="V366" s="69">
        <v>10</v>
      </c>
      <c r="W366" s="69">
        <v>16</v>
      </c>
      <c r="X366" s="71">
        <v>0</v>
      </c>
      <c r="Y366" s="78"/>
      <c r="Z366" s="79"/>
      <c r="AA366" s="79"/>
      <c r="AB366" s="79"/>
      <c r="AC366" s="79"/>
      <c r="AD366" s="79"/>
      <c r="AE366" s="79"/>
      <c r="AF366" s="79"/>
      <c r="AG366" s="79"/>
      <c r="AH366" s="79"/>
      <c r="AI366" s="79"/>
      <c r="AJ366" s="79"/>
      <c r="AK366" s="71">
        <v>300000000</v>
      </c>
      <c r="AL366" s="78"/>
      <c r="AM366" s="79"/>
      <c r="AN366" s="79"/>
      <c r="AO366" s="79"/>
      <c r="AP366" s="79"/>
      <c r="AQ366" s="78">
        <v>300000000</v>
      </c>
      <c r="AR366" s="79"/>
      <c r="AS366" s="79"/>
      <c r="AT366" s="79"/>
      <c r="AU366" s="79"/>
      <c r="AV366" s="79"/>
      <c r="AW366" s="79"/>
      <c r="AX366" s="71">
        <v>400000000</v>
      </c>
      <c r="AY366" s="78"/>
      <c r="AZ366" s="79"/>
      <c r="BA366" s="79"/>
      <c r="BB366" s="79"/>
      <c r="BC366" s="79"/>
      <c r="BD366" s="78">
        <v>400000000</v>
      </c>
      <c r="BE366" s="79"/>
      <c r="BF366" s="79"/>
      <c r="BG366" s="79"/>
      <c r="BH366" s="79"/>
      <c r="BI366" s="79"/>
      <c r="BJ366" s="79"/>
      <c r="BK366" s="71">
        <v>500000000</v>
      </c>
      <c r="BL366" s="78"/>
      <c r="BM366" s="79"/>
      <c r="BN366" s="79"/>
      <c r="BO366" s="79"/>
      <c r="BP366" s="79"/>
      <c r="BQ366" s="78">
        <v>500000000</v>
      </c>
      <c r="BR366" s="79"/>
      <c r="BS366" s="79"/>
      <c r="BT366" s="79"/>
      <c r="BU366" s="79"/>
      <c r="BV366" s="79"/>
      <c r="BW366" s="79"/>
      <c r="BX366" s="71">
        <v>1200000000</v>
      </c>
      <c r="BY366" s="73">
        <v>0</v>
      </c>
      <c r="BZ366" s="73">
        <v>0</v>
      </c>
      <c r="CA366" s="73">
        <v>0</v>
      </c>
      <c r="CB366" s="73">
        <v>0</v>
      </c>
      <c r="CC366" s="73">
        <v>0</v>
      </c>
      <c r="CD366" s="73">
        <v>1200000000</v>
      </c>
      <c r="CE366" s="73">
        <v>0</v>
      </c>
      <c r="CF366" s="73">
        <v>0</v>
      </c>
      <c r="CG366" s="73">
        <v>0</v>
      </c>
      <c r="CH366" s="73">
        <v>0</v>
      </c>
      <c r="CI366" s="73">
        <v>0</v>
      </c>
      <c r="CJ366" s="73">
        <v>0</v>
      </c>
      <c r="CK366" s="63" t="s">
        <v>2887</v>
      </c>
      <c r="CL366" s="74" t="s">
        <v>1154</v>
      </c>
      <c r="CM366" s="74" t="s">
        <v>1155</v>
      </c>
      <c r="CN366" s="74" t="s">
        <v>268</v>
      </c>
      <c r="CO366" s="60">
        <v>2</v>
      </c>
      <c r="CP366" s="61" t="s">
        <v>2276</v>
      </c>
      <c r="CQ366" s="60">
        <v>206</v>
      </c>
      <c r="CR366" s="61" t="s">
        <v>2846</v>
      </c>
      <c r="CS366" s="60">
        <v>20601</v>
      </c>
      <c r="CT366" s="61" t="s">
        <v>2847</v>
      </c>
      <c r="CU366" s="62">
        <v>2060101</v>
      </c>
      <c r="CV366" s="63" t="s">
        <v>2848</v>
      </c>
      <c r="CW366" s="100" t="s">
        <v>2849</v>
      </c>
      <c r="CX366" s="100" t="s">
        <v>2276</v>
      </c>
      <c r="CY366" s="100" t="s">
        <v>2846</v>
      </c>
      <c r="CZ366" s="100" t="s">
        <v>2847</v>
      </c>
      <c r="DA366" s="100" t="s">
        <v>2848</v>
      </c>
    </row>
    <row r="367" spans="2:105" ht="191.25" hidden="1" x14ac:dyDescent="0.25">
      <c r="B367" s="99" t="s">
        <v>2888</v>
      </c>
      <c r="C367" s="65" t="s">
        <v>2889</v>
      </c>
      <c r="D367" s="63" t="s">
        <v>2876</v>
      </c>
      <c r="E367" s="100" t="s">
        <v>2852</v>
      </c>
      <c r="F367" s="63" t="s">
        <v>2853</v>
      </c>
      <c r="G367" s="62" t="s">
        <v>183</v>
      </c>
      <c r="H367" s="63" t="s">
        <v>592</v>
      </c>
      <c r="I367" s="63" t="s">
        <v>185</v>
      </c>
      <c r="J367" s="307">
        <v>2015</v>
      </c>
      <c r="K367" s="308">
        <v>0</v>
      </c>
      <c r="L367" s="63" t="s">
        <v>242</v>
      </c>
      <c r="M367" s="63" t="s">
        <v>2890</v>
      </c>
      <c r="N367" s="63" t="s">
        <v>2891</v>
      </c>
      <c r="O367" s="63" t="s">
        <v>2892</v>
      </c>
      <c r="P367" s="63" t="s">
        <v>657</v>
      </c>
      <c r="Q367" s="77" t="s">
        <v>2880</v>
      </c>
      <c r="R367" s="77"/>
      <c r="S367" s="68">
        <v>1</v>
      </c>
      <c r="T367" s="69">
        <v>0</v>
      </c>
      <c r="U367" s="69">
        <v>1</v>
      </c>
      <c r="V367" s="69">
        <v>1</v>
      </c>
      <c r="W367" s="69">
        <v>1</v>
      </c>
      <c r="X367" s="71">
        <v>0</v>
      </c>
      <c r="Y367" s="78"/>
      <c r="Z367" s="79"/>
      <c r="AA367" s="79"/>
      <c r="AB367" s="79"/>
      <c r="AC367" s="79"/>
      <c r="AD367" s="79"/>
      <c r="AE367" s="79"/>
      <c r="AF367" s="79"/>
      <c r="AG367" s="79"/>
      <c r="AH367" s="79"/>
      <c r="AI367" s="79"/>
      <c r="AJ367" s="79"/>
      <c r="AK367" s="71">
        <v>350000000</v>
      </c>
      <c r="AL367" s="78"/>
      <c r="AM367" s="79"/>
      <c r="AN367" s="79"/>
      <c r="AO367" s="79"/>
      <c r="AP367" s="78">
        <v>350000000</v>
      </c>
      <c r="AQ367" s="79"/>
      <c r="AR367" s="79"/>
      <c r="AS367" s="79"/>
      <c r="AT367" s="79"/>
      <c r="AU367" s="79"/>
      <c r="AV367" s="79"/>
      <c r="AW367" s="79"/>
      <c r="AX367" s="71">
        <v>350000000</v>
      </c>
      <c r="AY367" s="78"/>
      <c r="AZ367" s="79"/>
      <c r="BA367" s="79"/>
      <c r="BB367" s="79"/>
      <c r="BC367" s="78">
        <v>350000000</v>
      </c>
      <c r="BD367" s="79"/>
      <c r="BE367" s="79"/>
      <c r="BF367" s="79"/>
      <c r="BG367" s="79"/>
      <c r="BH367" s="79"/>
      <c r="BI367" s="79"/>
      <c r="BJ367" s="79"/>
      <c r="BK367" s="71">
        <v>300000000</v>
      </c>
      <c r="BL367" s="78"/>
      <c r="BM367" s="79"/>
      <c r="BN367" s="79"/>
      <c r="BO367" s="79"/>
      <c r="BP367" s="78">
        <v>300000000</v>
      </c>
      <c r="BQ367" s="79"/>
      <c r="BR367" s="79"/>
      <c r="BS367" s="79"/>
      <c r="BT367" s="79"/>
      <c r="BU367" s="79"/>
      <c r="BV367" s="79"/>
      <c r="BW367" s="79"/>
      <c r="BX367" s="71">
        <v>1000000000</v>
      </c>
      <c r="BY367" s="73">
        <v>0</v>
      </c>
      <c r="BZ367" s="73">
        <v>0</v>
      </c>
      <c r="CA367" s="73">
        <v>0</v>
      </c>
      <c r="CB367" s="73">
        <v>0</v>
      </c>
      <c r="CC367" s="73">
        <v>1000000000</v>
      </c>
      <c r="CD367" s="73">
        <v>0</v>
      </c>
      <c r="CE367" s="73">
        <v>0</v>
      </c>
      <c r="CF367" s="73">
        <v>0</v>
      </c>
      <c r="CG367" s="73">
        <v>0</v>
      </c>
      <c r="CH367" s="73">
        <v>0</v>
      </c>
      <c r="CI367" s="73">
        <v>0</v>
      </c>
      <c r="CJ367" s="73">
        <v>0</v>
      </c>
      <c r="CK367" s="63" t="s">
        <v>2893</v>
      </c>
      <c r="CL367" s="74" t="s">
        <v>1154</v>
      </c>
      <c r="CM367" s="74" t="s">
        <v>1155</v>
      </c>
      <c r="CN367" s="74" t="s">
        <v>268</v>
      </c>
      <c r="CO367" s="60">
        <v>2</v>
      </c>
      <c r="CP367" s="61" t="s">
        <v>2276</v>
      </c>
      <c r="CQ367" s="60">
        <v>206</v>
      </c>
      <c r="CR367" s="61" t="s">
        <v>2846</v>
      </c>
      <c r="CS367" s="60">
        <v>20601</v>
      </c>
      <c r="CT367" s="61" t="s">
        <v>2847</v>
      </c>
      <c r="CU367" s="62">
        <v>2060101</v>
      </c>
      <c r="CV367" s="63" t="s">
        <v>2848</v>
      </c>
      <c r="CW367" s="100" t="s">
        <v>2858</v>
      </c>
      <c r="CX367" s="100" t="s">
        <v>2276</v>
      </c>
      <c r="CY367" s="100" t="s">
        <v>2846</v>
      </c>
      <c r="CZ367" s="100" t="s">
        <v>2847</v>
      </c>
      <c r="DA367" s="100" t="s">
        <v>2848</v>
      </c>
    </row>
    <row r="368" spans="2:105" ht="114.75" hidden="1" x14ac:dyDescent="0.25">
      <c r="B368" s="99" t="s">
        <v>2894</v>
      </c>
      <c r="C368" s="75" t="s">
        <v>2895</v>
      </c>
      <c r="D368" s="100" t="s">
        <v>589</v>
      </c>
      <c r="E368" s="100" t="s">
        <v>2839</v>
      </c>
      <c r="F368" s="63" t="s">
        <v>2840</v>
      </c>
      <c r="G368" s="62" t="s">
        <v>183</v>
      </c>
      <c r="H368" s="63" t="s">
        <v>592</v>
      </c>
      <c r="I368" s="63" t="s">
        <v>185</v>
      </c>
      <c r="J368" s="307">
        <v>2015</v>
      </c>
      <c r="K368" s="308">
        <v>0</v>
      </c>
      <c r="L368" s="63" t="s">
        <v>1216</v>
      </c>
      <c r="M368" s="63" t="s">
        <v>2896</v>
      </c>
      <c r="N368" s="63" t="s">
        <v>2897</v>
      </c>
      <c r="O368" s="63" t="s">
        <v>2898</v>
      </c>
      <c r="P368" s="63" t="s">
        <v>657</v>
      </c>
      <c r="Q368" s="63" t="s">
        <v>2872</v>
      </c>
      <c r="R368" s="63"/>
      <c r="S368" s="68">
        <v>10</v>
      </c>
      <c r="T368" s="69">
        <v>2</v>
      </c>
      <c r="U368" s="69">
        <v>6</v>
      </c>
      <c r="V368" s="69">
        <v>8</v>
      </c>
      <c r="W368" s="69">
        <v>10</v>
      </c>
      <c r="X368" s="71">
        <v>100000000</v>
      </c>
      <c r="Y368" s="78">
        <v>100000000</v>
      </c>
      <c r="Z368" s="79"/>
      <c r="AA368" s="79"/>
      <c r="AB368" s="79"/>
      <c r="AC368" s="79"/>
      <c r="AD368" s="79"/>
      <c r="AE368" s="79"/>
      <c r="AF368" s="79"/>
      <c r="AG368" s="79"/>
      <c r="AH368" s="79"/>
      <c r="AI368" s="79"/>
      <c r="AJ368" s="79"/>
      <c r="AK368" s="71">
        <v>100000000</v>
      </c>
      <c r="AL368" s="78">
        <v>100000000</v>
      </c>
      <c r="AM368" s="79"/>
      <c r="AN368" s="79"/>
      <c r="AO368" s="79"/>
      <c r="AP368" s="79"/>
      <c r="AQ368" s="79"/>
      <c r="AR368" s="79"/>
      <c r="AS368" s="79"/>
      <c r="AT368" s="79"/>
      <c r="AU368" s="79"/>
      <c r="AV368" s="79"/>
      <c r="AW368" s="79"/>
      <c r="AX368" s="71">
        <v>100000000</v>
      </c>
      <c r="AY368" s="78">
        <v>100000000</v>
      </c>
      <c r="AZ368" s="79"/>
      <c r="BA368" s="79"/>
      <c r="BB368" s="79"/>
      <c r="BC368" s="79"/>
      <c r="BD368" s="79"/>
      <c r="BE368" s="79"/>
      <c r="BF368" s="79"/>
      <c r="BG368" s="79"/>
      <c r="BH368" s="79"/>
      <c r="BI368" s="79"/>
      <c r="BJ368" s="79"/>
      <c r="BK368" s="71">
        <v>100000000</v>
      </c>
      <c r="BL368" s="78">
        <v>100000000</v>
      </c>
      <c r="BM368" s="79"/>
      <c r="BN368" s="79"/>
      <c r="BO368" s="79"/>
      <c r="BP368" s="79"/>
      <c r="BQ368" s="79"/>
      <c r="BR368" s="79"/>
      <c r="BS368" s="79"/>
      <c r="BT368" s="79"/>
      <c r="BU368" s="79"/>
      <c r="BV368" s="79"/>
      <c r="BW368" s="79"/>
      <c r="BX368" s="71">
        <v>400000000</v>
      </c>
      <c r="BY368" s="73">
        <v>400000000</v>
      </c>
      <c r="BZ368" s="73">
        <v>0</v>
      </c>
      <c r="CA368" s="73">
        <v>0</v>
      </c>
      <c r="CB368" s="73">
        <v>0</v>
      </c>
      <c r="CC368" s="73">
        <v>0</v>
      </c>
      <c r="CD368" s="73">
        <v>0</v>
      </c>
      <c r="CE368" s="73">
        <v>0</v>
      </c>
      <c r="CF368" s="73">
        <v>0</v>
      </c>
      <c r="CG368" s="73">
        <v>0</v>
      </c>
      <c r="CH368" s="73">
        <v>0</v>
      </c>
      <c r="CI368" s="73">
        <v>0</v>
      </c>
      <c r="CJ368" s="73">
        <v>0</v>
      </c>
      <c r="CK368" s="63" t="s">
        <v>2899</v>
      </c>
      <c r="CL368" s="74" t="s">
        <v>1154</v>
      </c>
      <c r="CM368" s="74" t="s">
        <v>1155</v>
      </c>
      <c r="CN368" s="74" t="s">
        <v>268</v>
      </c>
      <c r="CO368" s="60">
        <v>2</v>
      </c>
      <c r="CP368" s="61" t="s">
        <v>2276</v>
      </c>
      <c r="CQ368" s="60">
        <v>206</v>
      </c>
      <c r="CR368" s="61" t="s">
        <v>2846</v>
      </c>
      <c r="CS368" s="60">
        <v>20601</v>
      </c>
      <c r="CT368" s="61" t="s">
        <v>2847</v>
      </c>
      <c r="CU368" s="62">
        <v>2060101</v>
      </c>
      <c r="CV368" s="63" t="s">
        <v>2848</v>
      </c>
      <c r="CW368" s="100" t="s">
        <v>2849</v>
      </c>
      <c r="CX368" s="100" t="s">
        <v>2276</v>
      </c>
      <c r="CY368" s="100" t="s">
        <v>2846</v>
      </c>
      <c r="CZ368" s="100" t="s">
        <v>2847</v>
      </c>
      <c r="DA368" s="100" t="s">
        <v>2848</v>
      </c>
    </row>
    <row r="369" spans="2:105" ht="153" hidden="1" x14ac:dyDescent="0.25">
      <c r="B369" s="99" t="s">
        <v>2900</v>
      </c>
      <c r="C369" s="75" t="s">
        <v>2901</v>
      </c>
      <c r="D369" s="100" t="s">
        <v>589</v>
      </c>
      <c r="E369" s="100" t="s">
        <v>2902</v>
      </c>
      <c r="F369" s="63" t="s">
        <v>2903</v>
      </c>
      <c r="G369" s="62" t="s">
        <v>183</v>
      </c>
      <c r="H369" s="63" t="s">
        <v>592</v>
      </c>
      <c r="I369" s="63" t="s">
        <v>185</v>
      </c>
      <c r="J369" s="307">
        <v>2015</v>
      </c>
      <c r="K369" s="308">
        <v>0</v>
      </c>
      <c r="L369" s="63" t="s">
        <v>1216</v>
      </c>
      <c r="M369" s="63" t="s">
        <v>2904</v>
      </c>
      <c r="N369" s="63" t="s">
        <v>2905</v>
      </c>
      <c r="O369" s="63" t="s">
        <v>2906</v>
      </c>
      <c r="P369" s="63" t="s">
        <v>657</v>
      </c>
      <c r="Q369" s="63" t="s">
        <v>2907</v>
      </c>
      <c r="R369" s="63"/>
      <c r="S369" s="68">
        <v>0</v>
      </c>
      <c r="T369" s="91">
        <v>4</v>
      </c>
      <c r="U369" s="91">
        <v>10</v>
      </c>
      <c r="V369" s="91">
        <v>0</v>
      </c>
      <c r="W369" s="91">
        <v>0</v>
      </c>
      <c r="X369" s="71">
        <v>2000000000</v>
      </c>
      <c r="Y369" s="79"/>
      <c r="Z369" s="79"/>
      <c r="AA369" s="79"/>
      <c r="AB369" s="79"/>
      <c r="AC369" s="78">
        <v>2000000000</v>
      </c>
      <c r="AD369" s="79"/>
      <c r="AE369" s="79"/>
      <c r="AF369" s="79"/>
      <c r="AG369" s="79"/>
      <c r="AH369" s="79"/>
      <c r="AI369" s="79"/>
      <c r="AJ369" s="79"/>
      <c r="AK369" s="71">
        <v>2310500000</v>
      </c>
      <c r="AL369" s="79"/>
      <c r="AM369" s="79"/>
      <c r="AN369" s="79"/>
      <c r="AO369" s="79"/>
      <c r="AP369" s="78">
        <v>2310500000</v>
      </c>
      <c r="AQ369" s="79"/>
      <c r="AR369" s="79"/>
      <c r="AS369" s="79"/>
      <c r="AT369" s="79"/>
      <c r="AU369" s="79"/>
      <c r="AV369" s="79"/>
      <c r="AW369" s="79"/>
      <c r="AX369" s="71">
        <v>0</v>
      </c>
      <c r="AY369" s="79"/>
      <c r="AZ369" s="79"/>
      <c r="BA369" s="79"/>
      <c r="BB369" s="79"/>
      <c r="BC369" s="79"/>
      <c r="BD369" s="79"/>
      <c r="BE369" s="79"/>
      <c r="BF369" s="79"/>
      <c r="BG369" s="79"/>
      <c r="BH369" s="79"/>
      <c r="BI369" s="79"/>
      <c r="BJ369" s="79"/>
      <c r="BK369" s="71">
        <v>0</v>
      </c>
      <c r="BL369" s="79"/>
      <c r="BM369" s="79"/>
      <c r="BN369" s="79"/>
      <c r="BO369" s="79"/>
      <c r="BP369" s="79"/>
      <c r="BQ369" s="79"/>
      <c r="BR369" s="79"/>
      <c r="BS369" s="79"/>
      <c r="BT369" s="79"/>
      <c r="BU369" s="79"/>
      <c r="BV369" s="79"/>
      <c r="BW369" s="79"/>
      <c r="BX369" s="71">
        <v>4310500000</v>
      </c>
      <c r="BY369" s="73">
        <v>0</v>
      </c>
      <c r="BZ369" s="73">
        <v>0</v>
      </c>
      <c r="CA369" s="73">
        <v>0</v>
      </c>
      <c r="CB369" s="73">
        <v>0</v>
      </c>
      <c r="CC369" s="73">
        <v>4310500000</v>
      </c>
      <c r="CD369" s="73">
        <v>0</v>
      </c>
      <c r="CE369" s="73">
        <v>0</v>
      </c>
      <c r="CF369" s="73">
        <v>0</v>
      </c>
      <c r="CG369" s="73">
        <v>0</v>
      </c>
      <c r="CH369" s="73">
        <v>0</v>
      </c>
      <c r="CI369" s="73">
        <v>0</v>
      </c>
      <c r="CJ369" s="73">
        <v>0</v>
      </c>
      <c r="CK369" s="63" t="s">
        <v>2908</v>
      </c>
      <c r="CL369" s="74" t="s">
        <v>1154</v>
      </c>
      <c r="CM369" s="74" t="s">
        <v>1155</v>
      </c>
      <c r="CN369" s="74" t="s">
        <v>2780</v>
      </c>
      <c r="CO369" s="60">
        <v>2</v>
      </c>
      <c r="CP369" s="61" t="s">
        <v>2276</v>
      </c>
      <c r="CQ369" s="60">
        <v>206</v>
      </c>
      <c r="CR369" s="61" t="s">
        <v>2846</v>
      </c>
      <c r="CS369" s="60">
        <v>20602</v>
      </c>
      <c r="CT369" s="61" t="s">
        <v>2909</v>
      </c>
      <c r="CU369" s="62">
        <v>2060201</v>
      </c>
      <c r="CV369" s="63" t="s">
        <v>2910</v>
      </c>
      <c r="CW369" s="100" t="s">
        <v>2911</v>
      </c>
      <c r="CX369" s="100" t="s">
        <v>2276</v>
      </c>
      <c r="CY369" s="100" t="s">
        <v>2846</v>
      </c>
      <c r="CZ369" s="100" t="s">
        <v>2909</v>
      </c>
      <c r="DA369" s="100" t="s">
        <v>2910</v>
      </c>
    </row>
    <row r="370" spans="2:105" ht="153" hidden="1" x14ac:dyDescent="0.25">
      <c r="B370" s="99" t="s">
        <v>2912</v>
      </c>
      <c r="C370" s="75" t="s">
        <v>2913</v>
      </c>
      <c r="D370" s="100" t="s">
        <v>589</v>
      </c>
      <c r="E370" s="100" t="s">
        <v>2902</v>
      </c>
      <c r="F370" s="63" t="s">
        <v>2903</v>
      </c>
      <c r="G370" s="62" t="s">
        <v>183</v>
      </c>
      <c r="H370" s="63" t="s">
        <v>592</v>
      </c>
      <c r="I370" s="63" t="s">
        <v>185</v>
      </c>
      <c r="J370" s="307">
        <v>2015</v>
      </c>
      <c r="K370" s="308">
        <v>3</v>
      </c>
      <c r="L370" s="63" t="s">
        <v>1216</v>
      </c>
      <c r="M370" s="63" t="s">
        <v>2914</v>
      </c>
      <c r="N370" s="63" t="s">
        <v>2915</v>
      </c>
      <c r="O370" s="63" t="s">
        <v>2916</v>
      </c>
      <c r="P370" s="63" t="s">
        <v>657</v>
      </c>
      <c r="Q370" s="63" t="s">
        <v>2917</v>
      </c>
      <c r="R370" s="63"/>
      <c r="S370" s="68">
        <v>0</v>
      </c>
      <c r="T370" s="91">
        <v>750</v>
      </c>
      <c r="U370" s="91">
        <v>1550</v>
      </c>
      <c r="V370" s="91">
        <v>0</v>
      </c>
      <c r="W370" s="91">
        <v>0</v>
      </c>
      <c r="X370" s="71">
        <v>2000000000</v>
      </c>
      <c r="Y370" s="79"/>
      <c r="Z370" s="79"/>
      <c r="AA370" s="79"/>
      <c r="AB370" s="79"/>
      <c r="AC370" s="78">
        <v>2000000000</v>
      </c>
      <c r="AD370" s="79"/>
      <c r="AE370" s="79"/>
      <c r="AF370" s="79"/>
      <c r="AG370" s="79"/>
      <c r="AH370" s="79"/>
      <c r="AI370" s="79"/>
      <c r="AJ370" s="79"/>
      <c r="AK370" s="71">
        <v>3000000000</v>
      </c>
      <c r="AL370" s="79"/>
      <c r="AM370" s="79"/>
      <c r="AN370" s="79"/>
      <c r="AO370" s="79"/>
      <c r="AP370" s="78">
        <v>3000000000</v>
      </c>
      <c r="AQ370" s="79"/>
      <c r="AR370" s="79"/>
      <c r="AS370" s="79"/>
      <c r="AT370" s="79"/>
      <c r="AU370" s="79"/>
      <c r="AV370" s="79"/>
      <c r="AW370" s="79"/>
      <c r="AX370" s="71">
        <v>0</v>
      </c>
      <c r="AY370" s="79"/>
      <c r="AZ370" s="79"/>
      <c r="BA370" s="79"/>
      <c r="BB370" s="79"/>
      <c r="BC370" s="79"/>
      <c r="BD370" s="79"/>
      <c r="BE370" s="79"/>
      <c r="BF370" s="79"/>
      <c r="BG370" s="79"/>
      <c r="BH370" s="79"/>
      <c r="BI370" s="79"/>
      <c r="BJ370" s="79"/>
      <c r="BK370" s="71">
        <v>0</v>
      </c>
      <c r="BL370" s="79"/>
      <c r="BM370" s="79"/>
      <c r="BN370" s="79"/>
      <c r="BO370" s="79"/>
      <c r="BP370" s="79"/>
      <c r="BQ370" s="79"/>
      <c r="BR370" s="79"/>
      <c r="BS370" s="79"/>
      <c r="BT370" s="79"/>
      <c r="BU370" s="79"/>
      <c r="BV370" s="79"/>
      <c r="BW370" s="79"/>
      <c r="BX370" s="71">
        <v>5000000000</v>
      </c>
      <c r="BY370" s="73">
        <v>0</v>
      </c>
      <c r="BZ370" s="73">
        <v>0</v>
      </c>
      <c r="CA370" s="73">
        <v>0</v>
      </c>
      <c r="CB370" s="73">
        <v>0</v>
      </c>
      <c r="CC370" s="73">
        <v>5000000000</v>
      </c>
      <c r="CD370" s="73">
        <v>0</v>
      </c>
      <c r="CE370" s="73">
        <v>0</v>
      </c>
      <c r="CF370" s="73">
        <v>0</v>
      </c>
      <c r="CG370" s="73">
        <v>0</v>
      </c>
      <c r="CH370" s="73">
        <v>0</v>
      </c>
      <c r="CI370" s="73">
        <v>0</v>
      </c>
      <c r="CJ370" s="73">
        <v>0</v>
      </c>
      <c r="CK370" s="63" t="s">
        <v>2918</v>
      </c>
      <c r="CL370" s="74" t="s">
        <v>1154</v>
      </c>
      <c r="CM370" s="74" t="s">
        <v>1155</v>
      </c>
      <c r="CN370" s="74" t="s">
        <v>2780</v>
      </c>
      <c r="CO370" s="60">
        <v>2</v>
      </c>
      <c r="CP370" s="61" t="s">
        <v>2276</v>
      </c>
      <c r="CQ370" s="60">
        <v>206</v>
      </c>
      <c r="CR370" s="61" t="s">
        <v>2846</v>
      </c>
      <c r="CS370" s="60">
        <v>20602</v>
      </c>
      <c r="CT370" s="61" t="s">
        <v>2909</v>
      </c>
      <c r="CU370" s="62">
        <v>2060201</v>
      </c>
      <c r="CV370" s="63" t="s">
        <v>2910</v>
      </c>
      <c r="CW370" s="100" t="s">
        <v>2911</v>
      </c>
      <c r="CX370" s="100" t="s">
        <v>2276</v>
      </c>
      <c r="CY370" s="100" t="s">
        <v>2846</v>
      </c>
      <c r="CZ370" s="100" t="s">
        <v>2909</v>
      </c>
      <c r="DA370" s="100" t="s">
        <v>2910</v>
      </c>
    </row>
    <row r="371" spans="2:105" ht="153" hidden="1" x14ac:dyDescent="0.25">
      <c r="B371" s="99" t="s">
        <v>2919</v>
      </c>
      <c r="C371" s="75" t="s">
        <v>2920</v>
      </c>
      <c r="D371" s="100" t="s">
        <v>589</v>
      </c>
      <c r="E371" s="100" t="s">
        <v>2902</v>
      </c>
      <c r="F371" s="63" t="s">
        <v>2903</v>
      </c>
      <c r="G371" s="62" t="s">
        <v>183</v>
      </c>
      <c r="H371" s="63" t="s">
        <v>592</v>
      </c>
      <c r="I371" s="63" t="s">
        <v>185</v>
      </c>
      <c r="J371" s="307">
        <v>2015</v>
      </c>
      <c r="K371" s="308">
        <v>3</v>
      </c>
      <c r="L371" s="63" t="s">
        <v>1216</v>
      </c>
      <c r="M371" s="63" t="s">
        <v>2921</v>
      </c>
      <c r="N371" s="63" t="s">
        <v>2922</v>
      </c>
      <c r="O371" s="63" t="s">
        <v>2923</v>
      </c>
      <c r="P371" s="63" t="s">
        <v>657</v>
      </c>
      <c r="Q371" s="63" t="s">
        <v>2924</v>
      </c>
      <c r="R371" s="63"/>
      <c r="S371" s="68">
        <v>0</v>
      </c>
      <c r="T371" s="91">
        <v>2000</v>
      </c>
      <c r="U371" s="91">
        <v>4000</v>
      </c>
      <c r="V371" s="91">
        <v>0</v>
      </c>
      <c r="W371" s="91">
        <v>0</v>
      </c>
      <c r="X371" s="71">
        <v>2588905008</v>
      </c>
      <c r="Y371" s="79"/>
      <c r="Z371" s="79"/>
      <c r="AA371" s="79"/>
      <c r="AB371" s="79"/>
      <c r="AC371" s="78">
        <v>2588905008</v>
      </c>
      <c r="AD371" s="79"/>
      <c r="AE371" s="79"/>
      <c r="AF371" s="79"/>
      <c r="AG371" s="79"/>
      <c r="AH371" s="79"/>
      <c r="AI371" s="79"/>
      <c r="AJ371" s="79"/>
      <c r="AK371" s="71">
        <v>2588905008</v>
      </c>
      <c r="AL371" s="79"/>
      <c r="AM371" s="79"/>
      <c r="AN371" s="79"/>
      <c r="AO371" s="79"/>
      <c r="AP371" s="78">
        <v>2588905008</v>
      </c>
      <c r="AQ371" s="79"/>
      <c r="AR371" s="79"/>
      <c r="AS371" s="79"/>
      <c r="AT371" s="79"/>
      <c r="AU371" s="79"/>
      <c r="AV371" s="79"/>
      <c r="AW371" s="79"/>
      <c r="AX371" s="71">
        <v>0</v>
      </c>
      <c r="AY371" s="79"/>
      <c r="AZ371" s="79"/>
      <c r="BA371" s="79"/>
      <c r="BB371" s="79"/>
      <c r="BC371" s="79"/>
      <c r="BD371" s="79"/>
      <c r="BE371" s="79"/>
      <c r="BF371" s="79"/>
      <c r="BG371" s="79"/>
      <c r="BH371" s="79"/>
      <c r="BI371" s="79"/>
      <c r="BJ371" s="79"/>
      <c r="BK371" s="71">
        <v>0</v>
      </c>
      <c r="BL371" s="79"/>
      <c r="BM371" s="79"/>
      <c r="BN371" s="79"/>
      <c r="BO371" s="79"/>
      <c r="BP371" s="79"/>
      <c r="BQ371" s="79"/>
      <c r="BR371" s="79"/>
      <c r="BS371" s="79"/>
      <c r="BT371" s="79"/>
      <c r="BU371" s="79"/>
      <c r="BV371" s="79"/>
      <c r="BW371" s="79"/>
      <c r="BX371" s="71">
        <v>5177810016</v>
      </c>
      <c r="BY371" s="73">
        <v>0</v>
      </c>
      <c r="BZ371" s="73">
        <v>0</v>
      </c>
      <c r="CA371" s="73">
        <v>0</v>
      </c>
      <c r="CB371" s="73">
        <v>0</v>
      </c>
      <c r="CC371" s="73">
        <v>5177810016</v>
      </c>
      <c r="CD371" s="73">
        <v>0</v>
      </c>
      <c r="CE371" s="73">
        <v>0</v>
      </c>
      <c r="CF371" s="73">
        <v>0</v>
      </c>
      <c r="CG371" s="73">
        <v>0</v>
      </c>
      <c r="CH371" s="73">
        <v>0</v>
      </c>
      <c r="CI371" s="73">
        <v>0</v>
      </c>
      <c r="CJ371" s="73">
        <v>0</v>
      </c>
      <c r="CK371" s="63" t="s">
        <v>2925</v>
      </c>
      <c r="CL371" s="74" t="s">
        <v>1154</v>
      </c>
      <c r="CM371" s="74" t="s">
        <v>1155</v>
      </c>
      <c r="CN371" s="74" t="s">
        <v>1392</v>
      </c>
      <c r="CO371" s="60">
        <v>2</v>
      </c>
      <c r="CP371" s="61" t="s">
        <v>2276</v>
      </c>
      <c r="CQ371" s="60">
        <v>206</v>
      </c>
      <c r="CR371" s="61" t="s">
        <v>2846</v>
      </c>
      <c r="CS371" s="60">
        <v>20602</v>
      </c>
      <c r="CT371" s="61" t="s">
        <v>2909</v>
      </c>
      <c r="CU371" s="62">
        <v>2060201</v>
      </c>
      <c r="CV371" s="63" t="s">
        <v>2910</v>
      </c>
      <c r="CW371" s="100" t="s">
        <v>2911</v>
      </c>
      <c r="CX371" s="100" t="s">
        <v>2276</v>
      </c>
      <c r="CY371" s="100" t="s">
        <v>2846</v>
      </c>
      <c r="CZ371" s="100" t="s">
        <v>2909</v>
      </c>
      <c r="DA371" s="100" t="s">
        <v>2910</v>
      </c>
    </row>
    <row r="372" spans="2:105" ht="153" hidden="1" x14ac:dyDescent="0.25">
      <c r="B372" s="99" t="s">
        <v>2926</v>
      </c>
      <c r="C372" s="75" t="s">
        <v>2927</v>
      </c>
      <c r="D372" s="100" t="s">
        <v>589</v>
      </c>
      <c r="E372" s="100" t="s">
        <v>2902</v>
      </c>
      <c r="F372" s="63" t="s">
        <v>2903</v>
      </c>
      <c r="G372" s="62" t="s">
        <v>183</v>
      </c>
      <c r="H372" s="63" t="s">
        <v>592</v>
      </c>
      <c r="I372" s="63" t="s">
        <v>185</v>
      </c>
      <c r="J372" s="307">
        <v>2015</v>
      </c>
      <c r="K372" s="308">
        <v>3</v>
      </c>
      <c r="L372" s="63" t="s">
        <v>1216</v>
      </c>
      <c r="M372" s="63" t="s">
        <v>2928</v>
      </c>
      <c r="N372" s="63" t="s">
        <v>2929</v>
      </c>
      <c r="O372" s="63" t="s">
        <v>2930</v>
      </c>
      <c r="P372" s="63" t="s">
        <v>657</v>
      </c>
      <c r="Q372" s="63" t="s">
        <v>2924</v>
      </c>
      <c r="R372" s="63"/>
      <c r="S372" s="68">
        <v>0</v>
      </c>
      <c r="T372" s="91">
        <v>40</v>
      </c>
      <c r="U372" s="91">
        <v>100</v>
      </c>
      <c r="V372" s="91">
        <v>0</v>
      </c>
      <c r="W372" s="91">
        <v>0</v>
      </c>
      <c r="X372" s="71">
        <v>161094992</v>
      </c>
      <c r="Y372" s="79"/>
      <c r="Z372" s="79"/>
      <c r="AA372" s="79"/>
      <c r="AB372" s="79"/>
      <c r="AC372" s="78">
        <v>161094992</v>
      </c>
      <c r="AD372" s="79"/>
      <c r="AE372" s="79"/>
      <c r="AF372" s="79"/>
      <c r="AG372" s="79"/>
      <c r="AH372" s="79"/>
      <c r="AI372" s="79"/>
      <c r="AJ372" s="79"/>
      <c r="AK372" s="71">
        <v>161094992</v>
      </c>
      <c r="AL372" s="79"/>
      <c r="AM372" s="79"/>
      <c r="AN372" s="79"/>
      <c r="AO372" s="79"/>
      <c r="AP372" s="78">
        <v>161094992</v>
      </c>
      <c r="AQ372" s="79"/>
      <c r="AR372" s="79"/>
      <c r="AS372" s="79"/>
      <c r="AT372" s="79"/>
      <c r="AU372" s="79"/>
      <c r="AV372" s="79"/>
      <c r="AW372" s="79"/>
      <c r="AX372" s="71">
        <v>0</v>
      </c>
      <c r="AY372" s="79"/>
      <c r="AZ372" s="79"/>
      <c r="BA372" s="79"/>
      <c r="BB372" s="79"/>
      <c r="BC372" s="79"/>
      <c r="BD372" s="79"/>
      <c r="BE372" s="79"/>
      <c r="BF372" s="79"/>
      <c r="BG372" s="79"/>
      <c r="BH372" s="79"/>
      <c r="BI372" s="79"/>
      <c r="BJ372" s="79"/>
      <c r="BK372" s="71">
        <v>0</v>
      </c>
      <c r="BL372" s="79"/>
      <c r="BM372" s="79"/>
      <c r="BN372" s="79"/>
      <c r="BO372" s="79"/>
      <c r="BP372" s="79"/>
      <c r="BQ372" s="79"/>
      <c r="BR372" s="79"/>
      <c r="BS372" s="79"/>
      <c r="BT372" s="79"/>
      <c r="BU372" s="79"/>
      <c r="BV372" s="79"/>
      <c r="BW372" s="79"/>
      <c r="BX372" s="71">
        <v>322189984</v>
      </c>
      <c r="BY372" s="73">
        <v>0</v>
      </c>
      <c r="BZ372" s="73">
        <v>0</v>
      </c>
      <c r="CA372" s="73">
        <v>0</v>
      </c>
      <c r="CB372" s="73">
        <v>0</v>
      </c>
      <c r="CC372" s="73">
        <v>322189984</v>
      </c>
      <c r="CD372" s="73">
        <v>0</v>
      </c>
      <c r="CE372" s="73">
        <v>0</v>
      </c>
      <c r="CF372" s="73">
        <v>0</v>
      </c>
      <c r="CG372" s="73">
        <v>0</v>
      </c>
      <c r="CH372" s="73">
        <v>0</v>
      </c>
      <c r="CI372" s="73">
        <v>0</v>
      </c>
      <c r="CJ372" s="73">
        <v>0</v>
      </c>
      <c r="CK372" s="63" t="s">
        <v>2931</v>
      </c>
      <c r="CL372" s="74" t="s">
        <v>1154</v>
      </c>
      <c r="CM372" s="74" t="s">
        <v>1155</v>
      </c>
      <c r="CN372" s="74" t="s">
        <v>2780</v>
      </c>
      <c r="CO372" s="60">
        <v>2</v>
      </c>
      <c r="CP372" s="61" t="s">
        <v>2276</v>
      </c>
      <c r="CQ372" s="60">
        <v>206</v>
      </c>
      <c r="CR372" s="61" t="s">
        <v>2846</v>
      </c>
      <c r="CS372" s="60">
        <v>20602</v>
      </c>
      <c r="CT372" s="61" t="s">
        <v>2909</v>
      </c>
      <c r="CU372" s="62">
        <v>2060201</v>
      </c>
      <c r="CV372" s="63" t="s">
        <v>2910</v>
      </c>
      <c r="CW372" s="100" t="s">
        <v>2911</v>
      </c>
      <c r="CX372" s="100" t="s">
        <v>2276</v>
      </c>
      <c r="CY372" s="100" t="s">
        <v>2846</v>
      </c>
      <c r="CZ372" s="100" t="s">
        <v>2909</v>
      </c>
      <c r="DA372" s="100" t="s">
        <v>2910</v>
      </c>
    </row>
    <row r="373" spans="2:105" ht="153" hidden="1" x14ac:dyDescent="0.25">
      <c r="B373" s="99" t="s">
        <v>2932</v>
      </c>
      <c r="C373" s="75" t="s">
        <v>2933</v>
      </c>
      <c r="D373" s="100" t="s">
        <v>589</v>
      </c>
      <c r="E373" s="100" t="s">
        <v>2902</v>
      </c>
      <c r="F373" s="63" t="s">
        <v>2903</v>
      </c>
      <c r="G373" s="62" t="s">
        <v>183</v>
      </c>
      <c r="H373" s="63" t="s">
        <v>592</v>
      </c>
      <c r="I373" s="63" t="s">
        <v>185</v>
      </c>
      <c r="J373" s="307">
        <v>2015</v>
      </c>
      <c r="K373" s="308">
        <v>151</v>
      </c>
      <c r="L373" s="63" t="s">
        <v>1216</v>
      </c>
      <c r="M373" s="63" t="s">
        <v>2934</v>
      </c>
      <c r="N373" s="63" t="s">
        <v>2935</v>
      </c>
      <c r="O373" s="63" t="s">
        <v>2936</v>
      </c>
      <c r="P373" s="63" t="s">
        <v>190</v>
      </c>
      <c r="Q373" s="63" t="s">
        <v>2937</v>
      </c>
      <c r="R373" s="63"/>
      <c r="S373" s="68">
        <v>50</v>
      </c>
      <c r="T373" s="69">
        <v>10</v>
      </c>
      <c r="U373" s="69">
        <v>22</v>
      </c>
      <c r="V373" s="69">
        <v>35</v>
      </c>
      <c r="W373" s="69">
        <v>50</v>
      </c>
      <c r="X373" s="71">
        <v>58687000</v>
      </c>
      <c r="Y373" s="79"/>
      <c r="Z373" s="79"/>
      <c r="AA373" s="79"/>
      <c r="AB373" s="79"/>
      <c r="AC373" s="78">
        <v>58687000</v>
      </c>
      <c r="AD373" s="79"/>
      <c r="AE373" s="79"/>
      <c r="AF373" s="79"/>
      <c r="AG373" s="79"/>
      <c r="AH373" s="79"/>
      <c r="AI373" s="79"/>
      <c r="AJ373" s="79"/>
      <c r="AK373" s="71">
        <v>58687000</v>
      </c>
      <c r="AL373" s="79"/>
      <c r="AM373" s="79"/>
      <c r="AN373" s="79"/>
      <c r="AO373" s="79"/>
      <c r="AP373" s="78">
        <v>58687000</v>
      </c>
      <c r="AQ373" s="79"/>
      <c r="AR373" s="79"/>
      <c r="AS373" s="79"/>
      <c r="AT373" s="79"/>
      <c r="AU373" s="79"/>
      <c r="AV373" s="79"/>
      <c r="AW373" s="79"/>
      <c r="AX373" s="71">
        <v>58687000</v>
      </c>
      <c r="AY373" s="79"/>
      <c r="AZ373" s="79"/>
      <c r="BA373" s="79"/>
      <c r="BB373" s="79"/>
      <c r="BC373" s="78">
        <v>58687000</v>
      </c>
      <c r="BD373" s="79"/>
      <c r="BE373" s="79"/>
      <c r="BF373" s="79"/>
      <c r="BG373" s="79"/>
      <c r="BH373" s="79"/>
      <c r="BI373" s="79"/>
      <c r="BJ373" s="79"/>
      <c r="BK373" s="71">
        <v>58689000</v>
      </c>
      <c r="BL373" s="79"/>
      <c r="BM373" s="79"/>
      <c r="BN373" s="79"/>
      <c r="BO373" s="79"/>
      <c r="BP373" s="78">
        <v>58689000</v>
      </c>
      <c r="BQ373" s="79"/>
      <c r="BR373" s="79"/>
      <c r="BS373" s="79"/>
      <c r="BT373" s="79"/>
      <c r="BU373" s="79"/>
      <c r="BV373" s="79"/>
      <c r="BW373" s="79"/>
      <c r="BX373" s="71">
        <v>234750000</v>
      </c>
      <c r="BY373" s="73">
        <v>0</v>
      </c>
      <c r="BZ373" s="73">
        <v>0</v>
      </c>
      <c r="CA373" s="73">
        <v>0</v>
      </c>
      <c r="CB373" s="73">
        <v>0</v>
      </c>
      <c r="CC373" s="73">
        <v>234750000</v>
      </c>
      <c r="CD373" s="73">
        <v>0</v>
      </c>
      <c r="CE373" s="73">
        <v>0</v>
      </c>
      <c r="CF373" s="73">
        <v>0</v>
      </c>
      <c r="CG373" s="73">
        <v>0</v>
      </c>
      <c r="CH373" s="73">
        <v>0</v>
      </c>
      <c r="CI373" s="73">
        <v>0</v>
      </c>
      <c r="CJ373" s="73">
        <v>0</v>
      </c>
      <c r="CK373" s="87" t="s">
        <v>2938</v>
      </c>
      <c r="CL373" s="90" t="s">
        <v>1154</v>
      </c>
      <c r="CM373" s="90" t="s">
        <v>1155</v>
      </c>
      <c r="CN373" s="90" t="s">
        <v>2780</v>
      </c>
      <c r="CO373" s="60">
        <v>2</v>
      </c>
      <c r="CP373" s="61" t="s">
        <v>2276</v>
      </c>
      <c r="CQ373" s="60">
        <v>206</v>
      </c>
      <c r="CR373" s="61" t="s">
        <v>2846</v>
      </c>
      <c r="CS373" s="60">
        <v>20602</v>
      </c>
      <c r="CT373" s="61" t="s">
        <v>2909</v>
      </c>
      <c r="CU373" s="62">
        <v>2060202</v>
      </c>
      <c r="CV373" s="63" t="s">
        <v>2939</v>
      </c>
      <c r="CW373" s="100" t="s">
        <v>2911</v>
      </c>
      <c r="CX373" s="100" t="s">
        <v>2276</v>
      </c>
      <c r="CY373" s="100" t="s">
        <v>2846</v>
      </c>
      <c r="CZ373" s="100" t="s">
        <v>2909</v>
      </c>
      <c r="DA373" s="100" t="s">
        <v>2939</v>
      </c>
    </row>
    <row r="374" spans="2:105" ht="153" hidden="1" x14ac:dyDescent="0.25">
      <c r="B374" s="99" t="s">
        <v>2940</v>
      </c>
      <c r="C374" s="88" t="s">
        <v>2941</v>
      </c>
      <c r="D374" s="100" t="s">
        <v>589</v>
      </c>
      <c r="E374" s="100" t="s">
        <v>2902</v>
      </c>
      <c r="F374" s="63" t="s">
        <v>2903</v>
      </c>
      <c r="G374" s="62" t="s">
        <v>183</v>
      </c>
      <c r="H374" s="63" t="s">
        <v>592</v>
      </c>
      <c r="I374" s="63" t="s">
        <v>185</v>
      </c>
      <c r="J374" s="307">
        <v>2015</v>
      </c>
      <c r="K374" s="308">
        <v>0</v>
      </c>
      <c r="L374" s="63" t="s">
        <v>1216</v>
      </c>
      <c r="M374" s="63" t="s">
        <v>2942</v>
      </c>
      <c r="N374" s="87" t="s">
        <v>2943</v>
      </c>
      <c r="O374" s="87" t="s">
        <v>2944</v>
      </c>
      <c r="P374" s="87" t="s">
        <v>190</v>
      </c>
      <c r="Q374" s="87" t="s">
        <v>2937</v>
      </c>
      <c r="R374" s="87"/>
      <c r="S374" s="68">
        <v>40</v>
      </c>
      <c r="T374" s="91">
        <v>10</v>
      </c>
      <c r="U374" s="91">
        <v>20</v>
      </c>
      <c r="V374" s="91">
        <v>30</v>
      </c>
      <c r="W374" s="91">
        <v>40</v>
      </c>
      <c r="X374" s="71">
        <v>8000000</v>
      </c>
      <c r="Y374" s="120">
        <v>8000000</v>
      </c>
      <c r="Z374" s="92"/>
      <c r="AA374" s="92"/>
      <c r="AB374" s="92"/>
      <c r="AC374" s="92"/>
      <c r="AD374" s="92"/>
      <c r="AE374" s="92"/>
      <c r="AF374" s="92"/>
      <c r="AG374" s="92"/>
      <c r="AH374" s="92"/>
      <c r="AI374" s="92"/>
      <c r="AJ374" s="92"/>
      <c r="AK374" s="71">
        <v>7000000</v>
      </c>
      <c r="AL374" s="120">
        <v>7000000</v>
      </c>
      <c r="AM374" s="92"/>
      <c r="AN374" s="92"/>
      <c r="AO374" s="92"/>
      <c r="AP374" s="92"/>
      <c r="AQ374" s="92"/>
      <c r="AR374" s="92"/>
      <c r="AS374" s="92"/>
      <c r="AT374" s="92"/>
      <c r="AU374" s="92"/>
      <c r="AV374" s="92"/>
      <c r="AW374" s="92"/>
      <c r="AX374" s="71">
        <v>8000000</v>
      </c>
      <c r="AY374" s="120">
        <v>8000000</v>
      </c>
      <c r="AZ374" s="92"/>
      <c r="BA374" s="92"/>
      <c r="BB374" s="92"/>
      <c r="BC374" s="92"/>
      <c r="BD374" s="92"/>
      <c r="BE374" s="92"/>
      <c r="BF374" s="92"/>
      <c r="BG374" s="92"/>
      <c r="BH374" s="92"/>
      <c r="BI374" s="92"/>
      <c r="BJ374" s="92"/>
      <c r="BK374" s="71">
        <v>7000000</v>
      </c>
      <c r="BL374" s="120">
        <v>7000000</v>
      </c>
      <c r="BM374" s="92"/>
      <c r="BN374" s="92"/>
      <c r="BO374" s="92"/>
      <c r="BP374" s="92"/>
      <c r="BQ374" s="92"/>
      <c r="BR374" s="92"/>
      <c r="BS374" s="92"/>
      <c r="BT374" s="92"/>
      <c r="BU374" s="92"/>
      <c r="BV374" s="92"/>
      <c r="BW374" s="92"/>
      <c r="BX374" s="71">
        <v>30000000</v>
      </c>
      <c r="BY374" s="93">
        <v>30000000</v>
      </c>
      <c r="BZ374" s="93">
        <v>0</v>
      </c>
      <c r="CA374" s="93">
        <v>0</v>
      </c>
      <c r="CB374" s="93">
        <v>0</v>
      </c>
      <c r="CC374" s="93">
        <v>0</v>
      </c>
      <c r="CD374" s="93">
        <v>0</v>
      </c>
      <c r="CE374" s="93">
        <v>0</v>
      </c>
      <c r="CF374" s="93">
        <v>0</v>
      </c>
      <c r="CG374" s="93">
        <v>0</v>
      </c>
      <c r="CH374" s="93">
        <v>0</v>
      </c>
      <c r="CI374" s="93">
        <v>0</v>
      </c>
      <c r="CJ374" s="93">
        <v>0</v>
      </c>
      <c r="CK374" s="63" t="s">
        <v>2945</v>
      </c>
      <c r="CL374" s="74" t="s">
        <v>1154</v>
      </c>
      <c r="CM374" s="74" t="s">
        <v>1155</v>
      </c>
      <c r="CN374" s="74" t="s">
        <v>2780</v>
      </c>
      <c r="CO374" s="84">
        <v>2</v>
      </c>
      <c r="CP374" s="85" t="s">
        <v>2276</v>
      </c>
      <c r="CQ374" s="84">
        <v>206</v>
      </c>
      <c r="CR374" s="85" t="s">
        <v>2846</v>
      </c>
      <c r="CS374" s="84">
        <v>20602</v>
      </c>
      <c r="CT374" s="85" t="s">
        <v>2909</v>
      </c>
      <c r="CU374" s="86">
        <v>2060202</v>
      </c>
      <c r="CV374" s="87" t="s">
        <v>2939</v>
      </c>
      <c r="CW374" s="100" t="s">
        <v>2911</v>
      </c>
      <c r="CX374" s="100" t="s">
        <v>2276</v>
      </c>
      <c r="CY374" s="100" t="s">
        <v>2846</v>
      </c>
      <c r="CZ374" s="100" t="s">
        <v>2909</v>
      </c>
      <c r="DA374" s="100" t="s">
        <v>2939</v>
      </c>
    </row>
    <row r="375" spans="2:105" ht="153" hidden="1" x14ac:dyDescent="0.25">
      <c r="B375" s="99" t="s">
        <v>2946</v>
      </c>
      <c r="C375" s="75" t="s">
        <v>2947</v>
      </c>
      <c r="D375" s="100" t="s">
        <v>589</v>
      </c>
      <c r="E375" s="100" t="s">
        <v>2902</v>
      </c>
      <c r="F375" s="63" t="s">
        <v>2903</v>
      </c>
      <c r="G375" s="62" t="s">
        <v>183</v>
      </c>
      <c r="H375" s="63" t="s">
        <v>592</v>
      </c>
      <c r="I375" s="63" t="s">
        <v>185</v>
      </c>
      <c r="J375" s="307">
        <v>2015</v>
      </c>
      <c r="K375" s="308">
        <v>3</v>
      </c>
      <c r="L375" s="63" t="s">
        <v>1216</v>
      </c>
      <c r="M375" s="63" t="s">
        <v>2948</v>
      </c>
      <c r="N375" s="63" t="s">
        <v>2949</v>
      </c>
      <c r="O375" s="63" t="s">
        <v>2950</v>
      </c>
      <c r="P375" s="63" t="s">
        <v>657</v>
      </c>
      <c r="Q375" s="63" t="s">
        <v>2924</v>
      </c>
      <c r="R375" s="63"/>
      <c r="S375" s="68">
        <v>18</v>
      </c>
      <c r="T375" s="69">
        <v>4</v>
      </c>
      <c r="U375" s="69">
        <v>8</v>
      </c>
      <c r="V375" s="69">
        <v>13</v>
      </c>
      <c r="W375" s="69">
        <v>18</v>
      </c>
      <c r="X375" s="71">
        <v>107375000</v>
      </c>
      <c r="Y375" s="79"/>
      <c r="Z375" s="79"/>
      <c r="AA375" s="79"/>
      <c r="AB375" s="79"/>
      <c r="AC375" s="78">
        <v>107375000</v>
      </c>
      <c r="AD375" s="79"/>
      <c r="AE375" s="79"/>
      <c r="AF375" s="79"/>
      <c r="AG375" s="79"/>
      <c r="AH375" s="79"/>
      <c r="AI375" s="79"/>
      <c r="AJ375" s="79"/>
      <c r="AK375" s="71">
        <v>107375000</v>
      </c>
      <c r="AL375" s="79"/>
      <c r="AM375" s="79"/>
      <c r="AN375" s="79"/>
      <c r="AO375" s="79"/>
      <c r="AP375" s="78">
        <v>107375000</v>
      </c>
      <c r="AQ375" s="79"/>
      <c r="AR375" s="79"/>
      <c r="AS375" s="79"/>
      <c r="AT375" s="79"/>
      <c r="AU375" s="79"/>
      <c r="AV375" s="79"/>
      <c r="AW375" s="79"/>
      <c r="AX375" s="71">
        <v>120000000</v>
      </c>
      <c r="AY375" s="79"/>
      <c r="AZ375" s="79"/>
      <c r="BA375" s="79"/>
      <c r="BB375" s="79"/>
      <c r="BC375" s="79">
        <v>120000000</v>
      </c>
      <c r="BD375" s="79"/>
      <c r="BE375" s="79"/>
      <c r="BF375" s="79"/>
      <c r="BG375" s="79"/>
      <c r="BH375" s="79"/>
      <c r="BI375" s="79"/>
      <c r="BJ375" s="79"/>
      <c r="BK375" s="71">
        <v>120000000</v>
      </c>
      <c r="BL375" s="79"/>
      <c r="BM375" s="79"/>
      <c r="BN375" s="79"/>
      <c r="BO375" s="79"/>
      <c r="BP375" s="79">
        <v>120000000</v>
      </c>
      <c r="BQ375" s="79"/>
      <c r="BR375" s="79"/>
      <c r="BS375" s="79"/>
      <c r="BT375" s="79"/>
      <c r="BU375" s="79"/>
      <c r="BV375" s="79"/>
      <c r="BW375" s="79"/>
      <c r="BX375" s="71">
        <v>454750000</v>
      </c>
      <c r="BY375" s="73">
        <v>0</v>
      </c>
      <c r="BZ375" s="73">
        <v>0</v>
      </c>
      <c r="CA375" s="73">
        <v>0</v>
      </c>
      <c r="CB375" s="73">
        <v>0</v>
      </c>
      <c r="CC375" s="73">
        <v>454750000</v>
      </c>
      <c r="CD375" s="73">
        <v>0</v>
      </c>
      <c r="CE375" s="73">
        <v>0</v>
      </c>
      <c r="CF375" s="73">
        <v>0</v>
      </c>
      <c r="CG375" s="73">
        <v>0</v>
      </c>
      <c r="CH375" s="73">
        <v>0</v>
      </c>
      <c r="CI375" s="73">
        <v>0</v>
      </c>
      <c r="CJ375" s="73">
        <v>0</v>
      </c>
      <c r="CK375" s="63" t="s">
        <v>2951</v>
      </c>
      <c r="CL375" s="74" t="s">
        <v>1154</v>
      </c>
      <c r="CM375" s="74" t="s">
        <v>1155</v>
      </c>
      <c r="CN375" s="74" t="s">
        <v>2780</v>
      </c>
      <c r="CO375" s="60">
        <v>2</v>
      </c>
      <c r="CP375" s="61" t="s">
        <v>2276</v>
      </c>
      <c r="CQ375" s="60">
        <v>206</v>
      </c>
      <c r="CR375" s="61" t="s">
        <v>2846</v>
      </c>
      <c r="CS375" s="60">
        <v>20602</v>
      </c>
      <c r="CT375" s="61" t="s">
        <v>2909</v>
      </c>
      <c r="CU375" s="62">
        <v>2060202</v>
      </c>
      <c r="CV375" s="63" t="s">
        <v>2939</v>
      </c>
      <c r="CW375" s="100" t="s">
        <v>2911</v>
      </c>
      <c r="CX375" s="100" t="s">
        <v>2276</v>
      </c>
      <c r="CY375" s="100" t="s">
        <v>2846</v>
      </c>
      <c r="CZ375" s="100" t="s">
        <v>2909</v>
      </c>
      <c r="DA375" s="100" t="s">
        <v>2939</v>
      </c>
    </row>
    <row r="376" spans="2:105" ht="153" hidden="1" x14ac:dyDescent="0.25">
      <c r="B376" s="99" t="s">
        <v>2952</v>
      </c>
      <c r="C376" s="75" t="s">
        <v>2953</v>
      </c>
      <c r="D376" s="100" t="s">
        <v>589</v>
      </c>
      <c r="E376" s="100" t="s">
        <v>2902</v>
      </c>
      <c r="F376" s="63" t="s">
        <v>2903</v>
      </c>
      <c r="G376" s="62" t="s">
        <v>240</v>
      </c>
      <c r="H376" s="63" t="s">
        <v>592</v>
      </c>
      <c r="I376" s="63" t="s">
        <v>810</v>
      </c>
      <c r="J376" s="307">
        <v>2015</v>
      </c>
      <c r="K376" s="308">
        <v>0</v>
      </c>
      <c r="L376" s="63" t="s">
        <v>1216</v>
      </c>
      <c r="M376" s="63" t="s">
        <v>2954</v>
      </c>
      <c r="N376" s="63" t="s">
        <v>2955</v>
      </c>
      <c r="O376" s="63" t="s">
        <v>2956</v>
      </c>
      <c r="P376" s="63" t="s">
        <v>657</v>
      </c>
      <c r="Q376" s="63" t="s">
        <v>2907</v>
      </c>
      <c r="R376" s="63"/>
      <c r="S376" s="68">
        <v>0</v>
      </c>
      <c r="T376" s="69">
        <v>1</v>
      </c>
      <c r="U376" s="69">
        <v>0</v>
      </c>
      <c r="V376" s="69">
        <v>0</v>
      </c>
      <c r="W376" s="69">
        <v>0</v>
      </c>
      <c r="X376" s="71">
        <v>7000000</v>
      </c>
      <c r="Y376" s="156">
        <v>7000000</v>
      </c>
      <c r="Z376" s="79"/>
      <c r="AA376" s="79"/>
      <c r="AB376" s="79"/>
      <c r="AC376" s="78"/>
      <c r="AD376" s="79"/>
      <c r="AE376" s="79"/>
      <c r="AF376" s="79"/>
      <c r="AG376" s="79"/>
      <c r="AH376" s="79"/>
      <c r="AI376" s="79"/>
      <c r="AJ376" s="79"/>
      <c r="AK376" s="71">
        <v>8000000</v>
      </c>
      <c r="AL376" s="156">
        <v>8000000</v>
      </c>
      <c r="AM376" s="79"/>
      <c r="AN376" s="79"/>
      <c r="AO376" s="79"/>
      <c r="AP376" s="78"/>
      <c r="AQ376" s="79"/>
      <c r="AR376" s="79"/>
      <c r="AS376" s="79"/>
      <c r="AT376" s="79"/>
      <c r="AU376" s="79"/>
      <c r="AV376" s="79"/>
      <c r="AW376" s="79"/>
      <c r="AX376" s="71">
        <v>7000000</v>
      </c>
      <c r="AY376" s="156">
        <v>7000000</v>
      </c>
      <c r="AZ376" s="79"/>
      <c r="BA376" s="79"/>
      <c r="BB376" s="79"/>
      <c r="BC376" s="79"/>
      <c r="BD376" s="79"/>
      <c r="BE376" s="79"/>
      <c r="BF376" s="79"/>
      <c r="BG376" s="79"/>
      <c r="BH376" s="79"/>
      <c r="BI376" s="79"/>
      <c r="BJ376" s="79"/>
      <c r="BK376" s="71">
        <v>8000000</v>
      </c>
      <c r="BL376" s="156">
        <v>8000000</v>
      </c>
      <c r="BM376" s="79"/>
      <c r="BN376" s="79"/>
      <c r="BO376" s="79"/>
      <c r="BP376" s="79"/>
      <c r="BQ376" s="79"/>
      <c r="BR376" s="79"/>
      <c r="BS376" s="79"/>
      <c r="BT376" s="79"/>
      <c r="BU376" s="79"/>
      <c r="BV376" s="79"/>
      <c r="BW376" s="79"/>
      <c r="BX376" s="71">
        <v>30000000</v>
      </c>
      <c r="BY376" s="73">
        <v>30000000</v>
      </c>
      <c r="BZ376" s="73">
        <v>0</v>
      </c>
      <c r="CA376" s="73">
        <v>0</v>
      </c>
      <c r="CB376" s="73">
        <v>0</v>
      </c>
      <c r="CC376" s="73">
        <v>0</v>
      </c>
      <c r="CD376" s="73">
        <v>0</v>
      </c>
      <c r="CE376" s="73">
        <v>0</v>
      </c>
      <c r="CF376" s="73">
        <v>0</v>
      </c>
      <c r="CG376" s="73">
        <v>0</v>
      </c>
      <c r="CH376" s="73">
        <v>0</v>
      </c>
      <c r="CI376" s="73">
        <v>0</v>
      </c>
      <c r="CJ376" s="73">
        <v>0</v>
      </c>
      <c r="CK376" s="63" t="s">
        <v>2957</v>
      </c>
      <c r="CL376" s="74" t="s">
        <v>1154</v>
      </c>
      <c r="CM376" s="74" t="s">
        <v>1155</v>
      </c>
      <c r="CN376" s="74" t="s">
        <v>2780</v>
      </c>
      <c r="CO376" s="60">
        <v>2</v>
      </c>
      <c r="CP376" s="61" t="s">
        <v>2276</v>
      </c>
      <c r="CQ376" s="60">
        <v>206</v>
      </c>
      <c r="CR376" s="61" t="s">
        <v>2846</v>
      </c>
      <c r="CS376" s="60">
        <v>20602</v>
      </c>
      <c r="CT376" s="61" t="s">
        <v>2909</v>
      </c>
      <c r="CU376" s="62">
        <v>2060202</v>
      </c>
      <c r="CV376" s="63" t="s">
        <v>2939</v>
      </c>
      <c r="CW376" s="100" t="s">
        <v>2911</v>
      </c>
      <c r="CX376" s="100" t="s">
        <v>2276</v>
      </c>
      <c r="CY376" s="100" t="s">
        <v>2846</v>
      </c>
      <c r="CZ376" s="100" t="s">
        <v>2909</v>
      </c>
      <c r="DA376" s="100" t="s">
        <v>2939</v>
      </c>
    </row>
    <row r="377" spans="2:105" ht="114.75" hidden="1" x14ac:dyDescent="0.25">
      <c r="B377" s="65" t="s">
        <v>2958</v>
      </c>
      <c r="C377" s="65" t="s">
        <v>2959</v>
      </c>
      <c r="D377" s="63" t="s">
        <v>1113</v>
      </c>
      <c r="E377" s="100" t="s">
        <v>2960</v>
      </c>
      <c r="F377" s="63" t="s">
        <v>2961</v>
      </c>
      <c r="G377" s="62" t="s">
        <v>183</v>
      </c>
      <c r="H377" s="63" t="s">
        <v>653</v>
      </c>
      <c r="I377" s="63" t="s">
        <v>185</v>
      </c>
      <c r="J377" s="307">
        <v>2015</v>
      </c>
      <c r="K377" s="308">
        <v>0</v>
      </c>
      <c r="L377" s="63" t="s">
        <v>242</v>
      </c>
      <c r="M377" s="63" t="s">
        <v>2962</v>
      </c>
      <c r="N377" s="63" t="s">
        <v>2963</v>
      </c>
      <c r="O377" s="63" t="s">
        <v>1118</v>
      </c>
      <c r="P377" s="63" t="s">
        <v>657</v>
      </c>
      <c r="Q377" s="63" t="s">
        <v>2964</v>
      </c>
      <c r="R377" s="63"/>
      <c r="S377" s="68">
        <v>4500</v>
      </c>
      <c r="T377" s="69">
        <v>1100</v>
      </c>
      <c r="U377" s="69">
        <v>2200</v>
      </c>
      <c r="V377" s="69">
        <v>3300</v>
      </c>
      <c r="W377" s="69">
        <v>4500</v>
      </c>
      <c r="X377" s="71">
        <v>12982976024</v>
      </c>
      <c r="Y377" s="79">
        <v>7600000000</v>
      </c>
      <c r="Z377" s="79"/>
      <c r="AA377" s="79"/>
      <c r="AB377" s="79"/>
      <c r="AC377" s="78"/>
      <c r="AD377" s="79"/>
      <c r="AE377" s="79"/>
      <c r="AF377" s="79"/>
      <c r="AG377" s="79">
        <v>148908804</v>
      </c>
      <c r="AH377" s="78">
        <v>5234067220</v>
      </c>
      <c r="AI377" s="79"/>
      <c r="AJ377" s="79"/>
      <c r="AK377" s="71">
        <v>12810000000</v>
      </c>
      <c r="AL377" s="79">
        <v>3770000000</v>
      </c>
      <c r="AM377" s="79"/>
      <c r="AN377" s="79"/>
      <c r="AO377" s="79"/>
      <c r="AP377" s="79">
        <v>4000000000</v>
      </c>
      <c r="AQ377" s="79"/>
      <c r="AR377" s="79"/>
      <c r="AS377" s="79"/>
      <c r="AT377" s="79"/>
      <c r="AU377" s="78">
        <v>5040000000</v>
      </c>
      <c r="AV377" s="79"/>
      <c r="AW377" s="79"/>
      <c r="AX377" s="71">
        <v>25250448333.333328</v>
      </c>
      <c r="AY377" s="79"/>
      <c r="AZ377" s="79"/>
      <c r="BA377" s="79"/>
      <c r="BB377" s="79"/>
      <c r="BC377" s="79"/>
      <c r="BD377" s="79"/>
      <c r="BE377" s="79"/>
      <c r="BF377" s="79"/>
      <c r="BG377" s="79"/>
      <c r="BH377" s="78">
        <v>25250448333.333328</v>
      </c>
      <c r="BI377" s="79"/>
      <c r="BJ377" s="79"/>
      <c r="BK377" s="71">
        <v>43176329546</v>
      </c>
      <c r="BL377" s="79"/>
      <c r="BM377" s="79"/>
      <c r="BN377" s="79"/>
      <c r="BO377" s="79"/>
      <c r="BP377" s="79"/>
      <c r="BQ377" s="79"/>
      <c r="BR377" s="79"/>
      <c r="BS377" s="79"/>
      <c r="BT377" s="79">
        <v>12102126776</v>
      </c>
      <c r="BU377" s="78">
        <v>31074202770</v>
      </c>
      <c r="BV377" s="79"/>
      <c r="BW377" s="79"/>
      <c r="BX377" s="71">
        <v>94219753903.333328</v>
      </c>
      <c r="BY377" s="73">
        <v>11370000000</v>
      </c>
      <c r="BZ377" s="73">
        <v>0</v>
      </c>
      <c r="CA377" s="73">
        <v>0</v>
      </c>
      <c r="CB377" s="73">
        <v>0</v>
      </c>
      <c r="CC377" s="73">
        <v>4000000000</v>
      </c>
      <c r="CD377" s="73">
        <v>0</v>
      </c>
      <c r="CE377" s="73">
        <v>0</v>
      </c>
      <c r="CF377" s="73">
        <v>0</v>
      </c>
      <c r="CG377" s="73">
        <v>12251035580</v>
      </c>
      <c r="CH377" s="73">
        <v>66598718323.333328</v>
      </c>
      <c r="CI377" s="73">
        <v>0</v>
      </c>
      <c r="CJ377" s="73">
        <v>0</v>
      </c>
      <c r="CK377" s="63" t="s">
        <v>2965</v>
      </c>
      <c r="CL377" s="74" t="s">
        <v>660</v>
      </c>
      <c r="CM377" s="74" t="s">
        <v>661</v>
      </c>
      <c r="CN377" s="74" t="s">
        <v>296</v>
      </c>
      <c r="CO377" s="60">
        <v>2</v>
      </c>
      <c r="CP377" s="61" t="s">
        <v>2276</v>
      </c>
      <c r="CQ377" s="60">
        <v>206</v>
      </c>
      <c r="CR377" s="61" t="s">
        <v>2846</v>
      </c>
      <c r="CS377" s="60">
        <v>20603</v>
      </c>
      <c r="CT377" s="61" t="s">
        <v>2966</v>
      </c>
      <c r="CU377" s="62">
        <v>2060301</v>
      </c>
      <c r="CV377" s="63" t="s">
        <v>2967</v>
      </c>
      <c r="CW377" s="100" t="s">
        <v>2968</v>
      </c>
      <c r="CX377" s="100" t="s">
        <v>2276</v>
      </c>
      <c r="CY377" s="100" t="s">
        <v>2846</v>
      </c>
      <c r="CZ377" s="100" t="s">
        <v>2966</v>
      </c>
      <c r="DA377" s="100" t="s">
        <v>2967</v>
      </c>
    </row>
    <row r="378" spans="2:105" ht="114.75" hidden="1" x14ac:dyDescent="0.25">
      <c r="B378" s="65" t="s">
        <v>2969</v>
      </c>
      <c r="C378" s="65" t="s">
        <v>2970</v>
      </c>
      <c r="D378" s="63" t="s">
        <v>1113</v>
      </c>
      <c r="E378" s="100" t="s">
        <v>2960</v>
      </c>
      <c r="F378" s="63" t="s">
        <v>2961</v>
      </c>
      <c r="G378" s="62" t="s">
        <v>240</v>
      </c>
      <c r="H378" s="63" t="s">
        <v>653</v>
      </c>
      <c r="I378" s="63" t="s">
        <v>185</v>
      </c>
      <c r="J378" s="307">
        <v>2015</v>
      </c>
      <c r="K378" s="308" t="s">
        <v>490</v>
      </c>
      <c r="L378" s="63" t="s">
        <v>242</v>
      </c>
      <c r="M378" s="63" t="s">
        <v>2971</v>
      </c>
      <c r="N378" s="63" t="s">
        <v>2972</v>
      </c>
      <c r="O378" s="63" t="s">
        <v>1118</v>
      </c>
      <c r="P378" s="63" t="s">
        <v>657</v>
      </c>
      <c r="Q378" s="63" t="s">
        <v>2973</v>
      </c>
      <c r="R378" s="63"/>
      <c r="S378" s="68">
        <v>42</v>
      </c>
      <c r="T378" s="69">
        <v>42</v>
      </c>
      <c r="U378" s="69">
        <v>42</v>
      </c>
      <c r="V378" s="69">
        <v>42</v>
      </c>
      <c r="W378" s="69">
        <v>42</v>
      </c>
      <c r="X378" s="71">
        <v>6404971156</v>
      </c>
      <c r="Y378" s="78">
        <v>3900000000</v>
      </c>
      <c r="Z378" s="79"/>
      <c r="AA378" s="79"/>
      <c r="AB378" s="79"/>
      <c r="AC378" s="79"/>
      <c r="AD378" s="79"/>
      <c r="AE378" s="79"/>
      <c r="AF378" s="78">
        <v>2398287195</v>
      </c>
      <c r="AG378" s="106">
        <v>106683961</v>
      </c>
      <c r="AH378" s="79"/>
      <c r="AI378" s="79"/>
      <c r="AJ378" s="79"/>
      <c r="AK378" s="71">
        <v>6613201555</v>
      </c>
      <c r="AL378" s="79">
        <v>4095000000</v>
      </c>
      <c r="AM378" s="79"/>
      <c r="AN378" s="79"/>
      <c r="AO378" s="79"/>
      <c r="AP378" s="79"/>
      <c r="AQ378" s="79"/>
      <c r="AR378" s="79"/>
      <c r="AS378" s="78">
        <v>2518201555</v>
      </c>
      <c r="AT378" s="78"/>
      <c r="AU378" s="79"/>
      <c r="AV378" s="79"/>
      <c r="AW378" s="79"/>
      <c r="AX378" s="71">
        <v>8433648331</v>
      </c>
      <c r="AY378" s="79"/>
      <c r="AZ378" s="79"/>
      <c r="BA378" s="79"/>
      <c r="BB378" s="79"/>
      <c r="BC378" s="79"/>
      <c r="BD378" s="79"/>
      <c r="BE378" s="79"/>
      <c r="BF378" s="78">
        <v>3414871131</v>
      </c>
      <c r="BG378" s="78">
        <v>5018777200</v>
      </c>
      <c r="BH378" s="79"/>
      <c r="BI378" s="79"/>
      <c r="BJ378" s="79"/>
      <c r="BK378" s="71">
        <v>8519190627</v>
      </c>
      <c r="BL378" s="79"/>
      <c r="BM378" s="79"/>
      <c r="BN378" s="79"/>
      <c r="BO378" s="79"/>
      <c r="BP378" s="79"/>
      <c r="BQ378" s="79"/>
      <c r="BR378" s="79"/>
      <c r="BS378" s="78">
        <v>3349849970</v>
      </c>
      <c r="BT378" s="78">
        <v>5169340657</v>
      </c>
      <c r="BU378" s="79"/>
      <c r="BV378" s="79"/>
      <c r="BW378" s="79"/>
      <c r="BX378" s="71">
        <v>29971011669</v>
      </c>
      <c r="BY378" s="73">
        <v>7995000000</v>
      </c>
      <c r="BZ378" s="73">
        <v>0</v>
      </c>
      <c r="CA378" s="73">
        <v>0</v>
      </c>
      <c r="CB378" s="73">
        <v>0</v>
      </c>
      <c r="CC378" s="73">
        <v>0</v>
      </c>
      <c r="CD378" s="73">
        <v>0</v>
      </c>
      <c r="CE378" s="73">
        <v>0</v>
      </c>
      <c r="CF378" s="73">
        <v>11681209851</v>
      </c>
      <c r="CG378" s="73">
        <v>10294801818</v>
      </c>
      <c r="CH378" s="73">
        <v>0</v>
      </c>
      <c r="CI378" s="73">
        <v>0</v>
      </c>
      <c r="CJ378" s="73">
        <v>0</v>
      </c>
      <c r="CK378" s="63" t="s">
        <v>2974</v>
      </c>
      <c r="CL378" s="74" t="s">
        <v>660</v>
      </c>
      <c r="CM378" s="74" t="s">
        <v>661</v>
      </c>
      <c r="CN378" s="74" t="s">
        <v>296</v>
      </c>
      <c r="CO378" s="60">
        <v>2</v>
      </c>
      <c r="CP378" s="61" t="s">
        <v>2276</v>
      </c>
      <c r="CQ378" s="60">
        <v>206</v>
      </c>
      <c r="CR378" s="61" t="s">
        <v>2846</v>
      </c>
      <c r="CS378" s="60">
        <v>20603</v>
      </c>
      <c r="CT378" s="61" t="s">
        <v>2966</v>
      </c>
      <c r="CU378" s="62">
        <v>2060301</v>
      </c>
      <c r="CV378" s="63" t="s">
        <v>2967</v>
      </c>
      <c r="CW378" s="100" t="s">
        <v>2968</v>
      </c>
      <c r="CX378" s="100" t="s">
        <v>2276</v>
      </c>
      <c r="CY378" s="100" t="s">
        <v>2846</v>
      </c>
      <c r="CZ378" s="100" t="s">
        <v>2966</v>
      </c>
      <c r="DA378" s="100" t="s">
        <v>2967</v>
      </c>
    </row>
    <row r="379" spans="2:105" ht="114.75" hidden="1" x14ac:dyDescent="0.25">
      <c r="B379" s="65" t="s">
        <v>2975</v>
      </c>
      <c r="C379" s="65" t="s">
        <v>2976</v>
      </c>
      <c r="D379" s="63" t="s">
        <v>1113</v>
      </c>
      <c r="E379" s="100" t="s">
        <v>2960</v>
      </c>
      <c r="F379" s="63" t="s">
        <v>2961</v>
      </c>
      <c r="G379" s="62" t="s">
        <v>240</v>
      </c>
      <c r="H379" s="63" t="s">
        <v>653</v>
      </c>
      <c r="I379" s="63" t="s">
        <v>185</v>
      </c>
      <c r="J379" s="307">
        <v>2015</v>
      </c>
      <c r="K379" s="308" t="s">
        <v>490</v>
      </c>
      <c r="L379" s="63" t="s">
        <v>242</v>
      </c>
      <c r="M379" s="63" t="s">
        <v>2977</v>
      </c>
      <c r="N379" s="63" t="s">
        <v>2978</v>
      </c>
      <c r="O379" s="63" t="s">
        <v>2979</v>
      </c>
      <c r="P379" s="63" t="s">
        <v>657</v>
      </c>
      <c r="Q379" s="63" t="s">
        <v>2973</v>
      </c>
      <c r="R379" s="63"/>
      <c r="S379" s="68">
        <v>0.1</v>
      </c>
      <c r="T379" s="69">
        <v>0</v>
      </c>
      <c r="U379" s="69">
        <v>0.1</v>
      </c>
      <c r="V379" s="69">
        <v>0</v>
      </c>
      <c r="W379" s="69">
        <v>0.1</v>
      </c>
      <c r="X379" s="71">
        <v>510000000</v>
      </c>
      <c r="Y379" s="79"/>
      <c r="Z379" s="79"/>
      <c r="AA379" s="79"/>
      <c r="AB379" s="79"/>
      <c r="AC379" s="79"/>
      <c r="AD379" s="79"/>
      <c r="AE379" s="79"/>
      <c r="AF379" s="79"/>
      <c r="AG379" s="106">
        <v>510000000</v>
      </c>
      <c r="AH379" s="79"/>
      <c r="AI379" s="79"/>
      <c r="AJ379" s="79"/>
      <c r="AK379" s="71">
        <v>3000000000</v>
      </c>
      <c r="AL379" s="78">
        <v>3000000000</v>
      </c>
      <c r="AM379" s="79"/>
      <c r="AN379" s="79"/>
      <c r="AO379" s="79"/>
      <c r="AP379" s="79"/>
      <c r="AQ379" s="79"/>
      <c r="AR379" s="79"/>
      <c r="AS379" s="79"/>
      <c r="AT379" s="79"/>
      <c r="AU379" s="79"/>
      <c r="AV379" s="79"/>
      <c r="AW379" s="79"/>
      <c r="AX379" s="71">
        <v>0</v>
      </c>
      <c r="AY379" s="79"/>
      <c r="AZ379" s="79"/>
      <c r="BA379" s="79"/>
      <c r="BB379" s="79"/>
      <c r="BC379" s="79"/>
      <c r="BD379" s="79"/>
      <c r="BE379" s="79"/>
      <c r="BF379" s="79"/>
      <c r="BG379" s="79"/>
      <c r="BH379" s="79"/>
      <c r="BI379" s="79"/>
      <c r="BJ379" s="79"/>
      <c r="BK379" s="71">
        <v>3200000000</v>
      </c>
      <c r="BL379" s="78">
        <v>3200000000</v>
      </c>
      <c r="BM379" s="79"/>
      <c r="BN379" s="79"/>
      <c r="BO379" s="79"/>
      <c r="BP379" s="79"/>
      <c r="BQ379" s="79"/>
      <c r="BR379" s="79"/>
      <c r="BS379" s="79"/>
      <c r="BT379" s="79"/>
      <c r="BU379" s="79"/>
      <c r="BV379" s="79"/>
      <c r="BW379" s="79"/>
      <c r="BX379" s="71">
        <v>6710000000</v>
      </c>
      <c r="BY379" s="73">
        <v>6200000000</v>
      </c>
      <c r="BZ379" s="73">
        <v>0</v>
      </c>
      <c r="CA379" s="73">
        <v>0</v>
      </c>
      <c r="CB379" s="73">
        <v>0</v>
      </c>
      <c r="CC379" s="73">
        <v>0</v>
      </c>
      <c r="CD379" s="73">
        <v>0</v>
      </c>
      <c r="CE379" s="73">
        <v>0</v>
      </c>
      <c r="CF379" s="73">
        <v>0</v>
      </c>
      <c r="CG379" s="73">
        <v>510000000</v>
      </c>
      <c r="CH379" s="73">
        <v>0</v>
      </c>
      <c r="CI379" s="73">
        <v>0</v>
      </c>
      <c r="CJ379" s="73">
        <v>0</v>
      </c>
      <c r="CK379" s="63" t="s">
        <v>2980</v>
      </c>
      <c r="CL379" s="74" t="s">
        <v>660</v>
      </c>
      <c r="CM379" s="74" t="s">
        <v>661</v>
      </c>
      <c r="CN379" s="74" t="s">
        <v>296</v>
      </c>
      <c r="CO379" s="60">
        <v>2</v>
      </c>
      <c r="CP379" s="61" t="s">
        <v>2276</v>
      </c>
      <c r="CQ379" s="60">
        <v>206</v>
      </c>
      <c r="CR379" s="61" t="s">
        <v>2846</v>
      </c>
      <c r="CS379" s="60">
        <v>20603</v>
      </c>
      <c r="CT379" s="61" t="s">
        <v>2966</v>
      </c>
      <c r="CU379" s="62">
        <v>2060301</v>
      </c>
      <c r="CV379" s="63" t="s">
        <v>2967</v>
      </c>
      <c r="CW379" s="100" t="s">
        <v>2968</v>
      </c>
      <c r="CX379" s="100" t="s">
        <v>2276</v>
      </c>
      <c r="CY379" s="100" t="s">
        <v>2846</v>
      </c>
      <c r="CZ379" s="100" t="s">
        <v>2966</v>
      </c>
      <c r="DA379" s="100" t="s">
        <v>2967</v>
      </c>
    </row>
    <row r="380" spans="2:105" ht="127.5" hidden="1" x14ac:dyDescent="0.25">
      <c r="B380" s="65" t="s">
        <v>2981</v>
      </c>
      <c r="C380" s="65" t="s">
        <v>2982</v>
      </c>
      <c r="D380" s="63" t="s">
        <v>486</v>
      </c>
      <c r="E380" s="100" t="s">
        <v>2983</v>
      </c>
      <c r="F380" s="63" t="s">
        <v>2984</v>
      </c>
      <c r="G380" s="62" t="s">
        <v>183</v>
      </c>
      <c r="H380" s="63" t="s">
        <v>489</v>
      </c>
      <c r="I380" s="63" t="s">
        <v>185</v>
      </c>
      <c r="J380" s="307">
        <v>2015</v>
      </c>
      <c r="K380" s="308" t="s">
        <v>490</v>
      </c>
      <c r="L380" s="63" t="s">
        <v>2522</v>
      </c>
      <c r="M380" s="63" t="s">
        <v>2985</v>
      </c>
      <c r="N380" s="63" t="s">
        <v>2986</v>
      </c>
      <c r="O380" s="63" t="s">
        <v>2987</v>
      </c>
      <c r="P380" s="63" t="s">
        <v>246</v>
      </c>
      <c r="Q380" s="63" t="s">
        <v>2378</v>
      </c>
      <c r="R380" s="63"/>
      <c r="S380" s="68">
        <v>8</v>
      </c>
      <c r="T380" s="69">
        <v>0</v>
      </c>
      <c r="U380" s="69">
        <v>2</v>
      </c>
      <c r="V380" s="69">
        <v>5</v>
      </c>
      <c r="W380" s="69">
        <v>8</v>
      </c>
      <c r="X380" s="71">
        <v>0</v>
      </c>
      <c r="Y380" s="79"/>
      <c r="Z380" s="79"/>
      <c r="AA380" s="79"/>
      <c r="AB380" s="79"/>
      <c r="AC380" s="79"/>
      <c r="AD380" s="79"/>
      <c r="AE380" s="79"/>
      <c r="AF380" s="79"/>
      <c r="AG380" s="79"/>
      <c r="AH380" s="79"/>
      <c r="AI380" s="79"/>
      <c r="AJ380" s="79"/>
      <c r="AK380" s="71">
        <v>100000000</v>
      </c>
      <c r="AL380" s="79"/>
      <c r="AM380" s="79"/>
      <c r="AN380" s="79"/>
      <c r="AO380" s="78">
        <v>100000000</v>
      </c>
      <c r="AP380" s="79"/>
      <c r="AQ380" s="79"/>
      <c r="AR380" s="79"/>
      <c r="AS380" s="79"/>
      <c r="AT380" s="79"/>
      <c r="AU380" s="79"/>
      <c r="AV380" s="79"/>
      <c r="AW380" s="79"/>
      <c r="AX380" s="71">
        <v>100000000</v>
      </c>
      <c r="AY380" s="79"/>
      <c r="AZ380" s="79"/>
      <c r="BA380" s="79"/>
      <c r="BB380" s="78">
        <v>100000000</v>
      </c>
      <c r="BC380" s="79"/>
      <c r="BD380" s="79"/>
      <c r="BE380" s="79"/>
      <c r="BF380" s="79"/>
      <c r="BG380" s="79"/>
      <c r="BH380" s="79"/>
      <c r="BI380" s="79"/>
      <c r="BJ380" s="79"/>
      <c r="BK380" s="71">
        <v>100000000</v>
      </c>
      <c r="BL380" s="79"/>
      <c r="BM380" s="79"/>
      <c r="BN380" s="79"/>
      <c r="BO380" s="78">
        <v>100000000</v>
      </c>
      <c r="BP380" s="79"/>
      <c r="BQ380" s="79"/>
      <c r="BR380" s="79"/>
      <c r="BS380" s="79"/>
      <c r="BT380" s="79"/>
      <c r="BU380" s="79"/>
      <c r="BV380" s="79"/>
      <c r="BW380" s="79"/>
      <c r="BX380" s="71">
        <v>300000000</v>
      </c>
      <c r="BY380" s="73">
        <v>0</v>
      </c>
      <c r="BZ380" s="73">
        <v>0</v>
      </c>
      <c r="CA380" s="73">
        <v>0</v>
      </c>
      <c r="CB380" s="73">
        <v>300000000</v>
      </c>
      <c r="CC380" s="73">
        <v>0</v>
      </c>
      <c r="CD380" s="73">
        <v>0</v>
      </c>
      <c r="CE380" s="73">
        <v>0</v>
      </c>
      <c r="CF380" s="73">
        <v>0</v>
      </c>
      <c r="CG380" s="73">
        <v>0</v>
      </c>
      <c r="CH380" s="73">
        <v>0</v>
      </c>
      <c r="CI380" s="73">
        <v>0</v>
      </c>
      <c r="CJ380" s="73">
        <v>0</v>
      </c>
      <c r="CK380" s="63" t="s">
        <v>2988</v>
      </c>
      <c r="CL380" s="74" t="s">
        <v>497</v>
      </c>
      <c r="CM380" s="74" t="s">
        <v>498</v>
      </c>
      <c r="CN380" s="74" t="s">
        <v>195</v>
      </c>
      <c r="CO380" s="60">
        <v>2</v>
      </c>
      <c r="CP380" s="61" t="s">
        <v>2276</v>
      </c>
      <c r="CQ380" s="60">
        <v>207</v>
      </c>
      <c r="CR380" s="61" t="s">
        <v>2989</v>
      </c>
      <c r="CS380" s="60">
        <v>20701</v>
      </c>
      <c r="CT380" s="61" t="s">
        <v>2990</v>
      </c>
      <c r="CU380" s="62">
        <v>2070101</v>
      </c>
      <c r="CV380" s="63" t="s">
        <v>2991</v>
      </c>
      <c r="CW380" s="100" t="s">
        <v>2992</v>
      </c>
      <c r="CX380" s="100" t="s">
        <v>2276</v>
      </c>
      <c r="CY380" s="100" t="s">
        <v>2989</v>
      </c>
      <c r="CZ380" s="100" t="s">
        <v>2990</v>
      </c>
      <c r="DA380" s="100" t="s">
        <v>2991</v>
      </c>
    </row>
    <row r="381" spans="2:105" ht="127.5" hidden="1" x14ac:dyDescent="0.25">
      <c r="B381" s="65" t="s">
        <v>2993</v>
      </c>
      <c r="C381" s="65" t="s">
        <v>2994</v>
      </c>
      <c r="D381" s="63" t="s">
        <v>486</v>
      </c>
      <c r="E381" s="100" t="s">
        <v>2983</v>
      </c>
      <c r="F381" s="63" t="s">
        <v>2984</v>
      </c>
      <c r="G381" s="62" t="s">
        <v>183</v>
      </c>
      <c r="H381" s="63" t="s">
        <v>489</v>
      </c>
      <c r="I381" s="63" t="s">
        <v>185</v>
      </c>
      <c r="J381" s="307">
        <v>2015</v>
      </c>
      <c r="K381" s="308" t="s">
        <v>490</v>
      </c>
      <c r="L381" s="63" t="s">
        <v>2522</v>
      </c>
      <c r="M381" s="63" t="s">
        <v>2995</v>
      </c>
      <c r="N381" s="63" t="s">
        <v>2996</v>
      </c>
      <c r="O381" s="63" t="s">
        <v>2997</v>
      </c>
      <c r="P381" s="63" t="s">
        <v>246</v>
      </c>
      <c r="Q381" s="63" t="s">
        <v>2378</v>
      </c>
      <c r="R381" s="63"/>
      <c r="S381" s="68">
        <v>4</v>
      </c>
      <c r="T381" s="69">
        <v>1</v>
      </c>
      <c r="U381" s="69">
        <v>2</v>
      </c>
      <c r="V381" s="69">
        <v>3</v>
      </c>
      <c r="W381" s="69">
        <v>4</v>
      </c>
      <c r="X381" s="71">
        <v>100000000</v>
      </c>
      <c r="Y381" s="79"/>
      <c r="Z381" s="79"/>
      <c r="AA381" s="79"/>
      <c r="AB381" s="78">
        <v>100000000</v>
      </c>
      <c r="AC381" s="79"/>
      <c r="AD381" s="79"/>
      <c r="AE381" s="79"/>
      <c r="AF381" s="79"/>
      <c r="AG381" s="79"/>
      <c r="AH381" s="79"/>
      <c r="AI381" s="79"/>
      <c r="AJ381" s="79"/>
      <c r="AK381" s="71">
        <v>100000000</v>
      </c>
      <c r="AL381" s="79"/>
      <c r="AM381" s="79"/>
      <c r="AN381" s="79"/>
      <c r="AO381" s="78">
        <v>100000000</v>
      </c>
      <c r="AP381" s="79"/>
      <c r="AQ381" s="79"/>
      <c r="AR381" s="79"/>
      <c r="AS381" s="79"/>
      <c r="AT381" s="79"/>
      <c r="AU381" s="79"/>
      <c r="AV381" s="79"/>
      <c r="AW381" s="79"/>
      <c r="AX381" s="71">
        <v>100000000</v>
      </c>
      <c r="AY381" s="79"/>
      <c r="AZ381" s="79"/>
      <c r="BA381" s="79"/>
      <c r="BB381" s="78">
        <v>100000000</v>
      </c>
      <c r="BC381" s="79"/>
      <c r="BD381" s="79"/>
      <c r="BE381" s="79"/>
      <c r="BF381" s="79"/>
      <c r="BG381" s="79"/>
      <c r="BH381" s="79"/>
      <c r="BI381" s="79"/>
      <c r="BJ381" s="79"/>
      <c r="BK381" s="71">
        <v>100000000</v>
      </c>
      <c r="BL381" s="79"/>
      <c r="BM381" s="79"/>
      <c r="BN381" s="79"/>
      <c r="BO381" s="78">
        <v>100000000</v>
      </c>
      <c r="BP381" s="79"/>
      <c r="BQ381" s="79"/>
      <c r="BR381" s="79"/>
      <c r="BS381" s="79"/>
      <c r="BT381" s="79"/>
      <c r="BU381" s="79"/>
      <c r="BV381" s="79"/>
      <c r="BW381" s="79"/>
      <c r="BX381" s="71">
        <v>400000000</v>
      </c>
      <c r="BY381" s="73">
        <v>0</v>
      </c>
      <c r="BZ381" s="73">
        <v>0</v>
      </c>
      <c r="CA381" s="73">
        <v>0</v>
      </c>
      <c r="CB381" s="73">
        <v>400000000</v>
      </c>
      <c r="CC381" s="73">
        <v>0</v>
      </c>
      <c r="CD381" s="73">
        <v>0</v>
      </c>
      <c r="CE381" s="73">
        <v>0</v>
      </c>
      <c r="CF381" s="73">
        <v>0</v>
      </c>
      <c r="CG381" s="73">
        <v>0</v>
      </c>
      <c r="CH381" s="73">
        <v>0</v>
      </c>
      <c r="CI381" s="73">
        <v>0</v>
      </c>
      <c r="CJ381" s="73">
        <v>0</v>
      </c>
      <c r="CK381" s="63" t="s">
        <v>2998</v>
      </c>
      <c r="CL381" s="74" t="s">
        <v>497</v>
      </c>
      <c r="CM381" s="74" t="s">
        <v>498</v>
      </c>
      <c r="CN381" s="74" t="s">
        <v>195</v>
      </c>
      <c r="CO381" s="60">
        <v>2</v>
      </c>
      <c r="CP381" s="61" t="s">
        <v>2276</v>
      </c>
      <c r="CQ381" s="60">
        <v>207</v>
      </c>
      <c r="CR381" s="61" t="s">
        <v>2989</v>
      </c>
      <c r="CS381" s="60">
        <v>20701</v>
      </c>
      <c r="CT381" s="61" t="s">
        <v>2990</v>
      </c>
      <c r="CU381" s="62">
        <v>2070101</v>
      </c>
      <c r="CV381" s="63" t="s">
        <v>2991</v>
      </c>
      <c r="CW381" s="100" t="s">
        <v>2992</v>
      </c>
      <c r="CX381" s="100" t="s">
        <v>2276</v>
      </c>
      <c r="CY381" s="100" t="s">
        <v>2989</v>
      </c>
      <c r="CZ381" s="100" t="s">
        <v>2990</v>
      </c>
      <c r="DA381" s="100" t="s">
        <v>2991</v>
      </c>
    </row>
    <row r="382" spans="2:105" ht="127.5" hidden="1" x14ac:dyDescent="0.25">
      <c r="B382" s="65" t="s">
        <v>2999</v>
      </c>
      <c r="C382" s="65" t="s">
        <v>3000</v>
      </c>
      <c r="D382" s="63" t="s">
        <v>486</v>
      </c>
      <c r="E382" s="100" t="s">
        <v>2983</v>
      </c>
      <c r="F382" s="63" t="s">
        <v>2984</v>
      </c>
      <c r="G382" s="62" t="s">
        <v>183</v>
      </c>
      <c r="H382" s="63" t="s">
        <v>489</v>
      </c>
      <c r="I382" s="63" t="s">
        <v>185</v>
      </c>
      <c r="J382" s="307">
        <v>2015</v>
      </c>
      <c r="K382" s="308" t="s">
        <v>490</v>
      </c>
      <c r="L382" s="63" t="s">
        <v>2522</v>
      </c>
      <c r="M382" s="63" t="s">
        <v>3001</v>
      </c>
      <c r="N382" s="63" t="s">
        <v>3002</v>
      </c>
      <c r="O382" s="63" t="s">
        <v>3003</v>
      </c>
      <c r="P382" s="63" t="s">
        <v>246</v>
      </c>
      <c r="Q382" s="63" t="s">
        <v>2378</v>
      </c>
      <c r="R382" s="63"/>
      <c r="S382" s="68">
        <v>9</v>
      </c>
      <c r="T382" s="69">
        <v>0</v>
      </c>
      <c r="U382" s="69">
        <v>3</v>
      </c>
      <c r="V382" s="69">
        <v>6</v>
      </c>
      <c r="W382" s="69">
        <v>9</v>
      </c>
      <c r="X382" s="71">
        <v>0</v>
      </c>
      <c r="Y382" s="79"/>
      <c r="Z382" s="79"/>
      <c r="AA382" s="79"/>
      <c r="AB382" s="78"/>
      <c r="AC382" s="79"/>
      <c r="AD382" s="79"/>
      <c r="AE382" s="79"/>
      <c r="AF382" s="79"/>
      <c r="AG382" s="79"/>
      <c r="AH382" s="79"/>
      <c r="AI382" s="79"/>
      <c r="AJ382" s="79"/>
      <c r="AK382" s="71">
        <v>20000000</v>
      </c>
      <c r="AL382" s="79"/>
      <c r="AM382" s="79"/>
      <c r="AN382" s="79"/>
      <c r="AO382" s="79">
        <v>20000000</v>
      </c>
      <c r="AP382" s="79"/>
      <c r="AQ382" s="79"/>
      <c r="AR382" s="79"/>
      <c r="AS382" s="79"/>
      <c r="AT382" s="79"/>
      <c r="AU382" s="79"/>
      <c r="AV382" s="79"/>
      <c r="AW382" s="79"/>
      <c r="AX382" s="71">
        <v>20000000</v>
      </c>
      <c r="AY382" s="79"/>
      <c r="AZ382" s="79"/>
      <c r="BA382" s="79"/>
      <c r="BB382" s="79">
        <v>20000000</v>
      </c>
      <c r="BC382" s="79"/>
      <c r="BD382" s="79"/>
      <c r="BE382" s="79"/>
      <c r="BF382" s="79"/>
      <c r="BG382" s="79"/>
      <c r="BH382" s="79"/>
      <c r="BI382" s="79"/>
      <c r="BJ382" s="79"/>
      <c r="BK382" s="71">
        <v>20000000</v>
      </c>
      <c r="BL382" s="79"/>
      <c r="BM382" s="79"/>
      <c r="BN382" s="79"/>
      <c r="BO382" s="79">
        <v>20000000</v>
      </c>
      <c r="BP382" s="79"/>
      <c r="BQ382" s="79"/>
      <c r="BR382" s="79"/>
      <c r="BS382" s="79"/>
      <c r="BT382" s="79"/>
      <c r="BU382" s="79"/>
      <c r="BV382" s="79"/>
      <c r="BW382" s="79"/>
      <c r="BX382" s="71">
        <v>60000000</v>
      </c>
      <c r="BY382" s="73">
        <v>0</v>
      </c>
      <c r="BZ382" s="73">
        <v>0</v>
      </c>
      <c r="CA382" s="73">
        <v>0</v>
      </c>
      <c r="CB382" s="73">
        <v>60000000</v>
      </c>
      <c r="CC382" s="73">
        <v>0</v>
      </c>
      <c r="CD382" s="73">
        <v>0</v>
      </c>
      <c r="CE382" s="73">
        <v>0</v>
      </c>
      <c r="CF382" s="73">
        <v>0</v>
      </c>
      <c r="CG382" s="73">
        <v>0</v>
      </c>
      <c r="CH382" s="73">
        <v>0</v>
      </c>
      <c r="CI382" s="73">
        <v>0</v>
      </c>
      <c r="CJ382" s="73">
        <v>0</v>
      </c>
      <c r="CK382" s="63" t="s">
        <v>3004</v>
      </c>
      <c r="CL382" s="74" t="s">
        <v>497</v>
      </c>
      <c r="CM382" s="74" t="s">
        <v>498</v>
      </c>
      <c r="CN382" s="74" t="s">
        <v>195</v>
      </c>
      <c r="CO382" s="60">
        <v>2</v>
      </c>
      <c r="CP382" s="61" t="s">
        <v>2276</v>
      </c>
      <c r="CQ382" s="60">
        <v>207</v>
      </c>
      <c r="CR382" s="61" t="s">
        <v>2989</v>
      </c>
      <c r="CS382" s="60">
        <v>20701</v>
      </c>
      <c r="CT382" s="61" t="s">
        <v>2990</v>
      </c>
      <c r="CU382" s="62">
        <v>2070101</v>
      </c>
      <c r="CV382" s="63" t="s">
        <v>2991</v>
      </c>
      <c r="CW382" s="100" t="s">
        <v>2992</v>
      </c>
      <c r="CX382" s="100" t="s">
        <v>2276</v>
      </c>
      <c r="CY382" s="100" t="s">
        <v>2989</v>
      </c>
      <c r="CZ382" s="100" t="s">
        <v>2990</v>
      </c>
      <c r="DA382" s="100" t="s">
        <v>2991</v>
      </c>
    </row>
    <row r="383" spans="2:105" ht="127.5" hidden="1" x14ac:dyDescent="0.25">
      <c r="B383" s="65" t="s">
        <v>3005</v>
      </c>
      <c r="C383" s="65" t="s">
        <v>3006</v>
      </c>
      <c r="D383" s="63" t="s">
        <v>1166</v>
      </c>
      <c r="E383" s="100" t="s">
        <v>2983</v>
      </c>
      <c r="F383" s="63" t="s">
        <v>2984</v>
      </c>
      <c r="G383" s="62" t="s">
        <v>183</v>
      </c>
      <c r="H383" s="63" t="s">
        <v>679</v>
      </c>
      <c r="I383" s="63" t="s">
        <v>185</v>
      </c>
      <c r="J383" s="307">
        <v>2015</v>
      </c>
      <c r="K383" s="308" t="s">
        <v>490</v>
      </c>
      <c r="L383" s="63" t="s">
        <v>242</v>
      </c>
      <c r="M383" s="63" t="s">
        <v>3007</v>
      </c>
      <c r="N383" s="63" t="s">
        <v>3008</v>
      </c>
      <c r="O383" s="77" t="s">
        <v>3009</v>
      </c>
      <c r="P383" s="63" t="s">
        <v>257</v>
      </c>
      <c r="Q383" s="63" t="s">
        <v>232</v>
      </c>
      <c r="R383" s="63"/>
      <c r="S383" s="68">
        <v>1</v>
      </c>
      <c r="T383" s="69">
        <v>0</v>
      </c>
      <c r="U383" s="69">
        <v>0.3</v>
      </c>
      <c r="V383" s="69">
        <v>0.65</v>
      </c>
      <c r="W383" s="69">
        <v>1</v>
      </c>
      <c r="X383" s="71">
        <v>125671869</v>
      </c>
      <c r="Y383" s="97">
        <v>125671869</v>
      </c>
      <c r="Z383" s="79"/>
      <c r="AA383" s="79"/>
      <c r="AB383" s="79"/>
      <c r="AC383" s="79"/>
      <c r="AD383" s="79"/>
      <c r="AE383" s="79"/>
      <c r="AF383" s="79"/>
      <c r="AG383" s="79"/>
      <c r="AH383" s="79"/>
      <c r="AI383" s="79"/>
      <c r="AJ383" s="79"/>
      <c r="AK383" s="71">
        <v>135097259</v>
      </c>
      <c r="AL383" s="97">
        <v>135097259</v>
      </c>
      <c r="AM383" s="79"/>
      <c r="AN383" s="79"/>
      <c r="AO383" s="79"/>
      <c r="AP383" s="79"/>
      <c r="AQ383" s="79"/>
      <c r="AR383" s="79"/>
      <c r="AS383" s="79"/>
      <c r="AT383" s="79"/>
      <c r="AU383" s="79"/>
      <c r="AV383" s="79"/>
      <c r="AW383" s="79"/>
      <c r="AX383" s="71">
        <v>145229554</v>
      </c>
      <c r="AY383" s="97">
        <v>145229554</v>
      </c>
      <c r="AZ383" s="79"/>
      <c r="BA383" s="79"/>
      <c r="BB383" s="79"/>
      <c r="BC383" s="79"/>
      <c r="BD383" s="79"/>
      <c r="BE383" s="79"/>
      <c r="BF383" s="79"/>
      <c r="BG383" s="79"/>
      <c r="BH383" s="79"/>
      <c r="BI383" s="79"/>
      <c r="BJ383" s="79"/>
      <c r="BK383" s="71">
        <v>156121770</v>
      </c>
      <c r="BL383" s="97">
        <v>156121770</v>
      </c>
      <c r="BM383" s="79"/>
      <c r="BN383" s="79"/>
      <c r="BO383" s="79"/>
      <c r="BP383" s="79"/>
      <c r="BQ383" s="79"/>
      <c r="BR383" s="79"/>
      <c r="BS383" s="79"/>
      <c r="BT383" s="79"/>
      <c r="BU383" s="79"/>
      <c r="BV383" s="79"/>
      <c r="BW383" s="79"/>
      <c r="BX383" s="71">
        <v>562120452</v>
      </c>
      <c r="BY383" s="73">
        <v>562120452</v>
      </c>
      <c r="BZ383" s="73">
        <v>0</v>
      </c>
      <c r="CA383" s="73">
        <v>0</v>
      </c>
      <c r="CB383" s="73">
        <v>0</v>
      </c>
      <c r="CC383" s="73">
        <v>0</v>
      </c>
      <c r="CD383" s="73">
        <v>0</v>
      </c>
      <c r="CE383" s="73">
        <v>0</v>
      </c>
      <c r="CF383" s="73">
        <v>0</v>
      </c>
      <c r="CG383" s="73">
        <v>0</v>
      </c>
      <c r="CH383" s="73">
        <v>0</v>
      </c>
      <c r="CI383" s="73">
        <v>0</v>
      </c>
      <c r="CJ383" s="73">
        <v>0</v>
      </c>
      <c r="CK383" s="63" t="s">
        <v>3010</v>
      </c>
      <c r="CL383" s="74" t="s">
        <v>2302</v>
      </c>
      <c r="CM383" s="74" t="s">
        <v>876</v>
      </c>
      <c r="CN383" s="74" t="s">
        <v>195</v>
      </c>
      <c r="CO383" s="60">
        <v>2</v>
      </c>
      <c r="CP383" s="61" t="s">
        <v>2276</v>
      </c>
      <c r="CQ383" s="60">
        <v>207</v>
      </c>
      <c r="CR383" s="61" t="s">
        <v>2989</v>
      </c>
      <c r="CS383" s="60">
        <v>20701</v>
      </c>
      <c r="CT383" s="61" t="s">
        <v>2990</v>
      </c>
      <c r="CU383" s="62">
        <v>2070101</v>
      </c>
      <c r="CV383" s="63" t="s">
        <v>2991</v>
      </c>
      <c r="CW383" s="100" t="s">
        <v>2992</v>
      </c>
      <c r="CX383" s="100" t="s">
        <v>2276</v>
      </c>
      <c r="CY383" s="100" t="s">
        <v>2989</v>
      </c>
      <c r="CZ383" s="100" t="s">
        <v>2990</v>
      </c>
      <c r="DA383" s="100" t="s">
        <v>2991</v>
      </c>
    </row>
    <row r="384" spans="2:105" ht="127.5" hidden="1" x14ac:dyDescent="0.25">
      <c r="B384" s="65" t="s">
        <v>3011</v>
      </c>
      <c r="C384" s="65" t="s">
        <v>3012</v>
      </c>
      <c r="D384" s="63" t="s">
        <v>486</v>
      </c>
      <c r="E384" s="100" t="s">
        <v>2983</v>
      </c>
      <c r="F384" s="63" t="s">
        <v>2984</v>
      </c>
      <c r="G384" s="62" t="s">
        <v>183</v>
      </c>
      <c r="H384" s="63" t="s">
        <v>489</v>
      </c>
      <c r="I384" s="63" t="s">
        <v>185</v>
      </c>
      <c r="J384" s="307">
        <v>2015</v>
      </c>
      <c r="K384" s="308" t="s">
        <v>490</v>
      </c>
      <c r="L384" s="63" t="s">
        <v>2522</v>
      </c>
      <c r="M384" s="63" t="s">
        <v>3013</v>
      </c>
      <c r="N384" s="63" t="s">
        <v>3002</v>
      </c>
      <c r="O384" s="63" t="s">
        <v>3014</v>
      </c>
      <c r="P384" s="63" t="s">
        <v>246</v>
      </c>
      <c r="Q384" s="63" t="s">
        <v>2378</v>
      </c>
      <c r="R384" s="63"/>
      <c r="S384" s="68">
        <v>3</v>
      </c>
      <c r="T384" s="69">
        <v>0</v>
      </c>
      <c r="U384" s="69">
        <v>1</v>
      </c>
      <c r="V384" s="69">
        <v>2</v>
      </c>
      <c r="W384" s="69">
        <v>3</v>
      </c>
      <c r="X384" s="71">
        <v>0</v>
      </c>
      <c r="Y384" s="79"/>
      <c r="Z384" s="79"/>
      <c r="AA384" s="79"/>
      <c r="AB384" s="78"/>
      <c r="AC384" s="79"/>
      <c r="AD384" s="79"/>
      <c r="AE384" s="79"/>
      <c r="AF384" s="79"/>
      <c r="AG384" s="79"/>
      <c r="AH384" s="79"/>
      <c r="AI384" s="79"/>
      <c r="AJ384" s="79"/>
      <c r="AK384" s="71">
        <v>320000000</v>
      </c>
      <c r="AL384" s="79"/>
      <c r="AM384" s="79"/>
      <c r="AN384" s="79"/>
      <c r="AO384" s="78">
        <v>320000000</v>
      </c>
      <c r="AP384" s="79"/>
      <c r="AQ384" s="79"/>
      <c r="AR384" s="79"/>
      <c r="AS384" s="79"/>
      <c r="AT384" s="79"/>
      <c r="AU384" s="79"/>
      <c r="AV384" s="79"/>
      <c r="AW384" s="79"/>
      <c r="AX384" s="71">
        <v>320000000</v>
      </c>
      <c r="AY384" s="79"/>
      <c r="AZ384" s="79"/>
      <c r="BA384" s="79"/>
      <c r="BB384" s="78">
        <v>320000000</v>
      </c>
      <c r="BC384" s="79"/>
      <c r="BD384" s="79"/>
      <c r="BE384" s="79"/>
      <c r="BF384" s="79"/>
      <c r="BG384" s="79"/>
      <c r="BH384" s="79"/>
      <c r="BI384" s="79"/>
      <c r="BJ384" s="79"/>
      <c r="BK384" s="71">
        <v>320000000</v>
      </c>
      <c r="BL384" s="79"/>
      <c r="BM384" s="79"/>
      <c r="BN384" s="79"/>
      <c r="BO384" s="78">
        <v>320000000</v>
      </c>
      <c r="BP384" s="79"/>
      <c r="BQ384" s="79"/>
      <c r="BR384" s="79"/>
      <c r="BS384" s="79"/>
      <c r="BT384" s="79"/>
      <c r="BU384" s="79"/>
      <c r="BV384" s="79"/>
      <c r="BW384" s="79"/>
      <c r="BX384" s="71">
        <v>960000000</v>
      </c>
      <c r="BY384" s="73">
        <v>0</v>
      </c>
      <c r="BZ384" s="73">
        <v>0</v>
      </c>
      <c r="CA384" s="73">
        <v>0</v>
      </c>
      <c r="CB384" s="73">
        <v>960000000</v>
      </c>
      <c r="CC384" s="73">
        <v>0</v>
      </c>
      <c r="CD384" s="73">
        <v>0</v>
      </c>
      <c r="CE384" s="73">
        <v>0</v>
      </c>
      <c r="CF384" s="73">
        <v>0</v>
      </c>
      <c r="CG384" s="73">
        <v>0</v>
      </c>
      <c r="CH384" s="73">
        <v>0</v>
      </c>
      <c r="CI384" s="73">
        <v>0</v>
      </c>
      <c r="CJ384" s="73">
        <v>0</v>
      </c>
      <c r="CK384" s="63" t="s">
        <v>3015</v>
      </c>
      <c r="CL384" s="74" t="s">
        <v>497</v>
      </c>
      <c r="CM384" s="74" t="s">
        <v>498</v>
      </c>
      <c r="CN384" s="74" t="s">
        <v>195</v>
      </c>
      <c r="CO384" s="60">
        <v>2</v>
      </c>
      <c r="CP384" s="61" t="s">
        <v>2276</v>
      </c>
      <c r="CQ384" s="60">
        <v>207</v>
      </c>
      <c r="CR384" s="61" t="s">
        <v>2989</v>
      </c>
      <c r="CS384" s="60">
        <v>20701</v>
      </c>
      <c r="CT384" s="61" t="s">
        <v>2990</v>
      </c>
      <c r="CU384" s="62">
        <v>2070101</v>
      </c>
      <c r="CV384" s="63" t="s">
        <v>2991</v>
      </c>
      <c r="CW384" s="100" t="s">
        <v>2992</v>
      </c>
      <c r="CX384" s="100" t="s">
        <v>2276</v>
      </c>
      <c r="CY384" s="100" t="s">
        <v>2989</v>
      </c>
      <c r="CZ384" s="100" t="s">
        <v>2990</v>
      </c>
      <c r="DA384" s="100" t="s">
        <v>2991</v>
      </c>
    </row>
    <row r="385" spans="2:105" ht="76.5" hidden="1" x14ac:dyDescent="0.25">
      <c r="B385" s="65" t="s">
        <v>3016</v>
      </c>
      <c r="C385" s="65" t="s">
        <v>3017</v>
      </c>
      <c r="D385" s="63" t="s">
        <v>486</v>
      </c>
      <c r="E385" s="100" t="s">
        <v>2983</v>
      </c>
      <c r="F385" s="63" t="s">
        <v>2984</v>
      </c>
      <c r="G385" s="62" t="s">
        <v>183</v>
      </c>
      <c r="H385" s="63" t="s">
        <v>489</v>
      </c>
      <c r="I385" s="63" t="s">
        <v>185</v>
      </c>
      <c r="J385" s="307">
        <v>2015</v>
      </c>
      <c r="K385" s="308" t="s">
        <v>490</v>
      </c>
      <c r="L385" s="63" t="s">
        <v>2522</v>
      </c>
      <c r="M385" s="63" t="s">
        <v>3018</v>
      </c>
      <c r="N385" s="63" t="s">
        <v>3019</v>
      </c>
      <c r="O385" s="63" t="s">
        <v>3020</v>
      </c>
      <c r="P385" s="63" t="s">
        <v>246</v>
      </c>
      <c r="Q385" s="63" t="s">
        <v>2378</v>
      </c>
      <c r="R385" s="63"/>
      <c r="S385" s="68">
        <v>12</v>
      </c>
      <c r="T385" s="69">
        <v>3</v>
      </c>
      <c r="U385" s="69">
        <v>6</v>
      </c>
      <c r="V385" s="69">
        <v>9</v>
      </c>
      <c r="W385" s="69">
        <v>12</v>
      </c>
      <c r="X385" s="71">
        <v>37040000000</v>
      </c>
      <c r="Y385" s="79"/>
      <c r="Z385" s="79"/>
      <c r="AA385" s="79"/>
      <c r="AB385" s="78">
        <v>660000000</v>
      </c>
      <c r="AC385" s="79">
        <v>23360000000</v>
      </c>
      <c r="AD385" s="79"/>
      <c r="AE385" s="79"/>
      <c r="AF385" s="79"/>
      <c r="AG385" s="79">
        <v>13020000000</v>
      </c>
      <c r="AH385" s="79"/>
      <c r="AI385" s="79"/>
      <c r="AJ385" s="79"/>
      <c r="AK385" s="71">
        <v>4200000000</v>
      </c>
      <c r="AL385" s="79"/>
      <c r="AM385" s="79"/>
      <c r="AN385" s="79"/>
      <c r="AO385" s="78">
        <v>500000000</v>
      </c>
      <c r="AP385" s="79"/>
      <c r="AQ385" s="79"/>
      <c r="AR385" s="79">
        <v>3700000000</v>
      </c>
      <c r="AS385" s="79"/>
      <c r="AT385" s="79"/>
      <c r="AU385" s="79"/>
      <c r="AV385" s="79"/>
      <c r="AW385" s="79"/>
      <c r="AX385" s="71">
        <v>6800000000</v>
      </c>
      <c r="AY385" s="79">
        <v>2103276184.5399799</v>
      </c>
      <c r="AZ385" s="79"/>
      <c r="BA385" s="79"/>
      <c r="BB385" s="78">
        <v>500000000</v>
      </c>
      <c r="BC385" s="79"/>
      <c r="BD385" s="79"/>
      <c r="BE385" s="79">
        <v>4196723815.4600201</v>
      </c>
      <c r="BF385" s="79"/>
      <c r="BG385" s="79"/>
      <c r="BH385" s="79"/>
      <c r="BI385" s="79"/>
      <c r="BJ385" s="79"/>
      <c r="BK385" s="71">
        <v>500000000</v>
      </c>
      <c r="BL385" s="79"/>
      <c r="BM385" s="79"/>
      <c r="BN385" s="79"/>
      <c r="BO385" s="78">
        <v>500000000</v>
      </c>
      <c r="BP385" s="79"/>
      <c r="BQ385" s="79"/>
      <c r="BR385" s="79"/>
      <c r="BS385" s="79"/>
      <c r="BT385" s="79"/>
      <c r="BU385" s="79"/>
      <c r="BV385" s="79"/>
      <c r="BW385" s="79"/>
      <c r="BX385" s="71">
        <v>48540000000</v>
      </c>
      <c r="BY385" s="73">
        <v>2103276184.5399799</v>
      </c>
      <c r="BZ385" s="73">
        <v>0</v>
      </c>
      <c r="CA385" s="73">
        <v>0</v>
      </c>
      <c r="CB385" s="73">
        <v>2160000000</v>
      </c>
      <c r="CC385" s="73">
        <v>23360000000</v>
      </c>
      <c r="CD385" s="73">
        <v>0</v>
      </c>
      <c r="CE385" s="73">
        <v>7896723815.4600201</v>
      </c>
      <c r="CF385" s="73">
        <v>0</v>
      </c>
      <c r="CG385" s="73">
        <v>13020000000</v>
      </c>
      <c r="CH385" s="73">
        <v>0</v>
      </c>
      <c r="CI385" s="73">
        <v>0</v>
      </c>
      <c r="CJ385" s="73">
        <v>0</v>
      </c>
      <c r="CK385" s="63" t="s">
        <v>3021</v>
      </c>
      <c r="CL385" s="74" t="s">
        <v>497</v>
      </c>
      <c r="CM385" s="74" t="s">
        <v>498</v>
      </c>
      <c r="CN385" s="74" t="s">
        <v>195</v>
      </c>
      <c r="CO385" s="60">
        <v>2</v>
      </c>
      <c r="CP385" s="61" t="s">
        <v>2276</v>
      </c>
      <c r="CQ385" s="60">
        <v>207</v>
      </c>
      <c r="CR385" s="61" t="s">
        <v>2989</v>
      </c>
      <c r="CS385" s="60">
        <v>20701</v>
      </c>
      <c r="CT385" s="61" t="s">
        <v>2990</v>
      </c>
      <c r="CU385" s="62">
        <v>2070102</v>
      </c>
      <c r="CV385" s="63" t="s">
        <v>3022</v>
      </c>
      <c r="CW385" s="100" t="s">
        <v>2992</v>
      </c>
      <c r="CX385" s="100" t="s">
        <v>2276</v>
      </c>
      <c r="CY385" s="100" t="s">
        <v>2989</v>
      </c>
      <c r="CZ385" s="100" t="s">
        <v>2990</v>
      </c>
      <c r="DA385" s="100" t="s">
        <v>3022</v>
      </c>
    </row>
    <row r="386" spans="2:105" ht="76.5" hidden="1" x14ac:dyDescent="0.25">
      <c r="B386" s="65" t="s">
        <v>3023</v>
      </c>
      <c r="C386" s="65" t="s">
        <v>3024</v>
      </c>
      <c r="D386" s="63" t="s">
        <v>486</v>
      </c>
      <c r="E386" s="100" t="s">
        <v>2983</v>
      </c>
      <c r="F386" s="63" t="s">
        <v>2984</v>
      </c>
      <c r="G386" s="62" t="s">
        <v>183</v>
      </c>
      <c r="H386" s="63" t="s">
        <v>489</v>
      </c>
      <c r="I386" s="63" t="s">
        <v>185</v>
      </c>
      <c r="J386" s="307">
        <v>2015</v>
      </c>
      <c r="K386" s="308" t="s">
        <v>490</v>
      </c>
      <c r="L386" s="63" t="s">
        <v>2522</v>
      </c>
      <c r="M386" s="63" t="s">
        <v>3025</v>
      </c>
      <c r="N386" s="63" t="s">
        <v>3026</v>
      </c>
      <c r="O386" s="77" t="s">
        <v>3027</v>
      </c>
      <c r="P386" s="63" t="s">
        <v>246</v>
      </c>
      <c r="Q386" s="63" t="s">
        <v>2378</v>
      </c>
      <c r="R386" s="63"/>
      <c r="S386" s="68">
        <v>300</v>
      </c>
      <c r="T386" s="69">
        <v>0</v>
      </c>
      <c r="U386" s="69">
        <v>100</v>
      </c>
      <c r="V386" s="69">
        <v>200</v>
      </c>
      <c r="W386" s="69">
        <v>300</v>
      </c>
      <c r="X386" s="71">
        <v>0</v>
      </c>
      <c r="Y386" s="79"/>
      <c r="Z386" s="79"/>
      <c r="AA386" s="79"/>
      <c r="AB386" s="97"/>
      <c r="AC386" s="79"/>
      <c r="AD386" s="79"/>
      <c r="AE386" s="79"/>
      <c r="AF386" s="79"/>
      <c r="AG386" s="79"/>
      <c r="AH386" s="79"/>
      <c r="AI386" s="79"/>
      <c r="AJ386" s="79"/>
      <c r="AK386" s="71">
        <v>200000000</v>
      </c>
      <c r="AL386" s="79"/>
      <c r="AM386" s="79"/>
      <c r="AN386" s="79"/>
      <c r="AO386" s="78">
        <v>200000000</v>
      </c>
      <c r="AP386" s="79"/>
      <c r="AQ386" s="79"/>
      <c r="AR386" s="79"/>
      <c r="AS386" s="79"/>
      <c r="AT386" s="79"/>
      <c r="AU386" s="79"/>
      <c r="AV386" s="79"/>
      <c r="AW386" s="79"/>
      <c r="AX386" s="71">
        <v>200000000</v>
      </c>
      <c r="AY386" s="79"/>
      <c r="AZ386" s="79"/>
      <c r="BA386" s="79"/>
      <c r="BB386" s="78">
        <v>200000000</v>
      </c>
      <c r="BC386" s="79"/>
      <c r="BD386" s="79"/>
      <c r="BE386" s="79"/>
      <c r="BF386" s="79"/>
      <c r="BG386" s="79"/>
      <c r="BH386" s="79"/>
      <c r="BI386" s="79"/>
      <c r="BJ386" s="79"/>
      <c r="BK386" s="71">
        <v>200000000</v>
      </c>
      <c r="BL386" s="79"/>
      <c r="BM386" s="79"/>
      <c r="BN386" s="79"/>
      <c r="BO386" s="78">
        <v>200000000</v>
      </c>
      <c r="BP386" s="79"/>
      <c r="BQ386" s="79"/>
      <c r="BR386" s="79"/>
      <c r="BS386" s="79"/>
      <c r="BT386" s="79"/>
      <c r="BU386" s="79"/>
      <c r="BV386" s="79"/>
      <c r="BW386" s="79"/>
      <c r="BX386" s="71">
        <v>600000000</v>
      </c>
      <c r="BY386" s="73">
        <v>0</v>
      </c>
      <c r="BZ386" s="73">
        <v>0</v>
      </c>
      <c r="CA386" s="73">
        <v>0</v>
      </c>
      <c r="CB386" s="73">
        <v>600000000</v>
      </c>
      <c r="CC386" s="73">
        <v>0</v>
      </c>
      <c r="CD386" s="73">
        <v>0</v>
      </c>
      <c r="CE386" s="73">
        <v>0</v>
      </c>
      <c r="CF386" s="73">
        <v>0</v>
      </c>
      <c r="CG386" s="73">
        <v>0</v>
      </c>
      <c r="CH386" s="73">
        <v>0</v>
      </c>
      <c r="CI386" s="73">
        <v>0</v>
      </c>
      <c r="CJ386" s="73">
        <v>0</v>
      </c>
      <c r="CK386" s="63" t="s">
        <v>3028</v>
      </c>
      <c r="CL386" s="74" t="s">
        <v>497</v>
      </c>
      <c r="CM386" s="74" t="s">
        <v>498</v>
      </c>
      <c r="CN386" s="74" t="s">
        <v>195</v>
      </c>
      <c r="CO386" s="60">
        <v>2</v>
      </c>
      <c r="CP386" s="61" t="s">
        <v>2276</v>
      </c>
      <c r="CQ386" s="60">
        <v>207</v>
      </c>
      <c r="CR386" s="61" t="s">
        <v>2989</v>
      </c>
      <c r="CS386" s="60">
        <v>20701</v>
      </c>
      <c r="CT386" s="61" t="s">
        <v>2990</v>
      </c>
      <c r="CU386" s="62">
        <v>2070102</v>
      </c>
      <c r="CV386" s="63" t="s">
        <v>3022</v>
      </c>
      <c r="CW386" s="100" t="s">
        <v>2992</v>
      </c>
      <c r="CX386" s="100" t="s">
        <v>2276</v>
      </c>
      <c r="CY386" s="100" t="s">
        <v>2989</v>
      </c>
      <c r="CZ386" s="100" t="s">
        <v>2990</v>
      </c>
      <c r="DA386" s="100" t="s">
        <v>3022</v>
      </c>
    </row>
    <row r="387" spans="2:105" ht="76.5" hidden="1" x14ac:dyDescent="0.25">
      <c r="B387" s="65" t="s">
        <v>3029</v>
      </c>
      <c r="C387" s="65" t="s">
        <v>3030</v>
      </c>
      <c r="D387" s="63" t="s">
        <v>486</v>
      </c>
      <c r="E387" s="100" t="s">
        <v>2983</v>
      </c>
      <c r="F387" s="63" t="s">
        <v>2984</v>
      </c>
      <c r="G387" s="62" t="s">
        <v>183</v>
      </c>
      <c r="H387" s="63" t="s">
        <v>489</v>
      </c>
      <c r="I387" s="63" t="s">
        <v>185</v>
      </c>
      <c r="J387" s="307">
        <v>2015</v>
      </c>
      <c r="K387" s="308" t="s">
        <v>490</v>
      </c>
      <c r="L387" s="63" t="s">
        <v>2522</v>
      </c>
      <c r="M387" s="63" t="s">
        <v>3031</v>
      </c>
      <c r="N387" s="63" t="s">
        <v>3032</v>
      </c>
      <c r="O387" s="63" t="s">
        <v>3033</v>
      </c>
      <c r="P387" s="63" t="s">
        <v>246</v>
      </c>
      <c r="Q387" s="63" t="s">
        <v>2378</v>
      </c>
      <c r="R387" s="63"/>
      <c r="S387" s="68">
        <v>8</v>
      </c>
      <c r="T387" s="69">
        <v>2</v>
      </c>
      <c r="U387" s="69">
        <v>4</v>
      </c>
      <c r="V387" s="69">
        <v>6</v>
      </c>
      <c r="W387" s="69">
        <v>8</v>
      </c>
      <c r="X387" s="71">
        <v>1415000000</v>
      </c>
      <c r="Y387" s="79"/>
      <c r="Z387" s="79"/>
      <c r="AA387" s="79"/>
      <c r="AB387" s="79">
        <v>215000000</v>
      </c>
      <c r="AC387" s="79"/>
      <c r="AD387" s="79"/>
      <c r="AE387" s="79"/>
      <c r="AF387" s="79"/>
      <c r="AG387" s="79">
        <v>1200000000</v>
      </c>
      <c r="AH387" s="79"/>
      <c r="AI387" s="79"/>
      <c r="AJ387" s="79"/>
      <c r="AK387" s="71">
        <v>10115000000</v>
      </c>
      <c r="AL387" s="79"/>
      <c r="AM387" s="79"/>
      <c r="AN387" s="79"/>
      <c r="AO387" s="79">
        <v>115000000</v>
      </c>
      <c r="AP387" s="79"/>
      <c r="AQ387" s="79">
        <v>10000000000</v>
      </c>
      <c r="AR387" s="79"/>
      <c r="AS387" s="79"/>
      <c r="AT387" s="79"/>
      <c r="AU387" s="79"/>
      <c r="AV387" s="79"/>
      <c r="AW387" s="79"/>
      <c r="AX387" s="71">
        <v>115000000</v>
      </c>
      <c r="AY387" s="79"/>
      <c r="AZ387" s="79"/>
      <c r="BA387" s="79"/>
      <c r="BB387" s="79">
        <v>115000000</v>
      </c>
      <c r="BC387" s="79"/>
      <c r="BD387" s="79"/>
      <c r="BE387" s="106"/>
      <c r="BF387" s="79"/>
      <c r="BG387" s="79"/>
      <c r="BH387" s="79"/>
      <c r="BI387" s="79"/>
      <c r="BJ387" s="79"/>
      <c r="BK387" s="71">
        <v>115000000</v>
      </c>
      <c r="BL387" s="79">
        <v>115000000</v>
      </c>
      <c r="BM387" s="79"/>
      <c r="BN387" s="79"/>
      <c r="BO387" s="79"/>
      <c r="BP387" s="79"/>
      <c r="BQ387" s="79"/>
      <c r="BR387" s="79"/>
      <c r="BS387" s="79"/>
      <c r="BT387" s="79"/>
      <c r="BU387" s="79"/>
      <c r="BV387" s="79"/>
      <c r="BW387" s="79"/>
      <c r="BX387" s="71">
        <v>11760000000</v>
      </c>
      <c r="BY387" s="73">
        <v>115000000</v>
      </c>
      <c r="BZ387" s="73">
        <v>0</v>
      </c>
      <c r="CA387" s="73">
        <v>0</v>
      </c>
      <c r="CB387" s="73">
        <v>445000000</v>
      </c>
      <c r="CC387" s="73">
        <v>0</v>
      </c>
      <c r="CD387" s="73">
        <v>10000000000</v>
      </c>
      <c r="CE387" s="73">
        <v>0</v>
      </c>
      <c r="CF387" s="73">
        <v>0</v>
      </c>
      <c r="CG387" s="73">
        <v>1200000000</v>
      </c>
      <c r="CH387" s="73">
        <v>0</v>
      </c>
      <c r="CI387" s="73">
        <v>0</v>
      </c>
      <c r="CJ387" s="73">
        <v>0</v>
      </c>
      <c r="CK387" s="63" t="s">
        <v>3034</v>
      </c>
      <c r="CL387" s="74" t="s">
        <v>497</v>
      </c>
      <c r="CM387" s="74" t="s">
        <v>498</v>
      </c>
      <c r="CN387" s="74" t="s">
        <v>877</v>
      </c>
      <c r="CO387" s="60">
        <v>2</v>
      </c>
      <c r="CP387" s="61" t="s">
        <v>2276</v>
      </c>
      <c r="CQ387" s="60">
        <v>207</v>
      </c>
      <c r="CR387" s="61" t="s">
        <v>2989</v>
      </c>
      <c r="CS387" s="60">
        <v>20701</v>
      </c>
      <c r="CT387" s="61" t="s">
        <v>2990</v>
      </c>
      <c r="CU387" s="62">
        <v>2070103</v>
      </c>
      <c r="CV387" s="63" t="s">
        <v>3035</v>
      </c>
      <c r="CW387" s="100" t="s">
        <v>2992</v>
      </c>
      <c r="CX387" s="100" t="s">
        <v>2276</v>
      </c>
      <c r="CY387" s="100" t="s">
        <v>2989</v>
      </c>
      <c r="CZ387" s="100" t="s">
        <v>2990</v>
      </c>
      <c r="DA387" s="100" t="s">
        <v>3035</v>
      </c>
    </row>
    <row r="388" spans="2:105" ht="102" hidden="1" x14ac:dyDescent="0.25">
      <c r="B388" s="65" t="s">
        <v>3036</v>
      </c>
      <c r="C388" s="65" t="s">
        <v>3037</v>
      </c>
      <c r="D388" s="63" t="s">
        <v>564</v>
      </c>
      <c r="E388" s="100" t="s">
        <v>3038</v>
      </c>
      <c r="F388" s="63" t="s">
        <v>3039</v>
      </c>
      <c r="G388" s="62" t="s">
        <v>183</v>
      </c>
      <c r="H388" s="63" t="s">
        <v>567</v>
      </c>
      <c r="I388" s="63" t="s">
        <v>185</v>
      </c>
      <c r="J388" s="307">
        <v>2015</v>
      </c>
      <c r="K388" s="308">
        <v>0</v>
      </c>
      <c r="L388" s="63" t="s">
        <v>2269</v>
      </c>
      <c r="M388" s="63" t="s">
        <v>3040</v>
      </c>
      <c r="N388" s="63" t="s">
        <v>3041</v>
      </c>
      <c r="O388" s="63" t="s">
        <v>3042</v>
      </c>
      <c r="P388" s="63" t="s">
        <v>657</v>
      </c>
      <c r="Q388" s="63" t="s">
        <v>2449</v>
      </c>
      <c r="R388" s="63"/>
      <c r="S388" s="68">
        <v>1</v>
      </c>
      <c r="T388" s="69">
        <v>0.1</v>
      </c>
      <c r="U388" s="69">
        <v>0.45</v>
      </c>
      <c r="V388" s="69">
        <v>0.8</v>
      </c>
      <c r="W388" s="69">
        <v>1</v>
      </c>
      <c r="X388" s="71">
        <v>1300000000</v>
      </c>
      <c r="Y388" s="79">
        <v>1300000000</v>
      </c>
      <c r="Z388" s="79"/>
      <c r="AA388" s="79"/>
      <c r="AB388" s="79"/>
      <c r="AC388" s="79"/>
      <c r="AD388" s="79"/>
      <c r="AE388" s="79"/>
      <c r="AF388" s="79"/>
      <c r="AG388" s="79"/>
      <c r="AH388" s="79"/>
      <c r="AI388" s="79"/>
      <c r="AJ388" s="79"/>
      <c r="AK388" s="71">
        <v>0</v>
      </c>
      <c r="AL388" s="79"/>
      <c r="AM388" s="79"/>
      <c r="AN388" s="79"/>
      <c r="AO388" s="79"/>
      <c r="AP388" s="79"/>
      <c r="AQ388" s="79"/>
      <c r="AR388" s="79"/>
      <c r="AS388" s="79"/>
      <c r="AT388" s="79"/>
      <c r="AU388" s="79"/>
      <c r="AV388" s="79"/>
      <c r="AW388" s="79"/>
      <c r="AX388" s="71">
        <v>0</v>
      </c>
      <c r="AY388" s="79"/>
      <c r="AZ388" s="79"/>
      <c r="BA388" s="79"/>
      <c r="BB388" s="79"/>
      <c r="BC388" s="79"/>
      <c r="BD388" s="79"/>
      <c r="BE388" s="79"/>
      <c r="BF388" s="79"/>
      <c r="BG388" s="79"/>
      <c r="BH388" s="79"/>
      <c r="BI388" s="79"/>
      <c r="BJ388" s="79"/>
      <c r="BK388" s="71">
        <v>0</v>
      </c>
      <c r="BL388" s="79"/>
      <c r="BM388" s="79"/>
      <c r="BN388" s="79"/>
      <c r="BO388" s="79"/>
      <c r="BP388" s="79"/>
      <c r="BQ388" s="79"/>
      <c r="BR388" s="79"/>
      <c r="BS388" s="79"/>
      <c r="BT388" s="79"/>
      <c r="BU388" s="79"/>
      <c r="BV388" s="79"/>
      <c r="BW388" s="79"/>
      <c r="BX388" s="71">
        <v>1300000000</v>
      </c>
      <c r="BY388" s="73">
        <v>1300000000</v>
      </c>
      <c r="BZ388" s="73">
        <v>0</v>
      </c>
      <c r="CA388" s="73">
        <v>0</v>
      </c>
      <c r="CB388" s="73">
        <v>0</v>
      </c>
      <c r="CC388" s="73">
        <v>0</v>
      </c>
      <c r="CD388" s="73">
        <v>0</v>
      </c>
      <c r="CE388" s="73">
        <v>0</v>
      </c>
      <c r="CF388" s="73">
        <v>0</v>
      </c>
      <c r="CG388" s="73">
        <v>0</v>
      </c>
      <c r="CH388" s="73">
        <v>0</v>
      </c>
      <c r="CI388" s="73">
        <v>0</v>
      </c>
      <c r="CJ388" s="73">
        <v>0</v>
      </c>
      <c r="CK388" s="63" t="s">
        <v>3043</v>
      </c>
      <c r="CL388" s="74" t="s">
        <v>727</v>
      </c>
      <c r="CM388" s="74" t="s">
        <v>728</v>
      </c>
      <c r="CN388" s="74" t="s">
        <v>195</v>
      </c>
      <c r="CO388" s="60">
        <v>2</v>
      </c>
      <c r="CP388" s="61" t="s">
        <v>2276</v>
      </c>
      <c r="CQ388" s="60">
        <v>207</v>
      </c>
      <c r="CR388" s="61" t="s">
        <v>2989</v>
      </c>
      <c r="CS388" s="60">
        <v>20702</v>
      </c>
      <c r="CT388" s="61" t="s">
        <v>3044</v>
      </c>
      <c r="CU388" s="62">
        <v>2070201</v>
      </c>
      <c r="CV388" s="63" t="s">
        <v>3045</v>
      </c>
      <c r="CW388" s="100" t="s">
        <v>3046</v>
      </c>
      <c r="CX388" s="100" t="s">
        <v>2276</v>
      </c>
      <c r="CY388" s="100" t="s">
        <v>2989</v>
      </c>
      <c r="CZ388" s="100" t="s">
        <v>3044</v>
      </c>
      <c r="DA388" s="100" t="s">
        <v>3045</v>
      </c>
    </row>
    <row r="389" spans="2:105" ht="102" hidden="1" x14ac:dyDescent="0.25">
      <c r="B389" s="65" t="s">
        <v>3047</v>
      </c>
      <c r="C389" s="65" t="s">
        <v>3048</v>
      </c>
      <c r="D389" s="63" t="s">
        <v>564</v>
      </c>
      <c r="E389" s="100" t="s">
        <v>3038</v>
      </c>
      <c r="F389" s="63" t="s">
        <v>3039</v>
      </c>
      <c r="G389" s="62" t="s">
        <v>183</v>
      </c>
      <c r="H389" s="63" t="s">
        <v>567</v>
      </c>
      <c r="I389" s="63" t="s">
        <v>810</v>
      </c>
      <c r="J389" s="307">
        <v>2015</v>
      </c>
      <c r="K389" s="308">
        <v>0</v>
      </c>
      <c r="L389" s="63" t="s">
        <v>1650</v>
      </c>
      <c r="M389" s="63" t="s">
        <v>3049</v>
      </c>
      <c r="N389" s="63" t="s">
        <v>3050</v>
      </c>
      <c r="O389" s="63" t="s">
        <v>3051</v>
      </c>
      <c r="P389" s="63" t="s">
        <v>246</v>
      </c>
      <c r="Q389" s="63" t="s">
        <v>3052</v>
      </c>
      <c r="R389" s="63"/>
      <c r="S389" s="68">
        <v>30</v>
      </c>
      <c r="T389" s="69">
        <v>10</v>
      </c>
      <c r="U389" s="69">
        <v>20</v>
      </c>
      <c r="V389" s="69">
        <v>30</v>
      </c>
      <c r="W389" s="69">
        <v>30</v>
      </c>
      <c r="X389" s="71">
        <v>1000000000</v>
      </c>
      <c r="Y389" s="79">
        <v>1000000000</v>
      </c>
      <c r="Z389" s="79"/>
      <c r="AA389" s="79"/>
      <c r="AB389" s="79"/>
      <c r="AC389" s="79"/>
      <c r="AD389" s="79"/>
      <c r="AE389" s="79"/>
      <c r="AF389" s="79"/>
      <c r="AG389" s="79"/>
      <c r="AH389" s="79"/>
      <c r="AI389" s="79"/>
      <c r="AJ389" s="79"/>
      <c r="AK389" s="71">
        <v>0</v>
      </c>
      <c r="AL389" s="79"/>
      <c r="AM389" s="79"/>
      <c r="AN389" s="79"/>
      <c r="AO389" s="79"/>
      <c r="AP389" s="79"/>
      <c r="AQ389" s="79"/>
      <c r="AR389" s="79"/>
      <c r="AS389" s="79"/>
      <c r="AT389" s="79"/>
      <c r="AU389" s="79"/>
      <c r="AV389" s="79"/>
      <c r="AW389" s="79"/>
      <c r="AX389" s="71">
        <v>0</v>
      </c>
      <c r="AY389" s="79"/>
      <c r="AZ389" s="79"/>
      <c r="BA389" s="79"/>
      <c r="BB389" s="79"/>
      <c r="BC389" s="79"/>
      <c r="BD389" s="79"/>
      <c r="BE389" s="79"/>
      <c r="BF389" s="79"/>
      <c r="BG389" s="79"/>
      <c r="BH389" s="79"/>
      <c r="BI389" s="79"/>
      <c r="BJ389" s="79"/>
      <c r="BK389" s="71">
        <v>0</v>
      </c>
      <c r="BL389" s="79"/>
      <c r="BM389" s="79"/>
      <c r="BN389" s="79"/>
      <c r="BO389" s="79"/>
      <c r="BP389" s="79"/>
      <c r="BQ389" s="79"/>
      <c r="BR389" s="79"/>
      <c r="BS389" s="79"/>
      <c r="BT389" s="79"/>
      <c r="BU389" s="79"/>
      <c r="BV389" s="79"/>
      <c r="BW389" s="79"/>
      <c r="BX389" s="71">
        <v>1000000000</v>
      </c>
      <c r="BY389" s="73">
        <v>1000000000</v>
      </c>
      <c r="BZ389" s="73">
        <v>0</v>
      </c>
      <c r="CA389" s="73">
        <v>0</v>
      </c>
      <c r="CB389" s="73">
        <v>0</v>
      </c>
      <c r="CC389" s="73">
        <v>0</v>
      </c>
      <c r="CD389" s="73">
        <v>0</v>
      </c>
      <c r="CE389" s="73">
        <v>0</v>
      </c>
      <c r="CF389" s="73">
        <v>0</v>
      </c>
      <c r="CG389" s="73">
        <v>0</v>
      </c>
      <c r="CH389" s="73">
        <v>0</v>
      </c>
      <c r="CI389" s="73">
        <v>0</v>
      </c>
      <c r="CJ389" s="73">
        <v>0</v>
      </c>
      <c r="CK389" s="63" t="s">
        <v>3053</v>
      </c>
      <c r="CL389" s="74" t="s">
        <v>727</v>
      </c>
      <c r="CM389" s="74" t="s">
        <v>728</v>
      </c>
      <c r="CN389" s="74" t="s">
        <v>195</v>
      </c>
      <c r="CO389" s="60">
        <v>2</v>
      </c>
      <c r="CP389" s="61" t="s">
        <v>2276</v>
      </c>
      <c r="CQ389" s="60">
        <v>207</v>
      </c>
      <c r="CR389" s="61" t="s">
        <v>2989</v>
      </c>
      <c r="CS389" s="60">
        <v>20702</v>
      </c>
      <c r="CT389" s="61" t="s">
        <v>3044</v>
      </c>
      <c r="CU389" s="62">
        <v>2070201</v>
      </c>
      <c r="CV389" s="63" t="s">
        <v>3045</v>
      </c>
      <c r="CW389" s="100" t="s">
        <v>3046</v>
      </c>
      <c r="CX389" s="100" t="s">
        <v>2276</v>
      </c>
      <c r="CY389" s="100" t="s">
        <v>2989</v>
      </c>
      <c r="CZ389" s="100" t="s">
        <v>3044</v>
      </c>
      <c r="DA389" s="100" t="s">
        <v>3045</v>
      </c>
    </row>
    <row r="390" spans="2:105" ht="127.5" hidden="1" x14ac:dyDescent="0.25">
      <c r="B390" s="99" t="s">
        <v>3054</v>
      </c>
      <c r="C390" s="65" t="s">
        <v>3055</v>
      </c>
      <c r="D390" s="63" t="s">
        <v>2349</v>
      </c>
      <c r="E390" s="100" t="s">
        <v>3056</v>
      </c>
      <c r="F390" s="63" t="s">
        <v>3057</v>
      </c>
      <c r="G390" s="62" t="s">
        <v>183</v>
      </c>
      <c r="H390" s="63" t="s">
        <v>514</v>
      </c>
      <c r="I390" s="63" t="s">
        <v>185</v>
      </c>
      <c r="J390" s="307"/>
      <c r="K390" s="308"/>
      <c r="L390" s="63" t="s">
        <v>186</v>
      </c>
      <c r="M390" s="63" t="s">
        <v>3058</v>
      </c>
      <c r="N390" s="63" t="s">
        <v>3059</v>
      </c>
      <c r="O390" s="63" t="s">
        <v>3060</v>
      </c>
      <c r="P390" s="63" t="s">
        <v>657</v>
      </c>
      <c r="Q390" s="63" t="s">
        <v>3061</v>
      </c>
      <c r="R390" s="63"/>
      <c r="S390" s="68">
        <v>18</v>
      </c>
      <c r="T390" s="69">
        <v>4</v>
      </c>
      <c r="U390" s="69">
        <v>10</v>
      </c>
      <c r="V390" s="69">
        <v>14</v>
      </c>
      <c r="W390" s="69">
        <v>18</v>
      </c>
      <c r="X390" s="71">
        <v>575000000</v>
      </c>
      <c r="Y390" s="79">
        <v>175000000</v>
      </c>
      <c r="Z390" s="79"/>
      <c r="AA390" s="79"/>
      <c r="AB390" s="79"/>
      <c r="AC390" s="79"/>
      <c r="AD390" s="79"/>
      <c r="AE390" s="79"/>
      <c r="AF390" s="79"/>
      <c r="AG390" s="79">
        <v>400000000</v>
      </c>
      <c r="AH390" s="79"/>
      <c r="AI390" s="79"/>
      <c r="AJ390" s="79"/>
      <c r="AK390" s="71">
        <v>275000000</v>
      </c>
      <c r="AL390" s="79">
        <v>275000000</v>
      </c>
      <c r="AM390" s="79"/>
      <c r="AN390" s="79"/>
      <c r="AO390" s="79"/>
      <c r="AP390" s="79"/>
      <c r="AQ390" s="79"/>
      <c r="AR390" s="79"/>
      <c r="AS390" s="79"/>
      <c r="AT390" s="79"/>
      <c r="AU390" s="79"/>
      <c r="AV390" s="79"/>
      <c r="AW390" s="79"/>
      <c r="AX390" s="71">
        <v>175000000</v>
      </c>
      <c r="AY390" s="79">
        <v>175000000</v>
      </c>
      <c r="AZ390" s="79"/>
      <c r="BA390" s="79"/>
      <c r="BB390" s="79"/>
      <c r="BC390" s="79"/>
      <c r="BD390" s="79"/>
      <c r="BE390" s="79"/>
      <c r="BF390" s="79"/>
      <c r="BG390" s="79"/>
      <c r="BH390" s="79"/>
      <c r="BI390" s="79"/>
      <c r="BJ390" s="79"/>
      <c r="BK390" s="71">
        <v>175000000</v>
      </c>
      <c r="BL390" s="79">
        <v>175000000</v>
      </c>
      <c r="BM390" s="79"/>
      <c r="BN390" s="79"/>
      <c r="BO390" s="79"/>
      <c r="BP390" s="79"/>
      <c r="BQ390" s="79"/>
      <c r="BR390" s="79"/>
      <c r="BS390" s="79"/>
      <c r="BT390" s="79"/>
      <c r="BU390" s="79"/>
      <c r="BV390" s="79"/>
      <c r="BW390" s="79"/>
      <c r="BX390" s="71">
        <v>1200000000</v>
      </c>
      <c r="BY390" s="73">
        <v>800000000</v>
      </c>
      <c r="BZ390" s="73">
        <v>0</v>
      </c>
      <c r="CA390" s="73">
        <v>0</v>
      </c>
      <c r="CB390" s="73">
        <v>0</v>
      </c>
      <c r="CC390" s="73">
        <v>0</v>
      </c>
      <c r="CD390" s="73">
        <v>0</v>
      </c>
      <c r="CE390" s="73">
        <v>0</v>
      </c>
      <c r="CF390" s="73">
        <v>0</v>
      </c>
      <c r="CG390" s="73">
        <v>400000000</v>
      </c>
      <c r="CH390" s="73">
        <v>0</v>
      </c>
      <c r="CI390" s="73">
        <v>0</v>
      </c>
      <c r="CJ390" s="73">
        <v>0</v>
      </c>
      <c r="CK390" s="63" t="s">
        <v>3062</v>
      </c>
      <c r="CL390" s="74" t="s">
        <v>2302</v>
      </c>
      <c r="CM390" s="74" t="s">
        <v>876</v>
      </c>
      <c r="CN390" s="74" t="s">
        <v>195</v>
      </c>
      <c r="CO390" s="60">
        <v>2</v>
      </c>
      <c r="CP390" s="61" t="s">
        <v>2276</v>
      </c>
      <c r="CQ390" s="60">
        <v>207</v>
      </c>
      <c r="CR390" s="61" t="s">
        <v>2989</v>
      </c>
      <c r="CS390" s="60">
        <v>20703</v>
      </c>
      <c r="CT390" s="61" t="s">
        <v>3063</v>
      </c>
      <c r="CU390" s="62">
        <v>2070301</v>
      </c>
      <c r="CV390" s="63" t="s">
        <v>3064</v>
      </c>
      <c r="CW390" s="100" t="s">
        <v>3065</v>
      </c>
      <c r="CX390" s="100" t="s">
        <v>2276</v>
      </c>
      <c r="CY390" s="100" t="s">
        <v>2989</v>
      </c>
      <c r="CZ390" s="100" t="s">
        <v>3063</v>
      </c>
      <c r="DA390" s="100" t="s">
        <v>3064</v>
      </c>
    </row>
    <row r="391" spans="2:105" ht="127.5" hidden="1" x14ac:dyDescent="0.25">
      <c r="B391" s="99" t="s">
        <v>3066</v>
      </c>
      <c r="C391" s="65" t="s">
        <v>3067</v>
      </c>
      <c r="D391" s="63" t="s">
        <v>2349</v>
      </c>
      <c r="E391" s="100" t="s">
        <v>3056</v>
      </c>
      <c r="F391" s="63" t="s">
        <v>3057</v>
      </c>
      <c r="G391" s="62" t="s">
        <v>183</v>
      </c>
      <c r="H391" s="63" t="s">
        <v>514</v>
      </c>
      <c r="I391" s="63" t="s">
        <v>185</v>
      </c>
      <c r="J391" s="307"/>
      <c r="K391" s="308"/>
      <c r="L391" s="63" t="s">
        <v>186</v>
      </c>
      <c r="M391" s="63" t="s">
        <v>3068</v>
      </c>
      <c r="N391" s="63" t="s">
        <v>3069</v>
      </c>
      <c r="O391" s="63" t="s">
        <v>3070</v>
      </c>
      <c r="P391" s="63" t="s">
        <v>657</v>
      </c>
      <c r="Q391" s="63" t="s">
        <v>3071</v>
      </c>
      <c r="R391" s="63"/>
      <c r="S391" s="68">
        <v>8</v>
      </c>
      <c r="T391" s="69">
        <v>2</v>
      </c>
      <c r="U391" s="69">
        <v>4</v>
      </c>
      <c r="V391" s="69">
        <v>6</v>
      </c>
      <c r="W391" s="69">
        <v>8</v>
      </c>
      <c r="X391" s="71">
        <v>130000000</v>
      </c>
      <c r="Y391" s="79">
        <v>100000000</v>
      </c>
      <c r="Z391" s="79"/>
      <c r="AA391" s="79"/>
      <c r="AB391" s="79"/>
      <c r="AC391" s="79"/>
      <c r="AD391" s="79"/>
      <c r="AE391" s="79"/>
      <c r="AF391" s="79"/>
      <c r="AG391" s="79">
        <v>30000000</v>
      </c>
      <c r="AH391" s="79"/>
      <c r="AI391" s="79"/>
      <c r="AJ391" s="79"/>
      <c r="AK391" s="71">
        <v>150000000</v>
      </c>
      <c r="AL391" s="101">
        <v>100000000</v>
      </c>
      <c r="AM391" s="79"/>
      <c r="AN391" s="79"/>
      <c r="AO391" s="79"/>
      <c r="AP391" s="79"/>
      <c r="AQ391" s="79"/>
      <c r="AR391" s="79"/>
      <c r="AS391" s="79"/>
      <c r="AT391" s="101">
        <v>50000000</v>
      </c>
      <c r="AU391" s="79"/>
      <c r="AV391" s="79"/>
      <c r="AW391" s="79"/>
      <c r="AX391" s="71">
        <v>150000000</v>
      </c>
      <c r="AY391" s="101">
        <v>100000000</v>
      </c>
      <c r="AZ391" s="79"/>
      <c r="BA391" s="79"/>
      <c r="BB391" s="79"/>
      <c r="BC391" s="79"/>
      <c r="BD391" s="79"/>
      <c r="BE391" s="79"/>
      <c r="BF391" s="79"/>
      <c r="BG391" s="101">
        <v>50000000</v>
      </c>
      <c r="BH391" s="79"/>
      <c r="BI391" s="79"/>
      <c r="BJ391" s="79"/>
      <c r="BK391" s="71">
        <v>150000000</v>
      </c>
      <c r="BL391" s="101">
        <v>100000000</v>
      </c>
      <c r="BM391" s="79"/>
      <c r="BN391" s="79"/>
      <c r="BO391" s="79"/>
      <c r="BP391" s="79"/>
      <c r="BQ391" s="79"/>
      <c r="BR391" s="79"/>
      <c r="BS391" s="79"/>
      <c r="BT391" s="101">
        <v>50000000</v>
      </c>
      <c r="BU391" s="79"/>
      <c r="BV391" s="79"/>
      <c r="BW391" s="79"/>
      <c r="BX391" s="71">
        <v>580000000</v>
      </c>
      <c r="BY391" s="73">
        <v>400000000</v>
      </c>
      <c r="BZ391" s="73">
        <v>0</v>
      </c>
      <c r="CA391" s="73">
        <v>0</v>
      </c>
      <c r="CB391" s="73">
        <v>0</v>
      </c>
      <c r="CC391" s="73">
        <v>0</v>
      </c>
      <c r="CD391" s="73">
        <v>0</v>
      </c>
      <c r="CE391" s="73">
        <v>0</v>
      </c>
      <c r="CF391" s="73">
        <v>0</v>
      </c>
      <c r="CG391" s="73">
        <v>180000000</v>
      </c>
      <c r="CH391" s="73">
        <v>0</v>
      </c>
      <c r="CI391" s="73">
        <v>0</v>
      </c>
      <c r="CJ391" s="73">
        <v>0</v>
      </c>
      <c r="CK391" s="63" t="s">
        <v>3072</v>
      </c>
      <c r="CL391" s="74" t="s">
        <v>2302</v>
      </c>
      <c r="CM391" s="74" t="s">
        <v>876</v>
      </c>
      <c r="CN391" s="74" t="s">
        <v>195</v>
      </c>
      <c r="CO391" s="60">
        <v>2</v>
      </c>
      <c r="CP391" s="61" t="s">
        <v>2276</v>
      </c>
      <c r="CQ391" s="60">
        <v>207</v>
      </c>
      <c r="CR391" s="61" t="s">
        <v>2989</v>
      </c>
      <c r="CS391" s="60">
        <v>20703</v>
      </c>
      <c r="CT391" s="61" t="s">
        <v>3063</v>
      </c>
      <c r="CU391" s="62">
        <v>2070301</v>
      </c>
      <c r="CV391" s="63" t="s">
        <v>3064</v>
      </c>
      <c r="CW391" s="100" t="s">
        <v>3065</v>
      </c>
      <c r="CX391" s="100" t="s">
        <v>2276</v>
      </c>
      <c r="CY391" s="100" t="s">
        <v>2989</v>
      </c>
      <c r="CZ391" s="100" t="s">
        <v>3063</v>
      </c>
      <c r="DA391" s="100" t="s">
        <v>3064</v>
      </c>
    </row>
    <row r="392" spans="2:105" ht="127.5" hidden="1" x14ac:dyDescent="0.25">
      <c r="B392" s="99" t="s">
        <v>3073</v>
      </c>
      <c r="C392" s="65" t="s">
        <v>3074</v>
      </c>
      <c r="D392" s="63" t="s">
        <v>2349</v>
      </c>
      <c r="E392" s="100" t="s">
        <v>3056</v>
      </c>
      <c r="F392" s="63" t="s">
        <v>3057</v>
      </c>
      <c r="G392" s="62" t="s">
        <v>183</v>
      </c>
      <c r="H392" s="63" t="s">
        <v>514</v>
      </c>
      <c r="I392" s="63" t="s">
        <v>185</v>
      </c>
      <c r="J392" s="307"/>
      <c r="K392" s="308"/>
      <c r="L392" s="63" t="s">
        <v>186</v>
      </c>
      <c r="M392" s="63" t="s">
        <v>3075</v>
      </c>
      <c r="N392" s="63" t="s">
        <v>3076</v>
      </c>
      <c r="O392" s="63" t="s">
        <v>3077</v>
      </c>
      <c r="P392" s="63" t="s">
        <v>257</v>
      </c>
      <c r="Q392" s="63"/>
      <c r="R392" s="63"/>
      <c r="S392" s="68">
        <v>4</v>
      </c>
      <c r="T392" s="69">
        <v>1</v>
      </c>
      <c r="U392" s="69">
        <v>2</v>
      </c>
      <c r="V392" s="69">
        <v>3</v>
      </c>
      <c r="W392" s="69">
        <v>4</v>
      </c>
      <c r="X392" s="71">
        <v>160000000</v>
      </c>
      <c r="Y392" s="101">
        <v>100000000</v>
      </c>
      <c r="Z392" s="79"/>
      <c r="AA392" s="79"/>
      <c r="AB392" s="79"/>
      <c r="AC392" s="79"/>
      <c r="AD392" s="79"/>
      <c r="AE392" s="79"/>
      <c r="AF392" s="79"/>
      <c r="AG392" s="79">
        <v>60000000</v>
      </c>
      <c r="AH392" s="79"/>
      <c r="AI392" s="79"/>
      <c r="AJ392" s="79"/>
      <c r="AK392" s="71">
        <v>130000000</v>
      </c>
      <c r="AL392" s="101">
        <v>100000000</v>
      </c>
      <c r="AM392" s="79"/>
      <c r="AN392" s="79"/>
      <c r="AO392" s="79"/>
      <c r="AP392" s="79"/>
      <c r="AQ392" s="79"/>
      <c r="AR392" s="79"/>
      <c r="AS392" s="79"/>
      <c r="AT392" s="101">
        <v>30000000</v>
      </c>
      <c r="AU392" s="79"/>
      <c r="AV392" s="79"/>
      <c r="AW392" s="79"/>
      <c r="AX392" s="71">
        <v>130000000</v>
      </c>
      <c r="AY392" s="101">
        <v>100000000</v>
      </c>
      <c r="AZ392" s="79"/>
      <c r="BA392" s="79"/>
      <c r="BB392" s="79"/>
      <c r="BC392" s="79"/>
      <c r="BD392" s="79"/>
      <c r="BE392" s="79"/>
      <c r="BF392" s="79"/>
      <c r="BG392" s="101">
        <v>30000000</v>
      </c>
      <c r="BH392" s="79"/>
      <c r="BI392" s="79"/>
      <c r="BJ392" s="79"/>
      <c r="BK392" s="71">
        <v>130000000</v>
      </c>
      <c r="BL392" s="101">
        <v>100000000</v>
      </c>
      <c r="BM392" s="79"/>
      <c r="BN392" s="79"/>
      <c r="BO392" s="79"/>
      <c r="BP392" s="79"/>
      <c r="BQ392" s="79"/>
      <c r="BR392" s="79"/>
      <c r="BS392" s="79"/>
      <c r="BT392" s="101">
        <v>30000000</v>
      </c>
      <c r="BU392" s="79"/>
      <c r="BV392" s="79"/>
      <c r="BW392" s="79"/>
      <c r="BX392" s="71">
        <v>550000000</v>
      </c>
      <c r="BY392" s="73">
        <v>400000000</v>
      </c>
      <c r="BZ392" s="73">
        <v>0</v>
      </c>
      <c r="CA392" s="73">
        <v>0</v>
      </c>
      <c r="CB392" s="73">
        <v>0</v>
      </c>
      <c r="CC392" s="73">
        <v>0</v>
      </c>
      <c r="CD392" s="73">
        <v>0</v>
      </c>
      <c r="CE392" s="73">
        <v>0</v>
      </c>
      <c r="CF392" s="73">
        <v>0</v>
      </c>
      <c r="CG392" s="73">
        <v>150000000</v>
      </c>
      <c r="CH392" s="73">
        <v>0</v>
      </c>
      <c r="CI392" s="73">
        <v>0</v>
      </c>
      <c r="CJ392" s="73">
        <v>0</v>
      </c>
      <c r="CK392" s="63" t="s">
        <v>3078</v>
      </c>
      <c r="CL392" s="74" t="s">
        <v>2302</v>
      </c>
      <c r="CM392" s="74" t="s">
        <v>876</v>
      </c>
      <c r="CN392" s="74" t="s">
        <v>877</v>
      </c>
      <c r="CO392" s="60">
        <v>2</v>
      </c>
      <c r="CP392" s="61" t="s">
        <v>2276</v>
      </c>
      <c r="CQ392" s="60">
        <v>207</v>
      </c>
      <c r="CR392" s="61" t="s">
        <v>2989</v>
      </c>
      <c r="CS392" s="60">
        <v>20703</v>
      </c>
      <c r="CT392" s="61" t="s">
        <v>3063</v>
      </c>
      <c r="CU392" s="62">
        <v>2070301</v>
      </c>
      <c r="CV392" s="63" t="s">
        <v>3064</v>
      </c>
      <c r="CW392" s="100" t="s">
        <v>3065</v>
      </c>
      <c r="CX392" s="100" t="s">
        <v>2276</v>
      </c>
      <c r="CY392" s="100" t="s">
        <v>2989</v>
      </c>
      <c r="CZ392" s="100" t="s">
        <v>3063</v>
      </c>
      <c r="DA392" s="100" t="s">
        <v>3064</v>
      </c>
    </row>
    <row r="393" spans="2:105" ht="127.5" hidden="1" x14ac:dyDescent="0.25">
      <c r="B393" s="99" t="s">
        <v>3079</v>
      </c>
      <c r="C393" s="65" t="s">
        <v>3080</v>
      </c>
      <c r="D393" s="63" t="s">
        <v>1166</v>
      </c>
      <c r="E393" s="100" t="s">
        <v>3056</v>
      </c>
      <c r="F393" s="63" t="s">
        <v>3057</v>
      </c>
      <c r="G393" s="62" t="s">
        <v>183</v>
      </c>
      <c r="H393" s="63" t="s">
        <v>514</v>
      </c>
      <c r="I393" s="63" t="s">
        <v>185</v>
      </c>
      <c r="J393" s="307">
        <v>2015</v>
      </c>
      <c r="K393" s="308" t="s">
        <v>490</v>
      </c>
      <c r="L393" s="63" t="s">
        <v>242</v>
      </c>
      <c r="M393" s="63" t="s">
        <v>3081</v>
      </c>
      <c r="N393" s="63" t="s">
        <v>3082</v>
      </c>
      <c r="O393" s="63" t="s">
        <v>3083</v>
      </c>
      <c r="P393" s="63" t="s">
        <v>257</v>
      </c>
      <c r="Q393" s="63" t="s">
        <v>232</v>
      </c>
      <c r="R393" s="63"/>
      <c r="S393" s="68">
        <v>2</v>
      </c>
      <c r="T393" s="69">
        <v>0.5</v>
      </c>
      <c r="U393" s="69">
        <v>1</v>
      </c>
      <c r="V393" s="69">
        <v>1.5</v>
      </c>
      <c r="W393" s="69">
        <v>2</v>
      </c>
      <c r="X393" s="71">
        <v>78944417</v>
      </c>
      <c r="Y393" s="97">
        <v>78944417</v>
      </c>
      <c r="Z393" s="79"/>
      <c r="AA393" s="79"/>
      <c r="AB393" s="79"/>
      <c r="AC393" s="79"/>
      <c r="AD393" s="79"/>
      <c r="AE393" s="79"/>
      <c r="AF393" s="79"/>
      <c r="AG393" s="79"/>
      <c r="AH393" s="79"/>
      <c r="AI393" s="79"/>
      <c r="AJ393" s="79"/>
      <c r="AK393" s="71">
        <v>84865248</v>
      </c>
      <c r="AL393" s="97">
        <v>84865248</v>
      </c>
      <c r="AM393" s="79"/>
      <c r="AN393" s="79"/>
      <c r="AO393" s="79"/>
      <c r="AP393" s="79"/>
      <c r="AQ393" s="79"/>
      <c r="AR393" s="79"/>
      <c r="AS393" s="79"/>
      <c r="AT393" s="79"/>
      <c r="AU393" s="79"/>
      <c r="AV393" s="79"/>
      <c r="AW393" s="79"/>
      <c r="AX393" s="71">
        <v>91230142</v>
      </c>
      <c r="AY393" s="97">
        <v>91230142</v>
      </c>
      <c r="AZ393" s="79"/>
      <c r="BA393" s="79"/>
      <c r="BB393" s="79"/>
      <c r="BC393" s="79"/>
      <c r="BD393" s="79"/>
      <c r="BE393" s="79"/>
      <c r="BF393" s="79"/>
      <c r="BG393" s="79"/>
      <c r="BH393" s="79"/>
      <c r="BI393" s="79"/>
      <c r="BJ393" s="79"/>
      <c r="BK393" s="71">
        <v>98072403</v>
      </c>
      <c r="BL393" s="97">
        <v>98072403</v>
      </c>
      <c r="BM393" s="79"/>
      <c r="BN393" s="79"/>
      <c r="BO393" s="79"/>
      <c r="BP393" s="79"/>
      <c r="BQ393" s="79"/>
      <c r="BR393" s="79"/>
      <c r="BS393" s="79"/>
      <c r="BT393" s="79"/>
      <c r="BU393" s="79"/>
      <c r="BV393" s="79"/>
      <c r="BW393" s="79"/>
      <c r="BX393" s="71">
        <v>353112210</v>
      </c>
      <c r="BY393" s="73">
        <v>353112210</v>
      </c>
      <c r="BZ393" s="73">
        <v>0</v>
      </c>
      <c r="CA393" s="73">
        <v>0</v>
      </c>
      <c r="CB393" s="73">
        <v>0</v>
      </c>
      <c r="CC393" s="73">
        <v>0</v>
      </c>
      <c r="CD393" s="73">
        <v>0</v>
      </c>
      <c r="CE393" s="73">
        <v>0</v>
      </c>
      <c r="CF393" s="73">
        <v>0</v>
      </c>
      <c r="CG393" s="73">
        <v>0</v>
      </c>
      <c r="CH393" s="73">
        <v>0</v>
      </c>
      <c r="CI393" s="73">
        <v>0</v>
      </c>
      <c r="CJ393" s="73">
        <v>0</v>
      </c>
      <c r="CK393" s="63" t="s">
        <v>3084</v>
      </c>
      <c r="CL393" s="74" t="s">
        <v>2302</v>
      </c>
      <c r="CM393" s="74" t="s">
        <v>876</v>
      </c>
      <c r="CN393" s="74" t="s">
        <v>195</v>
      </c>
      <c r="CO393" s="60">
        <v>2</v>
      </c>
      <c r="CP393" s="61" t="s">
        <v>2276</v>
      </c>
      <c r="CQ393" s="60">
        <v>207</v>
      </c>
      <c r="CR393" s="61" t="s">
        <v>2989</v>
      </c>
      <c r="CS393" s="60">
        <v>20703</v>
      </c>
      <c r="CT393" s="61" t="s">
        <v>3063</v>
      </c>
      <c r="CU393" s="62">
        <v>2070301</v>
      </c>
      <c r="CV393" s="63" t="s">
        <v>3064</v>
      </c>
      <c r="CW393" s="100" t="s">
        <v>3065</v>
      </c>
      <c r="CX393" s="100" t="s">
        <v>2276</v>
      </c>
      <c r="CY393" s="100" t="s">
        <v>2989</v>
      </c>
      <c r="CZ393" s="100" t="s">
        <v>3063</v>
      </c>
      <c r="DA393" s="100" t="s">
        <v>3064</v>
      </c>
    </row>
    <row r="394" spans="2:105" ht="102" hidden="1" x14ac:dyDescent="0.25">
      <c r="B394" s="99" t="s">
        <v>3085</v>
      </c>
      <c r="C394" s="65" t="s">
        <v>3086</v>
      </c>
      <c r="D394" s="63" t="s">
        <v>1166</v>
      </c>
      <c r="E394" s="100" t="s">
        <v>3056</v>
      </c>
      <c r="F394" s="63" t="s">
        <v>3057</v>
      </c>
      <c r="G394" s="62" t="s">
        <v>240</v>
      </c>
      <c r="H394" s="63" t="s">
        <v>514</v>
      </c>
      <c r="I394" s="63" t="s">
        <v>185</v>
      </c>
      <c r="J394" s="307">
        <v>2016</v>
      </c>
      <c r="K394" s="308">
        <v>4</v>
      </c>
      <c r="L394" s="63" t="s">
        <v>242</v>
      </c>
      <c r="M394" s="63" t="s">
        <v>3087</v>
      </c>
      <c r="N394" s="63" t="s">
        <v>3088</v>
      </c>
      <c r="O394" s="63" t="s">
        <v>3089</v>
      </c>
      <c r="P394" s="63" t="s">
        <v>257</v>
      </c>
      <c r="Q394" s="63" t="s">
        <v>232</v>
      </c>
      <c r="R394" s="63"/>
      <c r="S394" s="68">
        <v>4</v>
      </c>
      <c r="T394" s="69">
        <v>4</v>
      </c>
      <c r="U394" s="69">
        <v>4</v>
      </c>
      <c r="V394" s="69">
        <v>4</v>
      </c>
      <c r="W394" s="69">
        <v>4</v>
      </c>
      <c r="X394" s="71">
        <v>50045182</v>
      </c>
      <c r="Y394" s="97">
        <v>50045182</v>
      </c>
      <c r="Z394" s="79"/>
      <c r="AA394" s="79"/>
      <c r="AB394" s="79"/>
      <c r="AC394" s="79"/>
      <c r="AD394" s="79"/>
      <c r="AE394" s="79"/>
      <c r="AF394" s="79"/>
      <c r="AG394" s="79"/>
      <c r="AH394" s="79"/>
      <c r="AI394" s="79"/>
      <c r="AJ394" s="79"/>
      <c r="AK394" s="71">
        <v>53798571</v>
      </c>
      <c r="AL394" s="97">
        <v>53798571</v>
      </c>
      <c r="AM394" s="79"/>
      <c r="AN394" s="79"/>
      <c r="AO394" s="79"/>
      <c r="AP394" s="79"/>
      <c r="AQ394" s="79"/>
      <c r="AR394" s="79"/>
      <c r="AS394" s="79"/>
      <c r="AT394" s="79"/>
      <c r="AU394" s="79"/>
      <c r="AV394" s="79"/>
      <c r="AW394" s="79"/>
      <c r="AX394" s="71">
        <v>57833463</v>
      </c>
      <c r="AY394" s="97">
        <v>57833463</v>
      </c>
      <c r="AZ394" s="79"/>
      <c r="BA394" s="79"/>
      <c r="BB394" s="79"/>
      <c r="BC394" s="79"/>
      <c r="BD394" s="79"/>
      <c r="BE394" s="79"/>
      <c r="BF394" s="79"/>
      <c r="BG394" s="79"/>
      <c r="BH394" s="79"/>
      <c r="BI394" s="79"/>
      <c r="BJ394" s="79"/>
      <c r="BK394" s="71">
        <v>62170973</v>
      </c>
      <c r="BL394" s="97">
        <v>62170973</v>
      </c>
      <c r="BM394" s="79"/>
      <c r="BN394" s="79"/>
      <c r="BO394" s="79"/>
      <c r="BP394" s="79"/>
      <c r="BQ394" s="79"/>
      <c r="BR394" s="79"/>
      <c r="BS394" s="79"/>
      <c r="BT394" s="79"/>
      <c r="BU394" s="79"/>
      <c r="BV394" s="79"/>
      <c r="BW394" s="79"/>
      <c r="BX394" s="71">
        <v>223848189</v>
      </c>
      <c r="BY394" s="73">
        <v>223848189</v>
      </c>
      <c r="BZ394" s="73">
        <v>0</v>
      </c>
      <c r="CA394" s="73">
        <v>0</v>
      </c>
      <c r="CB394" s="73">
        <v>0</v>
      </c>
      <c r="CC394" s="73">
        <v>0</v>
      </c>
      <c r="CD394" s="73">
        <v>0</v>
      </c>
      <c r="CE394" s="73">
        <v>0</v>
      </c>
      <c r="CF394" s="73">
        <v>0</v>
      </c>
      <c r="CG394" s="73">
        <v>0</v>
      </c>
      <c r="CH394" s="73">
        <v>0</v>
      </c>
      <c r="CI394" s="73">
        <v>0</v>
      </c>
      <c r="CJ394" s="73">
        <v>0</v>
      </c>
      <c r="CK394" s="63" t="s">
        <v>3090</v>
      </c>
      <c r="CL394" s="74" t="s">
        <v>2302</v>
      </c>
      <c r="CM394" s="74" t="s">
        <v>876</v>
      </c>
      <c r="CN394" s="74" t="s">
        <v>195</v>
      </c>
      <c r="CO394" s="60">
        <v>2</v>
      </c>
      <c r="CP394" s="61" t="s">
        <v>2276</v>
      </c>
      <c r="CQ394" s="60">
        <v>207</v>
      </c>
      <c r="CR394" s="61" t="s">
        <v>2989</v>
      </c>
      <c r="CS394" s="60">
        <v>20703</v>
      </c>
      <c r="CT394" s="61" t="s">
        <v>3063</v>
      </c>
      <c r="CU394" s="62">
        <v>2070302</v>
      </c>
      <c r="CV394" s="63" t="s">
        <v>3091</v>
      </c>
      <c r="CW394" s="100" t="s">
        <v>3065</v>
      </c>
      <c r="CX394" s="100" t="s">
        <v>2276</v>
      </c>
      <c r="CY394" s="100" t="s">
        <v>2989</v>
      </c>
      <c r="CZ394" s="100" t="s">
        <v>3063</v>
      </c>
      <c r="DA394" s="100" t="s">
        <v>3091</v>
      </c>
    </row>
    <row r="395" spans="2:105" ht="102" hidden="1" x14ac:dyDescent="0.25">
      <c r="B395" s="99" t="s">
        <v>3092</v>
      </c>
      <c r="C395" s="75" t="s">
        <v>3093</v>
      </c>
      <c r="D395" s="63" t="s">
        <v>2349</v>
      </c>
      <c r="E395" s="100" t="s">
        <v>3056</v>
      </c>
      <c r="F395" s="63" t="s">
        <v>3057</v>
      </c>
      <c r="G395" s="62" t="s">
        <v>183</v>
      </c>
      <c r="H395" s="63" t="s">
        <v>514</v>
      </c>
      <c r="I395" s="63" t="s">
        <v>185</v>
      </c>
      <c r="J395" s="307"/>
      <c r="K395" s="308"/>
      <c r="L395" s="63" t="s">
        <v>186</v>
      </c>
      <c r="M395" s="63" t="s">
        <v>3094</v>
      </c>
      <c r="N395" s="63" t="s">
        <v>3095</v>
      </c>
      <c r="O395" s="63" t="s">
        <v>3096</v>
      </c>
      <c r="P395" s="63" t="s">
        <v>657</v>
      </c>
      <c r="Q395" s="63" t="s">
        <v>3071</v>
      </c>
      <c r="R395" s="63"/>
      <c r="S395" s="68">
        <v>1</v>
      </c>
      <c r="T395" s="69">
        <v>0</v>
      </c>
      <c r="U395" s="69">
        <v>1</v>
      </c>
      <c r="V395" s="69">
        <v>1</v>
      </c>
      <c r="W395" s="69">
        <v>1</v>
      </c>
      <c r="X395" s="71">
        <v>1000000000</v>
      </c>
      <c r="Y395" s="79"/>
      <c r="Z395" s="79"/>
      <c r="AA395" s="79"/>
      <c r="AB395" s="79"/>
      <c r="AC395" s="79"/>
      <c r="AD395" s="79"/>
      <c r="AE395" s="79"/>
      <c r="AF395" s="79"/>
      <c r="AG395" s="101">
        <v>1000000000</v>
      </c>
      <c r="AH395" s="79"/>
      <c r="AI395" s="79"/>
      <c r="AJ395" s="79"/>
      <c r="AK395" s="71">
        <v>700000000</v>
      </c>
      <c r="AL395" s="101">
        <v>500000000</v>
      </c>
      <c r="AM395" s="79"/>
      <c r="AN395" s="79"/>
      <c r="AO395" s="79"/>
      <c r="AP395" s="79"/>
      <c r="AQ395" s="79"/>
      <c r="AR395" s="79"/>
      <c r="AS395" s="79"/>
      <c r="AT395" s="101">
        <v>200000000</v>
      </c>
      <c r="AU395" s="79"/>
      <c r="AV395" s="79"/>
      <c r="AW395" s="79"/>
      <c r="AX395" s="71">
        <v>700000000</v>
      </c>
      <c r="AY395" s="101">
        <v>500000000</v>
      </c>
      <c r="AZ395" s="79"/>
      <c r="BA395" s="79"/>
      <c r="BB395" s="79"/>
      <c r="BC395" s="79"/>
      <c r="BD395" s="79"/>
      <c r="BE395" s="79"/>
      <c r="BF395" s="79"/>
      <c r="BG395" s="101">
        <v>200000000</v>
      </c>
      <c r="BH395" s="79"/>
      <c r="BI395" s="79"/>
      <c r="BJ395" s="79"/>
      <c r="BK395" s="71">
        <v>100000000</v>
      </c>
      <c r="BL395" s="79"/>
      <c r="BM395" s="79"/>
      <c r="BN395" s="79"/>
      <c r="BO395" s="79"/>
      <c r="BP395" s="79"/>
      <c r="BQ395" s="79"/>
      <c r="BR395" s="79"/>
      <c r="BS395" s="79"/>
      <c r="BT395" s="101">
        <v>100000000</v>
      </c>
      <c r="BU395" s="79"/>
      <c r="BV395" s="79"/>
      <c r="BW395" s="79"/>
      <c r="BX395" s="71">
        <v>2500000000</v>
      </c>
      <c r="BY395" s="73">
        <v>1000000000</v>
      </c>
      <c r="BZ395" s="73">
        <v>0</v>
      </c>
      <c r="CA395" s="73">
        <v>0</v>
      </c>
      <c r="CB395" s="73">
        <v>0</v>
      </c>
      <c r="CC395" s="73">
        <v>0</v>
      </c>
      <c r="CD395" s="73">
        <v>0</v>
      </c>
      <c r="CE395" s="73">
        <v>0</v>
      </c>
      <c r="CF395" s="73">
        <v>0</v>
      </c>
      <c r="CG395" s="73">
        <v>1500000000</v>
      </c>
      <c r="CH395" s="73">
        <v>0</v>
      </c>
      <c r="CI395" s="73">
        <v>0</v>
      </c>
      <c r="CJ395" s="73">
        <v>0</v>
      </c>
      <c r="CK395" s="63" t="s">
        <v>3097</v>
      </c>
      <c r="CL395" s="74" t="s">
        <v>2302</v>
      </c>
      <c r="CM395" s="74" t="s">
        <v>876</v>
      </c>
      <c r="CN395" s="74" t="s">
        <v>877</v>
      </c>
      <c r="CO395" s="60">
        <v>2</v>
      </c>
      <c r="CP395" s="61" t="s">
        <v>2276</v>
      </c>
      <c r="CQ395" s="60">
        <v>207</v>
      </c>
      <c r="CR395" s="61" t="s">
        <v>2989</v>
      </c>
      <c r="CS395" s="60">
        <v>20703</v>
      </c>
      <c r="CT395" s="61" t="s">
        <v>3063</v>
      </c>
      <c r="CU395" s="62">
        <v>2070302</v>
      </c>
      <c r="CV395" s="63" t="s">
        <v>3091</v>
      </c>
      <c r="CW395" s="100" t="s">
        <v>3065</v>
      </c>
      <c r="CX395" s="100" t="s">
        <v>2276</v>
      </c>
      <c r="CY395" s="100" t="s">
        <v>2989</v>
      </c>
      <c r="CZ395" s="100" t="s">
        <v>3063</v>
      </c>
      <c r="DA395" s="100" t="s">
        <v>3091</v>
      </c>
    </row>
    <row r="396" spans="2:105" ht="102" hidden="1" x14ac:dyDescent="0.25">
      <c r="B396" s="99" t="s">
        <v>3098</v>
      </c>
      <c r="C396" s="65" t="s">
        <v>3099</v>
      </c>
      <c r="D396" s="63" t="s">
        <v>2349</v>
      </c>
      <c r="E396" s="100" t="s">
        <v>3100</v>
      </c>
      <c r="F396" s="63" t="s">
        <v>3101</v>
      </c>
      <c r="G396" s="62" t="s">
        <v>183</v>
      </c>
      <c r="H396" s="63" t="s">
        <v>514</v>
      </c>
      <c r="I396" s="63" t="s">
        <v>185</v>
      </c>
      <c r="J396" s="307"/>
      <c r="K396" s="308"/>
      <c r="L396" s="63" t="s">
        <v>186</v>
      </c>
      <c r="M396" s="63" t="s">
        <v>3102</v>
      </c>
      <c r="N396" s="63" t="s">
        <v>3103</v>
      </c>
      <c r="O396" s="63" t="s">
        <v>3104</v>
      </c>
      <c r="P396" s="63" t="s">
        <v>257</v>
      </c>
      <c r="Q396" s="63"/>
      <c r="R396" s="63"/>
      <c r="S396" s="68">
        <v>14</v>
      </c>
      <c r="T396" s="69">
        <v>2</v>
      </c>
      <c r="U396" s="69">
        <v>5</v>
      </c>
      <c r="V396" s="69">
        <v>10</v>
      </c>
      <c r="W396" s="69">
        <v>14</v>
      </c>
      <c r="X396" s="71">
        <v>0</v>
      </c>
      <c r="Y396" s="79"/>
      <c r="Z396" s="79"/>
      <c r="AA396" s="79"/>
      <c r="AB396" s="79"/>
      <c r="AC396" s="79"/>
      <c r="AD396" s="79"/>
      <c r="AE396" s="79"/>
      <c r="AF396" s="79"/>
      <c r="AG396" s="79"/>
      <c r="AH396" s="79"/>
      <c r="AI396" s="79"/>
      <c r="AJ396" s="79"/>
      <c r="AK396" s="71">
        <v>300000000</v>
      </c>
      <c r="AL396" s="101">
        <v>250000000</v>
      </c>
      <c r="AM396" s="79"/>
      <c r="AN396" s="79"/>
      <c r="AO396" s="79"/>
      <c r="AP396" s="79"/>
      <c r="AQ396" s="79"/>
      <c r="AR396" s="79"/>
      <c r="AS396" s="79"/>
      <c r="AT396" s="79">
        <v>50000000</v>
      </c>
      <c r="AU396" s="79"/>
      <c r="AV396" s="79"/>
      <c r="AW396" s="79"/>
      <c r="AX396" s="71">
        <v>300000000</v>
      </c>
      <c r="AY396" s="101">
        <v>250000000</v>
      </c>
      <c r="AZ396" s="79"/>
      <c r="BA396" s="79"/>
      <c r="BB396" s="79"/>
      <c r="BC396" s="79"/>
      <c r="BD396" s="79"/>
      <c r="BE396" s="79"/>
      <c r="BF396" s="79"/>
      <c r="BG396" s="79">
        <v>50000000</v>
      </c>
      <c r="BH396" s="79"/>
      <c r="BI396" s="79"/>
      <c r="BJ396" s="79"/>
      <c r="BK396" s="71">
        <v>100000000</v>
      </c>
      <c r="BL396" s="79">
        <v>50000000</v>
      </c>
      <c r="BM396" s="79"/>
      <c r="BN396" s="79"/>
      <c r="BO396" s="79"/>
      <c r="BP396" s="79"/>
      <c r="BQ396" s="79"/>
      <c r="BR396" s="79"/>
      <c r="BS396" s="79"/>
      <c r="BT396" s="79">
        <v>50000000</v>
      </c>
      <c r="BU396" s="79"/>
      <c r="BV396" s="79"/>
      <c r="BW396" s="79"/>
      <c r="BX396" s="71">
        <v>700000000</v>
      </c>
      <c r="BY396" s="73">
        <v>550000000</v>
      </c>
      <c r="BZ396" s="73">
        <v>0</v>
      </c>
      <c r="CA396" s="73">
        <v>0</v>
      </c>
      <c r="CB396" s="73">
        <v>0</v>
      </c>
      <c r="CC396" s="73">
        <v>0</v>
      </c>
      <c r="CD396" s="73">
        <v>0</v>
      </c>
      <c r="CE396" s="73">
        <v>0</v>
      </c>
      <c r="CF396" s="73">
        <v>0</v>
      </c>
      <c r="CG396" s="73">
        <v>150000000</v>
      </c>
      <c r="CH396" s="73">
        <v>0</v>
      </c>
      <c r="CI396" s="73">
        <v>0</v>
      </c>
      <c r="CJ396" s="73">
        <v>0</v>
      </c>
      <c r="CK396" s="63" t="s">
        <v>3105</v>
      </c>
      <c r="CL396" s="74" t="s">
        <v>2302</v>
      </c>
      <c r="CM396" s="74" t="s">
        <v>876</v>
      </c>
      <c r="CN396" s="74" t="s">
        <v>195</v>
      </c>
      <c r="CO396" s="60">
        <v>2</v>
      </c>
      <c r="CP396" s="61" t="s">
        <v>2276</v>
      </c>
      <c r="CQ396" s="60">
        <v>207</v>
      </c>
      <c r="CR396" s="61" t="s">
        <v>2989</v>
      </c>
      <c r="CS396" s="60">
        <v>20703</v>
      </c>
      <c r="CT396" s="61" t="s">
        <v>3063</v>
      </c>
      <c r="CU396" s="62">
        <v>2070302</v>
      </c>
      <c r="CV396" s="63" t="s">
        <v>3091</v>
      </c>
      <c r="CW396" s="100" t="s">
        <v>3106</v>
      </c>
      <c r="CX396" s="100" t="s">
        <v>2276</v>
      </c>
      <c r="CY396" s="100" t="s">
        <v>2989</v>
      </c>
      <c r="CZ396" s="100" t="s">
        <v>3063</v>
      </c>
      <c r="DA396" s="100" t="s">
        <v>3091</v>
      </c>
    </row>
    <row r="397" spans="2:105" ht="102" hidden="1" x14ac:dyDescent="0.25">
      <c r="B397" s="99" t="s">
        <v>3107</v>
      </c>
      <c r="C397" s="65" t="s">
        <v>3108</v>
      </c>
      <c r="D397" s="63" t="s">
        <v>2349</v>
      </c>
      <c r="E397" s="100" t="s">
        <v>3056</v>
      </c>
      <c r="F397" s="63" t="s">
        <v>3057</v>
      </c>
      <c r="G397" s="62" t="s">
        <v>183</v>
      </c>
      <c r="H397" s="63" t="s">
        <v>514</v>
      </c>
      <c r="I397" s="63" t="s">
        <v>185</v>
      </c>
      <c r="J397" s="307"/>
      <c r="K397" s="308"/>
      <c r="L397" s="63" t="s">
        <v>186</v>
      </c>
      <c r="M397" s="63" t="s">
        <v>3109</v>
      </c>
      <c r="N397" s="63" t="s">
        <v>3110</v>
      </c>
      <c r="O397" s="63" t="s">
        <v>3111</v>
      </c>
      <c r="P397" s="63" t="s">
        <v>257</v>
      </c>
      <c r="Q397" s="63"/>
      <c r="R397" s="63"/>
      <c r="S397" s="68">
        <v>4</v>
      </c>
      <c r="T397" s="69">
        <v>1</v>
      </c>
      <c r="U397" s="69">
        <v>2</v>
      </c>
      <c r="V397" s="69">
        <v>3</v>
      </c>
      <c r="W397" s="69">
        <v>4</v>
      </c>
      <c r="X397" s="71">
        <v>50000000</v>
      </c>
      <c r="Y397" s="101">
        <v>50000000</v>
      </c>
      <c r="Z397" s="79"/>
      <c r="AA397" s="79"/>
      <c r="AB397" s="79"/>
      <c r="AC397" s="79"/>
      <c r="AD397" s="79"/>
      <c r="AE397" s="79"/>
      <c r="AF397" s="79"/>
      <c r="AG397" s="79"/>
      <c r="AH397" s="79"/>
      <c r="AI397" s="79"/>
      <c r="AJ397" s="79"/>
      <c r="AK397" s="71">
        <v>100000000</v>
      </c>
      <c r="AL397" s="101">
        <v>100000000</v>
      </c>
      <c r="AM397" s="79"/>
      <c r="AN397" s="79"/>
      <c r="AO397" s="79"/>
      <c r="AP397" s="79"/>
      <c r="AQ397" s="79"/>
      <c r="AR397" s="79"/>
      <c r="AS397" s="79"/>
      <c r="AT397" s="79"/>
      <c r="AU397" s="79"/>
      <c r="AV397" s="79"/>
      <c r="AW397" s="79"/>
      <c r="AX397" s="71">
        <v>100000000</v>
      </c>
      <c r="AY397" s="101">
        <v>100000000</v>
      </c>
      <c r="AZ397" s="79"/>
      <c r="BA397" s="79"/>
      <c r="BB397" s="79"/>
      <c r="BC397" s="79"/>
      <c r="BD397" s="79"/>
      <c r="BE397" s="79"/>
      <c r="BF397" s="79"/>
      <c r="BG397" s="79"/>
      <c r="BH397" s="79"/>
      <c r="BI397" s="79"/>
      <c r="BJ397" s="79"/>
      <c r="BK397" s="71">
        <v>50000000</v>
      </c>
      <c r="BL397" s="101">
        <v>50000000</v>
      </c>
      <c r="BM397" s="79"/>
      <c r="BN397" s="79"/>
      <c r="BO397" s="79"/>
      <c r="BP397" s="79"/>
      <c r="BQ397" s="79"/>
      <c r="BR397" s="79"/>
      <c r="BS397" s="79"/>
      <c r="BT397" s="79"/>
      <c r="BU397" s="79"/>
      <c r="BV397" s="79"/>
      <c r="BW397" s="79"/>
      <c r="BX397" s="71">
        <v>300000000</v>
      </c>
      <c r="BY397" s="73">
        <v>300000000</v>
      </c>
      <c r="BZ397" s="73">
        <v>0</v>
      </c>
      <c r="CA397" s="73">
        <v>0</v>
      </c>
      <c r="CB397" s="73">
        <v>0</v>
      </c>
      <c r="CC397" s="73">
        <v>0</v>
      </c>
      <c r="CD397" s="73">
        <v>0</v>
      </c>
      <c r="CE397" s="73">
        <v>0</v>
      </c>
      <c r="CF397" s="73">
        <v>0</v>
      </c>
      <c r="CG397" s="73">
        <v>0</v>
      </c>
      <c r="CH397" s="73">
        <v>0</v>
      </c>
      <c r="CI397" s="73">
        <v>0</v>
      </c>
      <c r="CJ397" s="73">
        <v>0</v>
      </c>
      <c r="CK397" s="63" t="s">
        <v>3112</v>
      </c>
      <c r="CL397" s="74" t="s">
        <v>2302</v>
      </c>
      <c r="CM397" s="74" t="s">
        <v>876</v>
      </c>
      <c r="CN397" s="74" t="s">
        <v>195</v>
      </c>
      <c r="CO397" s="60">
        <v>2</v>
      </c>
      <c r="CP397" s="61" t="s">
        <v>2276</v>
      </c>
      <c r="CQ397" s="60">
        <v>207</v>
      </c>
      <c r="CR397" s="61" t="s">
        <v>2989</v>
      </c>
      <c r="CS397" s="60">
        <v>20703</v>
      </c>
      <c r="CT397" s="61" t="s">
        <v>3063</v>
      </c>
      <c r="CU397" s="62">
        <v>2070302</v>
      </c>
      <c r="CV397" s="63" t="s">
        <v>3091</v>
      </c>
      <c r="CW397" s="100" t="s">
        <v>3065</v>
      </c>
      <c r="CX397" s="100" t="s">
        <v>2276</v>
      </c>
      <c r="CY397" s="100" t="s">
        <v>2989</v>
      </c>
      <c r="CZ397" s="100" t="s">
        <v>3063</v>
      </c>
      <c r="DA397" s="100" t="s">
        <v>3091</v>
      </c>
    </row>
    <row r="398" spans="2:105" ht="102" hidden="1" x14ac:dyDescent="0.25">
      <c r="B398" s="99" t="s">
        <v>3113</v>
      </c>
      <c r="C398" s="65" t="s">
        <v>3114</v>
      </c>
      <c r="D398" s="63" t="s">
        <v>2349</v>
      </c>
      <c r="E398" s="100" t="s">
        <v>3100</v>
      </c>
      <c r="F398" s="63" t="s">
        <v>3101</v>
      </c>
      <c r="G398" s="62" t="s">
        <v>183</v>
      </c>
      <c r="H398" s="63" t="s">
        <v>514</v>
      </c>
      <c r="I398" s="63" t="s">
        <v>185</v>
      </c>
      <c r="J398" s="307"/>
      <c r="K398" s="308"/>
      <c r="L398" s="63" t="s">
        <v>186</v>
      </c>
      <c r="M398" s="63" t="s">
        <v>3115</v>
      </c>
      <c r="N398" s="63" t="s">
        <v>3116</v>
      </c>
      <c r="O398" s="63" t="s">
        <v>3117</v>
      </c>
      <c r="P398" s="63" t="s">
        <v>257</v>
      </c>
      <c r="Q398" s="63"/>
      <c r="R398" s="63"/>
      <c r="S398" s="68">
        <v>580</v>
      </c>
      <c r="T398" s="69">
        <v>145</v>
      </c>
      <c r="U398" s="69">
        <v>290</v>
      </c>
      <c r="V398" s="69">
        <v>435</v>
      </c>
      <c r="W398" s="69">
        <v>580</v>
      </c>
      <c r="X398" s="71">
        <v>0</v>
      </c>
      <c r="Y398" s="79"/>
      <c r="Z398" s="79"/>
      <c r="AA398" s="79"/>
      <c r="AB398" s="79"/>
      <c r="AC398" s="79"/>
      <c r="AD398" s="79"/>
      <c r="AE398" s="79"/>
      <c r="AF398" s="79"/>
      <c r="AG398" s="79"/>
      <c r="AH398" s="79"/>
      <c r="AI398" s="79"/>
      <c r="AJ398" s="79"/>
      <c r="AK398" s="71">
        <v>800000000</v>
      </c>
      <c r="AL398" s="79">
        <v>200000000</v>
      </c>
      <c r="AM398" s="79"/>
      <c r="AN398" s="79"/>
      <c r="AO398" s="79"/>
      <c r="AP398" s="79"/>
      <c r="AQ398" s="79"/>
      <c r="AR398" s="79"/>
      <c r="AS398" s="79"/>
      <c r="AT398" s="101">
        <v>600000000</v>
      </c>
      <c r="AU398" s="79"/>
      <c r="AV398" s="79"/>
      <c r="AW398" s="79"/>
      <c r="AX398" s="71">
        <v>300000000</v>
      </c>
      <c r="AY398" s="79"/>
      <c r="AZ398" s="79"/>
      <c r="BA398" s="79"/>
      <c r="BB398" s="79"/>
      <c r="BC398" s="79"/>
      <c r="BD398" s="79"/>
      <c r="BE398" s="79"/>
      <c r="BF398" s="79"/>
      <c r="BG398" s="101">
        <v>300000000</v>
      </c>
      <c r="BH398" s="79"/>
      <c r="BI398" s="79"/>
      <c r="BJ398" s="79"/>
      <c r="BK398" s="71">
        <v>300000000</v>
      </c>
      <c r="BL398" s="79"/>
      <c r="BM398" s="79"/>
      <c r="BN398" s="79"/>
      <c r="BO398" s="79"/>
      <c r="BP398" s="79"/>
      <c r="BQ398" s="79"/>
      <c r="BR398" s="79"/>
      <c r="BS398" s="79"/>
      <c r="BT398" s="101">
        <v>300000000</v>
      </c>
      <c r="BU398" s="79"/>
      <c r="BV398" s="79"/>
      <c r="BW398" s="79"/>
      <c r="BX398" s="71">
        <v>1400000000</v>
      </c>
      <c r="BY398" s="73">
        <v>200000000</v>
      </c>
      <c r="BZ398" s="73">
        <v>0</v>
      </c>
      <c r="CA398" s="73">
        <v>0</v>
      </c>
      <c r="CB398" s="73">
        <v>0</v>
      </c>
      <c r="CC398" s="73">
        <v>0</v>
      </c>
      <c r="CD398" s="73">
        <v>0</v>
      </c>
      <c r="CE398" s="73">
        <v>0</v>
      </c>
      <c r="CF398" s="73">
        <v>0</v>
      </c>
      <c r="CG398" s="73">
        <v>1200000000</v>
      </c>
      <c r="CH398" s="73">
        <v>0</v>
      </c>
      <c r="CI398" s="73">
        <v>0</v>
      </c>
      <c r="CJ398" s="73">
        <v>0</v>
      </c>
      <c r="CK398" s="63" t="s">
        <v>3118</v>
      </c>
      <c r="CL398" s="74" t="s">
        <v>2302</v>
      </c>
      <c r="CM398" s="74" t="s">
        <v>876</v>
      </c>
      <c r="CN398" s="74" t="s">
        <v>877</v>
      </c>
      <c r="CO398" s="60">
        <v>2</v>
      </c>
      <c r="CP398" s="61" t="s">
        <v>2276</v>
      </c>
      <c r="CQ398" s="60">
        <v>207</v>
      </c>
      <c r="CR398" s="61" t="s">
        <v>2989</v>
      </c>
      <c r="CS398" s="60">
        <v>20703</v>
      </c>
      <c r="CT398" s="61" t="s">
        <v>3063</v>
      </c>
      <c r="CU398" s="62">
        <v>2070302</v>
      </c>
      <c r="CV398" s="63" t="s">
        <v>3091</v>
      </c>
      <c r="CW398" s="100" t="s">
        <v>3106</v>
      </c>
      <c r="CX398" s="100" t="s">
        <v>2276</v>
      </c>
      <c r="CY398" s="100" t="s">
        <v>2989</v>
      </c>
      <c r="CZ398" s="100" t="s">
        <v>3063</v>
      </c>
      <c r="DA398" s="100" t="s">
        <v>3091</v>
      </c>
    </row>
    <row r="399" spans="2:105" ht="102" hidden="1" x14ac:dyDescent="0.25">
      <c r="B399" s="99" t="s">
        <v>3119</v>
      </c>
      <c r="C399" s="65" t="s">
        <v>3120</v>
      </c>
      <c r="D399" s="63" t="s">
        <v>836</v>
      </c>
      <c r="E399" s="100" t="s">
        <v>3100</v>
      </c>
      <c r="F399" s="63" t="s">
        <v>3101</v>
      </c>
      <c r="G399" s="62" t="s">
        <v>183</v>
      </c>
      <c r="H399" s="63" t="s">
        <v>580</v>
      </c>
      <c r="I399" s="63" t="s">
        <v>185</v>
      </c>
      <c r="J399" s="307">
        <v>2015</v>
      </c>
      <c r="K399" s="308">
        <v>0</v>
      </c>
      <c r="L399" s="63" t="s">
        <v>186</v>
      </c>
      <c r="M399" s="63" t="s">
        <v>3121</v>
      </c>
      <c r="N399" s="63" t="s">
        <v>3122</v>
      </c>
      <c r="O399" s="63" t="s">
        <v>3123</v>
      </c>
      <c r="P399" s="63" t="s">
        <v>657</v>
      </c>
      <c r="Q399" s="63" t="s">
        <v>3124</v>
      </c>
      <c r="R399" s="63"/>
      <c r="S399" s="68">
        <v>2</v>
      </c>
      <c r="T399" s="69">
        <v>0</v>
      </c>
      <c r="U399" s="69">
        <v>2</v>
      </c>
      <c r="V399" s="69">
        <v>2</v>
      </c>
      <c r="W399" s="69">
        <v>2</v>
      </c>
      <c r="X399" s="71">
        <v>100000000</v>
      </c>
      <c r="Y399" s="101">
        <v>100000000</v>
      </c>
      <c r="Z399" s="79"/>
      <c r="AA399" s="79"/>
      <c r="AB399" s="79"/>
      <c r="AC399" s="79"/>
      <c r="AD399" s="79"/>
      <c r="AE399" s="79"/>
      <c r="AF399" s="79"/>
      <c r="AG399" s="79"/>
      <c r="AH399" s="79"/>
      <c r="AI399" s="79"/>
      <c r="AJ399" s="79"/>
      <c r="AK399" s="71">
        <v>100000000</v>
      </c>
      <c r="AL399" s="101">
        <v>100000000</v>
      </c>
      <c r="AM399" s="79"/>
      <c r="AN399" s="79"/>
      <c r="AO399" s="79"/>
      <c r="AP399" s="79"/>
      <c r="AQ399" s="79"/>
      <c r="AR399" s="79"/>
      <c r="AS399" s="79"/>
      <c r="AT399" s="79"/>
      <c r="AU399" s="79"/>
      <c r="AV399" s="79"/>
      <c r="AW399" s="79"/>
      <c r="AX399" s="71">
        <v>100000000</v>
      </c>
      <c r="AY399" s="101">
        <v>100000000</v>
      </c>
      <c r="AZ399" s="79"/>
      <c r="BA399" s="79"/>
      <c r="BB399" s="79"/>
      <c r="BC399" s="79"/>
      <c r="BD399" s="79"/>
      <c r="BE399" s="79"/>
      <c r="BF399" s="79"/>
      <c r="BG399" s="79"/>
      <c r="BH399" s="79"/>
      <c r="BI399" s="79"/>
      <c r="BJ399" s="79"/>
      <c r="BK399" s="71">
        <v>100000000</v>
      </c>
      <c r="BL399" s="101">
        <v>100000000</v>
      </c>
      <c r="BM399" s="79"/>
      <c r="BN399" s="79"/>
      <c r="BO399" s="79"/>
      <c r="BP399" s="79"/>
      <c r="BQ399" s="79"/>
      <c r="BR399" s="79"/>
      <c r="BS399" s="79"/>
      <c r="BT399" s="79"/>
      <c r="BU399" s="79"/>
      <c r="BV399" s="79"/>
      <c r="BW399" s="79"/>
      <c r="BX399" s="71">
        <v>400000000</v>
      </c>
      <c r="BY399" s="73">
        <v>400000000</v>
      </c>
      <c r="BZ399" s="73">
        <v>0</v>
      </c>
      <c r="CA399" s="73">
        <v>0</v>
      </c>
      <c r="CB399" s="73">
        <v>0</v>
      </c>
      <c r="CC399" s="73">
        <v>0</v>
      </c>
      <c r="CD399" s="73">
        <v>0</v>
      </c>
      <c r="CE399" s="73">
        <v>0</v>
      </c>
      <c r="CF399" s="73">
        <v>0</v>
      </c>
      <c r="CG399" s="73">
        <v>0</v>
      </c>
      <c r="CH399" s="73">
        <v>0</v>
      </c>
      <c r="CI399" s="73">
        <v>0</v>
      </c>
      <c r="CJ399" s="73">
        <v>0</v>
      </c>
      <c r="CK399" s="63" t="s">
        <v>3125</v>
      </c>
      <c r="CL399" s="74" t="s">
        <v>2302</v>
      </c>
      <c r="CM399" s="74" t="s">
        <v>876</v>
      </c>
      <c r="CN399" s="74" t="s">
        <v>195</v>
      </c>
      <c r="CO399" s="60">
        <v>2</v>
      </c>
      <c r="CP399" s="61" t="s">
        <v>2276</v>
      </c>
      <c r="CQ399" s="60">
        <v>207</v>
      </c>
      <c r="CR399" s="61" t="s">
        <v>2989</v>
      </c>
      <c r="CS399" s="60">
        <v>20703</v>
      </c>
      <c r="CT399" s="61" t="s">
        <v>3063</v>
      </c>
      <c r="CU399" s="62">
        <v>2070302</v>
      </c>
      <c r="CV399" s="63" t="s">
        <v>3091</v>
      </c>
      <c r="CW399" s="100" t="s">
        <v>3106</v>
      </c>
      <c r="CX399" s="100" t="s">
        <v>2276</v>
      </c>
      <c r="CY399" s="100" t="s">
        <v>2989</v>
      </c>
      <c r="CZ399" s="100" t="s">
        <v>3063</v>
      </c>
      <c r="DA399" s="100" t="s">
        <v>3091</v>
      </c>
    </row>
    <row r="400" spans="2:105" ht="102" hidden="1" x14ac:dyDescent="0.25">
      <c r="B400" s="99" t="s">
        <v>3126</v>
      </c>
      <c r="C400" s="65" t="s">
        <v>3127</v>
      </c>
      <c r="D400" s="63" t="s">
        <v>836</v>
      </c>
      <c r="E400" s="100" t="s">
        <v>3100</v>
      </c>
      <c r="F400" s="63" t="s">
        <v>3101</v>
      </c>
      <c r="G400" s="62" t="s">
        <v>183</v>
      </c>
      <c r="H400" s="63" t="s">
        <v>580</v>
      </c>
      <c r="I400" s="63" t="s">
        <v>185</v>
      </c>
      <c r="J400" s="307">
        <v>2015</v>
      </c>
      <c r="K400" s="308">
        <v>0</v>
      </c>
      <c r="L400" s="63" t="s">
        <v>186</v>
      </c>
      <c r="M400" s="63" t="s">
        <v>3128</v>
      </c>
      <c r="N400" s="63" t="s">
        <v>3129</v>
      </c>
      <c r="O400" s="63" t="s">
        <v>3130</v>
      </c>
      <c r="P400" s="63" t="s">
        <v>657</v>
      </c>
      <c r="Q400" s="63" t="s">
        <v>3124</v>
      </c>
      <c r="R400" s="63"/>
      <c r="S400" s="68">
        <v>2</v>
      </c>
      <c r="T400" s="69">
        <v>1</v>
      </c>
      <c r="U400" s="69">
        <v>1</v>
      </c>
      <c r="V400" s="69">
        <v>1</v>
      </c>
      <c r="W400" s="69">
        <v>2</v>
      </c>
      <c r="X400" s="71">
        <v>90000000</v>
      </c>
      <c r="Y400" s="101">
        <v>90000000</v>
      </c>
      <c r="Z400" s="79"/>
      <c r="AA400" s="79"/>
      <c r="AB400" s="79"/>
      <c r="AC400" s="79"/>
      <c r="AD400" s="79"/>
      <c r="AE400" s="79"/>
      <c r="AF400" s="79"/>
      <c r="AG400" s="79"/>
      <c r="AH400" s="79"/>
      <c r="AI400" s="79"/>
      <c r="AJ400" s="79"/>
      <c r="AK400" s="71">
        <v>90000000</v>
      </c>
      <c r="AL400" s="101">
        <v>90000000</v>
      </c>
      <c r="AM400" s="79"/>
      <c r="AN400" s="79"/>
      <c r="AO400" s="79"/>
      <c r="AP400" s="79"/>
      <c r="AQ400" s="79"/>
      <c r="AR400" s="79"/>
      <c r="AS400" s="79"/>
      <c r="AT400" s="79"/>
      <c r="AU400" s="79"/>
      <c r="AV400" s="79"/>
      <c r="AW400" s="79"/>
      <c r="AX400" s="71">
        <v>90000000</v>
      </c>
      <c r="AY400" s="101">
        <v>90000000</v>
      </c>
      <c r="AZ400" s="79"/>
      <c r="BA400" s="79"/>
      <c r="BB400" s="79"/>
      <c r="BC400" s="79"/>
      <c r="BD400" s="79"/>
      <c r="BE400" s="79"/>
      <c r="BF400" s="79"/>
      <c r="BG400" s="79"/>
      <c r="BH400" s="79"/>
      <c r="BI400" s="79"/>
      <c r="BJ400" s="79"/>
      <c r="BK400" s="71">
        <v>90000000</v>
      </c>
      <c r="BL400" s="101">
        <v>90000000</v>
      </c>
      <c r="BM400" s="79"/>
      <c r="BN400" s="79"/>
      <c r="BO400" s="79"/>
      <c r="BP400" s="79"/>
      <c r="BQ400" s="79"/>
      <c r="BR400" s="79"/>
      <c r="BS400" s="79"/>
      <c r="BT400" s="79"/>
      <c r="BU400" s="79"/>
      <c r="BV400" s="79"/>
      <c r="BW400" s="79"/>
      <c r="BX400" s="71">
        <v>360000000</v>
      </c>
      <c r="BY400" s="73">
        <v>360000000</v>
      </c>
      <c r="BZ400" s="73">
        <v>0</v>
      </c>
      <c r="CA400" s="73">
        <v>0</v>
      </c>
      <c r="CB400" s="73">
        <v>0</v>
      </c>
      <c r="CC400" s="73">
        <v>0</v>
      </c>
      <c r="CD400" s="73">
        <v>0</v>
      </c>
      <c r="CE400" s="73">
        <v>0</v>
      </c>
      <c r="CF400" s="73">
        <v>0</v>
      </c>
      <c r="CG400" s="73">
        <v>0</v>
      </c>
      <c r="CH400" s="73">
        <v>0</v>
      </c>
      <c r="CI400" s="73">
        <v>0</v>
      </c>
      <c r="CJ400" s="73">
        <v>0</v>
      </c>
      <c r="CK400" s="63" t="s">
        <v>3131</v>
      </c>
      <c r="CL400" s="74" t="s">
        <v>2302</v>
      </c>
      <c r="CM400" s="74" t="s">
        <v>876</v>
      </c>
      <c r="CN400" s="74" t="s">
        <v>195</v>
      </c>
      <c r="CO400" s="60">
        <v>2</v>
      </c>
      <c r="CP400" s="61" t="s">
        <v>2276</v>
      </c>
      <c r="CQ400" s="60">
        <v>207</v>
      </c>
      <c r="CR400" s="61" t="s">
        <v>2989</v>
      </c>
      <c r="CS400" s="60">
        <v>20703</v>
      </c>
      <c r="CT400" s="61" t="s">
        <v>3063</v>
      </c>
      <c r="CU400" s="62">
        <v>2070302</v>
      </c>
      <c r="CV400" s="63" t="s">
        <v>3091</v>
      </c>
      <c r="CW400" s="100" t="s">
        <v>3106</v>
      </c>
      <c r="CX400" s="100" t="s">
        <v>2276</v>
      </c>
      <c r="CY400" s="100" t="s">
        <v>2989</v>
      </c>
      <c r="CZ400" s="100" t="s">
        <v>3063</v>
      </c>
      <c r="DA400" s="100" t="s">
        <v>3091</v>
      </c>
    </row>
    <row r="401" spans="2:105" ht="102" hidden="1" x14ac:dyDescent="0.25">
      <c r="B401" s="99" t="s">
        <v>3132</v>
      </c>
      <c r="C401" s="65" t="s">
        <v>3133</v>
      </c>
      <c r="D401" s="63" t="s">
        <v>2349</v>
      </c>
      <c r="E401" s="100" t="s">
        <v>3056</v>
      </c>
      <c r="F401" s="63" t="s">
        <v>3057</v>
      </c>
      <c r="G401" s="62" t="s">
        <v>183</v>
      </c>
      <c r="H401" s="63" t="s">
        <v>514</v>
      </c>
      <c r="I401" s="63" t="s">
        <v>185</v>
      </c>
      <c r="J401" s="307"/>
      <c r="K401" s="308"/>
      <c r="L401" s="63" t="s">
        <v>186</v>
      </c>
      <c r="M401" s="63" t="s">
        <v>3134</v>
      </c>
      <c r="N401" s="63" t="s">
        <v>3135</v>
      </c>
      <c r="O401" s="63" t="s">
        <v>3136</v>
      </c>
      <c r="P401" s="63" t="s">
        <v>257</v>
      </c>
      <c r="Q401" s="63"/>
      <c r="R401" s="63"/>
      <c r="S401" s="68">
        <v>48</v>
      </c>
      <c r="T401" s="69">
        <v>5</v>
      </c>
      <c r="U401" s="69">
        <v>17</v>
      </c>
      <c r="V401" s="69">
        <v>29</v>
      </c>
      <c r="W401" s="69">
        <v>48</v>
      </c>
      <c r="X401" s="71">
        <v>80000000</v>
      </c>
      <c r="Y401" s="101">
        <v>50000000</v>
      </c>
      <c r="Z401" s="79"/>
      <c r="AA401" s="79"/>
      <c r="AB401" s="79"/>
      <c r="AC401" s="79"/>
      <c r="AD401" s="79"/>
      <c r="AE401" s="79"/>
      <c r="AF401" s="79"/>
      <c r="AG401" s="101">
        <v>30000000</v>
      </c>
      <c r="AH401" s="79"/>
      <c r="AI401" s="79"/>
      <c r="AJ401" s="79"/>
      <c r="AK401" s="71">
        <v>80000000</v>
      </c>
      <c r="AL401" s="101">
        <v>50000000</v>
      </c>
      <c r="AM401" s="79"/>
      <c r="AN401" s="79"/>
      <c r="AO401" s="79"/>
      <c r="AP401" s="79"/>
      <c r="AQ401" s="79"/>
      <c r="AR401" s="79"/>
      <c r="AS401" s="79"/>
      <c r="AT401" s="101">
        <v>30000000</v>
      </c>
      <c r="AU401" s="79"/>
      <c r="AV401" s="79"/>
      <c r="AW401" s="79"/>
      <c r="AX401" s="71">
        <v>80000000</v>
      </c>
      <c r="AY401" s="101">
        <v>50000000</v>
      </c>
      <c r="AZ401" s="79"/>
      <c r="BA401" s="79"/>
      <c r="BB401" s="79"/>
      <c r="BC401" s="79"/>
      <c r="BD401" s="79"/>
      <c r="BE401" s="79"/>
      <c r="BF401" s="79"/>
      <c r="BG401" s="101">
        <v>30000000</v>
      </c>
      <c r="BH401" s="79"/>
      <c r="BI401" s="79"/>
      <c r="BJ401" s="79"/>
      <c r="BK401" s="71">
        <v>80000000</v>
      </c>
      <c r="BL401" s="101">
        <v>50000000</v>
      </c>
      <c r="BM401" s="79"/>
      <c r="BN401" s="79"/>
      <c r="BO401" s="79"/>
      <c r="BP401" s="79"/>
      <c r="BQ401" s="79"/>
      <c r="BR401" s="79"/>
      <c r="BS401" s="79"/>
      <c r="BT401" s="101">
        <v>30000000</v>
      </c>
      <c r="BU401" s="79"/>
      <c r="BV401" s="79"/>
      <c r="BW401" s="79"/>
      <c r="BX401" s="71">
        <v>320000000</v>
      </c>
      <c r="BY401" s="73">
        <v>200000000</v>
      </c>
      <c r="BZ401" s="73">
        <v>0</v>
      </c>
      <c r="CA401" s="73">
        <v>0</v>
      </c>
      <c r="CB401" s="73">
        <v>0</v>
      </c>
      <c r="CC401" s="73">
        <v>0</v>
      </c>
      <c r="CD401" s="73">
        <v>0</v>
      </c>
      <c r="CE401" s="73">
        <v>0</v>
      </c>
      <c r="CF401" s="73">
        <v>0</v>
      </c>
      <c r="CG401" s="73">
        <v>120000000</v>
      </c>
      <c r="CH401" s="73">
        <v>0</v>
      </c>
      <c r="CI401" s="73">
        <v>0</v>
      </c>
      <c r="CJ401" s="73">
        <v>0</v>
      </c>
      <c r="CK401" s="63" t="s">
        <v>3137</v>
      </c>
      <c r="CL401" s="74" t="s">
        <v>3138</v>
      </c>
      <c r="CM401" s="74" t="s">
        <v>3139</v>
      </c>
      <c r="CN401" s="74" t="s">
        <v>877</v>
      </c>
      <c r="CO401" s="60">
        <v>2</v>
      </c>
      <c r="CP401" s="61" t="s">
        <v>2276</v>
      </c>
      <c r="CQ401" s="60">
        <v>207</v>
      </c>
      <c r="CR401" s="61" t="s">
        <v>2989</v>
      </c>
      <c r="CS401" s="60">
        <v>20703</v>
      </c>
      <c r="CT401" s="61" t="s">
        <v>3063</v>
      </c>
      <c r="CU401" s="62">
        <v>2070302</v>
      </c>
      <c r="CV401" s="63" t="s">
        <v>3091</v>
      </c>
      <c r="CW401" s="100" t="s">
        <v>3065</v>
      </c>
      <c r="CX401" s="100" t="s">
        <v>2276</v>
      </c>
      <c r="CY401" s="100" t="s">
        <v>2989</v>
      </c>
      <c r="CZ401" s="100" t="s">
        <v>3063</v>
      </c>
      <c r="DA401" s="100" t="s">
        <v>3091</v>
      </c>
    </row>
    <row r="402" spans="2:105" ht="102" hidden="1" x14ac:dyDescent="0.25">
      <c r="B402" s="99" t="s">
        <v>3140</v>
      </c>
      <c r="C402" s="65" t="s">
        <v>3141</v>
      </c>
      <c r="D402" s="63" t="s">
        <v>2349</v>
      </c>
      <c r="E402" s="100" t="s">
        <v>3100</v>
      </c>
      <c r="F402" s="63" t="s">
        <v>3101</v>
      </c>
      <c r="G402" s="62" t="s">
        <v>183</v>
      </c>
      <c r="H402" s="63" t="s">
        <v>514</v>
      </c>
      <c r="I402" s="63" t="s">
        <v>185</v>
      </c>
      <c r="J402" s="307"/>
      <c r="K402" s="308"/>
      <c r="L402" s="63" t="s">
        <v>186</v>
      </c>
      <c r="M402" s="63" t="s">
        <v>3142</v>
      </c>
      <c r="N402" s="63" t="s">
        <v>3143</v>
      </c>
      <c r="O402" s="63" t="s">
        <v>3144</v>
      </c>
      <c r="P402" s="63" t="s">
        <v>257</v>
      </c>
      <c r="Q402" s="63"/>
      <c r="R402" s="63"/>
      <c r="S402" s="68">
        <v>48</v>
      </c>
      <c r="T402" s="69">
        <v>5</v>
      </c>
      <c r="U402" s="69">
        <v>17</v>
      </c>
      <c r="V402" s="69">
        <v>29</v>
      </c>
      <c r="W402" s="69">
        <v>48</v>
      </c>
      <c r="X402" s="71">
        <v>0</v>
      </c>
      <c r="Y402" s="79"/>
      <c r="Z402" s="79"/>
      <c r="AA402" s="79"/>
      <c r="AB402" s="79"/>
      <c r="AC402" s="79"/>
      <c r="AD402" s="79"/>
      <c r="AE402" s="79"/>
      <c r="AF402" s="79"/>
      <c r="AG402" s="79"/>
      <c r="AH402" s="79"/>
      <c r="AI402" s="79"/>
      <c r="AJ402" s="79"/>
      <c r="AK402" s="71">
        <v>120000000</v>
      </c>
      <c r="AL402" s="101"/>
      <c r="AM402" s="79"/>
      <c r="AN402" s="79"/>
      <c r="AO402" s="79"/>
      <c r="AP402" s="79"/>
      <c r="AQ402" s="79"/>
      <c r="AR402" s="79"/>
      <c r="AS402" s="79"/>
      <c r="AT402" s="101">
        <v>120000000</v>
      </c>
      <c r="AU402" s="79"/>
      <c r="AV402" s="79"/>
      <c r="AW402" s="79"/>
      <c r="AX402" s="71">
        <v>0</v>
      </c>
      <c r="AY402" s="79"/>
      <c r="AZ402" s="79"/>
      <c r="BA402" s="79"/>
      <c r="BB402" s="79"/>
      <c r="BC402" s="79"/>
      <c r="BD402" s="79"/>
      <c r="BE402" s="79"/>
      <c r="BF402" s="79"/>
      <c r="BG402" s="79"/>
      <c r="BH402" s="79"/>
      <c r="BI402" s="79"/>
      <c r="BJ402" s="79"/>
      <c r="BK402" s="71">
        <v>0</v>
      </c>
      <c r="BL402" s="79"/>
      <c r="BM402" s="79"/>
      <c r="BN402" s="79"/>
      <c r="BO402" s="79"/>
      <c r="BP402" s="79"/>
      <c r="BQ402" s="79"/>
      <c r="BR402" s="79"/>
      <c r="BS402" s="79"/>
      <c r="BT402" s="79"/>
      <c r="BU402" s="79"/>
      <c r="BV402" s="79"/>
      <c r="BW402" s="79"/>
      <c r="BX402" s="71">
        <v>120000000</v>
      </c>
      <c r="BY402" s="73">
        <v>0</v>
      </c>
      <c r="BZ402" s="73">
        <v>0</v>
      </c>
      <c r="CA402" s="73">
        <v>0</v>
      </c>
      <c r="CB402" s="73">
        <v>0</v>
      </c>
      <c r="CC402" s="73">
        <v>0</v>
      </c>
      <c r="CD402" s="73">
        <v>0</v>
      </c>
      <c r="CE402" s="73">
        <v>0</v>
      </c>
      <c r="CF402" s="73">
        <v>0</v>
      </c>
      <c r="CG402" s="73">
        <v>120000000</v>
      </c>
      <c r="CH402" s="73">
        <v>0</v>
      </c>
      <c r="CI402" s="73">
        <v>0</v>
      </c>
      <c r="CJ402" s="73">
        <v>0</v>
      </c>
      <c r="CK402" s="63" t="s">
        <v>3145</v>
      </c>
      <c r="CL402" s="74" t="s">
        <v>3138</v>
      </c>
      <c r="CM402" s="74" t="s">
        <v>3139</v>
      </c>
      <c r="CN402" s="74" t="s">
        <v>195</v>
      </c>
      <c r="CO402" s="60">
        <v>2</v>
      </c>
      <c r="CP402" s="61" t="s">
        <v>2276</v>
      </c>
      <c r="CQ402" s="60">
        <v>207</v>
      </c>
      <c r="CR402" s="61" t="s">
        <v>2989</v>
      </c>
      <c r="CS402" s="60">
        <v>20703</v>
      </c>
      <c r="CT402" s="61" t="s">
        <v>3063</v>
      </c>
      <c r="CU402" s="62">
        <v>2070302</v>
      </c>
      <c r="CV402" s="63" t="s">
        <v>3091</v>
      </c>
      <c r="CW402" s="100" t="s">
        <v>3106</v>
      </c>
      <c r="CX402" s="100" t="s">
        <v>2276</v>
      </c>
      <c r="CY402" s="100" t="s">
        <v>2989</v>
      </c>
      <c r="CZ402" s="100" t="s">
        <v>3063</v>
      </c>
      <c r="DA402" s="100" t="s">
        <v>3091</v>
      </c>
    </row>
    <row r="403" spans="2:105" ht="102" hidden="1" x14ac:dyDescent="0.25">
      <c r="B403" s="99" t="s">
        <v>3146</v>
      </c>
      <c r="C403" s="65" t="s">
        <v>3147</v>
      </c>
      <c r="D403" s="63" t="s">
        <v>2349</v>
      </c>
      <c r="E403" s="100" t="s">
        <v>3056</v>
      </c>
      <c r="F403" s="63" t="s">
        <v>3057</v>
      </c>
      <c r="G403" s="62" t="s">
        <v>183</v>
      </c>
      <c r="H403" s="63" t="s">
        <v>514</v>
      </c>
      <c r="I403" s="63" t="s">
        <v>185</v>
      </c>
      <c r="J403" s="307"/>
      <c r="K403" s="308"/>
      <c r="L403" s="63" t="s">
        <v>186</v>
      </c>
      <c r="M403" s="63" t="s">
        <v>3148</v>
      </c>
      <c r="N403" s="63" t="s">
        <v>3149</v>
      </c>
      <c r="O403" s="63" t="s">
        <v>3150</v>
      </c>
      <c r="P403" s="63" t="s">
        <v>657</v>
      </c>
      <c r="Q403" s="63" t="s">
        <v>3151</v>
      </c>
      <c r="R403" s="63"/>
      <c r="S403" s="68">
        <v>40</v>
      </c>
      <c r="T403" s="69">
        <v>0</v>
      </c>
      <c r="U403" s="69">
        <v>20</v>
      </c>
      <c r="V403" s="69">
        <v>30</v>
      </c>
      <c r="W403" s="69">
        <v>40</v>
      </c>
      <c r="X403" s="71">
        <v>100000000</v>
      </c>
      <c r="Y403" s="101"/>
      <c r="Z403" s="79"/>
      <c r="AA403" s="79"/>
      <c r="AB403" s="79"/>
      <c r="AC403" s="79"/>
      <c r="AD403" s="79"/>
      <c r="AE403" s="79"/>
      <c r="AF403" s="79"/>
      <c r="AG403" s="101">
        <v>100000000</v>
      </c>
      <c r="AH403" s="79"/>
      <c r="AI403" s="79"/>
      <c r="AJ403" s="79"/>
      <c r="AK403" s="71">
        <v>100000000</v>
      </c>
      <c r="AL403" s="101"/>
      <c r="AM403" s="79"/>
      <c r="AN403" s="79"/>
      <c r="AO403" s="79"/>
      <c r="AP403" s="79"/>
      <c r="AQ403" s="79"/>
      <c r="AR403" s="79"/>
      <c r="AS403" s="79"/>
      <c r="AT403" s="101">
        <v>100000000</v>
      </c>
      <c r="AU403" s="79"/>
      <c r="AV403" s="79"/>
      <c r="AW403" s="79"/>
      <c r="AX403" s="71">
        <v>100000000</v>
      </c>
      <c r="AY403" s="101"/>
      <c r="AZ403" s="79"/>
      <c r="BA403" s="79"/>
      <c r="BB403" s="79"/>
      <c r="BC403" s="79"/>
      <c r="BD403" s="79"/>
      <c r="BE403" s="79"/>
      <c r="BF403" s="79"/>
      <c r="BG403" s="101">
        <v>100000000</v>
      </c>
      <c r="BH403" s="79"/>
      <c r="BI403" s="79"/>
      <c r="BJ403" s="79"/>
      <c r="BK403" s="71">
        <v>100000000</v>
      </c>
      <c r="BL403" s="101"/>
      <c r="BM403" s="79"/>
      <c r="BN403" s="79"/>
      <c r="BO403" s="79"/>
      <c r="BP403" s="79"/>
      <c r="BQ403" s="79"/>
      <c r="BR403" s="79"/>
      <c r="BS403" s="79"/>
      <c r="BT403" s="101">
        <v>100000000</v>
      </c>
      <c r="BU403" s="79"/>
      <c r="BV403" s="79"/>
      <c r="BW403" s="79"/>
      <c r="BX403" s="71">
        <v>400000000</v>
      </c>
      <c r="BY403" s="73">
        <v>0</v>
      </c>
      <c r="BZ403" s="73">
        <v>0</v>
      </c>
      <c r="CA403" s="73">
        <v>0</v>
      </c>
      <c r="CB403" s="73">
        <v>0</v>
      </c>
      <c r="CC403" s="73">
        <v>0</v>
      </c>
      <c r="CD403" s="73">
        <v>0</v>
      </c>
      <c r="CE403" s="73">
        <v>0</v>
      </c>
      <c r="CF403" s="73">
        <v>0</v>
      </c>
      <c r="CG403" s="73">
        <v>400000000</v>
      </c>
      <c r="CH403" s="73">
        <v>0</v>
      </c>
      <c r="CI403" s="73">
        <v>0</v>
      </c>
      <c r="CJ403" s="73">
        <v>0</v>
      </c>
      <c r="CK403" s="63" t="s">
        <v>3152</v>
      </c>
      <c r="CL403" s="74" t="s">
        <v>2302</v>
      </c>
      <c r="CM403" s="74" t="s">
        <v>876</v>
      </c>
      <c r="CN403" s="74" t="s">
        <v>195</v>
      </c>
      <c r="CO403" s="60">
        <v>2</v>
      </c>
      <c r="CP403" s="61" t="s">
        <v>2276</v>
      </c>
      <c r="CQ403" s="60">
        <v>207</v>
      </c>
      <c r="CR403" s="61" t="s">
        <v>2989</v>
      </c>
      <c r="CS403" s="60">
        <v>20703</v>
      </c>
      <c r="CT403" s="61" t="s">
        <v>3063</v>
      </c>
      <c r="CU403" s="62">
        <v>2070302</v>
      </c>
      <c r="CV403" s="63" t="s">
        <v>3091</v>
      </c>
      <c r="CW403" s="100" t="s">
        <v>3065</v>
      </c>
      <c r="CX403" s="100" t="s">
        <v>2276</v>
      </c>
      <c r="CY403" s="100" t="s">
        <v>2989</v>
      </c>
      <c r="CZ403" s="100" t="s">
        <v>3063</v>
      </c>
      <c r="DA403" s="100" t="s">
        <v>3091</v>
      </c>
    </row>
    <row r="404" spans="2:105" ht="127.5" hidden="1" x14ac:dyDescent="0.25">
      <c r="B404" s="99" t="s">
        <v>3153</v>
      </c>
      <c r="C404" s="65" t="s">
        <v>3154</v>
      </c>
      <c r="D404" s="63" t="s">
        <v>1201</v>
      </c>
      <c r="E404" s="100" t="s">
        <v>3100</v>
      </c>
      <c r="F404" s="63" t="s">
        <v>3101</v>
      </c>
      <c r="G404" s="62" t="s">
        <v>183</v>
      </c>
      <c r="H404" s="63" t="s">
        <v>1167</v>
      </c>
      <c r="I404" s="63" t="s">
        <v>185</v>
      </c>
      <c r="J404" s="307">
        <v>2015</v>
      </c>
      <c r="K404" s="308">
        <v>110</v>
      </c>
      <c r="L404" s="63" t="s">
        <v>242</v>
      </c>
      <c r="M404" s="63" t="s">
        <v>3155</v>
      </c>
      <c r="N404" s="63" t="s">
        <v>3156</v>
      </c>
      <c r="O404" s="63" t="s">
        <v>3157</v>
      </c>
      <c r="P404" s="63" t="s">
        <v>257</v>
      </c>
      <c r="Q404" s="63"/>
      <c r="R404" s="63"/>
      <c r="S404" s="68">
        <v>240</v>
      </c>
      <c r="T404" s="69">
        <v>60</v>
      </c>
      <c r="U404" s="69">
        <v>120</v>
      </c>
      <c r="V404" s="69">
        <v>180</v>
      </c>
      <c r="W404" s="69">
        <v>240</v>
      </c>
      <c r="X404" s="71">
        <v>1259397374</v>
      </c>
      <c r="Y404" s="79">
        <v>839848574</v>
      </c>
      <c r="Z404" s="79"/>
      <c r="AA404" s="79"/>
      <c r="AB404" s="79">
        <v>419548800</v>
      </c>
      <c r="AC404" s="79"/>
      <c r="AD404" s="79"/>
      <c r="AE404" s="79"/>
      <c r="AF404" s="79"/>
      <c r="AG404" s="79"/>
      <c r="AH404" s="79"/>
      <c r="AI404" s="79"/>
      <c r="AJ404" s="79"/>
      <c r="AK404" s="71">
        <v>1334961216</v>
      </c>
      <c r="AL404" s="79">
        <v>890239488</v>
      </c>
      <c r="AM404" s="79"/>
      <c r="AN404" s="79"/>
      <c r="AO404" s="79">
        <v>444721728</v>
      </c>
      <c r="AP404" s="79"/>
      <c r="AQ404" s="79"/>
      <c r="AR404" s="79"/>
      <c r="AS404" s="79"/>
      <c r="AT404" s="79"/>
      <c r="AU404" s="79"/>
      <c r="AV404" s="79"/>
      <c r="AW404" s="79"/>
      <c r="AX404" s="71">
        <v>1415058890</v>
      </c>
      <c r="AY404" s="79">
        <v>943653858</v>
      </c>
      <c r="AZ404" s="79"/>
      <c r="BA404" s="79"/>
      <c r="BB404" s="79">
        <v>471405032</v>
      </c>
      <c r="BC404" s="79"/>
      <c r="BD404" s="79"/>
      <c r="BE404" s="79"/>
      <c r="BF404" s="79"/>
      <c r="BG404" s="79"/>
      <c r="BH404" s="79"/>
      <c r="BI404" s="79"/>
      <c r="BJ404" s="79"/>
      <c r="BK404" s="71">
        <v>1499962423</v>
      </c>
      <c r="BL404" s="79">
        <v>1000273089</v>
      </c>
      <c r="BM404" s="79"/>
      <c r="BN404" s="79"/>
      <c r="BO404" s="79">
        <v>499689334</v>
      </c>
      <c r="BP404" s="79"/>
      <c r="BQ404" s="79"/>
      <c r="BR404" s="79"/>
      <c r="BS404" s="79"/>
      <c r="BT404" s="79"/>
      <c r="BU404" s="79"/>
      <c r="BV404" s="79"/>
      <c r="BW404" s="79"/>
      <c r="BX404" s="71">
        <v>5509379903</v>
      </c>
      <c r="BY404" s="73">
        <v>3674015009</v>
      </c>
      <c r="BZ404" s="73">
        <v>0</v>
      </c>
      <c r="CA404" s="73">
        <v>0</v>
      </c>
      <c r="CB404" s="73">
        <v>1835364894</v>
      </c>
      <c r="CC404" s="73">
        <v>0</v>
      </c>
      <c r="CD404" s="73">
        <v>0</v>
      </c>
      <c r="CE404" s="73">
        <v>0</v>
      </c>
      <c r="CF404" s="73">
        <v>0</v>
      </c>
      <c r="CG404" s="73">
        <v>0</v>
      </c>
      <c r="CH404" s="73">
        <v>0</v>
      </c>
      <c r="CI404" s="73">
        <v>0</v>
      </c>
      <c r="CJ404" s="73">
        <v>0</v>
      </c>
      <c r="CK404" s="63" t="s">
        <v>3158</v>
      </c>
      <c r="CL404" s="74" t="s">
        <v>1172</v>
      </c>
      <c r="CM404" s="74" t="s">
        <v>1173</v>
      </c>
      <c r="CN404" s="74" t="s">
        <v>195</v>
      </c>
      <c r="CO404" s="60">
        <v>2</v>
      </c>
      <c r="CP404" s="61" t="s">
        <v>2276</v>
      </c>
      <c r="CQ404" s="60">
        <v>207</v>
      </c>
      <c r="CR404" s="61" t="s">
        <v>2989</v>
      </c>
      <c r="CS404" s="60">
        <v>20703</v>
      </c>
      <c r="CT404" s="61" t="s">
        <v>3063</v>
      </c>
      <c r="CU404" s="62">
        <v>2070303</v>
      </c>
      <c r="CV404" s="63" t="s">
        <v>3159</v>
      </c>
      <c r="CW404" s="100" t="s">
        <v>3106</v>
      </c>
      <c r="CX404" s="100" t="s">
        <v>2276</v>
      </c>
      <c r="CY404" s="100" t="s">
        <v>2989</v>
      </c>
      <c r="CZ404" s="100" t="s">
        <v>3063</v>
      </c>
      <c r="DA404" s="100" t="s">
        <v>3159</v>
      </c>
    </row>
    <row r="405" spans="2:105" ht="127.5" hidden="1" x14ac:dyDescent="0.25">
      <c r="B405" s="99" t="s">
        <v>3160</v>
      </c>
      <c r="C405" s="65" t="s">
        <v>3161</v>
      </c>
      <c r="D405" s="63" t="s">
        <v>1201</v>
      </c>
      <c r="E405" s="100" t="s">
        <v>3100</v>
      </c>
      <c r="F405" s="63" t="s">
        <v>3101</v>
      </c>
      <c r="G405" s="62" t="s">
        <v>183</v>
      </c>
      <c r="H405" s="63" t="s">
        <v>1167</v>
      </c>
      <c r="I405" s="63" t="s">
        <v>185</v>
      </c>
      <c r="J405" s="307">
        <v>2015</v>
      </c>
      <c r="K405" s="308">
        <v>8</v>
      </c>
      <c r="L405" s="63" t="s">
        <v>242</v>
      </c>
      <c r="M405" s="63" t="s">
        <v>3162</v>
      </c>
      <c r="N405" s="63" t="s">
        <v>3163</v>
      </c>
      <c r="O405" s="63" t="s">
        <v>3164</v>
      </c>
      <c r="P405" s="63" t="s">
        <v>257</v>
      </c>
      <c r="Q405" s="63"/>
      <c r="R405" s="63"/>
      <c r="S405" s="68">
        <v>25</v>
      </c>
      <c r="T405" s="69">
        <v>6</v>
      </c>
      <c r="U405" s="69">
        <v>12</v>
      </c>
      <c r="V405" s="69">
        <v>18</v>
      </c>
      <c r="W405" s="69">
        <v>25</v>
      </c>
      <c r="X405" s="71">
        <v>727016226</v>
      </c>
      <c r="Y405" s="79">
        <v>618654226</v>
      </c>
      <c r="Z405" s="79"/>
      <c r="AA405" s="79"/>
      <c r="AB405" s="79"/>
      <c r="AC405" s="79"/>
      <c r="AD405" s="79"/>
      <c r="AE405" s="79"/>
      <c r="AF405" s="79">
        <v>108362000</v>
      </c>
      <c r="AG405" s="79"/>
      <c r="AH405" s="79"/>
      <c r="AI405" s="79"/>
      <c r="AJ405" s="79"/>
      <c r="AK405" s="71">
        <v>770637199.55999994</v>
      </c>
      <c r="AL405" s="79">
        <v>655773479.55999994</v>
      </c>
      <c r="AM405" s="79"/>
      <c r="AN405" s="79"/>
      <c r="AO405" s="79"/>
      <c r="AP405" s="79"/>
      <c r="AQ405" s="79"/>
      <c r="AR405" s="79"/>
      <c r="AS405" s="79">
        <v>114863720</v>
      </c>
      <c r="AT405" s="79"/>
      <c r="AU405" s="79"/>
      <c r="AV405" s="79"/>
      <c r="AW405" s="79"/>
      <c r="AX405" s="71">
        <v>816875431.53359997</v>
      </c>
      <c r="AY405" s="79">
        <v>695119888.33359993</v>
      </c>
      <c r="AZ405" s="79"/>
      <c r="BA405" s="79"/>
      <c r="BB405" s="79"/>
      <c r="BC405" s="79"/>
      <c r="BD405" s="79"/>
      <c r="BE405" s="79"/>
      <c r="BF405" s="79">
        <v>121755543.2</v>
      </c>
      <c r="BG405" s="79"/>
      <c r="BH405" s="79"/>
      <c r="BI405" s="79"/>
      <c r="BJ405" s="79"/>
      <c r="BK405" s="71">
        <v>865887957.42561603</v>
      </c>
      <c r="BL405" s="79">
        <v>736827081.63361597</v>
      </c>
      <c r="BM405" s="79"/>
      <c r="BN405" s="79"/>
      <c r="BO405" s="79"/>
      <c r="BP405" s="79"/>
      <c r="BQ405" s="79"/>
      <c r="BR405" s="79"/>
      <c r="BS405" s="78">
        <v>129060875.792</v>
      </c>
      <c r="BT405" s="79"/>
      <c r="BU405" s="79"/>
      <c r="BV405" s="79"/>
      <c r="BW405" s="79"/>
      <c r="BX405" s="71">
        <v>3180416814.5192161</v>
      </c>
      <c r="BY405" s="73">
        <v>2706374675.527216</v>
      </c>
      <c r="BZ405" s="73">
        <v>0</v>
      </c>
      <c r="CA405" s="73">
        <v>0</v>
      </c>
      <c r="CB405" s="73">
        <v>0</v>
      </c>
      <c r="CC405" s="73">
        <v>0</v>
      </c>
      <c r="CD405" s="73">
        <v>0</v>
      </c>
      <c r="CE405" s="73">
        <v>0</v>
      </c>
      <c r="CF405" s="73">
        <v>474042138.99199998</v>
      </c>
      <c r="CG405" s="73">
        <v>0</v>
      </c>
      <c r="CH405" s="73">
        <v>0</v>
      </c>
      <c r="CI405" s="73">
        <v>0</v>
      </c>
      <c r="CJ405" s="73">
        <v>0</v>
      </c>
      <c r="CK405" s="63" t="s">
        <v>3165</v>
      </c>
      <c r="CL405" s="74" t="s">
        <v>1172</v>
      </c>
      <c r="CM405" s="74" t="s">
        <v>1173</v>
      </c>
      <c r="CN405" s="74" t="s">
        <v>195</v>
      </c>
      <c r="CO405" s="60">
        <v>2</v>
      </c>
      <c r="CP405" s="61" t="s">
        <v>2276</v>
      </c>
      <c r="CQ405" s="60">
        <v>207</v>
      </c>
      <c r="CR405" s="61" t="s">
        <v>2989</v>
      </c>
      <c r="CS405" s="60">
        <v>20703</v>
      </c>
      <c r="CT405" s="61" t="s">
        <v>3063</v>
      </c>
      <c r="CU405" s="62">
        <v>2070303</v>
      </c>
      <c r="CV405" s="63" t="s">
        <v>3159</v>
      </c>
      <c r="CW405" s="100" t="s">
        <v>3106</v>
      </c>
      <c r="CX405" s="100" t="s">
        <v>2276</v>
      </c>
      <c r="CY405" s="100" t="s">
        <v>2989</v>
      </c>
      <c r="CZ405" s="100" t="s">
        <v>3063</v>
      </c>
      <c r="DA405" s="100" t="s">
        <v>3159</v>
      </c>
    </row>
    <row r="406" spans="2:105" ht="127.5" hidden="1" x14ac:dyDescent="0.25">
      <c r="B406" s="65" t="s">
        <v>3166</v>
      </c>
      <c r="C406" s="65" t="s">
        <v>3167</v>
      </c>
      <c r="D406" s="63" t="s">
        <v>1800</v>
      </c>
      <c r="E406" s="100" t="s">
        <v>3100</v>
      </c>
      <c r="F406" s="63" t="s">
        <v>3101</v>
      </c>
      <c r="G406" s="62" t="s">
        <v>240</v>
      </c>
      <c r="H406" s="63" t="s">
        <v>1167</v>
      </c>
      <c r="I406" s="63" t="s">
        <v>185</v>
      </c>
      <c r="J406" s="307">
        <v>2015</v>
      </c>
      <c r="K406" s="308" t="s">
        <v>490</v>
      </c>
      <c r="L406" s="63" t="s">
        <v>186</v>
      </c>
      <c r="M406" s="63" t="s">
        <v>3168</v>
      </c>
      <c r="N406" s="63" t="s">
        <v>3169</v>
      </c>
      <c r="O406" s="63" t="s">
        <v>3170</v>
      </c>
      <c r="P406" s="63" t="s">
        <v>246</v>
      </c>
      <c r="Q406" s="63" t="s">
        <v>3171</v>
      </c>
      <c r="R406" s="63"/>
      <c r="S406" s="68">
        <v>1</v>
      </c>
      <c r="T406" s="69">
        <v>1</v>
      </c>
      <c r="U406" s="69">
        <v>1</v>
      </c>
      <c r="V406" s="69">
        <v>1</v>
      </c>
      <c r="W406" s="69">
        <v>1</v>
      </c>
      <c r="X406" s="71">
        <v>300000000</v>
      </c>
      <c r="Y406" s="79">
        <v>300000000</v>
      </c>
      <c r="Z406" s="79"/>
      <c r="AA406" s="79"/>
      <c r="AB406" s="79"/>
      <c r="AC406" s="79"/>
      <c r="AD406" s="79"/>
      <c r="AE406" s="79"/>
      <c r="AF406" s="79"/>
      <c r="AG406" s="79"/>
      <c r="AH406" s="79"/>
      <c r="AI406" s="79"/>
      <c r="AJ406" s="79"/>
      <c r="AK406" s="71">
        <v>300000000</v>
      </c>
      <c r="AL406" s="79">
        <v>300000000</v>
      </c>
      <c r="AM406" s="79"/>
      <c r="AN406" s="79"/>
      <c r="AO406" s="79"/>
      <c r="AP406" s="79"/>
      <c r="AQ406" s="79"/>
      <c r="AR406" s="79"/>
      <c r="AS406" s="79"/>
      <c r="AT406" s="79"/>
      <c r="AU406" s="79"/>
      <c r="AV406" s="79"/>
      <c r="AW406" s="79"/>
      <c r="AX406" s="71">
        <v>300000000</v>
      </c>
      <c r="AY406" s="79">
        <v>300000000</v>
      </c>
      <c r="AZ406" s="79"/>
      <c r="BA406" s="79"/>
      <c r="BB406" s="79"/>
      <c r="BC406" s="79"/>
      <c r="BD406" s="79"/>
      <c r="BE406" s="79"/>
      <c r="BF406" s="79"/>
      <c r="BG406" s="79"/>
      <c r="BH406" s="79"/>
      <c r="BI406" s="79"/>
      <c r="BJ406" s="79"/>
      <c r="BK406" s="71">
        <v>300000000</v>
      </c>
      <c r="BL406" s="79">
        <v>300000000</v>
      </c>
      <c r="BM406" s="79"/>
      <c r="BN406" s="79"/>
      <c r="BO406" s="79"/>
      <c r="BP406" s="79"/>
      <c r="BQ406" s="79"/>
      <c r="BR406" s="79"/>
      <c r="BS406" s="79"/>
      <c r="BT406" s="79"/>
      <c r="BU406" s="79"/>
      <c r="BV406" s="79"/>
      <c r="BW406" s="79"/>
      <c r="BX406" s="71">
        <v>1200000000</v>
      </c>
      <c r="BY406" s="73">
        <v>1200000000</v>
      </c>
      <c r="BZ406" s="73">
        <v>0</v>
      </c>
      <c r="CA406" s="73">
        <v>0</v>
      </c>
      <c r="CB406" s="73">
        <v>0</v>
      </c>
      <c r="CC406" s="73">
        <v>0</v>
      </c>
      <c r="CD406" s="73">
        <v>0</v>
      </c>
      <c r="CE406" s="73">
        <v>0</v>
      </c>
      <c r="CF406" s="73">
        <v>0</v>
      </c>
      <c r="CG406" s="73">
        <v>0</v>
      </c>
      <c r="CH406" s="73">
        <v>0</v>
      </c>
      <c r="CI406" s="73">
        <v>0</v>
      </c>
      <c r="CJ406" s="73">
        <v>0</v>
      </c>
      <c r="CK406" s="63" t="s">
        <v>3172</v>
      </c>
      <c r="CL406" s="74" t="s">
        <v>1172</v>
      </c>
      <c r="CM406" s="74" t="s">
        <v>1173</v>
      </c>
      <c r="CN406" s="74" t="s">
        <v>195</v>
      </c>
      <c r="CO406" s="60">
        <v>2</v>
      </c>
      <c r="CP406" s="61" t="s">
        <v>2276</v>
      </c>
      <c r="CQ406" s="60">
        <v>207</v>
      </c>
      <c r="CR406" s="61" t="s">
        <v>2989</v>
      </c>
      <c r="CS406" s="60">
        <v>20703</v>
      </c>
      <c r="CT406" s="61" t="s">
        <v>3063</v>
      </c>
      <c r="CU406" s="62">
        <v>2070303</v>
      </c>
      <c r="CV406" s="63" t="s">
        <v>3159</v>
      </c>
      <c r="CW406" s="100" t="s">
        <v>3106</v>
      </c>
      <c r="CX406" s="100" t="s">
        <v>2276</v>
      </c>
      <c r="CY406" s="100" t="s">
        <v>2989</v>
      </c>
      <c r="CZ406" s="100" t="s">
        <v>3063</v>
      </c>
      <c r="DA406" s="100" t="s">
        <v>3159</v>
      </c>
    </row>
    <row r="407" spans="2:105" ht="127.5" hidden="1" x14ac:dyDescent="0.25">
      <c r="B407" s="65" t="s">
        <v>3173</v>
      </c>
      <c r="C407" s="65" t="s">
        <v>3174</v>
      </c>
      <c r="D407" s="63" t="s">
        <v>1800</v>
      </c>
      <c r="E407" s="100" t="s">
        <v>3100</v>
      </c>
      <c r="F407" s="63" t="s">
        <v>3101</v>
      </c>
      <c r="G407" s="62" t="s">
        <v>183</v>
      </c>
      <c r="H407" s="63" t="s">
        <v>1167</v>
      </c>
      <c r="I407" s="63" t="s">
        <v>185</v>
      </c>
      <c r="J407" s="307">
        <v>2015</v>
      </c>
      <c r="K407" s="308" t="s">
        <v>490</v>
      </c>
      <c r="L407" s="63" t="s">
        <v>186</v>
      </c>
      <c r="M407" s="63" t="s">
        <v>3175</v>
      </c>
      <c r="N407" s="63" t="s">
        <v>3176</v>
      </c>
      <c r="O407" s="63" t="s">
        <v>3177</v>
      </c>
      <c r="P407" s="63" t="s">
        <v>246</v>
      </c>
      <c r="Q407" s="63" t="s">
        <v>3171</v>
      </c>
      <c r="R407" s="63"/>
      <c r="S407" s="68">
        <v>40</v>
      </c>
      <c r="T407" s="69">
        <v>10</v>
      </c>
      <c r="U407" s="69">
        <v>20</v>
      </c>
      <c r="V407" s="69">
        <v>30</v>
      </c>
      <c r="W407" s="69">
        <v>40</v>
      </c>
      <c r="X407" s="71">
        <v>388802080</v>
      </c>
      <c r="Y407" s="101">
        <v>100000000</v>
      </c>
      <c r="Z407" s="79"/>
      <c r="AA407" s="79"/>
      <c r="AB407" s="101">
        <v>288802080</v>
      </c>
      <c r="AC407" s="79"/>
      <c r="AD407" s="79"/>
      <c r="AE407" s="79"/>
      <c r="AF407" s="79"/>
      <c r="AG407" s="79"/>
      <c r="AH407" s="79"/>
      <c r="AI407" s="79"/>
      <c r="AJ407" s="79"/>
      <c r="AK407" s="71">
        <v>497466142.39999998</v>
      </c>
      <c r="AL407" s="101">
        <v>200000000</v>
      </c>
      <c r="AM407" s="79"/>
      <c r="AN407" s="79"/>
      <c r="AO407" s="79">
        <v>297466142.39999998</v>
      </c>
      <c r="AP407" s="79"/>
      <c r="AQ407" s="79"/>
      <c r="AR407" s="79"/>
      <c r="AS407" s="79"/>
      <c r="AT407" s="79"/>
      <c r="AU407" s="79"/>
      <c r="AV407" s="79"/>
      <c r="AW407" s="79"/>
      <c r="AX407" s="71">
        <v>566130204.79999995</v>
      </c>
      <c r="AY407" s="101">
        <v>260000000</v>
      </c>
      <c r="AZ407" s="79"/>
      <c r="BA407" s="79"/>
      <c r="BB407" s="79">
        <v>306130204.79999995</v>
      </c>
      <c r="BC407" s="79"/>
      <c r="BD407" s="79"/>
      <c r="BE407" s="79"/>
      <c r="BF407" s="79"/>
      <c r="BG407" s="79"/>
      <c r="BH407" s="79"/>
      <c r="BI407" s="79"/>
      <c r="BJ407" s="79"/>
      <c r="BK407" s="71">
        <v>634794267.19999993</v>
      </c>
      <c r="BL407" s="101">
        <v>320000000</v>
      </c>
      <c r="BM407" s="79"/>
      <c r="BN407" s="79"/>
      <c r="BO407" s="79">
        <v>314794267.19999993</v>
      </c>
      <c r="BP407" s="79"/>
      <c r="BQ407" s="79"/>
      <c r="BR407" s="79"/>
      <c r="BS407" s="79"/>
      <c r="BT407" s="79"/>
      <c r="BU407" s="79"/>
      <c r="BV407" s="79"/>
      <c r="BW407" s="79"/>
      <c r="BX407" s="71">
        <v>2087192694.3999999</v>
      </c>
      <c r="BY407" s="73">
        <v>880000000</v>
      </c>
      <c r="BZ407" s="73">
        <v>0</v>
      </c>
      <c r="CA407" s="73">
        <v>0</v>
      </c>
      <c r="CB407" s="73">
        <v>1207192694.3999999</v>
      </c>
      <c r="CC407" s="73">
        <v>0</v>
      </c>
      <c r="CD407" s="73">
        <v>0</v>
      </c>
      <c r="CE407" s="73">
        <v>0</v>
      </c>
      <c r="CF407" s="73">
        <v>0</v>
      </c>
      <c r="CG407" s="73">
        <v>0</v>
      </c>
      <c r="CH407" s="73">
        <v>0</v>
      </c>
      <c r="CI407" s="73">
        <v>0</v>
      </c>
      <c r="CJ407" s="73">
        <v>0</v>
      </c>
      <c r="CK407" s="63" t="s">
        <v>3178</v>
      </c>
      <c r="CL407" s="74" t="s">
        <v>1172</v>
      </c>
      <c r="CM407" s="74" t="s">
        <v>1173</v>
      </c>
      <c r="CN407" s="74" t="s">
        <v>877</v>
      </c>
      <c r="CO407" s="60">
        <v>2</v>
      </c>
      <c r="CP407" s="61" t="s">
        <v>2276</v>
      </c>
      <c r="CQ407" s="60">
        <v>207</v>
      </c>
      <c r="CR407" s="61" t="s">
        <v>2989</v>
      </c>
      <c r="CS407" s="60">
        <v>20703</v>
      </c>
      <c r="CT407" s="61" t="s">
        <v>3063</v>
      </c>
      <c r="CU407" s="62">
        <v>2070303</v>
      </c>
      <c r="CV407" s="63" t="s">
        <v>3159</v>
      </c>
      <c r="CW407" s="100" t="s">
        <v>3106</v>
      </c>
      <c r="CX407" s="100" t="s">
        <v>2276</v>
      </c>
      <c r="CY407" s="100" t="s">
        <v>2989</v>
      </c>
      <c r="CZ407" s="100" t="s">
        <v>3063</v>
      </c>
      <c r="DA407" s="100" t="s">
        <v>3159</v>
      </c>
    </row>
    <row r="408" spans="2:105" ht="127.5" hidden="1" x14ac:dyDescent="0.25">
      <c r="B408" s="65" t="s">
        <v>3179</v>
      </c>
      <c r="C408" s="65" t="s">
        <v>3180</v>
      </c>
      <c r="D408" s="63" t="s">
        <v>1800</v>
      </c>
      <c r="E408" s="100" t="s">
        <v>3100</v>
      </c>
      <c r="F408" s="63" t="s">
        <v>3101</v>
      </c>
      <c r="G408" s="62" t="s">
        <v>183</v>
      </c>
      <c r="H408" s="63" t="s">
        <v>1167</v>
      </c>
      <c r="I408" s="63" t="s">
        <v>185</v>
      </c>
      <c r="J408" s="307">
        <v>2015</v>
      </c>
      <c r="K408" s="308">
        <v>19</v>
      </c>
      <c r="L408" s="63" t="s">
        <v>3181</v>
      </c>
      <c r="M408" s="63" t="s">
        <v>3182</v>
      </c>
      <c r="N408" s="63" t="s">
        <v>3183</v>
      </c>
      <c r="O408" s="63" t="s">
        <v>3184</v>
      </c>
      <c r="P408" s="63" t="s">
        <v>246</v>
      </c>
      <c r="Q408" s="63" t="s">
        <v>3171</v>
      </c>
      <c r="R408" s="63"/>
      <c r="S408" s="68">
        <v>200</v>
      </c>
      <c r="T408" s="69">
        <v>50</v>
      </c>
      <c r="U408" s="69">
        <v>100</v>
      </c>
      <c r="V408" s="69">
        <v>150</v>
      </c>
      <c r="W408" s="69">
        <v>200</v>
      </c>
      <c r="X408" s="71">
        <v>791202080</v>
      </c>
      <c r="Y408" s="79"/>
      <c r="Z408" s="79"/>
      <c r="AA408" s="79"/>
      <c r="AB408" s="101">
        <v>721202080</v>
      </c>
      <c r="AC408" s="79"/>
      <c r="AD408" s="79"/>
      <c r="AE408" s="79"/>
      <c r="AF408" s="79"/>
      <c r="AG408" s="101">
        <v>70000000</v>
      </c>
      <c r="AH408" s="79"/>
      <c r="AI408" s="79"/>
      <c r="AJ408" s="79"/>
      <c r="AK408" s="71">
        <v>832838142</v>
      </c>
      <c r="AL408" s="79"/>
      <c r="AM408" s="79"/>
      <c r="AN408" s="79"/>
      <c r="AO408" s="101">
        <v>742838142</v>
      </c>
      <c r="AP408" s="79"/>
      <c r="AQ408" s="79"/>
      <c r="AR408" s="79"/>
      <c r="AS408" s="79"/>
      <c r="AT408" s="101">
        <v>90000000</v>
      </c>
      <c r="AU408" s="79"/>
      <c r="AV408" s="79"/>
      <c r="AW408" s="79"/>
      <c r="AX408" s="71">
        <v>875123287</v>
      </c>
      <c r="AY408" s="79"/>
      <c r="AZ408" s="79"/>
      <c r="BA408" s="79"/>
      <c r="BB408" s="101">
        <v>765123287</v>
      </c>
      <c r="BC408" s="79"/>
      <c r="BD408" s="79"/>
      <c r="BE408" s="79"/>
      <c r="BF408" s="79"/>
      <c r="BG408" s="101">
        <v>110000000</v>
      </c>
      <c r="BH408" s="79"/>
      <c r="BI408" s="79"/>
      <c r="BJ408" s="79"/>
      <c r="BK408" s="71">
        <v>918076985</v>
      </c>
      <c r="BL408" s="79"/>
      <c r="BM408" s="79"/>
      <c r="BN408" s="79"/>
      <c r="BO408" s="101">
        <v>788076985</v>
      </c>
      <c r="BP408" s="79"/>
      <c r="BQ408" s="79"/>
      <c r="BR408" s="79"/>
      <c r="BS408" s="79"/>
      <c r="BT408" s="101">
        <v>130000000</v>
      </c>
      <c r="BU408" s="79"/>
      <c r="BV408" s="79"/>
      <c r="BW408" s="79"/>
      <c r="BX408" s="71">
        <v>3417240494</v>
      </c>
      <c r="BY408" s="73">
        <v>0</v>
      </c>
      <c r="BZ408" s="73">
        <v>0</v>
      </c>
      <c r="CA408" s="73">
        <v>0</v>
      </c>
      <c r="CB408" s="73">
        <v>3017240494</v>
      </c>
      <c r="CC408" s="73">
        <v>0</v>
      </c>
      <c r="CD408" s="73">
        <v>0</v>
      </c>
      <c r="CE408" s="73">
        <v>0</v>
      </c>
      <c r="CF408" s="73">
        <v>0</v>
      </c>
      <c r="CG408" s="73">
        <v>400000000</v>
      </c>
      <c r="CH408" s="73">
        <v>0</v>
      </c>
      <c r="CI408" s="73">
        <v>0</v>
      </c>
      <c r="CJ408" s="73">
        <v>0</v>
      </c>
      <c r="CK408" s="63" t="s">
        <v>3185</v>
      </c>
      <c r="CL408" s="74" t="s">
        <v>1172</v>
      </c>
      <c r="CM408" s="74" t="s">
        <v>1173</v>
      </c>
      <c r="CN408" s="74" t="s">
        <v>918</v>
      </c>
      <c r="CO408" s="60">
        <v>2</v>
      </c>
      <c r="CP408" s="61" t="s">
        <v>2276</v>
      </c>
      <c r="CQ408" s="60">
        <v>207</v>
      </c>
      <c r="CR408" s="61" t="s">
        <v>2989</v>
      </c>
      <c r="CS408" s="60">
        <v>20703</v>
      </c>
      <c r="CT408" s="61" t="s">
        <v>3063</v>
      </c>
      <c r="CU408" s="62">
        <v>2070303</v>
      </c>
      <c r="CV408" s="63" t="s">
        <v>3159</v>
      </c>
      <c r="CW408" s="100" t="s">
        <v>3106</v>
      </c>
      <c r="CX408" s="100" t="s">
        <v>2276</v>
      </c>
      <c r="CY408" s="100" t="s">
        <v>2989</v>
      </c>
      <c r="CZ408" s="100" t="s">
        <v>3063</v>
      </c>
      <c r="DA408" s="100" t="s">
        <v>3159</v>
      </c>
    </row>
    <row r="409" spans="2:105" ht="127.5" hidden="1" x14ac:dyDescent="0.25">
      <c r="B409" s="65" t="s">
        <v>3186</v>
      </c>
      <c r="C409" s="65" t="s">
        <v>3187</v>
      </c>
      <c r="D409" s="63" t="s">
        <v>1800</v>
      </c>
      <c r="E409" s="100" t="s">
        <v>3100</v>
      </c>
      <c r="F409" s="63" t="s">
        <v>3101</v>
      </c>
      <c r="G409" s="62" t="s">
        <v>183</v>
      </c>
      <c r="H409" s="63" t="s">
        <v>1167</v>
      </c>
      <c r="I409" s="63" t="s">
        <v>185</v>
      </c>
      <c r="J409" s="307">
        <v>2015</v>
      </c>
      <c r="K409" s="308" t="s">
        <v>490</v>
      </c>
      <c r="L409" s="63" t="s">
        <v>3188</v>
      </c>
      <c r="M409" s="63" t="s">
        <v>3189</v>
      </c>
      <c r="N409" s="63" t="s">
        <v>3190</v>
      </c>
      <c r="O409" s="63" t="s">
        <v>3191</v>
      </c>
      <c r="P409" s="63" t="s">
        <v>246</v>
      </c>
      <c r="Q409" s="63" t="s">
        <v>3192</v>
      </c>
      <c r="R409" s="63"/>
      <c r="S409" s="68">
        <v>8</v>
      </c>
      <c r="T409" s="69">
        <v>2</v>
      </c>
      <c r="U409" s="69">
        <v>4</v>
      </c>
      <c r="V409" s="69">
        <v>6</v>
      </c>
      <c r="W409" s="69">
        <v>8</v>
      </c>
      <c r="X409" s="71">
        <v>100000000</v>
      </c>
      <c r="Y409" s="79"/>
      <c r="Z409" s="79"/>
      <c r="AA409" s="79"/>
      <c r="AB409" s="101">
        <v>100000000</v>
      </c>
      <c r="AC409" s="79"/>
      <c r="AD409" s="79"/>
      <c r="AE409" s="79"/>
      <c r="AF409" s="79"/>
      <c r="AG409" s="79"/>
      <c r="AH409" s="79"/>
      <c r="AI409" s="79"/>
      <c r="AJ409" s="79"/>
      <c r="AK409" s="71">
        <v>103000000</v>
      </c>
      <c r="AL409" s="79"/>
      <c r="AM409" s="79"/>
      <c r="AN409" s="79"/>
      <c r="AO409" s="79">
        <v>103000000</v>
      </c>
      <c r="AP409" s="79"/>
      <c r="AQ409" s="79"/>
      <c r="AR409" s="79"/>
      <c r="AS409" s="79"/>
      <c r="AT409" s="79"/>
      <c r="AU409" s="79"/>
      <c r="AV409" s="79"/>
      <c r="AW409" s="79"/>
      <c r="AX409" s="71">
        <v>106090000</v>
      </c>
      <c r="AY409" s="79"/>
      <c r="AZ409" s="79"/>
      <c r="BA409" s="79"/>
      <c r="BB409" s="79">
        <v>106090000</v>
      </c>
      <c r="BC409" s="79"/>
      <c r="BD409" s="79"/>
      <c r="BE409" s="79"/>
      <c r="BF409" s="79"/>
      <c r="BG409" s="79"/>
      <c r="BH409" s="79"/>
      <c r="BI409" s="79"/>
      <c r="BJ409" s="79"/>
      <c r="BK409" s="71">
        <v>109272700</v>
      </c>
      <c r="BL409" s="79"/>
      <c r="BM409" s="79"/>
      <c r="BN409" s="79"/>
      <c r="BO409" s="79">
        <v>109272700</v>
      </c>
      <c r="BP409" s="79"/>
      <c r="BQ409" s="79"/>
      <c r="BR409" s="79"/>
      <c r="BS409" s="79"/>
      <c r="BT409" s="79"/>
      <c r="BU409" s="79"/>
      <c r="BV409" s="79"/>
      <c r="BW409" s="79"/>
      <c r="BX409" s="71">
        <v>418362700</v>
      </c>
      <c r="BY409" s="73">
        <v>0</v>
      </c>
      <c r="BZ409" s="73">
        <v>0</v>
      </c>
      <c r="CA409" s="73">
        <v>0</v>
      </c>
      <c r="CB409" s="73">
        <v>418362700</v>
      </c>
      <c r="CC409" s="73">
        <v>0</v>
      </c>
      <c r="CD409" s="73">
        <v>0</v>
      </c>
      <c r="CE409" s="73">
        <v>0</v>
      </c>
      <c r="CF409" s="73">
        <v>0</v>
      </c>
      <c r="CG409" s="73">
        <v>0</v>
      </c>
      <c r="CH409" s="73">
        <v>0</v>
      </c>
      <c r="CI409" s="73">
        <v>0</v>
      </c>
      <c r="CJ409" s="73">
        <v>0</v>
      </c>
      <c r="CK409" s="63" t="s">
        <v>3193</v>
      </c>
      <c r="CL409" s="74" t="s">
        <v>1172</v>
      </c>
      <c r="CM409" s="74" t="s">
        <v>1173</v>
      </c>
      <c r="CN409" s="74" t="s">
        <v>918</v>
      </c>
      <c r="CO409" s="60">
        <v>2</v>
      </c>
      <c r="CP409" s="61" t="s">
        <v>2276</v>
      </c>
      <c r="CQ409" s="60">
        <v>207</v>
      </c>
      <c r="CR409" s="61" t="s">
        <v>2989</v>
      </c>
      <c r="CS409" s="60">
        <v>20703</v>
      </c>
      <c r="CT409" s="61" t="s">
        <v>3063</v>
      </c>
      <c r="CU409" s="62">
        <v>2070303</v>
      </c>
      <c r="CV409" s="63" t="s">
        <v>3159</v>
      </c>
      <c r="CW409" s="100" t="s">
        <v>3106</v>
      </c>
      <c r="CX409" s="100" t="s">
        <v>2276</v>
      </c>
      <c r="CY409" s="100" t="s">
        <v>2989</v>
      </c>
      <c r="CZ409" s="100" t="s">
        <v>3063</v>
      </c>
      <c r="DA409" s="100" t="s">
        <v>3159</v>
      </c>
    </row>
    <row r="410" spans="2:105" ht="127.5" hidden="1" x14ac:dyDescent="0.25">
      <c r="B410" s="65" t="s">
        <v>3194</v>
      </c>
      <c r="C410" s="65" t="s">
        <v>3195</v>
      </c>
      <c r="D410" s="63" t="s">
        <v>1800</v>
      </c>
      <c r="E410" s="100" t="s">
        <v>3100</v>
      </c>
      <c r="F410" s="63" t="s">
        <v>3101</v>
      </c>
      <c r="G410" s="62" t="s">
        <v>240</v>
      </c>
      <c r="H410" s="63" t="s">
        <v>1167</v>
      </c>
      <c r="I410" s="63" t="s">
        <v>185</v>
      </c>
      <c r="J410" s="307">
        <v>2015</v>
      </c>
      <c r="K410" s="308" t="s">
        <v>490</v>
      </c>
      <c r="L410" s="63" t="s">
        <v>186</v>
      </c>
      <c r="M410" s="63" t="s">
        <v>3196</v>
      </c>
      <c r="N410" s="63" t="s">
        <v>3197</v>
      </c>
      <c r="O410" s="63" t="s">
        <v>3198</v>
      </c>
      <c r="P410" s="63" t="s">
        <v>246</v>
      </c>
      <c r="Q410" s="63" t="s">
        <v>3199</v>
      </c>
      <c r="R410" s="63"/>
      <c r="S410" s="68">
        <v>1</v>
      </c>
      <c r="T410" s="69">
        <v>1</v>
      </c>
      <c r="U410" s="69">
        <v>1</v>
      </c>
      <c r="V410" s="69">
        <v>1</v>
      </c>
      <c r="W410" s="69">
        <v>1</v>
      </c>
      <c r="X410" s="71">
        <v>527360000</v>
      </c>
      <c r="Y410" s="79"/>
      <c r="Z410" s="79"/>
      <c r="AA410" s="79"/>
      <c r="AB410" s="101">
        <v>527360000</v>
      </c>
      <c r="AC410" s="79"/>
      <c r="AD410" s="79"/>
      <c r="AE410" s="79"/>
      <c r="AF410" s="79"/>
      <c r="AG410" s="79"/>
      <c r="AH410" s="79"/>
      <c r="AI410" s="79"/>
      <c r="AJ410" s="79"/>
      <c r="AK410" s="71">
        <v>543180800</v>
      </c>
      <c r="AL410" s="79"/>
      <c r="AM410" s="79"/>
      <c r="AN410" s="79"/>
      <c r="AO410" s="101">
        <v>543180800</v>
      </c>
      <c r="AP410" s="79"/>
      <c r="AQ410" s="79"/>
      <c r="AR410" s="79"/>
      <c r="AS410" s="79"/>
      <c r="AT410" s="79"/>
      <c r="AU410" s="79"/>
      <c r="AV410" s="79"/>
      <c r="AW410" s="79"/>
      <c r="AX410" s="71">
        <v>559476224</v>
      </c>
      <c r="AY410" s="79"/>
      <c r="AZ410" s="79"/>
      <c r="BA410" s="79"/>
      <c r="BB410" s="101">
        <v>559476224</v>
      </c>
      <c r="BC410" s="79"/>
      <c r="BD410" s="79"/>
      <c r="BE410" s="79"/>
      <c r="BF410" s="79"/>
      <c r="BG410" s="79"/>
      <c r="BH410" s="79"/>
      <c r="BI410" s="79"/>
      <c r="BJ410" s="79"/>
      <c r="BK410" s="71">
        <v>576260510</v>
      </c>
      <c r="BL410" s="79"/>
      <c r="BM410" s="79"/>
      <c r="BN410" s="79"/>
      <c r="BO410" s="101">
        <v>576260510</v>
      </c>
      <c r="BP410" s="79"/>
      <c r="BQ410" s="79"/>
      <c r="BR410" s="79"/>
      <c r="BS410" s="79"/>
      <c r="BT410" s="79"/>
      <c r="BU410" s="79"/>
      <c r="BV410" s="79"/>
      <c r="BW410" s="79"/>
      <c r="BX410" s="71">
        <v>2206277534</v>
      </c>
      <c r="BY410" s="73">
        <v>0</v>
      </c>
      <c r="BZ410" s="73">
        <v>0</v>
      </c>
      <c r="CA410" s="73">
        <v>0</v>
      </c>
      <c r="CB410" s="73">
        <v>2206277534</v>
      </c>
      <c r="CC410" s="73">
        <v>0</v>
      </c>
      <c r="CD410" s="73">
        <v>0</v>
      </c>
      <c r="CE410" s="73">
        <v>0</v>
      </c>
      <c r="CF410" s="73">
        <v>0</v>
      </c>
      <c r="CG410" s="73">
        <v>0</v>
      </c>
      <c r="CH410" s="73">
        <v>0</v>
      </c>
      <c r="CI410" s="73">
        <v>0</v>
      </c>
      <c r="CJ410" s="73">
        <v>0</v>
      </c>
      <c r="CK410" s="63" t="s">
        <v>3200</v>
      </c>
      <c r="CL410" s="74" t="s">
        <v>1172</v>
      </c>
      <c r="CM410" s="74" t="s">
        <v>1173</v>
      </c>
      <c r="CN410" s="74" t="s">
        <v>918</v>
      </c>
      <c r="CO410" s="60">
        <v>2</v>
      </c>
      <c r="CP410" s="61" t="s">
        <v>2276</v>
      </c>
      <c r="CQ410" s="60">
        <v>207</v>
      </c>
      <c r="CR410" s="61" t="s">
        <v>2989</v>
      </c>
      <c r="CS410" s="60">
        <v>20703</v>
      </c>
      <c r="CT410" s="61" t="s">
        <v>3063</v>
      </c>
      <c r="CU410" s="62">
        <v>2070303</v>
      </c>
      <c r="CV410" s="63" t="s">
        <v>3159</v>
      </c>
      <c r="CW410" s="100" t="s">
        <v>3106</v>
      </c>
      <c r="CX410" s="100" t="s">
        <v>2276</v>
      </c>
      <c r="CY410" s="100" t="s">
        <v>2989</v>
      </c>
      <c r="CZ410" s="100" t="s">
        <v>3063</v>
      </c>
      <c r="DA410" s="100" t="s">
        <v>3159</v>
      </c>
    </row>
    <row r="411" spans="2:105" ht="127.5" hidden="1" x14ac:dyDescent="0.25">
      <c r="B411" s="65" t="s">
        <v>3201</v>
      </c>
      <c r="C411" s="65" t="s">
        <v>3202</v>
      </c>
      <c r="D411" s="63" t="s">
        <v>1800</v>
      </c>
      <c r="E411" s="100" t="s">
        <v>3100</v>
      </c>
      <c r="F411" s="63" t="s">
        <v>3101</v>
      </c>
      <c r="G411" s="62" t="s">
        <v>183</v>
      </c>
      <c r="H411" s="63" t="s">
        <v>1167</v>
      </c>
      <c r="I411" s="63" t="s">
        <v>185</v>
      </c>
      <c r="J411" s="307">
        <v>2015</v>
      </c>
      <c r="K411" s="308" t="s">
        <v>490</v>
      </c>
      <c r="L411" s="63" t="s">
        <v>186</v>
      </c>
      <c r="M411" s="63" t="s">
        <v>3203</v>
      </c>
      <c r="N411" s="63" t="s">
        <v>3204</v>
      </c>
      <c r="O411" s="63" t="s">
        <v>3205</v>
      </c>
      <c r="P411" s="63" t="s">
        <v>657</v>
      </c>
      <c r="Q411" s="63" t="s">
        <v>3206</v>
      </c>
      <c r="R411" s="63"/>
      <c r="S411" s="68">
        <v>100</v>
      </c>
      <c r="T411" s="69">
        <v>24</v>
      </c>
      <c r="U411" s="69">
        <v>48</v>
      </c>
      <c r="V411" s="69">
        <v>72</v>
      </c>
      <c r="W411" s="69">
        <v>100</v>
      </c>
      <c r="X411" s="71">
        <v>85729600</v>
      </c>
      <c r="Y411" s="79"/>
      <c r="Z411" s="79"/>
      <c r="AA411" s="79"/>
      <c r="AB411" s="78">
        <v>85729600</v>
      </c>
      <c r="AC411" s="79"/>
      <c r="AD411" s="79"/>
      <c r="AE411" s="79"/>
      <c r="AF411" s="79"/>
      <c r="AG411" s="79"/>
      <c r="AH411" s="79"/>
      <c r="AI411" s="79"/>
      <c r="AJ411" s="79"/>
      <c r="AK411" s="71">
        <v>88301488</v>
      </c>
      <c r="AL411" s="79"/>
      <c r="AM411" s="79"/>
      <c r="AN411" s="79"/>
      <c r="AO411" s="78">
        <v>88301488</v>
      </c>
      <c r="AP411" s="79"/>
      <c r="AQ411" s="79"/>
      <c r="AR411" s="79"/>
      <c r="AS411" s="79"/>
      <c r="AT411" s="79"/>
      <c r="AU411" s="79"/>
      <c r="AV411" s="79"/>
      <c r="AW411" s="79"/>
      <c r="AX411" s="71">
        <v>90950532</v>
      </c>
      <c r="AY411" s="79"/>
      <c r="AZ411" s="79"/>
      <c r="BA411" s="79"/>
      <c r="BB411" s="78">
        <v>90950532</v>
      </c>
      <c r="BC411" s="79"/>
      <c r="BD411" s="79"/>
      <c r="BE411" s="79"/>
      <c r="BF411" s="79"/>
      <c r="BG411" s="79"/>
      <c r="BH411" s="79"/>
      <c r="BI411" s="79"/>
      <c r="BJ411" s="79"/>
      <c r="BK411" s="71">
        <v>93679049</v>
      </c>
      <c r="BL411" s="79"/>
      <c r="BM411" s="79"/>
      <c r="BN411" s="79"/>
      <c r="BO411" s="78">
        <v>93679049</v>
      </c>
      <c r="BP411" s="79"/>
      <c r="BQ411" s="79"/>
      <c r="BR411" s="79"/>
      <c r="BS411" s="79"/>
      <c r="BT411" s="79"/>
      <c r="BU411" s="79"/>
      <c r="BV411" s="79"/>
      <c r="BW411" s="79"/>
      <c r="BX411" s="71">
        <v>358660669</v>
      </c>
      <c r="BY411" s="73">
        <v>0</v>
      </c>
      <c r="BZ411" s="73">
        <v>0</v>
      </c>
      <c r="CA411" s="73">
        <v>0</v>
      </c>
      <c r="CB411" s="73">
        <v>358660669</v>
      </c>
      <c r="CC411" s="73">
        <v>0</v>
      </c>
      <c r="CD411" s="73">
        <v>0</v>
      </c>
      <c r="CE411" s="73">
        <v>0</v>
      </c>
      <c r="CF411" s="73">
        <v>0</v>
      </c>
      <c r="CG411" s="73">
        <v>0</v>
      </c>
      <c r="CH411" s="73">
        <v>0</v>
      </c>
      <c r="CI411" s="73">
        <v>0</v>
      </c>
      <c r="CJ411" s="73">
        <v>0</v>
      </c>
      <c r="CK411" s="63" t="s">
        <v>3207</v>
      </c>
      <c r="CL411" s="74" t="s">
        <v>1172</v>
      </c>
      <c r="CM411" s="74" t="s">
        <v>1173</v>
      </c>
      <c r="CN411" s="74" t="s">
        <v>918</v>
      </c>
      <c r="CO411" s="60">
        <v>2</v>
      </c>
      <c r="CP411" s="61" t="s">
        <v>2276</v>
      </c>
      <c r="CQ411" s="60">
        <v>207</v>
      </c>
      <c r="CR411" s="61" t="s">
        <v>2989</v>
      </c>
      <c r="CS411" s="60">
        <v>20703</v>
      </c>
      <c r="CT411" s="61" t="s">
        <v>3063</v>
      </c>
      <c r="CU411" s="62">
        <v>2070303</v>
      </c>
      <c r="CV411" s="63" t="s">
        <v>3159</v>
      </c>
      <c r="CW411" s="100" t="s">
        <v>3106</v>
      </c>
      <c r="CX411" s="100" t="s">
        <v>2276</v>
      </c>
      <c r="CY411" s="100" t="s">
        <v>2989</v>
      </c>
      <c r="CZ411" s="100" t="s">
        <v>3063</v>
      </c>
      <c r="DA411" s="100" t="s">
        <v>3159</v>
      </c>
    </row>
    <row r="412" spans="2:105" ht="127.5" hidden="1" x14ac:dyDescent="0.25">
      <c r="B412" s="99" t="s">
        <v>3208</v>
      </c>
      <c r="C412" s="65" t="s">
        <v>3209</v>
      </c>
      <c r="D412" s="63" t="s">
        <v>1201</v>
      </c>
      <c r="E412" s="100" t="s">
        <v>3100</v>
      </c>
      <c r="F412" s="63" t="s">
        <v>3101</v>
      </c>
      <c r="G412" s="62" t="s">
        <v>240</v>
      </c>
      <c r="H412" s="63" t="s">
        <v>1167</v>
      </c>
      <c r="I412" s="63" t="s">
        <v>185</v>
      </c>
      <c r="J412" s="307">
        <v>2015</v>
      </c>
      <c r="K412" s="308">
        <v>1</v>
      </c>
      <c r="L412" s="63" t="s">
        <v>242</v>
      </c>
      <c r="M412" s="63" t="s">
        <v>3210</v>
      </c>
      <c r="N412" s="63" t="s">
        <v>3211</v>
      </c>
      <c r="O412" s="63"/>
      <c r="P412" s="63" t="s">
        <v>257</v>
      </c>
      <c r="Q412" s="63"/>
      <c r="R412" s="63"/>
      <c r="S412" s="68">
        <v>1</v>
      </c>
      <c r="T412" s="69">
        <v>1</v>
      </c>
      <c r="U412" s="69">
        <v>1</v>
      </c>
      <c r="V412" s="69">
        <v>1</v>
      </c>
      <c r="W412" s="69">
        <v>1</v>
      </c>
      <c r="X412" s="71">
        <v>150000000</v>
      </c>
      <c r="Y412" s="79"/>
      <c r="Z412" s="79"/>
      <c r="AA412" s="79"/>
      <c r="AB412" s="78">
        <v>150000000</v>
      </c>
      <c r="AC412" s="79"/>
      <c r="AD412" s="79"/>
      <c r="AE412" s="79"/>
      <c r="AF412" s="79"/>
      <c r="AG412" s="79"/>
      <c r="AH412" s="79"/>
      <c r="AI412" s="79"/>
      <c r="AJ412" s="79"/>
      <c r="AK412" s="71">
        <v>159000000</v>
      </c>
      <c r="AL412" s="79"/>
      <c r="AM412" s="79"/>
      <c r="AN412" s="79"/>
      <c r="AO412" s="78">
        <v>159000000</v>
      </c>
      <c r="AP412" s="79"/>
      <c r="AQ412" s="79"/>
      <c r="AR412" s="79"/>
      <c r="AS412" s="79"/>
      <c r="AT412" s="79"/>
      <c r="AU412" s="79"/>
      <c r="AV412" s="79"/>
      <c r="AW412" s="79"/>
      <c r="AX412" s="71">
        <v>168540000</v>
      </c>
      <c r="AY412" s="79"/>
      <c r="AZ412" s="79"/>
      <c r="BA412" s="79"/>
      <c r="BB412" s="78">
        <v>168540000</v>
      </c>
      <c r="BC412" s="79"/>
      <c r="BD412" s="79"/>
      <c r="BE412" s="79"/>
      <c r="BF412" s="79"/>
      <c r="BG412" s="79"/>
      <c r="BH412" s="79"/>
      <c r="BI412" s="79"/>
      <c r="BJ412" s="79"/>
      <c r="BK412" s="71">
        <v>178652400</v>
      </c>
      <c r="BL412" s="79"/>
      <c r="BM412" s="79"/>
      <c r="BN412" s="79"/>
      <c r="BO412" s="78">
        <v>178652400</v>
      </c>
      <c r="BP412" s="79"/>
      <c r="BQ412" s="79"/>
      <c r="BR412" s="79"/>
      <c r="BS412" s="79"/>
      <c r="BT412" s="79"/>
      <c r="BU412" s="79"/>
      <c r="BV412" s="79"/>
      <c r="BW412" s="79"/>
      <c r="BX412" s="71">
        <v>656192400</v>
      </c>
      <c r="BY412" s="73">
        <v>0</v>
      </c>
      <c r="BZ412" s="73">
        <v>0</v>
      </c>
      <c r="CA412" s="73">
        <v>0</v>
      </c>
      <c r="CB412" s="73">
        <v>656192400</v>
      </c>
      <c r="CC412" s="73">
        <v>0</v>
      </c>
      <c r="CD412" s="73">
        <v>0</v>
      </c>
      <c r="CE412" s="73">
        <v>0</v>
      </c>
      <c r="CF412" s="73">
        <v>0</v>
      </c>
      <c r="CG412" s="73">
        <v>0</v>
      </c>
      <c r="CH412" s="73">
        <v>0</v>
      </c>
      <c r="CI412" s="73">
        <v>0</v>
      </c>
      <c r="CJ412" s="73">
        <v>0</v>
      </c>
      <c r="CK412" s="63" t="s">
        <v>3212</v>
      </c>
      <c r="CL412" s="90" t="s">
        <v>1172</v>
      </c>
      <c r="CM412" s="90" t="s">
        <v>1173</v>
      </c>
      <c r="CN412" s="90" t="s">
        <v>918</v>
      </c>
      <c r="CO412" s="60">
        <v>2</v>
      </c>
      <c r="CP412" s="61" t="s">
        <v>2276</v>
      </c>
      <c r="CQ412" s="60">
        <v>207</v>
      </c>
      <c r="CR412" s="61" t="s">
        <v>2989</v>
      </c>
      <c r="CS412" s="60">
        <v>20703</v>
      </c>
      <c r="CT412" s="61" t="s">
        <v>3063</v>
      </c>
      <c r="CU412" s="62">
        <v>2070303</v>
      </c>
      <c r="CV412" s="63" t="s">
        <v>3159</v>
      </c>
      <c r="CW412" s="100" t="s">
        <v>3106</v>
      </c>
      <c r="CX412" s="100" t="s">
        <v>2276</v>
      </c>
      <c r="CY412" s="100" t="s">
        <v>2989</v>
      </c>
      <c r="CZ412" s="100" t="s">
        <v>3063</v>
      </c>
      <c r="DA412" s="100" t="s">
        <v>3159</v>
      </c>
    </row>
    <row r="413" spans="2:105" ht="102" hidden="1" x14ac:dyDescent="0.25">
      <c r="B413" s="99" t="s">
        <v>3213</v>
      </c>
      <c r="C413" s="99" t="s">
        <v>3214</v>
      </c>
      <c r="D413" s="63" t="s">
        <v>1032</v>
      </c>
      <c r="E413" s="100" t="s">
        <v>3100</v>
      </c>
      <c r="F413" s="63" t="s">
        <v>3101</v>
      </c>
      <c r="G413" s="164" t="s">
        <v>183</v>
      </c>
      <c r="H413" s="63" t="s">
        <v>580</v>
      </c>
      <c r="I413" s="62" t="s">
        <v>185</v>
      </c>
      <c r="J413" s="307">
        <v>2015</v>
      </c>
      <c r="K413" s="308">
        <v>0</v>
      </c>
      <c r="L413" s="311" t="s">
        <v>1650</v>
      </c>
      <c r="M413" s="310" t="s">
        <v>3215</v>
      </c>
      <c r="N413" s="87" t="s">
        <v>3216</v>
      </c>
      <c r="O413" s="87" t="s">
        <v>3217</v>
      </c>
      <c r="P413" s="87" t="s">
        <v>190</v>
      </c>
      <c r="Q413" s="87" t="s">
        <v>3218</v>
      </c>
      <c r="R413" s="87"/>
      <c r="S413" s="68">
        <v>200</v>
      </c>
      <c r="T413" s="86">
        <v>10</v>
      </c>
      <c r="U413" s="91">
        <v>50</v>
      </c>
      <c r="V413" s="91">
        <v>150</v>
      </c>
      <c r="W413" s="91">
        <v>200</v>
      </c>
      <c r="X413" s="71">
        <v>1500000000</v>
      </c>
      <c r="Y413" s="91">
        <v>1500000000</v>
      </c>
      <c r="Z413" s="109"/>
      <c r="AA413" s="92"/>
      <c r="AB413" s="92"/>
      <c r="AC413" s="92"/>
      <c r="AD413" s="92"/>
      <c r="AE413" s="92"/>
      <c r="AF413" s="92"/>
      <c r="AG413" s="92"/>
      <c r="AH413" s="92"/>
      <c r="AI413" s="92"/>
      <c r="AJ413" s="92"/>
      <c r="AK413" s="71">
        <v>0</v>
      </c>
      <c r="AL413" s="92"/>
      <c r="AM413" s="109"/>
      <c r="AN413" s="92"/>
      <c r="AO413" s="92"/>
      <c r="AP413" s="92"/>
      <c r="AQ413" s="92"/>
      <c r="AR413" s="92"/>
      <c r="AS413" s="92"/>
      <c r="AT413" s="92"/>
      <c r="AU413" s="92"/>
      <c r="AV413" s="92"/>
      <c r="AW413" s="92"/>
      <c r="AX413" s="71">
        <v>1000000000</v>
      </c>
      <c r="AY413" s="92">
        <v>1000000000</v>
      </c>
      <c r="AZ413" s="109"/>
      <c r="BA413" s="92"/>
      <c r="BB413" s="92"/>
      <c r="BC413" s="92"/>
      <c r="BD413" s="92"/>
      <c r="BE413" s="92"/>
      <c r="BF413" s="92"/>
      <c r="BG413" s="92"/>
      <c r="BH413" s="92"/>
      <c r="BI413" s="92"/>
      <c r="BJ413" s="92"/>
      <c r="BK413" s="71">
        <v>0</v>
      </c>
      <c r="BL413" s="92"/>
      <c r="BM413" s="109"/>
      <c r="BN413" s="92"/>
      <c r="BO413" s="92"/>
      <c r="BP413" s="92"/>
      <c r="BQ413" s="92"/>
      <c r="BR413" s="92"/>
      <c r="BS413" s="92"/>
      <c r="BT413" s="92"/>
      <c r="BU413" s="92"/>
      <c r="BV413" s="92"/>
      <c r="BW413" s="92"/>
      <c r="BX413" s="71">
        <v>2500000000</v>
      </c>
      <c r="BY413" s="92">
        <v>2500000000</v>
      </c>
      <c r="BZ413" s="109">
        <v>0</v>
      </c>
      <c r="CA413" s="93">
        <v>0</v>
      </c>
      <c r="CB413" s="93">
        <v>0</v>
      </c>
      <c r="CC413" s="93">
        <v>0</v>
      </c>
      <c r="CD413" s="93">
        <v>0</v>
      </c>
      <c r="CE413" s="93">
        <v>0</v>
      </c>
      <c r="CF413" s="93">
        <v>0</v>
      </c>
      <c r="CG413" s="93">
        <v>0</v>
      </c>
      <c r="CH413" s="93">
        <v>0</v>
      </c>
      <c r="CI413" s="93">
        <v>0</v>
      </c>
      <c r="CJ413" s="93">
        <v>0</v>
      </c>
      <c r="CK413" s="63" t="s">
        <v>3219</v>
      </c>
      <c r="CL413" s="90" t="s">
        <v>2302</v>
      </c>
      <c r="CM413" s="90" t="s">
        <v>876</v>
      </c>
      <c r="CN413" s="90" t="s">
        <v>195</v>
      </c>
      <c r="CO413" s="84">
        <v>2</v>
      </c>
      <c r="CP413" s="85" t="s">
        <v>2276</v>
      </c>
      <c r="CQ413" s="84">
        <v>207</v>
      </c>
      <c r="CR413" s="85" t="s">
        <v>2989</v>
      </c>
      <c r="CS413" s="84">
        <v>20704</v>
      </c>
      <c r="CT413" s="85" t="s">
        <v>3220</v>
      </c>
      <c r="CU413" s="86">
        <v>2070401</v>
      </c>
      <c r="CV413" s="87" t="s">
        <v>3221</v>
      </c>
      <c r="CW413" s="100" t="s">
        <v>3106</v>
      </c>
      <c r="CX413" s="100" t="s">
        <v>2276</v>
      </c>
      <c r="CY413" s="100" t="s">
        <v>2989</v>
      </c>
      <c r="CZ413" s="100" t="s">
        <v>3220</v>
      </c>
      <c r="DA413" s="100" t="s">
        <v>3221</v>
      </c>
    </row>
    <row r="414" spans="2:105" ht="76.5" hidden="1" x14ac:dyDescent="0.25">
      <c r="B414" s="99" t="s">
        <v>3222</v>
      </c>
      <c r="C414" s="99" t="s">
        <v>3223</v>
      </c>
      <c r="D414" s="63" t="s">
        <v>1032</v>
      </c>
      <c r="E414" s="157" t="s">
        <v>3224</v>
      </c>
      <c r="F414" s="63" t="s">
        <v>3225</v>
      </c>
      <c r="G414" s="164" t="s">
        <v>183</v>
      </c>
      <c r="H414" s="63" t="s">
        <v>580</v>
      </c>
      <c r="I414" s="62" t="s">
        <v>185</v>
      </c>
      <c r="J414" s="307">
        <v>2015</v>
      </c>
      <c r="K414" s="308">
        <v>0</v>
      </c>
      <c r="L414" s="311" t="s">
        <v>1650</v>
      </c>
      <c r="M414" s="310" t="s">
        <v>3215</v>
      </c>
      <c r="N414" s="87" t="s">
        <v>3216</v>
      </c>
      <c r="O414" s="87" t="s">
        <v>3217</v>
      </c>
      <c r="P414" s="87" t="s">
        <v>190</v>
      </c>
      <c r="Q414" s="87" t="s">
        <v>3218</v>
      </c>
      <c r="R414" s="87"/>
      <c r="S414" s="68">
        <v>3</v>
      </c>
      <c r="T414" s="86">
        <v>1</v>
      </c>
      <c r="U414" s="91">
        <v>3</v>
      </c>
      <c r="V414" s="91">
        <v>3</v>
      </c>
      <c r="W414" s="91">
        <v>3</v>
      </c>
      <c r="X414" s="71">
        <v>1500000000</v>
      </c>
      <c r="Y414" s="91">
        <v>1500000000</v>
      </c>
      <c r="Z414" s="109"/>
      <c r="AA414" s="92"/>
      <c r="AB414" s="92"/>
      <c r="AC414" s="92"/>
      <c r="AD414" s="92"/>
      <c r="AE414" s="92"/>
      <c r="AF414" s="92"/>
      <c r="AG414" s="92"/>
      <c r="AH414" s="92"/>
      <c r="AI414" s="92"/>
      <c r="AJ414" s="92"/>
      <c r="AK414" s="71">
        <v>0</v>
      </c>
      <c r="AL414" s="92"/>
      <c r="AM414" s="109"/>
      <c r="AN414" s="92"/>
      <c r="AO414" s="92"/>
      <c r="AP414" s="92"/>
      <c r="AQ414" s="92"/>
      <c r="AR414" s="92"/>
      <c r="AS414" s="92"/>
      <c r="AT414" s="92"/>
      <c r="AU414" s="92"/>
      <c r="AV414" s="92"/>
      <c r="AW414" s="92"/>
      <c r="AX414" s="71">
        <v>1000000000</v>
      </c>
      <c r="AY414" s="92">
        <v>1000000000</v>
      </c>
      <c r="AZ414" s="109"/>
      <c r="BA414" s="92"/>
      <c r="BB414" s="92"/>
      <c r="BC414" s="92"/>
      <c r="BD414" s="92"/>
      <c r="BE414" s="92"/>
      <c r="BF414" s="92"/>
      <c r="BG414" s="92"/>
      <c r="BH414" s="92"/>
      <c r="BI414" s="92"/>
      <c r="BJ414" s="92"/>
      <c r="BK414" s="71">
        <v>0</v>
      </c>
      <c r="BL414" s="92"/>
      <c r="BM414" s="109"/>
      <c r="BN414" s="92"/>
      <c r="BO414" s="92"/>
      <c r="BP414" s="92"/>
      <c r="BQ414" s="92"/>
      <c r="BR414" s="92"/>
      <c r="BS414" s="92"/>
      <c r="BT414" s="92"/>
      <c r="BU414" s="92"/>
      <c r="BV414" s="92"/>
      <c r="BW414" s="92"/>
      <c r="BX414" s="71">
        <v>2500000000</v>
      </c>
      <c r="BY414" s="92">
        <v>2500000000</v>
      </c>
      <c r="BZ414" s="109">
        <v>0</v>
      </c>
      <c r="CA414" s="93">
        <v>0</v>
      </c>
      <c r="CB414" s="93">
        <v>0</v>
      </c>
      <c r="CC414" s="93">
        <v>0</v>
      </c>
      <c r="CD414" s="93">
        <v>0</v>
      </c>
      <c r="CE414" s="93">
        <v>0</v>
      </c>
      <c r="CF414" s="93">
        <v>0</v>
      </c>
      <c r="CG414" s="93">
        <v>0</v>
      </c>
      <c r="CH414" s="93">
        <v>0</v>
      </c>
      <c r="CI414" s="93">
        <v>0</v>
      </c>
      <c r="CJ414" s="93">
        <v>0</v>
      </c>
      <c r="CK414" s="63" t="s">
        <v>3226</v>
      </c>
      <c r="CL414" s="90" t="s">
        <v>2302</v>
      </c>
      <c r="CM414" s="90" t="s">
        <v>876</v>
      </c>
      <c r="CN414" s="90" t="s">
        <v>195</v>
      </c>
      <c r="CO414" s="84">
        <v>2</v>
      </c>
      <c r="CP414" s="85" t="s">
        <v>2276</v>
      </c>
      <c r="CQ414" s="84">
        <v>207</v>
      </c>
      <c r="CR414" s="85" t="s">
        <v>2989</v>
      </c>
      <c r="CS414" s="84">
        <v>20704</v>
      </c>
      <c r="CT414" s="85" t="s">
        <v>3220</v>
      </c>
      <c r="CU414" s="86">
        <v>2070402</v>
      </c>
      <c r="CV414" s="87" t="s">
        <v>3227</v>
      </c>
      <c r="CW414" s="100" t="s">
        <v>3228</v>
      </c>
      <c r="CX414" s="100" t="s">
        <v>2276</v>
      </c>
      <c r="CY414" s="100" t="s">
        <v>2989</v>
      </c>
      <c r="CZ414" s="100" t="s">
        <v>3220</v>
      </c>
      <c r="DA414" s="100" t="s">
        <v>3227</v>
      </c>
    </row>
    <row r="415" spans="2:105" ht="76.5" hidden="1" x14ac:dyDescent="0.25">
      <c r="B415" s="99" t="s">
        <v>3229</v>
      </c>
      <c r="C415" s="99" t="s">
        <v>3230</v>
      </c>
      <c r="D415" s="63" t="s">
        <v>1032</v>
      </c>
      <c r="E415" s="157" t="s">
        <v>3224</v>
      </c>
      <c r="F415" s="63" t="s">
        <v>3225</v>
      </c>
      <c r="G415" s="164" t="s">
        <v>183</v>
      </c>
      <c r="H415" s="63" t="s">
        <v>580</v>
      </c>
      <c r="I415" s="62" t="s">
        <v>185</v>
      </c>
      <c r="J415" s="307">
        <v>2015</v>
      </c>
      <c r="K415" s="308">
        <v>0</v>
      </c>
      <c r="L415" s="311" t="s">
        <v>1650</v>
      </c>
      <c r="M415" s="310" t="s">
        <v>3215</v>
      </c>
      <c r="N415" s="87" t="s">
        <v>3216</v>
      </c>
      <c r="O415" s="87" t="s">
        <v>3217</v>
      </c>
      <c r="P415" s="87" t="s">
        <v>190</v>
      </c>
      <c r="Q415" s="87" t="s">
        <v>3218</v>
      </c>
      <c r="R415" s="87"/>
      <c r="S415" s="68">
        <v>4</v>
      </c>
      <c r="T415" s="86">
        <v>0</v>
      </c>
      <c r="U415" s="91">
        <v>1</v>
      </c>
      <c r="V415" s="91">
        <v>3</v>
      </c>
      <c r="W415" s="91">
        <v>4</v>
      </c>
      <c r="X415" s="71">
        <v>1500000000</v>
      </c>
      <c r="Y415" s="91">
        <v>1500000000</v>
      </c>
      <c r="Z415" s="109"/>
      <c r="AA415" s="92"/>
      <c r="AB415" s="92"/>
      <c r="AC415" s="92"/>
      <c r="AD415" s="92"/>
      <c r="AE415" s="92"/>
      <c r="AF415" s="92"/>
      <c r="AG415" s="92"/>
      <c r="AH415" s="92"/>
      <c r="AI415" s="92"/>
      <c r="AJ415" s="92"/>
      <c r="AK415" s="71">
        <v>0</v>
      </c>
      <c r="AL415" s="92"/>
      <c r="AM415" s="109"/>
      <c r="AN415" s="92"/>
      <c r="AO415" s="92"/>
      <c r="AP415" s="92"/>
      <c r="AQ415" s="92"/>
      <c r="AR415" s="92"/>
      <c r="AS415" s="92"/>
      <c r="AT415" s="92"/>
      <c r="AU415" s="92"/>
      <c r="AV415" s="92"/>
      <c r="AW415" s="92"/>
      <c r="AX415" s="71">
        <v>1000000000</v>
      </c>
      <c r="AY415" s="92">
        <v>1000000000</v>
      </c>
      <c r="AZ415" s="109"/>
      <c r="BA415" s="92"/>
      <c r="BB415" s="92"/>
      <c r="BC415" s="92"/>
      <c r="BD415" s="92"/>
      <c r="BE415" s="92"/>
      <c r="BF415" s="92"/>
      <c r="BG415" s="92"/>
      <c r="BH415" s="92"/>
      <c r="BI415" s="92"/>
      <c r="BJ415" s="92"/>
      <c r="BK415" s="71">
        <v>0</v>
      </c>
      <c r="BL415" s="92"/>
      <c r="BM415" s="109"/>
      <c r="BN415" s="92"/>
      <c r="BO415" s="92"/>
      <c r="BP415" s="92"/>
      <c r="BQ415" s="92"/>
      <c r="BR415" s="92"/>
      <c r="BS415" s="92"/>
      <c r="BT415" s="92"/>
      <c r="BU415" s="92"/>
      <c r="BV415" s="92"/>
      <c r="BW415" s="92"/>
      <c r="BX415" s="71">
        <v>2500000000</v>
      </c>
      <c r="BY415" s="92">
        <v>2500000000</v>
      </c>
      <c r="BZ415" s="109">
        <v>0</v>
      </c>
      <c r="CA415" s="93">
        <v>0</v>
      </c>
      <c r="CB415" s="93">
        <v>0</v>
      </c>
      <c r="CC415" s="93">
        <v>0</v>
      </c>
      <c r="CD415" s="93">
        <v>0</v>
      </c>
      <c r="CE415" s="93">
        <v>0</v>
      </c>
      <c r="CF415" s="93">
        <v>0</v>
      </c>
      <c r="CG415" s="93">
        <v>0</v>
      </c>
      <c r="CH415" s="93">
        <v>0</v>
      </c>
      <c r="CI415" s="93">
        <v>0</v>
      </c>
      <c r="CJ415" s="93">
        <v>0</v>
      </c>
      <c r="CK415" s="63" t="s">
        <v>3231</v>
      </c>
      <c r="CL415" s="90" t="s">
        <v>2302</v>
      </c>
      <c r="CM415" s="90" t="s">
        <v>876</v>
      </c>
      <c r="CN415" s="90" t="s">
        <v>195</v>
      </c>
      <c r="CO415" s="84">
        <v>2</v>
      </c>
      <c r="CP415" s="85" t="s">
        <v>2276</v>
      </c>
      <c r="CQ415" s="84">
        <v>207</v>
      </c>
      <c r="CR415" s="85" t="s">
        <v>2989</v>
      </c>
      <c r="CS415" s="84">
        <v>20704</v>
      </c>
      <c r="CT415" s="85" t="s">
        <v>3220</v>
      </c>
      <c r="CU415" s="86">
        <v>2070402</v>
      </c>
      <c r="CV415" s="87" t="s">
        <v>3227</v>
      </c>
      <c r="CW415" s="100" t="s">
        <v>3228</v>
      </c>
      <c r="CX415" s="100" t="s">
        <v>2276</v>
      </c>
      <c r="CY415" s="100" t="s">
        <v>2989</v>
      </c>
      <c r="CZ415" s="100" t="s">
        <v>3220</v>
      </c>
      <c r="DA415" s="100" t="s">
        <v>3227</v>
      </c>
    </row>
    <row r="416" spans="2:105" ht="153" hidden="1" x14ac:dyDescent="0.25">
      <c r="B416" s="99" t="s">
        <v>3232</v>
      </c>
      <c r="C416" s="99" t="s">
        <v>3233</v>
      </c>
      <c r="D416" s="63" t="s">
        <v>1032</v>
      </c>
      <c r="E416" s="157" t="s">
        <v>3234</v>
      </c>
      <c r="F416" s="63" t="s">
        <v>3235</v>
      </c>
      <c r="G416" s="164" t="s">
        <v>183</v>
      </c>
      <c r="H416" s="63" t="s">
        <v>592</v>
      </c>
      <c r="I416" s="62" t="s">
        <v>185</v>
      </c>
      <c r="J416" s="307">
        <v>2015</v>
      </c>
      <c r="K416" s="308">
        <v>0</v>
      </c>
      <c r="L416" s="311" t="s">
        <v>1650</v>
      </c>
      <c r="M416" s="310" t="s">
        <v>3215</v>
      </c>
      <c r="N416" s="87" t="s">
        <v>3216</v>
      </c>
      <c r="O416" s="87" t="s">
        <v>3217</v>
      </c>
      <c r="P416" s="87" t="s">
        <v>190</v>
      </c>
      <c r="Q416" s="87" t="s">
        <v>3218</v>
      </c>
      <c r="R416" s="87"/>
      <c r="S416" s="68">
        <v>30</v>
      </c>
      <c r="T416" s="86">
        <v>30</v>
      </c>
      <c r="U416" s="91">
        <v>30</v>
      </c>
      <c r="V416" s="91">
        <v>30</v>
      </c>
      <c r="W416" s="91">
        <v>30</v>
      </c>
      <c r="X416" s="71">
        <v>1500000000</v>
      </c>
      <c r="Y416" s="91">
        <v>1500000000</v>
      </c>
      <c r="Z416" s="109"/>
      <c r="AA416" s="92"/>
      <c r="AB416" s="92"/>
      <c r="AC416" s="92"/>
      <c r="AD416" s="92"/>
      <c r="AE416" s="92"/>
      <c r="AF416" s="92"/>
      <c r="AG416" s="92"/>
      <c r="AH416" s="92"/>
      <c r="AI416" s="92"/>
      <c r="AJ416" s="92"/>
      <c r="AK416" s="71">
        <v>0</v>
      </c>
      <c r="AL416" s="92"/>
      <c r="AM416" s="109"/>
      <c r="AN416" s="92"/>
      <c r="AO416" s="92"/>
      <c r="AP416" s="92"/>
      <c r="AQ416" s="92"/>
      <c r="AR416" s="92"/>
      <c r="AS416" s="92"/>
      <c r="AT416" s="92"/>
      <c r="AU416" s="92"/>
      <c r="AV416" s="92"/>
      <c r="AW416" s="92"/>
      <c r="AX416" s="71">
        <v>1000000000</v>
      </c>
      <c r="AY416" s="92">
        <v>1000000000</v>
      </c>
      <c r="AZ416" s="109"/>
      <c r="BA416" s="92"/>
      <c r="BB416" s="92"/>
      <c r="BC416" s="92"/>
      <c r="BD416" s="92"/>
      <c r="BE416" s="92"/>
      <c r="BF416" s="92"/>
      <c r="BG416" s="92"/>
      <c r="BH416" s="92"/>
      <c r="BI416" s="92"/>
      <c r="BJ416" s="92"/>
      <c r="BK416" s="71">
        <v>0</v>
      </c>
      <c r="BL416" s="92"/>
      <c r="BM416" s="109"/>
      <c r="BN416" s="92"/>
      <c r="BO416" s="92"/>
      <c r="BP416" s="92"/>
      <c r="BQ416" s="92"/>
      <c r="BR416" s="92"/>
      <c r="BS416" s="92"/>
      <c r="BT416" s="92"/>
      <c r="BU416" s="92"/>
      <c r="BV416" s="92"/>
      <c r="BW416" s="92"/>
      <c r="BX416" s="71">
        <v>2500000000</v>
      </c>
      <c r="BY416" s="92">
        <v>2500000000</v>
      </c>
      <c r="BZ416" s="109">
        <v>0</v>
      </c>
      <c r="CA416" s="93">
        <v>0</v>
      </c>
      <c r="CB416" s="93">
        <v>0</v>
      </c>
      <c r="CC416" s="93">
        <v>0</v>
      </c>
      <c r="CD416" s="93">
        <v>0</v>
      </c>
      <c r="CE416" s="93">
        <v>0</v>
      </c>
      <c r="CF416" s="93">
        <v>0</v>
      </c>
      <c r="CG416" s="93">
        <v>0</v>
      </c>
      <c r="CH416" s="93">
        <v>0</v>
      </c>
      <c r="CI416" s="93">
        <v>0</v>
      </c>
      <c r="CJ416" s="93">
        <v>0</v>
      </c>
      <c r="CK416" s="63" t="s">
        <v>3236</v>
      </c>
      <c r="CL416" s="90" t="s">
        <v>2302</v>
      </c>
      <c r="CM416" s="90" t="s">
        <v>876</v>
      </c>
      <c r="CN416" s="90" t="s">
        <v>2780</v>
      </c>
      <c r="CO416" s="84">
        <v>2</v>
      </c>
      <c r="CP416" s="85" t="s">
        <v>2276</v>
      </c>
      <c r="CQ416" s="84">
        <v>208</v>
      </c>
      <c r="CR416" s="85" t="s">
        <v>3237</v>
      </c>
      <c r="CS416" s="84">
        <v>20801</v>
      </c>
      <c r="CT416" s="85" t="s">
        <v>3238</v>
      </c>
      <c r="CU416" s="86">
        <v>2080101</v>
      </c>
      <c r="CV416" s="87" t="s">
        <v>3239</v>
      </c>
      <c r="CW416" s="100" t="s">
        <v>3240</v>
      </c>
      <c r="CX416" s="100" t="s">
        <v>2276</v>
      </c>
      <c r="CY416" s="100" t="s">
        <v>3237</v>
      </c>
      <c r="CZ416" s="100" t="s">
        <v>3238</v>
      </c>
      <c r="DA416" s="100" t="s">
        <v>3239</v>
      </c>
    </row>
    <row r="417" spans="2:105" ht="153" hidden="1" x14ac:dyDescent="0.25">
      <c r="B417" s="99" t="s">
        <v>3241</v>
      </c>
      <c r="C417" s="99" t="s">
        <v>3242</v>
      </c>
      <c r="D417" s="63" t="s">
        <v>1032</v>
      </c>
      <c r="E417" s="74" t="s">
        <v>3243</v>
      </c>
      <c r="F417" s="63" t="s">
        <v>3244</v>
      </c>
      <c r="G417" s="164" t="s">
        <v>183</v>
      </c>
      <c r="H417" s="63" t="s">
        <v>679</v>
      </c>
      <c r="I417" s="62" t="s">
        <v>185</v>
      </c>
      <c r="J417" s="307">
        <v>2015</v>
      </c>
      <c r="K417" s="308">
        <v>0</v>
      </c>
      <c r="L417" s="311" t="s">
        <v>3245</v>
      </c>
      <c r="M417" s="310" t="s">
        <v>3246</v>
      </c>
      <c r="N417" s="87" t="s">
        <v>3247</v>
      </c>
      <c r="O417" s="87" t="s">
        <v>3248</v>
      </c>
      <c r="P417" s="87" t="s">
        <v>246</v>
      </c>
      <c r="Q417" s="87" t="s">
        <v>3249</v>
      </c>
      <c r="R417" s="87"/>
      <c r="S417" s="68">
        <v>2</v>
      </c>
      <c r="T417" s="86">
        <v>0</v>
      </c>
      <c r="U417" s="91">
        <v>0</v>
      </c>
      <c r="V417" s="91">
        <v>1</v>
      </c>
      <c r="W417" s="91">
        <v>2</v>
      </c>
      <c r="X417" s="71">
        <v>7800000000</v>
      </c>
      <c r="Y417" s="91"/>
      <c r="Z417" s="109"/>
      <c r="AA417" s="92"/>
      <c r="AB417" s="92"/>
      <c r="AC417" s="92"/>
      <c r="AD417" s="92">
        <v>7800000000</v>
      </c>
      <c r="AE417" s="92"/>
      <c r="AF417" s="92"/>
      <c r="AG417" s="92"/>
      <c r="AH417" s="92"/>
      <c r="AI417" s="92"/>
      <c r="AJ417" s="92"/>
      <c r="AK417" s="71">
        <v>5800000000</v>
      </c>
      <c r="AL417" s="92"/>
      <c r="AM417" s="109"/>
      <c r="AN417" s="92"/>
      <c r="AO417" s="92"/>
      <c r="AP417" s="92"/>
      <c r="AQ417" s="92">
        <v>5800000000</v>
      </c>
      <c r="AR417" s="92"/>
      <c r="AS417" s="158"/>
      <c r="AT417" s="92"/>
      <c r="AU417" s="92"/>
      <c r="AV417" s="92"/>
      <c r="AW417" s="92"/>
      <c r="AX417" s="71">
        <v>3200000000</v>
      </c>
      <c r="AY417" s="92"/>
      <c r="AZ417" s="109"/>
      <c r="BA417" s="92"/>
      <c r="BB417" s="92"/>
      <c r="BC417" s="92"/>
      <c r="BD417" s="92">
        <v>3200000000</v>
      </c>
      <c r="BE417" s="92"/>
      <c r="BF417" s="159"/>
      <c r="BG417" s="92"/>
      <c r="BH417" s="92"/>
      <c r="BI417" s="92"/>
      <c r="BJ417" s="92"/>
      <c r="BK417" s="71">
        <v>0</v>
      </c>
      <c r="BL417" s="92"/>
      <c r="BM417" s="109"/>
      <c r="BN417" s="92"/>
      <c r="BO417" s="92"/>
      <c r="BP417" s="92"/>
      <c r="BQ417" s="92"/>
      <c r="BR417" s="92"/>
      <c r="BS417" s="92"/>
      <c r="BT417" s="92"/>
      <c r="BU417" s="92"/>
      <c r="BV417" s="92"/>
      <c r="BW417" s="92"/>
      <c r="BX417" s="71">
        <v>16800000000</v>
      </c>
      <c r="BY417" s="92">
        <v>0</v>
      </c>
      <c r="BZ417" s="109">
        <v>0</v>
      </c>
      <c r="CA417" s="93">
        <v>0</v>
      </c>
      <c r="CB417" s="93">
        <v>0</v>
      </c>
      <c r="CC417" s="93">
        <v>0</v>
      </c>
      <c r="CD417" s="93">
        <v>16800000000</v>
      </c>
      <c r="CE417" s="93">
        <v>0</v>
      </c>
      <c r="CF417" s="93">
        <v>0</v>
      </c>
      <c r="CG417" s="93">
        <v>0</v>
      </c>
      <c r="CH417" s="93">
        <v>0</v>
      </c>
      <c r="CI417" s="93">
        <v>0</v>
      </c>
      <c r="CJ417" s="93">
        <v>0</v>
      </c>
      <c r="CK417" s="63" t="s">
        <v>3250</v>
      </c>
      <c r="CL417" s="90" t="s">
        <v>2302</v>
      </c>
      <c r="CM417" s="90" t="s">
        <v>876</v>
      </c>
      <c r="CN417" s="90" t="s">
        <v>877</v>
      </c>
      <c r="CO417" s="84">
        <v>2</v>
      </c>
      <c r="CP417" s="85" t="s">
        <v>2276</v>
      </c>
      <c r="CQ417" s="84">
        <v>208</v>
      </c>
      <c r="CR417" s="85" t="s">
        <v>3237</v>
      </c>
      <c r="CS417" s="84">
        <v>20801</v>
      </c>
      <c r="CT417" s="85" t="s">
        <v>3238</v>
      </c>
      <c r="CU417" s="86">
        <v>2080101</v>
      </c>
      <c r="CV417" s="87" t="s">
        <v>3239</v>
      </c>
      <c r="CW417" s="100" t="s">
        <v>3251</v>
      </c>
      <c r="CX417" s="100" t="s">
        <v>2276</v>
      </c>
      <c r="CY417" s="100" t="s">
        <v>3237</v>
      </c>
      <c r="CZ417" s="100" t="s">
        <v>3238</v>
      </c>
      <c r="DA417" s="100" t="s">
        <v>3239</v>
      </c>
    </row>
    <row r="418" spans="2:105" ht="153" hidden="1" x14ac:dyDescent="0.25">
      <c r="B418" s="99" t="s">
        <v>3252</v>
      </c>
      <c r="C418" s="99" t="s">
        <v>3253</v>
      </c>
      <c r="D418" s="63" t="s">
        <v>1032</v>
      </c>
      <c r="E418" s="74" t="s">
        <v>3243</v>
      </c>
      <c r="F418" s="63" t="s">
        <v>3244</v>
      </c>
      <c r="G418" s="164" t="s">
        <v>183</v>
      </c>
      <c r="H418" s="63" t="s">
        <v>679</v>
      </c>
      <c r="I418" s="62" t="s">
        <v>185</v>
      </c>
      <c r="J418" s="307">
        <v>2015</v>
      </c>
      <c r="K418" s="308">
        <v>0</v>
      </c>
      <c r="L418" s="311" t="s">
        <v>2365</v>
      </c>
      <c r="M418" s="310" t="s">
        <v>3254</v>
      </c>
      <c r="N418" s="87" t="s">
        <v>3255</v>
      </c>
      <c r="O418" s="87" t="s">
        <v>3256</v>
      </c>
      <c r="P418" s="87" t="s">
        <v>246</v>
      </c>
      <c r="Q418" s="87" t="s">
        <v>3257</v>
      </c>
      <c r="R418" s="87"/>
      <c r="S418" s="68">
        <v>5</v>
      </c>
      <c r="T418" s="86">
        <v>0</v>
      </c>
      <c r="U418" s="91">
        <v>1</v>
      </c>
      <c r="V418" s="91">
        <v>3</v>
      </c>
      <c r="W418" s="91">
        <v>5</v>
      </c>
      <c r="X418" s="71">
        <v>22189665000</v>
      </c>
      <c r="Y418" s="91"/>
      <c r="Z418" s="109"/>
      <c r="AA418" s="92"/>
      <c r="AB418" s="92"/>
      <c r="AC418" s="92"/>
      <c r="AD418" s="92">
        <v>22189665000</v>
      </c>
      <c r="AE418" s="92"/>
      <c r="AF418" s="92"/>
      <c r="AG418" s="92"/>
      <c r="AH418" s="92"/>
      <c r="AI418" s="92"/>
      <c r="AJ418" s="92"/>
      <c r="AK418" s="71">
        <v>3100000000</v>
      </c>
      <c r="AL418" s="92"/>
      <c r="AM418" s="109"/>
      <c r="AN418" s="92"/>
      <c r="AO418" s="92"/>
      <c r="AP418" s="92"/>
      <c r="AQ418" s="92">
        <v>3100000000</v>
      </c>
      <c r="AR418" s="92"/>
      <c r="AS418" s="151"/>
      <c r="AT418" s="92"/>
      <c r="AU418" s="92"/>
      <c r="AV418" s="92"/>
      <c r="AW418" s="92"/>
      <c r="AX418" s="71">
        <v>0</v>
      </c>
      <c r="AY418" s="92"/>
      <c r="AZ418" s="109"/>
      <c r="BA418" s="92"/>
      <c r="BB418" s="92"/>
      <c r="BC418" s="92"/>
      <c r="BD418" s="92"/>
      <c r="BE418" s="92"/>
      <c r="BF418" s="92"/>
      <c r="BG418" s="92"/>
      <c r="BH418" s="92"/>
      <c r="BI418" s="92"/>
      <c r="BJ418" s="92"/>
      <c r="BK418" s="71">
        <v>0</v>
      </c>
      <c r="BL418" s="92"/>
      <c r="BM418" s="109"/>
      <c r="BN418" s="92"/>
      <c r="BO418" s="92"/>
      <c r="BP418" s="92"/>
      <c r="BQ418" s="92"/>
      <c r="BR418" s="92"/>
      <c r="BS418" s="92"/>
      <c r="BT418" s="92"/>
      <c r="BU418" s="92"/>
      <c r="BV418" s="92"/>
      <c r="BW418" s="92"/>
      <c r="BX418" s="71">
        <v>25289665000</v>
      </c>
      <c r="BY418" s="92">
        <v>0</v>
      </c>
      <c r="BZ418" s="109">
        <v>0</v>
      </c>
      <c r="CA418" s="93">
        <v>0</v>
      </c>
      <c r="CB418" s="93">
        <v>0</v>
      </c>
      <c r="CC418" s="93">
        <v>0</v>
      </c>
      <c r="CD418" s="93">
        <v>25289665000</v>
      </c>
      <c r="CE418" s="93">
        <v>0</v>
      </c>
      <c r="CF418" s="93">
        <v>0</v>
      </c>
      <c r="CG418" s="93">
        <v>0</v>
      </c>
      <c r="CH418" s="93">
        <v>0</v>
      </c>
      <c r="CI418" s="93">
        <v>0</v>
      </c>
      <c r="CJ418" s="93">
        <v>0</v>
      </c>
      <c r="CK418" s="63" t="s">
        <v>3258</v>
      </c>
      <c r="CL418" s="90" t="s">
        <v>2302</v>
      </c>
      <c r="CM418" s="90" t="s">
        <v>876</v>
      </c>
      <c r="CN418" s="90" t="s">
        <v>877</v>
      </c>
      <c r="CO418" s="84">
        <v>2</v>
      </c>
      <c r="CP418" s="85" t="s">
        <v>2276</v>
      </c>
      <c r="CQ418" s="84">
        <v>208</v>
      </c>
      <c r="CR418" s="85" t="s">
        <v>3237</v>
      </c>
      <c r="CS418" s="84">
        <v>20801</v>
      </c>
      <c r="CT418" s="85" t="s">
        <v>3238</v>
      </c>
      <c r="CU418" s="86">
        <v>2080101</v>
      </c>
      <c r="CV418" s="87" t="s">
        <v>3239</v>
      </c>
      <c r="CW418" s="100" t="s">
        <v>3251</v>
      </c>
      <c r="CX418" s="100" t="s">
        <v>2276</v>
      </c>
      <c r="CY418" s="100" t="s">
        <v>3237</v>
      </c>
      <c r="CZ418" s="100" t="s">
        <v>3238</v>
      </c>
      <c r="DA418" s="100" t="s">
        <v>3239</v>
      </c>
    </row>
    <row r="419" spans="2:105" ht="153" hidden="1" x14ac:dyDescent="0.25">
      <c r="B419" s="99" t="s">
        <v>3259</v>
      </c>
      <c r="C419" s="99" t="s">
        <v>3260</v>
      </c>
      <c r="D419" s="63" t="s">
        <v>1032</v>
      </c>
      <c r="E419" s="74" t="s">
        <v>3243</v>
      </c>
      <c r="F419" s="63" t="s">
        <v>3244</v>
      </c>
      <c r="G419" s="164" t="s">
        <v>183</v>
      </c>
      <c r="H419" s="63" t="s">
        <v>679</v>
      </c>
      <c r="I419" s="62" t="s">
        <v>185</v>
      </c>
      <c r="J419" s="307">
        <v>2015</v>
      </c>
      <c r="K419" s="308">
        <v>0</v>
      </c>
      <c r="L419" s="311" t="s">
        <v>2365</v>
      </c>
      <c r="M419" s="310" t="s">
        <v>3261</v>
      </c>
      <c r="N419" s="87" t="s">
        <v>3262</v>
      </c>
      <c r="O419" s="87" t="s">
        <v>3263</v>
      </c>
      <c r="P419" s="87" t="s">
        <v>246</v>
      </c>
      <c r="Q419" s="87" t="s">
        <v>3257</v>
      </c>
      <c r="R419" s="87"/>
      <c r="S419" s="68">
        <v>4</v>
      </c>
      <c r="T419" s="86">
        <v>0</v>
      </c>
      <c r="U419" s="91">
        <v>1</v>
      </c>
      <c r="V419" s="91">
        <v>3</v>
      </c>
      <c r="W419" s="91">
        <v>4</v>
      </c>
      <c r="X419" s="71">
        <v>5200000000</v>
      </c>
      <c r="Y419" s="91"/>
      <c r="Z419" s="109"/>
      <c r="AA419" s="92"/>
      <c r="AB419" s="92"/>
      <c r="AC419" s="92"/>
      <c r="AD419" s="92">
        <v>5200000000</v>
      </c>
      <c r="AE419" s="92"/>
      <c r="AF419" s="158"/>
      <c r="AG419" s="92"/>
      <c r="AH419" s="92"/>
      <c r="AI419" s="92"/>
      <c r="AJ419" s="92"/>
      <c r="AK419" s="71">
        <v>0</v>
      </c>
      <c r="AL419" s="92"/>
      <c r="AM419" s="109"/>
      <c r="AN419" s="92"/>
      <c r="AO419" s="92"/>
      <c r="AP419" s="92"/>
      <c r="AQ419" s="92"/>
      <c r="AR419" s="92"/>
      <c r="AS419" s="92"/>
      <c r="AT419" s="92"/>
      <c r="AU419" s="92"/>
      <c r="AV419" s="92"/>
      <c r="AW419" s="92"/>
      <c r="AX419" s="71">
        <v>0</v>
      </c>
      <c r="AY419" s="92"/>
      <c r="AZ419" s="109"/>
      <c r="BA419" s="92"/>
      <c r="BB419" s="92"/>
      <c r="BC419" s="92"/>
      <c r="BD419" s="92"/>
      <c r="BE419" s="92"/>
      <c r="BF419" s="92"/>
      <c r="BG419" s="92"/>
      <c r="BH419" s="92"/>
      <c r="BI419" s="92"/>
      <c r="BJ419" s="92"/>
      <c r="BK419" s="71">
        <v>0</v>
      </c>
      <c r="BL419" s="92"/>
      <c r="BM419" s="109"/>
      <c r="BN419" s="92"/>
      <c r="BO419" s="92"/>
      <c r="BP419" s="92"/>
      <c r="BQ419" s="92"/>
      <c r="BR419" s="92"/>
      <c r="BS419" s="92"/>
      <c r="BT419" s="92"/>
      <c r="BU419" s="92"/>
      <c r="BV419" s="92"/>
      <c r="BW419" s="92"/>
      <c r="BX419" s="71">
        <v>5200000000</v>
      </c>
      <c r="BY419" s="92">
        <v>0</v>
      </c>
      <c r="BZ419" s="109">
        <v>0</v>
      </c>
      <c r="CA419" s="93">
        <v>0</v>
      </c>
      <c r="CB419" s="93">
        <v>0</v>
      </c>
      <c r="CC419" s="93">
        <v>0</v>
      </c>
      <c r="CD419" s="93">
        <v>5200000000</v>
      </c>
      <c r="CE419" s="93">
        <v>0</v>
      </c>
      <c r="CF419" s="93">
        <v>0</v>
      </c>
      <c r="CG419" s="93">
        <v>0</v>
      </c>
      <c r="CH419" s="93">
        <v>0</v>
      </c>
      <c r="CI419" s="93">
        <v>0</v>
      </c>
      <c r="CJ419" s="93">
        <v>0</v>
      </c>
      <c r="CK419" s="63" t="s">
        <v>3264</v>
      </c>
      <c r="CL419" s="90" t="s">
        <v>2302</v>
      </c>
      <c r="CM419" s="90" t="s">
        <v>876</v>
      </c>
      <c r="CN419" s="90" t="s">
        <v>877</v>
      </c>
      <c r="CO419" s="84">
        <v>2</v>
      </c>
      <c r="CP419" s="85" t="s">
        <v>2276</v>
      </c>
      <c r="CQ419" s="84">
        <v>208</v>
      </c>
      <c r="CR419" s="85" t="s">
        <v>3237</v>
      </c>
      <c r="CS419" s="84">
        <v>20801</v>
      </c>
      <c r="CT419" s="85" t="s">
        <v>3238</v>
      </c>
      <c r="CU419" s="86">
        <v>2080101</v>
      </c>
      <c r="CV419" s="87" t="s">
        <v>3239</v>
      </c>
      <c r="CW419" s="100" t="s">
        <v>3251</v>
      </c>
      <c r="CX419" s="100" t="s">
        <v>2276</v>
      </c>
      <c r="CY419" s="100" t="s">
        <v>3237</v>
      </c>
      <c r="CZ419" s="100" t="s">
        <v>3238</v>
      </c>
      <c r="DA419" s="100" t="s">
        <v>3239</v>
      </c>
    </row>
    <row r="420" spans="2:105" ht="153" hidden="1" x14ac:dyDescent="0.25">
      <c r="B420" s="99" t="s">
        <v>3265</v>
      </c>
      <c r="C420" s="99" t="s">
        <v>3266</v>
      </c>
      <c r="D420" s="63" t="s">
        <v>1032</v>
      </c>
      <c r="E420" s="74" t="s">
        <v>3267</v>
      </c>
      <c r="F420" s="63" t="s">
        <v>3268</v>
      </c>
      <c r="G420" s="164" t="s">
        <v>183</v>
      </c>
      <c r="H420" s="63" t="s">
        <v>679</v>
      </c>
      <c r="I420" s="62" t="s">
        <v>185</v>
      </c>
      <c r="J420" s="307">
        <v>2015</v>
      </c>
      <c r="K420" s="308">
        <v>0</v>
      </c>
      <c r="L420" s="311" t="s">
        <v>2365</v>
      </c>
      <c r="M420" s="310" t="s">
        <v>3269</v>
      </c>
      <c r="N420" s="87" t="s">
        <v>3270</v>
      </c>
      <c r="O420" s="87" t="s">
        <v>3271</v>
      </c>
      <c r="P420" s="87" t="s">
        <v>246</v>
      </c>
      <c r="Q420" s="87" t="s">
        <v>3257</v>
      </c>
      <c r="R420" s="87"/>
      <c r="S420" s="68">
        <v>90</v>
      </c>
      <c r="T420" s="86">
        <v>0</v>
      </c>
      <c r="U420" s="91">
        <v>0</v>
      </c>
      <c r="V420" s="91">
        <v>0</v>
      </c>
      <c r="W420" s="91">
        <v>90</v>
      </c>
      <c r="X420" s="71">
        <v>1500000000</v>
      </c>
      <c r="Y420" s="91"/>
      <c r="Z420" s="109"/>
      <c r="AA420" s="92"/>
      <c r="AB420" s="92"/>
      <c r="AC420" s="92"/>
      <c r="AD420" s="92">
        <v>1500000000</v>
      </c>
      <c r="AE420" s="92"/>
      <c r="AF420" s="151"/>
      <c r="AG420" s="92"/>
      <c r="AH420" s="92"/>
      <c r="AI420" s="92"/>
      <c r="AJ420" s="92"/>
      <c r="AK420" s="71">
        <v>1500000000</v>
      </c>
      <c r="AL420" s="92"/>
      <c r="AM420" s="109"/>
      <c r="AN420" s="92"/>
      <c r="AO420" s="92"/>
      <c r="AP420" s="92"/>
      <c r="AQ420" s="92">
        <v>1500000000</v>
      </c>
      <c r="AR420" s="151"/>
      <c r="AS420" s="151"/>
      <c r="AT420" s="92"/>
      <c r="AU420" s="92"/>
      <c r="AV420" s="92"/>
      <c r="AW420" s="92"/>
      <c r="AX420" s="71">
        <v>0</v>
      </c>
      <c r="AY420" s="92"/>
      <c r="AZ420" s="109"/>
      <c r="BA420" s="92"/>
      <c r="BB420" s="92"/>
      <c r="BC420" s="92"/>
      <c r="BD420" s="92"/>
      <c r="BE420" s="92"/>
      <c r="BF420" s="92"/>
      <c r="BG420" s="92"/>
      <c r="BH420" s="92"/>
      <c r="BI420" s="92"/>
      <c r="BJ420" s="92"/>
      <c r="BK420" s="71">
        <v>0</v>
      </c>
      <c r="BL420" s="92"/>
      <c r="BM420" s="109"/>
      <c r="BN420" s="92"/>
      <c r="BO420" s="92"/>
      <c r="BP420" s="92"/>
      <c r="BQ420" s="92"/>
      <c r="BR420" s="92"/>
      <c r="BS420" s="92"/>
      <c r="BT420" s="92"/>
      <c r="BU420" s="92"/>
      <c r="BV420" s="92"/>
      <c r="BW420" s="92"/>
      <c r="BX420" s="71">
        <v>3000000000</v>
      </c>
      <c r="BY420" s="92">
        <v>0</v>
      </c>
      <c r="BZ420" s="109">
        <v>0</v>
      </c>
      <c r="CA420" s="93">
        <v>0</v>
      </c>
      <c r="CB420" s="93">
        <v>0</v>
      </c>
      <c r="CC420" s="93">
        <v>0</v>
      </c>
      <c r="CD420" s="93">
        <v>3000000000</v>
      </c>
      <c r="CE420" s="93">
        <v>0</v>
      </c>
      <c r="CF420" s="93">
        <v>0</v>
      </c>
      <c r="CG420" s="93">
        <v>0</v>
      </c>
      <c r="CH420" s="93">
        <v>0</v>
      </c>
      <c r="CI420" s="93">
        <v>0</v>
      </c>
      <c r="CJ420" s="93">
        <v>0</v>
      </c>
      <c r="CK420" s="63" t="s">
        <v>3272</v>
      </c>
      <c r="CL420" s="90" t="s">
        <v>2302</v>
      </c>
      <c r="CM420" s="90" t="s">
        <v>876</v>
      </c>
      <c r="CN420" s="90" t="s">
        <v>195</v>
      </c>
      <c r="CO420" s="84">
        <v>2</v>
      </c>
      <c r="CP420" s="85" t="s">
        <v>2276</v>
      </c>
      <c r="CQ420" s="84">
        <v>208</v>
      </c>
      <c r="CR420" s="85" t="s">
        <v>3237</v>
      </c>
      <c r="CS420" s="84">
        <v>20801</v>
      </c>
      <c r="CT420" s="85" t="s">
        <v>3238</v>
      </c>
      <c r="CU420" s="86">
        <v>2080102</v>
      </c>
      <c r="CV420" s="87" t="s">
        <v>3273</v>
      </c>
      <c r="CW420" s="100" t="s">
        <v>3274</v>
      </c>
      <c r="CX420" s="100" t="s">
        <v>2276</v>
      </c>
      <c r="CY420" s="100" t="s">
        <v>3237</v>
      </c>
      <c r="CZ420" s="100" t="s">
        <v>3238</v>
      </c>
      <c r="DA420" s="100" t="s">
        <v>3273</v>
      </c>
    </row>
    <row r="421" spans="2:105" ht="153" hidden="1" x14ac:dyDescent="0.25">
      <c r="B421" s="99" t="s">
        <v>3275</v>
      </c>
      <c r="C421" s="99" t="s">
        <v>3276</v>
      </c>
      <c r="D421" s="63" t="s">
        <v>1032</v>
      </c>
      <c r="E421" s="74" t="s">
        <v>3267</v>
      </c>
      <c r="F421" s="63" t="s">
        <v>3268</v>
      </c>
      <c r="G421" s="164" t="s">
        <v>183</v>
      </c>
      <c r="H421" s="63" t="s">
        <v>679</v>
      </c>
      <c r="I421" s="62" t="s">
        <v>185</v>
      </c>
      <c r="J421" s="307">
        <v>2015</v>
      </c>
      <c r="K421" s="308">
        <v>0</v>
      </c>
      <c r="L421" s="311" t="s">
        <v>3245</v>
      </c>
      <c r="M421" s="310" t="s">
        <v>3277</v>
      </c>
      <c r="N421" s="87" t="s">
        <v>3278</v>
      </c>
      <c r="O421" s="87" t="s">
        <v>3279</v>
      </c>
      <c r="P421" s="87" t="s">
        <v>246</v>
      </c>
      <c r="Q421" s="87" t="s">
        <v>3257</v>
      </c>
      <c r="R421" s="87"/>
      <c r="S421" s="68">
        <v>80</v>
      </c>
      <c r="T421" s="86">
        <v>0</v>
      </c>
      <c r="U421" s="91">
        <v>0</v>
      </c>
      <c r="V421" s="91">
        <v>0</v>
      </c>
      <c r="W421" s="91">
        <v>80</v>
      </c>
      <c r="X421" s="71">
        <v>15000000000</v>
      </c>
      <c r="Y421" s="91"/>
      <c r="Z421" s="109"/>
      <c r="AA421" s="92"/>
      <c r="AB421" s="92"/>
      <c r="AC421" s="92"/>
      <c r="AD421" s="92">
        <v>15000000000</v>
      </c>
      <c r="AE421" s="92"/>
      <c r="AF421" s="151"/>
      <c r="AG421" s="92"/>
      <c r="AH421" s="92"/>
      <c r="AI421" s="92"/>
      <c r="AJ421" s="92"/>
      <c r="AK421" s="71">
        <v>0</v>
      </c>
      <c r="AL421" s="92"/>
      <c r="AM421" s="109"/>
      <c r="AN421" s="92"/>
      <c r="AO421" s="92"/>
      <c r="AP421" s="92"/>
      <c r="AQ421" s="92"/>
      <c r="AR421" s="92"/>
      <c r="AS421" s="92"/>
      <c r="AT421" s="92"/>
      <c r="AU421" s="92"/>
      <c r="AV421" s="92"/>
      <c r="AW421" s="92"/>
      <c r="AX421" s="71">
        <v>0</v>
      </c>
      <c r="AY421" s="92"/>
      <c r="AZ421" s="109"/>
      <c r="BA421" s="92"/>
      <c r="BB421" s="92"/>
      <c r="BC421" s="92"/>
      <c r="BD421" s="92"/>
      <c r="BE421" s="92"/>
      <c r="BF421" s="92"/>
      <c r="BG421" s="92"/>
      <c r="BH421" s="92"/>
      <c r="BI421" s="92"/>
      <c r="BJ421" s="92"/>
      <c r="BK421" s="71">
        <v>0</v>
      </c>
      <c r="BL421" s="92"/>
      <c r="BM421" s="109"/>
      <c r="BN421" s="92"/>
      <c r="BO421" s="92"/>
      <c r="BP421" s="92"/>
      <c r="BQ421" s="92"/>
      <c r="BR421" s="92"/>
      <c r="BS421" s="92"/>
      <c r="BT421" s="92"/>
      <c r="BU421" s="92"/>
      <c r="BV421" s="92"/>
      <c r="BW421" s="92"/>
      <c r="BX421" s="71">
        <v>15000000000</v>
      </c>
      <c r="BY421" s="92">
        <v>0</v>
      </c>
      <c r="BZ421" s="109">
        <v>0</v>
      </c>
      <c r="CA421" s="93">
        <v>0</v>
      </c>
      <c r="CB421" s="93">
        <v>0</v>
      </c>
      <c r="CC421" s="93">
        <v>0</v>
      </c>
      <c r="CD421" s="93">
        <v>15000000000</v>
      </c>
      <c r="CE421" s="93">
        <v>0</v>
      </c>
      <c r="CF421" s="93">
        <v>0</v>
      </c>
      <c r="CG421" s="93">
        <v>0</v>
      </c>
      <c r="CH421" s="93">
        <v>0</v>
      </c>
      <c r="CI421" s="93">
        <v>0</v>
      </c>
      <c r="CJ421" s="93">
        <v>0</v>
      </c>
      <c r="CK421" s="63" t="s">
        <v>3280</v>
      </c>
      <c r="CL421" s="74" t="s">
        <v>2302</v>
      </c>
      <c r="CM421" s="74" t="s">
        <v>876</v>
      </c>
      <c r="CN421" s="74" t="s">
        <v>195</v>
      </c>
      <c r="CO421" s="84">
        <v>2</v>
      </c>
      <c r="CP421" s="85" t="s">
        <v>2276</v>
      </c>
      <c r="CQ421" s="84">
        <v>208</v>
      </c>
      <c r="CR421" s="85" t="s">
        <v>3237</v>
      </c>
      <c r="CS421" s="84">
        <v>20801</v>
      </c>
      <c r="CT421" s="85" t="s">
        <v>3238</v>
      </c>
      <c r="CU421" s="86">
        <v>2080102</v>
      </c>
      <c r="CV421" s="87" t="s">
        <v>3273</v>
      </c>
      <c r="CW421" s="100" t="s">
        <v>3274</v>
      </c>
      <c r="CX421" s="100" t="s">
        <v>2276</v>
      </c>
      <c r="CY421" s="100" t="s">
        <v>3237</v>
      </c>
      <c r="CZ421" s="100" t="s">
        <v>3238</v>
      </c>
      <c r="DA421" s="100" t="s">
        <v>3273</v>
      </c>
    </row>
    <row r="422" spans="2:105" ht="153" hidden="1" x14ac:dyDescent="0.25">
      <c r="B422" s="65" t="s">
        <v>3281</v>
      </c>
      <c r="C422" s="75" t="s">
        <v>3282</v>
      </c>
      <c r="D422" s="63" t="s">
        <v>3283</v>
      </c>
      <c r="E422" s="100" t="s">
        <v>3243</v>
      </c>
      <c r="F422" s="63" t="s">
        <v>3244</v>
      </c>
      <c r="G422" s="62" t="s">
        <v>183</v>
      </c>
      <c r="H422" s="63" t="s">
        <v>3284</v>
      </c>
      <c r="I422" s="63" t="s">
        <v>185</v>
      </c>
      <c r="J422" s="307">
        <v>2015</v>
      </c>
      <c r="K422" s="308">
        <v>0</v>
      </c>
      <c r="L422" s="63" t="s">
        <v>242</v>
      </c>
      <c r="M422" s="63" t="s">
        <v>3285</v>
      </c>
      <c r="N422" s="63" t="s">
        <v>3286</v>
      </c>
      <c r="O422" s="63" t="s">
        <v>3287</v>
      </c>
      <c r="P422" s="63" t="s">
        <v>257</v>
      </c>
      <c r="Q422" s="63"/>
      <c r="R422" s="63"/>
      <c r="S422" s="68">
        <v>1</v>
      </c>
      <c r="T422" s="69">
        <v>0</v>
      </c>
      <c r="U422" s="69">
        <v>1</v>
      </c>
      <c r="V422" s="69">
        <v>1</v>
      </c>
      <c r="W422" s="69">
        <v>1</v>
      </c>
      <c r="X422" s="71">
        <v>0</v>
      </c>
      <c r="Y422" s="79"/>
      <c r="Z422" s="79"/>
      <c r="AA422" s="79"/>
      <c r="AB422" s="79"/>
      <c r="AC422" s="79"/>
      <c r="AD422" s="79"/>
      <c r="AE422" s="79"/>
      <c r="AF422" s="79"/>
      <c r="AG422" s="79"/>
      <c r="AH422" s="79"/>
      <c r="AI422" s="79"/>
      <c r="AJ422" s="79"/>
      <c r="AK422" s="71">
        <v>3000000000</v>
      </c>
      <c r="AL422" s="79"/>
      <c r="AM422" s="79"/>
      <c r="AN422" s="79"/>
      <c r="AO422" s="79"/>
      <c r="AP422" s="79"/>
      <c r="AQ422" s="79">
        <v>3000000000</v>
      </c>
      <c r="AR422" s="79"/>
      <c r="AS422" s="79"/>
      <c r="AT422" s="79"/>
      <c r="AU422" s="79"/>
      <c r="AV422" s="79"/>
      <c r="AW422" s="79"/>
      <c r="AX422" s="71">
        <v>0</v>
      </c>
      <c r="AY422" s="79"/>
      <c r="AZ422" s="79"/>
      <c r="BA422" s="79"/>
      <c r="BB422" s="79"/>
      <c r="BC422" s="79"/>
      <c r="BD422" s="79"/>
      <c r="BE422" s="79"/>
      <c r="BF422" s="79"/>
      <c r="BG422" s="79"/>
      <c r="BH422" s="79"/>
      <c r="BI422" s="79"/>
      <c r="BJ422" s="79"/>
      <c r="BK422" s="71">
        <v>0</v>
      </c>
      <c r="BL422" s="79"/>
      <c r="BM422" s="79"/>
      <c r="BN422" s="79"/>
      <c r="BO422" s="79"/>
      <c r="BP422" s="79"/>
      <c r="BQ422" s="79"/>
      <c r="BR422" s="79"/>
      <c r="BS422" s="79"/>
      <c r="BT422" s="79"/>
      <c r="BU422" s="79"/>
      <c r="BV422" s="79"/>
      <c r="BW422" s="79"/>
      <c r="BX422" s="71">
        <v>3000000000</v>
      </c>
      <c r="BY422" s="73">
        <v>0</v>
      </c>
      <c r="BZ422" s="73">
        <v>0</v>
      </c>
      <c r="CA422" s="73">
        <v>0</v>
      </c>
      <c r="CB422" s="73">
        <v>0</v>
      </c>
      <c r="CC422" s="73">
        <v>0</v>
      </c>
      <c r="CD422" s="73">
        <v>3000000000</v>
      </c>
      <c r="CE422" s="73">
        <v>0</v>
      </c>
      <c r="CF422" s="73">
        <v>0</v>
      </c>
      <c r="CG422" s="73">
        <v>0</v>
      </c>
      <c r="CH422" s="73">
        <v>0</v>
      </c>
      <c r="CI422" s="73">
        <v>0</v>
      </c>
      <c r="CJ422" s="73">
        <v>0</v>
      </c>
      <c r="CK422" s="87" t="s">
        <v>3288</v>
      </c>
      <c r="CL422" s="90" t="s">
        <v>2302</v>
      </c>
      <c r="CM422" s="90" t="s">
        <v>876</v>
      </c>
      <c r="CN422" s="90" t="s">
        <v>877</v>
      </c>
      <c r="CO422" s="60">
        <v>2</v>
      </c>
      <c r="CP422" s="61" t="s">
        <v>2276</v>
      </c>
      <c r="CQ422" s="60">
        <v>208</v>
      </c>
      <c r="CR422" s="61" t="s">
        <v>3237</v>
      </c>
      <c r="CS422" s="60">
        <v>20801</v>
      </c>
      <c r="CT422" s="61" t="s">
        <v>3238</v>
      </c>
      <c r="CU422" s="62">
        <v>2080102</v>
      </c>
      <c r="CV422" s="63" t="s">
        <v>3273</v>
      </c>
      <c r="CW422" s="100" t="s">
        <v>3251</v>
      </c>
      <c r="CX422" s="100" t="s">
        <v>2276</v>
      </c>
      <c r="CY422" s="100" t="s">
        <v>3237</v>
      </c>
      <c r="CZ422" s="100" t="s">
        <v>3238</v>
      </c>
      <c r="DA422" s="100" t="s">
        <v>3273</v>
      </c>
    </row>
    <row r="423" spans="2:105" ht="153" hidden="1" x14ac:dyDescent="0.25">
      <c r="B423" s="99" t="s">
        <v>3289</v>
      </c>
      <c r="C423" s="99" t="s">
        <v>3290</v>
      </c>
      <c r="D423" s="63" t="s">
        <v>1032</v>
      </c>
      <c r="E423" s="100" t="s">
        <v>3234</v>
      </c>
      <c r="F423" s="63" t="s">
        <v>3235</v>
      </c>
      <c r="G423" s="62" t="s">
        <v>183</v>
      </c>
      <c r="H423" s="63" t="s">
        <v>679</v>
      </c>
      <c r="I423" s="62" t="s">
        <v>810</v>
      </c>
      <c r="J423" s="307">
        <v>2015</v>
      </c>
      <c r="K423" s="308" t="s">
        <v>490</v>
      </c>
      <c r="L423" s="63" t="s">
        <v>3245</v>
      </c>
      <c r="M423" s="63" t="s">
        <v>3291</v>
      </c>
      <c r="N423" s="87" t="s">
        <v>3292</v>
      </c>
      <c r="O423" s="87" t="s">
        <v>3293</v>
      </c>
      <c r="P423" s="87" t="s">
        <v>246</v>
      </c>
      <c r="Q423" s="87" t="s">
        <v>3257</v>
      </c>
      <c r="R423" s="87"/>
      <c r="S423" s="68">
        <v>5</v>
      </c>
      <c r="T423" s="91">
        <v>0</v>
      </c>
      <c r="U423" s="91">
        <v>0</v>
      </c>
      <c r="V423" s="91">
        <v>0</v>
      </c>
      <c r="W423" s="91">
        <v>5</v>
      </c>
      <c r="X423" s="71">
        <v>5000000000</v>
      </c>
      <c r="Y423" s="92"/>
      <c r="Z423" s="92"/>
      <c r="AA423" s="92"/>
      <c r="AB423" s="92"/>
      <c r="AC423" s="92"/>
      <c r="AD423" s="151">
        <v>5000000000</v>
      </c>
      <c r="AE423" s="92"/>
      <c r="AF423" s="92"/>
      <c r="AG423" s="92"/>
      <c r="AH423" s="92"/>
      <c r="AI423" s="92"/>
      <c r="AJ423" s="92"/>
      <c r="AK423" s="71">
        <v>0</v>
      </c>
      <c r="AL423" s="92"/>
      <c r="AM423" s="92"/>
      <c r="AN423" s="92"/>
      <c r="AO423" s="92"/>
      <c r="AP423" s="92"/>
      <c r="AQ423" s="92"/>
      <c r="AR423" s="92"/>
      <c r="AS423" s="92"/>
      <c r="AT423" s="92"/>
      <c r="AU423" s="92"/>
      <c r="AV423" s="92"/>
      <c r="AW423" s="92"/>
      <c r="AX423" s="71">
        <v>0</v>
      </c>
      <c r="AY423" s="92"/>
      <c r="AZ423" s="92"/>
      <c r="BA423" s="92"/>
      <c r="BB423" s="92"/>
      <c r="BC423" s="92"/>
      <c r="BD423" s="92"/>
      <c r="BE423" s="92"/>
      <c r="BF423" s="92"/>
      <c r="BG423" s="92"/>
      <c r="BH423" s="92"/>
      <c r="BI423" s="92"/>
      <c r="BJ423" s="92"/>
      <c r="BK423" s="71">
        <v>0</v>
      </c>
      <c r="BL423" s="92"/>
      <c r="BM423" s="92"/>
      <c r="BN423" s="92"/>
      <c r="BO423" s="92"/>
      <c r="BP423" s="92"/>
      <c r="BQ423" s="92"/>
      <c r="BR423" s="92"/>
      <c r="BS423" s="92"/>
      <c r="BT423" s="92"/>
      <c r="BU423" s="92"/>
      <c r="BV423" s="92"/>
      <c r="BW423" s="92"/>
      <c r="BX423" s="71">
        <v>5000000000</v>
      </c>
      <c r="BY423" s="93">
        <v>0</v>
      </c>
      <c r="BZ423" s="93">
        <v>0</v>
      </c>
      <c r="CA423" s="93">
        <v>0</v>
      </c>
      <c r="CB423" s="93">
        <v>0</v>
      </c>
      <c r="CC423" s="93">
        <v>0</v>
      </c>
      <c r="CD423" s="93">
        <v>5000000000</v>
      </c>
      <c r="CE423" s="93">
        <v>0</v>
      </c>
      <c r="CF423" s="93">
        <v>0</v>
      </c>
      <c r="CG423" s="93">
        <v>0</v>
      </c>
      <c r="CH423" s="93">
        <v>0</v>
      </c>
      <c r="CI423" s="93">
        <v>0</v>
      </c>
      <c r="CJ423" s="93">
        <v>0</v>
      </c>
      <c r="CK423" s="87" t="s">
        <v>3294</v>
      </c>
      <c r="CL423" s="90" t="s">
        <v>2302</v>
      </c>
      <c r="CM423" s="90" t="s">
        <v>876</v>
      </c>
      <c r="CN423" s="90" t="s">
        <v>2780</v>
      </c>
      <c r="CO423" s="84">
        <v>2</v>
      </c>
      <c r="CP423" s="85" t="s">
        <v>2276</v>
      </c>
      <c r="CQ423" s="84">
        <v>208</v>
      </c>
      <c r="CR423" s="85" t="s">
        <v>3237</v>
      </c>
      <c r="CS423" s="84">
        <v>20801</v>
      </c>
      <c r="CT423" s="85" t="s">
        <v>3238</v>
      </c>
      <c r="CU423" s="86">
        <v>2080103</v>
      </c>
      <c r="CV423" s="87" t="s">
        <v>3295</v>
      </c>
      <c r="CW423" s="100" t="s">
        <v>3240</v>
      </c>
      <c r="CX423" s="100" t="s">
        <v>2276</v>
      </c>
      <c r="CY423" s="100" t="s">
        <v>3237</v>
      </c>
      <c r="CZ423" s="100" t="s">
        <v>3238</v>
      </c>
      <c r="DA423" s="100" t="s">
        <v>3295</v>
      </c>
    </row>
    <row r="424" spans="2:105" ht="153" hidden="1" x14ac:dyDescent="0.25">
      <c r="B424" s="99" t="s">
        <v>3296</v>
      </c>
      <c r="C424" s="99" t="s">
        <v>3297</v>
      </c>
      <c r="D424" s="63" t="s">
        <v>1032</v>
      </c>
      <c r="E424" s="100" t="s">
        <v>3234</v>
      </c>
      <c r="F424" s="63" t="s">
        <v>3235</v>
      </c>
      <c r="G424" s="62" t="s">
        <v>183</v>
      </c>
      <c r="H424" s="63" t="s">
        <v>679</v>
      </c>
      <c r="I424" s="62" t="s">
        <v>185</v>
      </c>
      <c r="J424" s="307">
        <v>2015</v>
      </c>
      <c r="K424" s="308" t="s">
        <v>490</v>
      </c>
      <c r="L424" s="63" t="s">
        <v>3245</v>
      </c>
      <c r="M424" s="63" t="s">
        <v>3298</v>
      </c>
      <c r="N424" s="87" t="s">
        <v>3299</v>
      </c>
      <c r="O424" s="87" t="s">
        <v>3300</v>
      </c>
      <c r="P424" s="87" t="s">
        <v>246</v>
      </c>
      <c r="Q424" s="87" t="s">
        <v>3257</v>
      </c>
      <c r="R424" s="87"/>
      <c r="S424" s="68">
        <v>30</v>
      </c>
      <c r="T424" s="91">
        <v>0</v>
      </c>
      <c r="U424" s="91">
        <v>0</v>
      </c>
      <c r="V424" s="91">
        <v>15</v>
      </c>
      <c r="W424" s="91">
        <v>30</v>
      </c>
      <c r="X424" s="71">
        <v>0</v>
      </c>
      <c r="Y424" s="92"/>
      <c r="Z424" s="92"/>
      <c r="AA424" s="92"/>
      <c r="AB424" s="92"/>
      <c r="AC424" s="92"/>
      <c r="AD424" s="92"/>
      <c r="AE424" s="92"/>
      <c r="AF424" s="92"/>
      <c r="AG424" s="92"/>
      <c r="AH424" s="92"/>
      <c r="AI424" s="92"/>
      <c r="AJ424" s="92"/>
      <c r="AK424" s="71">
        <v>0</v>
      </c>
      <c r="AL424" s="92"/>
      <c r="AM424" s="92"/>
      <c r="AN424" s="92"/>
      <c r="AO424" s="92"/>
      <c r="AP424" s="92"/>
      <c r="AQ424" s="92"/>
      <c r="AR424" s="92"/>
      <c r="AS424" s="92"/>
      <c r="AT424" s="92"/>
      <c r="AU424" s="92"/>
      <c r="AV424" s="92"/>
      <c r="AW424" s="92"/>
      <c r="AX424" s="71">
        <v>2500000000</v>
      </c>
      <c r="AY424" s="92"/>
      <c r="AZ424" s="92"/>
      <c r="BA424" s="92"/>
      <c r="BB424" s="92"/>
      <c r="BC424" s="92"/>
      <c r="BD424" s="159">
        <v>2500000000</v>
      </c>
      <c r="BE424" s="92"/>
      <c r="BF424" s="92"/>
      <c r="BG424" s="92"/>
      <c r="BH424" s="92"/>
      <c r="BI424" s="92"/>
      <c r="BJ424" s="92"/>
      <c r="BK424" s="71">
        <v>2500000000</v>
      </c>
      <c r="BL424" s="92"/>
      <c r="BM424" s="92"/>
      <c r="BN424" s="92"/>
      <c r="BO424" s="92"/>
      <c r="BP424" s="92"/>
      <c r="BQ424" s="159">
        <v>2500000000</v>
      </c>
      <c r="BR424" s="92"/>
      <c r="BS424" s="92"/>
      <c r="BT424" s="92"/>
      <c r="BU424" s="92"/>
      <c r="BV424" s="92"/>
      <c r="BW424" s="92"/>
      <c r="BX424" s="71">
        <v>5000000000</v>
      </c>
      <c r="BY424" s="93">
        <v>0</v>
      </c>
      <c r="BZ424" s="93">
        <v>0</v>
      </c>
      <c r="CA424" s="93">
        <v>0</v>
      </c>
      <c r="CB424" s="93">
        <v>0</v>
      </c>
      <c r="CC424" s="93">
        <v>0</v>
      </c>
      <c r="CD424" s="93">
        <v>5000000000</v>
      </c>
      <c r="CE424" s="93">
        <v>0</v>
      </c>
      <c r="CF424" s="93">
        <v>0</v>
      </c>
      <c r="CG424" s="93">
        <v>0</v>
      </c>
      <c r="CH424" s="93">
        <v>0</v>
      </c>
      <c r="CI424" s="93">
        <v>0</v>
      </c>
      <c r="CJ424" s="93">
        <v>0</v>
      </c>
      <c r="CK424" s="63" t="s">
        <v>3301</v>
      </c>
      <c r="CL424" s="74" t="s">
        <v>2302</v>
      </c>
      <c r="CM424" s="74" t="s">
        <v>876</v>
      </c>
      <c r="CN424" s="74" t="s">
        <v>2780</v>
      </c>
      <c r="CO424" s="84">
        <v>2</v>
      </c>
      <c r="CP424" s="85" t="s">
        <v>2276</v>
      </c>
      <c r="CQ424" s="84">
        <v>208</v>
      </c>
      <c r="CR424" s="85" t="s">
        <v>3237</v>
      </c>
      <c r="CS424" s="84">
        <v>20801</v>
      </c>
      <c r="CT424" s="85" t="s">
        <v>3238</v>
      </c>
      <c r="CU424" s="86">
        <v>2080103</v>
      </c>
      <c r="CV424" s="87" t="s">
        <v>3295</v>
      </c>
      <c r="CW424" s="100" t="s">
        <v>3240</v>
      </c>
      <c r="CX424" s="100" t="s">
        <v>2276</v>
      </c>
      <c r="CY424" s="100" t="s">
        <v>3237</v>
      </c>
      <c r="CZ424" s="100" t="s">
        <v>3238</v>
      </c>
      <c r="DA424" s="100" t="s">
        <v>3295</v>
      </c>
    </row>
    <row r="425" spans="2:105" ht="153" hidden="1" x14ac:dyDescent="0.25">
      <c r="B425" s="65" t="s">
        <v>3302</v>
      </c>
      <c r="C425" s="65" t="s">
        <v>3303</v>
      </c>
      <c r="D425" s="63" t="s">
        <v>1166</v>
      </c>
      <c r="E425" s="100" t="s">
        <v>3267</v>
      </c>
      <c r="F425" s="63" t="s">
        <v>3268</v>
      </c>
      <c r="G425" s="62" t="s">
        <v>183</v>
      </c>
      <c r="H425" s="63" t="s">
        <v>2611</v>
      </c>
      <c r="I425" s="63" t="s">
        <v>185</v>
      </c>
      <c r="J425" s="307">
        <v>2015</v>
      </c>
      <c r="K425" s="308" t="s">
        <v>490</v>
      </c>
      <c r="L425" s="63" t="s">
        <v>242</v>
      </c>
      <c r="M425" s="63" t="s">
        <v>3304</v>
      </c>
      <c r="N425" s="63" t="s">
        <v>3305</v>
      </c>
      <c r="O425" s="63" t="s">
        <v>3306</v>
      </c>
      <c r="P425" s="63" t="s">
        <v>257</v>
      </c>
      <c r="Q425" s="63" t="s">
        <v>232</v>
      </c>
      <c r="R425" s="63"/>
      <c r="S425" s="68">
        <v>750000</v>
      </c>
      <c r="T425" s="69">
        <v>0</v>
      </c>
      <c r="U425" s="69">
        <v>250000</v>
      </c>
      <c r="V425" s="69">
        <v>500000</v>
      </c>
      <c r="W425" s="69">
        <v>750000</v>
      </c>
      <c r="X425" s="71">
        <v>334817383</v>
      </c>
      <c r="Y425" s="97">
        <v>334817383</v>
      </c>
      <c r="Z425" s="79"/>
      <c r="AA425" s="79"/>
      <c r="AB425" s="79"/>
      <c r="AC425" s="79"/>
      <c r="AD425" s="79"/>
      <c r="AE425" s="79"/>
      <c r="AF425" s="79"/>
      <c r="AG425" s="79"/>
      <c r="AH425" s="79"/>
      <c r="AI425" s="79"/>
      <c r="AJ425" s="79"/>
      <c r="AK425" s="71">
        <v>359928687</v>
      </c>
      <c r="AL425" s="97">
        <v>359928687</v>
      </c>
      <c r="AM425" s="79"/>
      <c r="AN425" s="79"/>
      <c r="AO425" s="79"/>
      <c r="AP425" s="79"/>
      <c r="AQ425" s="79"/>
      <c r="AR425" s="79"/>
      <c r="AS425" s="79"/>
      <c r="AT425" s="79"/>
      <c r="AU425" s="79"/>
      <c r="AV425" s="79"/>
      <c r="AW425" s="79"/>
      <c r="AX425" s="71">
        <v>386923338</v>
      </c>
      <c r="AY425" s="97">
        <v>386923338</v>
      </c>
      <c r="AZ425" s="79"/>
      <c r="BA425" s="79"/>
      <c r="BB425" s="79"/>
      <c r="BC425" s="79"/>
      <c r="BD425" s="79"/>
      <c r="BE425" s="79"/>
      <c r="BF425" s="79"/>
      <c r="BG425" s="79"/>
      <c r="BH425" s="79"/>
      <c r="BI425" s="79"/>
      <c r="BJ425" s="79"/>
      <c r="BK425" s="71">
        <v>415942589</v>
      </c>
      <c r="BL425" s="97">
        <v>415942589</v>
      </c>
      <c r="BM425" s="79"/>
      <c r="BN425" s="79"/>
      <c r="BO425" s="79"/>
      <c r="BP425" s="79"/>
      <c r="BQ425" s="79"/>
      <c r="BR425" s="79"/>
      <c r="BS425" s="79"/>
      <c r="BT425" s="79"/>
      <c r="BU425" s="79"/>
      <c r="BV425" s="79"/>
      <c r="BW425" s="79"/>
      <c r="BX425" s="71">
        <v>1497611997</v>
      </c>
      <c r="BY425" s="73">
        <v>1497611997</v>
      </c>
      <c r="BZ425" s="73">
        <v>0</v>
      </c>
      <c r="CA425" s="73">
        <v>0</v>
      </c>
      <c r="CB425" s="73">
        <v>0</v>
      </c>
      <c r="CC425" s="73">
        <v>0</v>
      </c>
      <c r="CD425" s="73">
        <v>0</v>
      </c>
      <c r="CE425" s="73">
        <v>0</v>
      </c>
      <c r="CF425" s="73">
        <v>0</v>
      </c>
      <c r="CG425" s="73">
        <v>0</v>
      </c>
      <c r="CH425" s="73">
        <v>0</v>
      </c>
      <c r="CI425" s="73">
        <v>0</v>
      </c>
      <c r="CJ425" s="73">
        <v>0</v>
      </c>
      <c r="CK425" s="63" t="s">
        <v>3307</v>
      </c>
      <c r="CL425" s="74" t="s">
        <v>1989</v>
      </c>
      <c r="CM425" s="74" t="s">
        <v>1990</v>
      </c>
      <c r="CN425" s="74" t="s">
        <v>210</v>
      </c>
      <c r="CO425" s="60">
        <v>2</v>
      </c>
      <c r="CP425" s="61" t="s">
        <v>2276</v>
      </c>
      <c r="CQ425" s="60">
        <v>208</v>
      </c>
      <c r="CR425" s="61" t="s">
        <v>3237</v>
      </c>
      <c r="CS425" s="60">
        <v>20801</v>
      </c>
      <c r="CT425" s="61" t="s">
        <v>3238</v>
      </c>
      <c r="CU425" s="62">
        <v>2080104</v>
      </c>
      <c r="CV425" s="63" t="s">
        <v>3308</v>
      </c>
      <c r="CW425" s="100" t="s">
        <v>3274</v>
      </c>
      <c r="CX425" s="100" t="s">
        <v>2276</v>
      </c>
      <c r="CY425" s="100" t="s">
        <v>3237</v>
      </c>
      <c r="CZ425" s="100" t="s">
        <v>3238</v>
      </c>
      <c r="DA425" s="100" t="s">
        <v>3308</v>
      </c>
    </row>
    <row r="426" spans="2:105" ht="127.5" hidden="1" x14ac:dyDescent="0.25">
      <c r="B426" s="99" t="s">
        <v>3309</v>
      </c>
      <c r="C426" s="65" t="s">
        <v>3310</v>
      </c>
      <c r="D426" s="63" t="s">
        <v>1368</v>
      </c>
      <c r="E426" s="100" t="s">
        <v>3311</v>
      </c>
      <c r="F426" s="63" t="s">
        <v>3312</v>
      </c>
      <c r="G426" s="62" t="s">
        <v>240</v>
      </c>
      <c r="H426" s="63" t="s">
        <v>679</v>
      </c>
      <c r="I426" s="63" t="s">
        <v>185</v>
      </c>
      <c r="J426" s="307">
        <v>2015</v>
      </c>
      <c r="K426" s="308">
        <v>0</v>
      </c>
      <c r="L426" s="63" t="s">
        <v>1371</v>
      </c>
      <c r="M426" s="63" t="s">
        <v>3313</v>
      </c>
      <c r="N426" s="63" t="s">
        <v>3314</v>
      </c>
      <c r="O426" s="63" t="s">
        <v>3315</v>
      </c>
      <c r="P426" s="63" t="s">
        <v>190</v>
      </c>
      <c r="Q426" s="63" t="s">
        <v>3316</v>
      </c>
      <c r="R426" s="63"/>
      <c r="S426" s="68">
        <v>1</v>
      </c>
      <c r="T426" s="69">
        <v>0</v>
      </c>
      <c r="U426" s="69">
        <v>1</v>
      </c>
      <c r="V426" s="69">
        <v>1</v>
      </c>
      <c r="W426" s="69">
        <v>1</v>
      </c>
      <c r="X426" s="71">
        <v>0</v>
      </c>
      <c r="Y426" s="79"/>
      <c r="Z426" s="79"/>
      <c r="AA426" s="79"/>
      <c r="AB426" s="79"/>
      <c r="AC426" s="79"/>
      <c r="AD426" s="79"/>
      <c r="AE426" s="79"/>
      <c r="AF426" s="79"/>
      <c r="AG426" s="79"/>
      <c r="AH426" s="79"/>
      <c r="AI426" s="79"/>
      <c r="AJ426" s="79"/>
      <c r="AK426" s="71">
        <v>50000000</v>
      </c>
      <c r="AL426" s="79">
        <v>50000000</v>
      </c>
      <c r="AM426" s="79"/>
      <c r="AN426" s="79"/>
      <c r="AO426" s="79"/>
      <c r="AP426" s="79"/>
      <c r="AQ426" s="79"/>
      <c r="AR426" s="79"/>
      <c r="AS426" s="79"/>
      <c r="AT426" s="79"/>
      <c r="AU426" s="79"/>
      <c r="AV426" s="79"/>
      <c r="AW426" s="79"/>
      <c r="AX426" s="71">
        <v>100000000</v>
      </c>
      <c r="AY426" s="79">
        <v>100000000</v>
      </c>
      <c r="AZ426" s="79"/>
      <c r="BA426" s="79"/>
      <c r="BB426" s="79"/>
      <c r="BC426" s="79"/>
      <c r="BD426" s="79"/>
      <c r="BE426" s="79"/>
      <c r="BF426" s="79"/>
      <c r="BG426" s="79"/>
      <c r="BH426" s="79"/>
      <c r="BI426" s="79"/>
      <c r="BJ426" s="79"/>
      <c r="BK426" s="71">
        <v>100000000</v>
      </c>
      <c r="BL426" s="79">
        <v>100000000</v>
      </c>
      <c r="BM426" s="79"/>
      <c r="BN426" s="79"/>
      <c r="BO426" s="79"/>
      <c r="BP426" s="79"/>
      <c r="BQ426" s="79"/>
      <c r="BR426" s="79"/>
      <c r="BS426" s="79"/>
      <c r="BT426" s="79"/>
      <c r="BU426" s="79"/>
      <c r="BV426" s="79"/>
      <c r="BW426" s="79"/>
      <c r="BX426" s="71">
        <v>250000000</v>
      </c>
      <c r="BY426" s="73">
        <v>250000000</v>
      </c>
      <c r="BZ426" s="73">
        <v>0</v>
      </c>
      <c r="CA426" s="73">
        <v>0</v>
      </c>
      <c r="CB426" s="73">
        <v>0</v>
      </c>
      <c r="CC426" s="73">
        <v>0</v>
      </c>
      <c r="CD426" s="73">
        <v>0</v>
      </c>
      <c r="CE426" s="73">
        <v>0</v>
      </c>
      <c r="CF426" s="73">
        <v>0</v>
      </c>
      <c r="CG426" s="73">
        <v>0</v>
      </c>
      <c r="CH426" s="73">
        <v>0</v>
      </c>
      <c r="CI426" s="73">
        <v>0</v>
      </c>
      <c r="CJ426" s="73">
        <v>0</v>
      </c>
      <c r="CK426" s="63" t="s">
        <v>3317</v>
      </c>
      <c r="CL426" s="74" t="s">
        <v>2302</v>
      </c>
      <c r="CM426" s="74" t="s">
        <v>876</v>
      </c>
      <c r="CN426" s="74" t="s">
        <v>877</v>
      </c>
      <c r="CO426" s="60">
        <v>2</v>
      </c>
      <c r="CP426" s="61" t="s">
        <v>2276</v>
      </c>
      <c r="CQ426" s="60">
        <v>208</v>
      </c>
      <c r="CR426" s="61" t="s">
        <v>3237</v>
      </c>
      <c r="CS426" s="60">
        <v>20802</v>
      </c>
      <c r="CT426" s="61" t="s">
        <v>3318</v>
      </c>
      <c r="CU426" s="62">
        <v>2080201</v>
      </c>
      <c r="CV426" s="63" t="s">
        <v>3319</v>
      </c>
      <c r="CW426" s="100" t="s">
        <v>3320</v>
      </c>
      <c r="CX426" s="100" t="s">
        <v>2276</v>
      </c>
      <c r="CY426" s="100" t="s">
        <v>3237</v>
      </c>
      <c r="CZ426" s="100" t="s">
        <v>3318</v>
      </c>
      <c r="DA426" s="100" t="s">
        <v>3319</v>
      </c>
    </row>
    <row r="427" spans="2:105" ht="127.5" hidden="1" x14ac:dyDescent="0.25">
      <c r="B427" s="99" t="s">
        <v>3321</v>
      </c>
      <c r="C427" s="65" t="s">
        <v>3322</v>
      </c>
      <c r="D427" s="63" t="s">
        <v>1368</v>
      </c>
      <c r="E427" s="100" t="s">
        <v>3311</v>
      </c>
      <c r="F427" s="63" t="s">
        <v>3312</v>
      </c>
      <c r="G427" s="62" t="s">
        <v>183</v>
      </c>
      <c r="H427" s="63" t="s">
        <v>679</v>
      </c>
      <c r="I427" s="63" t="s">
        <v>185</v>
      </c>
      <c r="J427" s="307">
        <v>2015</v>
      </c>
      <c r="K427" s="308">
        <v>0</v>
      </c>
      <c r="L427" s="63" t="s">
        <v>1371</v>
      </c>
      <c r="M427" s="63" t="s">
        <v>3323</v>
      </c>
      <c r="N427" s="63" t="s">
        <v>3324</v>
      </c>
      <c r="O427" s="63" t="s">
        <v>3325</v>
      </c>
      <c r="P427" s="63" t="s">
        <v>257</v>
      </c>
      <c r="Q427" s="63"/>
      <c r="R427" s="63"/>
      <c r="S427" s="68">
        <v>1</v>
      </c>
      <c r="T427" s="69">
        <v>0</v>
      </c>
      <c r="U427" s="69">
        <v>0.5</v>
      </c>
      <c r="V427" s="69">
        <v>1</v>
      </c>
      <c r="W427" s="69">
        <v>1</v>
      </c>
      <c r="X427" s="71">
        <v>50000000</v>
      </c>
      <c r="Y427" s="79">
        <v>50000000</v>
      </c>
      <c r="Z427" s="79"/>
      <c r="AA427" s="79"/>
      <c r="AB427" s="79"/>
      <c r="AC427" s="79"/>
      <c r="AD427" s="79"/>
      <c r="AE427" s="79"/>
      <c r="AF427" s="79"/>
      <c r="AG427" s="79"/>
      <c r="AH427" s="79"/>
      <c r="AI427" s="79"/>
      <c r="AJ427" s="79"/>
      <c r="AK427" s="71">
        <v>50000000</v>
      </c>
      <c r="AL427" s="79">
        <v>50000000</v>
      </c>
      <c r="AM427" s="79"/>
      <c r="AN427" s="79"/>
      <c r="AO427" s="79"/>
      <c r="AP427" s="79"/>
      <c r="AQ427" s="79"/>
      <c r="AR427" s="79"/>
      <c r="AS427" s="79"/>
      <c r="AT427" s="79"/>
      <c r="AU427" s="79"/>
      <c r="AV427" s="79"/>
      <c r="AW427" s="79"/>
      <c r="AX427" s="71">
        <v>14450000000</v>
      </c>
      <c r="AY427" s="79">
        <v>50000000</v>
      </c>
      <c r="AZ427" s="79"/>
      <c r="BA427" s="79"/>
      <c r="BB427" s="79"/>
      <c r="BC427" s="79"/>
      <c r="BD427" s="79">
        <v>14400000000</v>
      </c>
      <c r="BE427" s="79"/>
      <c r="BF427" s="79"/>
      <c r="BG427" s="79"/>
      <c r="BH427" s="79"/>
      <c r="BI427" s="79"/>
      <c r="BJ427" s="79"/>
      <c r="BK427" s="71">
        <v>50000000</v>
      </c>
      <c r="BL427" s="79">
        <v>50000000</v>
      </c>
      <c r="BM427" s="79"/>
      <c r="BN427" s="79"/>
      <c r="BO427" s="79"/>
      <c r="BP427" s="79"/>
      <c r="BQ427" s="79"/>
      <c r="BR427" s="79"/>
      <c r="BS427" s="79"/>
      <c r="BT427" s="79"/>
      <c r="BU427" s="79"/>
      <c r="BV427" s="79"/>
      <c r="BW427" s="79"/>
      <c r="BX427" s="71">
        <v>14600000000</v>
      </c>
      <c r="BY427" s="73">
        <v>200000000</v>
      </c>
      <c r="BZ427" s="73">
        <v>0</v>
      </c>
      <c r="CA427" s="73">
        <v>0</v>
      </c>
      <c r="CB427" s="73">
        <v>0</v>
      </c>
      <c r="CC427" s="73">
        <v>0</v>
      </c>
      <c r="CD427" s="73">
        <v>14400000000</v>
      </c>
      <c r="CE427" s="73">
        <v>0</v>
      </c>
      <c r="CF427" s="73">
        <v>0</v>
      </c>
      <c r="CG427" s="73">
        <v>0</v>
      </c>
      <c r="CH427" s="73">
        <v>0</v>
      </c>
      <c r="CI427" s="73">
        <v>0</v>
      </c>
      <c r="CJ427" s="73">
        <v>0</v>
      </c>
      <c r="CK427" s="63" t="s">
        <v>3326</v>
      </c>
      <c r="CL427" s="74" t="s">
        <v>2302</v>
      </c>
      <c r="CM427" s="74" t="s">
        <v>876</v>
      </c>
      <c r="CN427" s="74" t="s">
        <v>877</v>
      </c>
      <c r="CO427" s="60">
        <v>2</v>
      </c>
      <c r="CP427" s="61" t="s">
        <v>2276</v>
      </c>
      <c r="CQ427" s="60">
        <v>208</v>
      </c>
      <c r="CR427" s="61" t="s">
        <v>3237</v>
      </c>
      <c r="CS427" s="60">
        <v>20802</v>
      </c>
      <c r="CT427" s="61" t="s">
        <v>3318</v>
      </c>
      <c r="CU427" s="62">
        <v>2080201</v>
      </c>
      <c r="CV427" s="63" t="s">
        <v>3319</v>
      </c>
      <c r="CW427" s="100" t="s">
        <v>3320</v>
      </c>
      <c r="CX427" s="100" t="s">
        <v>2276</v>
      </c>
      <c r="CY427" s="100" t="s">
        <v>3237</v>
      </c>
      <c r="CZ427" s="100" t="s">
        <v>3318</v>
      </c>
      <c r="DA427" s="100" t="s">
        <v>3319</v>
      </c>
    </row>
    <row r="428" spans="2:105" ht="127.5" hidden="1" x14ac:dyDescent="0.25">
      <c r="B428" s="99" t="s">
        <v>3327</v>
      </c>
      <c r="C428" s="65" t="s">
        <v>3328</v>
      </c>
      <c r="D428" s="63" t="s">
        <v>1368</v>
      </c>
      <c r="E428" s="100" t="s">
        <v>3311</v>
      </c>
      <c r="F428" s="63" t="s">
        <v>3312</v>
      </c>
      <c r="G428" s="62" t="s">
        <v>183</v>
      </c>
      <c r="H428" s="63" t="s">
        <v>679</v>
      </c>
      <c r="I428" s="63" t="s">
        <v>185</v>
      </c>
      <c r="J428" s="307">
        <v>2015</v>
      </c>
      <c r="K428" s="308">
        <v>2</v>
      </c>
      <c r="L428" s="63" t="s">
        <v>1371</v>
      </c>
      <c r="M428" s="63" t="s">
        <v>3329</v>
      </c>
      <c r="N428" s="63" t="s">
        <v>3330</v>
      </c>
      <c r="O428" s="63" t="s">
        <v>3331</v>
      </c>
      <c r="P428" s="63" t="s">
        <v>657</v>
      </c>
      <c r="Q428" s="63" t="s">
        <v>1811</v>
      </c>
      <c r="R428" s="63"/>
      <c r="S428" s="68">
        <v>42</v>
      </c>
      <c r="T428" s="69">
        <v>5</v>
      </c>
      <c r="U428" s="69">
        <v>20</v>
      </c>
      <c r="V428" s="69">
        <v>32</v>
      </c>
      <c r="W428" s="69">
        <v>42</v>
      </c>
      <c r="X428" s="71">
        <v>40000000</v>
      </c>
      <c r="Y428" s="79">
        <v>40000000</v>
      </c>
      <c r="Z428" s="79"/>
      <c r="AA428" s="79"/>
      <c r="AB428" s="79"/>
      <c r="AC428" s="79"/>
      <c r="AD428" s="79"/>
      <c r="AE428" s="79"/>
      <c r="AF428" s="79"/>
      <c r="AG428" s="79"/>
      <c r="AH428" s="79"/>
      <c r="AI428" s="79"/>
      <c r="AJ428" s="79"/>
      <c r="AK428" s="71">
        <v>40000000</v>
      </c>
      <c r="AL428" s="79">
        <v>40000000</v>
      </c>
      <c r="AM428" s="79"/>
      <c r="AN428" s="79"/>
      <c r="AO428" s="79"/>
      <c r="AP428" s="79"/>
      <c r="AQ428" s="79"/>
      <c r="AR428" s="79"/>
      <c r="AS428" s="79"/>
      <c r="AT428" s="79"/>
      <c r="AU428" s="79"/>
      <c r="AV428" s="79"/>
      <c r="AW428" s="79"/>
      <c r="AX428" s="71">
        <v>40000000</v>
      </c>
      <c r="AY428" s="79">
        <v>40000000</v>
      </c>
      <c r="AZ428" s="79"/>
      <c r="BA428" s="79"/>
      <c r="BB428" s="79"/>
      <c r="BC428" s="79"/>
      <c r="BD428" s="79"/>
      <c r="BE428" s="79"/>
      <c r="BF428" s="79"/>
      <c r="BG428" s="79"/>
      <c r="BH428" s="79"/>
      <c r="BI428" s="79"/>
      <c r="BJ428" s="79"/>
      <c r="BK428" s="71">
        <v>40000000</v>
      </c>
      <c r="BL428" s="79">
        <v>40000000</v>
      </c>
      <c r="BM428" s="79"/>
      <c r="BN428" s="79"/>
      <c r="BO428" s="79"/>
      <c r="BP428" s="79"/>
      <c r="BQ428" s="79"/>
      <c r="BR428" s="79"/>
      <c r="BS428" s="79"/>
      <c r="BT428" s="79"/>
      <c r="BU428" s="79"/>
      <c r="BV428" s="79"/>
      <c r="BW428" s="79"/>
      <c r="BX428" s="71">
        <v>160000000</v>
      </c>
      <c r="BY428" s="73">
        <v>160000000</v>
      </c>
      <c r="BZ428" s="73">
        <v>0</v>
      </c>
      <c r="CA428" s="73">
        <v>0</v>
      </c>
      <c r="CB428" s="73">
        <v>0</v>
      </c>
      <c r="CC428" s="73">
        <v>0</v>
      </c>
      <c r="CD428" s="73">
        <v>0</v>
      </c>
      <c r="CE428" s="73">
        <v>0</v>
      </c>
      <c r="CF428" s="73">
        <v>0</v>
      </c>
      <c r="CG428" s="73">
        <v>0</v>
      </c>
      <c r="CH428" s="73">
        <v>0</v>
      </c>
      <c r="CI428" s="73">
        <v>0</v>
      </c>
      <c r="CJ428" s="73">
        <v>0</v>
      </c>
      <c r="CK428" s="63" t="s">
        <v>3332</v>
      </c>
      <c r="CL428" s="74" t="s">
        <v>2302</v>
      </c>
      <c r="CM428" s="74" t="s">
        <v>876</v>
      </c>
      <c r="CN428" s="74" t="s">
        <v>877</v>
      </c>
      <c r="CO428" s="60">
        <v>2</v>
      </c>
      <c r="CP428" s="61" t="s">
        <v>2276</v>
      </c>
      <c r="CQ428" s="60">
        <v>208</v>
      </c>
      <c r="CR428" s="61" t="s">
        <v>3237</v>
      </c>
      <c r="CS428" s="60">
        <v>20802</v>
      </c>
      <c r="CT428" s="61" t="s">
        <v>3318</v>
      </c>
      <c r="CU428" s="62">
        <v>2080201</v>
      </c>
      <c r="CV428" s="63" t="s">
        <v>3319</v>
      </c>
      <c r="CW428" s="100" t="s">
        <v>3320</v>
      </c>
      <c r="CX428" s="100" t="s">
        <v>2276</v>
      </c>
      <c r="CY428" s="100" t="s">
        <v>3237</v>
      </c>
      <c r="CZ428" s="100" t="s">
        <v>3318</v>
      </c>
      <c r="DA428" s="100" t="s">
        <v>3319</v>
      </c>
    </row>
    <row r="429" spans="2:105" ht="127.5" hidden="1" x14ac:dyDescent="0.25">
      <c r="B429" s="99" t="s">
        <v>3333</v>
      </c>
      <c r="C429" s="75" t="s">
        <v>3334</v>
      </c>
      <c r="D429" s="63" t="s">
        <v>1368</v>
      </c>
      <c r="E429" s="100" t="s">
        <v>3311</v>
      </c>
      <c r="F429" s="63" t="s">
        <v>3312</v>
      </c>
      <c r="G429" s="62" t="s">
        <v>183</v>
      </c>
      <c r="H429" s="63" t="s">
        <v>679</v>
      </c>
      <c r="I429" s="63" t="s">
        <v>185</v>
      </c>
      <c r="J429" s="307">
        <v>2015</v>
      </c>
      <c r="K429" s="308">
        <v>2</v>
      </c>
      <c r="L429" s="63" t="s">
        <v>1371</v>
      </c>
      <c r="M429" s="63" t="s">
        <v>3335</v>
      </c>
      <c r="N429" s="63" t="s">
        <v>3336</v>
      </c>
      <c r="O429" s="63" t="s">
        <v>3337</v>
      </c>
      <c r="P429" s="63" t="s">
        <v>657</v>
      </c>
      <c r="Q429" s="63" t="s">
        <v>1811</v>
      </c>
      <c r="R429" s="63"/>
      <c r="S429" s="68">
        <v>80</v>
      </c>
      <c r="T429" s="69">
        <v>0</v>
      </c>
      <c r="U429" s="69">
        <v>40</v>
      </c>
      <c r="V429" s="69">
        <v>60</v>
      </c>
      <c r="W429" s="69">
        <v>80</v>
      </c>
      <c r="X429" s="71">
        <v>0</v>
      </c>
      <c r="Y429" s="79"/>
      <c r="Z429" s="79"/>
      <c r="AA429" s="79"/>
      <c r="AB429" s="79"/>
      <c r="AC429" s="79"/>
      <c r="AD429" s="79"/>
      <c r="AE429" s="79"/>
      <c r="AF429" s="79"/>
      <c r="AG429" s="79"/>
      <c r="AH429" s="79"/>
      <c r="AI429" s="79"/>
      <c r="AJ429" s="79"/>
      <c r="AK429" s="71">
        <v>50000000</v>
      </c>
      <c r="AL429" s="79">
        <v>50000000</v>
      </c>
      <c r="AM429" s="79"/>
      <c r="AN429" s="79"/>
      <c r="AO429" s="79"/>
      <c r="AP429" s="79"/>
      <c r="AQ429" s="79"/>
      <c r="AR429" s="79"/>
      <c r="AS429" s="79"/>
      <c r="AT429" s="79"/>
      <c r="AU429" s="79"/>
      <c r="AV429" s="79"/>
      <c r="AW429" s="79"/>
      <c r="AX429" s="71">
        <v>50000000</v>
      </c>
      <c r="AY429" s="79">
        <v>50000000</v>
      </c>
      <c r="AZ429" s="79"/>
      <c r="BA429" s="79"/>
      <c r="BB429" s="79"/>
      <c r="BC429" s="79"/>
      <c r="BD429" s="79"/>
      <c r="BE429" s="79"/>
      <c r="BF429" s="79"/>
      <c r="BG429" s="79"/>
      <c r="BH429" s="79"/>
      <c r="BI429" s="79"/>
      <c r="BJ429" s="79"/>
      <c r="BK429" s="71">
        <v>0</v>
      </c>
      <c r="BL429" s="79"/>
      <c r="BM429" s="79"/>
      <c r="BN429" s="79"/>
      <c r="BO429" s="79"/>
      <c r="BP429" s="79"/>
      <c r="BQ429" s="79"/>
      <c r="BR429" s="79"/>
      <c r="BS429" s="79"/>
      <c r="BT429" s="79"/>
      <c r="BU429" s="79"/>
      <c r="BV429" s="79"/>
      <c r="BW429" s="79"/>
      <c r="BX429" s="71">
        <v>100000000</v>
      </c>
      <c r="BY429" s="73">
        <v>100000000</v>
      </c>
      <c r="BZ429" s="73">
        <v>0</v>
      </c>
      <c r="CA429" s="73">
        <v>0</v>
      </c>
      <c r="CB429" s="73">
        <v>0</v>
      </c>
      <c r="CC429" s="73">
        <v>0</v>
      </c>
      <c r="CD429" s="73">
        <v>0</v>
      </c>
      <c r="CE429" s="73">
        <v>0</v>
      </c>
      <c r="CF429" s="73">
        <v>0</v>
      </c>
      <c r="CG429" s="73">
        <v>0</v>
      </c>
      <c r="CH429" s="73">
        <v>0</v>
      </c>
      <c r="CI429" s="73">
        <v>0</v>
      </c>
      <c r="CJ429" s="73">
        <v>0</v>
      </c>
      <c r="CK429" s="63" t="s">
        <v>3338</v>
      </c>
      <c r="CL429" s="74" t="s">
        <v>2302</v>
      </c>
      <c r="CM429" s="74" t="s">
        <v>876</v>
      </c>
      <c r="CN429" s="74" t="s">
        <v>877</v>
      </c>
      <c r="CO429" s="60">
        <v>2</v>
      </c>
      <c r="CP429" s="61" t="s">
        <v>2276</v>
      </c>
      <c r="CQ429" s="60">
        <v>208</v>
      </c>
      <c r="CR429" s="61" t="s">
        <v>3237</v>
      </c>
      <c r="CS429" s="60">
        <v>20802</v>
      </c>
      <c r="CT429" s="61" t="s">
        <v>3318</v>
      </c>
      <c r="CU429" s="62">
        <v>2080201</v>
      </c>
      <c r="CV429" s="63" t="s">
        <v>3319</v>
      </c>
      <c r="CW429" s="100" t="s">
        <v>3320</v>
      </c>
      <c r="CX429" s="100" t="s">
        <v>2276</v>
      </c>
      <c r="CY429" s="100" t="s">
        <v>3237</v>
      </c>
      <c r="CZ429" s="100" t="s">
        <v>3318</v>
      </c>
      <c r="DA429" s="100" t="s">
        <v>3319</v>
      </c>
    </row>
    <row r="430" spans="2:105" ht="127.5" hidden="1" x14ac:dyDescent="0.25">
      <c r="B430" s="99" t="s">
        <v>3339</v>
      </c>
      <c r="C430" s="65" t="s">
        <v>3340</v>
      </c>
      <c r="D430" s="63" t="s">
        <v>3341</v>
      </c>
      <c r="E430" s="100" t="s">
        <v>3311</v>
      </c>
      <c r="F430" s="63" t="s">
        <v>3312</v>
      </c>
      <c r="G430" s="62" t="s">
        <v>240</v>
      </c>
      <c r="H430" s="63" t="s">
        <v>3284</v>
      </c>
      <c r="I430" s="63" t="s">
        <v>185</v>
      </c>
      <c r="J430" s="307">
        <v>2015</v>
      </c>
      <c r="K430" s="308" t="s">
        <v>490</v>
      </c>
      <c r="L430" s="63" t="s">
        <v>242</v>
      </c>
      <c r="M430" s="63" t="s">
        <v>3342</v>
      </c>
      <c r="N430" s="63" t="s">
        <v>3343</v>
      </c>
      <c r="O430" s="63" t="s">
        <v>3344</v>
      </c>
      <c r="P430" s="63" t="s">
        <v>257</v>
      </c>
      <c r="Q430" s="63"/>
      <c r="R430" s="63"/>
      <c r="S430" s="68">
        <v>100</v>
      </c>
      <c r="T430" s="69">
        <v>100</v>
      </c>
      <c r="U430" s="69">
        <v>100</v>
      </c>
      <c r="V430" s="69">
        <v>100</v>
      </c>
      <c r="W430" s="69">
        <v>100</v>
      </c>
      <c r="X430" s="71">
        <v>0</v>
      </c>
      <c r="Y430" s="79"/>
      <c r="Z430" s="79"/>
      <c r="AA430" s="79"/>
      <c r="AB430" s="79"/>
      <c r="AC430" s="79"/>
      <c r="AD430" s="79"/>
      <c r="AE430" s="79"/>
      <c r="AF430" s="79"/>
      <c r="AG430" s="79"/>
      <c r="AH430" s="79"/>
      <c r="AI430" s="79"/>
      <c r="AJ430" s="79"/>
      <c r="AK430" s="71">
        <v>0</v>
      </c>
      <c r="AL430" s="79"/>
      <c r="AM430" s="79"/>
      <c r="AN430" s="79"/>
      <c r="AO430" s="79"/>
      <c r="AP430" s="79"/>
      <c r="AQ430" s="79"/>
      <c r="AR430" s="79"/>
      <c r="AS430" s="79"/>
      <c r="AT430" s="79"/>
      <c r="AU430" s="79"/>
      <c r="AV430" s="79"/>
      <c r="AW430" s="79"/>
      <c r="AX430" s="71">
        <v>0</v>
      </c>
      <c r="AY430" s="79"/>
      <c r="AZ430" s="79"/>
      <c r="BA430" s="79"/>
      <c r="BB430" s="79"/>
      <c r="BC430" s="79"/>
      <c r="BD430" s="79"/>
      <c r="BE430" s="79"/>
      <c r="BF430" s="79"/>
      <c r="BG430" s="79"/>
      <c r="BH430" s="79"/>
      <c r="BI430" s="79"/>
      <c r="BJ430" s="79"/>
      <c r="BK430" s="71">
        <v>0</v>
      </c>
      <c r="BL430" s="79"/>
      <c r="BM430" s="79"/>
      <c r="BN430" s="79"/>
      <c r="BO430" s="79"/>
      <c r="BP430" s="79"/>
      <c r="BQ430" s="79"/>
      <c r="BR430" s="79"/>
      <c r="BS430" s="79"/>
      <c r="BT430" s="79"/>
      <c r="BU430" s="79"/>
      <c r="BV430" s="79"/>
      <c r="BW430" s="79"/>
      <c r="BX430" s="71">
        <v>0</v>
      </c>
      <c r="BY430" s="73">
        <v>0</v>
      </c>
      <c r="BZ430" s="73">
        <v>0</v>
      </c>
      <c r="CA430" s="73">
        <v>0</v>
      </c>
      <c r="CB430" s="73">
        <v>0</v>
      </c>
      <c r="CC430" s="73">
        <v>0</v>
      </c>
      <c r="CD430" s="73">
        <v>0</v>
      </c>
      <c r="CE430" s="73">
        <v>0</v>
      </c>
      <c r="CF430" s="73">
        <v>0</v>
      </c>
      <c r="CG430" s="73">
        <v>0</v>
      </c>
      <c r="CH430" s="73">
        <v>0</v>
      </c>
      <c r="CI430" s="73">
        <v>0</v>
      </c>
      <c r="CJ430" s="73">
        <v>0</v>
      </c>
      <c r="CK430" s="63" t="s">
        <v>3345</v>
      </c>
      <c r="CL430" s="74" t="s">
        <v>2302</v>
      </c>
      <c r="CM430" s="74" t="s">
        <v>876</v>
      </c>
      <c r="CN430" s="74" t="s">
        <v>877</v>
      </c>
      <c r="CO430" s="60">
        <v>2</v>
      </c>
      <c r="CP430" s="61" t="s">
        <v>2276</v>
      </c>
      <c r="CQ430" s="60">
        <v>208</v>
      </c>
      <c r="CR430" s="61" t="s">
        <v>3237</v>
      </c>
      <c r="CS430" s="60">
        <v>20802</v>
      </c>
      <c r="CT430" s="61" t="s">
        <v>3318</v>
      </c>
      <c r="CU430" s="62">
        <v>2080202</v>
      </c>
      <c r="CV430" s="63" t="s">
        <v>3346</v>
      </c>
      <c r="CW430" s="100" t="s">
        <v>3320</v>
      </c>
      <c r="CX430" s="100" t="s">
        <v>2276</v>
      </c>
      <c r="CY430" s="100" t="s">
        <v>3237</v>
      </c>
      <c r="CZ430" s="100" t="s">
        <v>3318</v>
      </c>
      <c r="DA430" s="100" t="s">
        <v>3346</v>
      </c>
    </row>
    <row r="431" spans="2:105" ht="127.5" hidden="1" x14ac:dyDescent="0.25">
      <c r="B431" s="99" t="s">
        <v>3347</v>
      </c>
      <c r="C431" s="65" t="s">
        <v>3348</v>
      </c>
      <c r="D431" s="63" t="s">
        <v>1368</v>
      </c>
      <c r="E431" s="100" t="s">
        <v>3311</v>
      </c>
      <c r="F431" s="63" t="s">
        <v>3312</v>
      </c>
      <c r="G431" s="62" t="s">
        <v>183</v>
      </c>
      <c r="H431" s="63" t="s">
        <v>679</v>
      </c>
      <c r="I431" s="63" t="s">
        <v>185</v>
      </c>
      <c r="J431" s="307">
        <v>2015</v>
      </c>
      <c r="K431" s="308">
        <v>0</v>
      </c>
      <c r="L431" s="63" t="s">
        <v>1371</v>
      </c>
      <c r="M431" s="63" t="s">
        <v>3349</v>
      </c>
      <c r="N431" s="63" t="s">
        <v>3350</v>
      </c>
      <c r="O431" s="63" t="s">
        <v>3351</v>
      </c>
      <c r="P431" s="63" t="s">
        <v>657</v>
      </c>
      <c r="Q431" s="63" t="s">
        <v>3352</v>
      </c>
      <c r="R431" s="63"/>
      <c r="S431" s="68">
        <v>1</v>
      </c>
      <c r="T431" s="69">
        <v>0</v>
      </c>
      <c r="U431" s="69">
        <v>0.5</v>
      </c>
      <c r="V431" s="69">
        <v>1</v>
      </c>
      <c r="W431" s="69">
        <v>1</v>
      </c>
      <c r="X431" s="71">
        <v>50000000</v>
      </c>
      <c r="Y431" s="79">
        <v>50000000</v>
      </c>
      <c r="Z431" s="79"/>
      <c r="AA431" s="79"/>
      <c r="AB431" s="79"/>
      <c r="AC431" s="79"/>
      <c r="AD431" s="79"/>
      <c r="AE431" s="79"/>
      <c r="AF431" s="79"/>
      <c r="AG431" s="79"/>
      <c r="AH431" s="79"/>
      <c r="AI431" s="79"/>
      <c r="AJ431" s="79"/>
      <c r="AK431" s="71">
        <v>50000000</v>
      </c>
      <c r="AL431" s="79">
        <v>50000000</v>
      </c>
      <c r="AM431" s="79"/>
      <c r="AN431" s="79"/>
      <c r="AO431" s="79"/>
      <c r="AP431" s="79"/>
      <c r="AQ431" s="79"/>
      <c r="AR431" s="79"/>
      <c r="AS431" s="79"/>
      <c r="AT431" s="79"/>
      <c r="AU431" s="79"/>
      <c r="AV431" s="79"/>
      <c r="AW431" s="79"/>
      <c r="AX431" s="71">
        <v>50000000</v>
      </c>
      <c r="AY431" s="79">
        <v>50000000</v>
      </c>
      <c r="AZ431" s="79"/>
      <c r="BA431" s="79"/>
      <c r="BB431" s="79"/>
      <c r="BC431" s="79"/>
      <c r="BD431" s="79"/>
      <c r="BE431" s="79"/>
      <c r="BF431" s="79"/>
      <c r="BG431" s="79"/>
      <c r="BH431" s="79"/>
      <c r="BI431" s="79"/>
      <c r="BJ431" s="79"/>
      <c r="BK431" s="71">
        <v>50000000</v>
      </c>
      <c r="BL431" s="79">
        <v>50000000</v>
      </c>
      <c r="BM431" s="79"/>
      <c r="BN431" s="79"/>
      <c r="BO431" s="79"/>
      <c r="BP431" s="79"/>
      <c r="BQ431" s="79"/>
      <c r="BR431" s="79"/>
      <c r="BS431" s="79"/>
      <c r="BT431" s="79"/>
      <c r="BU431" s="79"/>
      <c r="BV431" s="79"/>
      <c r="BW431" s="79"/>
      <c r="BX431" s="71">
        <v>200000000</v>
      </c>
      <c r="BY431" s="73">
        <v>200000000</v>
      </c>
      <c r="BZ431" s="73">
        <v>0</v>
      </c>
      <c r="CA431" s="73">
        <v>0</v>
      </c>
      <c r="CB431" s="73">
        <v>0</v>
      </c>
      <c r="CC431" s="73">
        <v>0</v>
      </c>
      <c r="CD431" s="73">
        <v>0</v>
      </c>
      <c r="CE431" s="73">
        <v>0</v>
      </c>
      <c r="CF431" s="73">
        <v>0</v>
      </c>
      <c r="CG431" s="73">
        <v>0</v>
      </c>
      <c r="CH431" s="73">
        <v>0</v>
      </c>
      <c r="CI431" s="73">
        <v>0</v>
      </c>
      <c r="CJ431" s="73">
        <v>0</v>
      </c>
      <c r="CK431" s="63" t="s">
        <v>3353</v>
      </c>
      <c r="CL431" s="74" t="s">
        <v>2302</v>
      </c>
      <c r="CM431" s="74" t="s">
        <v>876</v>
      </c>
      <c r="CN431" s="74" t="s">
        <v>877</v>
      </c>
      <c r="CO431" s="60">
        <v>2</v>
      </c>
      <c r="CP431" s="61" t="s">
        <v>2276</v>
      </c>
      <c r="CQ431" s="60">
        <v>208</v>
      </c>
      <c r="CR431" s="61" t="s">
        <v>3237</v>
      </c>
      <c r="CS431" s="60">
        <v>20802</v>
      </c>
      <c r="CT431" s="61" t="s">
        <v>3318</v>
      </c>
      <c r="CU431" s="62">
        <v>2080202</v>
      </c>
      <c r="CV431" s="63" t="s">
        <v>3346</v>
      </c>
      <c r="CW431" s="100" t="s">
        <v>3320</v>
      </c>
      <c r="CX431" s="100" t="s">
        <v>2276</v>
      </c>
      <c r="CY431" s="100" t="s">
        <v>3237</v>
      </c>
      <c r="CZ431" s="100" t="s">
        <v>3318</v>
      </c>
      <c r="DA431" s="100" t="s">
        <v>3346</v>
      </c>
    </row>
    <row r="432" spans="2:105" ht="127.5" hidden="1" x14ac:dyDescent="0.25">
      <c r="B432" s="99" t="s">
        <v>3354</v>
      </c>
      <c r="C432" s="65" t="s">
        <v>3355</v>
      </c>
      <c r="D432" s="63" t="s">
        <v>1368</v>
      </c>
      <c r="E432" s="100" t="s">
        <v>3311</v>
      </c>
      <c r="F432" s="63" t="s">
        <v>3312</v>
      </c>
      <c r="G432" s="62" t="s">
        <v>183</v>
      </c>
      <c r="H432" s="63" t="s">
        <v>679</v>
      </c>
      <c r="I432" s="63" t="s">
        <v>1773</v>
      </c>
      <c r="J432" s="307">
        <v>2015</v>
      </c>
      <c r="K432" s="308">
        <v>0</v>
      </c>
      <c r="L432" s="63" t="s">
        <v>1371</v>
      </c>
      <c r="M432" s="63" t="s">
        <v>3356</v>
      </c>
      <c r="N432" s="63" t="s">
        <v>3357</v>
      </c>
      <c r="O432" s="63" t="s">
        <v>3358</v>
      </c>
      <c r="P432" s="63" t="s">
        <v>657</v>
      </c>
      <c r="Q432" s="63" t="s">
        <v>3359</v>
      </c>
      <c r="R432" s="63"/>
      <c r="S432" s="68">
        <v>100</v>
      </c>
      <c r="T432" s="69">
        <v>0</v>
      </c>
      <c r="U432" s="69">
        <v>30</v>
      </c>
      <c r="V432" s="69">
        <v>70</v>
      </c>
      <c r="W432" s="69">
        <v>100</v>
      </c>
      <c r="X432" s="71">
        <v>1500000000</v>
      </c>
      <c r="Y432" s="79">
        <v>1500000000</v>
      </c>
      <c r="Z432" s="79"/>
      <c r="AA432" s="79"/>
      <c r="AB432" s="79"/>
      <c r="AC432" s="79"/>
      <c r="AD432" s="79"/>
      <c r="AE432" s="79"/>
      <c r="AF432" s="79"/>
      <c r="AG432" s="79"/>
      <c r="AH432" s="79"/>
      <c r="AI432" s="79"/>
      <c r="AJ432" s="79"/>
      <c r="AK432" s="71">
        <v>6000000000</v>
      </c>
      <c r="AL432" s="79"/>
      <c r="AM432" s="79"/>
      <c r="AN432" s="79"/>
      <c r="AO432" s="79"/>
      <c r="AP432" s="79">
        <v>6000000000</v>
      </c>
      <c r="AQ432" s="79"/>
      <c r="AR432" s="79"/>
      <c r="AS432" s="79"/>
      <c r="AT432" s="79"/>
      <c r="AU432" s="79"/>
      <c r="AV432" s="79"/>
      <c r="AW432" s="79"/>
      <c r="AX432" s="71">
        <v>0</v>
      </c>
      <c r="AY432" s="79"/>
      <c r="AZ432" s="79"/>
      <c r="BA432" s="79"/>
      <c r="BB432" s="79"/>
      <c r="BC432" s="79"/>
      <c r="BD432" s="79"/>
      <c r="BE432" s="79"/>
      <c r="BF432" s="79"/>
      <c r="BG432" s="79"/>
      <c r="BH432" s="79"/>
      <c r="BI432" s="79"/>
      <c r="BJ432" s="79"/>
      <c r="BK432" s="71">
        <v>0</v>
      </c>
      <c r="BL432" s="79"/>
      <c r="BM432" s="79"/>
      <c r="BN432" s="79"/>
      <c r="BO432" s="79"/>
      <c r="BP432" s="79"/>
      <c r="BQ432" s="79"/>
      <c r="BR432" s="79"/>
      <c r="BS432" s="79"/>
      <c r="BT432" s="79"/>
      <c r="BU432" s="79"/>
      <c r="BV432" s="79"/>
      <c r="BW432" s="79"/>
      <c r="BX432" s="71">
        <v>7500000000</v>
      </c>
      <c r="BY432" s="73">
        <v>1500000000</v>
      </c>
      <c r="BZ432" s="73">
        <v>0</v>
      </c>
      <c r="CA432" s="73">
        <v>0</v>
      </c>
      <c r="CB432" s="73">
        <v>0</v>
      </c>
      <c r="CC432" s="73">
        <v>6000000000</v>
      </c>
      <c r="CD432" s="73">
        <v>0</v>
      </c>
      <c r="CE432" s="73">
        <v>0</v>
      </c>
      <c r="CF432" s="73">
        <v>0</v>
      </c>
      <c r="CG432" s="73">
        <v>0</v>
      </c>
      <c r="CH432" s="73">
        <v>0</v>
      </c>
      <c r="CI432" s="73">
        <v>0</v>
      </c>
      <c r="CJ432" s="73">
        <v>0</v>
      </c>
      <c r="CK432" s="63" t="s">
        <v>3360</v>
      </c>
      <c r="CL432" s="74" t="s">
        <v>2302</v>
      </c>
      <c r="CM432" s="74" t="s">
        <v>876</v>
      </c>
      <c r="CN432" s="74" t="s">
        <v>877</v>
      </c>
      <c r="CO432" s="60">
        <v>2</v>
      </c>
      <c r="CP432" s="61" t="s">
        <v>2276</v>
      </c>
      <c r="CQ432" s="60">
        <v>208</v>
      </c>
      <c r="CR432" s="61" t="s">
        <v>3237</v>
      </c>
      <c r="CS432" s="60">
        <v>20802</v>
      </c>
      <c r="CT432" s="61" t="s">
        <v>3318</v>
      </c>
      <c r="CU432" s="62">
        <v>2080202</v>
      </c>
      <c r="CV432" s="63" t="s">
        <v>3346</v>
      </c>
      <c r="CW432" s="100" t="s">
        <v>3320</v>
      </c>
      <c r="CX432" s="100" t="s">
        <v>2276</v>
      </c>
      <c r="CY432" s="100" t="s">
        <v>3237</v>
      </c>
      <c r="CZ432" s="100" t="s">
        <v>3318</v>
      </c>
      <c r="DA432" s="100" t="s">
        <v>3346</v>
      </c>
    </row>
    <row r="433" spans="2:105" ht="127.5" hidden="1" x14ac:dyDescent="0.25">
      <c r="B433" s="99" t="s">
        <v>3361</v>
      </c>
      <c r="C433" s="160" t="s">
        <v>3362</v>
      </c>
      <c r="D433" s="117" t="s">
        <v>1148</v>
      </c>
      <c r="E433" s="100" t="s">
        <v>3311</v>
      </c>
      <c r="F433" s="63" t="s">
        <v>3312</v>
      </c>
      <c r="G433" s="62" t="s">
        <v>183</v>
      </c>
      <c r="H433" s="63" t="s">
        <v>592</v>
      </c>
      <c r="I433" s="63" t="s">
        <v>185</v>
      </c>
      <c r="J433" s="307">
        <v>2015</v>
      </c>
      <c r="K433" s="308">
        <v>0</v>
      </c>
      <c r="L433" s="63" t="s">
        <v>242</v>
      </c>
      <c r="M433" s="63" t="s">
        <v>3363</v>
      </c>
      <c r="N433" s="63" t="s">
        <v>3364</v>
      </c>
      <c r="O433" s="63" t="s">
        <v>3365</v>
      </c>
      <c r="P433" s="63" t="s">
        <v>657</v>
      </c>
      <c r="Q433" s="63" t="s">
        <v>3366</v>
      </c>
      <c r="R433" s="63"/>
      <c r="S433" s="68">
        <v>1</v>
      </c>
      <c r="T433" s="69">
        <v>0</v>
      </c>
      <c r="U433" s="69">
        <v>0</v>
      </c>
      <c r="V433" s="69">
        <v>1</v>
      </c>
      <c r="W433" s="69">
        <v>1</v>
      </c>
      <c r="X433" s="71">
        <v>0</v>
      </c>
      <c r="Y433" s="79"/>
      <c r="Z433" s="79"/>
      <c r="AA433" s="79"/>
      <c r="AB433" s="79"/>
      <c r="AC433" s="79"/>
      <c r="AD433" s="79"/>
      <c r="AE433" s="79"/>
      <c r="AF433" s="79"/>
      <c r="AG433" s="79"/>
      <c r="AH433" s="79"/>
      <c r="AI433" s="79"/>
      <c r="AJ433" s="79"/>
      <c r="AK433" s="71">
        <v>0</v>
      </c>
      <c r="AL433" s="79"/>
      <c r="AM433" s="79"/>
      <c r="AN433" s="79"/>
      <c r="AO433" s="79"/>
      <c r="AP433" s="79"/>
      <c r="AQ433" s="79"/>
      <c r="AR433" s="79"/>
      <c r="AS433" s="79"/>
      <c r="AT433" s="79"/>
      <c r="AU433" s="79"/>
      <c r="AV433" s="79"/>
      <c r="AW433" s="79"/>
      <c r="AX433" s="71">
        <v>8096700000</v>
      </c>
      <c r="AY433" s="79"/>
      <c r="AZ433" s="79"/>
      <c r="BA433" s="79"/>
      <c r="BB433" s="79"/>
      <c r="BC433" s="79"/>
      <c r="BD433" s="79">
        <v>8096700000</v>
      </c>
      <c r="BE433" s="79"/>
      <c r="BF433" s="79"/>
      <c r="BG433" s="79"/>
      <c r="BH433" s="79"/>
      <c r="BI433" s="79"/>
      <c r="BJ433" s="79"/>
      <c r="BK433" s="71">
        <v>0</v>
      </c>
      <c r="BL433" s="79"/>
      <c r="BM433" s="79"/>
      <c r="BN433" s="79"/>
      <c r="BO433" s="79"/>
      <c r="BP433" s="79"/>
      <c r="BQ433" s="79"/>
      <c r="BR433" s="79"/>
      <c r="BS433" s="79"/>
      <c r="BT433" s="79"/>
      <c r="BU433" s="79"/>
      <c r="BV433" s="79"/>
      <c r="BW433" s="79"/>
      <c r="BX433" s="71">
        <v>8096700000</v>
      </c>
      <c r="BY433" s="73">
        <v>0</v>
      </c>
      <c r="BZ433" s="73">
        <v>0</v>
      </c>
      <c r="CA433" s="73">
        <v>0</v>
      </c>
      <c r="CB433" s="73">
        <v>0</v>
      </c>
      <c r="CC433" s="73">
        <v>0</v>
      </c>
      <c r="CD433" s="73">
        <v>8096700000</v>
      </c>
      <c r="CE433" s="73">
        <v>0</v>
      </c>
      <c r="CF433" s="73">
        <v>0</v>
      </c>
      <c r="CG433" s="73">
        <v>0</v>
      </c>
      <c r="CH433" s="73">
        <v>0</v>
      </c>
      <c r="CI433" s="73">
        <v>0</v>
      </c>
      <c r="CJ433" s="73">
        <v>0</v>
      </c>
      <c r="CK433" s="63" t="s">
        <v>3367</v>
      </c>
      <c r="CL433" s="74" t="s">
        <v>1154</v>
      </c>
      <c r="CM433" s="74" t="s">
        <v>1155</v>
      </c>
      <c r="CN433" s="74" t="s">
        <v>877</v>
      </c>
      <c r="CO433" s="60">
        <v>2</v>
      </c>
      <c r="CP433" s="61" t="s">
        <v>2276</v>
      </c>
      <c r="CQ433" s="60">
        <v>208</v>
      </c>
      <c r="CR433" s="61" t="s">
        <v>3237</v>
      </c>
      <c r="CS433" s="60">
        <v>20802</v>
      </c>
      <c r="CT433" s="61" t="s">
        <v>3318</v>
      </c>
      <c r="CU433" s="62">
        <v>2080202</v>
      </c>
      <c r="CV433" s="63" t="s">
        <v>3346</v>
      </c>
      <c r="CW433" s="100" t="s">
        <v>3320</v>
      </c>
      <c r="CX433" s="100" t="s">
        <v>2276</v>
      </c>
      <c r="CY433" s="100" t="s">
        <v>3237</v>
      </c>
      <c r="CZ433" s="100" t="s">
        <v>3318</v>
      </c>
      <c r="DA433" s="100" t="s">
        <v>3346</v>
      </c>
    </row>
    <row r="434" spans="2:105" ht="127.5" hidden="1" x14ac:dyDescent="0.25">
      <c r="B434" s="99" t="s">
        <v>3368</v>
      </c>
      <c r="C434" s="65" t="s">
        <v>3369</v>
      </c>
      <c r="D434" s="63" t="s">
        <v>1368</v>
      </c>
      <c r="E434" s="100" t="s">
        <v>3311</v>
      </c>
      <c r="F434" s="63" t="s">
        <v>3312</v>
      </c>
      <c r="G434" s="62" t="s">
        <v>183</v>
      </c>
      <c r="H434" s="63" t="s">
        <v>679</v>
      </c>
      <c r="I434" s="63" t="s">
        <v>185</v>
      </c>
      <c r="J434" s="307">
        <v>2015</v>
      </c>
      <c r="K434" s="308">
        <v>0</v>
      </c>
      <c r="L434" s="63" t="s">
        <v>1371</v>
      </c>
      <c r="M434" s="63" t="s">
        <v>3370</v>
      </c>
      <c r="N434" s="63" t="s">
        <v>3371</v>
      </c>
      <c r="O434" s="63" t="s">
        <v>3372</v>
      </c>
      <c r="P434" s="63" t="s">
        <v>257</v>
      </c>
      <c r="Q434" s="63"/>
      <c r="R434" s="63"/>
      <c r="S434" s="68">
        <v>1</v>
      </c>
      <c r="T434" s="69">
        <v>0</v>
      </c>
      <c r="U434" s="69">
        <v>1</v>
      </c>
      <c r="V434" s="69">
        <v>1</v>
      </c>
      <c r="W434" s="69">
        <v>1</v>
      </c>
      <c r="X434" s="71">
        <v>4979000000</v>
      </c>
      <c r="Y434" s="79"/>
      <c r="Z434" s="79"/>
      <c r="AA434" s="79"/>
      <c r="AB434" s="79"/>
      <c r="AC434" s="79">
        <v>4979000000</v>
      </c>
      <c r="AD434" s="79"/>
      <c r="AE434" s="79"/>
      <c r="AF434" s="79"/>
      <c r="AG434" s="79"/>
      <c r="AH434" s="79"/>
      <c r="AI434" s="79"/>
      <c r="AJ434" s="79"/>
      <c r="AK434" s="71">
        <v>0</v>
      </c>
      <c r="AL434" s="79"/>
      <c r="AM434" s="79"/>
      <c r="AN434" s="79"/>
      <c r="AO434" s="79"/>
      <c r="AP434" s="79"/>
      <c r="AQ434" s="79"/>
      <c r="AR434" s="79"/>
      <c r="AS434" s="79"/>
      <c r="AT434" s="79"/>
      <c r="AU434" s="79"/>
      <c r="AV434" s="79"/>
      <c r="AW434" s="79"/>
      <c r="AX434" s="71">
        <v>0</v>
      </c>
      <c r="AY434" s="79"/>
      <c r="AZ434" s="79"/>
      <c r="BA434" s="79"/>
      <c r="BB434" s="79"/>
      <c r="BC434" s="79"/>
      <c r="BD434" s="79"/>
      <c r="BE434" s="79"/>
      <c r="BF434" s="79"/>
      <c r="BG434" s="79"/>
      <c r="BH434" s="79"/>
      <c r="BI434" s="79"/>
      <c r="BJ434" s="79"/>
      <c r="BK434" s="71">
        <v>0</v>
      </c>
      <c r="BL434" s="79"/>
      <c r="BM434" s="79"/>
      <c r="BN434" s="79"/>
      <c r="BO434" s="79"/>
      <c r="BP434" s="79"/>
      <c r="BQ434" s="79"/>
      <c r="BR434" s="79"/>
      <c r="BS434" s="79"/>
      <c r="BT434" s="79"/>
      <c r="BU434" s="79"/>
      <c r="BV434" s="79"/>
      <c r="BW434" s="79"/>
      <c r="BX434" s="71">
        <v>4979000000</v>
      </c>
      <c r="BY434" s="73">
        <v>0</v>
      </c>
      <c r="BZ434" s="73">
        <v>0</v>
      </c>
      <c r="CA434" s="73">
        <v>0</v>
      </c>
      <c r="CB434" s="73">
        <v>0</v>
      </c>
      <c r="CC434" s="73">
        <v>4979000000</v>
      </c>
      <c r="CD434" s="73">
        <v>0</v>
      </c>
      <c r="CE434" s="73">
        <v>0</v>
      </c>
      <c r="CF434" s="73">
        <v>0</v>
      </c>
      <c r="CG434" s="73">
        <v>0</v>
      </c>
      <c r="CH434" s="73">
        <v>0</v>
      </c>
      <c r="CI434" s="73">
        <v>0</v>
      </c>
      <c r="CJ434" s="73">
        <v>0</v>
      </c>
      <c r="CK434" s="63" t="s">
        <v>3373</v>
      </c>
      <c r="CL434" s="74" t="s">
        <v>2302</v>
      </c>
      <c r="CM434" s="74" t="s">
        <v>876</v>
      </c>
      <c r="CN434" s="74" t="s">
        <v>877</v>
      </c>
      <c r="CO434" s="60">
        <v>2</v>
      </c>
      <c r="CP434" s="61" t="s">
        <v>2276</v>
      </c>
      <c r="CQ434" s="60">
        <v>208</v>
      </c>
      <c r="CR434" s="61" t="s">
        <v>3237</v>
      </c>
      <c r="CS434" s="60">
        <v>20802</v>
      </c>
      <c r="CT434" s="61" t="s">
        <v>3318</v>
      </c>
      <c r="CU434" s="62">
        <v>2080202</v>
      </c>
      <c r="CV434" s="63" t="s">
        <v>3346</v>
      </c>
      <c r="CW434" s="100" t="s">
        <v>3320</v>
      </c>
      <c r="CX434" s="100" t="s">
        <v>2276</v>
      </c>
      <c r="CY434" s="100" t="s">
        <v>3237</v>
      </c>
      <c r="CZ434" s="100" t="s">
        <v>3318</v>
      </c>
      <c r="DA434" s="100" t="s">
        <v>3346</v>
      </c>
    </row>
    <row r="435" spans="2:105" ht="127.5" hidden="1" x14ac:dyDescent="0.25">
      <c r="B435" s="99" t="s">
        <v>3374</v>
      </c>
      <c r="C435" s="75" t="s">
        <v>3375</v>
      </c>
      <c r="D435" s="63" t="s">
        <v>1368</v>
      </c>
      <c r="E435" s="100" t="s">
        <v>3311</v>
      </c>
      <c r="F435" s="63" t="s">
        <v>3312</v>
      </c>
      <c r="G435" s="62" t="s">
        <v>183</v>
      </c>
      <c r="H435" s="63" t="s">
        <v>679</v>
      </c>
      <c r="I435" s="63" t="s">
        <v>505</v>
      </c>
      <c r="J435" s="307">
        <v>2015</v>
      </c>
      <c r="K435" s="308">
        <v>8</v>
      </c>
      <c r="L435" s="63" t="s">
        <v>1371</v>
      </c>
      <c r="M435" s="63" t="s">
        <v>3376</v>
      </c>
      <c r="N435" s="63" t="s">
        <v>3377</v>
      </c>
      <c r="O435" s="63" t="s">
        <v>3378</v>
      </c>
      <c r="P435" s="63" t="s">
        <v>657</v>
      </c>
      <c r="Q435" s="63" t="s">
        <v>3379</v>
      </c>
      <c r="R435" s="63"/>
      <c r="S435" s="68">
        <v>14</v>
      </c>
      <c r="T435" s="69">
        <v>2</v>
      </c>
      <c r="U435" s="69">
        <v>6</v>
      </c>
      <c r="V435" s="69">
        <v>9</v>
      </c>
      <c r="W435" s="69">
        <v>14</v>
      </c>
      <c r="X435" s="71">
        <v>1000000000</v>
      </c>
      <c r="Y435" s="79">
        <v>1000000000</v>
      </c>
      <c r="Z435" s="79"/>
      <c r="AA435" s="79"/>
      <c r="AB435" s="79"/>
      <c r="AC435" s="79"/>
      <c r="AD435" s="79"/>
      <c r="AE435" s="79"/>
      <c r="AF435" s="79"/>
      <c r="AG435" s="79"/>
      <c r="AH435" s="79"/>
      <c r="AI435" s="79"/>
      <c r="AJ435" s="79"/>
      <c r="AK435" s="71">
        <v>9000000000</v>
      </c>
      <c r="AL435" s="79"/>
      <c r="AM435" s="79"/>
      <c r="AN435" s="79"/>
      <c r="AO435" s="79"/>
      <c r="AP435" s="79">
        <v>9000000000</v>
      </c>
      <c r="AQ435" s="79"/>
      <c r="AR435" s="79"/>
      <c r="AS435" s="79"/>
      <c r="AT435" s="79"/>
      <c r="AU435" s="79"/>
      <c r="AV435" s="79"/>
      <c r="AW435" s="79"/>
      <c r="AX435" s="71">
        <v>0</v>
      </c>
      <c r="AY435" s="79"/>
      <c r="AZ435" s="79"/>
      <c r="BA435" s="79"/>
      <c r="BB435" s="79"/>
      <c r="BC435" s="79"/>
      <c r="BD435" s="79"/>
      <c r="BE435" s="79"/>
      <c r="BF435" s="79"/>
      <c r="BG435" s="79"/>
      <c r="BH435" s="79"/>
      <c r="BI435" s="79"/>
      <c r="BJ435" s="79"/>
      <c r="BK435" s="71">
        <v>38669000000</v>
      </c>
      <c r="BL435" s="79"/>
      <c r="BM435" s="79"/>
      <c r="BN435" s="79"/>
      <c r="BO435" s="79"/>
      <c r="BP435" s="79"/>
      <c r="BQ435" s="79"/>
      <c r="BR435" s="79"/>
      <c r="BS435" s="79"/>
      <c r="BT435" s="79">
        <v>38669000000</v>
      </c>
      <c r="BU435" s="79"/>
      <c r="BV435" s="79"/>
      <c r="BW435" s="79"/>
      <c r="BX435" s="71">
        <v>48669000000</v>
      </c>
      <c r="BY435" s="73">
        <v>1000000000</v>
      </c>
      <c r="BZ435" s="73">
        <v>0</v>
      </c>
      <c r="CA435" s="73">
        <v>0</v>
      </c>
      <c r="CB435" s="73">
        <v>0</v>
      </c>
      <c r="CC435" s="73">
        <v>9000000000</v>
      </c>
      <c r="CD435" s="73">
        <v>0</v>
      </c>
      <c r="CE435" s="73">
        <v>0</v>
      </c>
      <c r="CF435" s="73">
        <v>0</v>
      </c>
      <c r="CG435" s="73">
        <v>38669000000</v>
      </c>
      <c r="CH435" s="73">
        <v>0</v>
      </c>
      <c r="CI435" s="73">
        <v>0</v>
      </c>
      <c r="CJ435" s="73">
        <v>0</v>
      </c>
      <c r="CK435" s="63" t="s">
        <v>3380</v>
      </c>
      <c r="CL435" s="74" t="s">
        <v>2302</v>
      </c>
      <c r="CM435" s="74" t="s">
        <v>876</v>
      </c>
      <c r="CN435" s="74" t="s">
        <v>2780</v>
      </c>
      <c r="CO435" s="60">
        <v>2</v>
      </c>
      <c r="CP435" s="61" t="s">
        <v>2276</v>
      </c>
      <c r="CQ435" s="60">
        <v>208</v>
      </c>
      <c r="CR435" s="61" t="s">
        <v>3237</v>
      </c>
      <c r="CS435" s="60">
        <v>20802</v>
      </c>
      <c r="CT435" s="61" t="s">
        <v>3318</v>
      </c>
      <c r="CU435" s="62">
        <v>2080202</v>
      </c>
      <c r="CV435" s="63" t="s">
        <v>3346</v>
      </c>
      <c r="CW435" s="100" t="s">
        <v>3320</v>
      </c>
      <c r="CX435" s="100" t="s">
        <v>2276</v>
      </c>
      <c r="CY435" s="100" t="s">
        <v>3237</v>
      </c>
      <c r="CZ435" s="100" t="s">
        <v>3318</v>
      </c>
      <c r="DA435" s="100" t="s">
        <v>3346</v>
      </c>
    </row>
    <row r="436" spans="2:105" ht="127.5" hidden="1" x14ac:dyDescent="0.25">
      <c r="B436" s="99" t="s">
        <v>3381</v>
      </c>
      <c r="C436" s="75" t="s">
        <v>3382</v>
      </c>
      <c r="D436" s="63" t="s">
        <v>1368</v>
      </c>
      <c r="E436" s="100" t="s">
        <v>3311</v>
      </c>
      <c r="F436" s="63" t="s">
        <v>3312</v>
      </c>
      <c r="G436" s="62" t="s">
        <v>183</v>
      </c>
      <c r="H436" s="63" t="s">
        <v>679</v>
      </c>
      <c r="I436" s="63" t="s">
        <v>505</v>
      </c>
      <c r="J436" s="307">
        <v>2015</v>
      </c>
      <c r="K436" s="308">
        <v>60</v>
      </c>
      <c r="L436" s="63" t="s">
        <v>1371</v>
      </c>
      <c r="M436" s="63" t="s">
        <v>3383</v>
      </c>
      <c r="N436" s="63" t="s">
        <v>3384</v>
      </c>
      <c r="O436" s="63" t="s">
        <v>3385</v>
      </c>
      <c r="P436" s="63" t="s">
        <v>657</v>
      </c>
      <c r="Q436" s="63" t="s">
        <v>3386</v>
      </c>
      <c r="R436" s="63"/>
      <c r="S436" s="68">
        <v>95</v>
      </c>
      <c r="T436" s="69">
        <v>60</v>
      </c>
      <c r="U436" s="69">
        <v>70</v>
      </c>
      <c r="V436" s="69">
        <v>85</v>
      </c>
      <c r="W436" s="69">
        <v>95</v>
      </c>
      <c r="X436" s="71">
        <v>0</v>
      </c>
      <c r="Y436" s="79"/>
      <c r="Z436" s="79"/>
      <c r="AA436" s="79"/>
      <c r="AB436" s="79"/>
      <c r="AC436" s="79"/>
      <c r="AD436" s="79"/>
      <c r="AE436" s="79"/>
      <c r="AF436" s="79"/>
      <c r="AG436" s="79"/>
      <c r="AH436" s="79"/>
      <c r="AI436" s="79"/>
      <c r="AJ436" s="79"/>
      <c r="AK436" s="71">
        <v>0</v>
      </c>
      <c r="AL436" s="79"/>
      <c r="AM436" s="79"/>
      <c r="AN436" s="79"/>
      <c r="AO436" s="79"/>
      <c r="AP436" s="79"/>
      <c r="AQ436" s="79"/>
      <c r="AR436" s="79"/>
      <c r="AS436" s="79"/>
      <c r="AT436" s="79"/>
      <c r="AU436" s="79"/>
      <c r="AV436" s="79"/>
      <c r="AW436" s="79"/>
      <c r="AX436" s="71">
        <v>0</v>
      </c>
      <c r="AY436" s="79"/>
      <c r="AZ436" s="79"/>
      <c r="BA436" s="79"/>
      <c r="BB436" s="79"/>
      <c r="BC436" s="79"/>
      <c r="BD436" s="79"/>
      <c r="BE436" s="79"/>
      <c r="BF436" s="79"/>
      <c r="BG436" s="79"/>
      <c r="BH436" s="79"/>
      <c r="BI436" s="79"/>
      <c r="BJ436" s="79"/>
      <c r="BK436" s="71">
        <v>0</v>
      </c>
      <c r="BL436" s="79"/>
      <c r="BM436" s="79"/>
      <c r="BN436" s="79"/>
      <c r="BO436" s="79"/>
      <c r="BP436" s="79"/>
      <c r="BQ436" s="79"/>
      <c r="BR436" s="79"/>
      <c r="BS436" s="79"/>
      <c r="BT436" s="79"/>
      <c r="BU436" s="79"/>
      <c r="BV436" s="79"/>
      <c r="BW436" s="79"/>
      <c r="BX436" s="71">
        <v>0</v>
      </c>
      <c r="BY436" s="73">
        <v>0</v>
      </c>
      <c r="BZ436" s="73">
        <v>0</v>
      </c>
      <c r="CA436" s="73">
        <v>0</v>
      </c>
      <c r="CB436" s="73">
        <v>0</v>
      </c>
      <c r="CC436" s="73">
        <v>0</v>
      </c>
      <c r="CD436" s="73">
        <v>0</v>
      </c>
      <c r="CE436" s="73">
        <v>0</v>
      </c>
      <c r="CF436" s="73">
        <v>0</v>
      </c>
      <c r="CG436" s="73">
        <v>0</v>
      </c>
      <c r="CH436" s="73">
        <v>0</v>
      </c>
      <c r="CI436" s="73">
        <v>0</v>
      </c>
      <c r="CJ436" s="73">
        <v>0</v>
      </c>
      <c r="CK436" s="63" t="s">
        <v>3387</v>
      </c>
      <c r="CL436" s="74" t="s">
        <v>2302</v>
      </c>
      <c r="CM436" s="74" t="s">
        <v>876</v>
      </c>
      <c r="CN436" s="74" t="s">
        <v>268</v>
      </c>
      <c r="CO436" s="60">
        <v>2</v>
      </c>
      <c r="CP436" s="61" t="s">
        <v>2276</v>
      </c>
      <c r="CQ436" s="60">
        <v>208</v>
      </c>
      <c r="CR436" s="61" t="s">
        <v>3237</v>
      </c>
      <c r="CS436" s="60">
        <v>20802</v>
      </c>
      <c r="CT436" s="61" t="s">
        <v>3318</v>
      </c>
      <c r="CU436" s="62">
        <v>2080202</v>
      </c>
      <c r="CV436" s="63" t="s">
        <v>3346</v>
      </c>
      <c r="CW436" s="100" t="s">
        <v>3320</v>
      </c>
      <c r="CX436" s="100" t="s">
        <v>2276</v>
      </c>
      <c r="CY436" s="100" t="s">
        <v>3237</v>
      </c>
      <c r="CZ436" s="100" t="s">
        <v>3318</v>
      </c>
      <c r="DA436" s="100" t="s">
        <v>3346</v>
      </c>
    </row>
    <row r="437" spans="2:105" ht="140.25" hidden="1" x14ac:dyDescent="0.25">
      <c r="B437" s="99" t="s">
        <v>3388</v>
      </c>
      <c r="C437" s="65" t="s">
        <v>3389</v>
      </c>
      <c r="D437" s="63" t="s">
        <v>1368</v>
      </c>
      <c r="E437" s="100" t="s">
        <v>3311</v>
      </c>
      <c r="F437" s="63" t="s">
        <v>3312</v>
      </c>
      <c r="G437" s="62" t="s">
        <v>183</v>
      </c>
      <c r="H437" s="63" t="s">
        <v>679</v>
      </c>
      <c r="I437" s="63" t="s">
        <v>185</v>
      </c>
      <c r="J437" s="307">
        <v>2015</v>
      </c>
      <c r="K437" s="308">
        <v>0</v>
      </c>
      <c r="L437" s="63" t="s">
        <v>1371</v>
      </c>
      <c r="M437" s="63" t="s">
        <v>3390</v>
      </c>
      <c r="N437" s="63" t="s">
        <v>1809</v>
      </c>
      <c r="O437" s="63" t="s">
        <v>3391</v>
      </c>
      <c r="P437" s="63" t="s">
        <v>657</v>
      </c>
      <c r="Q437" s="63" t="s">
        <v>3392</v>
      </c>
      <c r="R437" s="63"/>
      <c r="S437" s="68">
        <v>1</v>
      </c>
      <c r="T437" s="69">
        <v>0</v>
      </c>
      <c r="U437" s="69">
        <v>0</v>
      </c>
      <c r="V437" s="69">
        <v>1</v>
      </c>
      <c r="W437" s="69">
        <v>1</v>
      </c>
      <c r="X437" s="71">
        <v>250000000</v>
      </c>
      <c r="Y437" s="79"/>
      <c r="Z437" s="79"/>
      <c r="AA437" s="79"/>
      <c r="AB437" s="79"/>
      <c r="AC437" s="79"/>
      <c r="AD437" s="79"/>
      <c r="AE437" s="79"/>
      <c r="AF437" s="79"/>
      <c r="AG437" s="79">
        <v>250000000</v>
      </c>
      <c r="AH437" s="79"/>
      <c r="AI437" s="79"/>
      <c r="AJ437" s="79"/>
      <c r="AK437" s="71">
        <v>250000000</v>
      </c>
      <c r="AL437" s="79"/>
      <c r="AM437" s="79"/>
      <c r="AN437" s="79"/>
      <c r="AO437" s="79"/>
      <c r="AP437" s="79"/>
      <c r="AQ437" s="79"/>
      <c r="AR437" s="79"/>
      <c r="AS437" s="79"/>
      <c r="AT437" s="79">
        <v>250000000</v>
      </c>
      <c r="AU437" s="79"/>
      <c r="AV437" s="79"/>
      <c r="AW437" s="79"/>
      <c r="AX437" s="71">
        <v>250000000</v>
      </c>
      <c r="AY437" s="79"/>
      <c r="AZ437" s="79"/>
      <c r="BA437" s="79"/>
      <c r="BB437" s="79"/>
      <c r="BC437" s="79"/>
      <c r="BD437" s="79"/>
      <c r="BE437" s="79"/>
      <c r="BF437" s="79"/>
      <c r="BG437" s="79">
        <v>250000000</v>
      </c>
      <c r="BH437" s="79"/>
      <c r="BI437" s="79"/>
      <c r="BJ437" s="79"/>
      <c r="BK437" s="71">
        <v>250000000</v>
      </c>
      <c r="BL437" s="79"/>
      <c r="BM437" s="79"/>
      <c r="BN437" s="79"/>
      <c r="BO437" s="79"/>
      <c r="BP437" s="79"/>
      <c r="BQ437" s="79"/>
      <c r="BR437" s="79"/>
      <c r="BS437" s="79"/>
      <c r="BT437" s="79">
        <v>250000000</v>
      </c>
      <c r="BU437" s="79"/>
      <c r="BV437" s="79"/>
      <c r="BW437" s="79"/>
      <c r="BX437" s="71">
        <v>1000000000</v>
      </c>
      <c r="BY437" s="73">
        <v>0</v>
      </c>
      <c r="BZ437" s="73">
        <v>0</v>
      </c>
      <c r="CA437" s="73">
        <v>0</v>
      </c>
      <c r="CB437" s="73">
        <v>0</v>
      </c>
      <c r="CC437" s="73">
        <v>0</v>
      </c>
      <c r="CD437" s="73">
        <v>0</v>
      </c>
      <c r="CE437" s="73">
        <v>0</v>
      </c>
      <c r="CF437" s="73">
        <v>0</v>
      </c>
      <c r="CG437" s="73">
        <v>1000000000</v>
      </c>
      <c r="CH437" s="73">
        <v>0</v>
      </c>
      <c r="CI437" s="73">
        <v>0</v>
      </c>
      <c r="CJ437" s="73">
        <v>0</v>
      </c>
      <c r="CK437" s="87" t="s">
        <v>3393</v>
      </c>
      <c r="CL437" s="90" t="s">
        <v>2302</v>
      </c>
      <c r="CM437" s="90" t="s">
        <v>876</v>
      </c>
      <c r="CN437" s="90" t="s">
        <v>1392</v>
      </c>
      <c r="CO437" s="60">
        <v>2</v>
      </c>
      <c r="CP437" s="61" t="s">
        <v>2276</v>
      </c>
      <c r="CQ437" s="60">
        <v>208</v>
      </c>
      <c r="CR437" s="61" t="s">
        <v>3237</v>
      </c>
      <c r="CS437" s="60">
        <v>20802</v>
      </c>
      <c r="CT437" s="61" t="s">
        <v>3318</v>
      </c>
      <c r="CU437" s="62">
        <v>2080203</v>
      </c>
      <c r="CV437" s="63" t="s">
        <v>3394</v>
      </c>
      <c r="CW437" s="100" t="s">
        <v>3320</v>
      </c>
      <c r="CX437" s="100" t="s">
        <v>2276</v>
      </c>
      <c r="CY437" s="100" t="s">
        <v>3237</v>
      </c>
      <c r="CZ437" s="100" t="s">
        <v>3318</v>
      </c>
      <c r="DA437" s="100" t="s">
        <v>3394</v>
      </c>
    </row>
    <row r="438" spans="2:105" ht="76.5" hidden="1" x14ac:dyDescent="0.25">
      <c r="B438" s="99" t="s">
        <v>3395</v>
      </c>
      <c r="C438" s="99" t="s">
        <v>3396</v>
      </c>
      <c r="D438" s="63" t="s">
        <v>1032</v>
      </c>
      <c r="E438" s="100" t="s">
        <v>3397</v>
      </c>
      <c r="F438" s="63" t="s">
        <v>3398</v>
      </c>
      <c r="G438" s="62" t="s">
        <v>183</v>
      </c>
      <c r="H438" s="63" t="s">
        <v>580</v>
      </c>
      <c r="I438" s="62" t="s">
        <v>185</v>
      </c>
      <c r="J438" s="307">
        <v>2015</v>
      </c>
      <c r="K438" s="308">
        <v>0</v>
      </c>
      <c r="L438" s="311" t="s">
        <v>3245</v>
      </c>
      <c r="M438" s="310" t="s">
        <v>3399</v>
      </c>
      <c r="N438" s="63" t="s">
        <v>3400</v>
      </c>
      <c r="O438" s="63" t="s">
        <v>3401</v>
      </c>
      <c r="P438" s="63" t="s">
        <v>657</v>
      </c>
      <c r="Q438" s="63" t="s">
        <v>3402</v>
      </c>
      <c r="R438" s="87"/>
      <c r="S438" s="68">
        <v>6</v>
      </c>
      <c r="T438" s="91">
        <v>2</v>
      </c>
      <c r="U438" s="91">
        <v>3</v>
      </c>
      <c r="V438" s="91">
        <v>5</v>
      </c>
      <c r="W438" s="91">
        <v>6</v>
      </c>
      <c r="X438" s="71">
        <v>13000000000</v>
      </c>
      <c r="Y438" s="92"/>
      <c r="Z438" s="92"/>
      <c r="AA438" s="92"/>
      <c r="AB438" s="92">
        <v>6000000000</v>
      </c>
      <c r="AC438" s="92"/>
      <c r="AD438" s="92"/>
      <c r="AE438" s="92"/>
      <c r="AF438" s="92"/>
      <c r="AG438" s="92"/>
      <c r="AH438" s="92"/>
      <c r="AI438" s="92">
        <v>6000000000</v>
      </c>
      <c r="AJ438" s="92">
        <v>1000000000</v>
      </c>
      <c r="AK438" s="71">
        <v>11000000000</v>
      </c>
      <c r="AL438" s="92"/>
      <c r="AM438" s="92"/>
      <c r="AN438" s="92"/>
      <c r="AO438" s="92"/>
      <c r="AP438" s="92">
        <v>5000000000</v>
      </c>
      <c r="AQ438" s="92"/>
      <c r="AR438" s="92"/>
      <c r="AS438" s="92"/>
      <c r="AT438" s="92"/>
      <c r="AU438" s="92"/>
      <c r="AV438" s="92">
        <v>6000000000</v>
      </c>
      <c r="AW438" s="92"/>
      <c r="AX438" s="71">
        <v>6000000000</v>
      </c>
      <c r="AY438" s="92"/>
      <c r="AZ438" s="92"/>
      <c r="BA438" s="92"/>
      <c r="BB438" s="92"/>
      <c r="BC438" s="92">
        <v>6000000000</v>
      </c>
      <c r="BD438" s="92"/>
      <c r="BE438" s="92"/>
      <c r="BF438" s="92"/>
      <c r="BG438" s="92"/>
      <c r="BH438" s="92"/>
      <c r="BI438" s="92">
        <v>0</v>
      </c>
      <c r="BJ438" s="92"/>
      <c r="BK438" s="71">
        <v>19000000000</v>
      </c>
      <c r="BL438" s="92"/>
      <c r="BM438" s="92"/>
      <c r="BN438" s="92"/>
      <c r="BO438" s="92"/>
      <c r="BP438" s="92"/>
      <c r="BQ438" s="92"/>
      <c r="BR438" s="92"/>
      <c r="BS438" s="92"/>
      <c r="BT438" s="92"/>
      <c r="BU438" s="92"/>
      <c r="BV438" s="92">
        <v>18000000000</v>
      </c>
      <c r="BW438" s="92">
        <v>1000000000</v>
      </c>
      <c r="BX438" s="71">
        <v>17000000000</v>
      </c>
      <c r="BY438" s="93">
        <v>0</v>
      </c>
      <c r="BZ438" s="93">
        <v>0</v>
      </c>
      <c r="CA438" s="93">
        <v>0</v>
      </c>
      <c r="CB438" s="93">
        <v>6000000000</v>
      </c>
      <c r="CC438" s="93">
        <v>11000000000</v>
      </c>
      <c r="CD438" s="93">
        <v>0</v>
      </c>
      <c r="CE438" s="93">
        <v>0</v>
      </c>
      <c r="CF438" s="93">
        <v>0</v>
      </c>
      <c r="CG438" s="93">
        <v>0</v>
      </c>
      <c r="CH438" s="93">
        <v>0</v>
      </c>
      <c r="CI438" s="93"/>
      <c r="CJ438" s="93"/>
      <c r="CK438" s="63" t="s">
        <v>3403</v>
      </c>
      <c r="CL438" s="74" t="s">
        <v>2302</v>
      </c>
      <c r="CM438" s="74" t="s">
        <v>876</v>
      </c>
      <c r="CN438" s="74" t="s">
        <v>195</v>
      </c>
      <c r="CO438" s="84">
        <v>2</v>
      </c>
      <c r="CP438" s="85" t="s">
        <v>2276</v>
      </c>
      <c r="CQ438" s="84">
        <v>209</v>
      </c>
      <c r="CR438" s="85" t="s">
        <v>3404</v>
      </c>
      <c r="CS438" s="84">
        <v>20901</v>
      </c>
      <c r="CT438" s="85" t="s">
        <v>3405</v>
      </c>
      <c r="CU438" s="86">
        <v>2090101</v>
      </c>
      <c r="CV438" s="87" t="s">
        <v>3406</v>
      </c>
      <c r="CW438" s="100" t="s">
        <v>3407</v>
      </c>
      <c r="CX438" s="100" t="s">
        <v>2276</v>
      </c>
      <c r="CY438" s="100" t="s">
        <v>3404</v>
      </c>
      <c r="CZ438" s="100" t="s">
        <v>3405</v>
      </c>
      <c r="DA438" s="100" t="s">
        <v>3406</v>
      </c>
    </row>
    <row r="439" spans="2:105" ht="14.25" hidden="1" customHeight="1" x14ac:dyDescent="0.25">
      <c r="B439" s="99" t="s">
        <v>3408</v>
      </c>
      <c r="C439" s="65" t="s">
        <v>3409</v>
      </c>
      <c r="D439" s="63" t="s">
        <v>2349</v>
      </c>
      <c r="E439" s="100" t="s">
        <v>3410</v>
      </c>
      <c r="F439" s="63" t="s">
        <v>3411</v>
      </c>
      <c r="G439" s="62" t="s">
        <v>183</v>
      </c>
      <c r="H439" s="63" t="s">
        <v>514</v>
      </c>
      <c r="I439" s="307" t="s">
        <v>185</v>
      </c>
      <c r="J439" s="311"/>
      <c r="K439" s="310"/>
      <c r="L439" s="63" t="s">
        <v>186</v>
      </c>
      <c r="M439" s="63" t="s">
        <v>3412</v>
      </c>
      <c r="N439" s="63" t="s">
        <v>3413</v>
      </c>
      <c r="O439" s="63" t="s">
        <v>3414</v>
      </c>
      <c r="P439" s="63" t="s">
        <v>3415</v>
      </c>
      <c r="Q439" s="63"/>
      <c r="R439" s="63"/>
      <c r="S439" s="68">
        <v>8</v>
      </c>
      <c r="T439" s="69">
        <v>0</v>
      </c>
      <c r="U439" s="69">
        <v>2</v>
      </c>
      <c r="V439" s="69">
        <v>5</v>
      </c>
      <c r="W439" s="69">
        <v>8</v>
      </c>
      <c r="X439" s="71">
        <v>0</v>
      </c>
      <c r="Y439" s="79"/>
      <c r="Z439" s="79"/>
      <c r="AA439" s="79"/>
      <c r="AB439" s="79"/>
      <c r="AC439" s="79"/>
      <c r="AD439" s="79"/>
      <c r="AE439" s="79"/>
      <c r="AF439" s="79"/>
      <c r="AG439" s="79"/>
      <c r="AH439" s="79"/>
      <c r="AI439" s="79"/>
      <c r="AJ439" s="79"/>
      <c r="AK439" s="71">
        <v>0</v>
      </c>
      <c r="AL439" s="79"/>
      <c r="AM439" s="79"/>
      <c r="AN439" s="79"/>
      <c r="AO439" s="79"/>
      <c r="AP439" s="79"/>
      <c r="AQ439" s="79"/>
      <c r="AR439" s="79"/>
      <c r="AS439" s="79"/>
      <c r="AT439" s="79"/>
      <c r="AU439" s="79"/>
      <c r="AV439" s="79"/>
      <c r="AW439" s="79"/>
      <c r="AX439" s="71">
        <v>0</v>
      </c>
      <c r="AY439" s="79"/>
      <c r="AZ439" s="79"/>
      <c r="BA439" s="79"/>
      <c r="BB439" s="79"/>
      <c r="BC439" s="79"/>
      <c r="BD439" s="79"/>
      <c r="BE439" s="79"/>
      <c r="BF439" s="79"/>
      <c r="BG439" s="79"/>
      <c r="BH439" s="79"/>
      <c r="BI439" s="79"/>
      <c r="BJ439" s="79"/>
      <c r="BK439" s="71">
        <v>0</v>
      </c>
      <c r="BL439" s="79"/>
      <c r="BM439" s="79"/>
      <c r="BN439" s="79"/>
      <c r="BO439" s="79"/>
      <c r="BP439" s="79"/>
      <c r="BQ439" s="79"/>
      <c r="BR439" s="79"/>
      <c r="BS439" s="79"/>
      <c r="BT439" s="79"/>
      <c r="BU439" s="79"/>
      <c r="BV439" s="79"/>
      <c r="BW439" s="79"/>
      <c r="BX439" s="71">
        <v>0</v>
      </c>
      <c r="BY439" s="73">
        <v>0</v>
      </c>
      <c r="BZ439" s="73">
        <v>0</v>
      </c>
      <c r="CA439" s="73">
        <v>0</v>
      </c>
      <c r="CB439" s="73">
        <v>0</v>
      </c>
      <c r="CC439" s="73">
        <v>0</v>
      </c>
      <c r="CD439" s="73">
        <v>0</v>
      </c>
      <c r="CE439" s="73">
        <v>0</v>
      </c>
      <c r="CF439" s="73">
        <v>0</v>
      </c>
      <c r="CG439" s="73">
        <v>0</v>
      </c>
      <c r="CH439" s="73">
        <v>0</v>
      </c>
      <c r="CI439" s="73">
        <v>0</v>
      </c>
      <c r="CJ439" s="73">
        <v>0</v>
      </c>
      <c r="CK439" s="63" t="s">
        <v>3416</v>
      </c>
      <c r="CL439" s="74" t="s">
        <v>2302</v>
      </c>
      <c r="CM439" s="74" t="s">
        <v>876</v>
      </c>
      <c r="CN439" s="74" t="s">
        <v>195</v>
      </c>
      <c r="CO439" s="60">
        <v>2</v>
      </c>
      <c r="CP439" s="61" t="s">
        <v>2276</v>
      </c>
      <c r="CQ439" s="60">
        <v>209</v>
      </c>
      <c r="CR439" s="61" t="s">
        <v>3404</v>
      </c>
      <c r="CS439" s="60">
        <v>20901</v>
      </c>
      <c r="CT439" s="61" t="s">
        <v>3405</v>
      </c>
      <c r="CU439" s="62">
        <v>2090101</v>
      </c>
      <c r="CV439" s="63" t="s">
        <v>3406</v>
      </c>
      <c r="CW439" s="100" t="s">
        <v>3417</v>
      </c>
      <c r="CX439" s="100" t="s">
        <v>2276</v>
      </c>
      <c r="CY439" s="100" t="s">
        <v>3404</v>
      </c>
      <c r="CZ439" s="100" t="s">
        <v>3405</v>
      </c>
      <c r="DA439" s="100" t="s">
        <v>3406</v>
      </c>
    </row>
    <row r="440" spans="2:105" ht="21" hidden="1" customHeight="1" x14ac:dyDescent="0.25">
      <c r="B440" s="99" t="s">
        <v>3418</v>
      </c>
      <c r="C440" s="75" t="s">
        <v>3419</v>
      </c>
      <c r="D440" s="63" t="s">
        <v>2349</v>
      </c>
      <c r="E440" s="100" t="s">
        <v>3410</v>
      </c>
      <c r="F440" s="63" t="s">
        <v>3411</v>
      </c>
      <c r="G440" s="62" t="s">
        <v>183</v>
      </c>
      <c r="H440" s="63" t="s">
        <v>514</v>
      </c>
      <c r="I440" s="307" t="s">
        <v>185</v>
      </c>
      <c r="J440" s="311"/>
      <c r="K440" s="310"/>
      <c r="L440" s="63" t="s">
        <v>186</v>
      </c>
      <c r="M440" s="63" t="s">
        <v>3420</v>
      </c>
      <c r="N440" s="63" t="s">
        <v>3421</v>
      </c>
      <c r="O440" s="63" t="s">
        <v>3422</v>
      </c>
      <c r="P440" s="63"/>
      <c r="Q440" s="63"/>
      <c r="R440" s="63"/>
      <c r="S440" s="68">
        <v>40</v>
      </c>
      <c r="T440" s="69">
        <v>0</v>
      </c>
      <c r="U440" s="69">
        <v>10</v>
      </c>
      <c r="V440" s="69">
        <v>25</v>
      </c>
      <c r="W440" s="69">
        <v>40</v>
      </c>
      <c r="X440" s="71">
        <v>0</v>
      </c>
      <c r="Y440" s="79"/>
      <c r="Z440" s="79"/>
      <c r="AA440" s="79"/>
      <c r="AB440" s="79"/>
      <c r="AC440" s="79"/>
      <c r="AD440" s="79"/>
      <c r="AE440" s="79"/>
      <c r="AF440" s="79"/>
      <c r="AG440" s="79"/>
      <c r="AH440" s="79"/>
      <c r="AI440" s="79"/>
      <c r="AJ440" s="79"/>
      <c r="AK440" s="71">
        <v>100000000</v>
      </c>
      <c r="AL440" s="101">
        <v>50000000</v>
      </c>
      <c r="AM440" s="79"/>
      <c r="AN440" s="79"/>
      <c r="AO440" s="79"/>
      <c r="AP440" s="79"/>
      <c r="AQ440" s="79"/>
      <c r="AR440" s="79"/>
      <c r="AS440" s="79"/>
      <c r="AT440" s="101">
        <v>50000000</v>
      </c>
      <c r="AU440" s="79"/>
      <c r="AV440" s="79"/>
      <c r="AW440" s="79"/>
      <c r="AX440" s="71">
        <v>125000000</v>
      </c>
      <c r="AY440" s="101">
        <v>75000000</v>
      </c>
      <c r="AZ440" s="79"/>
      <c r="BA440" s="79"/>
      <c r="BB440" s="79"/>
      <c r="BC440" s="79"/>
      <c r="BD440" s="79"/>
      <c r="BE440" s="79"/>
      <c r="BF440" s="79"/>
      <c r="BG440" s="101">
        <v>50000000</v>
      </c>
      <c r="BH440" s="79"/>
      <c r="BI440" s="79"/>
      <c r="BJ440" s="79"/>
      <c r="BK440" s="71">
        <v>125000000</v>
      </c>
      <c r="BL440" s="101">
        <v>75000000</v>
      </c>
      <c r="BM440" s="79"/>
      <c r="BN440" s="79"/>
      <c r="BO440" s="79"/>
      <c r="BP440" s="79"/>
      <c r="BQ440" s="79"/>
      <c r="BR440" s="79"/>
      <c r="BS440" s="79"/>
      <c r="BT440" s="101">
        <v>50000000</v>
      </c>
      <c r="BU440" s="79"/>
      <c r="BV440" s="79"/>
      <c r="BW440" s="79"/>
      <c r="BX440" s="71">
        <v>350000000</v>
      </c>
      <c r="BY440" s="73">
        <v>200000000</v>
      </c>
      <c r="BZ440" s="73">
        <v>0</v>
      </c>
      <c r="CA440" s="73">
        <v>0</v>
      </c>
      <c r="CB440" s="73">
        <v>0</v>
      </c>
      <c r="CC440" s="73">
        <v>0</v>
      </c>
      <c r="CD440" s="73">
        <v>0</v>
      </c>
      <c r="CE440" s="73">
        <v>0</v>
      </c>
      <c r="CF440" s="73">
        <v>0</v>
      </c>
      <c r="CG440" s="73">
        <v>150000000</v>
      </c>
      <c r="CH440" s="73">
        <v>0</v>
      </c>
      <c r="CI440" s="73">
        <v>0</v>
      </c>
      <c r="CJ440" s="73">
        <v>0</v>
      </c>
      <c r="CK440" s="87" t="s">
        <v>3423</v>
      </c>
      <c r="CL440" s="90" t="s">
        <v>2302</v>
      </c>
      <c r="CM440" s="90" t="s">
        <v>876</v>
      </c>
      <c r="CN440" s="90" t="s">
        <v>1392</v>
      </c>
      <c r="CO440" s="60">
        <v>2</v>
      </c>
      <c r="CP440" s="61" t="s">
        <v>2276</v>
      </c>
      <c r="CQ440" s="60">
        <v>209</v>
      </c>
      <c r="CR440" s="61" t="s">
        <v>3404</v>
      </c>
      <c r="CS440" s="60">
        <v>20901</v>
      </c>
      <c r="CT440" s="61" t="s">
        <v>3405</v>
      </c>
      <c r="CU440" s="62">
        <v>2090101</v>
      </c>
      <c r="CV440" s="63" t="s">
        <v>3406</v>
      </c>
      <c r="CW440" s="100" t="s">
        <v>3417</v>
      </c>
      <c r="CX440" s="100" t="s">
        <v>2276</v>
      </c>
      <c r="CY440" s="100" t="s">
        <v>3404</v>
      </c>
      <c r="CZ440" s="100" t="s">
        <v>3405</v>
      </c>
      <c r="DA440" s="100" t="s">
        <v>3406</v>
      </c>
    </row>
    <row r="441" spans="2:105" ht="21.75" hidden="1" customHeight="1" x14ac:dyDescent="0.25">
      <c r="B441" s="99" t="s">
        <v>3424</v>
      </c>
      <c r="C441" s="99" t="s">
        <v>3425</v>
      </c>
      <c r="D441" s="63" t="s">
        <v>1032</v>
      </c>
      <c r="E441" s="100" t="s">
        <v>3410</v>
      </c>
      <c r="F441" s="63" t="s">
        <v>3411</v>
      </c>
      <c r="G441" s="62" t="s">
        <v>240</v>
      </c>
      <c r="H441" s="63" t="s">
        <v>580</v>
      </c>
      <c r="I441" s="63" t="s">
        <v>185</v>
      </c>
      <c r="J441" s="74"/>
      <c r="K441" s="308">
        <v>0</v>
      </c>
      <c r="L441" s="311" t="s">
        <v>3245</v>
      </c>
      <c r="M441" s="310" t="s">
        <v>3426</v>
      </c>
      <c r="N441" s="63" t="s">
        <v>3427</v>
      </c>
      <c r="O441" s="63" t="s">
        <v>3428</v>
      </c>
      <c r="P441" s="63" t="s">
        <v>657</v>
      </c>
      <c r="Q441" s="63" t="s">
        <v>3429</v>
      </c>
      <c r="R441" s="90"/>
      <c r="S441" s="68">
        <v>1</v>
      </c>
      <c r="T441" s="91">
        <v>1</v>
      </c>
      <c r="U441" s="91">
        <v>1</v>
      </c>
      <c r="V441" s="91">
        <v>1</v>
      </c>
      <c r="W441" s="91">
        <v>1</v>
      </c>
      <c r="X441" s="71">
        <v>100000000</v>
      </c>
      <c r="Y441" s="92"/>
      <c r="Z441" s="92"/>
      <c r="AA441" s="92"/>
      <c r="AB441" s="92">
        <v>0</v>
      </c>
      <c r="AC441" s="92"/>
      <c r="AD441" s="92"/>
      <c r="AE441" s="92"/>
      <c r="AF441" s="92"/>
      <c r="AG441" s="92"/>
      <c r="AH441" s="92"/>
      <c r="AI441" s="92">
        <v>50000000</v>
      </c>
      <c r="AJ441" s="92">
        <v>50000000</v>
      </c>
      <c r="AK441" s="71">
        <v>100000000</v>
      </c>
      <c r="AL441" s="92"/>
      <c r="AM441" s="92"/>
      <c r="AN441" s="92"/>
      <c r="AO441" s="92">
        <v>0</v>
      </c>
      <c r="AP441" s="92"/>
      <c r="AQ441" s="92"/>
      <c r="AR441" s="92"/>
      <c r="AS441" s="92"/>
      <c r="AT441" s="92"/>
      <c r="AU441" s="92"/>
      <c r="AV441" s="92">
        <v>50000000</v>
      </c>
      <c r="AW441" s="92">
        <v>50000000</v>
      </c>
      <c r="AX441" s="71">
        <v>100000000</v>
      </c>
      <c r="AY441" s="92"/>
      <c r="AZ441" s="92"/>
      <c r="BA441" s="92"/>
      <c r="BB441" s="92">
        <v>0</v>
      </c>
      <c r="BC441" s="92"/>
      <c r="BD441" s="92"/>
      <c r="BE441" s="92"/>
      <c r="BF441" s="92"/>
      <c r="BG441" s="92"/>
      <c r="BH441" s="92"/>
      <c r="BI441" s="92">
        <v>50000000</v>
      </c>
      <c r="BJ441" s="92">
        <v>50000000</v>
      </c>
      <c r="BK441" s="71">
        <v>400000000</v>
      </c>
      <c r="BL441" s="92"/>
      <c r="BM441" s="92"/>
      <c r="BN441" s="92"/>
      <c r="BO441" s="92">
        <v>0</v>
      </c>
      <c r="BP441" s="92"/>
      <c r="BQ441" s="92"/>
      <c r="BR441" s="92"/>
      <c r="BS441" s="92"/>
      <c r="BT441" s="92"/>
      <c r="BU441" s="92"/>
      <c r="BV441" s="92">
        <v>200000000</v>
      </c>
      <c r="BW441" s="92">
        <v>200000000</v>
      </c>
      <c r="BX441" s="71">
        <v>0</v>
      </c>
      <c r="BY441" s="93">
        <v>0</v>
      </c>
      <c r="BZ441" s="93">
        <v>0</v>
      </c>
      <c r="CA441" s="93">
        <v>0</v>
      </c>
      <c r="CB441" s="93">
        <v>0</v>
      </c>
      <c r="CC441" s="93">
        <v>0</v>
      </c>
      <c r="CD441" s="93">
        <v>0</v>
      </c>
      <c r="CE441" s="93">
        <v>0</v>
      </c>
      <c r="CF441" s="93">
        <v>0</v>
      </c>
      <c r="CG441" s="93">
        <v>0</v>
      </c>
      <c r="CH441" s="93">
        <v>0</v>
      </c>
      <c r="CI441" s="93"/>
      <c r="CJ441" s="93"/>
      <c r="CK441" s="87" t="s">
        <v>3430</v>
      </c>
      <c r="CL441" s="90" t="s">
        <v>2302</v>
      </c>
      <c r="CM441" s="90" t="s">
        <v>876</v>
      </c>
      <c r="CN441" s="90" t="s">
        <v>195</v>
      </c>
      <c r="CO441" s="84">
        <v>2</v>
      </c>
      <c r="CP441" s="85" t="s">
        <v>2276</v>
      </c>
      <c r="CQ441" s="84">
        <v>209</v>
      </c>
      <c r="CR441" s="85" t="s">
        <v>3404</v>
      </c>
      <c r="CS441" s="84">
        <v>20901</v>
      </c>
      <c r="CT441" s="85" t="s">
        <v>3405</v>
      </c>
      <c r="CU441" s="86">
        <v>2090102</v>
      </c>
      <c r="CV441" s="87" t="s">
        <v>3431</v>
      </c>
      <c r="CW441" s="100" t="s">
        <v>3417</v>
      </c>
      <c r="CX441" s="100" t="s">
        <v>2276</v>
      </c>
      <c r="CY441" s="100" t="s">
        <v>3404</v>
      </c>
      <c r="CZ441" s="100" t="s">
        <v>3405</v>
      </c>
      <c r="DA441" s="100" t="s">
        <v>3431</v>
      </c>
    </row>
    <row r="442" spans="2:105" ht="76.5" hidden="1" x14ac:dyDescent="0.25">
      <c r="B442" s="99" t="s">
        <v>3432</v>
      </c>
      <c r="C442" s="99" t="s">
        <v>3433</v>
      </c>
      <c r="D442" s="63" t="s">
        <v>1032</v>
      </c>
      <c r="E442" s="100" t="s">
        <v>3397</v>
      </c>
      <c r="F442" s="63" t="s">
        <v>3398</v>
      </c>
      <c r="G442" s="62" t="s">
        <v>240</v>
      </c>
      <c r="H442" s="63" t="s">
        <v>580</v>
      </c>
      <c r="I442" s="63" t="s">
        <v>185</v>
      </c>
      <c r="J442" s="307">
        <v>2015</v>
      </c>
      <c r="K442" s="308">
        <v>1</v>
      </c>
      <c r="L442" s="311" t="s">
        <v>3245</v>
      </c>
      <c r="M442" s="310" t="s">
        <v>3434</v>
      </c>
      <c r="N442" s="63" t="s">
        <v>3435</v>
      </c>
      <c r="O442" s="63" t="s">
        <v>3436</v>
      </c>
      <c r="P442" s="63" t="s">
        <v>246</v>
      </c>
      <c r="Q442" s="63" t="s">
        <v>3437</v>
      </c>
      <c r="R442" s="90"/>
      <c r="S442" s="68">
        <v>1</v>
      </c>
      <c r="T442" s="91">
        <v>0</v>
      </c>
      <c r="U442" s="91">
        <v>1</v>
      </c>
      <c r="V442" s="91">
        <v>1</v>
      </c>
      <c r="W442" s="91">
        <v>1</v>
      </c>
      <c r="X442" s="71">
        <v>200000000</v>
      </c>
      <c r="Y442" s="92"/>
      <c r="Z442" s="92"/>
      <c r="AA442" s="92"/>
      <c r="AB442" s="92"/>
      <c r="AC442" s="92"/>
      <c r="AD442" s="92"/>
      <c r="AE442" s="92"/>
      <c r="AF442" s="92"/>
      <c r="AG442" s="92"/>
      <c r="AH442" s="92"/>
      <c r="AI442" s="92">
        <v>100000000</v>
      </c>
      <c r="AJ442" s="92">
        <v>100000000</v>
      </c>
      <c r="AK442" s="71">
        <v>200000000</v>
      </c>
      <c r="AL442" s="92"/>
      <c r="AM442" s="92"/>
      <c r="AN442" s="92"/>
      <c r="AO442" s="92"/>
      <c r="AP442" s="92"/>
      <c r="AQ442" s="92"/>
      <c r="AR442" s="92"/>
      <c r="AS442" s="92"/>
      <c r="AT442" s="92"/>
      <c r="AU442" s="92"/>
      <c r="AV442" s="92">
        <v>100000000</v>
      </c>
      <c r="AW442" s="92">
        <v>100000000</v>
      </c>
      <c r="AX442" s="71">
        <v>200000000</v>
      </c>
      <c r="AY442" s="92"/>
      <c r="AZ442" s="92"/>
      <c r="BA442" s="92"/>
      <c r="BB442" s="92"/>
      <c r="BC442" s="92"/>
      <c r="BD442" s="92"/>
      <c r="BE442" s="92"/>
      <c r="BF442" s="92"/>
      <c r="BG442" s="92"/>
      <c r="BH442" s="92"/>
      <c r="BI442" s="92">
        <v>100000000</v>
      </c>
      <c r="BJ442" s="92">
        <v>100000000</v>
      </c>
      <c r="BK442" s="71">
        <v>600000000</v>
      </c>
      <c r="BL442" s="92"/>
      <c r="BM442" s="92"/>
      <c r="BN442" s="92"/>
      <c r="BO442" s="92"/>
      <c r="BP442" s="92"/>
      <c r="BQ442" s="92"/>
      <c r="BR442" s="92"/>
      <c r="BS442" s="92"/>
      <c r="BT442" s="92"/>
      <c r="BU442" s="92"/>
      <c r="BV442" s="92">
        <v>300000000</v>
      </c>
      <c r="BW442" s="92">
        <v>300000000</v>
      </c>
      <c r="BX442" s="71">
        <v>0</v>
      </c>
      <c r="BY442" s="93">
        <v>0</v>
      </c>
      <c r="BZ442" s="93">
        <v>0</v>
      </c>
      <c r="CA442" s="93">
        <v>0</v>
      </c>
      <c r="CB442" s="93">
        <v>0</v>
      </c>
      <c r="CC442" s="93">
        <v>0</v>
      </c>
      <c r="CD442" s="93">
        <v>0</v>
      </c>
      <c r="CE442" s="93">
        <v>0</v>
      </c>
      <c r="CF442" s="93">
        <v>0</v>
      </c>
      <c r="CG442" s="93">
        <v>0</v>
      </c>
      <c r="CH442" s="93">
        <v>0</v>
      </c>
      <c r="CI442" s="93"/>
      <c r="CJ442" s="93"/>
      <c r="CK442" s="87" t="s">
        <v>3438</v>
      </c>
      <c r="CL442" s="90" t="s">
        <v>2302</v>
      </c>
      <c r="CM442" s="90" t="s">
        <v>876</v>
      </c>
      <c r="CN442" s="90" t="s">
        <v>195</v>
      </c>
      <c r="CO442" s="84">
        <v>2</v>
      </c>
      <c r="CP442" s="85" t="s">
        <v>2276</v>
      </c>
      <c r="CQ442" s="84">
        <v>209</v>
      </c>
      <c r="CR442" s="85" t="s">
        <v>3404</v>
      </c>
      <c r="CS442" s="84">
        <v>20901</v>
      </c>
      <c r="CT442" s="85" t="s">
        <v>3405</v>
      </c>
      <c r="CU442" s="86">
        <v>2090103</v>
      </c>
      <c r="CV442" s="87" t="s">
        <v>3439</v>
      </c>
      <c r="CW442" s="100" t="s">
        <v>3407</v>
      </c>
      <c r="CX442" s="100" t="s">
        <v>2276</v>
      </c>
      <c r="CY442" s="100" t="s">
        <v>3404</v>
      </c>
      <c r="CZ442" s="100" t="s">
        <v>3405</v>
      </c>
      <c r="DA442" s="100" t="s">
        <v>3439</v>
      </c>
    </row>
    <row r="443" spans="2:105" ht="76.5" hidden="1" x14ac:dyDescent="0.25">
      <c r="B443" s="99" t="s">
        <v>3440</v>
      </c>
      <c r="C443" s="99" t="s">
        <v>3441</v>
      </c>
      <c r="D443" s="63" t="s">
        <v>1032</v>
      </c>
      <c r="E443" s="100" t="s">
        <v>3397</v>
      </c>
      <c r="F443" s="63" t="s">
        <v>3398</v>
      </c>
      <c r="G443" s="62" t="s">
        <v>240</v>
      </c>
      <c r="H443" s="63" t="s">
        <v>580</v>
      </c>
      <c r="I443" s="63" t="s">
        <v>185</v>
      </c>
      <c r="J443" s="307">
        <v>2015</v>
      </c>
      <c r="K443" s="308">
        <v>0</v>
      </c>
      <c r="L443" s="311" t="s">
        <v>3245</v>
      </c>
      <c r="M443" s="310" t="s">
        <v>3442</v>
      </c>
      <c r="N443" s="63" t="s">
        <v>3443</v>
      </c>
      <c r="O443" s="63" t="s">
        <v>3444</v>
      </c>
      <c r="P443" s="63" t="s">
        <v>657</v>
      </c>
      <c r="Q443" s="63" t="s">
        <v>3445</v>
      </c>
      <c r="R443" s="90"/>
      <c r="S443" s="68">
        <v>1</v>
      </c>
      <c r="T443" s="91">
        <v>0</v>
      </c>
      <c r="U443" s="91">
        <v>1</v>
      </c>
      <c r="V443" s="91">
        <v>1</v>
      </c>
      <c r="W443" s="91">
        <v>1</v>
      </c>
      <c r="X443" s="71">
        <v>80000000</v>
      </c>
      <c r="Y443" s="92"/>
      <c r="Z443" s="92"/>
      <c r="AA443" s="92"/>
      <c r="AB443" s="92"/>
      <c r="AC443" s="92"/>
      <c r="AD443" s="92"/>
      <c r="AE443" s="92"/>
      <c r="AF443" s="92"/>
      <c r="AG443" s="92"/>
      <c r="AH443" s="92"/>
      <c r="AI443" s="92">
        <v>40000000</v>
      </c>
      <c r="AJ443" s="92">
        <v>40000000</v>
      </c>
      <c r="AK443" s="71">
        <v>80000000</v>
      </c>
      <c r="AL443" s="92"/>
      <c r="AM443" s="92"/>
      <c r="AN443" s="92"/>
      <c r="AO443" s="92"/>
      <c r="AP443" s="92"/>
      <c r="AQ443" s="92"/>
      <c r="AR443" s="92"/>
      <c r="AS443" s="92"/>
      <c r="AT443" s="92"/>
      <c r="AU443" s="92"/>
      <c r="AV443" s="92">
        <v>40000000</v>
      </c>
      <c r="AW443" s="92">
        <v>40000000</v>
      </c>
      <c r="AX443" s="71">
        <v>80000000</v>
      </c>
      <c r="AY443" s="92"/>
      <c r="AZ443" s="92"/>
      <c r="BA443" s="92"/>
      <c r="BB443" s="92"/>
      <c r="BC443" s="92"/>
      <c r="BD443" s="92"/>
      <c r="BE443" s="92"/>
      <c r="BF443" s="92"/>
      <c r="BG443" s="92"/>
      <c r="BH443" s="92"/>
      <c r="BI443" s="92">
        <v>40000000</v>
      </c>
      <c r="BJ443" s="92">
        <v>40000000</v>
      </c>
      <c r="BK443" s="71">
        <v>240000000</v>
      </c>
      <c r="BL443" s="92"/>
      <c r="BM443" s="92"/>
      <c r="BN443" s="92"/>
      <c r="BO443" s="92"/>
      <c r="BP443" s="92"/>
      <c r="BQ443" s="92"/>
      <c r="BR443" s="92"/>
      <c r="BS443" s="92"/>
      <c r="BT443" s="92"/>
      <c r="BU443" s="92"/>
      <c r="BV443" s="92">
        <v>120000000</v>
      </c>
      <c r="BW443" s="92">
        <v>120000000</v>
      </c>
      <c r="BX443" s="71">
        <v>0</v>
      </c>
      <c r="BY443" s="93">
        <v>0</v>
      </c>
      <c r="BZ443" s="93">
        <v>0</v>
      </c>
      <c r="CA443" s="93">
        <v>0</v>
      </c>
      <c r="CB443" s="93">
        <v>0</v>
      </c>
      <c r="CC443" s="93">
        <v>0</v>
      </c>
      <c r="CD443" s="93">
        <v>0</v>
      </c>
      <c r="CE443" s="93">
        <v>0</v>
      </c>
      <c r="CF443" s="93">
        <v>0</v>
      </c>
      <c r="CG443" s="93">
        <v>0</v>
      </c>
      <c r="CH443" s="93">
        <v>0</v>
      </c>
      <c r="CI443" s="93"/>
      <c r="CJ443" s="93"/>
      <c r="CK443" s="63" t="s">
        <v>3446</v>
      </c>
      <c r="CL443" s="74" t="s">
        <v>2302</v>
      </c>
      <c r="CM443" s="74" t="s">
        <v>876</v>
      </c>
      <c r="CN443" s="74" t="s">
        <v>877</v>
      </c>
      <c r="CO443" s="84">
        <v>2</v>
      </c>
      <c r="CP443" s="85" t="s">
        <v>2276</v>
      </c>
      <c r="CQ443" s="84">
        <v>209</v>
      </c>
      <c r="CR443" s="85" t="s">
        <v>3404</v>
      </c>
      <c r="CS443" s="84">
        <v>20901</v>
      </c>
      <c r="CT443" s="85" t="s">
        <v>3405</v>
      </c>
      <c r="CU443" s="86">
        <v>2090104</v>
      </c>
      <c r="CV443" s="87" t="s">
        <v>3447</v>
      </c>
      <c r="CW443" s="100" t="s">
        <v>3407</v>
      </c>
      <c r="CX443" s="100" t="s">
        <v>2276</v>
      </c>
      <c r="CY443" s="100" t="s">
        <v>3404</v>
      </c>
      <c r="CZ443" s="100" t="s">
        <v>3405</v>
      </c>
      <c r="DA443" s="100" t="s">
        <v>3447</v>
      </c>
    </row>
    <row r="444" spans="2:105" ht="76.5" hidden="1" x14ac:dyDescent="0.25">
      <c r="B444" s="99" t="s">
        <v>3448</v>
      </c>
      <c r="C444" s="75" t="s">
        <v>3449</v>
      </c>
      <c r="D444" s="100" t="s">
        <v>589</v>
      </c>
      <c r="E444" s="100" t="s">
        <v>3397</v>
      </c>
      <c r="F444" s="63" t="s">
        <v>3398</v>
      </c>
      <c r="G444" s="62" t="s">
        <v>183</v>
      </c>
      <c r="H444" s="63" t="s">
        <v>592</v>
      </c>
      <c r="I444" s="63" t="s">
        <v>810</v>
      </c>
      <c r="J444" s="311">
        <v>2015</v>
      </c>
      <c r="K444" s="310">
        <v>0</v>
      </c>
      <c r="L444" s="63" t="s">
        <v>1216</v>
      </c>
      <c r="M444" s="63" t="s">
        <v>3450</v>
      </c>
      <c r="N444" s="63" t="s">
        <v>3451</v>
      </c>
      <c r="O444" s="63" t="s">
        <v>3452</v>
      </c>
      <c r="P444" s="63" t="s">
        <v>3453</v>
      </c>
      <c r="Q444" s="63"/>
      <c r="R444" s="63"/>
      <c r="S444" s="68">
        <v>0</v>
      </c>
      <c r="T444" s="69">
        <v>1</v>
      </c>
      <c r="U444" s="69">
        <v>0</v>
      </c>
      <c r="V444" s="69">
        <v>0</v>
      </c>
      <c r="W444" s="69">
        <v>0</v>
      </c>
      <c r="X444" s="71">
        <v>1250000000</v>
      </c>
      <c r="Y444" s="78">
        <v>1000000000</v>
      </c>
      <c r="Z444" s="79"/>
      <c r="AA444" s="79"/>
      <c r="AB444" s="79"/>
      <c r="AC444" s="79"/>
      <c r="AD444" s="79"/>
      <c r="AE444" s="79"/>
      <c r="AF444" s="79"/>
      <c r="AG444" s="79">
        <v>250000000</v>
      </c>
      <c r="AH444" s="79"/>
      <c r="AI444" s="79"/>
      <c r="AJ444" s="79"/>
      <c r="AK444" s="71">
        <v>1250000000</v>
      </c>
      <c r="AL444" s="78">
        <v>1000000000</v>
      </c>
      <c r="AM444" s="79"/>
      <c r="AN444" s="79"/>
      <c r="AO444" s="79"/>
      <c r="AP444" s="79"/>
      <c r="AQ444" s="79"/>
      <c r="AR444" s="79"/>
      <c r="AS444" s="79"/>
      <c r="AT444" s="79">
        <v>250000000</v>
      </c>
      <c r="AU444" s="79"/>
      <c r="AV444" s="79"/>
      <c r="AW444" s="79"/>
      <c r="AX444" s="71">
        <v>1250000000</v>
      </c>
      <c r="AY444" s="78">
        <v>1000000000</v>
      </c>
      <c r="AZ444" s="79"/>
      <c r="BA444" s="79"/>
      <c r="BB444" s="79"/>
      <c r="BC444" s="79"/>
      <c r="BD444" s="79"/>
      <c r="BE444" s="79"/>
      <c r="BF444" s="79"/>
      <c r="BG444" s="79">
        <v>250000000</v>
      </c>
      <c r="BH444" s="79"/>
      <c r="BI444" s="79"/>
      <c r="BJ444" s="79"/>
      <c r="BK444" s="71">
        <v>1250000000</v>
      </c>
      <c r="BL444" s="78">
        <v>1000000000</v>
      </c>
      <c r="BM444" s="79"/>
      <c r="BN444" s="79"/>
      <c r="BO444" s="79"/>
      <c r="BP444" s="79"/>
      <c r="BQ444" s="79"/>
      <c r="BR444" s="79"/>
      <c r="BS444" s="79"/>
      <c r="BT444" s="79">
        <v>250000000</v>
      </c>
      <c r="BU444" s="79"/>
      <c r="BV444" s="79"/>
      <c r="BW444" s="79"/>
      <c r="BX444" s="71">
        <v>5000000000</v>
      </c>
      <c r="BY444" s="73">
        <v>4000000000</v>
      </c>
      <c r="BZ444" s="73">
        <v>0</v>
      </c>
      <c r="CA444" s="73">
        <v>0</v>
      </c>
      <c r="CB444" s="73">
        <v>0</v>
      </c>
      <c r="CC444" s="73">
        <v>0</v>
      </c>
      <c r="CD444" s="73">
        <v>0</v>
      </c>
      <c r="CE444" s="73">
        <v>0</v>
      </c>
      <c r="CF444" s="73">
        <v>0</v>
      </c>
      <c r="CG444" s="73">
        <v>1000000000</v>
      </c>
      <c r="CH444" s="73">
        <v>0</v>
      </c>
      <c r="CI444" s="73">
        <v>0</v>
      </c>
      <c r="CJ444" s="73">
        <v>0</v>
      </c>
      <c r="CK444" s="63" t="s">
        <v>3454</v>
      </c>
      <c r="CL444" s="74" t="s">
        <v>1154</v>
      </c>
      <c r="CM444" s="74" t="s">
        <v>1155</v>
      </c>
      <c r="CN444" s="74" t="s">
        <v>1392</v>
      </c>
      <c r="CO444" s="60">
        <v>2</v>
      </c>
      <c r="CP444" s="61" t="s">
        <v>2276</v>
      </c>
      <c r="CQ444" s="60">
        <v>209</v>
      </c>
      <c r="CR444" s="61" t="s">
        <v>3404</v>
      </c>
      <c r="CS444" s="60">
        <v>20901</v>
      </c>
      <c r="CT444" s="61" t="s">
        <v>3405</v>
      </c>
      <c r="CU444" s="62">
        <v>2090105</v>
      </c>
      <c r="CV444" s="63" t="s">
        <v>3455</v>
      </c>
      <c r="CW444" s="100" t="s">
        <v>3407</v>
      </c>
      <c r="CX444" s="100" t="s">
        <v>2276</v>
      </c>
      <c r="CY444" s="100" t="s">
        <v>3404</v>
      </c>
      <c r="CZ444" s="100" t="s">
        <v>3405</v>
      </c>
      <c r="DA444" s="100" t="s">
        <v>3455</v>
      </c>
    </row>
    <row r="445" spans="2:105" ht="24.75" hidden="1" customHeight="1" x14ac:dyDescent="0.25">
      <c r="B445" s="99" t="s">
        <v>3456</v>
      </c>
      <c r="C445" s="75" t="s">
        <v>3457</v>
      </c>
      <c r="D445" s="100" t="s">
        <v>589</v>
      </c>
      <c r="E445" s="100" t="s">
        <v>3397</v>
      </c>
      <c r="F445" s="63" t="s">
        <v>3398</v>
      </c>
      <c r="G445" s="62" t="s">
        <v>183</v>
      </c>
      <c r="H445" s="63" t="s">
        <v>592</v>
      </c>
      <c r="I445" s="63" t="s">
        <v>810</v>
      </c>
      <c r="J445" s="311">
        <v>2015</v>
      </c>
      <c r="K445" s="310">
        <v>0</v>
      </c>
      <c r="L445" s="63" t="s">
        <v>1216</v>
      </c>
      <c r="M445" s="63" t="s">
        <v>3458</v>
      </c>
      <c r="N445" s="63" t="s">
        <v>3459</v>
      </c>
      <c r="O445" s="63" t="s">
        <v>3460</v>
      </c>
      <c r="P445" s="63" t="s">
        <v>3453</v>
      </c>
      <c r="Q445" s="63"/>
      <c r="R445" s="63"/>
      <c r="S445" s="68">
        <v>100</v>
      </c>
      <c r="T445" s="69">
        <v>25</v>
      </c>
      <c r="U445" s="69">
        <v>50</v>
      </c>
      <c r="V445" s="69">
        <v>75</v>
      </c>
      <c r="W445" s="69">
        <v>100</v>
      </c>
      <c r="X445" s="71">
        <v>220000000</v>
      </c>
      <c r="Y445" s="79">
        <v>220000000</v>
      </c>
      <c r="Z445" s="79"/>
      <c r="AA445" s="79"/>
      <c r="AB445" s="79"/>
      <c r="AC445" s="79"/>
      <c r="AD445" s="79"/>
      <c r="AE445" s="79"/>
      <c r="AF445" s="79"/>
      <c r="AG445" s="79"/>
      <c r="AH445" s="79"/>
      <c r="AI445" s="79"/>
      <c r="AJ445" s="79"/>
      <c r="AK445" s="71">
        <v>220000000</v>
      </c>
      <c r="AL445" s="79">
        <v>220000000</v>
      </c>
      <c r="AM445" s="79"/>
      <c r="AN445" s="79"/>
      <c r="AO445" s="79"/>
      <c r="AP445" s="79"/>
      <c r="AQ445" s="79"/>
      <c r="AR445" s="79"/>
      <c r="AS445" s="79"/>
      <c r="AT445" s="79"/>
      <c r="AU445" s="79"/>
      <c r="AV445" s="79"/>
      <c r="AW445" s="79"/>
      <c r="AX445" s="71">
        <v>220000000</v>
      </c>
      <c r="AY445" s="79">
        <v>220000000</v>
      </c>
      <c r="AZ445" s="79"/>
      <c r="BA445" s="79"/>
      <c r="BB445" s="79"/>
      <c r="BC445" s="79"/>
      <c r="BD445" s="79"/>
      <c r="BE445" s="79"/>
      <c r="BF445" s="79"/>
      <c r="BG445" s="79"/>
      <c r="BH445" s="79"/>
      <c r="BI445" s="79"/>
      <c r="BJ445" s="79"/>
      <c r="BK445" s="71">
        <v>220000000</v>
      </c>
      <c r="BL445" s="79">
        <v>220000000</v>
      </c>
      <c r="BM445" s="79"/>
      <c r="BN445" s="79"/>
      <c r="BO445" s="79"/>
      <c r="BP445" s="79"/>
      <c r="BQ445" s="79"/>
      <c r="BR445" s="79"/>
      <c r="BS445" s="79"/>
      <c r="BT445" s="79"/>
      <c r="BU445" s="79"/>
      <c r="BV445" s="79"/>
      <c r="BW445" s="79"/>
      <c r="BX445" s="71">
        <v>880000000</v>
      </c>
      <c r="BY445" s="73">
        <v>880000000</v>
      </c>
      <c r="BZ445" s="73">
        <v>0</v>
      </c>
      <c r="CA445" s="73">
        <v>0</v>
      </c>
      <c r="CB445" s="73">
        <v>0</v>
      </c>
      <c r="CC445" s="73">
        <v>0</v>
      </c>
      <c r="CD445" s="73">
        <v>0</v>
      </c>
      <c r="CE445" s="73">
        <v>0</v>
      </c>
      <c r="CF445" s="73">
        <v>0</v>
      </c>
      <c r="CG445" s="73">
        <v>0</v>
      </c>
      <c r="CH445" s="73">
        <v>0</v>
      </c>
      <c r="CI445" s="73">
        <v>0</v>
      </c>
      <c r="CJ445" s="73">
        <v>0</v>
      </c>
      <c r="CK445" s="63" t="s">
        <v>3461</v>
      </c>
      <c r="CL445" s="74" t="s">
        <v>1154</v>
      </c>
      <c r="CM445" s="74" t="s">
        <v>1155</v>
      </c>
      <c r="CN445" s="74" t="s">
        <v>1392</v>
      </c>
      <c r="CO445" s="60">
        <v>2</v>
      </c>
      <c r="CP445" s="61" t="s">
        <v>2276</v>
      </c>
      <c r="CQ445" s="60">
        <v>209</v>
      </c>
      <c r="CR445" s="61" t="s">
        <v>3404</v>
      </c>
      <c r="CS445" s="60">
        <v>20901</v>
      </c>
      <c r="CT445" s="61" t="s">
        <v>3405</v>
      </c>
      <c r="CU445" s="62">
        <v>2090105</v>
      </c>
      <c r="CV445" s="63" t="s">
        <v>3455</v>
      </c>
      <c r="CW445" s="100" t="s">
        <v>3407</v>
      </c>
      <c r="CX445" s="100" t="s">
        <v>2276</v>
      </c>
      <c r="CY445" s="100" t="s">
        <v>3404</v>
      </c>
      <c r="CZ445" s="100" t="s">
        <v>3405</v>
      </c>
      <c r="DA445" s="100" t="s">
        <v>3455</v>
      </c>
    </row>
    <row r="446" spans="2:105" ht="27.95" hidden="1" customHeight="1" x14ac:dyDescent="0.25">
      <c r="B446" s="65" t="s">
        <v>3462</v>
      </c>
      <c r="C446" s="75" t="s">
        <v>3463</v>
      </c>
      <c r="D446" s="63" t="s">
        <v>3464</v>
      </c>
      <c r="E446" s="65" t="s">
        <v>3465</v>
      </c>
      <c r="F446" s="63" t="s">
        <v>3466</v>
      </c>
      <c r="G446" s="62" t="s">
        <v>183</v>
      </c>
      <c r="H446" s="63" t="s">
        <v>580</v>
      </c>
      <c r="I446" s="63" t="s">
        <v>185</v>
      </c>
      <c r="J446" s="311">
        <v>2015</v>
      </c>
      <c r="K446" s="310">
        <v>0</v>
      </c>
      <c r="L446" s="63" t="s">
        <v>186</v>
      </c>
      <c r="M446" s="63" t="s">
        <v>3467</v>
      </c>
      <c r="N446" s="63" t="s">
        <v>3468</v>
      </c>
      <c r="O446" s="63" t="s">
        <v>3469</v>
      </c>
      <c r="P446" s="63" t="s">
        <v>3470</v>
      </c>
      <c r="Q446" s="63"/>
      <c r="R446" s="63"/>
      <c r="S446" s="68">
        <v>1</v>
      </c>
      <c r="T446" s="69">
        <v>0.35</v>
      </c>
      <c r="U446" s="69">
        <v>0.64</v>
      </c>
      <c r="V446" s="69">
        <v>0.82</v>
      </c>
      <c r="W446" s="69">
        <v>1</v>
      </c>
      <c r="X446" s="71">
        <v>6000000000</v>
      </c>
      <c r="Y446" s="79"/>
      <c r="Z446" s="79"/>
      <c r="AA446" s="79"/>
      <c r="AB446" s="79"/>
      <c r="AC446" s="79">
        <v>6000000000</v>
      </c>
      <c r="AD446" s="79"/>
      <c r="AE446" s="79"/>
      <c r="AF446" s="79"/>
      <c r="AG446" s="79"/>
      <c r="AH446" s="79"/>
      <c r="AI446" s="79"/>
      <c r="AJ446" s="79"/>
      <c r="AK446" s="71">
        <v>0</v>
      </c>
      <c r="AL446" s="79"/>
      <c r="AM446" s="79"/>
      <c r="AN446" s="79"/>
      <c r="AO446" s="79"/>
      <c r="AP446" s="79"/>
      <c r="AQ446" s="79"/>
      <c r="AR446" s="79"/>
      <c r="AS446" s="79"/>
      <c r="AT446" s="79"/>
      <c r="AU446" s="79"/>
      <c r="AV446" s="79"/>
      <c r="AW446" s="79"/>
      <c r="AX446" s="71">
        <v>0</v>
      </c>
      <c r="AY446" s="79"/>
      <c r="AZ446" s="79"/>
      <c r="BA446" s="79"/>
      <c r="BB446" s="79"/>
      <c r="BC446" s="79"/>
      <c r="BD446" s="79"/>
      <c r="BE446" s="79"/>
      <c r="BF446" s="79"/>
      <c r="BG446" s="79"/>
      <c r="BH446" s="79"/>
      <c r="BI446" s="79"/>
      <c r="BJ446" s="79"/>
      <c r="BK446" s="71">
        <v>0</v>
      </c>
      <c r="BL446" s="79"/>
      <c r="BM446" s="79"/>
      <c r="BN446" s="79"/>
      <c r="BO446" s="79"/>
      <c r="BP446" s="79"/>
      <c r="BQ446" s="79"/>
      <c r="BR446" s="79"/>
      <c r="BS446" s="79"/>
      <c r="BT446" s="79"/>
      <c r="BU446" s="79"/>
      <c r="BV446" s="79"/>
      <c r="BW446" s="79"/>
      <c r="BX446" s="71">
        <v>6000000000</v>
      </c>
      <c r="BY446" s="73">
        <v>0</v>
      </c>
      <c r="BZ446" s="73">
        <v>0</v>
      </c>
      <c r="CA446" s="73">
        <v>0</v>
      </c>
      <c r="CB446" s="73">
        <v>0</v>
      </c>
      <c r="CC446" s="73">
        <v>6000000000</v>
      </c>
      <c r="CD446" s="73">
        <v>0</v>
      </c>
      <c r="CE446" s="73">
        <v>0</v>
      </c>
      <c r="CF446" s="73">
        <v>0</v>
      </c>
      <c r="CG446" s="73">
        <v>0</v>
      </c>
      <c r="CH446" s="73">
        <v>0</v>
      </c>
      <c r="CI446" s="73">
        <v>0</v>
      </c>
      <c r="CJ446" s="73">
        <v>0</v>
      </c>
      <c r="CK446" s="87" t="s">
        <v>3471</v>
      </c>
      <c r="CL446" s="90" t="s">
        <v>3138</v>
      </c>
      <c r="CM446" s="90" t="s">
        <v>3139</v>
      </c>
      <c r="CN446" s="90" t="s">
        <v>1392</v>
      </c>
      <c r="CO446" s="60">
        <v>3</v>
      </c>
      <c r="CP446" s="61" t="s">
        <v>3472</v>
      </c>
      <c r="CQ446" s="60">
        <v>301</v>
      </c>
      <c r="CR446" s="61" t="s">
        <v>3473</v>
      </c>
      <c r="CS446" s="60">
        <v>30101</v>
      </c>
      <c r="CT446" s="61" t="s">
        <v>3474</v>
      </c>
      <c r="CU446" s="62">
        <v>3010101</v>
      </c>
      <c r="CV446" s="63" t="s">
        <v>3475</v>
      </c>
      <c r="CW446" s="100" t="s">
        <v>3476</v>
      </c>
      <c r="CX446" s="100" t="s">
        <v>3472</v>
      </c>
      <c r="CY446" s="100" t="s">
        <v>3473</v>
      </c>
      <c r="CZ446" s="100" t="s">
        <v>3474</v>
      </c>
      <c r="DA446" s="100" t="s">
        <v>3475</v>
      </c>
    </row>
    <row r="447" spans="2:105" ht="89.25" hidden="1" x14ac:dyDescent="0.25">
      <c r="B447" s="99" t="s">
        <v>3477</v>
      </c>
      <c r="C447" s="99" t="s">
        <v>3478</v>
      </c>
      <c r="D447" s="63" t="s">
        <v>1032</v>
      </c>
      <c r="E447" s="100" t="s">
        <v>3465</v>
      </c>
      <c r="F447" s="63" t="s">
        <v>3466</v>
      </c>
      <c r="G447" s="62" t="s">
        <v>183</v>
      </c>
      <c r="H447" s="63" t="s">
        <v>580</v>
      </c>
      <c r="I447" s="63" t="s">
        <v>185</v>
      </c>
      <c r="J447" s="307">
        <v>2015</v>
      </c>
      <c r="K447" s="308">
        <v>0</v>
      </c>
      <c r="L447" s="311" t="s">
        <v>3479</v>
      </c>
      <c r="M447" s="310" t="s">
        <v>3480</v>
      </c>
      <c r="N447" s="63" t="s">
        <v>3481</v>
      </c>
      <c r="O447" s="63" t="s">
        <v>3482</v>
      </c>
      <c r="P447" s="63" t="s">
        <v>246</v>
      </c>
      <c r="Q447" s="63" t="s">
        <v>3483</v>
      </c>
      <c r="R447" s="90"/>
      <c r="S447" s="68">
        <v>1</v>
      </c>
      <c r="T447" s="91">
        <v>0</v>
      </c>
      <c r="U447" s="91">
        <v>1</v>
      </c>
      <c r="V447" s="91">
        <v>1</v>
      </c>
      <c r="W447" s="91">
        <v>1</v>
      </c>
      <c r="X447" s="71">
        <v>670000000</v>
      </c>
      <c r="Y447" s="161"/>
      <c r="Z447" s="92"/>
      <c r="AA447" s="92"/>
      <c r="AB447" s="92"/>
      <c r="AC447" s="92"/>
      <c r="AD447" s="92"/>
      <c r="AE447" s="92"/>
      <c r="AF447" s="92"/>
      <c r="AG447" s="92"/>
      <c r="AH447" s="92"/>
      <c r="AI447" s="92">
        <v>335000000</v>
      </c>
      <c r="AJ447" s="92">
        <v>335000000</v>
      </c>
      <c r="AK447" s="71">
        <v>670000000</v>
      </c>
      <c r="AL447" s="161"/>
      <c r="AM447" s="92"/>
      <c r="AN447" s="92"/>
      <c r="AO447" s="92"/>
      <c r="AP447" s="92"/>
      <c r="AQ447" s="92"/>
      <c r="AR447" s="92"/>
      <c r="AS447" s="92"/>
      <c r="AT447" s="92"/>
      <c r="AU447" s="92"/>
      <c r="AV447" s="92">
        <v>335000000</v>
      </c>
      <c r="AW447" s="92">
        <v>335000000</v>
      </c>
      <c r="AX447" s="71">
        <v>670000000</v>
      </c>
      <c r="AY447" s="161"/>
      <c r="AZ447" s="92"/>
      <c r="BA447" s="92"/>
      <c r="BB447" s="92"/>
      <c r="BC447" s="92"/>
      <c r="BD447" s="92"/>
      <c r="BE447" s="92"/>
      <c r="BF447" s="92"/>
      <c r="BG447" s="92"/>
      <c r="BH447" s="92"/>
      <c r="BI447" s="92">
        <v>335000000</v>
      </c>
      <c r="BJ447" s="92">
        <v>335000000</v>
      </c>
      <c r="BK447" s="71">
        <v>2680000000</v>
      </c>
      <c r="BL447" s="161"/>
      <c r="BM447" s="92"/>
      <c r="BN447" s="92"/>
      <c r="BO447" s="92"/>
      <c r="BP447" s="92"/>
      <c r="BQ447" s="92"/>
      <c r="BR447" s="92"/>
      <c r="BS447" s="92"/>
      <c r="BT447" s="92"/>
      <c r="BU447" s="92"/>
      <c r="BV447" s="92">
        <v>1340000000</v>
      </c>
      <c r="BW447" s="92">
        <v>1340000000</v>
      </c>
      <c r="BX447" s="71">
        <v>0</v>
      </c>
      <c r="BY447" s="93">
        <v>0</v>
      </c>
      <c r="BZ447" s="93">
        <v>0</v>
      </c>
      <c r="CA447" s="93">
        <v>0</v>
      </c>
      <c r="CB447" s="93">
        <v>0</v>
      </c>
      <c r="CC447" s="93">
        <v>0</v>
      </c>
      <c r="CD447" s="93">
        <v>0</v>
      </c>
      <c r="CE447" s="93">
        <v>0</v>
      </c>
      <c r="CF447" s="93">
        <v>0</v>
      </c>
      <c r="CG447" s="93">
        <v>0</v>
      </c>
      <c r="CH447" s="93">
        <v>0</v>
      </c>
      <c r="CI447" s="93"/>
      <c r="CJ447" s="93"/>
      <c r="CK447" s="63" t="s">
        <v>3484</v>
      </c>
      <c r="CL447" s="74" t="s">
        <v>2302</v>
      </c>
      <c r="CM447" s="74" t="s">
        <v>876</v>
      </c>
      <c r="CN447" s="74" t="s">
        <v>1392</v>
      </c>
      <c r="CO447" s="84">
        <v>3</v>
      </c>
      <c r="CP447" s="85" t="s">
        <v>3472</v>
      </c>
      <c r="CQ447" s="84">
        <v>301</v>
      </c>
      <c r="CR447" s="85" t="s">
        <v>3473</v>
      </c>
      <c r="CS447" s="84">
        <v>30101</v>
      </c>
      <c r="CT447" s="85" t="s">
        <v>3474</v>
      </c>
      <c r="CU447" s="86">
        <v>3010101</v>
      </c>
      <c r="CV447" s="87" t="s">
        <v>3475</v>
      </c>
      <c r="CW447" s="100" t="s">
        <v>3476</v>
      </c>
      <c r="CX447" s="100" t="s">
        <v>3472</v>
      </c>
      <c r="CY447" s="100" t="s">
        <v>3473</v>
      </c>
      <c r="CZ447" s="100" t="s">
        <v>3474</v>
      </c>
      <c r="DA447" s="100" t="s">
        <v>3475</v>
      </c>
    </row>
    <row r="448" spans="2:105" ht="89.25" hidden="1" x14ac:dyDescent="0.25">
      <c r="B448" s="65" t="s">
        <v>3485</v>
      </c>
      <c r="C448" s="65" t="s">
        <v>3486</v>
      </c>
      <c r="D448" s="63" t="s">
        <v>906</v>
      </c>
      <c r="E448" s="65" t="s">
        <v>3465</v>
      </c>
      <c r="F448" s="63" t="s">
        <v>3466</v>
      </c>
      <c r="G448" s="62" t="s">
        <v>183</v>
      </c>
      <c r="H448" s="63" t="s">
        <v>909</v>
      </c>
      <c r="I448" s="63" t="s">
        <v>185</v>
      </c>
      <c r="J448" s="311" t="s">
        <v>232</v>
      </c>
      <c r="K448" s="310">
        <v>0</v>
      </c>
      <c r="L448" s="63" t="s">
        <v>910</v>
      </c>
      <c r="M448" s="63" t="s">
        <v>3487</v>
      </c>
      <c r="N448" s="63" t="s">
        <v>3488</v>
      </c>
      <c r="O448" s="63" t="s">
        <v>3489</v>
      </c>
      <c r="P448" s="63"/>
      <c r="Q448" s="63"/>
      <c r="R448" s="63"/>
      <c r="S448" s="68">
        <v>0</v>
      </c>
      <c r="T448" s="69">
        <v>1</v>
      </c>
      <c r="U448" s="69">
        <v>0</v>
      </c>
      <c r="V448" s="69">
        <v>0</v>
      </c>
      <c r="W448" s="69">
        <v>0</v>
      </c>
      <c r="X448" s="71">
        <v>500000000</v>
      </c>
      <c r="Y448" s="79">
        <v>500000000</v>
      </c>
      <c r="Z448" s="79"/>
      <c r="AA448" s="79"/>
      <c r="AB448" s="79"/>
      <c r="AC448" s="79"/>
      <c r="AD448" s="79"/>
      <c r="AE448" s="79"/>
      <c r="AF448" s="79"/>
      <c r="AG448" s="79"/>
      <c r="AH448" s="79"/>
      <c r="AI448" s="79"/>
      <c r="AJ448" s="79"/>
      <c r="AK448" s="71">
        <v>0</v>
      </c>
      <c r="AL448" s="79"/>
      <c r="AM448" s="79"/>
      <c r="AN448" s="79"/>
      <c r="AO448" s="79"/>
      <c r="AP448" s="79"/>
      <c r="AQ448" s="79"/>
      <c r="AR448" s="79"/>
      <c r="AS448" s="79"/>
      <c r="AT448" s="79"/>
      <c r="AU448" s="79"/>
      <c r="AV448" s="79"/>
      <c r="AW448" s="79"/>
      <c r="AX448" s="71">
        <v>0</v>
      </c>
      <c r="AY448" s="79"/>
      <c r="AZ448" s="79"/>
      <c r="BA448" s="79"/>
      <c r="BB448" s="79"/>
      <c r="BC448" s="79"/>
      <c r="BD448" s="79"/>
      <c r="BE448" s="79"/>
      <c r="BF448" s="79"/>
      <c r="BG448" s="79"/>
      <c r="BH448" s="79"/>
      <c r="BI448" s="79"/>
      <c r="BJ448" s="79"/>
      <c r="BK448" s="71">
        <v>0</v>
      </c>
      <c r="BL448" s="79"/>
      <c r="BM448" s="79"/>
      <c r="BN448" s="79"/>
      <c r="BO448" s="79"/>
      <c r="BP448" s="79"/>
      <c r="BQ448" s="79"/>
      <c r="BR448" s="79"/>
      <c r="BS448" s="79"/>
      <c r="BT448" s="79"/>
      <c r="BU448" s="79"/>
      <c r="BV448" s="79"/>
      <c r="BW448" s="79"/>
      <c r="BX448" s="71">
        <v>500000000</v>
      </c>
      <c r="BY448" s="73">
        <v>500000000</v>
      </c>
      <c r="BZ448" s="73">
        <v>0</v>
      </c>
      <c r="CA448" s="73">
        <v>0</v>
      </c>
      <c r="CB448" s="73">
        <v>0</v>
      </c>
      <c r="CC448" s="73">
        <v>0</v>
      </c>
      <c r="CD448" s="73">
        <v>0</v>
      </c>
      <c r="CE448" s="73">
        <v>0</v>
      </c>
      <c r="CF448" s="73">
        <v>0</v>
      </c>
      <c r="CG448" s="73">
        <v>0</v>
      </c>
      <c r="CH448" s="73">
        <v>0</v>
      </c>
      <c r="CI448" s="73">
        <v>0</v>
      </c>
      <c r="CJ448" s="73">
        <v>0</v>
      </c>
      <c r="CK448" s="63" t="s">
        <v>3490</v>
      </c>
      <c r="CL448" s="74" t="s">
        <v>916</v>
      </c>
      <c r="CM448" s="74" t="s">
        <v>917</v>
      </c>
      <c r="CN448" s="74" t="s">
        <v>1392</v>
      </c>
      <c r="CO448" s="60">
        <v>3</v>
      </c>
      <c r="CP448" s="61" t="s">
        <v>3472</v>
      </c>
      <c r="CQ448" s="60">
        <v>301</v>
      </c>
      <c r="CR448" s="61" t="s">
        <v>3473</v>
      </c>
      <c r="CS448" s="60">
        <v>30101</v>
      </c>
      <c r="CT448" s="61" t="s">
        <v>3474</v>
      </c>
      <c r="CU448" s="62">
        <v>3010101</v>
      </c>
      <c r="CV448" s="63" t="s">
        <v>3475</v>
      </c>
      <c r="CW448" s="100" t="s">
        <v>3476</v>
      </c>
      <c r="CX448" s="100" t="s">
        <v>3472</v>
      </c>
      <c r="CY448" s="100" t="s">
        <v>3473</v>
      </c>
      <c r="CZ448" s="100" t="s">
        <v>3474</v>
      </c>
      <c r="DA448" s="100" t="s">
        <v>3475</v>
      </c>
    </row>
    <row r="449" spans="2:105" ht="89.25" hidden="1" x14ac:dyDescent="0.25">
      <c r="B449" s="65" t="s">
        <v>3491</v>
      </c>
      <c r="C449" s="65" t="s">
        <v>3492</v>
      </c>
      <c r="D449" s="63" t="s">
        <v>836</v>
      </c>
      <c r="E449" s="65" t="s">
        <v>3465</v>
      </c>
      <c r="F449" s="63" t="s">
        <v>3466</v>
      </c>
      <c r="G449" s="62" t="s">
        <v>183</v>
      </c>
      <c r="H449" s="63" t="s">
        <v>580</v>
      </c>
      <c r="I449" s="63" t="s">
        <v>185</v>
      </c>
      <c r="J449" s="311">
        <v>2015</v>
      </c>
      <c r="K449" s="310">
        <v>0</v>
      </c>
      <c r="L449" s="63" t="s">
        <v>186</v>
      </c>
      <c r="M449" s="63" t="s">
        <v>838</v>
      </c>
      <c r="N449" s="63" t="s">
        <v>3493</v>
      </c>
      <c r="O449" s="63" t="s">
        <v>3494</v>
      </c>
      <c r="P449" s="63" t="s">
        <v>841</v>
      </c>
      <c r="Q449" s="63"/>
      <c r="R449" s="63"/>
      <c r="S449" s="68">
        <v>0.8</v>
      </c>
      <c r="T449" s="69">
        <v>0.2</v>
      </c>
      <c r="U449" s="69">
        <v>0.4</v>
      </c>
      <c r="V449" s="69">
        <v>0.6</v>
      </c>
      <c r="W449" s="69">
        <v>0.8</v>
      </c>
      <c r="X449" s="71">
        <v>110000000</v>
      </c>
      <c r="Y449" s="101">
        <v>110000000</v>
      </c>
      <c r="Z449" s="79"/>
      <c r="AA449" s="79"/>
      <c r="AB449" s="79"/>
      <c r="AC449" s="79"/>
      <c r="AD449" s="79"/>
      <c r="AE449" s="79"/>
      <c r="AF449" s="79"/>
      <c r="AG449" s="79"/>
      <c r="AH449" s="79"/>
      <c r="AI449" s="79"/>
      <c r="AJ449" s="79"/>
      <c r="AK449" s="71">
        <v>10000000</v>
      </c>
      <c r="AL449" s="101">
        <v>10000000</v>
      </c>
      <c r="AM449" s="79"/>
      <c r="AN449" s="79"/>
      <c r="AO449" s="79"/>
      <c r="AP449" s="79"/>
      <c r="AQ449" s="79"/>
      <c r="AR449" s="79"/>
      <c r="AS449" s="79"/>
      <c r="AT449" s="79"/>
      <c r="AU449" s="79"/>
      <c r="AV449" s="79"/>
      <c r="AW449" s="79"/>
      <c r="AX449" s="71">
        <v>10000000</v>
      </c>
      <c r="AY449" s="101">
        <v>10000000</v>
      </c>
      <c r="AZ449" s="79"/>
      <c r="BA449" s="79"/>
      <c r="BB449" s="79"/>
      <c r="BC449" s="79"/>
      <c r="BD449" s="79"/>
      <c r="BE449" s="79"/>
      <c r="BF449" s="79"/>
      <c r="BG449" s="79"/>
      <c r="BH449" s="79"/>
      <c r="BI449" s="79"/>
      <c r="BJ449" s="79"/>
      <c r="BK449" s="71">
        <v>10000000</v>
      </c>
      <c r="BL449" s="101">
        <v>10000000</v>
      </c>
      <c r="BM449" s="79"/>
      <c r="BN449" s="79"/>
      <c r="BO449" s="79"/>
      <c r="BP449" s="79"/>
      <c r="BQ449" s="79"/>
      <c r="BR449" s="79"/>
      <c r="BS449" s="79"/>
      <c r="BT449" s="79"/>
      <c r="BU449" s="79"/>
      <c r="BV449" s="79"/>
      <c r="BW449" s="79"/>
      <c r="BX449" s="71">
        <v>140000000</v>
      </c>
      <c r="BY449" s="73">
        <v>140000000</v>
      </c>
      <c r="BZ449" s="73">
        <v>0</v>
      </c>
      <c r="CA449" s="73">
        <v>0</v>
      </c>
      <c r="CB449" s="73">
        <v>0</v>
      </c>
      <c r="CC449" s="73">
        <v>0</v>
      </c>
      <c r="CD449" s="73">
        <v>0</v>
      </c>
      <c r="CE449" s="73">
        <v>0</v>
      </c>
      <c r="CF449" s="73">
        <v>0</v>
      </c>
      <c r="CG449" s="73">
        <v>0</v>
      </c>
      <c r="CH449" s="73">
        <v>0</v>
      </c>
      <c r="CI449" s="73">
        <v>0</v>
      </c>
      <c r="CJ449" s="73">
        <v>0</v>
      </c>
      <c r="CK449" s="87" t="s">
        <v>3495</v>
      </c>
      <c r="CL449" s="90" t="s">
        <v>3138</v>
      </c>
      <c r="CM449" s="90" t="s">
        <v>3139</v>
      </c>
      <c r="CN449" s="90" t="s">
        <v>1392</v>
      </c>
      <c r="CO449" s="60">
        <v>3</v>
      </c>
      <c r="CP449" s="61" t="s">
        <v>3472</v>
      </c>
      <c r="CQ449" s="60">
        <v>301</v>
      </c>
      <c r="CR449" s="61" t="s">
        <v>3473</v>
      </c>
      <c r="CS449" s="60">
        <v>30101</v>
      </c>
      <c r="CT449" s="61" t="s">
        <v>3474</v>
      </c>
      <c r="CU449" s="62">
        <v>3010101</v>
      </c>
      <c r="CV449" s="63" t="s">
        <v>3475</v>
      </c>
      <c r="CW449" s="100" t="s">
        <v>3476</v>
      </c>
      <c r="CX449" s="100" t="s">
        <v>3472</v>
      </c>
      <c r="CY449" s="100" t="s">
        <v>3473</v>
      </c>
      <c r="CZ449" s="100" t="s">
        <v>3474</v>
      </c>
      <c r="DA449" s="100" t="s">
        <v>3475</v>
      </c>
    </row>
    <row r="450" spans="2:105" ht="89.25" hidden="1" x14ac:dyDescent="0.25">
      <c r="B450" s="99" t="s">
        <v>3496</v>
      </c>
      <c r="C450" s="99" t="s">
        <v>3497</v>
      </c>
      <c r="D450" s="63" t="s">
        <v>1032</v>
      </c>
      <c r="E450" s="100" t="s">
        <v>3465</v>
      </c>
      <c r="F450" s="63" t="s">
        <v>3466</v>
      </c>
      <c r="G450" s="62" t="s">
        <v>183</v>
      </c>
      <c r="H450" s="63" t="s">
        <v>580</v>
      </c>
      <c r="I450" s="63" t="s">
        <v>185</v>
      </c>
      <c r="J450" s="307">
        <v>2015</v>
      </c>
      <c r="K450" s="308">
        <v>0</v>
      </c>
      <c r="L450" s="311" t="s">
        <v>186</v>
      </c>
      <c r="M450" s="310" t="s">
        <v>3498</v>
      </c>
      <c r="N450" s="63" t="s">
        <v>3499</v>
      </c>
      <c r="O450" s="63" t="s">
        <v>3500</v>
      </c>
      <c r="P450" s="63" t="s">
        <v>246</v>
      </c>
      <c r="Q450" s="63" t="s">
        <v>3501</v>
      </c>
      <c r="R450" s="90"/>
      <c r="S450" s="68">
        <v>25</v>
      </c>
      <c r="T450" s="91">
        <v>10</v>
      </c>
      <c r="U450" s="91">
        <v>20</v>
      </c>
      <c r="V450" s="91">
        <v>22</v>
      </c>
      <c r="W450" s="91">
        <v>25</v>
      </c>
      <c r="X450" s="71">
        <v>400000000</v>
      </c>
      <c r="Y450" s="161"/>
      <c r="Z450" s="92"/>
      <c r="AA450" s="92"/>
      <c r="AB450" s="92"/>
      <c r="AC450" s="92"/>
      <c r="AD450" s="92"/>
      <c r="AE450" s="92"/>
      <c r="AF450" s="92"/>
      <c r="AG450" s="92"/>
      <c r="AH450" s="92"/>
      <c r="AI450" s="92">
        <v>200000000</v>
      </c>
      <c r="AJ450" s="92">
        <v>200000000</v>
      </c>
      <c r="AK450" s="71">
        <v>400000000</v>
      </c>
      <c r="AL450" s="161"/>
      <c r="AM450" s="92"/>
      <c r="AN450" s="92"/>
      <c r="AO450" s="92"/>
      <c r="AP450" s="92"/>
      <c r="AQ450" s="92"/>
      <c r="AR450" s="92"/>
      <c r="AS450" s="92"/>
      <c r="AT450" s="92"/>
      <c r="AU450" s="92"/>
      <c r="AV450" s="92">
        <v>200000000</v>
      </c>
      <c r="AW450" s="92">
        <v>200000000</v>
      </c>
      <c r="AX450" s="71">
        <v>400000000</v>
      </c>
      <c r="AY450" s="161"/>
      <c r="AZ450" s="92"/>
      <c r="BA450" s="92"/>
      <c r="BB450" s="92"/>
      <c r="BC450" s="92"/>
      <c r="BD450" s="92"/>
      <c r="BE450" s="92"/>
      <c r="BF450" s="92"/>
      <c r="BG450" s="92"/>
      <c r="BH450" s="92"/>
      <c r="BI450" s="92">
        <v>200000000</v>
      </c>
      <c r="BJ450" s="92">
        <v>200000000</v>
      </c>
      <c r="BK450" s="71">
        <v>1600000000</v>
      </c>
      <c r="BL450" s="161"/>
      <c r="BM450" s="92"/>
      <c r="BN450" s="92"/>
      <c r="BO450" s="92"/>
      <c r="BP450" s="92"/>
      <c r="BQ450" s="92"/>
      <c r="BR450" s="92"/>
      <c r="BS450" s="92"/>
      <c r="BT450" s="92"/>
      <c r="BU450" s="92"/>
      <c r="BV450" s="92">
        <v>800000000</v>
      </c>
      <c r="BW450" s="92">
        <v>800000000</v>
      </c>
      <c r="BX450" s="71">
        <v>0</v>
      </c>
      <c r="BY450" s="93">
        <v>0</v>
      </c>
      <c r="BZ450" s="93">
        <v>0</v>
      </c>
      <c r="CA450" s="93">
        <v>0</v>
      </c>
      <c r="CB450" s="93">
        <v>0</v>
      </c>
      <c r="CC450" s="93">
        <v>0</v>
      </c>
      <c r="CD450" s="93">
        <v>0</v>
      </c>
      <c r="CE450" s="93">
        <v>0</v>
      </c>
      <c r="CF450" s="93">
        <v>0</v>
      </c>
      <c r="CG450" s="93">
        <v>0</v>
      </c>
      <c r="CH450" s="93">
        <v>0</v>
      </c>
      <c r="CI450" s="93"/>
      <c r="CJ450" s="93"/>
      <c r="CK450" s="63" t="s">
        <v>3502</v>
      </c>
      <c r="CL450" s="74" t="s">
        <v>2302</v>
      </c>
      <c r="CM450" s="74" t="s">
        <v>876</v>
      </c>
      <c r="CN450" s="74" t="s">
        <v>1392</v>
      </c>
      <c r="CO450" s="84">
        <v>3</v>
      </c>
      <c r="CP450" s="85" t="s">
        <v>3472</v>
      </c>
      <c r="CQ450" s="84">
        <v>301</v>
      </c>
      <c r="CR450" s="85" t="s">
        <v>3473</v>
      </c>
      <c r="CS450" s="84">
        <v>30101</v>
      </c>
      <c r="CT450" s="85" t="s">
        <v>3474</v>
      </c>
      <c r="CU450" s="86">
        <v>3010101</v>
      </c>
      <c r="CV450" s="87" t="s">
        <v>3475</v>
      </c>
      <c r="CW450" s="100" t="s">
        <v>3476</v>
      </c>
      <c r="CX450" s="100" t="s">
        <v>3472</v>
      </c>
      <c r="CY450" s="100" t="s">
        <v>3473</v>
      </c>
      <c r="CZ450" s="100" t="s">
        <v>3474</v>
      </c>
      <c r="DA450" s="100" t="s">
        <v>3475</v>
      </c>
    </row>
    <row r="451" spans="2:105" ht="178.5" hidden="1" x14ac:dyDescent="0.25">
      <c r="B451" s="99" t="s">
        <v>3503</v>
      </c>
      <c r="C451" s="75" t="s">
        <v>3504</v>
      </c>
      <c r="D451" s="100" t="s">
        <v>589</v>
      </c>
      <c r="E451" s="65" t="s">
        <v>3505</v>
      </c>
      <c r="F451" s="63" t="s">
        <v>3506</v>
      </c>
      <c r="G451" s="62" t="s">
        <v>240</v>
      </c>
      <c r="H451" s="63" t="s">
        <v>592</v>
      </c>
      <c r="I451" s="63" t="s">
        <v>185</v>
      </c>
      <c r="J451" s="311">
        <v>2015</v>
      </c>
      <c r="K451" s="310">
        <v>0</v>
      </c>
      <c r="L451" s="63" t="s">
        <v>1216</v>
      </c>
      <c r="M451" s="63" t="s">
        <v>3507</v>
      </c>
      <c r="N451" s="63" t="s">
        <v>3508</v>
      </c>
      <c r="O451" s="63" t="s">
        <v>3509</v>
      </c>
      <c r="P451" s="63" t="s">
        <v>3510</v>
      </c>
      <c r="Q451" s="63"/>
      <c r="R451" s="63"/>
      <c r="S451" s="68">
        <v>2</v>
      </c>
      <c r="T451" s="69">
        <v>2</v>
      </c>
      <c r="U451" s="69">
        <v>2</v>
      </c>
      <c r="V451" s="69">
        <v>2</v>
      </c>
      <c r="W451" s="69">
        <v>2</v>
      </c>
      <c r="X451" s="71">
        <v>270000000</v>
      </c>
      <c r="Y451" s="78">
        <v>270000000</v>
      </c>
      <c r="Z451" s="79"/>
      <c r="AA451" s="79"/>
      <c r="AB451" s="79"/>
      <c r="AC451" s="79"/>
      <c r="AD451" s="79"/>
      <c r="AE451" s="79"/>
      <c r="AF451" s="79"/>
      <c r="AG451" s="79"/>
      <c r="AH451" s="79"/>
      <c r="AI451" s="79"/>
      <c r="AJ451" s="79"/>
      <c r="AK451" s="71">
        <v>240000000</v>
      </c>
      <c r="AL451" s="78">
        <v>240000000</v>
      </c>
      <c r="AM451" s="79"/>
      <c r="AN451" s="79"/>
      <c r="AO451" s="79"/>
      <c r="AP451" s="79"/>
      <c r="AQ451" s="79"/>
      <c r="AR451" s="79"/>
      <c r="AS451" s="79"/>
      <c r="AT451" s="79"/>
      <c r="AU451" s="79"/>
      <c r="AV451" s="79"/>
      <c r="AW451" s="79"/>
      <c r="AX451" s="71">
        <v>260000000</v>
      </c>
      <c r="AY451" s="78">
        <v>260000000</v>
      </c>
      <c r="AZ451" s="79"/>
      <c r="BA451" s="79"/>
      <c r="BB451" s="79"/>
      <c r="BC451" s="79"/>
      <c r="BD451" s="79"/>
      <c r="BE451" s="79"/>
      <c r="BF451" s="79"/>
      <c r="BG451" s="79"/>
      <c r="BH451" s="79"/>
      <c r="BI451" s="79"/>
      <c r="BJ451" s="79"/>
      <c r="BK451" s="71">
        <v>230000000</v>
      </c>
      <c r="BL451" s="78">
        <v>230000000</v>
      </c>
      <c r="BM451" s="79"/>
      <c r="BN451" s="79"/>
      <c r="BO451" s="79"/>
      <c r="BP451" s="79"/>
      <c r="BQ451" s="79"/>
      <c r="BR451" s="79"/>
      <c r="BS451" s="79"/>
      <c r="BT451" s="79"/>
      <c r="BU451" s="79"/>
      <c r="BV451" s="79"/>
      <c r="BW451" s="79"/>
      <c r="BX451" s="71">
        <v>1000000000</v>
      </c>
      <c r="BY451" s="73">
        <v>1000000000</v>
      </c>
      <c r="BZ451" s="73">
        <v>0</v>
      </c>
      <c r="CA451" s="73">
        <v>0</v>
      </c>
      <c r="CB451" s="73">
        <v>0</v>
      </c>
      <c r="CC451" s="73">
        <v>0</v>
      </c>
      <c r="CD451" s="73">
        <v>0</v>
      </c>
      <c r="CE451" s="73">
        <v>0</v>
      </c>
      <c r="CF451" s="73">
        <v>0</v>
      </c>
      <c r="CG451" s="73">
        <v>0</v>
      </c>
      <c r="CH451" s="73">
        <v>0</v>
      </c>
      <c r="CI451" s="73">
        <v>0</v>
      </c>
      <c r="CJ451" s="73">
        <v>0</v>
      </c>
      <c r="CK451" s="63" t="s">
        <v>3511</v>
      </c>
      <c r="CL451" s="74" t="s">
        <v>1154</v>
      </c>
      <c r="CM451" s="74" t="s">
        <v>1155</v>
      </c>
      <c r="CN451" s="74" t="s">
        <v>1392</v>
      </c>
      <c r="CO451" s="60">
        <v>3</v>
      </c>
      <c r="CP451" s="61" t="s">
        <v>3472</v>
      </c>
      <c r="CQ451" s="60">
        <v>301</v>
      </c>
      <c r="CR451" s="61" t="s">
        <v>3473</v>
      </c>
      <c r="CS451" s="60">
        <v>30101</v>
      </c>
      <c r="CT451" s="61" t="s">
        <v>3474</v>
      </c>
      <c r="CU451" s="62">
        <v>3010101</v>
      </c>
      <c r="CV451" s="63" t="s">
        <v>3475</v>
      </c>
      <c r="CW451" s="100" t="s">
        <v>3512</v>
      </c>
      <c r="CX451" s="100" t="s">
        <v>3472</v>
      </c>
      <c r="CY451" s="100" t="s">
        <v>3473</v>
      </c>
      <c r="CZ451" s="100" t="s">
        <v>3474</v>
      </c>
      <c r="DA451" s="100" t="s">
        <v>3475</v>
      </c>
    </row>
    <row r="452" spans="2:105" ht="178.5" hidden="1" x14ac:dyDescent="0.25">
      <c r="B452" s="99" t="s">
        <v>3513</v>
      </c>
      <c r="C452" s="75" t="s">
        <v>3514</v>
      </c>
      <c r="D452" s="100" t="s">
        <v>589</v>
      </c>
      <c r="E452" s="65" t="s">
        <v>3505</v>
      </c>
      <c r="F452" s="63" t="s">
        <v>3506</v>
      </c>
      <c r="G452" s="62" t="s">
        <v>240</v>
      </c>
      <c r="H452" s="63" t="s">
        <v>592</v>
      </c>
      <c r="I452" s="63" t="s">
        <v>185</v>
      </c>
      <c r="J452" s="311">
        <v>2015</v>
      </c>
      <c r="K452" s="310">
        <v>0</v>
      </c>
      <c r="L452" s="63" t="s">
        <v>1216</v>
      </c>
      <c r="M452" s="63" t="s">
        <v>3515</v>
      </c>
      <c r="N452" s="63" t="s">
        <v>3516</v>
      </c>
      <c r="O452" s="63" t="s">
        <v>3517</v>
      </c>
      <c r="P452" s="63" t="s">
        <v>3510</v>
      </c>
      <c r="Q452" s="63"/>
      <c r="R452" s="63"/>
      <c r="S452" s="68">
        <v>1</v>
      </c>
      <c r="T452" s="69">
        <v>1</v>
      </c>
      <c r="U452" s="69">
        <v>1</v>
      </c>
      <c r="V452" s="69">
        <v>1</v>
      </c>
      <c r="W452" s="69">
        <v>1</v>
      </c>
      <c r="X452" s="71">
        <v>20000000</v>
      </c>
      <c r="Y452" s="78">
        <v>20000000</v>
      </c>
      <c r="Z452" s="79"/>
      <c r="AA452" s="79"/>
      <c r="AB452" s="79"/>
      <c r="AC452" s="79"/>
      <c r="AD452" s="79"/>
      <c r="AE452" s="79"/>
      <c r="AF452" s="79"/>
      <c r="AG452" s="79"/>
      <c r="AH452" s="79"/>
      <c r="AI452" s="79"/>
      <c r="AJ452" s="79"/>
      <c r="AK452" s="71">
        <v>30000000</v>
      </c>
      <c r="AL452" s="78">
        <v>30000000</v>
      </c>
      <c r="AM452" s="79"/>
      <c r="AN452" s="79"/>
      <c r="AO452" s="79"/>
      <c r="AP452" s="79"/>
      <c r="AQ452" s="79"/>
      <c r="AR452" s="79"/>
      <c r="AS452" s="79"/>
      <c r="AT452" s="79"/>
      <c r="AU452" s="79"/>
      <c r="AV452" s="79"/>
      <c r="AW452" s="79"/>
      <c r="AX452" s="71">
        <v>40000000</v>
      </c>
      <c r="AY452" s="78">
        <v>40000000</v>
      </c>
      <c r="AZ452" s="79"/>
      <c r="BA452" s="79"/>
      <c r="BB452" s="79"/>
      <c r="BC452" s="79"/>
      <c r="BD452" s="79"/>
      <c r="BE452" s="79"/>
      <c r="BF452" s="79"/>
      <c r="BG452" s="79"/>
      <c r="BH452" s="79"/>
      <c r="BI452" s="79"/>
      <c r="BJ452" s="79"/>
      <c r="BK452" s="71">
        <v>50000000</v>
      </c>
      <c r="BL452" s="78">
        <v>50000000</v>
      </c>
      <c r="BM452" s="79"/>
      <c r="BN452" s="79"/>
      <c r="BO452" s="79"/>
      <c r="BP452" s="79"/>
      <c r="BQ452" s="79"/>
      <c r="BR452" s="79"/>
      <c r="BS452" s="79"/>
      <c r="BT452" s="79"/>
      <c r="BU452" s="79"/>
      <c r="BV452" s="79"/>
      <c r="BW452" s="79"/>
      <c r="BX452" s="71">
        <v>140000000</v>
      </c>
      <c r="BY452" s="73">
        <v>140000000</v>
      </c>
      <c r="BZ452" s="73">
        <v>0</v>
      </c>
      <c r="CA452" s="73">
        <v>0</v>
      </c>
      <c r="CB452" s="73">
        <v>0</v>
      </c>
      <c r="CC452" s="73">
        <v>0</v>
      </c>
      <c r="CD452" s="73">
        <v>0</v>
      </c>
      <c r="CE452" s="73">
        <v>0</v>
      </c>
      <c r="CF452" s="73">
        <v>0</v>
      </c>
      <c r="CG452" s="73">
        <v>0</v>
      </c>
      <c r="CH452" s="73">
        <v>0</v>
      </c>
      <c r="CI452" s="73">
        <v>0</v>
      </c>
      <c r="CJ452" s="73">
        <v>0</v>
      </c>
      <c r="CK452" s="63" t="s">
        <v>3518</v>
      </c>
      <c r="CL452" s="74" t="s">
        <v>1154</v>
      </c>
      <c r="CM452" s="74" t="s">
        <v>1155</v>
      </c>
      <c r="CN452" s="74" t="s">
        <v>1392</v>
      </c>
      <c r="CO452" s="60">
        <v>3</v>
      </c>
      <c r="CP452" s="61" t="s">
        <v>3472</v>
      </c>
      <c r="CQ452" s="60">
        <v>301</v>
      </c>
      <c r="CR452" s="61" t="s">
        <v>3473</v>
      </c>
      <c r="CS452" s="60">
        <v>30101</v>
      </c>
      <c r="CT452" s="61" t="s">
        <v>3474</v>
      </c>
      <c r="CU452" s="62">
        <v>3010101</v>
      </c>
      <c r="CV452" s="63" t="s">
        <v>3475</v>
      </c>
      <c r="CW452" s="100" t="s">
        <v>3512</v>
      </c>
      <c r="CX452" s="100" t="s">
        <v>3472</v>
      </c>
      <c r="CY452" s="100" t="s">
        <v>3473</v>
      </c>
      <c r="CZ452" s="100" t="s">
        <v>3474</v>
      </c>
      <c r="DA452" s="100" t="s">
        <v>3475</v>
      </c>
    </row>
    <row r="453" spans="2:105" ht="127.5" hidden="1" x14ac:dyDescent="0.25">
      <c r="B453" s="99" t="s">
        <v>3519</v>
      </c>
      <c r="C453" s="75" t="s">
        <v>3520</v>
      </c>
      <c r="D453" s="100" t="s">
        <v>589</v>
      </c>
      <c r="E453" s="65" t="s">
        <v>3521</v>
      </c>
      <c r="F453" s="63" t="s">
        <v>3522</v>
      </c>
      <c r="G453" s="62" t="s">
        <v>183</v>
      </c>
      <c r="H453" s="63" t="s">
        <v>592</v>
      </c>
      <c r="I453" s="63" t="s">
        <v>185</v>
      </c>
      <c r="J453" s="311"/>
      <c r="K453" s="310"/>
      <c r="L453" s="63" t="s">
        <v>3523</v>
      </c>
      <c r="M453" s="63" t="s">
        <v>3524</v>
      </c>
      <c r="N453" s="63" t="s">
        <v>3525</v>
      </c>
      <c r="O453" s="63" t="s">
        <v>3526</v>
      </c>
      <c r="P453" s="63" t="s">
        <v>3527</v>
      </c>
      <c r="Q453" s="63"/>
      <c r="R453" s="63"/>
      <c r="S453" s="68">
        <v>0</v>
      </c>
      <c r="T453" s="69">
        <v>0</v>
      </c>
      <c r="U453" s="69">
        <v>280</v>
      </c>
      <c r="V453" s="69">
        <v>0</v>
      </c>
      <c r="W453" s="69">
        <v>0</v>
      </c>
      <c r="X453" s="71">
        <v>0</v>
      </c>
      <c r="Y453" s="79"/>
      <c r="Z453" s="79"/>
      <c r="AA453" s="79"/>
      <c r="AB453" s="79"/>
      <c r="AC453" s="79"/>
      <c r="AD453" s="79"/>
      <c r="AE453" s="79"/>
      <c r="AF453" s="79"/>
      <c r="AG453" s="79"/>
      <c r="AH453" s="79"/>
      <c r="AI453" s="79"/>
      <c r="AJ453" s="79"/>
      <c r="AK453" s="71">
        <v>280000000</v>
      </c>
      <c r="AL453" s="78">
        <v>280000000</v>
      </c>
      <c r="AM453" s="79"/>
      <c r="AN453" s="79"/>
      <c r="AO453" s="79"/>
      <c r="AP453" s="79"/>
      <c r="AQ453" s="79"/>
      <c r="AR453" s="79"/>
      <c r="AS453" s="79"/>
      <c r="AT453" s="79"/>
      <c r="AU453" s="79"/>
      <c r="AV453" s="79"/>
      <c r="AW453" s="79"/>
      <c r="AX453" s="71">
        <v>0</v>
      </c>
      <c r="AY453" s="79"/>
      <c r="AZ453" s="79"/>
      <c r="BA453" s="79"/>
      <c r="BB453" s="79"/>
      <c r="BC453" s="79"/>
      <c r="BD453" s="79"/>
      <c r="BE453" s="79"/>
      <c r="BF453" s="79"/>
      <c r="BG453" s="79"/>
      <c r="BH453" s="79"/>
      <c r="BI453" s="79"/>
      <c r="BJ453" s="79"/>
      <c r="BK453" s="71">
        <v>0</v>
      </c>
      <c r="BL453" s="79"/>
      <c r="BM453" s="79"/>
      <c r="BN453" s="79"/>
      <c r="BO453" s="79"/>
      <c r="BP453" s="79"/>
      <c r="BQ453" s="79"/>
      <c r="BR453" s="79"/>
      <c r="BS453" s="79"/>
      <c r="BT453" s="79"/>
      <c r="BU453" s="79"/>
      <c r="BV453" s="79"/>
      <c r="BW453" s="79"/>
      <c r="BX453" s="71">
        <v>280000000</v>
      </c>
      <c r="BY453" s="73">
        <v>280000000</v>
      </c>
      <c r="BZ453" s="73">
        <v>0</v>
      </c>
      <c r="CA453" s="73">
        <v>0</v>
      </c>
      <c r="CB453" s="73">
        <v>0</v>
      </c>
      <c r="CC453" s="73">
        <v>0</v>
      </c>
      <c r="CD453" s="73">
        <v>0</v>
      </c>
      <c r="CE453" s="73">
        <v>0</v>
      </c>
      <c r="CF453" s="73">
        <v>0</v>
      </c>
      <c r="CG453" s="73">
        <v>0</v>
      </c>
      <c r="CH453" s="73">
        <v>0</v>
      </c>
      <c r="CI453" s="73">
        <v>0</v>
      </c>
      <c r="CJ453" s="73">
        <v>0</v>
      </c>
      <c r="CK453" s="63" t="s">
        <v>3528</v>
      </c>
      <c r="CL453" s="74" t="s">
        <v>1154</v>
      </c>
      <c r="CM453" s="74" t="s">
        <v>1155</v>
      </c>
      <c r="CN453" s="74" t="s">
        <v>1392</v>
      </c>
      <c r="CO453" s="60">
        <v>3</v>
      </c>
      <c r="CP453" s="61" t="s">
        <v>3472</v>
      </c>
      <c r="CQ453" s="60">
        <v>301</v>
      </c>
      <c r="CR453" s="61" t="s">
        <v>3473</v>
      </c>
      <c r="CS453" s="60">
        <v>30101</v>
      </c>
      <c r="CT453" s="61" t="s">
        <v>3474</v>
      </c>
      <c r="CU453" s="62">
        <v>3010101</v>
      </c>
      <c r="CV453" s="63" t="s">
        <v>3475</v>
      </c>
      <c r="CW453" s="100" t="s">
        <v>3529</v>
      </c>
      <c r="CX453" s="100" t="s">
        <v>3472</v>
      </c>
      <c r="CY453" s="100" t="s">
        <v>3473</v>
      </c>
      <c r="CZ453" s="100" t="s">
        <v>3474</v>
      </c>
      <c r="DA453" s="100" t="s">
        <v>3475</v>
      </c>
    </row>
    <row r="454" spans="2:105" ht="127.5" hidden="1" x14ac:dyDescent="0.25">
      <c r="B454" s="99" t="s">
        <v>3530</v>
      </c>
      <c r="C454" s="75" t="s">
        <v>3531</v>
      </c>
      <c r="D454" s="100" t="s">
        <v>589</v>
      </c>
      <c r="E454" s="65" t="s">
        <v>3521</v>
      </c>
      <c r="F454" s="63" t="s">
        <v>3522</v>
      </c>
      <c r="G454" s="62" t="s">
        <v>183</v>
      </c>
      <c r="H454" s="63" t="s">
        <v>592</v>
      </c>
      <c r="I454" s="63" t="s">
        <v>185</v>
      </c>
      <c r="J454" s="311">
        <v>2015</v>
      </c>
      <c r="K454" s="310">
        <v>149</v>
      </c>
      <c r="L454" s="63" t="s">
        <v>3523</v>
      </c>
      <c r="M454" s="63" t="s">
        <v>3532</v>
      </c>
      <c r="N454" s="63" t="s">
        <v>3533</v>
      </c>
      <c r="O454" s="63" t="s">
        <v>3533</v>
      </c>
      <c r="P454" s="63" t="s">
        <v>1467</v>
      </c>
      <c r="Q454" s="63"/>
      <c r="R454" s="63"/>
      <c r="S454" s="68">
        <v>100</v>
      </c>
      <c r="T454" s="69">
        <v>25</v>
      </c>
      <c r="U454" s="69">
        <v>50</v>
      </c>
      <c r="V454" s="69">
        <v>75</v>
      </c>
      <c r="W454" s="69">
        <v>100</v>
      </c>
      <c r="X454" s="71">
        <v>200000000</v>
      </c>
      <c r="Y454" s="78">
        <v>200000000</v>
      </c>
      <c r="Z454" s="79"/>
      <c r="AA454" s="79"/>
      <c r="AB454" s="79"/>
      <c r="AC454" s="79"/>
      <c r="AD454" s="79"/>
      <c r="AE454" s="79"/>
      <c r="AF454" s="79"/>
      <c r="AG454" s="79"/>
      <c r="AH454" s="79"/>
      <c r="AI454" s="79"/>
      <c r="AJ454" s="79"/>
      <c r="AK454" s="71">
        <v>200000000</v>
      </c>
      <c r="AL454" s="78">
        <v>200000000</v>
      </c>
      <c r="AM454" s="79"/>
      <c r="AN454" s="79"/>
      <c r="AO454" s="79"/>
      <c r="AP454" s="79"/>
      <c r="AQ454" s="79"/>
      <c r="AR454" s="79"/>
      <c r="AS454" s="79"/>
      <c r="AT454" s="79"/>
      <c r="AU454" s="79"/>
      <c r="AV454" s="79"/>
      <c r="AW454" s="79"/>
      <c r="AX454" s="71">
        <v>200000000</v>
      </c>
      <c r="AY454" s="78">
        <v>200000000</v>
      </c>
      <c r="AZ454" s="79"/>
      <c r="BA454" s="79"/>
      <c r="BB454" s="79"/>
      <c r="BC454" s="79"/>
      <c r="BD454" s="79"/>
      <c r="BE454" s="79"/>
      <c r="BF454" s="79"/>
      <c r="BG454" s="79"/>
      <c r="BH454" s="79"/>
      <c r="BI454" s="79"/>
      <c r="BJ454" s="79"/>
      <c r="BK454" s="71">
        <v>200000000</v>
      </c>
      <c r="BL454" s="78">
        <v>200000000</v>
      </c>
      <c r="BM454" s="79"/>
      <c r="BN454" s="79"/>
      <c r="BO454" s="79"/>
      <c r="BP454" s="79"/>
      <c r="BQ454" s="79"/>
      <c r="BR454" s="79"/>
      <c r="BS454" s="79"/>
      <c r="BT454" s="79"/>
      <c r="BU454" s="79"/>
      <c r="BV454" s="79"/>
      <c r="BW454" s="79"/>
      <c r="BX454" s="71">
        <v>800000000</v>
      </c>
      <c r="BY454" s="73">
        <v>800000000</v>
      </c>
      <c r="BZ454" s="73">
        <v>0</v>
      </c>
      <c r="CA454" s="73">
        <v>0</v>
      </c>
      <c r="CB454" s="73">
        <v>0</v>
      </c>
      <c r="CC454" s="73">
        <v>0</v>
      </c>
      <c r="CD454" s="73">
        <v>0</v>
      </c>
      <c r="CE454" s="73">
        <v>0</v>
      </c>
      <c r="CF454" s="73">
        <v>0</v>
      </c>
      <c r="CG454" s="73">
        <v>0</v>
      </c>
      <c r="CH454" s="73">
        <v>0</v>
      </c>
      <c r="CI454" s="73">
        <v>0</v>
      </c>
      <c r="CJ454" s="73">
        <v>0</v>
      </c>
      <c r="CK454" s="63" t="s">
        <v>3534</v>
      </c>
      <c r="CL454" s="74" t="s">
        <v>1154</v>
      </c>
      <c r="CM454" s="74" t="s">
        <v>1155</v>
      </c>
      <c r="CN454" s="74" t="s">
        <v>1392</v>
      </c>
      <c r="CO454" s="60">
        <v>3</v>
      </c>
      <c r="CP454" s="61" t="s">
        <v>3472</v>
      </c>
      <c r="CQ454" s="60">
        <v>301</v>
      </c>
      <c r="CR454" s="61" t="s">
        <v>3473</v>
      </c>
      <c r="CS454" s="60">
        <v>30101</v>
      </c>
      <c r="CT454" s="61" t="s">
        <v>3474</v>
      </c>
      <c r="CU454" s="62">
        <v>3010101</v>
      </c>
      <c r="CV454" s="63" t="s">
        <v>3475</v>
      </c>
      <c r="CW454" s="100" t="s">
        <v>3529</v>
      </c>
      <c r="CX454" s="100" t="s">
        <v>3472</v>
      </c>
      <c r="CY454" s="100" t="s">
        <v>3473</v>
      </c>
      <c r="CZ454" s="100" t="s">
        <v>3474</v>
      </c>
      <c r="DA454" s="100" t="s">
        <v>3475</v>
      </c>
    </row>
    <row r="455" spans="2:105" ht="127.5" hidden="1" x14ac:dyDescent="0.25">
      <c r="B455" s="99" t="s">
        <v>3535</v>
      </c>
      <c r="C455" s="75" t="s">
        <v>3536</v>
      </c>
      <c r="D455" s="100" t="s">
        <v>589</v>
      </c>
      <c r="E455" s="65" t="s">
        <v>3521</v>
      </c>
      <c r="F455" s="63" t="s">
        <v>3522</v>
      </c>
      <c r="G455" s="62" t="s">
        <v>240</v>
      </c>
      <c r="H455" s="63" t="s">
        <v>592</v>
      </c>
      <c r="I455" s="63" t="s">
        <v>185</v>
      </c>
      <c r="J455" s="311">
        <v>2015</v>
      </c>
      <c r="K455" s="310">
        <v>149</v>
      </c>
      <c r="L455" s="63" t="s">
        <v>1216</v>
      </c>
      <c r="M455" s="63" t="s">
        <v>3537</v>
      </c>
      <c r="N455" s="63" t="s">
        <v>3538</v>
      </c>
      <c r="O455" s="63" t="s">
        <v>3539</v>
      </c>
      <c r="P455" s="63" t="s">
        <v>3540</v>
      </c>
      <c r="Q455" s="63"/>
      <c r="R455" s="63"/>
      <c r="S455" s="68">
        <v>149</v>
      </c>
      <c r="T455" s="69">
        <v>149</v>
      </c>
      <c r="U455" s="69">
        <v>149</v>
      </c>
      <c r="V455" s="69">
        <v>149</v>
      </c>
      <c r="W455" s="69">
        <v>149</v>
      </c>
      <c r="X455" s="71">
        <v>250000000</v>
      </c>
      <c r="Y455" s="78">
        <v>250000000</v>
      </c>
      <c r="Z455" s="79"/>
      <c r="AA455" s="79"/>
      <c r="AB455" s="79"/>
      <c r="AC455" s="79"/>
      <c r="AD455" s="79"/>
      <c r="AE455" s="79"/>
      <c r="AF455" s="79"/>
      <c r="AG455" s="79"/>
      <c r="AH455" s="79"/>
      <c r="AI455" s="79"/>
      <c r="AJ455" s="79"/>
      <c r="AK455" s="71">
        <v>250000000</v>
      </c>
      <c r="AL455" s="78">
        <v>250000000</v>
      </c>
      <c r="AM455" s="79"/>
      <c r="AN455" s="79"/>
      <c r="AO455" s="79"/>
      <c r="AP455" s="79"/>
      <c r="AQ455" s="79"/>
      <c r="AR455" s="79"/>
      <c r="AS455" s="79"/>
      <c r="AT455" s="79"/>
      <c r="AU455" s="79"/>
      <c r="AV455" s="79"/>
      <c r="AW455" s="79"/>
      <c r="AX455" s="71">
        <v>250000000</v>
      </c>
      <c r="AY455" s="78">
        <v>250000000</v>
      </c>
      <c r="AZ455" s="79"/>
      <c r="BA455" s="79"/>
      <c r="BB455" s="79"/>
      <c r="BC455" s="79"/>
      <c r="BD455" s="79"/>
      <c r="BE455" s="79"/>
      <c r="BF455" s="79"/>
      <c r="BG455" s="79"/>
      <c r="BH455" s="79"/>
      <c r="BI455" s="79"/>
      <c r="BJ455" s="79"/>
      <c r="BK455" s="71">
        <v>250000000</v>
      </c>
      <c r="BL455" s="78">
        <v>250000000</v>
      </c>
      <c r="BM455" s="79"/>
      <c r="BN455" s="79"/>
      <c r="BO455" s="79"/>
      <c r="BP455" s="79"/>
      <c r="BQ455" s="79"/>
      <c r="BR455" s="79"/>
      <c r="BS455" s="79"/>
      <c r="BT455" s="79"/>
      <c r="BU455" s="79"/>
      <c r="BV455" s="79"/>
      <c r="BW455" s="79"/>
      <c r="BX455" s="71">
        <v>1000000000</v>
      </c>
      <c r="BY455" s="73">
        <v>1000000000</v>
      </c>
      <c r="BZ455" s="73">
        <v>0</v>
      </c>
      <c r="CA455" s="73">
        <v>0</v>
      </c>
      <c r="CB455" s="73">
        <v>0</v>
      </c>
      <c r="CC455" s="73">
        <v>0</v>
      </c>
      <c r="CD455" s="73">
        <v>0</v>
      </c>
      <c r="CE455" s="73">
        <v>0</v>
      </c>
      <c r="CF455" s="73">
        <v>0</v>
      </c>
      <c r="CG455" s="73">
        <v>0</v>
      </c>
      <c r="CH455" s="73">
        <v>0</v>
      </c>
      <c r="CI455" s="73">
        <v>0</v>
      </c>
      <c r="CJ455" s="73">
        <v>0</v>
      </c>
      <c r="CK455" s="63" t="s">
        <v>3541</v>
      </c>
      <c r="CL455" s="74" t="s">
        <v>1154</v>
      </c>
      <c r="CM455" s="74" t="s">
        <v>1155</v>
      </c>
      <c r="CN455" s="74" t="s">
        <v>1392</v>
      </c>
      <c r="CO455" s="60">
        <v>3</v>
      </c>
      <c r="CP455" s="61" t="s">
        <v>3472</v>
      </c>
      <c r="CQ455" s="60">
        <v>301</v>
      </c>
      <c r="CR455" s="61" t="s">
        <v>3473</v>
      </c>
      <c r="CS455" s="60">
        <v>30101</v>
      </c>
      <c r="CT455" s="61" t="s">
        <v>3474</v>
      </c>
      <c r="CU455" s="62">
        <v>3010101</v>
      </c>
      <c r="CV455" s="63" t="s">
        <v>3475</v>
      </c>
      <c r="CW455" s="100" t="s">
        <v>3529</v>
      </c>
      <c r="CX455" s="100" t="s">
        <v>3472</v>
      </c>
      <c r="CY455" s="100" t="s">
        <v>3473</v>
      </c>
      <c r="CZ455" s="100" t="s">
        <v>3474</v>
      </c>
      <c r="DA455" s="100" t="s">
        <v>3475</v>
      </c>
    </row>
    <row r="456" spans="2:105" ht="89.25" hidden="1" x14ac:dyDescent="0.25">
      <c r="B456" s="65" t="s">
        <v>3542</v>
      </c>
      <c r="C456" s="65" t="s">
        <v>3543</v>
      </c>
      <c r="D456" s="63" t="s">
        <v>564</v>
      </c>
      <c r="E456" s="65" t="s">
        <v>3544</v>
      </c>
      <c r="F456" s="63" t="s">
        <v>3545</v>
      </c>
      <c r="G456" s="62" t="s">
        <v>183</v>
      </c>
      <c r="H456" s="63" t="s">
        <v>580</v>
      </c>
      <c r="I456" s="63" t="s">
        <v>185</v>
      </c>
      <c r="J456" s="311">
        <v>2015</v>
      </c>
      <c r="K456" s="310">
        <v>4</v>
      </c>
      <c r="L456" s="63" t="s">
        <v>568</v>
      </c>
      <c r="M456" s="63" t="s">
        <v>3546</v>
      </c>
      <c r="N456" s="63" t="s">
        <v>3547</v>
      </c>
      <c r="O456" s="63" t="s">
        <v>3548</v>
      </c>
      <c r="P456" s="63" t="s">
        <v>3549</v>
      </c>
      <c r="Q456" s="63"/>
      <c r="R456" s="63"/>
      <c r="S456" s="68">
        <v>40</v>
      </c>
      <c r="T456" s="69">
        <v>10</v>
      </c>
      <c r="U456" s="69">
        <v>20</v>
      </c>
      <c r="V456" s="69">
        <v>20</v>
      </c>
      <c r="W456" s="69">
        <v>40</v>
      </c>
      <c r="X456" s="71">
        <v>150000000</v>
      </c>
      <c r="Y456" s="79">
        <v>150000000</v>
      </c>
      <c r="Z456" s="79"/>
      <c r="AA456" s="79"/>
      <c r="AB456" s="79"/>
      <c r="AC456" s="79"/>
      <c r="AD456" s="79"/>
      <c r="AE456" s="79"/>
      <c r="AF456" s="79"/>
      <c r="AG456" s="79"/>
      <c r="AH456" s="79"/>
      <c r="AI456" s="79"/>
      <c r="AJ456" s="79"/>
      <c r="AK456" s="71">
        <v>200000000</v>
      </c>
      <c r="AL456" s="79">
        <v>200000000</v>
      </c>
      <c r="AM456" s="79"/>
      <c r="AN456" s="79"/>
      <c r="AO456" s="79"/>
      <c r="AP456" s="79"/>
      <c r="AQ456" s="79"/>
      <c r="AR456" s="79"/>
      <c r="AS456" s="79"/>
      <c r="AT456" s="79"/>
      <c r="AU456" s="79"/>
      <c r="AV456" s="79"/>
      <c r="AW456" s="79"/>
      <c r="AX456" s="71">
        <v>0</v>
      </c>
      <c r="AY456" s="79"/>
      <c r="AZ456" s="79"/>
      <c r="BA456" s="79"/>
      <c r="BB456" s="79"/>
      <c r="BC456" s="79"/>
      <c r="BD456" s="79"/>
      <c r="BE456" s="79"/>
      <c r="BF456" s="79"/>
      <c r="BG456" s="79"/>
      <c r="BH456" s="79"/>
      <c r="BI456" s="79"/>
      <c r="BJ456" s="79"/>
      <c r="BK456" s="71">
        <v>200000000</v>
      </c>
      <c r="BL456" s="79">
        <v>200000000</v>
      </c>
      <c r="BM456" s="79"/>
      <c r="BN456" s="79"/>
      <c r="BO456" s="79"/>
      <c r="BP456" s="79"/>
      <c r="BQ456" s="79"/>
      <c r="BR456" s="79"/>
      <c r="BS456" s="79"/>
      <c r="BT456" s="79"/>
      <c r="BU456" s="79"/>
      <c r="BV456" s="79"/>
      <c r="BW456" s="79"/>
      <c r="BX456" s="71">
        <v>550000000</v>
      </c>
      <c r="BY456" s="73">
        <v>550000000</v>
      </c>
      <c r="BZ456" s="73">
        <v>0</v>
      </c>
      <c r="CA456" s="73">
        <v>0</v>
      </c>
      <c r="CB456" s="73">
        <v>0</v>
      </c>
      <c r="CC456" s="73">
        <v>0</v>
      </c>
      <c r="CD456" s="73">
        <v>0</v>
      </c>
      <c r="CE456" s="73">
        <v>0</v>
      </c>
      <c r="CF456" s="73">
        <v>0</v>
      </c>
      <c r="CG456" s="73">
        <v>0</v>
      </c>
      <c r="CH456" s="73">
        <v>0</v>
      </c>
      <c r="CI456" s="73">
        <v>0</v>
      </c>
      <c r="CJ456" s="73">
        <v>0</v>
      </c>
      <c r="CK456" s="87" t="s">
        <v>3550</v>
      </c>
      <c r="CL456" s="90" t="s">
        <v>3138</v>
      </c>
      <c r="CM456" s="90" t="s">
        <v>3139</v>
      </c>
      <c r="CN456" s="90" t="s">
        <v>1392</v>
      </c>
      <c r="CO456" s="60">
        <v>3</v>
      </c>
      <c r="CP456" s="61" t="s">
        <v>3472</v>
      </c>
      <c r="CQ456" s="60">
        <v>301</v>
      </c>
      <c r="CR456" s="61" t="s">
        <v>3473</v>
      </c>
      <c r="CS456" s="60">
        <v>30101</v>
      </c>
      <c r="CT456" s="61" t="s">
        <v>3474</v>
      </c>
      <c r="CU456" s="62">
        <v>3010101</v>
      </c>
      <c r="CV456" s="63" t="s">
        <v>3475</v>
      </c>
      <c r="CW456" s="100" t="s">
        <v>3551</v>
      </c>
      <c r="CX456" s="100" t="s">
        <v>3472</v>
      </c>
      <c r="CY456" s="100" t="s">
        <v>3473</v>
      </c>
      <c r="CZ456" s="100" t="s">
        <v>3474</v>
      </c>
      <c r="DA456" s="100" t="s">
        <v>3475</v>
      </c>
    </row>
    <row r="457" spans="2:105" ht="102" hidden="1" x14ac:dyDescent="0.25">
      <c r="B457" s="99" t="s">
        <v>3552</v>
      </c>
      <c r="C457" s="99" t="s">
        <v>3553</v>
      </c>
      <c r="D457" s="63" t="s">
        <v>1032</v>
      </c>
      <c r="E457" s="100" t="s">
        <v>3554</v>
      </c>
      <c r="F457" s="63" t="s">
        <v>3555</v>
      </c>
      <c r="G457" s="62" t="s">
        <v>183</v>
      </c>
      <c r="H457" s="63" t="s">
        <v>580</v>
      </c>
      <c r="I457" s="63" t="s">
        <v>185</v>
      </c>
      <c r="J457" s="307">
        <v>2015</v>
      </c>
      <c r="K457" s="308">
        <v>0</v>
      </c>
      <c r="L457" s="311" t="s">
        <v>3556</v>
      </c>
      <c r="M457" s="310" t="s">
        <v>3557</v>
      </c>
      <c r="N457" s="63" t="s">
        <v>3558</v>
      </c>
      <c r="O457" s="63" t="s">
        <v>3559</v>
      </c>
      <c r="P457" s="63" t="s">
        <v>246</v>
      </c>
      <c r="Q457" s="63" t="s">
        <v>3560</v>
      </c>
      <c r="R457" s="90"/>
      <c r="S457" s="68">
        <v>1</v>
      </c>
      <c r="T457" s="91">
        <v>0</v>
      </c>
      <c r="U457" s="91">
        <v>0</v>
      </c>
      <c r="V457" s="91">
        <v>1</v>
      </c>
      <c r="W457" s="91">
        <v>1</v>
      </c>
      <c r="X457" s="71">
        <v>1240000000</v>
      </c>
      <c r="Y457" s="92"/>
      <c r="Z457" s="92"/>
      <c r="AA457" s="92"/>
      <c r="AB457" s="92"/>
      <c r="AC457" s="92"/>
      <c r="AD457" s="92"/>
      <c r="AE457" s="92"/>
      <c r="AF457" s="92"/>
      <c r="AG457" s="92"/>
      <c r="AH457" s="92"/>
      <c r="AI457" s="92">
        <v>620000000</v>
      </c>
      <c r="AJ457" s="92">
        <v>620000000</v>
      </c>
      <c r="AK457" s="71">
        <v>0</v>
      </c>
      <c r="AL457" s="162"/>
      <c r="AM457" s="92"/>
      <c r="AN457" s="92"/>
      <c r="AO457" s="92"/>
      <c r="AP457" s="92"/>
      <c r="AQ457" s="92"/>
      <c r="AR457" s="92"/>
      <c r="AS457" s="92"/>
      <c r="AT457" s="92"/>
      <c r="AU457" s="92"/>
      <c r="AV457" s="92">
        <v>0</v>
      </c>
      <c r="AW457" s="92"/>
      <c r="AX457" s="71">
        <v>0</v>
      </c>
      <c r="AY457" s="92"/>
      <c r="AZ457" s="92"/>
      <c r="BA457" s="92"/>
      <c r="BB457" s="92"/>
      <c r="BC457" s="92"/>
      <c r="BD457" s="92"/>
      <c r="BE457" s="92"/>
      <c r="BF457" s="92"/>
      <c r="BG457" s="92"/>
      <c r="BH457" s="92"/>
      <c r="BI457" s="92">
        <v>0</v>
      </c>
      <c r="BJ457" s="92"/>
      <c r="BK457" s="71">
        <v>1240000000</v>
      </c>
      <c r="BL457" s="92"/>
      <c r="BM457" s="92"/>
      <c r="BN457" s="92"/>
      <c r="BO457" s="92"/>
      <c r="BP457" s="92"/>
      <c r="BQ457" s="92"/>
      <c r="BR457" s="92"/>
      <c r="BS457" s="92"/>
      <c r="BT457" s="92"/>
      <c r="BU457" s="92"/>
      <c r="BV457" s="92">
        <v>620000000</v>
      </c>
      <c r="BW457" s="92">
        <v>620000000</v>
      </c>
      <c r="BX457" s="71">
        <v>0</v>
      </c>
      <c r="BY457" s="93">
        <v>0</v>
      </c>
      <c r="BZ457" s="93">
        <v>0</v>
      </c>
      <c r="CA457" s="93">
        <v>0</v>
      </c>
      <c r="CB457" s="93">
        <v>0</v>
      </c>
      <c r="CC457" s="93">
        <v>0</v>
      </c>
      <c r="CD457" s="93">
        <v>0</v>
      </c>
      <c r="CE457" s="93">
        <v>0</v>
      </c>
      <c r="CF457" s="93">
        <v>0</v>
      </c>
      <c r="CG457" s="93">
        <v>0</v>
      </c>
      <c r="CH457" s="93">
        <v>0</v>
      </c>
      <c r="CI457" s="93"/>
      <c r="CJ457" s="93"/>
      <c r="CK457" s="63" t="s">
        <v>3561</v>
      </c>
      <c r="CL457" s="74" t="s">
        <v>2302</v>
      </c>
      <c r="CM457" s="74" t="s">
        <v>876</v>
      </c>
      <c r="CN457" s="74" t="s">
        <v>1392</v>
      </c>
      <c r="CO457" s="84">
        <v>3</v>
      </c>
      <c r="CP457" s="85" t="s">
        <v>3472</v>
      </c>
      <c r="CQ457" s="84">
        <v>301</v>
      </c>
      <c r="CR457" s="85" t="s">
        <v>3473</v>
      </c>
      <c r="CS457" s="84">
        <v>30101</v>
      </c>
      <c r="CT457" s="85" t="s">
        <v>3474</v>
      </c>
      <c r="CU457" s="86">
        <v>3010101</v>
      </c>
      <c r="CV457" s="87" t="s">
        <v>3475</v>
      </c>
      <c r="CW457" s="100" t="s">
        <v>3562</v>
      </c>
      <c r="CX457" s="100" t="s">
        <v>3472</v>
      </c>
      <c r="CY457" s="100" t="s">
        <v>3473</v>
      </c>
      <c r="CZ457" s="100" t="s">
        <v>3474</v>
      </c>
      <c r="DA457" s="100" t="s">
        <v>3475</v>
      </c>
    </row>
    <row r="458" spans="2:105" ht="114.75" hidden="1" x14ac:dyDescent="0.25">
      <c r="B458" s="99" t="s">
        <v>3563</v>
      </c>
      <c r="C458" s="65" t="s">
        <v>3564</v>
      </c>
      <c r="D458" s="63" t="s">
        <v>3565</v>
      </c>
      <c r="E458" s="65" t="s">
        <v>3566</v>
      </c>
      <c r="F458" s="63" t="s">
        <v>3567</v>
      </c>
      <c r="G458" s="62" t="s">
        <v>183</v>
      </c>
      <c r="H458" s="63" t="s">
        <v>580</v>
      </c>
      <c r="I458" s="63" t="s">
        <v>810</v>
      </c>
      <c r="J458" s="311">
        <v>2016</v>
      </c>
      <c r="K458" s="310">
        <v>1</v>
      </c>
      <c r="L458" s="63" t="s">
        <v>3568</v>
      </c>
      <c r="M458" s="63" t="s">
        <v>3569</v>
      </c>
      <c r="N458" s="63" t="s">
        <v>3570</v>
      </c>
      <c r="O458" s="63" t="s">
        <v>3571</v>
      </c>
      <c r="P458" s="63" t="s">
        <v>3572</v>
      </c>
      <c r="Q458" s="63"/>
      <c r="R458" s="63"/>
      <c r="S458" s="68">
        <v>4</v>
      </c>
      <c r="T458" s="69">
        <v>1</v>
      </c>
      <c r="U458" s="69">
        <v>2</v>
      </c>
      <c r="V458" s="69">
        <v>3</v>
      </c>
      <c r="W458" s="69">
        <v>4</v>
      </c>
      <c r="X458" s="71">
        <v>200000000</v>
      </c>
      <c r="Y458" s="79">
        <v>200000000</v>
      </c>
      <c r="Z458" s="79"/>
      <c r="AA458" s="79"/>
      <c r="AB458" s="79"/>
      <c r="AC458" s="79"/>
      <c r="AD458" s="79"/>
      <c r="AE458" s="79"/>
      <c r="AF458" s="79"/>
      <c r="AG458" s="79"/>
      <c r="AH458" s="79"/>
      <c r="AI458" s="79"/>
      <c r="AJ458" s="79"/>
      <c r="AK458" s="71">
        <v>200000000</v>
      </c>
      <c r="AL458" s="79">
        <v>200000000</v>
      </c>
      <c r="AM458" s="79"/>
      <c r="AN458" s="79"/>
      <c r="AO458" s="79"/>
      <c r="AP458" s="79"/>
      <c r="AQ458" s="79"/>
      <c r="AR458" s="79"/>
      <c r="AS458" s="79"/>
      <c r="AT458" s="79"/>
      <c r="AU458" s="79"/>
      <c r="AV458" s="79"/>
      <c r="AW458" s="79"/>
      <c r="AX458" s="71">
        <v>200000000</v>
      </c>
      <c r="AY458" s="79">
        <v>200000000</v>
      </c>
      <c r="AZ458" s="79"/>
      <c r="BA458" s="79"/>
      <c r="BB458" s="79"/>
      <c r="BC458" s="79"/>
      <c r="BD458" s="79"/>
      <c r="BE458" s="79"/>
      <c r="BF458" s="79"/>
      <c r="BG458" s="79"/>
      <c r="BH458" s="79"/>
      <c r="BI458" s="79"/>
      <c r="BJ458" s="79"/>
      <c r="BK458" s="71">
        <v>200000000</v>
      </c>
      <c r="BL458" s="79">
        <v>200000000</v>
      </c>
      <c r="BM458" s="79"/>
      <c r="BN458" s="79"/>
      <c r="BO458" s="79"/>
      <c r="BP458" s="79"/>
      <c r="BQ458" s="79"/>
      <c r="BR458" s="79"/>
      <c r="BS458" s="79"/>
      <c r="BT458" s="79"/>
      <c r="BU458" s="79"/>
      <c r="BV458" s="79"/>
      <c r="BW458" s="79"/>
      <c r="BX458" s="71">
        <v>800000000</v>
      </c>
      <c r="BY458" s="73">
        <v>800000000</v>
      </c>
      <c r="BZ458" s="73">
        <v>0</v>
      </c>
      <c r="CA458" s="73">
        <v>0</v>
      </c>
      <c r="CB458" s="73">
        <v>0</v>
      </c>
      <c r="CC458" s="73">
        <v>0</v>
      </c>
      <c r="CD458" s="73">
        <v>0</v>
      </c>
      <c r="CE458" s="73">
        <v>0</v>
      </c>
      <c r="CF458" s="73">
        <v>0</v>
      </c>
      <c r="CG458" s="73">
        <v>0</v>
      </c>
      <c r="CH458" s="73">
        <v>0</v>
      </c>
      <c r="CI458" s="73">
        <v>0</v>
      </c>
      <c r="CJ458" s="73">
        <v>0</v>
      </c>
      <c r="CK458" s="63" t="s">
        <v>3573</v>
      </c>
      <c r="CL458" s="74" t="s">
        <v>3138</v>
      </c>
      <c r="CM458" s="74" t="s">
        <v>3139</v>
      </c>
      <c r="CN458" s="74" t="s">
        <v>1392</v>
      </c>
      <c r="CO458" s="60">
        <v>3</v>
      </c>
      <c r="CP458" s="61" t="s">
        <v>3472</v>
      </c>
      <c r="CQ458" s="60">
        <v>301</v>
      </c>
      <c r="CR458" s="61" t="s">
        <v>3473</v>
      </c>
      <c r="CS458" s="60">
        <v>30101</v>
      </c>
      <c r="CT458" s="61" t="s">
        <v>3474</v>
      </c>
      <c r="CU458" s="62">
        <v>3010101</v>
      </c>
      <c r="CV458" s="63" t="s">
        <v>3475</v>
      </c>
      <c r="CW458" s="100" t="s">
        <v>3574</v>
      </c>
      <c r="CX458" s="100" t="s">
        <v>3472</v>
      </c>
      <c r="CY458" s="100" t="s">
        <v>3473</v>
      </c>
      <c r="CZ458" s="100" t="s">
        <v>3474</v>
      </c>
      <c r="DA458" s="100" t="s">
        <v>3475</v>
      </c>
    </row>
    <row r="459" spans="2:105" ht="114.75" hidden="1" x14ac:dyDescent="0.25">
      <c r="B459" s="99" t="s">
        <v>3575</v>
      </c>
      <c r="C459" s="65" t="s">
        <v>3576</v>
      </c>
      <c r="D459" s="63" t="s">
        <v>3565</v>
      </c>
      <c r="E459" s="65" t="s">
        <v>3566</v>
      </c>
      <c r="F459" s="63" t="s">
        <v>3567</v>
      </c>
      <c r="G459" s="62" t="s">
        <v>240</v>
      </c>
      <c r="H459" s="63" t="s">
        <v>3577</v>
      </c>
      <c r="I459" s="63" t="s">
        <v>185</v>
      </c>
      <c r="J459" s="311">
        <v>2016</v>
      </c>
      <c r="K459" s="310">
        <v>1</v>
      </c>
      <c r="L459" s="63" t="s">
        <v>3578</v>
      </c>
      <c r="M459" s="63" t="s">
        <v>3579</v>
      </c>
      <c r="N459" s="63" t="s">
        <v>3580</v>
      </c>
      <c r="O459" s="63" t="s">
        <v>3581</v>
      </c>
      <c r="P459" s="63" t="s">
        <v>3582</v>
      </c>
      <c r="Q459" s="63"/>
      <c r="R459" s="63"/>
      <c r="S459" s="68">
        <v>1</v>
      </c>
      <c r="T459" s="69">
        <v>0.25</v>
      </c>
      <c r="U459" s="69">
        <v>0.5</v>
      </c>
      <c r="V459" s="69">
        <v>0.75</v>
      </c>
      <c r="W459" s="69">
        <v>1</v>
      </c>
      <c r="X459" s="71">
        <v>100000000</v>
      </c>
      <c r="Y459" s="79">
        <v>100000000</v>
      </c>
      <c r="Z459" s="79"/>
      <c r="AA459" s="79"/>
      <c r="AB459" s="79"/>
      <c r="AC459" s="79"/>
      <c r="AD459" s="79"/>
      <c r="AE459" s="79"/>
      <c r="AF459" s="79"/>
      <c r="AG459" s="79"/>
      <c r="AH459" s="79"/>
      <c r="AI459" s="79"/>
      <c r="AJ459" s="79"/>
      <c r="AK459" s="71">
        <v>115000000</v>
      </c>
      <c r="AL459" s="79">
        <v>115000000</v>
      </c>
      <c r="AM459" s="79"/>
      <c r="AN459" s="79"/>
      <c r="AO459" s="79"/>
      <c r="AP459" s="79"/>
      <c r="AQ459" s="79"/>
      <c r="AR459" s="79"/>
      <c r="AS459" s="79"/>
      <c r="AT459" s="79"/>
      <c r="AU459" s="79"/>
      <c r="AV459" s="79"/>
      <c r="AW459" s="79"/>
      <c r="AX459" s="71">
        <v>105000000</v>
      </c>
      <c r="AY459" s="79">
        <v>105000000</v>
      </c>
      <c r="AZ459" s="79"/>
      <c r="BA459" s="79"/>
      <c r="BB459" s="79"/>
      <c r="BC459" s="79"/>
      <c r="BD459" s="79"/>
      <c r="BE459" s="79"/>
      <c r="BF459" s="79"/>
      <c r="BG459" s="79"/>
      <c r="BH459" s="79"/>
      <c r="BI459" s="79"/>
      <c r="BJ459" s="79"/>
      <c r="BK459" s="71">
        <v>105000000</v>
      </c>
      <c r="BL459" s="79">
        <v>105000000</v>
      </c>
      <c r="BM459" s="79"/>
      <c r="BN459" s="79"/>
      <c r="BO459" s="79"/>
      <c r="BP459" s="79"/>
      <c r="BQ459" s="79"/>
      <c r="BR459" s="79"/>
      <c r="BS459" s="79"/>
      <c r="BT459" s="79"/>
      <c r="BU459" s="79"/>
      <c r="BV459" s="79"/>
      <c r="BW459" s="79"/>
      <c r="BX459" s="71">
        <v>425000000</v>
      </c>
      <c r="BY459" s="73">
        <v>425000000</v>
      </c>
      <c r="BZ459" s="73">
        <v>0</v>
      </c>
      <c r="CA459" s="73">
        <v>0</v>
      </c>
      <c r="CB459" s="73">
        <v>0</v>
      </c>
      <c r="CC459" s="73">
        <v>0</v>
      </c>
      <c r="CD459" s="73">
        <v>0</v>
      </c>
      <c r="CE459" s="73">
        <v>0</v>
      </c>
      <c r="CF459" s="73">
        <v>0</v>
      </c>
      <c r="CG459" s="73">
        <v>0</v>
      </c>
      <c r="CH459" s="73">
        <v>0</v>
      </c>
      <c r="CI459" s="73">
        <v>0</v>
      </c>
      <c r="CJ459" s="73">
        <v>0</v>
      </c>
      <c r="CK459" s="63" t="s">
        <v>3583</v>
      </c>
      <c r="CL459" s="74" t="s">
        <v>2302</v>
      </c>
      <c r="CM459" s="74" t="s">
        <v>876</v>
      </c>
      <c r="CN459" s="74" t="s">
        <v>1392</v>
      </c>
      <c r="CO459" s="60">
        <v>3</v>
      </c>
      <c r="CP459" s="61" t="s">
        <v>3472</v>
      </c>
      <c r="CQ459" s="60">
        <v>301</v>
      </c>
      <c r="CR459" s="61" t="s">
        <v>3473</v>
      </c>
      <c r="CS459" s="60">
        <v>30101</v>
      </c>
      <c r="CT459" s="61" t="s">
        <v>3474</v>
      </c>
      <c r="CU459" s="62">
        <v>3010101</v>
      </c>
      <c r="CV459" s="63" t="s">
        <v>3475</v>
      </c>
      <c r="CW459" s="100" t="s">
        <v>3574</v>
      </c>
      <c r="CX459" s="100" t="s">
        <v>3472</v>
      </c>
      <c r="CY459" s="100" t="s">
        <v>3473</v>
      </c>
      <c r="CZ459" s="100" t="s">
        <v>3474</v>
      </c>
      <c r="DA459" s="100" t="s">
        <v>3475</v>
      </c>
    </row>
    <row r="460" spans="2:105" ht="114.75" hidden="1" x14ac:dyDescent="0.25">
      <c r="B460" s="99" t="s">
        <v>3584</v>
      </c>
      <c r="C460" s="65" t="s">
        <v>3585</v>
      </c>
      <c r="D460" s="63" t="s">
        <v>3565</v>
      </c>
      <c r="E460" s="65" t="s">
        <v>3566</v>
      </c>
      <c r="F460" s="63" t="s">
        <v>3567</v>
      </c>
      <c r="G460" s="62" t="s">
        <v>240</v>
      </c>
      <c r="H460" s="63" t="s">
        <v>580</v>
      </c>
      <c r="I460" s="63" t="s">
        <v>185</v>
      </c>
      <c r="J460" s="311">
        <v>2017</v>
      </c>
      <c r="K460" s="310">
        <v>1</v>
      </c>
      <c r="L460" s="63" t="s">
        <v>3568</v>
      </c>
      <c r="M460" s="63" t="s">
        <v>3586</v>
      </c>
      <c r="N460" s="63" t="s">
        <v>3587</v>
      </c>
      <c r="O460" s="63" t="s">
        <v>3588</v>
      </c>
      <c r="P460" s="63" t="s">
        <v>3582</v>
      </c>
      <c r="Q460" s="63"/>
      <c r="R460" s="63"/>
      <c r="S460" s="68">
        <v>1</v>
      </c>
      <c r="T460" s="69">
        <v>0.5</v>
      </c>
      <c r="U460" s="69">
        <v>1</v>
      </c>
      <c r="V460" s="69">
        <v>1</v>
      </c>
      <c r="W460" s="69">
        <v>1</v>
      </c>
      <c r="X460" s="71">
        <v>60000000</v>
      </c>
      <c r="Y460" s="79">
        <v>60000000</v>
      </c>
      <c r="Z460" s="79"/>
      <c r="AA460" s="79"/>
      <c r="AB460" s="79"/>
      <c r="AC460" s="79"/>
      <c r="AD460" s="79"/>
      <c r="AE460" s="79"/>
      <c r="AF460" s="79"/>
      <c r="AG460" s="79"/>
      <c r="AH460" s="79"/>
      <c r="AI460" s="79"/>
      <c r="AJ460" s="79"/>
      <c r="AK460" s="71">
        <v>70000000</v>
      </c>
      <c r="AL460" s="79">
        <v>70000000</v>
      </c>
      <c r="AM460" s="79"/>
      <c r="AN460" s="79"/>
      <c r="AO460" s="79"/>
      <c r="AP460" s="79"/>
      <c r="AQ460" s="79"/>
      <c r="AR460" s="79"/>
      <c r="AS460" s="79"/>
      <c r="AT460" s="79"/>
      <c r="AU460" s="79"/>
      <c r="AV460" s="79"/>
      <c r="AW460" s="79"/>
      <c r="AX460" s="71">
        <v>80000000</v>
      </c>
      <c r="AY460" s="79">
        <v>80000000</v>
      </c>
      <c r="AZ460" s="79"/>
      <c r="BA460" s="79"/>
      <c r="BB460" s="79"/>
      <c r="BC460" s="79"/>
      <c r="BD460" s="79"/>
      <c r="BE460" s="79"/>
      <c r="BF460" s="79"/>
      <c r="BG460" s="79"/>
      <c r="BH460" s="79"/>
      <c r="BI460" s="79"/>
      <c r="BJ460" s="79"/>
      <c r="BK460" s="71">
        <v>90000000</v>
      </c>
      <c r="BL460" s="79">
        <v>90000000</v>
      </c>
      <c r="BM460" s="79"/>
      <c r="BN460" s="79"/>
      <c r="BO460" s="79"/>
      <c r="BP460" s="79"/>
      <c r="BQ460" s="79"/>
      <c r="BR460" s="79"/>
      <c r="BS460" s="79"/>
      <c r="BT460" s="79"/>
      <c r="BU460" s="79"/>
      <c r="BV460" s="79"/>
      <c r="BW460" s="79"/>
      <c r="BX460" s="71">
        <v>300000000</v>
      </c>
      <c r="BY460" s="73">
        <v>300000000</v>
      </c>
      <c r="BZ460" s="73">
        <v>0</v>
      </c>
      <c r="CA460" s="73">
        <v>0</v>
      </c>
      <c r="CB460" s="73">
        <v>0</v>
      </c>
      <c r="CC460" s="73">
        <v>0</v>
      </c>
      <c r="CD460" s="73">
        <v>0</v>
      </c>
      <c r="CE460" s="73">
        <v>0</v>
      </c>
      <c r="CF460" s="73">
        <v>0</v>
      </c>
      <c r="CG460" s="73">
        <v>0</v>
      </c>
      <c r="CH460" s="73">
        <v>0</v>
      </c>
      <c r="CI460" s="73">
        <v>0</v>
      </c>
      <c r="CJ460" s="73">
        <v>0</v>
      </c>
      <c r="CK460" s="63" t="s">
        <v>3589</v>
      </c>
      <c r="CL460" s="74" t="s">
        <v>3138</v>
      </c>
      <c r="CM460" s="74" t="s">
        <v>3139</v>
      </c>
      <c r="CN460" s="74" t="s">
        <v>1392</v>
      </c>
      <c r="CO460" s="60">
        <v>3</v>
      </c>
      <c r="CP460" s="61" t="s">
        <v>3472</v>
      </c>
      <c r="CQ460" s="60">
        <v>301</v>
      </c>
      <c r="CR460" s="61" t="s">
        <v>3473</v>
      </c>
      <c r="CS460" s="60">
        <v>30101</v>
      </c>
      <c r="CT460" s="61" t="s">
        <v>3474</v>
      </c>
      <c r="CU460" s="62">
        <v>3010101</v>
      </c>
      <c r="CV460" s="63" t="s">
        <v>3475</v>
      </c>
      <c r="CW460" s="100" t="s">
        <v>3574</v>
      </c>
      <c r="CX460" s="100" t="s">
        <v>3472</v>
      </c>
      <c r="CY460" s="100" t="s">
        <v>3473</v>
      </c>
      <c r="CZ460" s="100" t="s">
        <v>3474</v>
      </c>
      <c r="DA460" s="100" t="s">
        <v>3475</v>
      </c>
    </row>
    <row r="461" spans="2:105" ht="140.25" hidden="1" x14ac:dyDescent="0.25">
      <c r="B461" s="99" t="s">
        <v>3590</v>
      </c>
      <c r="C461" s="65" t="s">
        <v>3591</v>
      </c>
      <c r="D461" s="63" t="s">
        <v>3565</v>
      </c>
      <c r="E461" s="65" t="s">
        <v>3566</v>
      </c>
      <c r="F461" s="63" t="s">
        <v>3567</v>
      </c>
      <c r="G461" s="62" t="s">
        <v>240</v>
      </c>
      <c r="H461" s="63" t="s">
        <v>580</v>
      </c>
      <c r="I461" s="63" t="s">
        <v>185</v>
      </c>
      <c r="J461" s="311">
        <v>2016</v>
      </c>
      <c r="K461" s="310" t="s">
        <v>3592</v>
      </c>
      <c r="L461" s="63" t="s">
        <v>3568</v>
      </c>
      <c r="M461" s="63" t="s">
        <v>3593</v>
      </c>
      <c r="N461" s="63" t="s">
        <v>3594</v>
      </c>
      <c r="O461" s="63" t="s">
        <v>3595</v>
      </c>
      <c r="P461" s="63" t="s">
        <v>3596</v>
      </c>
      <c r="Q461" s="63"/>
      <c r="R461" s="63"/>
      <c r="S461" s="68">
        <v>1</v>
      </c>
      <c r="T461" s="69">
        <v>1</v>
      </c>
      <c r="U461" s="69">
        <v>1</v>
      </c>
      <c r="V461" s="69">
        <v>1</v>
      </c>
      <c r="W461" s="69">
        <v>1</v>
      </c>
      <c r="X461" s="71">
        <v>38000000</v>
      </c>
      <c r="Y461" s="79">
        <v>38000000</v>
      </c>
      <c r="Z461" s="79"/>
      <c r="AA461" s="79"/>
      <c r="AB461" s="79"/>
      <c r="AC461" s="79"/>
      <c r="AD461" s="79"/>
      <c r="AE461" s="79"/>
      <c r="AF461" s="79"/>
      <c r="AG461" s="79"/>
      <c r="AH461" s="79"/>
      <c r="AI461" s="79"/>
      <c r="AJ461" s="79"/>
      <c r="AK461" s="71">
        <v>50000000</v>
      </c>
      <c r="AL461" s="79">
        <v>50000000</v>
      </c>
      <c r="AM461" s="79"/>
      <c r="AN461" s="79"/>
      <c r="AO461" s="79"/>
      <c r="AP461" s="79"/>
      <c r="AQ461" s="79"/>
      <c r="AR461" s="79"/>
      <c r="AS461" s="79"/>
      <c r="AT461" s="79"/>
      <c r="AU461" s="79"/>
      <c r="AV461" s="79"/>
      <c r="AW461" s="79"/>
      <c r="AX461" s="71">
        <v>50000000</v>
      </c>
      <c r="AY461" s="79">
        <v>50000000</v>
      </c>
      <c r="AZ461" s="79"/>
      <c r="BA461" s="79"/>
      <c r="BB461" s="79"/>
      <c r="BC461" s="79"/>
      <c r="BD461" s="79"/>
      <c r="BE461" s="79"/>
      <c r="BF461" s="79"/>
      <c r="BG461" s="79"/>
      <c r="BH461" s="79"/>
      <c r="BI461" s="79"/>
      <c r="BJ461" s="79"/>
      <c r="BK461" s="71">
        <v>50000000</v>
      </c>
      <c r="BL461" s="79">
        <v>50000000</v>
      </c>
      <c r="BM461" s="79"/>
      <c r="BN461" s="79"/>
      <c r="BO461" s="79"/>
      <c r="BP461" s="79"/>
      <c r="BQ461" s="79"/>
      <c r="BR461" s="79"/>
      <c r="BS461" s="79"/>
      <c r="BT461" s="79"/>
      <c r="BU461" s="79"/>
      <c r="BV461" s="79"/>
      <c r="BW461" s="79"/>
      <c r="BX461" s="71">
        <v>188000000</v>
      </c>
      <c r="BY461" s="73">
        <v>188000000</v>
      </c>
      <c r="BZ461" s="73">
        <v>0</v>
      </c>
      <c r="CA461" s="73">
        <v>0</v>
      </c>
      <c r="CB461" s="73">
        <v>0</v>
      </c>
      <c r="CC461" s="73">
        <v>0</v>
      </c>
      <c r="CD461" s="73">
        <v>0</v>
      </c>
      <c r="CE461" s="73">
        <v>0</v>
      </c>
      <c r="CF461" s="73">
        <v>0</v>
      </c>
      <c r="CG461" s="73">
        <v>0</v>
      </c>
      <c r="CH461" s="73">
        <v>0</v>
      </c>
      <c r="CI461" s="73">
        <v>0</v>
      </c>
      <c r="CJ461" s="73">
        <v>0</v>
      </c>
      <c r="CK461" s="63" t="s">
        <v>3597</v>
      </c>
      <c r="CL461" s="74" t="s">
        <v>3138</v>
      </c>
      <c r="CM461" s="74" t="s">
        <v>3139</v>
      </c>
      <c r="CN461" s="74" t="s">
        <v>1392</v>
      </c>
      <c r="CO461" s="60">
        <v>3</v>
      </c>
      <c r="CP461" s="61" t="s">
        <v>3472</v>
      </c>
      <c r="CQ461" s="60">
        <v>301</v>
      </c>
      <c r="CR461" s="61" t="s">
        <v>3473</v>
      </c>
      <c r="CS461" s="60">
        <v>30101</v>
      </c>
      <c r="CT461" s="61" t="s">
        <v>3474</v>
      </c>
      <c r="CU461" s="62">
        <v>3010101</v>
      </c>
      <c r="CV461" s="63" t="s">
        <v>3475</v>
      </c>
      <c r="CW461" s="100" t="s">
        <v>3574</v>
      </c>
      <c r="CX461" s="100" t="s">
        <v>3472</v>
      </c>
      <c r="CY461" s="100" t="s">
        <v>3473</v>
      </c>
      <c r="CZ461" s="100" t="s">
        <v>3474</v>
      </c>
      <c r="DA461" s="100" t="s">
        <v>3475</v>
      </c>
    </row>
    <row r="462" spans="2:105" ht="153" hidden="1" x14ac:dyDescent="0.25">
      <c r="B462" s="99" t="s">
        <v>3598</v>
      </c>
      <c r="C462" s="65" t="s">
        <v>3599</v>
      </c>
      <c r="D462" s="63" t="s">
        <v>3565</v>
      </c>
      <c r="E462" s="65" t="s">
        <v>3566</v>
      </c>
      <c r="F462" s="63" t="s">
        <v>3567</v>
      </c>
      <c r="G462" s="62" t="s">
        <v>183</v>
      </c>
      <c r="H462" s="63" t="s">
        <v>580</v>
      </c>
      <c r="I462" s="63" t="s">
        <v>185</v>
      </c>
      <c r="J462" s="311">
        <v>2016</v>
      </c>
      <c r="K462" s="310" t="s">
        <v>3600</v>
      </c>
      <c r="L462" s="63" t="s">
        <v>3568</v>
      </c>
      <c r="M462" s="63" t="s">
        <v>3601</v>
      </c>
      <c r="N462" s="63" t="s">
        <v>3602</v>
      </c>
      <c r="O462" s="63" t="s">
        <v>3603</v>
      </c>
      <c r="P462" s="63" t="s">
        <v>3604</v>
      </c>
      <c r="Q462" s="63"/>
      <c r="R462" s="63"/>
      <c r="S462" s="68">
        <v>1</v>
      </c>
      <c r="T462" s="69">
        <v>0.25</v>
      </c>
      <c r="U462" s="69">
        <v>0.5</v>
      </c>
      <c r="V462" s="69">
        <v>0.75</v>
      </c>
      <c r="W462" s="69">
        <v>1</v>
      </c>
      <c r="X462" s="71">
        <v>100000000</v>
      </c>
      <c r="Y462" s="79">
        <v>100000000</v>
      </c>
      <c r="Z462" s="79"/>
      <c r="AA462" s="79"/>
      <c r="AB462" s="79"/>
      <c r="AC462" s="79"/>
      <c r="AD462" s="79"/>
      <c r="AE462" s="79"/>
      <c r="AF462" s="79"/>
      <c r="AG462" s="79"/>
      <c r="AH462" s="79"/>
      <c r="AI462" s="79"/>
      <c r="AJ462" s="79"/>
      <c r="AK462" s="71">
        <v>0</v>
      </c>
      <c r="AL462" s="79"/>
      <c r="AM462" s="79"/>
      <c r="AN462" s="79"/>
      <c r="AO462" s="79"/>
      <c r="AP462" s="79"/>
      <c r="AQ462" s="79"/>
      <c r="AR462" s="79"/>
      <c r="AS462" s="79"/>
      <c r="AT462" s="79"/>
      <c r="AU462" s="79"/>
      <c r="AV462" s="79"/>
      <c r="AW462" s="79"/>
      <c r="AX462" s="71">
        <v>0</v>
      </c>
      <c r="AY462" s="79"/>
      <c r="AZ462" s="79"/>
      <c r="BA462" s="79"/>
      <c r="BB462" s="79"/>
      <c r="BC462" s="79"/>
      <c r="BD462" s="79"/>
      <c r="BE462" s="79"/>
      <c r="BF462" s="79"/>
      <c r="BG462" s="79"/>
      <c r="BH462" s="79"/>
      <c r="BI462" s="79"/>
      <c r="BJ462" s="79"/>
      <c r="BK462" s="71">
        <v>0</v>
      </c>
      <c r="BL462" s="79"/>
      <c r="BM462" s="79"/>
      <c r="BN462" s="79"/>
      <c r="BO462" s="79"/>
      <c r="BP462" s="79"/>
      <c r="BQ462" s="79"/>
      <c r="BR462" s="79"/>
      <c r="BS462" s="79"/>
      <c r="BT462" s="79"/>
      <c r="BU462" s="79"/>
      <c r="BV462" s="79"/>
      <c r="BW462" s="79"/>
      <c r="BX462" s="71">
        <v>100000000</v>
      </c>
      <c r="BY462" s="73">
        <v>100000000</v>
      </c>
      <c r="BZ462" s="73">
        <v>0</v>
      </c>
      <c r="CA462" s="73">
        <v>0</v>
      </c>
      <c r="CB462" s="73">
        <v>0</v>
      </c>
      <c r="CC462" s="73">
        <v>0</v>
      </c>
      <c r="CD462" s="73">
        <v>0</v>
      </c>
      <c r="CE462" s="73">
        <v>0</v>
      </c>
      <c r="CF462" s="73">
        <v>0</v>
      </c>
      <c r="CG462" s="73">
        <v>0</v>
      </c>
      <c r="CH462" s="73">
        <v>0</v>
      </c>
      <c r="CI462" s="73">
        <v>0</v>
      </c>
      <c r="CJ462" s="73">
        <v>0</v>
      </c>
      <c r="CK462" s="63" t="s">
        <v>3605</v>
      </c>
      <c r="CL462" s="74" t="s">
        <v>3138</v>
      </c>
      <c r="CM462" s="74" t="s">
        <v>3139</v>
      </c>
      <c r="CN462" s="74" t="s">
        <v>1392</v>
      </c>
      <c r="CO462" s="60">
        <v>3</v>
      </c>
      <c r="CP462" s="61" t="s">
        <v>3472</v>
      </c>
      <c r="CQ462" s="60">
        <v>301</v>
      </c>
      <c r="CR462" s="61" t="s">
        <v>3473</v>
      </c>
      <c r="CS462" s="60">
        <v>30101</v>
      </c>
      <c r="CT462" s="61" t="s">
        <v>3474</v>
      </c>
      <c r="CU462" s="62">
        <v>3010101</v>
      </c>
      <c r="CV462" s="63" t="s">
        <v>3475</v>
      </c>
      <c r="CW462" s="100" t="s">
        <v>3574</v>
      </c>
      <c r="CX462" s="100" t="s">
        <v>3472</v>
      </c>
      <c r="CY462" s="100" t="s">
        <v>3473</v>
      </c>
      <c r="CZ462" s="100" t="s">
        <v>3474</v>
      </c>
      <c r="DA462" s="100" t="s">
        <v>3475</v>
      </c>
    </row>
    <row r="463" spans="2:105" ht="114.75" hidden="1" x14ac:dyDescent="0.25">
      <c r="B463" s="99" t="s">
        <v>3606</v>
      </c>
      <c r="C463" s="65" t="s">
        <v>3607</v>
      </c>
      <c r="D463" s="63" t="s">
        <v>3565</v>
      </c>
      <c r="E463" s="65" t="s">
        <v>3566</v>
      </c>
      <c r="F463" s="63" t="s">
        <v>3567</v>
      </c>
      <c r="G463" s="62" t="s">
        <v>240</v>
      </c>
      <c r="H463" s="63" t="s">
        <v>580</v>
      </c>
      <c r="I463" s="63" t="s">
        <v>185</v>
      </c>
      <c r="J463" s="311">
        <v>2016</v>
      </c>
      <c r="K463" s="310" t="s">
        <v>3608</v>
      </c>
      <c r="L463" s="63" t="s">
        <v>3568</v>
      </c>
      <c r="M463" s="63" t="s">
        <v>3609</v>
      </c>
      <c r="N463" s="63" t="s">
        <v>3610</v>
      </c>
      <c r="O463" s="63" t="s">
        <v>3611</v>
      </c>
      <c r="P463" s="63" t="s">
        <v>3612</v>
      </c>
      <c r="Q463" s="63"/>
      <c r="R463" s="63"/>
      <c r="S463" s="68">
        <v>5</v>
      </c>
      <c r="T463" s="69">
        <v>5</v>
      </c>
      <c r="U463" s="69">
        <v>5</v>
      </c>
      <c r="V463" s="69">
        <v>5</v>
      </c>
      <c r="W463" s="69">
        <v>5</v>
      </c>
      <c r="X463" s="71">
        <v>2000000</v>
      </c>
      <c r="Y463" s="79">
        <v>2000000</v>
      </c>
      <c r="Z463" s="79"/>
      <c r="AA463" s="79"/>
      <c r="AB463" s="79"/>
      <c r="AC463" s="79"/>
      <c r="AD463" s="79"/>
      <c r="AE463" s="79"/>
      <c r="AF463" s="79"/>
      <c r="AG463" s="79"/>
      <c r="AH463" s="79"/>
      <c r="AI463" s="79"/>
      <c r="AJ463" s="79"/>
      <c r="AK463" s="71">
        <v>5000000</v>
      </c>
      <c r="AL463" s="79">
        <v>5000000</v>
      </c>
      <c r="AM463" s="79"/>
      <c r="AN463" s="79"/>
      <c r="AO463" s="79"/>
      <c r="AP463" s="79"/>
      <c r="AQ463" s="79"/>
      <c r="AR463" s="79"/>
      <c r="AS463" s="79"/>
      <c r="AT463" s="79"/>
      <c r="AU463" s="79"/>
      <c r="AV463" s="79"/>
      <c r="AW463" s="79"/>
      <c r="AX463" s="71">
        <v>5000000</v>
      </c>
      <c r="AY463" s="79">
        <v>5000000</v>
      </c>
      <c r="AZ463" s="79"/>
      <c r="BA463" s="79"/>
      <c r="BB463" s="79"/>
      <c r="BC463" s="79"/>
      <c r="BD463" s="79"/>
      <c r="BE463" s="79"/>
      <c r="BF463" s="79"/>
      <c r="BG463" s="79"/>
      <c r="BH463" s="79"/>
      <c r="BI463" s="79"/>
      <c r="BJ463" s="79"/>
      <c r="BK463" s="71">
        <v>5000000</v>
      </c>
      <c r="BL463" s="79">
        <v>5000000</v>
      </c>
      <c r="BM463" s="79"/>
      <c r="BN463" s="79"/>
      <c r="BO463" s="79"/>
      <c r="BP463" s="79"/>
      <c r="BQ463" s="79"/>
      <c r="BR463" s="79"/>
      <c r="BS463" s="79"/>
      <c r="BT463" s="79"/>
      <c r="BU463" s="79"/>
      <c r="BV463" s="79"/>
      <c r="BW463" s="79"/>
      <c r="BX463" s="71">
        <v>17000000</v>
      </c>
      <c r="BY463" s="73">
        <v>17000000</v>
      </c>
      <c r="BZ463" s="73">
        <v>0</v>
      </c>
      <c r="CA463" s="73">
        <v>0</v>
      </c>
      <c r="CB463" s="73">
        <v>0</v>
      </c>
      <c r="CC463" s="73">
        <v>0</v>
      </c>
      <c r="CD463" s="73">
        <v>0</v>
      </c>
      <c r="CE463" s="73">
        <v>0</v>
      </c>
      <c r="CF463" s="73">
        <v>0</v>
      </c>
      <c r="CG463" s="73">
        <v>0</v>
      </c>
      <c r="CH463" s="73">
        <v>0</v>
      </c>
      <c r="CI463" s="73">
        <v>0</v>
      </c>
      <c r="CJ463" s="73">
        <v>0</v>
      </c>
      <c r="CK463" s="63" t="s">
        <v>3613</v>
      </c>
      <c r="CL463" s="74" t="s">
        <v>3138</v>
      </c>
      <c r="CM463" s="74" t="s">
        <v>3139</v>
      </c>
      <c r="CN463" s="74" t="s">
        <v>1392</v>
      </c>
      <c r="CO463" s="60">
        <v>3</v>
      </c>
      <c r="CP463" s="61" t="s">
        <v>3472</v>
      </c>
      <c r="CQ463" s="60">
        <v>301</v>
      </c>
      <c r="CR463" s="61" t="s">
        <v>3473</v>
      </c>
      <c r="CS463" s="60">
        <v>30101</v>
      </c>
      <c r="CT463" s="61" t="s">
        <v>3474</v>
      </c>
      <c r="CU463" s="62">
        <v>3010101</v>
      </c>
      <c r="CV463" s="63" t="s">
        <v>3475</v>
      </c>
      <c r="CW463" s="100" t="s">
        <v>3574</v>
      </c>
      <c r="CX463" s="100" t="s">
        <v>3472</v>
      </c>
      <c r="CY463" s="100" t="s">
        <v>3473</v>
      </c>
      <c r="CZ463" s="100" t="s">
        <v>3474</v>
      </c>
      <c r="DA463" s="100" t="s">
        <v>3475</v>
      </c>
    </row>
    <row r="464" spans="2:105" ht="127.5" hidden="1" x14ac:dyDescent="0.25">
      <c r="B464" s="99" t="s">
        <v>3614</v>
      </c>
      <c r="C464" s="75" t="s">
        <v>3615</v>
      </c>
      <c r="D464" s="100" t="s">
        <v>589</v>
      </c>
      <c r="E464" s="65" t="s">
        <v>3554</v>
      </c>
      <c r="F464" s="63" t="s">
        <v>3555</v>
      </c>
      <c r="G464" s="62" t="s">
        <v>183</v>
      </c>
      <c r="H464" s="63" t="s">
        <v>592</v>
      </c>
      <c r="I464" s="63" t="s">
        <v>185</v>
      </c>
      <c r="J464" s="311"/>
      <c r="K464" s="310"/>
      <c r="L464" s="63" t="s">
        <v>3523</v>
      </c>
      <c r="M464" s="63" t="s">
        <v>3616</v>
      </c>
      <c r="N464" s="63" t="s">
        <v>3617</v>
      </c>
      <c r="O464" s="63" t="s">
        <v>3618</v>
      </c>
      <c r="P464" s="63" t="s">
        <v>3619</v>
      </c>
      <c r="Q464" s="63"/>
      <c r="R464" s="63"/>
      <c r="S464" s="68">
        <v>0</v>
      </c>
      <c r="T464" s="69">
        <v>50</v>
      </c>
      <c r="U464" s="69">
        <v>100</v>
      </c>
      <c r="V464" s="69">
        <v>0</v>
      </c>
      <c r="W464" s="69">
        <v>0</v>
      </c>
      <c r="X464" s="71">
        <v>200000000</v>
      </c>
      <c r="Y464" s="78">
        <v>200000000</v>
      </c>
      <c r="Z464" s="79"/>
      <c r="AA464" s="79"/>
      <c r="AB464" s="79"/>
      <c r="AC464" s="79"/>
      <c r="AD464" s="79"/>
      <c r="AE464" s="79"/>
      <c r="AF464" s="79"/>
      <c r="AG464" s="79"/>
      <c r="AH464" s="79"/>
      <c r="AI464" s="79"/>
      <c r="AJ464" s="79"/>
      <c r="AK464" s="71">
        <v>100000000</v>
      </c>
      <c r="AL464" s="78">
        <v>100000000</v>
      </c>
      <c r="AM464" s="79"/>
      <c r="AN464" s="79"/>
      <c r="AO464" s="79"/>
      <c r="AP464" s="79"/>
      <c r="AQ464" s="79"/>
      <c r="AR464" s="79"/>
      <c r="AS464" s="79"/>
      <c r="AT464" s="79"/>
      <c r="AU464" s="79"/>
      <c r="AV464" s="79"/>
      <c r="AW464" s="79"/>
      <c r="AX464" s="71">
        <v>0</v>
      </c>
      <c r="AY464" s="79"/>
      <c r="AZ464" s="79"/>
      <c r="BA464" s="79"/>
      <c r="BB464" s="79"/>
      <c r="BC464" s="79"/>
      <c r="BD464" s="79"/>
      <c r="BE464" s="79"/>
      <c r="BF464" s="79"/>
      <c r="BG464" s="79"/>
      <c r="BH464" s="79"/>
      <c r="BI464" s="79"/>
      <c r="BJ464" s="79"/>
      <c r="BK464" s="71">
        <v>0</v>
      </c>
      <c r="BL464" s="79"/>
      <c r="BM464" s="79"/>
      <c r="BN464" s="79"/>
      <c r="BO464" s="79"/>
      <c r="BP464" s="79"/>
      <c r="BQ464" s="79"/>
      <c r="BR464" s="79"/>
      <c r="BS464" s="79"/>
      <c r="BT464" s="79"/>
      <c r="BU464" s="79"/>
      <c r="BV464" s="79"/>
      <c r="BW464" s="79"/>
      <c r="BX464" s="71">
        <v>300000000</v>
      </c>
      <c r="BY464" s="73">
        <v>300000000</v>
      </c>
      <c r="BZ464" s="73">
        <v>0</v>
      </c>
      <c r="CA464" s="73">
        <v>0</v>
      </c>
      <c r="CB464" s="73">
        <v>0</v>
      </c>
      <c r="CC464" s="73">
        <v>0</v>
      </c>
      <c r="CD464" s="73">
        <v>0</v>
      </c>
      <c r="CE464" s="73">
        <v>0</v>
      </c>
      <c r="CF464" s="73">
        <v>0</v>
      </c>
      <c r="CG464" s="73">
        <v>0</v>
      </c>
      <c r="CH464" s="73">
        <v>0</v>
      </c>
      <c r="CI464" s="73">
        <v>0</v>
      </c>
      <c r="CJ464" s="73">
        <v>0</v>
      </c>
      <c r="CK464" s="87" t="s">
        <v>3620</v>
      </c>
      <c r="CL464" s="90" t="s">
        <v>1154</v>
      </c>
      <c r="CM464" s="90" t="s">
        <v>1155</v>
      </c>
      <c r="CN464" s="90" t="s">
        <v>1392</v>
      </c>
      <c r="CO464" s="60">
        <v>3</v>
      </c>
      <c r="CP464" s="61" t="s">
        <v>3472</v>
      </c>
      <c r="CQ464" s="60">
        <v>301</v>
      </c>
      <c r="CR464" s="61" t="s">
        <v>3473</v>
      </c>
      <c r="CS464" s="60">
        <v>30101</v>
      </c>
      <c r="CT464" s="61" t="s">
        <v>3474</v>
      </c>
      <c r="CU464" s="62">
        <v>3010101</v>
      </c>
      <c r="CV464" s="63" t="s">
        <v>3475</v>
      </c>
      <c r="CW464" s="100" t="s">
        <v>3562</v>
      </c>
      <c r="CX464" s="100" t="s">
        <v>3472</v>
      </c>
      <c r="CY464" s="100" t="s">
        <v>3473</v>
      </c>
      <c r="CZ464" s="100" t="s">
        <v>3474</v>
      </c>
      <c r="DA464" s="100" t="s">
        <v>3475</v>
      </c>
    </row>
    <row r="465" spans="2:105" ht="102" hidden="1" x14ac:dyDescent="0.25">
      <c r="B465" s="99" t="s">
        <v>3621</v>
      </c>
      <c r="C465" s="99" t="s">
        <v>3622</v>
      </c>
      <c r="D465" s="63" t="s">
        <v>1032</v>
      </c>
      <c r="E465" s="100" t="s">
        <v>3554</v>
      </c>
      <c r="F465" s="63" t="s">
        <v>3555</v>
      </c>
      <c r="G465" s="62" t="s">
        <v>183</v>
      </c>
      <c r="H465" s="63" t="s">
        <v>580</v>
      </c>
      <c r="I465" s="63" t="s">
        <v>185</v>
      </c>
      <c r="J465" s="307">
        <v>2015</v>
      </c>
      <c r="K465" s="308">
        <v>55</v>
      </c>
      <c r="L465" s="311" t="s">
        <v>3623</v>
      </c>
      <c r="M465" s="310" t="s">
        <v>3624</v>
      </c>
      <c r="N465" s="63" t="s">
        <v>3625</v>
      </c>
      <c r="O465" s="63" t="s">
        <v>3626</v>
      </c>
      <c r="P465" s="63" t="s">
        <v>246</v>
      </c>
      <c r="Q465" s="63" t="s">
        <v>3560</v>
      </c>
      <c r="R465" s="90"/>
      <c r="S465" s="68">
        <v>100</v>
      </c>
      <c r="T465" s="91">
        <v>75</v>
      </c>
      <c r="U465" s="91">
        <v>90</v>
      </c>
      <c r="V465" s="91">
        <v>100</v>
      </c>
      <c r="W465" s="91">
        <v>100</v>
      </c>
      <c r="X465" s="71">
        <v>145000000</v>
      </c>
      <c r="Y465" s="162"/>
      <c r="Z465" s="92"/>
      <c r="AA465" s="92"/>
      <c r="AB465" s="92"/>
      <c r="AC465" s="92"/>
      <c r="AD465" s="92"/>
      <c r="AE465" s="92">
        <v>5000000</v>
      </c>
      <c r="AF465" s="92"/>
      <c r="AG465" s="162"/>
      <c r="AH465" s="92"/>
      <c r="AI465" s="92">
        <v>72500000</v>
      </c>
      <c r="AJ465" s="92">
        <v>67500000</v>
      </c>
      <c r="AK465" s="71">
        <v>145000000</v>
      </c>
      <c r="AL465" s="162"/>
      <c r="AM465" s="92"/>
      <c r="AN465" s="92"/>
      <c r="AO465" s="92"/>
      <c r="AP465" s="92"/>
      <c r="AQ465" s="92"/>
      <c r="AR465" s="92">
        <v>5000000</v>
      </c>
      <c r="AS465" s="92"/>
      <c r="AT465" s="162"/>
      <c r="AU465" s="92"/>
      <c r="AV465" s="92">
        <v>72500000</v>
      </c>
      <c r="AW465" s="92">
        <v>67500000</v>
      </c>
      <c r="AX465" s="71">
        <v>145000000</v>
      </c>
      <c r="AY465" s="162"/>
      <c r="AZ465" s="92"/>
      <c r="BA465" s="92"/>
      <c r="BB465" s="92"/>
      <c r="BC465" s="92"/>
      <c r="BD465" s="92"/>
      <c r="BE465" s="92">
        <v>5000000</v>
      </c>
      <c r="BF465" s="92"/>
      <c r="BG465" s="162"/>
      <c r="BH465" s="92"/>
      <c r="BI465" s="92">
        <v>72500000</v>
      </c>
      <c r="BJ465" s="92">
        <v>67500000</v>
      </c>
      <c r="BK465" s="71">
        <v>565000000</v>
      </c>
      <c r="BL465" s="162"/>
      <c r="BM465" s="92"/>
      <c r="BN465" s="92"/>
      <c r="BO465" s="92"/>
      <c r="BP465" s="92"/>
      <c r="BQ465" s="92"/>
      <c r="BR465" s="92">
        <v>5000000</v>
      </c>
      <c r="BS465" s="92"/>
      <c r="BT465" s="162"/>
      <c r="BU465" s="92"/>
      <c r="BV465" s="92">
        <v>290000000</v>
      </c>
      <c r="BW465" s="92">
        <v>270000000</v>
      </c>
      <c r="BX465" s="71">
        <v>20000000</v>
      </c>
      <c r="BY465" s="93">
        <v>0</v>
      </c>
      <c r="BZ465" s="93">
        <v>0</v>
      </c>
      <c r="CA465" s="93">
        <v>0</v>
      </c>
      <c r="CB465" s="93">
        <v>0</v>
      </c>
      <c r="CC465" s="93">
        <v>0</v>
      </c>
      <c r="CD465" s="93">
        <v>0</v>
      </c>
      <c r="CE465" s="93">
        <v>20000000</v>
      </c>
      <c r="CF465" s="93">
        <v>0</v>
      </c>
      <c r="CG465" s="93">
        <v>0</v>
      </c>
      <c r="CH465" s="93">
        <v>0</v>
      </c>
      <c r="CI465" s="93"/>
      <c r="CJ465" s="93"/>
      <c r="CK465" s="87" t="s">
        <v>3627</v>
      </c>
      <c r="CL465" s="90" t="s">
        <v>2302</v>
      </c>
      <c r="CM465" s="90" t="s">
        <v>876</v>
      </c>
      <c r="CN465" s="90" t="s">
        <v>1392</v>
      </c>
      <c r="CO465" s="84">
        <v>3</v>
      </c>
      <c r="CP465" s="85" t="s">
        <v>3472</v>
      </c>
      <c r="CQ465" s="84">
        <v>301</v>
      </c>
      <c r="CR465" s="85" t="s">
        <v>3473</v>
      </c>
      <c r="CS465" s="84">
        <v>30101</v>
      </c>
      <c r="CT465" s="85" t="s">
        <v>3474</v>
      </c>
      <c r="CU465" s="86">
        <v>3010101</v>
      </c>
      <c r="CV465" s="87" t="s">
        <v>3475</v>
      </c>
      <c r="CW465" s="100" t="s">
        <v>3562</v>
      </c>
      <c r="CX465" s="100" t="s">
        <v>3472</v>
      </c>
      <c r="CY465" s="100" t="s">
        <v>3473</v>
      </c>
      <c r="CZ465" s="100" t="s">
        <v>3474</v>
      </c>
      <c r="DA465" s="100" t="s">
        <v>3475</v>
      </c>
    </row>
    <row r="466" spans="2:105" ht="102" hidden="1" x14ac:dyDescent="0.25">
      <c r="B466" s="99" t="s">
        <v>3628</v>
      </c>
      <c r="C466" s="99" t="s">
        <v>3629</v>
      </c>
      <c r="D466" s="63" t="s">
        <v>1032</v>
      </c>
      <c r="E466" s="100" t="s">
        <v>3554</v>
      </c>
      <c r="F466" s="63" t="s">
        <v>3555</v>
      </c>
      <c r="G466" s="62" t="s">
        <v>240</v>
      </c>
      <c r="H466" s="63" t="s">
        <v>580</v>
      </c>
      <c r="I466" s="63" t="s">
        <v>185</v>
      </c>
      <c r="J466" s="307">
        <v>2015</v>
      </c>
      <c r="K466" s="308">
        <v>82.25</v>
      </c>
      <c r="L466" s="311" t="s">
        <v>3630</v>
      </c>
      <c r="M466" s="310" t="s">
        <v>3631</v>
      </c>
      <c r="N466" s="63" t="s">
        <v>3632</v>
      </c>
      <c r="O466" s="63" t="s">
        <v>3633</v>
      </c>
      <c r="P466" s="63" t="s">
        <v>246</v>
      </c>
      <c r="Q466" s="63" t="s">
        <v>3634</v>
      </c>
      <c r="R466" s="90"/>
      <c r="S466" s="68">
        <v>100</v>
      </c>
      <c r="T466" s="91">
        <v>100</v>
      </c>
      <c r="U466" s="91">
        <v>100</v>
      </c>
      <c r="V466" s="91">
        <v>100</v>
      </c>
      <c r="W466" s="91">
        <v>100</v>
      </c>
      <c r="X466" s="71">
        <v>279640000</v>
      </c>
      <c r="Y466" s="151"/>
      <c r="Z466" s="92"/>
      <c r="AA466" s="92"/>
      <c r="AB466" s="92"/>
      <c r="AC466" s="92"/>
      <c r="AD466" s="92"/>
      <c r="AE466" s="92">
        <v>5000000</v>
      </c>
      <c r="AF466" s="92"/>
      <c r="AG466" s="162"/>
      <c r="AH466" s="92"/>
      <c r="AI466" s="92">
        <v>139820000</v>
      </c>
      <c r="AJ466" s="92">
        <v>134820000</v>
      </c>
      <c r="AK466" s="71">
        <v>298514800</v>
      </c>
      <c r="AL466" s="92"/>
      <c r="AM466" s="92"/>
      <c r="AN466" s="92"/>
      <c r="AO466" s="92"/>
      <c r="AP466" s="92"/>
      <c r="AQ466" s="92"/>
      <c r="AR466" s="92">
        <v>5000000</v>
      </c>
      <c r="AS466" s="92"/>
      <c r="AT466" s="162"/>
      <c r="AU466" s="92"/>
      <c r="AV466" s="92">
        <v>149257400</v>
      </c>
      <c r="AW466" s="92">
        <v>144257400</v>
      </c>
      <c r="AX466" s="71">
        <v>318710836</v>
      </c>
      <c r="AY466" s="92"/>
      <c r="AZ466" s="92"/>
      <c r="BA466" s="92"/>
      <c r="BB466" s="92"/>
      <c r="BC466" s="92"/>
      <c r="BD466" s="92"/>
      <c r="BE466" s="92">
        <v>5000000</v>
      </c>
      <c r="BF466" s="92"/>
      <c r="BG466" s="162"/>
      <c r="BH466" s="92"/>
      <c r="BI466" s="92">
        <v>159355418</v>
      </c>
      <c r="BJ466" s="92">
        <v>154355418</v>
      </c>
      <c r="BK466" s="71">
        <v>1143865636</v>
      </c>
      <c r="BL466" s="92"/>
      <c r="BM466" s="92"/>
      <c r="BN466" s="92"/>
      <c r="BO466" s="92"/>
      <c r="BP466" s="92"/>
      <c r="BQ466" s="92"/>
      <c r="BR466" s="92">
        <v>5000000</v>
      </c>
      <c r="BS466" s="92"/>
      <c r="BT466" s="162"/>
      <c r="BU466" s="92"/>
      <c r="BV466" s="92">
        <v>579432818</v>
      </c>
      <c r="BW466" s="92">
        <v>559432818</v>
      </c>
      <c r="BX466" s="71">
        <v>20000000</v>
      </c>
      <c r="BY466" s="93">
        <v>0</v>
      </c>
      <c r="BZ466" s="93">
        <v>0</v>
      </c>
      <c r="CA466" s="93">
        <v>0</v>
      </c>
      <c r="CB466" s="93">
        <v>0</v>
      </c>
      <c r="CC466" s="93">
        <v>0</v>
      </c>
      <c r="CD466" s="93">
        <v>0</v>
      </c>
      <c r="CE466" s="93">
        <v>20000000</v>
      </c>
      <c r="CF466" s="93">
        <v>0</v>
      </c>
      <c r="CG466" s="93">
        <v>0</v>
      </c>
      <c r="CH466" s="93">
        <v>0</v>
      </c>
      <c r="CI466" s="93"/>
      <c r="CJ466" s="93"/>
      <c r="CK466" s="63" t="s">
        <v>3635</v>
      </c>
      <c r="CL466" s="74" t="s">
        <v>2302</v>
      </c>
      <c r="CM466" s="74" t="s">
        <v>876</v>
      </c>
      <c r="CN466" s="74" t="s">
        <v>1392</v>
      </c>
      <c r="CO466" s="84">
        <v>3</v>
      </c>
      <c r="CP466" s="85" t="s">
        <v>3472</v>
      </c>
      <c r="CQ466" s="84">
        <v>301</v>
      </c>
      <c r="CR466" s="85" t="s">
        <v>3473</v>
      </c>
      <c r="CS466" s="84">
        <v>30101</v>
      </c>
      <c r="CT466" s="85" t="s">
        <v>3474</v>
      </c>
      <c r="CU466" s="86">
        <v>3010101</v>
      </c>
      <c r="CV466" s="87" t="s">
        <v>3475</v>
      </c>
      <c r="CW466" s="100" t="s">
        <v>3562</v>
      </c>
      <c r="CX466" s="100" t="s">
        <v>3472</v>
      </c>
      <c r="CY466" s="100" t="s">
        <v>3473</v>
      </c>
      <c r="CZ466" s="100" t="s">
        <v>3474</v>
      </c>
      <c r="DA466" s="100" t="s">
        <v>3475</v>
      </c>
    </row>
    <row r="467" spans="2:105" ht="102" hidden="1" x14ac:dyDescent="0.25">
      <c r="B467" s="99" t="s">
        <v>3636</v>
      </c>
      <c r="C467" s="65" t="s">
        <v>3637</v>
      </c>
      <c r="D467" s="100" t="s">
        <v>3638</v>
      </c>
      <c r="E467" s="65" t="s">
        <v>3639</v>
      </c>
      <c r="F467" s="63" t="s">
        <v>3640</v>
      </c>
      <c r="G467" s="62" t="s">
        <v>240</v>
      </c>
      <c r="H467" s="63" t="s">
        <v>580</v>
      </c>
      <c r="I467" s="63" t="s">
        <v>185</v>
      </c>
      <c r="J467" s="311">
        <v>2015</v>
      </c>
      <c r="K467" s="310">
        <v>1</v>
      </c>
      <c r="L467" s="63" t="s">
        <v>3623</v>
      </c>
      <c r="M467" s="63" t="s">
        <v>3641</v>
      </c>
      <c r="N467" s="63" t="s">
        <v>3642</v>
      </c>
      <c r="O467" s="63" t="s">
        <v>3643</v>
      </c>
      <c r="P467" s="63" t="s">
        <v>3644</v>
      </c>
      <c r="Q467" s="63"/>
      <c r="R467" s="63"/>
      <c r="S467" s="68">
        <v>1</v>
      </c>
      <c r="T467" s="69">
        <v>1</v>
      </c>
      <c r="U467" s="69">
        <v>1</v>
      </c>
      <c r="V467" s="69">
        <v>1</v>
      </c>
      <c r="W467" s="69">
        <v>1</v>
      </c>
      <c r="X467" s="71">
        <v>100000000</v>
      </c>
      <c r="Y467" s="79">
        <v>100000000</v>
      </c>
      <c r="Z467" s="79"/>
      <c r="AA467" s="79"/>
      <c r="AB467" s="79"/>
      <c r="AC467" s="79"/>
      <c r="AD467" s="79"/>
      <c r="AE467" s="79"/>
      <c r="AF467" s="79"/>
      <c r="AG467" s="79"/>
      <c r="AH467" s="79"/>
      <c r="AI467" s="79"/>
      <c r="AJ467" s="79"/>
      <c r="AK467" s="71">
        <v>100000000</v>
      </c>
      <c r="AL467" s="79">
        <v>100000000</v>
      </c>
      <c r="AM467" s="79"/>
      <c r="AN467" s="79"/>
      <c r="AO467" s="79"/>
      <c r="AP467" s="79"/>
      <c r="AQ467" s="79"/>
      <c r="AR467" s="79"/>
      <c r="AS467" s="79"/>
      <c r="AT467" s="79"/>
      <c r="AU467" s="79"/>
      <c r="AV467" s="79"/>
      <c r="AW467" s="79"/>
      <c r="AX467" s="71">
        <v>100000000</v>
      </c>
      <c r="AY467" s="79">
        <v>100000000</v>
      </c>
      <c r="AZ467" s="79"/>
      <c r="BA467" s="79"/>
      <c r="BB467" s="79"/>
      <c r="BC467" s="79"/>
      <c r="BD467" s="79"/>
      <c r="BE467" s="79"/>
      <c r="BF467" s="79"/>
      <c r="BG467" s="79"/>
      <c r="BH467" s="79"/>
      <c r="BI467" s="79"/>
      <c r="BJ467" s="79"/>
      <c r="BK467" s="71">
        <v>100000000</v>
      </c>
      <c r="BL467" s="79">
        <v>100000000</v>
      </c>
      <c r="BM467" s="79"/>
      <c r="BN467" s="79"/>
      <c r="BO467" s="79"/>
      <c r="BP467" s="79"/>
      <c r="BQ467" s="79"/>
      <c r="BR467" s="79"/>
      <c r="BS467" s="79"/>
      <c r="BT467" s="79"/>
      <c r="BU467" s="79"/>
      <c r="BV467" s="79"/>
      <c r="BW467" s="79"/>
      <c r="BX467" s="71">
        <v>400000000</v>
      </c>
      <c r="BY467" s="73">
        <v>400000000</v>
      </c>
      <c r="BZ467" s="73">
        <v>0</v>
      </c>
      <c r="CA467" s="73">
        <v>0</v>
      </c>
      <c r="CB467" s="73">
        <v>0</v>
      </c>
      <c r="CC467" s="73">
        <v>0</v>
      </c>
      <c r="CD467" s="73">
        <v>0</v>
      </c>
      <c r="CE467" s="73">
        <v>0</v>
      </c>
      <c r="CF467" s="73">
        <v>0</v>
      </c>
      <c r="CG467" s="73">
        <v>0</v>
      </c>
      <c r="CH467" s="73">
        <v>0</v>
      </c>
      <c r="CI467" s="73">
        <v>0</v>
      </c>
      <c r="CJ467" s="73">
        <v>0</v>
      </c>
      <c r="CK467" s="63" t="s">
        <v>3645</v>
      </c>
      <c r="CL467" s="74" t="s">
        <v>3138</v>
      </c>
      <c r="CM467" s="74" t="s">
        <v>3139</v>
      </c>
      <c r="CN467" s="74" t="s">
        <v>1392</v>
      </c>
      <c r="CO467" s="60">
        <v>3</v>
      </c>
      <c r="CP467" s="61" t="s">
        <v>3472</v>
      </c>
      <c r="CQ467" s="60">
        <v>301</v>
      </c>
      <c r="CR467" s="61" t="s">
        <v>3473</v>
      </c>
      <c r="CS467" s="60">
        <v>30101</v>
      </c>
      <c r="CT467" s="61" t="s">
        <v>3474</v>
      </c>
      <c r="CU467" s="62">
        <v>3010101</v>
      </c>
      <c r="CV467" s="63" t="s">
        <v>3475</v>
      </c>
      <c r="CW467" s="100" t="s">
        <v>3646</v>
      </c>
      <c r="CX467" s="100" t="s">
        <v>3472</v>
      </c>
      <c r="CY467" s="100" t="s">
        <v>3473</v>
      </c>
      <c r="CZ467" s="100" t="s">
        <v>3474</v>
      </c>
      <c r="DA467" s="100" t="s">
        <v>3475</v>
      </c>
    </row>
    <row r="468" spans="2:105" ht="102" hidden="1" x14ac:dyDescent="0.25">
      <c r="B468" s="99" t="s">
        <v>3647</v>
      </c>
      <c r="C468" s="65" t="s">
        <v>3648</v>
      </c>
      <c r="D468" s="100" t="s">
        <v>3638</v>
      </c>
      <c r="E468" s="65" t="s">
        <v>3639</v>
      </c>
      <c r="F468" s="63" t="s">
        <v>3640</v>
      </c>
      <c r="G468" s="62" t="s">
        <v>240</v>
      </c>
      <c r="H468" s="63" t="s">
        <v>580</v>
      </c>
      <c r="I468" s="63" t="s">
        <v>185</v>
      </c>
      <c r="J468" s="311">
        <v>2015</v>
      </c>
      <c r="K468" s="310">
        <v>3</v>
      </c>
      <c r="L468" s="63" t="s">
        <v>3623</v>
      </c>
      <c r="M468" s="63" t="s">
        <v>3649</v>
      </c>
      <c r="N468" s="63" t="s">
        <v>3650</v>
      </c>
      <c r="O468" s="63" t="s">
        <v>3651</v>
      </c>
      <c r="P468" s="63" t="s">
        <v>3644</v>
      </c>
      <c r="Q468" s="63"/>
      <c r="R468" s="63"/>
      <c r="S468" s="68">
        <v>3</v>
      </c>
      <c r="T468" s="69">
        <v>3</v>
      </c>
      <c r="U468" s="69">
        <v>3</v>
      </c>
      <c r="V468" s="69">
        <v>3</v>
      </c>
      <c r="W468" s="69">
        <v>3</v>
      </c>
      <c r="X468" s="71">
        <v>0</v>
      </c>
      <c r="Y468" s="79"/>
      <c r="Z468" s="79"/>
      <c r="AA468" s="79"/>
      <c r="AB468" s="79"/>
      <c r="AC468" s="79"/>
      <c r="AD468" s="79"/>
      <c r="AE468" s="79"/>
      <c r="AF468" s="79"/>
      <c r="AG468" s="79"/>
      <c r="AH468" s="79"/>
      <c r="AI468" s="79"/>
      <c r="AJ468" s="79"/>
      <c r="AK468" s="71">
        <v>0</v>
      </c>
      <c r="AL468" s="79"/>
      <c r="AM468" s="79"/>
      <c r="AN468" s="79"/>
      <c r="AO468" s="79"/>
      <c r="AP468" s="79"/>
      <c r="AQ468" s="79"/>
      <c r="AR468" s="79"/>
      <c r="AS468" s="79"/>
      <c r="AT468" s="79"/>
      <c r="AU468" s="79"/>
      <c r="AV468" s="79"/>
      <c r="AW468" s="79"/>
      <c r="AX468" s="71">
        <v>0</v>
      </c>
      <c r="AY468" s="79"/>
      <c r="AZ468" s="79"/>
      <c r="BA468" s="79"/>
      <c r="BB468" s="79"/>
      <c r="BC468" s="79"/>
      <c r="BD468" s="79"/>
      <c r="BE468" s="79"/>
      <c r="BF468" s="79"/>
      <c r="BG468" s="79"/>
      <c r="BH468" s="79"/>
      <c r="BI468" s="79"/>
      <c r="BJ468" s="79"/>
      <c r="BK468" s="71">
        <v>0</v>
      </c>
      <c r="BL468" s="79"/>
      <c r="BM468" s="79"/>
      <c r="BN468" s="79"/>
      <c r="BO468" s="79"/>
      <c r="BP468" s="79"/>
      <c r="BQ468" s="79"/>
      <c r="BR468" s="79"/>
      <c r="BS468" s="79"/>
      <c r="BT468" s="79"/>
      <c r="BU468" s="79"/>
      <c r="BV468" s="79"/>
      <c r="BW468" s="79"/>
      <c r="BX468" s="71">
        <v>0</v>
      </c>
      <c r="BY468" s="73">
        <v>0</v>
      </c>
      <c r="BZ468" s="73">
        <v>0</v>
      </c>
      <c r="CA468" s="73">
        <v>0</v>
      </c>
      <c r="CB468" s="73">
        <v>0</v>
      </c>
      <c r="CC468" s="73">
        <v>0</v>
      </c>
      <c r="CD468" s="73">
        <v>0</v>
      </c>
      <c r="CE468" s="73">
        <v>0</v>
      </c>
      <c r="CF468" s="73">
        <v>0</v>
      </c>
      <c r="CG468" s="73">
        <v>0</v>
      </c>
      <c r="CH468" s="73">
        <v>0</v>
      </c>
      <c r="CI468" s="73">
        <v>0</v>
      </c>
      <c r="CJ468" s="73">
        <v>0</v>
      </c>
      <c r="CK468" s="63" t="s">
        <v>3652</v>
      </c>
      <c r="CL468" s="74" t="s">
        <v>3138</v>
      </c>
      <c r="CM468" s="74" t="s">
        <v>3139</v>
      </c>
      <c r="CN468" s="74" t="s">
        <v>1392</v>
      </c>
      <c r="CO468" s="60">
        <v>3</v>
      </c>
      <c r="CP468" s="61" t="s">
        <v>3472</v>
      </c>
      <c r="CQ468" s="60">
        <v>301</v>
      </c>
      <c r="CR468" s="61" t="s">
        <v>3473</v>
      </c>
      <c r="CS468" s="60">
        <v>30101</v>
      </c>
      <c r="CT468" s="61" t="s">
        <v>3474</v>
      </c>
      <c r="CU468" s="62">
        <v>3010101</v>
      </c>
      <c r="CV468" s="63" t="s">
        <v>3475</v>
      </c>
      <c r="CW468" s="100" t="s">
        <v>3646</v>
      </c>
      <c r="CX468" s="100" t="s">
        <v>3472</v>
      </c>
      <c r="CY468" s="100" t="s">
        <v>3473</v>
      </c>
      <c r="CZ468" s="100" t="s">
        <v>3474</v>
      </c>
      <c r="DA468" s="100" t="s">
        <v>3475</v>
      </c>
    </row>
    <row r="469" spans="2:105" ht="114.75" hidden="1" x14ac:dyDescent="0.25">
      <c r="B469" s="99" t="s">
        <v>3653</v>
      </c>
      <c r="C469" s="65" t="s">
        <v>3654</v>
      </c>
      <c r="D469" s="63" t="s">
        <v>486</v>
      </c>
      <c r="E469" s="65" t="s">
        <v>3655</v>
      </c>
      <c r="F469" s="63" t="s">
        <v>3656</v>
      </c>
      <c r="G469" s="62" t="s">
        <v>183</v>
      </c>
      <c r="H469" s="63" t="s">
        <v>2611</v>
      </c>
      <c r="I469" s="63" t="s">
        <v>185</v>
      </c>
      <c r="J469" s="311">
        <v>2015</v>
      </c>
      <c r="K469" s="310" t="s">
        <v>3657</v>
      </c>
      <c r="L469" s="63" t="s">
        <v>2622</v>
      </c>
      <c r="M469" s="63" t="s">
        <v>3658</v>
      </c>
      <c r="N469" s="63" t="s">
        <v>2689</v>
      </c>
      <c r="O469" s="63" t="s">
        <v>3659</v>
      </c>
      <c r="P469" s="63" t="s">
        <v>232</v>
      </c>
      <c r="Q469" s="63"/>
      <c r="R469" s="63"/>
      <c r="S469" s="68">
        <v>3</v>
      </c>
      <c r="T469" s="69">
        <v>0</v>
      </c>
      <c r="U469" s="69">
        <v>1</v>
      </c>
      <c r="V469" s="69">
        <v>2</v>
      </c>
      <c r="W469" s="69">
        <v>3</v>
      </c>
      <c r="X469" s="71">
        <v>0</v>
      </c>
      <c r="Y469" s="79"/>
      <c r="Z469" s="79"/>
      <c r="AA469" s="79"/>
      <c r="AB469" s="79"/>
      <c r="AC469" s="79"/>
      <c r="AD469" s="79"/>
      <c r="AE469" s="79"/>
      <c r="AF469" s="79"/>
      <c r="AG469" s="79"/>
      <c r="AH469" s="79"/>
      <c r="AI469" s="79"/>
      <c r="AJ469" s="79"/>
      <c r="AK469" s="71">
        <v>50000000</v>
      </c>
      <c r="AL469" s="79">
        <v>50000000</v>
      </c>
      <c r="AM469" s="79"/>
      <c r="AN469" s="79"/>
      <c r="AO469" s="79"/>
      <c r="AP469" s="79"/>
      <c r="AQ469" s="79"/>
      <c r="AR469" s="79"/>
      <c r="AS469" s="79"/>
      <c r="AT469" s="79"/>
      <c r="AU469" s="79"/>
      <c r="AV469" s="79"/>
      <c r="AW469" s="79"/>
      <c r="AX469" s="71">
        <v>50000000</v>
      </c>
      <c r="AY469" s="79">
        <v>50000000</v>
      </c>
      <c r="AZ469" s="79"/>
      <c r="BA469" s="79"/>
      <c r="BB469" s="79"/>
      <c r="BC469" s="79"/>
      <c r="BD469" s="79"/>
      <c r="BE469" s="79"/>
      <c r="BF469" s="79"/>
      <c r="BG469" s="79"/>
      <c r="BH469" s="79"/>
      <c r="BI469" s="79"/>
      <c r="BJ469" s="79"/>
      <c r="BK469" s="71">
        <v>75000000</v>
      </c>
      <c r="BL469" s="79">
        <v>75000000</v>
      </c>
      <c r="BM469" s="79"/>
      <c r="BN469" s="79"/>
      <c r="BO469" s="79"/>
      <c r="BP469" s="79"/>
      <c r="BQ469" s="79"/>
      <c r="BR469" s="79"/>
      <c r="BS469" s="79"/>
      <c r="BT469" s="79"/>
      <c r="BU469" s="79"/>
      <c r="BV469" s="79"/>
      <c r="BW469" s="79"/>
      <c r="BX469" s="71">
        <v>175000000</v>
      </c>
      <c r="BY469" s="73">
        <v>175000000</v>
      </c>
      <c r="BZ469" s="73">
        <v>0</v>
      </c>
      <c r="CA469" s="73">
        <v>0</v>
      </c>
      <c r="CB469" s="73">
        <v>0</v>
      </c>
      <c r="CC469" s="73">
        <v>0</v>
      </c>
      <c r="CD469" s="73">
        <v>0</v>
      </c>
      <c r="CE469" s="73">
        <v>0</v>
      </c>
      <c r="CF469" s="73">
        <v>0</v>
      </c>
      <c r="CG469" s="73">
        <v>0</v>
      </c>
      <c r="CH469" s="73">
        <v>0</v>
      </c>
      <c r="CI469" s="73">
        <v>0</v>
      </c>
      <c r="CJ469" s="73">
        <v>0</v>
      </c>
      <c r="CK469" s="63" t="s">
        <v>3660</v>
      </c>
      <c r="CL469" s="74" t="s">
        <v>1989</v>
      </c>
      <c r="CM469" s="74" t="s">
        <v>1990</v>
      </c>
      <c r="CN469" s="74" t="s">
        <v>1392</v>
      </c>
      <c r="CO469" s="60">
        <v>3</v>
      </c>
      <c r="CP469" s="61" t="s">
        <v>3472</v>
      </c>
      <c r="CQ469" s="60">
        <v>301</v>
      </c>
      <c r="CR469" s="61" t="s">
        <v>3473</v>
      </c>
      <c r="CS469" s="60">
        <v>30101</v>
      </c>
      <c r="CT469" s="61" t="s">
        <v>3474</v>
      </c>
      <c r="CU469" s="62">
        <v>3010101</v>
      </c>
      <c r="CV469" s="63" t="s">
        <v>3475</v>
      </c>
      <c r="CW469" s="100" t="s">
        <v>3661</v>
      </c>
      <c r="CX469" s="100" t="s">
        <v>3472</v>
      </c>
      <c r="CY469" s="100" t="s">
        <v>3473</v>
      </c>
      <c r="CZ469" s="100" t="s">
        <v>3474</v>
      </c>
      <c r="DA469" s="100" t="s">
        <v>3475</v>
      </c>
    </row>
    <row r="470" spans="2:105" ht="114.75" hidden="1" x14ac:dyDescent="0.25">
      <c r="B470" s="99" t="s">
        <v>3662</v>
      </c>
      <c r="C470" s="65" t="s">
        <v>3663</v>
      </c>
      <c r="D470" s="63" t="s">
        <v>3664</v>
      </c>
      <c r="E470" s="65" t="s">
        <v>3655</v>
      </c>
      <c r="F470" s="63" t="s">
        <v>3656</v>
      </c>
      <c r="G470" s="62" t="s">
        <v>183</v>
      </c>
      <c r="H470" s="63" t="s">
        <v>580</v>
      </c>
      <c r="I470" s="63" t="s">
        <v>185</v>
      </c>
      <c r="J470" s="311">
        <v>2015</v>
      </c>
      <c r="K470" s="310">
        <v>0</v>
      </c>
      <c r="L470" s="63" t="s">
        <v>186</v>
      </c>
      <c r="M470" s="63" t="s">
        <v>3665</v>
      </c>
      <c r="N470" s="63" t="s">
        <v>3666</v>
      </c>
      <c r="O470" s="63" t="s">
        <v>3667</v>
      </c>
      <c r="P470" s="63"/>
      <c r="Q470" s="63"/>
      <c r="R470" s="63"/>
      <c r="S470" s="68">
        <v>50</v>
      </c>
      <c r="T470" s="69">
        <v>12</v>
      </c>
      <c r="U470" s="69">
        <v>24</v>
      </c>
      <c r="V470" s="69">
        <v>37</v>
      </c>
      <c r="W470" s="69">
        <v>50</v>
      </c>
      <c r="X470" s="71">
        <v>2000000000</v>
      </c>
      <c r="Y470" s="79">
        <v>2000000000</v>
      </c>
      <c r="Z470" s="79"/>
      <c r="AA470" s="79"/>
      <c r="AB470" s="79"/>
      <c r="AC470" s="79"/>
      <c r="AD470" s="79"/>
      <c r="AE470" s="79"/>
      <c r="AF470" s="79"/>
      <c r="AG470" s="79"/>
      <c r="AH470" s="79"/>
      <c r="AI470" s="79"/>
      <c r="AJ470" s="79"/>
      <c r="AK470" s="71">
        <v>2000000000</v>
      </c>
      <c r="AL470" s="79">
        <v>2000000000</v>
      </c>
      <c r="AM470" s="79"/>
      <c r="AN470" s="79"/>
      <c r="AO470" s="79"/>
      <c r="AP470" s="79"/>
      <c r="AQ470" s="79"/>
      <c r="AR470" s="79"/>
      <c r="AS470" s="79"/>
      <c r="AT470" s="79"/>
      <c r="AU470" s="79"/>
      <c r="AV470" s="79"/>
      <c r="AW470" s="79"/>
      <c r="AX470" s="71">
        <v>2000000000</v>
      </c>
      <c r="AY470" s="79">
        <v>2000000000</v>
      </c>
      <c r="AZ470" s="79"/>
      <c r="BA470" s="79"/>
      <c r="BB470" s="79"/>
      <c r="BC470" s="79"/>
      <c r="BD470" s="79"/>
      <c r="BE470" s="79"/>
      <c r="BF470" s="79"/>
      <c r="BG470" s="79"/>
      <c r="BH470" s="79"/>
      <c r="BI470" s="79"/>
      <c r="BJ470" s="79"/>
      <c r="BK470" s="71">
        <v>2000000000</v>
      </c>
      <c r="BL470" s="79">
        <v>2000000000</v>
      </c>
      <c r="BM470" s="79"/>
      <c r="BN470" s="79"/>
      <c r="BO470" s="79"/>
      <c r="BP470" s="79"/>
      <c r="BQ470" s="79"/>
      <c r="BR470" s="79"/>
      <c r="BS470" s="79"/>
      <c r="BT470" s="79"/>
      <c r="BU470" s="79"/>
      <c r="BV470" s="79"/>
      <c r="BW470" s="79"/>
      <c r="BX470" s="71">
        <v>8000000000</v>
      </c>
      <c r="BY470" s="73">
        <v>8000000000</v>
      </c>
      <c r="BZ470" s="73">
        <v>0</v>
      </c>
      <c r="CA470" s="73">
        <v>0</v>
      </c>
      <c r="CB470" s="73">
        <v>0</v>
      </c>
      <c r="CC470" s="73">
        <v>0</v>
      </c>
      <c r="CD470" s="73">
        <v>0</v>
      </c>
      <c r="CE470" s="73">
        <v>0</v>
      </c>
      <c r="CF470" s="73">
        <v>0</v>
      </c>
      <c r="CG470" s="73">
        <v>0</v>
      </c>
      <c r="CH470" s="73">
        <v>0</v>
      </c>
      <c r="CI470" s="73">
        <v>0</v>
      </c>
      <c r="CJ470" s="73">
        <v>0</v>
      </c>
      <c r="CK470" s="63" t="s">
        <v>3668</v>
      </c>
      <c r="CL470" s="74" t="s">
        <v>3138</v>
      </c>
      <c r="CM470" s="74" t="s">
        <v>3139</v>
      </c>
      <c r="CN470" s="74" t="s">
        <v>1392</v>
      </c>
      <c r="CO470" s="60">
        <v>3</v>
      </c>
      <c r="CP470" s="61" t="s">
        <v>3472</v>
      </c>
      <c r="CQ470" s="60">
        <v>301</v>
      </c>
      <c r="CR470" s="61" t="s">
        <v>3473</v>
      </c>
      <c r="CS470" s="60">
        <v>30101</v>
      </c>
      <c r="CT470" s="61" t="s">
        <v>3474</v>
      </c>
      <c r="CU470" s="62">
        <v>3010101</v>
      </c>
      <c r="CV470" s="63" t="s">
        <v>3475</v>
      </c>
      <c r="CW470" s="100" t="s">
        <v>3661</v>
      </c>
      <c r="CX470" s="100" t="s">
        <v>3472</v>
      </c>
      <c r="CY470" s="100" t="s">
        <v>3473</v>
      </c>
      <c r="CZ470" s="100" t="s">
        <v>3474</v>
      </c>
      <c r="DA470" s="100" t="s">
        <v>3475</v>
      </c>
    </row>
    <row r="471" spans="2:105" ht="114.75" hidden="1" x14ac:dyDescent="0.25">
      <c r="B471" s="65" t="s">
        <v>3669</v>
      </c>
      <c r="C471" s="75" t="s">
        <v>3670</v>
      </c>
      <c r="D471" s="63" t="s">
        <v>3464</v>
      </c>
      <c r="E471" s="65" t="s">
        <v>3655</v>
      </c>
      <c r="F471" s="63" t="s">
        <v>3656</v>
      </c>
      <c r="G471" s="62" t="s">
        <v>183</v>
      </c>
      <c r="H471" s="63" t="s">
        <v>580</v>
      </c>
      <c r="I471" s="63" t="s">
        <v>185</v>
      </c>
      <c r="J471" s="311">
        <v>2015</v>
      </c>
      <c r="K471" s="310">
        <v>0</v>
      </c>
      <c r="L471" s="63" t="s">
        <v>186</v>
      </c>
      <c r="M471" s="63" t="s">
        <v>3671</v>
      </c>
      <c r="N471" s="63" t="s">
        <v>3672</v>
      </c>
      <c r="O471" s="63" t="s">
        <v>3673</v>
      </c>
      <c r="P471" s="63" t="s">
        <v>3470</v>
      </c>
      <c r="Q471" s="63"/>
      <c r="R471" s="63"/>
      <c r="S471" s="68">
        <v>1</v>
      </c>
      <c r="T471" s="69">
        <v>0.38</v>
      </c>
      <c r="U471" s="69">
        <v>0.56000000000000005</v>
      </c>
      <c r="V471" s="69">
        <v>0.74</v>
      </c>
      <c r="W471" s="69">
        <v>1</v>
      </c>
      <c r="X471" s="71">
        <v>4600000000</v>
      </c>
      <c r="Y471" s="79">
        <v>4600000000</v>
      </c>
      <c r="Z471" s="79"/>
      <c r="AA471" s="79"/>
      <c r="AB471" s="79"/>
      <c r="AC471" s="79"/>
      <c r="AD471" s="79"/>
      <c r="AE471" s="79"/>
      <c r="AF471" s="79"/>
      <c r="AG471" s="79"/>
      <c r="AH471" s="79"/>
      <c r="AI471" s="79"/>
      <c r="AJ471" s="79"/>
      <c r="AK471" s="71">
        <v>2200000000</v>
      </c>
      <c r="AL471" s="79">
        <v>2200000000</v>
      </c>
      <c r="AM471" s="79"/>
      <c r="AN471" s="79"/>
      <c r="AO471" s="79"/>
      <c r="AP471" s="79"/>
      <c r="AQ471" s="79"/>
      <c r="AR471" s="79"/>
      <c r="AS471" s="79"/>
      <c r="AT471" s="79"/>
      <c r="AU471" s="79"/>
      <c r="AV471" s="79"/>
      <c r="AW471" s="79"/>
      <c r="AX471" s="71">
        <v>2200000000</v>
      </c>
      <c r="AY471" s="79">
        <v>2200000000</v>
      </c>
      <c r="AZ471" s="79"/>
      <c r="BA471" s="79"/>
      <c r="BB471" s="79"/>
      <c r="BC471" s="79"/>
      <c r="BD471" s="79"/>
      <c r="BE471" s="79"/>
      <c r="BF471" s="79"/>
      <c r="BG471" s="79"/>
      <c r="BH471" s="79"/>
      <c r="BI471" s="79"/>
      <c r="BJ471" s="79"/>
      <c r="BK471" s="71">
        <v>3000000000</v>
      </c>
      <c r="BL471" s="79">
        <v>3000000000</v>
      </c>
      <c r="BM471" s="79"/>
      <c r="BN471" s="79"/>
      <c r="BO471" s="79"/>
      <c r="BP471" s="79"/>
      <c r="BQ471" s="79"/>
      <c r="BR471" s="79"/>
      <c r="BS471" s="79"/>
      <c r="BT471" s="79"/>
      <c r="BU471" s="79"/>
      <c r="BV471" s="79"/>
      <c r="BW471" s="79"/>
      <c r="BX471" s="71">
        <v>12000000000</v>
      </c>
      <c r="BY471" s="73">
        <v>12000000000</v>
      </c>
      <c r="BZ471" s="73">
        <v>0</v>
      </c>
      <c r="CA471" s="73">
        <v>0</v>
      </c>
      <c r="CB471" s="73">
        <v>0</v>
      </c>
      <c r="CC471" s="73">
        <v>0</v>
      </c>
      <c r="CD471" s="73">
        <v>0</v>
      </c>
      <c r="CE471" s="73">
        <v>0</v>
      </c>
      <c r="CF471" s="73">
        <v>0</v>
      </c>
      <c r="CG471" s="73">
        <v>0</v>
      </c>
      <c r="CH471" s="73">
        <v>0</v>
      </c>
      <c r="CI471" s="73">
        <v>0</v>
      </c>
      <c r="CJ471" s="73">
        <v>0</v>
      </c>
      <c r="CK471" s="63" t="s">
        <v>3674</v>
      </c>
      <c r="CL471" s="74" t="s">
        <v>3138</v>
      </c>
      <c r="CM471" s="74" t="s">
        <v>3139</v>
      </c>
      <c r="CN471" s="74" t="s">
        <v>1392</v>
      </c>
      <c r="CO471" s="60">
        <v>3</v>
      </c>
      <c r="CP471" s="61" t="s">
        <v>3472</v>
      </c>
      <c r="CQ471" s="60">
        <v>301</v>
      </c>
      <c r="CR471" s="61" t="s">
        <v>3473</v>
      </c>
      <c r="CS471" s="60">
        <v>30101</v>
      </c>
      <c r="CT471" s="61" t="s">
        <v>3474</v>
      </c>
      <c r="CU471" s="62">
        <v>3010102</v>
      </c>
      <c r="CV471" s="63" t="s">
        <v>3675</v>
      </c>
      <c r="CW471" s="100" t="s">
        <v>3661</v>
      </c>
      <c r="CX471" s="100" t="s">
        <v>3472</v>
      </c>
      <c r="CY471" s="100" t="s">
        <v>3473</v>
      </c>
      <c r="CZ471" s="100" t="s">
        <v>3474</v>
      </c>
      <c r="DA471" s="100" t="s">
        <v>3675</v>
      </c>
    </row>
    <row r="472" spans="2:105" ht="114.75" hidden="1" x14ac:dyDescent="0.25">
      <c r="B472" s="65" t="s">
        <v>3676</v>
      </c>
      <c r="C472" s="65" t="s">
        <v>3677</v>
      </c>
      <c r="D472" s="63" t="s">
        <v>709</v>
      </c>
      <c r="E472" s="65" t="s">
        <v>3655</v>
      </c>
      <c r="F472" s="63" t="s">
        <v>3656</v>
      </c>
      <c r="G472" s="62" t="s">
        <v>240</v>
      </c>
      <c r="H472" s="63" t="s">
        <v>710</v>
      </c>
      <c r="I472" s="63" t="s">
        <v>185</v>
      </c>
      <c r="J472" s="311">
        <v>2015</v>
      </c>
      <c r="K472" s="310">
        <v>0</v>
      </c>
      <c r="L472" s="63" t="s">
        <v>778</v>
      </c>
      <c r="M472" s="63" t="s">
        <v>1710</v>
      </c>
      <c r="N472" s="63" t="s">
        <v>1711</v>
      </c>
      <c r="O472" s="63" t="s">
        <v>1712</v>
      </c>
      <c r="P472" s="63" t="s">
        <v>1713</v>
      </c>
      <c r="Q472" s="63"/>
      <c r="R472" s="63"/>
      <c r="S472" s="68">
        <v>80</v>
      </c>
      <c r="T472" s="69">
        <v>25</v>
      </c>
      <c r="U472" s="69">
        <v>45</v>
      </c>
      <c r="V472" s="69">
        <v>65</v>
      </c>
      <c r="W472" s="69">
        <v>80</v>
      </c>
      <c r="X472" s="71">
        <v>888542981</v>
      </c>
      <c r="Y472" s="79">
        <v>888542981</v>
      </c>
      <c r="Z472" s="79"/>
      <c r="AA472" s="79"/>
      <c r="AB472" s="79"/>
      <c r="AC472" s="79"/>
      <c r="AD472" s="79"/>
      <c r="AE472" s="79"/>
      <c r="AF472" s="79"/>
      <c r="AG472" s="79"/>
      <c r="AH472" s="79"/>
      <c r="AI472" s="79"/>
      <c r="AJ472" s="79"/>
      <c r="AK472" s="71">
        <v>600000000</v>
      </c>
      <c r="AL472" s="79">
        <v>600000000</v>
      </c>
      <c r="AM472" s="79"/>
      <c r="AN472" s="79"/>
      <c r="AO472" s="79"/>
      <c r="AP472" s="79"/>
      <c r="AQ472" s="79"/>
      <c r="AR472" s="79"/>
      <c r="AS472" s="79"/>
      <c r="AT472" s="79"/>
      <c r="AU472" s="79"/>
      <c r="AV472" s="79"/>
      <c r="AW472" s="79"/>
      <c r="AX472" s="71">
        <v>700000000</v>
      </c>
      <c r="AY472" s="79">
        <v>700000000</v>
      </c>
      <c r="AZ472" s="79"/>
      <c r="BA472" s="79"/>
      <c r="BB472" s="79"/>
      <c r="BC472" s="79"/>
      <c r="BD472" s="79"/>
      <c r="BE472" s="79"/>
      <c r="BF472" s="79"/>
      <c r="BG472" s="79"/>
      <c r="BH472" s="79"/>
      <c r="BI472" s="79"/>
      <c r="BJ472" s="79"/>
      <c r="BK472" s="71">
        <v>800000000</v>
      </c>
      <c r="BL472" s="79">
        <v>800000000</v>
      </c>
      <c r="BM472" s="79"/>
      <c r="BN472" s="79"/>
      <c r="BO472" s="79"/>
      <c r="BP472" s="79"/>
      <c r="BQ472" s="79"/>
      <c r="BR472" s="79"/>
      <c r="BS472" s="79"/>
      <c r="BT472" s="79"/>
      <c r="BU472" s="79"/>
      <c r="BV472" s="79"/>
      <c r="BW472" s="79"/>
      <c r="BX472" s="71">
        <v>2988542981</v>
      </c>
      <c r="BY472" s="73">
        <v>2988542981</v>
      </c>
      <c r="BZ472" s="73">
        <v>0</v>
      </c>
      <c r="CA472" s="73">
        <v>0</v>
      </c>
      <c r="CB472" s="73">
        <v>0</v>
      </c>
      <c r="CC472" s="73">
        <v>0</v>
      </c>
      <c r="CD472" s="73">
        <v>0</v>
      </c>
      <c r="CE472" s="73">
        <v>0</v>
      </c>
      <c r="CF472" s="73">
        <v>0</v>
      </c>
      <c r="CG472" s="73">
        <v>0</v>
      </c>
      <c r="CH472" s="73">
        <v>0</v>
      </c>
      <c r="CI472" s="73">
        <v>0</v>
      </c>
      <c r="CJ472" s="73">
        <v>0</v>
      </c>
      <c r="CK472" s="63" t="s">
        <v>3678</v>
      </c>
      <c r="CL472" s="74" t="s">
        <v>717</v>
      </c>
      <c r="CM472" s="74" t="s">
        <v>718</v>
      </c>
      <c r="CN472" s="74" t="s">
        <v>1392</v>
      </c>
      <c r="CO472" s="60">
        <v>3</v>
      </c>
      <c r="CP472" s="61" t="s">
        <v>3472</v>
      </c>
      <c r="CQ472" s="60">
        <v>301</v>
      </c>
      <c r="CR472" s="61" t="s">
        <v>3473</v>
      </c>
      <c r="CS472" s="60">
        <v>30101</v>
      </c>
      <c r="CT472" s="61" t="s">
        <v>3474</v>
      </c>
      <c r="CU472" s="62">
        <v>3010102</v>
      </c>
      <c r="CV472" s="63" t="s">
        <v>3675</v>
      </c>
      <c r="CW472" s="100" t="s">
        <v>3661</v>
      </c>
      <c r="CX472" s="100" t="s">
        <v>3472</v>
      </c>
      <c r="CY472" s="100" t="s">
        <v>3473</v>
      </c>
      <c r="CZ472" s="100" t="s">
        <v>3474</v>
      </c>
      <c r="DA472" s="100" t="s">
        <v>3675</v>
      </c>
    </row>
    <row r="473" spans="2:105" ht="114.75" hidden="1" x14ac:dyDescent="0.25">
      <c r="B473" s="65" t="s">
        <v>3679</v>
      </c>
      <c r="C473" s="75" t="s">
        <v>3680</v>
      </c>
      <c r="D473" s="63" t="s">
        <v>3464</v>
      </c>
      <c r="E473" s="65" t="s">
        <v>3655</v>
      </c>
      <c r="F473" s="63" t="s">
        <v>3656</v>
      </c>
      <c r="G473" s="62" t="s">
        <v>240</v>
      </c>
      <c r="H473" s="63" t="s">
        <v>710</v>
      </c>
      <c r="I473" s="63" t="s">
        <v>185</v>
      </c>
      <c r="J473" s="311">
        <v>2015</v>
      </c>
      <c r="K473" s="310">
        <v>1</v>
      </c>
      <c r="L473" s="63" t="s">
        <v>778</v>
      </c>
      <c r="M473" s="63" t="s">
        <v>1718</v>
      </c>
      <c r="N473" s="63" t="s">
        <v>1719</v>
      </c>
      <c r="O473" s="63" t="s">
        <v>1720</v>
      </c>
      <c r="P473" s="63" t="s">
        <v>1721</v>
      </c>
      <c r="Q473" s="63"/>
      <c r="R473" s="63"/>
      <c r="S473" s="68">
        <v>1</v>
      </c>
      <c r="T473" s="69">
        <v>1</v>
      </c>
      <c r="U473" s="69">
        <v>1</v>
      </c>
      <c r="V473" s="69">
        <v>1</v>
      </c>
      <c r="W473" s="69">
        <v>1</v>
      </c>
      <c r="X473" s="71">
        <v>200000000</v>
      </c>
      <c r="Y473" s="79">
        <v>200000000</v>
      </c>
      <c r="Z473" s="79"/>
      <c r="AA473" s="79"/>
      <c r="AB473" s="79"/>
      <c r="AC473" s="79"/>
      <c r="AD473" s="79"/>
      <c r="AE473" s="79"/>
      <c r="AF473" s="79"/>
      <c r="AG473" s="79"/>
      <c r="AH473" s="79"/>
      <c r="AI473" s="79"/>
      <c r="AJ473" s="79"/>
      <c r="AK473" s="71">
        <v>200000000</v>
      </c>
      <c r="AL473" s="79">
        <v>200000000</v>
      </c>
      <c r="AM473" s="79"/>
      <c r="AN473" s="79"/>
      <c r="AO473" s="79"/>
      <c r="AP473" s="79"/>
      <c r="AQ473" s="79"/>
      <c r="AR473" s="79"/>
      <c r="AS473" s="79"/>
      <c r="AT473" s="79"/>
      <c r="AU473" s="79"/>
      <c r="AV473" s="79"/>
      <c r="AW473" s="79"/>
      <c r="AX473" s="71">
        <v>200000000</v>
      </c>
      <c r="AY473" s="79">
        <v>200000000</v>
      </c>
      <c r="AZ473" s="79"/>
      <c r="BA473" s="79"/>
      <c r="BB473" s="79"/>
      <c r="BC473" s="79"/>
      <c r="BD473" s="79"/>
      <c r="BE473" s="79"/>
      <c r="BF473" s="79"/>
      <c r="BG473" s="79"/>
      <c r="BH473" s="79"/>
      <c r="BI473" s="79"/>
      <c r="BJ473" s="79"/>
      <c r="BK473" s="71">
        <v>200000000</v>
      </c>
      <c r="BL473" s="79">
        <v>200000000</v>
      </c>
      <c r="BM473" s="79"/>
      <c r="BN473" s="79"/>
      <c r="BO473" s="79"/>
      <c r="BP473" s="79"/>
      <c r="BQ473" s="79"/>
      <c r="BR473" s="79"/>
      <c r="BS473" s="79"/>
      <c r="BT473" s="79"/>
      <c r="BU473" s="79"/>
      <c r="BV473" s="79"/>
      <c r="BW473" s="79"/>
      <c r="BX473" s="71">
        <v>800000000</v>
      </c>
      <c r="BY473" s="73">
        <v>800000000</v>
      </c>
      <c r="BZ473" s="73">
        <v>0</v>
      </c>
      <c r="CA473" s="73">
        <v>0</v>
      </c>
      <c r="CB473" s="73">
        <v>0</v>
      </c>
      <c r="CC473" s="73">
        <v>0</v>
      </c>
      <c r="CD473" s="73">
        <v>0</v>
      </c>
      <c r="CE473" s="73">
        <v>0</v>
      </c>
      <c r="CF473" s="73">
        <v>0</v>
      </c>
      <c r="CG473" s="73">
        <v>0</v>
      </c>
      <c r="CH473" s="73">
        <v>0</v>
      </c>
      <c r="CI473" s="73">
        <v>0</v>
      </c>
      <c r="CJ473" s="73">
        <v>0</v>
      </c>
      <c r="CK473" s="63" t="s">
        <v>3681</v>
      </c>
      <c r="CL473" s="74" t="s">
        <v>717</v>
      </c>
      <c r="CM473" s="74" t="s">
        <v>718</v>
      </c>
      <c r="CN473" s="74" t="s">
        <v>1392</v>
      </c>
      <c r="CO473" s="60">
        <v>3</v>
      </c>
      <c r="CP473" s="61" t="s">
        <v>3472</v>
      </c>
      <c r="CQ473" s="60">
        <v>301</v>
      </c>
      <c r="CR473" s="61" t="s">
        <v>3473</v>
      </c>
      <c r="CS473" s="60">
        <v>30101</v>
      </c>
      <c r="CT473" s="61" t="s">
        <v>3474</v>
      </c>
      <c r="CU473" s="62">
        <v>3010102</v>
      </c>
      <c r="CV473" s="63" t="s">
        <v>3675</v>
      </c>
      <c r="CW473" s="100" t="s">
        <v>3661</v>
      </c>
      <c r="CX473" s="100" t="s">
        <v>3472</v>
      </c>
      <c r="CY473" s="100" t="s">
        <v>3473</v>
      </c>
      <c r="CZ473" s="100" t="s">
        <v>3474</v>
      </c>
      <c r="DA473" s="100" t="s">
        <v>3675</v>
      </c>
    </row>
    <row r="474" spans="2:105" ht="114.75" hidden="1" x14ac:dyDescent="0.25">
      <c r="B474" s="65" t="s">
        <v>3682</v>
      </c>
      <c r="C474" s="75" t="s">
        <v>3683</v>
      </c>
      <c r="D474" s="63" t="s">
        <v>3464</v>
      </c>
      <c r="E474" s="65" t="s">
        <v>3655</v>
      </c>
      <c r="F474" s="63" t="s">
        <v>3656</v>
      </c>
      <c r="G474" s="62" t="s">
        <v>240</v>
      </c>
      <c r="H474" s="63" t="s">
        <v>710</v>
      </c>
      <c r="I474" s="63" t="s">
        <v>185</v>
      </c>
      <c r="J474" s="311">
        <v>2015</v>
      </c>
      <c r="K474" s="310">
        <v>0</v>
      </c>
      <c r="L474" s="63" t="s">
        <v>778</v>
      </c>
      <c r="M474" s="63" t="s">
        <v>1725</v>
      </c>
      <c r="N474" s="63" t="s">
        <v>1726</v>
      </c>
      <c r="O474" s="63" t="s">
        <v>1727</v>
      </c>
      <c r="P474" s="63" t="s">
        <v>1728</v>
      </c>
      <c r="Q474" s="63"/>
      <c r="R474" s="63"/>
      <c r="S474" s="68">
        <v>1</v>
      </c>
      <c r="T474" s="69">
        <v>1</v>
      </c>
      <c r="U474" s="69">
        <v>1</v>
      </c>
      <c r="V474" s="69">
        <v>1</v>
      </c>
      <c r="W474" s="69">
        <v>1</v>
      </c>
      <c r="X474" s="71">
        <v>300000000</v>
      </c>
      <c r="Y474" s="79">
        <v>300000000</v>
      </c>
      <c r="Z474" s="79"/>
      <c r="AA474" s="79"/>
      <c r="AB474" s="79"/>
      <c r="AC474" s="79"/>
      <c r="AD474" s="79"/>
      <c r="AE474" s="79"/>
      <c r="AF474" s="79"/>
      <c r="AG474" s="79"/>
      <c r="AH474" s="79"/>
      <c r="AI474" s="79"/>
      <c r="AJ474" s="79"/>
      <c r="AK474" s="71">
        <v>200000000</v>
      </c>
      <c r="AL474" s="79">
        <v>200000000</v>
      </c>
      <c r="AM474" s="79"/>
      <c r="AN474" s="79"/>
      <c r="AO474" s="79"/>
      <c r="AP474" s="79"/>
      <c r="AQ474" s="79"/>
      <c r="AR474" s="79"/>
      <c r="AS474" s="79"/>
      <c r="AT474" s="79"/>
      <c r="AU474" s="79"/>
      <c r="AV474" s="79"/>
      <c r="AW474" s="79"/>
      <c r="AX474" s="71">
        <v>150000000</v>
      </c>
      <c r="AY474" s="79">
        <v>150000000</v>
      </c>
      <c r="AZ474" s="79"/>
      <c r="BA474" s="79"/>
      <c r="BB474" s="79"/>
      <c r="BC474" s="79"/>
      <c r="BD474" s="79"/>
      <c r="BE474" s="79"/>
      <c r="BF474" s="79"/>
      <c r="BG474" s="79"/>
      <c r="BH474" s="79"/>
      <c r="BI474" s="79"/>
      <c r="BJ474" s="79"/>
      <c r="BK474" s="71">
        <v>150000000</v>
      </c>
      <c r="BL474" s="79">
        <v>150000000</v>
      </c>
      <c r="BM474" s="79"/>
      <c r="BN474" s="79"/>
      <c r="BO474" s="79"/>
      <c r="BP474" s="79"/>
      <c r="BQ474" s="79"/>
      <c r="BR474" s="79"/>
      <c r="BS474" s="79"/>
      <c r="BT474" s="79"/>
      <c r="BU474" s="79"/>
      <c r="BV474" s="79"/>
      <c r="BW474" s="79"/>
      <c r="BX474" s="71">
        <v>800000000</v>
      </c>
      <c r="BY474" s="73">
        <v>800000000</v>
      </c>
      <c r="BZ474" s="73">
        <v>0</v>
      </c>
      <c r="CA474" s="73">
        <v>0</v>
      </c>
      <c r="CB474" s="73">
        <v>0</v>
      </c>
      <c r="CC474" s="73">
        <v>0</v>
      </c>
      <c r="CD474" s="73">
        <v>0</v>
      </c>
      <c r="CE474" s="73">
        <v>0</v>
      </c>
      <c r="CF474" s="73">
        <v>0</v>
      </c>
      <c r="CG474" s="73">
        <v>0</v>
      </c>
      <c r="CH474" s="73">
        <v>0</v>
      </c>
      <c r="CI474" s="73">
        <v>0</v>
      </c>
      <c r="CJ474" s="73">
        <v>0</v>
      </c>
      <c r="CK474" s="63" t="s">
        <v>3684</v>
      </c>
      <c r="CL474" s="74" t="s">
        <v>717</v>
      </c>
      <c r="CM474" s="74" t="s">
        <v>718</v>
      </c>
      <c r="CN474" s="74" t="s">
        <v>1392</v>
      </c>
      <c r="CO474" s="60">
        <v>3</v>
      </c>
      <c r="CP474" s="61" t="s">
        <v>3472</v>
      </c>
      <c r="CQ474" s="60">
        <v>301</v>
      </c>
      <c r="CR474" s="61" t="s">
        <v>3473</v>
      </c>
      <c r="CS474" s="60">
        <v>30101</v>
      </c>
      <c r="CT474" s="61" t="s">
        <v>3474</v>
      </c>
      <c r="CU474" s="62">
        <v>3010102</v>
      </c>
      <c r="CV474" s="63" t="s">
        <v>3675</v>
      </c>
      <c r="CW474" s="100" t="s">
        <v>3661</v>
      </c>
      <c r="CX474" s="100" t="s">
        <v>3472</v>
      </c>
      <c r="CY474" s="100" t="s">
        <v>3473</v>
      </c>
      <c r="CZ474" s="100" t="s">
        <v>3474</v>
      </c>
      <c r="DA474" s="100" t="s">
        <v>3675</v>
      </c>
    </row>
    <row r="475" spans="2:105" ht="114.75" hidden="1" x14ac:dyDescent="0.25">
      <c r="B475" s="65" t="s">
        <v>3685</v>
      </c>
      <c r="C475" s="75" t="s">
        <v>3686</v>
      </c>
      <c r="D475" s="63" t="s">
        <v>3464</v>
      </c>
      <c r="E475" s="65" t="s">
        <v>3655</v>
      </c>
      <c r="F475" s="63" t="s">
        <v>3656</v>
      </c>
      <c r="G475" s="62" t="s">
        <v>240</v>
      </c>
      <c r="H475" s="63" t="s">
        <v>710</v>
      </c>
      <c r="I475" s="63" t="s">
        <v>185</v>
      </c>
      <c r="J475" s="311">
        <v>2015</v>
      </c>
      <c r="K475" s="310">
        <v>0</v>
      </c>
      <c r="L475" s="63" t="s">
        <v>778</v>
      </c>
      <c r="M475" s="63" t="s">
        <v>2095</v>
      </c>
      <c r="N475" s="63" t="s">
        <v>2096</v>
      </c>
      <c r="O475" s="63" t="s">
        <v>2097</v>
      </c>
      <c r="P475" s="63" t="s">
        <v>2098</v>
      </c>
      <c r="Q475" s="63"/>
      <c r="R475" s="63"/>
      <c r="S475" s="68">
        <v>1</v>
      </c>
      <c r="T475" s="69">
        <v>1</v>
      </c>
      <c r="U475" s="69">
        <v>1</v>
      </c>
      <c r="V475" s="69">
        <v>1</v>
      </c>
      <c r="W475" s="69">
        <v>1</v>
      </c>
      <c r="X475" s="71">
        <v>200000000</v>
      </c>
      <c r="Y475" s="79">
        <v>200000000</v>
      </c>
      <c r="Z475" s="79"/>
      <c r="AA475" s="79"/>
      <c r="AB475" s="79"/>
      <c r="AC475" s="79"/>
      <c r="AD475" s="79"/>
      <c r="AE475" s="79"/>
      <c r="AF475" s="79"/>
      <c r="AG475" s="79"/>
      <c r="AH475" s="79"/>
      <c r="AI475" s="79"/>
      <c r="AJ475" s="79"/>
      <c r="AK475" s="71">
        <v>200000000</v>
      </c>
      <c r="AL475" s="79">
        <v>200000000</v>
      </c>
      <c r="AM475" s="79"/>
      <c r="AN475" s="79"/>
      <c r="AO475" s="79"/>
      <c r="AP475" s="79"/>
      <c r="AQ475" s="79"/>
      <c r="AR475" s="79"/>
      <c r="AS475" s="79"/>
      <c r="AT475" s="79"/>
      <c r="AU475" s="79"/>
      <c r="AV475" s="79"/>
      <c r="AW475" s="79"/>
      <c r="AX475" s="71">
        <v>100000000</v>
      </c>
      <c r="AY475" s="79">
        <v>100000000</v>
      </c>
      <c r="AZ475" s="79"/>
      <c r="BA475" s="79"/>
      <c r="BB475" s="79"/>
      <c r="BC475" s="79"/>
      <c r="BD475" s="79"/>
      <c r="BE475" s="79"/>
      <c r="BF475" s="79"/>
      <c r="BG475" s="79"/>
      <c r="BH475" s="79"/>
      <c r="BI475" s="79"/>
      <c r="BJ475" s="79"/>
      <c r="BK475" s="71">
        <v>100000000</v>
      </c>
      <c r="BL475" s="79">
        <v>100000000</v>
      </c>
      <c r="BM475" s="79"/>
      <c r="BN475" s="79"/>
      <c r="BO475" s="79"/>
      <c r="BP475" s="79"/>
      <c r="BQ475" s="79"/>
      <c r="BR475" s="79"/>
      <c r="BS475" s="79"/>
      <c r="BT475" s="79"/>
      <c r="BU475" s="79"/>
      <c r="BV475" s="79"/>
      <c r="BW475" s="79"/>
      <c r="BX475" s="71">
        <v>600000000</v>
      </c>
      <c r="BY475" s="73">
        <v>600000000</v>
      </c>
      <c r="BZ475" s="73">
        <v>0</v>
      </c>
      <c r="CA475" s="73">
        <v>0</v>
      </c>
      <c r="CB475" s="73">
        <v>0</v>
      </c>
      <c r="CC475" s="73">
        <v>0</v>
      </c>
      <c r="CD475" s="73">
        <v>0</v>
      </c>
      <c r="CE475" s="73">
        <v>0</v>
      </c>
      <c r="CF475" s="73">
        <v>0</v>
      </c>
      <c r="CG475" s="73">
        <v>0</v>
      </c>
      <c r="CH475" s="73">
        <v>0</v>
      </c>
      <c r="CI475" s="73">
        <v>0</v>
      </c>
      <c r="CJ475" s="73">
        <v>0</v>
      </c>
      <c r="CK475" s="63" t="s">
        <v>3687</v>
      </c>
      <c r="CL475" s="74" t="s">
        <v>717</v>
      </c>
      <c r="CM475" s="74" t="s">
        <v>718</v>
      </c>
      <c r="CN475" s="74" t="s">
        <v>1392</v>
      </c>
      <c r="CO475" s="60">
        <v>3</v>
      </c>
      <c r="CP475" s="61" t="s">
        <v>3472</v>
      </c>
      <c r="CQ475" s="60">
        <v>301</v>
      </c>
      <c r="CR475" s="61" t="s">
        <v>3473</v>
      </c>
      <c r="CS475" s="60">
        <v>30101</v>
      </c>
      <c r="CT475" s="61" t="s">
        <v>3474</v>
      </c>
      <c r="CU475" s="62">
        <v>3010102</v>
      </c>
      <c r="CV475" s="63" t="s">
        <v>3675</v>
      </c>
      <c r="CW475" s="100" t="s">
        <v>3661</v>
      </c>
      <c r="CX475" s="100" t="s">
        <v>3472</v>
      </c>
      <c r="CY475" s="100" t="s">
        <v>3473</v>
      </c>
      <c r="CZ475" s="100" t="s">
        <v>3474</v>
      </c>
      <c r="DA475" s="100" t="s">
        <v>3675</v>
      </c>
    </row>
    <row r="476" spans="2:105" ht="114.75" hidden="1" x14ac:dyDescent="0.25">
      <c r="B476" s="65" t="s">
        <v>3688</v>
      </c>
      <c r="C476" s="75" t="s">
        <v>3689</v>
      </c>
      <c r="D476" s="63" t="s">
        <v>3464</v>
      </c>
      <c r="E476" s="65" t="s">
        <v>3655</v>
      </c>
      <c r="F476" s="63" t="s">
        <v>3656</v>
      </c>
      <c r="G476" s="62" t="s">
        <v>240</v>
      </c>
      <c r="H476" s="63" t="s">
        <v>710</v>
      </c>
      <c r="I476" s="63" t="s">
        <v>185</v>
      </c>
      <c r="J476" s="311">
        <v>2015</v>
      </c>
      <c r="K476" s="310">
        <v>0</v>
      </c>
      <c r="L476" s="63" t="s">
        <v>778</v>
      </c>
      <c r="M476" s="63" t="s">
        <v>3690</v>
      </c>
      <c r="N476" s="63" t="s">
        <v>3691</v>
      </c>
      <c r="O476" s="63" t="s">
        <v>3692</v>
      </c>
      <c r="P476" s="63" t="s">
        <v>3693</v>
      </c>
      <c r="Q476" s="63"/>
      <c r="R476" s="63"/>
      <c r="S476" s="68">
        <v>30</v>
      </c>
      <c r="T476" s="69">
        <v>30</v>
      </c>
      <c r="U476" s="69">
        <v>30</v>
      </c>
      <c r="V476" s="69">
        <v>30</v>
      </c>
      <c r="W476" s="69">
        <v>30</v>
      </c>
      <c r="X476" s="71">
        <v>100000000</v>
      </c>
      <c r="Y476" s="79">
        <v>100000000</v>
      </c>
      <c r="Z476" s="79"/>
      <c r="AA476" s="79"/>
      <c r="AB476" s="79"/>
      <c r="AC476" s="79"/>
      <c r="AD476" s="79"/>
      <c r="AE476" s="79"/>
      <c r="AF476" s="79"/>
      <c r="AG476" s="79"/>
      <c r="AH476" s="79"/>
      <c r="AI476" s="79"/>
      <c r="AJ476" s="79"/>
      <c r="AK476" s="71">
        <v>100000000</v>
      </c>
      <c r="AL476" s="79">
        <v>100000000</v>
      </c>
      <c r="AM476" s="79"/>
      <c r="AN476" s="79"/>
      <c r="AO476" s="79"/>
      <c r="AP476" s="79"/>
      <c r="AQ476" s="79"/>
      <c r="AR476" s="79"/>
      <c r="AS476" s="79"/>
      <c r="AT476" s="79"/>
      <c r="AU476" s="79"/>
      <c r="AV476" s="79"/>
      <c r="AW476" s="79"/>
      <c r="AX476" s="71">
        <v>100000000</v>
      </c>
      <c r="AY476" s="79">
        <v>100000000</v>
      </c>
      <c r="AZ476" s="79"/>
      <c r="BA476" s="79"/>
      <c r="BB476" s="79"/>
      <c r="BC476" s="79"/>
      <c r="BD476" s="79"/>
      <c r="BE476" s="79"/>
      <c r="BF476" s="79"/>
      <c r="BG476" s="79"/>
      <c r="BH476" s="79"/>
      <c r="BI476" s="79"/>
      <c r="BJ476" s="79"/>
      <c r="BK476" s="71">
        <v>100000000</v>
      </c>
      <c r="BL476" s="79">
        <v>100000000</v>
      </c>
      <c r="BM476" s="79"/>
      <c r="BN476" s="79"/>
      <c r="BO476" s="79"/>
      <c r="BP476" s="79"/>
      <c r="BQ476" s="79"/>
      <c r="BR476" s="79"/>
      <c r="BS476" s="79"/>
      <c r="BT476" s="79"/>
      <c r="BU476" s="79"/>
      <c r="BV476" s="79"/>
      <c r="BW476" s="79"/>
      <c r="BX476" s="71">
        <v>400000000</v>
      </c>
      <c r="BY476" s="73">
        <v>400000000</v>
      </c>
      <c r="BZ476" s="73">
        <v>0</v>
      </c>
      <c r="CA476" s="73">
        <v>0</v>
      </c>
      <c r="CB476" s="73">
        <v>0</v>
      </c>
      <c r="CC476" s="73">
        <v>0</v>
      </c>
      <c r="CD476" s="73">
        <v>0</v>
      </c>
      <c r="CE476" s="73">
        <v>0</v>
      </c>
      <c r="CF476" s="73">
        <v>0</v>
      </c>
      <c r="CG476" s="73">
        <v>0</v>
      </c>
      <c r="CH476" s="73">
        <v>0</v>
      </c>
      <c r="CI476" s="73">
        <v>0</v>
      </c>
      <c r="CJ476" s="73">
        <v>0</v>
      </c>
      <c r="CK476" s="63" t="s">
        <v>3694</v>
      </c>
      <c r="CL476" s="74" t="s">
        <v>717</v>
      </c>
      <c r="CM476" s="74" t="s">
        <v>718</v>
      </c>
      <c r="CN476" s="74" t="s">
        <v>1392</v>
      </c>
      <c r="CO476" s="60">
        <v>3</v>
      </c>
      <c r="CP476" s="61" t="s">
        <v>3472</v>
      </c>
      <c r="CQ476" s="60">
        <v>301</v>
      </c>
      <c r="CR476" s="61" t="s">
        <v>3473</v>
      </c>
      <c r="CS476" s="60">
        <v>30101</v>
      </c>
      <c r="CT476" s="61" t="s">
        <v>3474</v>
      </c>
      <c r="CU476" s="62">
        <v>3010102</v>
      </c>
      <c r="CV476" s="63" t="s">
        <v>3675</v>
      </c>
      <c r="CW476" s="100" t="s">
        <v>3661</v>
      </c>
      <c r="CX476" s="100" t="s">
        <v>3472</v>
      </c>
      <c r="CY476" s="100" t="s">
        <v>3473</v>
      </c>
      <c r="CZ476" s="100" t="s">
        <v>3474</v>
      </c>
      <c r="DA476" s="100" t="s">
        <v>3675</v>
      </c>
    </row>
    <row r="477" spans="2:105" ht="114.75" hidden="1" x14ac:dyDescent="0.25">
      <c r="B477" s="65" t="s">
        <v>3695</v>
      </c>
      <c r="C477" s="65" t="s">
        <v>3696</v>
      </c>
      <c r="D477" s="63" t="s">
        <v>709</v>
      </c>
      <c r="E477" s="65" t="s">
        <v>3655</v>
      </c>
      <c r="F477" s="63" t="s">
        <v>3656</v>
      </c>
      <c r="G477" s="62" t="s">
        <v>240</v>
      </c>
      <c r="H477" s="63" t="s">
        <v>710</v>
      </c>
      <c r="I477" s="63" t="s">
        <v>185</v>
      </c>
      <c r="J477" s="311">
        <v>2015</v>
      </c>
      <c r="K477" s="310">
        <v>1</v>
      </c>
      <c r="L477" s="63" t="s">
        <v>778</v>
      </c>
      <c r="M477" s="63" t="s">
        <v>1718</v>
      </c>
      <c r="N477" s="63" t="s">
        <v>1719</v>
      </c>
      <c r="O477" s="63" t="s">
        <v>1720</v>
      </c>
      <c r="P477" s="63" t="s">
        <v>1721</v>
      </c>
      <c r="Q477" s="63"/>
      <c r="R477" s="63"/>
      <c r="S477" s="68">
        <v>1</v>
      </c>
      <c r="T477" s="69">
        <v>1</v>
      </c>
      <c r="U477" s="69">
        <v>1</v>
      </c>
      <c r="V477" s="69">
        <v>1</v>
      </c>
      <c r="W477" s="69">
        <v>1</v>
      </c>
      <c r="X477" s="71">
        <v>0</v>
      </c>
      <c r="Y477" s="79"/>
      <c r="Z477" s="79"/>
      <c r="AA477" s="79"/>
      <c r="AB477" s="79"/>
      <c r="AC477" s="79"/>
      <c r="AD477" s="79"/>
      <c r="AE477" s="79"/>
      <c r="AF477" s="79"/>
      <c r="AG477" s="79"/>
      <c r="AH477" s="79"/>
      <c r="AI477" s="79"/>
      <c r="AJ477" s="79"/>
      <c r="AK477" s="71">
        <v>6041699729</v>
      </c>
      <c r="AL477" s="79"/>
      <c r="AM477" s="79"/>
      <c r="AN477" s="79"/>
      <c r="AO477" s="79"/>
      <c r="AP477" s="79"/>
      <c r="AQ477" s="79"/>
      <c r="AR477" s="79"/>
      <c r="AS477" s="79"/>
      <c r="AT477" s="79">
        <v>6041699729</v>
      </c>
      <c r="AU477" s="79"/>
      <c r="AV477" s="79"/>
      <c r="AW477" s="79"/>
      <c r="AX477" s="71">
        <v>0</v>
      </c>
      <c r="AY477" s="79"/>
      <c r="AZ477" s="79"/>
      <c r="BA477" s="79"/>
      <c r="BB477" s="79"/>
      <c r="BC477" s="79"/>
      <c r="BD477" s="79"/>
      <c r="BE477" s="79"/>
      <c r="BF477" s="79"/>
      <c r="BG477" s="79"/>
      <c r="BH477" s="79"/>
      <c r="BI477" s="79"/>
      <c r="BJ477" s="79"/>
      <c r="BK477" s="71">
        <v>0</v>
      </c>
      <c r="BL477" s="79"/>
      <c r="BM477" s="79"/>
      <c r="BN477" s="79"/>
      <c r="BO477" s="79"/>
      <c r="BP477" s="79"/>
      <c r="BQ477" s="79"/>
      <c r="BR477" s="79"/>
      <c r="BS477" s="79"/>
      <c r="BT477" s="79"/>
      <c r="BU477" s="79"/>
      <c r="BV477" s="79"/>
      <c r="BW477" s="79"/>
      <c r="BX477" s="71">
        <v>6041699729</v>
      </c>
      <c r="BY477" s="73">
        <v>0</v>
      </c>
      <c r="BZ477" s="73">
        <v>0</v>
      </c>
      <c r="CA477" s="73">
        <v>0</v>
      </c>
      <c r="CB477" s="73">
        <v>0</v>
      </c>
      <c r="CC477" s="73">
        <v>0</v>
      </c>
      <c r="CD477" s="73">
        <v>0</v>
      </c>
      <c r="CE477" s="73">
        <v>0</v>
      </c>
      <c r="CF477" s="73">
        <v>0</v>
      </c>
      <c r="CG477" s="73">
        <v>6041699729</v>
      </c>
      <c r="CH477" s="73">
        <v>0</v>
      </c>
      <c r="CI477" s="73">
        <v>0</v>
      </c>
      <c r="CJ477" s="73">
        <v>0</v>
      </c>
      <c r="CK477" s="63" t="s">
        <v>3697</v>
      </c>
      <c r="CL477" s="74" t="s">
        <v>717</v>
      </c>
      <c r="CM477" s="74" t="s">
        <v>718</v>
      </c>
      <c r="CN477" s="74" t="s">
        <v>1392</v>
      </c>
      <c r="CO477" s="60">
        <v>3</v>
      </c>
      <c r="CP477" s="61" t="s">
        <v>3472</v>
      </c>
      <c r="CQ477" s="60">
        <v>301</v>
      </c>
      <c r="CR477" s="61" t="s">
        <v>3473</v>
      </c>
      <c r="CS477" s="60">
        <v>30101</v>
      </c>
      <c r="CT477" s="61" t="s">
        <v>3474</v>
      </c>
      <c r="CU477" s="62">
        <v>3010102</v>
      </c>
      <c r="CV477" s="63" t="s">
        <v>3675</v>
      </c>
      <c r="CW477" s="100" t="s">
        <v>3661</v>
      </c>
      <c r="CX477" s="100" t="s">
        <v>3472</v>
      </c>
      <c r="CY477" s="100" t="s">
        <v>3473</v>
      </c>
      <c r="CZ477" s="100" t="s">
        <v>3474</v>
      </c>
      <c r="DA477" s="100" t="s">
        <v>3675</v>
      </c>
    </row>
    <row r="478" spans="2:105" ht="114.75" hidden="1" x14ac:dyDescent="0.25">
      <c r="B478" s="65" t="s">
        <v>3698</v>
      </c>
      <c r="C478" s="65" t="s">
        <v>3699</v>
      </c>
      <c r="D478" s="63" t="s">
        <v>709</v>
      </c>
      <c r="E478" s="65" t="s">
        <v>3655</v>
      </c>
      <c r="F478" s="63" t="s">
        <v>3656</v>
      </c>
      <c r="G478" s="62" t="s">
        <v>240</v>
      </c>
      <c r="H478" s="63" t="s">
        <v>710</v>
      </c>
      <c r="I478" s="63" t="s">
        <v>185</v>
      </c>
      <c r="J478" s="311">
        <v>2015</v>
      </c>
      <c r="K478" s="310">
        <v>0</v>
      </c>
      <c r="L478" s="63" t="s">
        <v>778</v>
      </c>
      <c r="M478" s="63" t="s">
        <v>1725</v>
      </c>
      <c r="N478" s="63" t="s">
        <v>1726</v>
      </c>
      <c r="O478" s="63" t="s">
        <v>1727</v>
      </c>
      <c r="P478" s="63" t="s">
        <v>1728</v>
      </c>
      <c r="Q478" s="63"/>
      <c r="R478" s="63"/>
      <c r="S478" s="68">
        <v>60</v>
      </c>
      <c r="T478" s="69">
        <v>15</v>
      </c>
      <c r="U478" s="69">
        <v>30</v>
      </c>
      <c r="V478" s="69">
        <v>45</v>
      </c>
      <c r="W478" s="69">
        <v>60</v>
      </c>
      <c r="X478" s="71">
        <v>50000000</v>
      </c>
      <c r="Y478" s="79">
        <v>50000000</v>
      </c>
      <c r="Z478" s="79"/>
      <c r="AA478" s="79"/>
      <c r="AB478" s="79"/>
      <c r="AC478" s="79"/>
      <c r="AD478" s="79"/>
      <c r="AE478" s="79"/>
      <c r="AF478" s="79"/>
      <c r="AG478" s="79"/>
      <c r="AH478" s="79"/>
      <c r="AI478" s="79"/>
      <c r="AJ478" s="79"/>
      <c r="AK478" s="71">
        <v>50000000</v>
      </c>
      <c r="AL478" s="79">
        <v>50000000</v>
      </c>
      <c r="AM478" s="79"/>
      <c r="AN478" s="79"/>
      <c r="AO478" s="79"/>
      <c r="AP478" s="79"/>
      <c r="AQ478" s="79"/>
      <c r="AR478" s="79"/>
      <c r="AS478" s="79"/>
      <c r="AT478" s="79"/>
      <c r="AU478" s="79"/>
      <c r="AV478" s="79"/>
      <c r="AW478" s="79"/>
      <c r="AX478" s="71">
        <v>50000000</v>
      </c>
      <c r="AY478" s="79">
        <v>50000000</v>
      </c>
      <c r="AZ478" s="79"/>
      <c r="BA478" s="79"/>
      <c r="BB478" s="79"/>
      <c r="BC478" s="79"/>
      <c r="BD478" s="79"/>
      <c r="BE478" s="79"/>
      <c r="BF478" s="79"/>
      <c r="BG478" s="79"/>
      <c r="BH478" s="79"/>
      <c r="BI478" s="79"/>
      <c r="BJ478" s="79"/>
      <c r="BK478" s="71">
        <v>50000000</v>
      </c>
      <c r="BL478" s="79">
        <v>50000000</v>
      </c>
      <c r="BM478" s="79"/>
      <c r="BN478" s="79"/>
      <c r="BO478" s="79"/>
      <c r="BP478" s="79"/>
      <c r="BQ478" s="79"/>
      <c r="BR478" s="79"/>
      <c r="BS478" s="79"/>
      <c r="BT478" s="79"/>
      <c r="BU478" s="79"/>
      <c r="BV478" s="79"/>
      <c r="BW478" s="79"/>
      <c r="BX478" s="71">
        <v>200000000</v>
      </c>
      <c r="BY478" s="73">
        <v>200000000</v>
      </c>
      <c r="BZ478" s="73">
        <v>0</v>
      </c>
      <c r="CA478" s="73">
        <v>0</v>
      </c>
      <c r="CB478" s="73">
        <v>0</v>
      </c>
      <c r="CC478" s="73">
        <v>0</v>
      </c>
      <c r="CD478" s="73">
        <v>0</v>
      </c>
      <c r="CE478" s="73">
        <v>0</v>
      </c>
      <c r="CF478" s="73">
        <v>0</v>
      </c>
      <c r="CG478" s="73">
        <v>0</v>
      </c>
      <c r="CH478" s="73">
        <v>0</v>
      </c>
      <c r="CI478" s="73">
        <v>0</v>
      </c>
      <c r="CJ478" s="73">
        <v>0</v>
      </c>
      <c r="CK478" s="63" t="s">
        <v>3700</v>
      </c>
      <c r="CL478" s="74" t="s">
        <v>717</v>
      </c>
      <c r="CM478" s="74" t="s">
        <v>718</v>
      </c>
      <c r="CN478" s="74" t="s">
        <v>1392</v>
      </c>
      <c r="CO478" s="60">
        <v>3</v>
      </c>
      <c r="CP478" s="61" t="s">
        <v>3472</v>
      </c>
      <c r="CQ478" s="60">
        <v>301</v>
      </c>
      <c r="CR478" s="61" t="s">
        <v>3473</v>
      </c>
      <c r="CS478" s="60">
        <v>30101</v>
      </c>
      <c r="CT478" s="61" t="s">
        <v>3474</v>
      </c>
      <c r="CU478" s="62">
        <v>3010102</v>
      </c>
      <c r="CV478" s="63" t="s">
        <v>3675</v>
      </c>
      <c r="CW478" s="100" t="s">
        <v>3661</v>
      </c>
      <c r="CX478" s="100" t="s">
        <v>3472</v>
      </c>
      <c r="CY478" s="100" t="s">
        <v>3473</v>
      </c>
      <c r="CZ478" s="100" t="s">
        <v>3474</v>
      </c>
      <c r="DA478" s="100" t="s">
        <v>3675</v>
      </c>
    </row>
    <row r="479" spans="2:105" ht="114.75" hidden="1" x14ac:dyDescent="0.25">
      <c r="B479" s="65" t="s">
        <v>3701</v>
      </c>
      <c r="C479" s="75" t="s">
        <v>3702</v>
      </c>
      <c r="D479" s="63" t="s">
        <v>3283</v>
      </c>
      <c r="E479" s="65" t="s">
        <v>3703</v>
      </c>
      <c r="F479" s="63" t="s">
        <v>3704</v>
      </c>
      <c r="G479" s="62" t="s">
        <v>240</v>
      </c>
      <c r="H479" s="63" t="s">
        <v>710</v>
      </c>
      <c r="I479" s="63" t="s">
        <v>185</v>
      </c>
      <c r="J479" s="311">
        <v>2015</v>
      </c>
      <c r="K479" s="310">
        <v>0</v>
      </c>
      <c r="L479" s="63" t="s">
        <v>778</v>
      </c>
      <c r="M479" s="63" t="s">
        <v>2095</v>
      </c>
      <c r="N479" s="63" t="s">
        <v>2096</v>
      </c>
      <c r="O479" s="63" t="s">
        <v>2097</v>
      </c>
      <c r="P479" s="63" t="s">
        <v>2098</v>
      </c>
      <c r="Q479" s="63"/>
      <c r="R479" s="63"/>
      <c r="S479" s="68">
        <v>0</v>
      </c>
      <c r="T479" s="69">
        <v>1</v>
      </c>
      <c r="U479" s="69">
        <v>2</v>
      </c>
      <c r="V479" s="69">
        <v>3</v>
      </c>
      <c r="W479" s="69">
        <v>0</v>
      </c>
      <c r="X479" s="71">
        <v>1500000000</v>
      </c>
      <c r="Y479" s="79">
        <v>1500000000</v>
      </c>
      <c r="Z479" s="79"/>
      <c r="AA479" s="79"/>
      <c r="AB479" s="79"/>
      <c r="AC479" s="79"/>
      <c r="AD479" s="79"/>
      <c r="AE479" s="79"/>
      <c r="AF479" s="79"/>
      <c r="AG479" s="79"/>
      <c r="AH479" s="79"/>
      <c r="AI479" s="79"/>
      <c r="AJ479" s="79"/>
      <c r="AK479" s="71">
        <v>89366400</v>
      </c>
      <c r="AL479" s="79"/>
      <c r="AM479" s="79"/>
      <c r="AN479" s="79"/>
      <c r="AO479" s="79"/>
      <c r="AP479" s="79"/>
      <c r="AQ479" s="79"/>
      <c r="AR479" s="79"/>
      <c r="AS479" s="78">
        <v>89366400</v>
      </c>
      <c r="AT479" s="79"/>
      <c r="AU479" s="79"/>
      <c r="AV479" s="79"/>
      <c r="AW479" s="79"/>
      <c r="AX479" s="71">
        <v>95622048</v>
      </c>
      <c r="AY479" s="79"/>
      <c r="AZ479" s="79"/>
      <c r="BA479" s="79"/>
      <c r="BB479" s="79"/>
      <c r="BC479" s="79"/>
      <c r="BD479" s="79"/>
      <c r="BE479" s="79"/>
      <c r="BF479" s="78">
        <v>95622048</v>
      </c>
      <c r="BG479" s="79"/>
      <c r="BH479" s="79"/>
      <c r="BI479" s="79"/>
      <c r="BJ479" s="79"/>
      <c r="BK479" s="71">
        <v>102315591</v>
      </c>
      <c r="BL479" s="79"/>
      <c r="BM479" s="79"/>
      <c r="BN479" s="79"/>
      <c r="BO479" s="79"/>
      <c r="BP479" s="79"/>
      <c r="BQ479" s="79"/>
      <c r="BR479" s="79"/>
      <c r="BS479" s="78">
        <v>102315591</v>
      </c>
      <c r="BT479" s="79"/>
      <c r="BU479" s="79"/>
      <c r="BV479" s="79"/>
      <c r="BW479" s="79"/>
      <c r="BX479" s="71">
        <v>1787304039</v>
      </c>
      <c r="BY479" s="73">
        <v>1500000000</v>
      </c>
      <c r="BZ479" s="73">
        <v>0</v>
      </c>
      <c r="CA479" s="73">
        <v>0</v>
      </c>
      <c r="CB479" s="73">
        <v>0</v>
      </c>
      <c r="CC479" s="73">
        <v>0</v>
      </c>
      <c r="CD479" s="73">
        <v>0</v>
      </c>
      <c r="CE479" s="73">
        <v>0</v>
      </c>
      <c r="CF479" s="73">
        <v>287304039</v>
      </c>
      <c r="CG479" s="73">
        <v>0</v>
      </c>
      <c r="CH479" s="73">
        <v>0</v>
      </c>
      <c r="CI479" s="73">
        <v>0</v>
      </c>
      <c r="CJ479" s="73">
        <v>0</v>
      </c>
      <c r="CK479" s="63" t="s">
        <v>3705</v>
      </c>
      <c r="CL479" s="74" t="s">
        <v>717</v>
      </c>
      <c r="CM479" s="74" t="s">
        <v>718</v>
      </c>
      <c r="CN479" s="74" t="s">
        <v>1392</v>
      </c>
      <c r="CO479" s="60">
        <v>3</v>
      </c>
      <c r="CP479" s="61" t="s">
        <v>3472</v>
      </c>
      <c r="CQ479" s="60">
        <v>301</v>
      </c>
      <c r="CR479" s="61" t="s">
        <v>3473</v>
      </c>
      <c r="CS479" s="60">
        <v>30101</v>
      </c>
      <c r="CT479" s="61" t="s">
        <v>3474</v>
      </c>
      <c r="CU479" s="62">
        <v>3010102</v>
      </c>
      <c r="CV479" s="63" t="s">
        <v>3675</v>
      </c>
      <c r="CW479" s="100" t="s">
        <v>3706</v>
      </c>
      <c r="CX479" s="100" t="s">
        <v>3472</v>
      </c>
      <c r="CY479" s="100" t="s">
        <v>3473</v>
      </c>
      <c r="CZ479" s="100" t="s">
        <v>3474</v>
      </c>
      <c r="DA479" s="100" t="s">
        <v>3675</v>
      </c>
    </row>
    <row r="480" spans="2:105" ht="89.25" hidden="1" x14ac:dyDescent="0.25">
      <c r="B480" s="99" t="s">
        <v>3707</v>
      </c>
      <c r="C480" s="65" t="s">
        <v>3708</v>
      </c>
      <c r="D480" s="63" t="s">
        <v>3664</v>
      </c>
      <c r="E480" s="65" t="s">
        <v>3709</v>
      </c>
      <c r="F480" s="63" t="s">
        <v>3710</v>
      </c>
      <c r="G480" s="62" t="s">
        <v>183</v>
      </c>
      <c r="H480" s="63" t="s">
        <v>580</v>
      </c>
      <c r="I480" s="63" t="s">
        <v>185</v>
      </c>
      <c r="J480" s="311">
        <v>2015</v>
      </c>
      <c r="K480" s="310">
        <v>1006</v>
      </c>
      <c r="L480" s="63" t="s">
        <v>1496</v>
      </c>
      <c r="M480" s="63" t="s">
        <v>3711</v>
      </c>
      <c r="N480" s="63" t="s">
        <v>3712</v>
      </c>
      <c r="O480" s="63" t="s">
        <v>3713</v>
      </c>
      <c r="P480" s="63" t="s">
        <v>3714</v>
      </c>
      <c r="Q480" s="63"/>
      <c r="R480" s="63"/>
      <c r="S480" s="68">
        <v>1006</v>
      </c>
      <c r="T480" s="69">
        <v>201</v>
      </c>
      <c r="U480" s="69">
        <v>402</v>
      </c>
      <c r="V480" s="69">
        <v>704</v>
      </c>
      <c r="W480" s="69">
        <v>1006</v>
      </c>
      <c r="X480" s="71">
        <v>200000000</v>
      </c>
      <c r="Y480" s="79">
        <v>200000000</v>
      </c>
      <c r="Z480" s="79"/>
      <c r="AA480" s="79"/>
      <c r="AB480" s="79"/>
      <c r="AC480" s="79"/>
      <c r="AD480" s="79"/>
      <c r="AE480" s="79"/>
      <c r="AF480" s="79"/>
      <c r="AG480" s="79"/>
      <c r="AH480" s="79"/>
      <c r="AI480" s="79"/>
      <c r="AJ480" s="79"/>
      <c r="AK480" s="71">
        <v>200000000</v>
      </c>
      <c r="AL480" s="79">
        <v>200000000</v>
      </c>
      <c r="AM480" s="79"/>
      <c r="AN480" s="79"/>
      <c r="AO480" s="79"/>
      <c r="AP480" s="79"/>
      <c r="AQ480" s="79"/>
      <c r="AR480" s="79"/>
      <c r="AS480" s="79"/>
      <c r="AT480" s="79"/>
      <c r="AU480" s="79"/>
      <c r="AV480" s="79"/>
      <c r="AW480" s="79"/>
      <c r="AX480" s="71">
        <v>300000000</v>
      </c>
      <c r="AY480" s="79">
        <v>300000000</v>
      </c>
      <c r="AZ480" s="79"/>
      <c r="BA480" s="79"/>
      <c r="BB480" s="79"/>
      <c r="BC480" s="79"/>
      <c r="BD480" s="79"/>
      <c r="BE480" s="79"/>
      <c r="BF480" s="79"/>
      <c r="BG480" s="79"/>
      <c r="BH480" s="79"/>
      <c r="BI480" s="79"/>
      <c r="BJ480" s="79"/>
      <c r="BK480" s="71">
        <v>300000000</v>
      </c>
      <c r="BL480" s="79">
        <v>300000000</v>
      </c>
      <c r="BM480" s="79"/>
      <c r="BN480" s="79"/>
      <c r="BO480" s="79"/>
      <c r="BP480" s="79"/>
      <c r="BQ480" s="79"/>
      <c r="BR480" s="79"/>
      <c r="BS480" s="79"/>
      <c r="BT480" s="79"/>
      <c r="BU480" s="79"/>
      <c r="BV480" s="79"/>
      <c r="BW480" s="79"/>
      <c r="BX480" s="71">
        <v>1000000000</v>
      </c>
      <c r="BY480" s="73">
        <v>1000000000</v>
      </c>
      <c r="BZ480" s="73">
        <v>0</v>
      </c>
      <c r="CA480" s="73">
        <v>0</v>
      </c>
      <c r="CB480" s="73">
        <v>0</v>
      </c>
      <c r="CC480" s="73">
        <v>0</v>
      </c>
      <c r="CD480" s="73">
        <v>0</v>
      </c>
      <c r="CE480" s="73">
        <v>0</v>
      </c>
      <c r="CF480" s="73">
        <v>0</v>
      </c>
      <c r="CG480" s="73">
        <v>0</v>
      </c>
      <c r="CH480" s="73">
        <v>0</v>
      </c>
      <c r="CI480" s="73">
        <v>0</v>
      </c>
      <c r="CJ480" s="73">
        <v>0</v>
      </c>
      <c r="CK480" s="87" t="s">
        <v>3715</v>
      </c>
      <c r="CL480" s="90" t="s">
        <v>3138</v>
      </c>
      <c r="CM480" s="90" t="s">
        <v>3139</v>
      </c>
      <c r="CN480" s="90" t="s">
        <v>1392</v>
      </c>
      <c r="CO480" s="60">
        <v>3</v>
      </c>
      <c r="CP480" s="61" t="s">
        <v>3472</v>
      </c>
      <c r="CQ480" s="60">
        <v>301</v>
      </c>
      <c r="CR480" s="61" t="s">
        <v>3473</v>
      </c>
      <c r="CS480" s="60">
        <v>30101</v>
      </c>
      <c r="CT480" s="61" t="s">
        <v>3474</v>
      </c>
      <c r="CU480" s="62">
        <v>3010103</v>
      </c>
      <c r="CV480" s="63" t="s">
        <v>3716</v>
      </c>
      <c r="CW480" s="100" t="s">
        <v>3717</v>
      </c>
      <c r="CX480" s="100" t="s">
        <v>3472</v>
      </c>
      <c r="CY480" s="100" t="s">
        <v>3473</v>
      </c>
      <c r="CZ480" s="100" t="s">
        <v>3474</v>
      </c>
      <c r="DA480" s="100" t="s">
        <v>3716</v>
      </c>
    </row>
    <row r="481" spans="2:105" ht="102" hidden="1" x14ac:dyDescent="0.25">
      <c r="B481" s="99" t="s">
        <v>3718</v>
      </c>
      <c r="C481" s="99" t="s">
        <v>3719</v>
      </c>
      <c r="D481" s="63" t="s">
        <v>1032</v>
      </c>
      <c r="E481" s="100" t="s">
        <v>3554</v>
      </c>
      <c r="F481" s="63" t="s">
        <v>3555</v>
      </c>
      <c r="G481" s="62" t="s">
        <v>240</v>
      </c>
      <c r="H481" s="63" t="s">
        <v>580</v>
      </c>
      <c r="I481" s="63" t="s">
        <v>185</v>
      </c>
      <c r="J481" s="307">
        <v>2015</v>
      </c>
      <c r="K481" s="308">
        <v>500</v>
      </c>
      <c r="L481" s="311" t="s">
        <v>1496</v>
      </c>
      <c r="M481" s="310" t="s">
        <v>3720</v>
      </c>
      <c r="N481" s="63" t="s">
        <v>3721</v>
      </c>
      <c r="O481" s="63" t="s">
        <v>3722</v>
      </c>
      <c r="P481" s="63" t="s">
        <v>257</v>
      </c>
      <c r="Q481" s="63" t="s">
        <v>232</v>
      </c>
      <c r="R481" s="90"/>
      <c r="S481" s="68">
        <v>600</v>
      </c>
      <c r="T481" s="91">
        <v>600</v>
      </c>
      <c r="U481" s="91">
        <v>600</v>
      </c>
      <c r="V481" s="91">
        <v>600</v>
      </c>
      <c r="W481" s="91">
        <v>600</v>
      </c>
      <c r="X481" s="71">
        <v>150000000</v>
      </c>
      <c r="Y481" s="162"/>
      <c r="Z481" s="92"/>
      <c r="AA481" s="92"/>
      <c r="AB481" s="92"/>
      <c r="AC481" s="92"/>
      <c r="AD481" s="92"/>
      <c r="AE481" s="92">
        <v>5000000</v>
      </c>
      <c r="AF481" s="92"/>
      <c r="AG481" s="162"/>
      <c r="AH481" s="92"/>
      <c r="AI481" s="92">
        <v>75000000</v>
      </c>
      <c r="AJ481" s="92">
        <v>70000000</v>
      </c>
      <c r="AK481" s="71">
        <v>150000000</v>
      </c>
      <c r="AL481" s="162"/>
      <c r="AM481" s="92"/>
      <c r="AN481" s="92"/>
      <c r="AO481" s="92"/>
      <c r="AP481" s="92"/>
      <c r="AQ481" s="92"/>
      <c r="AR481" s="92">
        <v>5000000</v>
      </c>
      <c r="AS481" s="92"/>
      <c r="AT481" s="162"/>
      <c r="AU481" s="92"/>
      <c r="AV481" s="92">
        <v>75000000</v>
      </c>
      <c r="AW481" s="92">
        <v>70000000</v>
      </c>
      <c r="AX481" s="71">
        <v>150000000</v>
      </c>
      <c r="AY481" s="162"/>
      <c r="AZ481" s="92"/>
      <c r="BA481" s="92"/>
      <c r="BB481" s="92"/>
      <c r="BC481" s="92"/>
      <c r="BD481" s="92"/>
      <c r="BE481" s="92">
        <v>5000000</v>
      </c>
      <c r="BF481" s="92"/>
      <c r="BG481" s="162"/>
      <c r="BH481" s="92"/>
      <c r="BI481" s="92">
        <v>75000000</v>
      </c>
      <c r="BJ481" s="92">
        <v>70000000</v>
      </c>
      <c r="BK481" s="71">
        <v>585000000</v>
      </c>
      <c r="BL481" s="162"/>
      <c r="BM481" s="92"/>
      <c r="BN481" s="92"/>
      <c r="BO481" s="92"/>
      <c r="BP481" s="92"/>
      <c r="BQ481" s="92"/>
      <c r="BR481" s="92">
        <v>5000000</v>
      </c>
      <c r="BS481" s="92"/>
      <c r="BT481" s="162"/>
      <c r="BU481" s="92"/>
      <c r="BV481" s="92">
        <v>300000000</v>
      </c>
      <c r="BW481" s="92">
        <v>280000000</v>
      </c>
      <c r="BX481" s="71">
        <v>20000000</v>
      </c>
      <c r="BY481" s="93">
        <v>0</v>
      </c>
      <c r="BZ481" s="93">
        <v>0</v>
      </c>
      <c r="CA481" s="93">
        <v>0</v>
      </c>
      <c r="CB481" s="93">
        <v>0</v>
      </c>
      <c r="CC481" s="93">
        <v>0</v>
      </c>
      <c r="CD481" s="93">
        <v>0</v>
      </c>
      <c r="CE481" s="93">
        <v>20000000</v>
      </c>
      <c r="CF481" s="93">
        <v>0</v>
      </c>
      <c r="CG481" s="93">
        <v>0</v>
      </c>
      <c r="CH481" s="93">
        <v>0</v>
      </c>
      <c r="CI481" s="93"/>
      <c r="CJ481" s="93"/>
      <c r="CK481" s="63" t="s">
        <v>3723</v>
      </c>
      <c r="CL481" s="74" t="s">
        <v>3138</v>
      </c>
      <c r="CM481" s="74" t="s">
        <v>3139</v>
      </c>
      <c r="CN481" s="74" t="s">
        <v>1392</v>
      </c>
      <c r="CO481" s="84">
        <v>3</v>
      </c>
      <c r="CP481" s="85" t="s">
        <v>3472</v>
      </c>
      <c r="CQ481" s="84">
        <v>301</v>
      </c>
      <c r="CR481" s="85" t="s">
        <v>3473</v>
      </c>
      <c r="CS481" s="84">
        <v>30101</v>
      </c>
      <c r="CT481" s="85" t="s">
        <v>3474</v>
      </c>
      <c r="CU481" s="86">
        <v>3010103</v>
      </c>
      <c r="CV481" s="87" t="s">
        <v>3716</v>
      </c>
      <c r="CW481" s="100" t="s">
        <v>3562</v>
      </c>
      <c r="CX481" s="100" t="s">
        <v>3472</v>
      </c>
      <c r="CY481" s="100" t="s">
        <v>3473</v>
      </c>
      <c r="CZ481" s="100" t="s">
        <v>3474</v>
      </c>
      <c r="DA481" s="100" t="s">
        <v>3716</v>
      </c>
    </row>
    <row r="482" spans="2:105" ht="102" hidden="1" x14ac:dyDescent="0.25">
      <c r="B482" s="99" t="s">
        <v>3724</v>
      </c>
      <c r="C482" s="65" t="s">
        <v>3725</v>
      </c>
      <c r="D482" s="63" t="s">
        <v>3664</v>
      </c>
      <c r="E482" s="65" t="s">
        <v>3726</v>
      </c>
      <c r="F482" s="63" t="s">
        <v>3727</v>
      </c>
      <c r="G482" s="62" t="s">
        <v>183</v>
      </c>
      <c r="H482" s="63" t="s">
        <v>580</v>
      </c>
      <c r="I482" s="63" t="s">
        <v>185</v>
      </c>
      <c r="J482" s="311">
        <v>2015</v>
      </c>
      <c r="K482" s="310">
        <v>0</v>
      </c>
      <c r="L482" s="63" t="s">
        <v>3728</v>
      </c>
      <c r="M482" s="63" t="s">
        <v>3729</v>
      </c>
      <c r="N482" s="63" t="s">
        <v>3730</v>
      </c>
      <c r="O482" s="63" t="s">
        <v>3731</v>
      </c>
      <c r="P482" s="63" t="s">
        <v>3732</v>
      </c>
      <c r="Q482" s="63"/>
      <c r="R482" s="63"/>
      <c r="S482" s="68">
        <v>100</v>
      </c>
      <c r="T482" s="69">
        <v>20</v>
      </c>
      <c r="U482" s="69">
        <v>40</v>
      </c>
      <c r="V482" s="69">
        <v>70</v>
      </c>
      <c r="W482" s="69">
        <v>100</v>
      </c>
      <c r="X482" s="71">
        <v>40000000</v>
      </c>
      <c r="Y482" s="79">
        <v>40000000</v>
      </c>
      <c r="Z482" s="79"/>
      <c r="AA482" s="79"/>
      <c r="AB482" s="79"/>
      <c r="AC482" s="79"/>
      <c r="AD482" s="79"/>
      <c r="AE482" s="79"/>
      <c r="AF482" s="79"/>
      <c r="AG482" s="79"/>
      <c r="AH482" s="79"/>
      <c r="AI482" s="79"/>
      <c r="AJ482" s="79"/>
      <c r="AK482" s="71">
        <v>40000000</v>
      </c>
      <c r="AL482" s="79">
        <v>40000000</v>
      </c>
      <c r="AM482" s="79"/>
      <c r="AN482" s="79"/>
      <c r="AO482" s="79"/>
      <c r="AP482" s="79"/>
      <c r="AQ482" s="79"/>
      <c r="AR482" s="79"/>
      <c r="AS482" s="79"/>
      <c r="AT482" s="79"/>
      <c r="AU482" s="79"/>
      <c r="AV482" s="79"/>
      <c r="AW482" s="79"/>
      <c r="AX482" s="71">
        <v>60000000</v>
      </c>
      <c r="AY482" s="79">
        <v>60000000</v>
      </c>
      <c r="AZ482" s="79"/>
      <c r="BA482" s="79"/>
      <c r="BB482" s="79"/>
      <c r="BC482" s="79"/>
      <c r="BD482" s="79"/>
      <c r="BE482" s="79"/>
      <c r="BF482" s="79"/>
      <c r="BG482" s="79"/>
      <c r="BH482" s="79"/>
      <c r="BI482" s="79"/>
      <c r="BJ482" s="79"/>
      <c r="BK482" s="71">
        <v>60000000</v>
      </c>
      <c r="BL482" s="79">
        <v>60000000</v>
      </c>
      <c r="BM482" s="79"/>
      <c r="BN482" s="79"/>
      <c r="BO482" s="79"/>
      <c r="BP482" s="79"/>
      <c r="BQ482" s="79"/>
      <c r="BR482" s="79"/>
      <c r="BS482" s="79"/>
      <c r="BT482" s="79"/>
      <c r="BU482" s="79"/>
      <c r="BV482" s="79"/>
      <c r="BW482" s="79"/>
      <c r="BX482" s="71">
        <v>200000000</v>
      </c>
      <c r="BY482" s="73">
        <v>200000000</v>
      </c>
      <c r="BZ482" s="73">
        <v>0</v>
      </c>
      <c r="CA482" s="73">
        <v>0</v>
      </c>
      <c r="CB482" s="73">
        <v>0</v>
      </c>
      <c r="CC482" s="73">
        <v>0</v>
      </c>
      <c r="CD482" s="73">
        <v>0</v>
      </c>
      <c r="CE482" s="73">
        <v>0</v>
      </c>
      <c r="CF482" s="73">
        <v>0</v>
      </c>
      <c r="CG482" s="73">
        <v>0</v>
      </c>
      <c r="CH482" s="73">
        <v>0</v>
      </c>
      <c r="CI482" s="73">
        <v>0</v>
      </c>
      <c r="CJ482" s="73">
        <v>0</v>
      </c>
      <c r="CK482" s="63" t="s">
        <v>3733</v>
      </c>
      <c r="CL482" s="74" t="s">
        <v>3138</v>
      </c>
      <c r="CM482" s="74" t="s">
        <v>3139</v>
      </c>
      <c r="CN482" s="74" t="s">
        <v>1392</v>
      </c>
      <c r="CO482" s="60">
        <v>3</v>
      </c>
      <c r="CP482" s="61" t="s">
        <v>3472</v>
      </c>
      <c r="CQ482" s="60">
        <v>301</v>
      </c>
      <c r="CR482" s="61" t="s">
        <v>3473</v>
      </c>
      <c r="CS482" s="60">
        <v>30101</v>
      </c>
      <c r="CT482" s="61" t="s">
        <v>3474</v>
      </c>
      <c r="CU482" s="62">
        <v>3010103</v>
      </c>
      <c r="CV482" s="63" t="s">
        <v>3716</v>
      </c>
      <c r="CW482" s="100" t="s">
        <v>3734</v>
      </c>
      <c r="CX482" s="100" t="s">
        <v>3472</v>
      </c>
      <c r="CY482" s="100" t="s">
        <v>3473</v>
      </c>
      <c r="CZ482" s="100" t="s">
        <v>3474</v>
      </c>
      <c r="DA482" s="100" t="s">
        <v>3716</v>
      </c>
    </row>
    <row r="483" spans="2:105" ht="102" hidden="1" x14ac:dyDescent="0.25">
      <c r="B483" s="99" t="s">
        <v>3735</v>
      </c>
      <c r="C483" s="65" t="s">
        <v>3736</v>
      </c>
      <c r="D483" s="63" t="s">
        <v>3664</v>
      </c>
      <c r="E483" s="65" t="s">
        <v>3726</v>
      </c>
      <c r="F483" s="63" t="s">
        <v>3727</v>
      </c>
      <c r="G483" s="62" t="s">
        <v>183</v>
      </c>
      <c r="H483" s="63" t="s">
        <v>580</v>
      </c>
      <c r="I483" s="63" t="s">
        <v>185</v>
      </c>
      <c r="J483" s="311">
        <v>2015</v>
      </c>
      <c r="K483" s="310">
        <v>0</v>
      </c>
      <c r="L483" s="63" t="s">
        <v>3728</v>
      </c>
      <c r="M483" s="63" t="s">
        <v>3737</v>
      </c>
      <c r="N483" s="63" t="s">
        <v>3738</v>
      </c>
      <c r="O483" s="63" t="s">
        <v>3739</v>
      </c>
      <c r="P483" s="63" t="s">
        <v>3740</v>
      </c>
      <c r="Q483" s="63"/>
      <c r="R483" s="63"/>
      <c r="S483" s="68">
        <v>100</v>
      </c>
      <c r="T483" s="69">
        <v>20</v>
      </c>
      <c r="U483" s="69">
        <v>40</v>
      </c>
      <c r="V483" s="69">
        <v>70</v>
      </c>
      <c r="W483" s="69">
        <v>100</v>
      </c>
      <c r="X483" s="71">
        <v>20000000</v>
      </c>
      <c r="Y483" s="101">
        <v>20000000</v>
      </c>
      <c r="Z483" s="79"/>
      <c r="AA483" s="79"/>
      <c r="AB483" s="79"/>
      <c r="AC483" s="79"/>
      <c r="AD483" s="79"/>
      <c r="AE483" s="79"/>
      <c r="AF483" s="79"/>
      <c r="AG483" s="79"/>
      <c r="AH483" s="79"/>
      <c r="AI483" s="79"/>
      <c r="AJ483" s="79"/>
      <c r="AK483" s="71">
        <v>20000000</v>
      </c>
      <c r="AL483" s="79">
        <v>20000000</v>
      </c>
      <c r="AM483" s="79"/>
      <c r="AN483" s="79"/>
      <c r="AO483" s="79"/>
      <c r="AP483" s="79"/>
      <c r="AQ483" s="79"/>
      <c r="AR483" s="79"/>
      <c r="AS483" s="79"/>
      <c r="AT483" s="79"/>
      <c r="AU483" s="79"/>
      <c r="AV483" s="79"/>
      <c r="AW483" s="79"/>
      <c r="AX483" s="71">
        <v>30000000</v>
      </c>
      <c r="AY483" s="79">
        <v>30000000</v>
      </c>
      <c r="AZ483" s="79"/>
      <c r="BA483" s="79"/>
      <c r="BB483" s="79"/>
      <c r="BC483" s="79"/>
      <c r="BD483" s="79"/>
      <c r="BE483" s="79"/>
      <c r="BF483" s="79"/>
      <c r="BG483" s="79"/>
      <c r="BH483" s="79"/>
      <c r="BI483" s="79"/>
      <c r="BJ483" s="79"/>
      <c r="BK483" s="71">
        <v>30000000</v>
      </c>
      <c r="BL483" s="79">
        <v>30000000</v>
      </c>
      <c r="BM483" s="79"/>
      <c r="BN483" s="79"/>
      <c r="BO483" s="79"/>
      <c r="BP483" s="79"/>
      <c r="BQ483" s="79"/>
      <c r="BR483" s="79"/>
      <c r="BS483" s="79"/>
      <c r="BT483" s="79"/>
      <c r="BU483" s="79"/>
      <c r="BV483" s="79"/>
      <c r="BW483" s="79"/>
      <c r="BX483" s="71">
        <v>100000000</v>
      </c>
      <c r="BY483" s="73">
        <v>100000000</v>
      </c>
      <c r="BZ483" s="73">
        <v>0</v>
      </c>
      <c r="CA483" s="73">
        <v>0</v>
      </c>
      <c r="CB483" s="73">
        <v>0</v>
      </c>
      <c r="CC483" s="73">
        <v>0</v>
      </c>
      <c r="CD483" s="73">
        <v>0</v>
      </c>
      <c r="CE483" s="73">
        <v>0</v>
      </c>
      <c r="CF483" s="73">
        <v>0</v>
      </c>
      <c r="CG483" s="73">
        <v>0</v>
      </c>
      <c r="CH483" s="73">
        <v>0</v>
      </c>
      <c r="CI483" s="73">
        <v>0</v>
      </c>
      <c r="CJ483" s="73">
        <v>0</v>
      </c>
      <c r="CK483" s="63" t="s">
        <v>3741</v>
      </c>
      <c r="CL483" s="74" t="s">
        <v>3138</v>
      </c>
      <c r="CM483" s="74" t="s">
        <v>3139</v>
      </c>
      <c r="CN483" s="74" t="s">
        <v>1392</v>
      </c>
      <c r="CO483" s="60">
        <v>3</v>
      </c>
      <c r="CP483" s="61" t="s">
        <v>3472</v>
      </c>
      <c r="CQ483" s="60">
        <v>301</v>
      </c>
      <c r="CR483" s="61" t="s">
        <v>3473</v>
      </c>
      <c r="CS483" s="60">
        <v>30101</v>
      </c>
      <c r="CT483" s="61" t="s">
        <v>3474</v>
      </c>
      <c r="CU483" s="62">
        <v>3010103</v>
      </c>
      <c r="CV483" s="63" t="s">
        <v>3716</v>
      </c>
      <c r="CW483" s="100" t="s">
        <v>3734</v>
      </c>
      <c r="CX483" s="100" t="s">
        <v>3472</v>
      </c>
      <c r="CY483" s="100" t="s">
        <v>3473</v>
      </c>
      <c r="CZ483" s="100" t="s">
        <v>3474</v>
      </c>
      <c r="DA483" s="100" t="s">
        <v>3716</v>
      </c>
    </row>
    <row r="484" spans="2:105" ht="178.5" hidden="1" x14ac:dyDescent="0.25">
      <c r="B484" s="99" t="s">
        <v>3742</v>
      </c>
      <c r="C484" s="75" t="s">
        <v>3743</v>
      </c>
      <c r="D484" s="100" t="s">
        <v>589</v>
      </c>
      <c r="E484" s="65" t="s">
        <v>3505</v>
      </c>
      <c r="F484" s="63" t="s">
        <v>3506</v>
      </c>
      <c r="G484" s="62" t="s">
        <v>183</v>
      </c>
      <c r="H484" s="63" t="s">
        <v>592</v>
      </c>
      <c r="I484" s="63" t="s">
        <v>185</v>
      </c>
      <c r="J484" s="311"/>
      <c r="K484" s="310"/>
      <c r="L484" s="63" t="s">
        <v>1216</v>
      </c>
      <c r="M484" s="63" t="s">
        <v>3744</v>
      </c>
      <c r="N484" s="63" t="s">
        <v>3745</v>
      </c>
      <c r="O484" s="63" t="s">
        <v>3746</v>
      </c>
      <c r="P484" s="63" t="s">
        <v>3510</v>
      </c>
      <c r="Q484" s="63"/>
      <c r="R484" s="63"/>
      <c r="S484" s="68">
        <v>25</v>
      </c>
      <c r="T484" s="69">
        <v>5</v>
      </c>
      <c r="U484" s="69">
        <v>10</v>
      </c>
      <c r="V484" s="69">
        <v>15</v>
      </c>
      <c r="W484" s="69">
        <v>25</v>
      </c>
      <c r="X484" s="71">
        <v>20000000</v>
      </c>
      <c r="Y484" s="78">
        <v>20000000</v>
      </c>
      <c r="Z484" s="79"/>
      <c r="AA484" s="79"/>
      <c r="AB484" s="79"/>
      <c r="AC484" s="79"/>
      <c r="AD484" s="79"/>
      <c r="AE484" s="79"/>
      <c r="AF484" s="79"/>
      <c r="AG484" s="79"/>
      <c r="AH484" s="79"/>
      <c r="AI484" s="79"/>
      <c r="AJ484" s="79"/>
      <c r="AK484" s="71">
        <v>21800000</v>
      </c>
      <c r="AL484" s="78">
        <v>21800000</v>
      </c>
      <c r="AM484" s="79"/>
      <c r="AN484" s="79"/>
      <c r="AO484" s="79"/>
      <c r="AP484" s="79"/>
      <c r="AQ484" s="79"/>
      <c r="AR484" s="79"/>
      <c r="AS484" s="79"/>
      <c r="AT484" s="79"/>
      <c r="AU484" s="79"/>
      <c r="AV484" s="79"/>
      <c r="AW484" s="79"/>
      <c r="AX484" s="71">
        <v>23600000</v>
      </c>
      <c r="AY484" s="78">
        <v>23600000</v>
      </c>
      <c r="AZ484" s="79"/>
      <c r="BA484" s="79"/>
      <c r="BB484" s="79"/>
      <c r="BC484" s="79"/>
      <c r="BD484" s="79"/>
      <c r="BE484" s="79"/>
      <c r="BF484" s="79"/>
      <c r="BG484" s="79"/>
      <c r="BH484" s="79"/>
      <c r="BI484" s="79"/>
      <c r="BJ484" s="79"/>
      <c r="BK484" s="71">
        <v>27200000</v>
      </c>
      <c r="BL484" s="78">
        <v>27200000</v>
      </c>
      <c r="BM484" s="79"/>
      <c r="BN484" s="79"/>
      <c r="BO484" s="79"/>
      <c r="BP484" s="79"/>
      <c r="BQ484" s="79"/>
      <c r="BR484" s="79"/>
      <c r="BS484" s="79"/>
      <c r="BT484" s="79"/>
      <c r="BU484" s="79"/>
      <c r="BV484" s="79"/>
      <c r="BW484" s="79"/>
      <c r="BX484" s="71">
        <v>92600000</v>
      </c>
      <c r="BY484" s="73">
        <v>92600000</v>
      </c>
      <c r="BZ484" s="73">
        <v>0</v>
      </c>
      <c r="CA484" s="73">
        <v>0</v>
      </c>
      <c r="CB484" s="73">
        <v>0</v>
      </c>
      <c r="CC484" s="73">
        <v>0</v>
      </c>
      <c r="CD484" s="73">
        <v>0</v>
      </c>
      <c r="CE484" s="73">
        <v>0</v>
      </c>
      <c r="CF484" s="73">
        <v>0</v>
      </c>
      <c r="CG484" s="73">
        <v>0</v>
      </c>
      <c r="CH484" s="73">
        <v>0</v>
      </c>
      <c r="CI484" s="73">
        <v>0</v>
      </c>
      <c r="CJ484" s="73">
        <v>0</v>
      </c>
      <c r="CK484" s="63" t="s">
        <v>3747</v>
      </c>
      <c r="CL484" s="74" t="s">
        <v>1154</v>
      </c>
      <c r="CM484" s="74" t="s">
        <v>1155</v>
      </c>
      <c r="CN484" s="74" t="s">
        <v>1392</v>
      </c>
      <c r="CO484" s="60">
        <v>3</v>
      </c>
      <c r="CP484" s="61" t="s">
        <v>3472</v>
      </c>
      <c r="CQ484" s="60">
        <v>301</v>
      </c>
      <c r="CR484" s="61" t="s">
        <v>3473</v>
      </c>
      <c r="CS484" s="60">
        <v>30101</v>
      </c>
      <c r="CT484" s="61" t="s">
        <v>3474</v>
      </c>
      <c r="CU484" s="62">
        <v>3010103</v>
      </c>
      <c r="CV484" s="63" t="s">
        <v>3716</v>
      </c>
      <c r="CW484" s="100" t="s">
        <v>3512</v>
      </c>
      <c r="CX484" s="100" t="s">
        <v>3472</v>
      </c>
      <c r="CY484" s="100" t="s">
        <v>3473</v>
      </c>
      <c r="CZ484" s="100" t="s">
        <v>3474</v>
      </c>
      <c r="DA484" s="100" t="s">
        <v>3716</v>
      </c>
    </row>
    <row r="485" spans="2:105" ht="114.75" hidden="1" x14ac:dyDescent="0.25">
      <c r="B485" s="99" t="s">
        <v>3748</v>
      </c>
      <c r="C485" s="65" t="s">
        <v>3749</v>
      </c>
      <c r="D485" s="63" t="s">
        <v>3664</v>
      </c>
      <c r="E485" s="65" t="s">
        <v>3750</v>
      </c>
      <c r="F485" s="63" t="s">
        <v>3751</v>
      </c>
      <c r="G485" s="62" t="s">
        <v>183</v>
      </c>
      <c r="H485" s="63" t="s">
        <v>580</v>
      </c>
      <c r="I485" s="63" t="s">
        <v>185</v>
      </c>
      <c r="J485" s="311">
        <v>2015</v>
      </c>
      <c r="K485" s="310">
        <v>0</v>
      </c>
      <c r="L485" s="63" t="s">
        <v>3752</v>
      </c>
      <c r="M485" s="63" t="s">
        <v>3753</v>
      </c>
      <c r="N485" s="63" t="s">
        <v>3754</v>
      </c>
      <c r="O485" s="63" t="s">
        <v>3755</v>
      </c>
      <c r="P485" s="63"/>
      <c r="Q485" s="63"/>
      <c r="R485" s="63"/>
      <c r="S485" s="68">
        <v>100</v>
      </c>
      <c r="T485" s="69">
        <v>0</v>
      </c>
      <c r="U485" s="69">
        <v>33</v>
      </c>
      <c r="V485" s="69">
        <v>66</v>
      </c>
      <c r="W485" s="69">
        <v>100</v>
      </c>
      <c r="X485" s="71">
        <v>0</v>
      </c>
      <c r="Y485" s="79"/>
      <c r="Z485" s="79"/>
      <c r="AA485" s="79"/>
      <c r="AB485" s="79"/>
      <c r="AC485" s="79"/>
      <c r="AD485" s="79"/>
      <c r="AE485" s="79"/>
      <c r="AF485" s="79"/>
      <c r="AG485" s="79"/>
      <c r="AH485" s="79"/>
      <c r="AI485" s="79"/>
      <c r="AJ485" s="79"/>
      <c r="AK485" s="71">
        <v>18000000000</v>
      </c>
      <c r="AL485" s="79"/>
      <c r="AM485" s="79"/>
      <c r="AN485" s="79"/>
      <c r="AO485" s="79"/>
      <c r="AP485" s="79"/>
      <c r="AQ485" s="79"/>
      <c r="AR485" s="79"/>
      <c r="AS485" s="79"/>
      <c r="AT485" s="79"/>
      <c r="AU485" s="79"/>
      <c r="AV485" s="79">
        <v>18000000000</v>
      </c>
      <c r="AW485" s="79"/>
      <c r="AX485" s="71">
        <v>0</v>
      </c>
      <c r="AY485" s="79"/>
      <c r="AZ485" s="79"/>
      <c r="BA485" s="79"/>
      <c r="BB485" s="79"/>
      <c r="BC485" s="79"/>
      <c r="BD485" s="79"/>
      <c r="BE485" s="79"/>
      <c r="BF485" s="79"/>
      <c r="BG485" s="79"/>
      <c r="BH485" s="79"/>
      <c r="BI485" s="79"/>
      <c r="BJ485" s="79"/>
      <c r="BK485" s="71">
        <v>0</v>
      </c>
      <c r="BL485" s="79"/>
      <c r="BM485" s="79"/>
      <c r="BN485" s="79"/>
      <c r="BO485" s="79"/>
      <c r="BP485" s="79"/>
      <c r="BQ485" s="79"/>
      <c r="BR485" s="79"/>
      <c r="BS485" s="79"/>
      <c r="BT485" s="79"/>
      <c r="BU485" s="79"/>
      <c r="BV485" s="79"/>
      <c r="BW485" s="79"/>
      <c r="BX485" s="71">
        <v>18000000000</v>
      </c>
      <c r="BY485" s="73">
        <v>0</v>
      </c>
      <c r="BZ485" s="73">
        <v>0</v>
      </c>
      <c r="CA485" s="73">
        <v>0</v>
      </c>
      <c r="CB485" s="73">
        <v>0</v>
      </c>
      <c r="CC485" s="73">
        <v>0</v>
      </c>
      <c r="CD485" s="73">
        <v>0</v>
      </c>
      <c r="CE485" s="73">
        <v>0</v>
      </c>
      <c r="CF485" s="73">
        <v>0</v>
      </c>
      <c r="CG485" s="73">
        <v>0</v>
      </c>
      <c r="CH485" s="73">
        <v>0</v>
      </c>
      <c r="CI485" s="73">
        <v>18000000000</v>
      </c>
      <c r="CJ485" s="73">
        <v>0</v>
      </c>
      <c r="CK485" s="63" t="s">
        <v>3756</v>
      </c>
      <c r="CL485" s="74" t="s">
        <v>3138</v>
      </c>
      <c r="CM485" s="74" t="s">
        <v>3139</v>
      </c>
      <c r="CN485" s="74" t="s">
        <v>1392</v>
      </c>
      <c r="CO485" s="60">
        <v>3</v>
      </c>
      <c r="CP485" s="61" t="s">
        <v>3472</v>
      </c>
      <c r="CQ485" s="60">
        <v>301</v>
      </c>
      <c r="CR485" s="61" t="s">
        <v>3473</v>
      </c>
      <c r="CS485" s="60">
        <v>30101</v>
      </c>
      <c r="CT485" s="61" t="s">
        <v>3474</v>
      </c>
      <c r="CU485" s="62">
        <v>3010104</v>
      </c>
      <c r="CV485" s="63" t="s">
        <v>3757</v>
      </c>
      <c r="CW485" s="100" t="s">
        <v>3758</v>
      </c>
      <c r="CX485" s="100" t="s">
        <v>3472</v>
      </c>
      <c r="CY485" s="100" t="s">
        <v>3473</v>
      </c>
      <c r="CZ485" s="100" t="s">
        <v>3474</v>
      </c>
      <c r="DA485" s="100" t="s">
        <v>3757</v>
      </c>
    </row>
    <row r="486" spans="2:105" ht="114.75" hidden="1" x14ac:dyDescent="0.25">
      <c r="B486" s="99" t="s">
        <v>3759</v>
      </c>
      <c r="C486" s="65" t="s">
        <v>3760</v>
      </c>
      <c r="D486" s="63" t="s">
        <v>3664</v>
      </c>
      <c r="E486" s="65" t="s">
        <v>3750</v>
      </c>
      <c r="F486" s="63" t="s">
        <v>3751</v>
      </c>
      <c r="G486" s="62" t="s">
        <v>183</v>
      </c>
      <c r="H486" s="63" t="s">
        <v>580</v>
      </c>
      <c r="I486" s="63" t="s">
        <v>185</v>
      </c>
      <c r="J486" s="311">
        <v>2015</v>
      </c>
      <c r="K486" s="310">
        <v>0</v>
      </c>
      <c r="L486" s="63" t="s">
        <v>3752</v>
      </c>
      <c r="M486" s="63" t="s">
        <v>3761</v>
      </c>
      <c r="N486" s="63" t="s">
        <v>3762</v>
      </c>
      <c r="O486" s="63" t="s">
        <v>3763</v>
      </c>
      <c r="P486" s="63"/>
      <c r="Q486" s="63"/>
      <c r="R486" s="63"/>
      <c r="S486" s="68">
        <v>1</v>
      </c>
      <c r="T486" s="69">
        <v>0</v>
      </c>
      <c r="U486" s="69">
        <v>0.25</v>
      </c>
      <c r="V486" s="69">
        <v>0.5</v>
      </c>
      <c r="W486" s="69">
        <v>1</v>
      </c>
      <c r="X486" s="71">
        <v>0</v>
      </c>
      <c r="Y486" s="79"/>
      <c r="Z486" s="79"/>
      <c r="AA486" s="79"/>
      <c r="AB486" s="79"/>
      <c r="AC486" s="79"/>
      <c r="AD486" s="79"/>
      <c r="AE486" s="79"/>
      <c r="AF486" s="79"/>
      <c r="AG486" s="79"/>
      <c r="AH486" s="79"/>
      <c r="AI486" s="101"/>
      <c r="AJ486" s="79"/>
      <c r="AK486" s="71">
        <v>9900000000</v>
      </c>
      <c r="AL486" s="79"/>
      <c r="AM486" s="79"/>
      <c r="AN486" s="79"/>
      <c r="AO486" s="79"/>
      <c r="AP486" s="79"/>
      <c r="AQ486" s="79"/>
      <c r="AR486" s="79"/>
      <c r="AS486" s="79"/>
      <c r="AT486" s="79"/>
      <c r="AU486" s="79"/>
      <c r="AV486" s="101">
        <v>9900000000</v>
      </c>
      <c r="AW486" s="79"/>
      <c r="AX486" s="71">
        <v>0</v>
      </c>
      <c r="AY486" s="79"/>
      <c r="AZ486" s="79"/>
      <c r="BA486" s="79"/>
      <c r="BB486" s="79"/>
      <c r="BC486" s="79"/>
      <c r="BD486" s="79"/>
      <c r="BE486" s="79"/>
      <c r="BF486" s="79"/>
      <c r="BG486" s="79"/>
      <c r="BH486" s="79"/>
      <c r="BI486" s="101"/>
      <c r="BJ486" s="79"/>
      <c r="BK486" s="71">
        <v>0</v>
      </c>
      <c r="BL486" s="79"/>
      <c r="BM486" s="79"/>
      <c r="BN486" s="79"/>
      <c r="BO486" s="79"/>
      <c r="BP486" s="79"/>
      <c r="BQ486" s="79"/>
      <c r="BR486" s="79"/>
      <c r="BS486" s="79"/>
      <c r="BT486" s="79"/>
      <c r="BU486" s="79"/>
      <c r="BV486" s="101"/>
      <c r="BW486" s="79"/>
      <c r="BX486" s="71">
        <v>9900000000</v>
      </c>
      <c r="BY486" s="73">
        <v>0</v>
      </c>
      <c r="BZ486" s="73">
        <v>0</v>
      </c>
      <c r="CA486" s="73">
        <v>0</v>
      </c>
      <c r="CB486" s="73">
        <v>0</v>
      </c>
      <c r="CC486" s="73">
        <v>0</v>
      </c>
      <c r="CD486" s="73">
        <v>0</v>
      </c>
      <c r="CE486" s="73">
        <v>0</v>
      </c>
      <c r="CF486" s="73">
        <v>0</v>
      </c>
      <c r="CG486" s="73">
        <v>0</v>
      </c>
      <c r="CH486" s="73">
        <v>0</v>
      </c>
      <c r="CI486" s="73">
        <v>9900000000</v>
      </c>
      <c r="CJ486" s="73">
        <v>0</v>
      </c>
      <c r="CK486" s="63" t="s">
        <v>3764</v>
      </c>
      <c r="CL486" s="74" t="s">
        <v>3138</v>
      </c>
      <c r="CM486" s="74" t="s">
        <v>3139</v>
      </c>
      <c r="CN486" s="74" t="s">
        <v>1392</v>
      </c>
      <c r="CO486" s="60">
        <v>3</v>
      </c>
      <c r="CP486" s="61" t="s">
        <v>3472</v>
      </c>
      <c r="CQ486" s="60">
        <v>301</v>
      </c>
      <c r="CR486" s="61" t="s">
        <v>3473</v>
      </c>
      <c r="CS486" s="60">
        <v>30101</v>
      </c>
      <c r="CT486" s="61" t="s">
        <v>3474</v>
      </c>
      <c r="CU486" s="62">
        <v>3010104</v>
      </c>
      <c r="CV486" s="63" t="s">
        <v>3757</v>
      </c>
      <c r="CW486" s="100" t="s">
        <v>3758</v>
      </c>
      <c r="CX486" s="100" t="s">
        <v>3472</v>
      </c>
      <c r="CY486" s="100" t="s">
        <v>3473</v>
      </c>
      <c r="CZ486" s="100" t="s">
        <v>3474</v>
      </c>
      <c r="DA486" s="100" t="s">
        <v>3757</v>
      </c>
    </row>
    <row r="487" spans="2:105" ht="114.75" hidden="1" x14ac:dyDescent="0.25">
      <c r="B487" s="99" t="s">
        <v>3765</v>
      </c>
      <c r="C487" s="65" t="s">
        <v>3766</v>
      </c>
      <c r="D487" s="63" t="s">
        <v>3664</v>
      </c>
      <c r="E487" s="65" t="s">
        <v>3750</v>
      </c>
      <c r="F487" s="63" t="s">
        <v>3751</v>
      </c>
      <c r="G487" s="62" t="s">
        <v>183</v>
      </c>
      <c r="H487" s="63" t="s">
        <v>580</v>
      </c>
      <c r="I487" s="63" t="s">
        <v>185</v>
      </c>
      <c r="J487" s="311">
        <v>2015</v>
      </c>
      <c r="K487" s="310">
        <v>0</v>
      </c>
      <c r="L487" s="63" t="s">
        <v>3752</v>
      </c>
      <c r="M487" s="63" t="s">
        <v>3767</v>
      </c>
      <c r="N487" s="63" t="s">
        <v>3768</v>
      </c>
      <c r="O487" s="63" t="s">
        <v>3769</v>
      </c>
      <c r="P487" s="63"/>
      <c r="Q487" s="63"/>
      <c r="R487" s="63"/>
      <c r="S487" s="68">
        <v>100</v>
      </c>
      <c r="T487" s="69">
        <v>0</v>
      </c>
      <c r="U487" s="69">
        <v>33.33</v>
      </c>
      <c r="V487" s="69">
        <v>66.66</v>
      </c>
      <c r="W487" s="69">
        <v>100</v>
      </c>
      <c r="X487" s="71">
        <v>0</v>
      </c>
      <c r="Y487" s="79"/>
      <c r="Z487" s="79"/>
      <c r="AA487" s="79"/>
      <c r="AB487" s="79"/>
      <c r="AC487" s="79"/>
      <c r="AD487" s="79"/>
      <c r="AE487" s="79"/>
      <c r="AF487" s="79"/>
      <c r="AG487" s="79"/>
      <c r="AH487" s="79"/>
      <c r="AI487" s="101"/>
      <c r="AJ487" s="79"/>
      <c r="AK487" s="71">
        <v>8720000000</v>
      </c>
      <c r="AL487" s="79"/>
      <c r="AM487" s="79"/>
      <c r="AN487" s="79"/>
      <c r="AO487" s="79"/>
      <c r="AP487" s="79"/>
      <c r="AQ487" s="79"/>
      <c r="AR487" s="79"/>
      <c r="AS487" s="79"/>
      <c r="AT487" s="79"/>
      <c r="AU487" s="79"/>
      <c r="AV487" s="101">
        <v>8720000000</v>
      </c>
      <c r="AW487" s="79"/>
      <c r="AX487" s="71">
        <v>0</v>
      </c>
      <c r="AY487" s="79"/>
      <c r="AZ487" s="79"/>
      <c r="BA487" s="79"/>
      <c r="BB487" s="79"/>
      <c r="BC487" s="79"/>
      <c r="BD487" s="79"/>
      <c r="BE487" s="79"/>
      <c r="BF487" s="79"/>
      <c r="BG487" s="79"/>
      <c r="BH487" s="79"/>
      <c r="BI487" s="101"/>
      <c r="BJ487" s="79"/>
      <c r="BK487" s="71">
        <v>0</v>
      </c>
      <c r="BL487" s="79"/>
      <c r="BM487" s="79"/>
      <c r="BN487" s="79"/>
      <c r="BO487" s="79"/>
      <c r="BP487" s="79"/>
      <c r="BQ487" s="79"/>
      <c r="BR487" s="79"/>
      <c r="BS487" s="79"/>
      <c r="BT487" s="79"/>
      <c r="BU487" s="79"/>
      <c r="BV487" s="101"/>
      <c r="BW487" s="79"/>
      <c r="BX487" s="71">
        <v>8720000000</v>
      </c>
      <c r="BY487" s="73">
        <v>0</v>
      </c>
      <c r="BZ487" s="73">
        <v>0</v>
      </c>
      <c r="CA487" s="73">
        <v>0</v>
      </c>
      <c r="CB487" s="73">
        <v>0</v>
      </c>
      <c r="CC487" s="73">
        <v>0</v>
      </c>
      <c r="CD487" s="73">
        <v>0</v>
      </c>
      <c r="CE487" s="73">
        <v>0</v>
      </c>
      <c r="CF487" s="73">
        <v>0</v>
      </c>
      <c r="CG487" s="73">
        <v>0</v>
      </c>
      <c r="CH487" s="73">
        <v>0</v>
      </c>
      <c r="CI487" s="73">
        <v>8720000000</v>
      </c>
      <c r="CJ487" s="73">
        <v>0</v>
      </c>
      <c r="CK487" s="63" t="s">
        <v>3770</v>
      </c>
      <c r="CL487" s="74" t="s">
        <v>3138</v>
      </c>
      <c r="CM487" s="74" t="s">
        <v>3139</v>
      </c>
      <c r="CN487" s="74" t="s">
        <v>1392</v>
      </c>
      <c r="CO487" s="60">
        <v>3</v>
      </c>
      <c r="CP487" s="61" t="s">
        <v>3472</v>
      </c>
      <c r="CQ487" s="60">
        <v>301</v>
      </c>
      <c r="CR487" s="61" t="s">
        <v>3473</v>
      </c>
      <c r="CS487" s="60">
        <v>30101</v>
      </c>
      <c r="CT487" s="61" t="s">
        <v>3474</v>
      </c>
      <c r="CU487" s="62">
        <v>3010104</v>
      </c>
      <c r="CV487" s="63" t="s">
        <v>3757</v>
      </c>
      <c r="CW487" s="100" t="s">
        <v>3758</v>
      </c>
      <c r="CX487" s="100" t="s">
        <v>3472</v>
      </c>
      <c r="CY487" s="100" t="s">
        <v>3473</v>
      </c>
      <c r="CZ487" s="100" t="s">
        <v>3474</v>
      </c>
      <c r="DA487" s="100" t="s">
        <v>3757</v>
      </c>
    </row>
    <row r="488" spans="2:105" ht="114.75" hidden="1" x14ac:dyDescent="0.25">
      <c r="B488" s="99" t="s">
        <v>3771</v>
      </c>
      <c r="C488" s="65" t="s">
        <v>3772</v>
      </c>
      <c r="D488" s="63" t="s">
        <v>3664</v>
      </c>
      <c r="E488" s="65" t="s">
        <v>3750</v>
      </c>
      <c r="F488" s="63" t="s">
        <v>3751</v>
      </c>
      <c r="G488" s="62" t="s">
        <v>183</v>
      </c>
      <c r="H488" s="63" t="s">
        <v>580</v>
      </c>
      <c r="I488" s="63" t="s">
        <v>185</v>
      </c>
      <c r="J488" s="311">
        <v>2015</v>
      </c>
      <c r="K488" s="310">
        <v>0</v>
      </c>
      <c r="L488" s="63" t="s">
        <v>3752</v>
      </c>
      <c r="M488" s="63" t="s">
        <v>3773</v>
      </c>
      <c r="N488" s="63" t="s">
        <v>3774</v>
      </c>
      <c r="O488" s="63" t="s">
        <v>3775</v>
      </c>
      <c r="P488" s="63"/>
      <c r="Q488" s="63"/>
      <c r="R488" s="63"/>
      <c r="S488" s="68">
        <v>1</v>
      </c>
      <c r="T488" s="69">
        <v>0</v>
      </c>
      <c r="U488" s="69">
        <v>0.25</v>
      </c>
      <c r="V488" s="69">
        <v>0.5</v>
      </c>
      <c r="W488" s="69">
        <v>1</v>
      </c>
      <c r="X488" s="71">
        <v>0</v>
      </c>
      <c r="Y488" s="79"/>
      <c r="Z488" s="79"/>
      <c r="AA488" s="79"/>
      <c r="AB488" s="79"/>
      <c r="AC488" s="79"/>
      <c r="AD488" s="79"/>
      <c r="AE488" s="79"/>
      <c r="AF488" s="79"/>
      <c r="AG488" s="79"/>
      <c r="AH488" s="79"/>
      <c r="AI488" s="79"/>
      <c r="AJ488" s="79"/>
      <c r="AK488" s="71">
        <v>2181000000</v>
      </c>
      <c r="AL488" s="79"/>
      <c r="AM488" s="79"/>
      <c r="AN488" s="79"/>
      <c r="AO488" s="79"/>
      <c r="AP488" s="79"/>
      <c r="AQ488" s="79"/>
      <c r="AR488" s="79"/>
      <c r="AS488" s="79"/>
      <c r="AT488" s="79"/>
      <c r="AU488" s="79"/>
      <c r="AV488" s="101">
        <v>2181000000</v>
      </c>
      <c r="AW488" s="79"/>
      <c r="AX488" s="71">
        <v>0</v>
      </c>
      <c r="AY488" s="79"/>
      <c r="AZ488" s="79"/>
      <c r="BA488" s="79"/>
      <c r="BB488" s="79"/>
      <c r="BC488" s="79"/>
      <c r="BD488" s="79"/>
      <c r="BE488" s="79"/>
      <c r="BF488" s="79"/>
      <c r="BG488" s="79"/>
      <c r="BH488" s="79"/>
      <c r="BI488" s="101"/>
      <c r="BJ488" s="79"/>
      <c r="BK488" s="71">
        <v>0</v>
      </c>
      <c r="BL488" s="79"/>
      <c r="BM488" s="79"/>
      <c r="BN488" s="79"/>
      <c r="BO488" s="79"/>
      <c r="BP488" s="79"/>
      <c r="BQ488" s="79"/>
      <c r="BR488" s="79"/>
      <c r="BS488" s="79"/>
      <c r="BT488" s="79"/>
      <c r="BU488" s="79"/>
      <c r="BV488" s="101"/>
      <c r="BW488" s="79"/>
      <c r="BX488" s="71">
        <v>2181000000</v>
      </c>
      <c r="BY488" s="73">
        <v>0</v>
      </c>
      <c r="BZ488" s="73">
        <v>0</v>
      </c>
      <c r="CA488" s="73">
        <v>0</v>
      </c>
      <c r="CB488" s="73">
        <v>0</v>
      </c>
      <c r="CC488" s="73">
        <v>0</v>
      </c>
      <c r="CD488" s="73">
        <v>0</v>
      </c>
      <c r="CE488" s="73">
        <v>0</v>
      </c>
      <c r="CF488" s="73">
        <v>0</v>
      </c>
      <c r="CG488" s="73">
        <v>0</v>
      </c>
      <c r="CH488" s="73">
        <v>0</v>
      </c>
      <c r="CI488" s="73">
        <v>2181000000</v>
      </c>
      <c r="CJ488" s="73">
        <v>0</v>
      </c>
      <c r="CK488" s="63" t="s">
        <v>3776</v>
      </c>
      <c r="CL488" s="74" t="s">
        <v>3138</v>
      </c>
      <c r="CM488" s="74" t="s">
        <v>3139</v>
      </c>
      <c r="CN488" s="74" t="s">
        <v>1392</v>
      </c>
      <c r="CO488" s="60">
        <v>3</v>
      </c>
      <c r="CP488" s="61" t="s">
        <v>3472</v>
      </c>
      <c r="CQ488" s="60">
        <v>301</v>
      </c>
      <c r="CR488" s="61" t="s">
        <v>3473</v>
      </c>
      <c r="CS488" s="60">
        <v>30101</v>
      </c>
      <c r="CT488" s="61" t="s">
        <v>3474</v>
      </c>
      <c r="CU488" s="62">
        <v>3010104</v>
      </c>
      <c r="CV488" s="63" t="s">
        <v>3757</v>
      </c>
      <c r="CW488" s="100" t="s">
        <v>3758</v>
      </c>
      <c r="CX488" s="100" t="s">
        <v>3472</v>
      </c>
      <c r="CY488" s="100" t="s">
        <v>3473</v>
      </c>
      <c r="CZ488" s="100" t="s">
        <v>3474</v>
      </c>
      <c r="DA488" s="100" t="s">
        <v>3757</v>
      </c>
    </row>
    <row r="489" spans="2:105" ht="114.75" hidden="1" x14ac:dyDescent="0.25">
      <c r="B489" s="99" t="s">
        <v>3777</v>
      </c>
      <c r="C489" s="65" t="s">
        <v>3778</v>
      </c>
      <c r="D489" s="63" t="s">
        <v>3664</v>
      </c>
      <c r="E489" s="65" t="s">
        <v>3750</v>
      </c>
      <c r="F489" s="63" t="s">
        <v>3751</v>
      </c>
      <c r="G489" s="62" t="s">
        <v>183</v>
      </c>
      <c r="H489" s="63" t="s">
        <v>580</v>
      </c>
      <c r="I489" s="63" t="s">
        <v>185</v>
      </c>
      <c r="J489" s="311">
        <v>2015</v>
      </c>
      <c r="K489" s="310">
        <v>0</v>
      </c>
      <c r="L489" s="63" t="s">
        <v>3752</v>
      </c>
      <c r="M489" s="63" t="s">
        <v>3779</v>
      </c>
      <c r="N489" s="63" t="s">
        <v>3780</v>
      </c>
      <c r="O489" s="63" t="s">
        <v>3781</v>
      </c>
      <c r="P489" s="63"/>
      <c r="Q489" s="63"/>
      <c r="R489" s="63"/>
      <c r="S489" s="68">
        <v>100</v>
      </c>
      <c r="T489" s="69">
        <v>0</v>
      </c>
      <c r="U489" s="69">
        <v>25</v>
      </c>
      <c r="V489" s="69">
        <v>50</v>
      </c>
      <c r="W489" s="69">
        <v>100</v>
      </c>
      <c r="X489" s="71">
        <v>0</v>
      </c>
      <c r="Y489" s="79"/>
      <c r="Z489" s="79"/>
      <c r="AA489" s="79"/>
      <c r="AB489" s="79"/>
      <c r="AC489" s="79"/>
      <c r="AD489" s="79"/>
      <c r="AE489" s="79"/>
      <c r="AF489" s="79"/>
      <c r="AG489" s="79"/>
      <c r="AH489" s="79"/>
      <c r="AI489" s="79"/>
      <c r="AJ489" s="79"/>
      <c r="AK489" s="71">
        <v>2120000000</v>
      </c>
      <c r="AL489" s="79"/>
      <c r="AM489" s="79"/>
      <c r="AN489" s="79"/>
      <c r="AO489" s="79"/>
      <c r="AP489" s="79"/>
      <c r="AQ489" s="79"/>
      <c r="AR489" s="79"/>
      <c r="AS489" s="79"/>
      <c r="AT489" s="79"/>
      <c r="AU489" s="79"/>
      <c r="AV489" s="79">
        <v>2120000000</v>
      </c>
      <c r="AW489" s="79"/>
      <c r="AX489" s="71">
        <v>0</v>
      </c>
      <c r="AY489" s="79"/>
      <c r="AZ489" s="79"/>
      <c r="BA489" s="79"/>
      <c r="BB489" s="79"/>
      <c r="BC489" s="79"/>
      <c r="BD489" s="79"/>
      <c r="BE489" s="79"/>
      <c r="BF489" s="79"/>
      <c r="BG489" s="79"/>
      <c r="BH489" s="79"/>
      <c r="BI489" s="79"/>
      <c r="BJ489" s="79"/>
      <c r="BK489" s="71">
        <v>0</v>
      </c>
      <c r="BL489" s="79"/>
      <c r="BM489" s="79"/>
      <c r="BN489" s="79"/>
      <c r="BO489" s="79"/>
      <c r="BP489" s="79"/>
      <c r="BQ489" s="79"/>
      <c r="BR489" s="79"/>
      <c r="BS489" s="79"/>
      <c r="BT489" s="79"/>
      <c r="BU489" s="79"/>
      <c r="BV489" s="79"/>
      <c r="BW489" s="79"/>
      <c r="BX489" s="71">
        <v>2120000000</v>
      </c>
      <c r="BY489" s="73">
        <v>0</v>
      </c>
      <c r="BZ489" s="73">
        <v>0</v>
      </c>
      <c r="CA489" s="73">
        <v>0</v>
      </c>
      <c r="CB489" s="73">
        <v>0</v>
      </c>
      <c r="CC489" s="73">
        <v>0</v>
      </c>
      <c r="CD489" s="73">
        <v>0</v>
      </c>
      <c r="CE489" s="73">
        <v>0</v>
      </c>
      <c r="CF489" s="73">
        <v>0</v>
      </c>
      <c r="CG489" s="73">
        <v>0</v>
      </c>
      <c r="CH489" s="73">
        <v>0</v>
      </c>
      <c r="CI489" s="73">
        <v>2120000000</v>
      </c>
      <c r="CJ489" s="73">
        <v>0</v>
      </c>
      <c r="CK489" s="63" t="s">
        <v>3782</v>
      </c>
      <c r="CL489" s="74" t="s">
        <v>3138</v>
      </c>
      <c r="CM489" s="74" t="s">
        <v>3139</v>
      </c>
      <c r="CN489" s="74" t="s">
        <v>1392</v>
      </c>
      <c r="CO489" s="60">
        <v>3</v>
      </c>
      <c r="CP489" s="61" t="s">
        <v>3472</v>
      </c>
      <c r="CQ489" s="60">
        <v>301</v>
      </c>
      <c r="CR489" s="61" t="s">
        <v>3473</v>
      </c>
      <c r="CS489" s="60">
        <v>30101</v>
      </c>
      <c r="CT489" s="61" t="s">
        <v>3474</v>
      </c>
      <c r="CU489" s="62">
        <v>3010104</v>
      </c>
      <c r="CV489" s="63" t="s">
        <v>3757</v>
      </c>
      <c r="CW489" s="100" t="s">
        <v>3758</v>
      </c>
      <c r="CX489" s="100" t="s">
        <v>3472</v>
      </c>
      <c r="CY489" s="100" t="s">
        <v>3473</v>
      </c>
      <c r="CZ489" s="100" t="s">
        <v>3474</v>
      </c>
      <c r="DA489" s="100" t="s">
        <v>3757</v>
      </c>
    </row>
    <row r="490" spans="2:105" ht="114.75" hidden="1" x14ac:dyDescent="0.25">
      <c r="B490" s="99" t="s">
        <v>3783</v>
      </c>
      <c r="C490" s="65" t="s">
        <v>3784</v>
      </c>
      <c r="D490" s="63" t="s">
        <v>3664</v>
      </c>
      <c r="E490" s="65" t="s">
        <v>3750</v>
      </c>
      <c r="F490" s="63" t="s">
        <v>3751</v>
      </c>
      <c r="G490" s="62" t="s">
        <v>183</v>
      </c>
      <c r="H490" s="63" t="s">
        <v>580</v>
      </c>
      <c r="I490" s="63" t="s">
        <v>185</v>
      </c>
      <c r="J490" s="311">
        <v>2015</v>
      </c>
      <c r="K490" s="310">
        <v>0</v>
      </c>
      <c r="L490" s="63" t="s">
        <v>3752</v>
      </c>
      <c r="M490" s="63" t="s">
        <v>3785</v>
      </c>
      <c r="N490" s="63" t="s">
        <v>3786</v>
      </c>
      <c r="O490" s="63" t="s">
        <v>3787</v>
      </c>
      <c r="P490" s="63"/>
      <c r="Q490" s="63"/>
      <c r="R490" s="63"/>
      <c r="S490" s="68">
        <v>24</v>
      </c>
      <c r="T490" s="69">
        <v>0</v>
      </c>
      <c r="U490" s="69">
        <v>6</v>
      </c>
      <c r="V490" s="69">
        <v>12</v>
      </c>
      <c r="W490" s="69">
        <v>24</v>
      </c>
      <c r="X490" s="71">
        <v>0</v>
      </c>
      <c r="Y490" s="79"/>
      <c r="Z490" s="79"/>
      <c r="AA490" s="79"/>
      <c r="AB490" s="79"/>
      <c r="AC490" s="79"/>
      <c r="AD490" s="79"/>
      <c r="AE490" s="79"/>
      <c r="AF490" s="79"/>
      <c r="AG490" s="79"/>
      <c r="AH490" s="79"/>
      <c r="AI490" s="79"/>
      <c r="AJ490" s="79"/>
      <c r="AK490" s="71">
        <v>3120000000</v>
      </c>
      <c r="AL490" s="79"/>
      <c r="AM490" s="79"/>
      <c r="AN490" s="79"/>
      <c r="AO490" s="79"/>
      <c r="AP490" s="79"/>
      <c r="AQ490" s="79"/>
      <c r="AR490" s="79"/>
      <c r="AS490" s="79"/>
      <c r="AT490" s="79"/>
      <c r="AU490" s="79"/>
      <c r="AV490" s="101">
        <v>3120000000</v>
      </c>
      <c r="AW490" s="79"/>
      <c r="AX490" s="71">
        <v>0</v>
      </c>
      <c r="AY490" s="79"/>
      <c r="AZ490" s="79"/>
      <c r="BA490" s="79"/>
      <c r="BB490" s="79"/>
      <c r="BC490" s="79"/>
      <c r="BD490" s="79"/>
      <c r="BE490" s="79"/>
      <c r="BF490" s="79"/>
      <c r="BG490" s="79"/>
      <c r="BH490" s="79"/>
      <c r="BI490" s="101"/>
      <c r="BJ490" s="79"/>
      <c r="BK490" s="71">
        <v>0</v>
      </c>
      <c r="BL490" s="79"/>
      <c r="BM490" s="79"/>
      <c r="BN490" s="79"/>
      <c r="BO490" s="79"/>
      <c r="BP490" s="79"/>
      <c r="BQ490" s="79"/>
      <c r="BR490" s="79"/>
      <c r="BS490" s="79"/>
      <c r="BT490" s="79"/>
      <c r="BU490" s="79"/>
      <c r="BV490" s="101"/>
      <c r="BW490" s="79"/>
      <c r="BX490" s="71">
        <v>3120000000</v>
      </c>
      <c r="BY490" s="73">
        <v>0</v>
      </c>
      <c r="BZ490" s="73">
        <v>0</v>
      </c>
      <c r="CA490" s="73">
        <v>0</v>
      </c>
      <c r="CB490" s="73">
        <v>0</v>
      </c>
      <c r="CC490" s="73">
        <v>0</v>
      </c>
      <c r="CD490" s="73">
        <v>0</v>
      </c>
      <c r="CE490" s="73">
        <v>0</v>
      </c>
      <c r="CF490" s="73">
        <v>0</v>
      </c>
      <c r="CG490" s="73">
        <v>0</v>
      </c>
      <c r="CH490" s="73">
        <v>0</v>
      </c>
      <c r="CI490" s="73">
        <v>3120000000</v>
      </c>
      <c r="CJ490" s="73">
        <v>0</v>
      </c>
      <c r="CK490" s="63" t="s">
        <v>3788</v>
      </c>
      <c r="CL490" s="74" t="s">
        <v>3138</v>
      </c>
      <c r="CM490" s="74" t="s">
        <v>3139</v>
      </c>
      <c r="CN490" s="74" t="s">
        <v>1392</v>
      </c>
      <c r="CO490" s="60">
        <v>3</v>
      </c>
      <c r="CP490" s="61" t="s">
        <v>3472</v>
      </c>
      <c r="CQ490" s="60">
        <v>301</v>
      </c>
      <c r="CR490" s="61" t="s">
        <v>3473</v>
      </c>
      <c r="CS490" s="60">
        <v>30101</v>
      </c>
      <c r="CT490" s="61" t="s">
        <v>3474</v>
      </c>
      <c r="CU490" s="62">
        <v>3010104</v>
      </c>
      <c r="CV490" s="63" t="s">
        <v>3757</v>
      </c>
      <c r="CW490" s="100" t="s">
        <v>3758</v>
      </c>
      <c r="CX490" s="100" t="s">
        <v>3472</v>
      </c>
      <c r="CY490" s="100" t="s">
        <v>3473</v>
      </c>
      <c r="CZ490" s="100" t="s">
        <v>3474</v>
      </c>
      <c r="DA490" s="100" t="s">
        <v>3757</v>
      </c>
    </row>
    <row r="491" spans="2:105" ht="114.75" hidden="1" x14ac:dyDescent="0.25">
      <c r="B491" s="99" t="s">
        <v>3789</v>
      </c>
      <c r="C491" s="65" t="s">
        <v>3790</v>
      </c>
      <c r="D491" s="63" t="s">
        <v>3664</v>
      </c>
      <c r="E491" s="65" t="s">
        <v>3750</v>
      </c>
      <c r="F491" s="63" t="s">
        <v>3751</v>
      </c>
      <c r="G491" s="62" t="s">
        <v>183</v>
      </c>
      <c r="H491" s="63" t="s">
        <v>580</v>
      </c>
      <c r="I491" s="63" t="s">
        <v>185</v>
      </c>
      <c r="J491" s="311">
        <v>2015</v>
      </c>
      <c r="K491" s="310">
        <v>0</v>
      </c>
      <c r="L491" s="63" t="s">
        <v>3752</v>
      </c>
      <c r="M491" s="63" t="s">
        <v>3791</v>
      </c>
      <c r="N491" s="63" t="s">
        <v>3792</v>
      </c>
      <c r="O491" s="63" t="s">
        <v>3793</v>
      </c>
      <c r="P491" s="63"/>
      <c r="Q491" s="63"/>
      <c r="R491" s="63"/>
      <c r="S491" s="68">
        <v>1</v>
      </c>
      <c r="T491" s="69">
        <v>0</v>
      </c>
      <c r="U491" s="69">
        <v>0</v>
      </c>
      <c r="V491" s="69">
        <v>0</v>
      </c>
      <c r="W491" s="69">
        <v>1</v>
      </c>
      <c r="X491" s="71">
        <v>0</v>
      </c>
      <c r="Y491" s="79"/>
      <c r="Z491" s="79"/>
      <c r="AA491" s="79"/>
      <c r="AB491" s="79"/>
      <c r="AC491" s="79"/>
      <c r="AD491" s="79"/>
      <c r="AE491" s="79"/>
      <c r="AF491" s="79"/>
      <c r="AG491" s="79"/>
      <c r="AH491" s="79"/>
      <c r="AI491" s="79"/>
      <c r="AJ491" s="79"/>
      <c r="AK491" s="71">
        <v>1200000000</v>
      </c>
      <c r="AL491" s="79"/>
      <c r="AM491" s="79"/>
      <c r="AN491" s="79"/>
      <c r="AO491" s="79"/>
      <c r="AP491" s="79"/>
      <c r="AQ491" s="79"/>
      <c r="AR491" s="79"/>
      <c r="AS491" s="79"/>
      <c r="AT491" s="79"/>
      <c r="AU491" s="79"/>
      <c r="AV491" s="101">
        <v>1200000000</v>
      </c>
      <c r="AW491" s="79"/>
      <c r="AX491" s="71">
        <v>0</v>
      </c>
      <c r="AY491" s="79"/>
      <c r="AZ491" s="79"/>
      <c r="BA491" s="79"/>
      <c r="BB491" s="79"/>
      <c r="BC491" s="79"/>
      <c r="BD491" s="79"/>
      <c r="BE491" s="79"/>
      <c r="BF491" s="79"/>
      <c r="BG491" s="79"/>
      <c r="BH491" s="79"/>
      <c r="BI491" s="101"/>
      <c r="BJ491" s="79"/>
      <c r="BK491" s="71">
        <v>0</v>
      </c>
      <c r="BL491" s="79"/>
      <c r="BM491" s="79"/>
      <c r="BN491" s="79"/>
      <c r="BO491" s="79"/>
      <c r="BP491" s="79"/>
      <c r="BQ491" s="79"/>
      <c r="BR491" s="79"/>
      <c r="BS491" s="79"/>
      <c r="BT491" s="79"/>
      <c r="BU491" s="79"/>
      <c r="BV491" s="101"/>
      <c r="BW491" s="79"/>
      <c r="BX491" s="71">
        <v>1200000000</v>
      </c>
      <c r="BY491" s="73">
        <v>0</v>
      </c>
      <c r="BZ491" s="73">
        <v>0</v>
      </c>
      <c r="CA491" s="73">
        <v>0</v>
      </c>
      <c r="CB491" s="73">
        <v>0</v>
      </c>
      <c r="CC491" s="73">
        <v>0</v>
      </c>
      <c r="CD491" s="73">
        <v>0</v>
      </c>
      <c r="CE491" s="73">
        <v>0</v>
      </c>
      <c r="CF491" s="73">
        <v>0</v>
      </c>
      <c r="CG491" s="73">
        <v>0</v>
      </c>
      <c r="CH491" s="73">
        <v>0</v>
      </c>
      <c r="CI491" s="73">
        <v>1200000000</v>
      </c>
      <c r="CJ491" s="73">
        <v>0</v>
      </c>
      <c r="CK491" s="63" t="s">
        <v>3794</v>
      </c>
      <c r="CL491" s="74" t="s">
        <v>3138</v>
      </c>
      <c r="CM491" s="74" t="s">
        <v>3139</v>
      </c>
      <c r="CN491" s="74" t="s">
        <v>1392</v>
      </c>
      <c r="CO491" s="60">
        <v>3</v>
      </c>
      <c r="CP491" s="61" t="s">
        <v>3472</v>
      </c>
      <c r="CQ491" s="60">
        <v>301</v>
      </c>
      <c r="CR491" s="61" t="s">
        <v>3473</v>
      </c>
      <c r="CS491" s="60">
        <v>30101</v>
      </c>
      <c r="CT491" s="61" t="s">
        <v>3474</v>
      </c>
      <c r="CU491" s="62">
        <v>3010104</v>
      </c>
      <c r="CV491" s="63" t="s">
        <v>3757</v>
      </c>
      <c r="CW491" s="100" t="s">
        <v>3758</v>
      </c>
      <c r="CX491" s="100" t="s">
        <v>3472</v>
      </c>
      <c r="CY491" s="100" t="s">
        <v>3473</v>
      </c>
      <c r="CZ491" s="100" t="s">
        <v>3474</v>
      </c>
      <c r="DA491" s="100" t="s">
        <v>3757</v>
      </c>
    </row>
    <row r="492" spans="2:105" ht="114.75" hidden="1" x14ac:dyDescent="0.25">
      <c r="B492" s="99" t="s">
        <v>3795</v>
      </c>
      <c r="C492" s="65" t="s">
        <v>3796</v>
      </c>
      <c r="D492" s="63" t="s">
        <v>3797</v>
      </c>
      <c r="E492" s="65" t="s">
        <v>3750</v>
      </c>
      <c r="F492" s="63" t="s">
        <v>3751</v>
      </c>
      <c r="G492" s="62" t="s">
        <v>183</v>
      </c>
      <c r="H492" s="63" t="s">
        <v>580</v>
      </c>
      <c r="I492" s="63" t="s">
        <v>185</v>
      </c>
      <c r="J492" s="307">
        <v>2015</v>
      </c>
      <c r="K492" s="310" t="s">
        <v>3657</v>
      </c>
      <c r="L492" s="63" t="s">
        <v>3798</v>
      </c>
      <c r="M492" s="63" t="s">
        <v>3799</v>
      </c>
      <c r="N492" s="63" t="s">
        <v>3800</v>
      </c>
      <c r="O492" s="63" t="s">
        <v>3801</v>
      </c>
      <c r="P492" s="63" t="s">
        <v>232</v>
      </c>
      <c r="Q492" s="63"/>
      <c r="R492" s="63"/>
      <c r="S492" s="68">
        <v>100</v>
      </c>
      <c r="T492" s="69">
        <v>5</v>
      </c>
      <c r="U492" s="69">
        <v>30</v>
      </c>
      <c r="V492" s="69">
        <v>60</v>
      </c>
      <c r="W492" s="69">
        <v>100</v>
      </c>
      <c r="X492" s="71">
        <v>3960396.0396039602</v>
      </c>
      <c r="Y492" s="79">
        <v>3960396.0396039602</v>
      </c>
      <c r="Z492" s="79"/>
      <c r="AA492" s="79"/>
      <c r="AB492" s="79"/>
      <c r="AC492" s="79"/>
      <c r="AD492" s="79"/>
      <c r="AE492" s="79"/>
      <c r="AF492" s="79"/>
      <c r="AG492" s="79"/>
      <c r="AH492" s="79"/>
      <c r="AI492" s="79"/>
      <c r="AJ492" s="79"/>
      <c r="AK492" s="71">
        <v>158415841.58415842</v>
      </c>
      <c r="AL492" s="79">
        <v>158415841.58415842</v>
      </c>
      <c r="AM492" s="79"/>
      <c r="AN492" s="79"/>
      <c r="AO492" s="79"/>
      <c r="AP492" s="79"/>
      <c r="AQ492" s="79"/>
      <c r="AR492" s="79"/>
      <c r="AS492" s="79"/>
      <c r="AT492" s="79"/>
      <c r="AU492" s="79"/>
      <c r="AV492" s="79"/>
      <c r="AW492" s="79"/>
      <c r="AX492" s="71">
        <v>118811881.1881188</v>
      </c>
      <c r="AY492" s="79">
        <v>118811881.1881188</v>
      </c>
      <c r="AZ492" s="79"/>
      <c r="BA492" s="79"/>
      <c r="BB492" s="79"/>
      <c r="BC492" s="79"/>
      <c r="BD492" s="79"/>
      <c r="BE492" s="79"/>
      <c r="BF492" s="79"/>
      <c r="BG492" s="79"/>
      <c r="BH492" s="79"/>
      <c r="BI492" s="79"/>
      <c r="BJ492" s="79"/>
      <c r="BK492" s="71">
        <v>118811881.1881188</v>
      </c>
      <c r="BL492" s="79">
        <v>118811881.1881188</v>
      </c>
      <c r="BM492" s="79"/>
      <c r="BN492" s="79"/>
      <c r="BO492" s="79"/>
      <c r="BP492" s="79"/>
      <c r="BQ492" s="79"/>
      <c r="BR492" s="79"/>
      <c r="BS492" s="79"/>
      <c r="BT492" s="79"/>
      <c r="BU492" s="79"/>
      <c r="BV492" s="79"/>
      <c r="BW492" s="79"/>
      <c r="BX492" s="71">
        <v>400000000</v>
      </c>
      <c r="BY492" s="73">
        <v>400000000</v>
      </c>
      <c r="BZ492" s="73">
        <v>0</v>
      </c>
      <c r="CA492" s="73">
        <v>0</v>
      </c>
      <c r="CB492" s="73">
        <v>0</v>
      </c>
      <c r="CC492" s="73">
        <v>0</v>
      </c>
      <c r="CD492" s="73">
        <v>0</v>
      </c>
      <c r="CE492" s="73">
        <v>0</v>
      </c>
      <c r="CF492" s="73">
        <v>0</v>
      </c>
      <c r="CG492" s="73">
        <v>0</v>
      </c>
      <c r="CH492" s="73">
        <v>0</v>
      </c>
      <c r="CI492" s="73">
        <v>0</v>
      </c>
      <c r="CJ492" s="73">
        <v>0</v>
      </c>
      <c r="CK492" s="63" t="s">
        <v>3802</v>
      </c>
      <c r="CL492" s="74" t="s">
        <v>3138</v>
      </c>
      <c r="CM492" s="74" t="s">
        <v>3139</v>
      </c>
      <c r="CN492" s="74" t="s">
        <v>1392</v>
      </c>
      <c r="CO492" s="60">
        <v>3</v>
      </c>
      <c r="CP492" s="61" t="s">
        <v>3472</v>
      </c>
      <c r="CQ492" s="60">
        <v>301</v>
      </c>
      <c r="CR492" s="61" t="s">
        <v>3473</v>
      </c>
      <c r="CS492" s="60">
        <v>30101</v>
      </c>
      <c r="CT492" s="61" t="s">
        <v>3474</v>
      </c>
      <c r="CU492" s="62">
        <v>3010104</v>
      </c>
      <c r="CV492" s="63" t="s">
        <v>3757</v>
      </c>
      <c r="CW492" s="100" t="s">
        <v>3758</v>
      </c>
      <c r="CX492" s="100" t="s">
        <v>3472</v>
      </c>
      <c r="CY492" s="100" t="s">
        <v>3473</v>
      </c>
      <c r="CZ492" s="100" t="s">
        <v>3474</v>
      </c>
      <c r="DA492" s="100" t="s">
        <v>3757</v>
      </c>
    </row>
    <row r="493" spans="2:105" ht="114.75" hidden="1" x14ac:dyDescent="0.25">
      <c r="B493" s="99" t="s">
        <v>3803</v>
      </c>
      <c r="C493" s="75" t="s">
        <v>3804</v>
      </c>
      <c r="D493" s="63" t="s">
        <v>1113</v>
      </c>
      <c r="E493" s="65" t="s">
        <v>3750</v>
      </c>
      <c r="F493" s="63" t="s">
        <v>3751</v>
      </c>
      <c r="G493" s="62" t="s">
        <v>240</v>
      </c>
      <c r="H493" s="63" t="s">
        <v>653</v>
      </c>
      <c r="I493" s="63" t="s">
        <v>185</v>
      </c>
      <c r="J493" s="311">
        <v>2015</v>
      </c>
      <c r="K493" s="310">
        <v>0</v>
      </c>
      <c r="L493" s="63" t="s">
        <v>242</v>
      </c>
      <c r="M493" s="63" t="s">
        <v>3805</v>
      </c>
      <c r="N493" s="63" t="s">
        <v>3806</v>
      </c>
      <c r="O493" s="63"/>
      <c r="P493" s="63" t="s">
        <v>3807</v>
      </c>
      <c r="Q493" s="63"/>
      <c r="R493" s="63"/>
      <c r="S493" s="68">
        <v>0</v>
      </c>
      <c r="T493" s="69">
        <v>0</v>
      </c>
      <c r="U493" s="69">
        <v>1</v>
      </c>
      <c r="V493" s="69">
        <v>0</v>
      </c>
      <c r="W493" s="69">
        <v>0</v>
      </c>
      <c r="X493" s="71">
        <v>0</v>
      </c>
      <c r="Y493" s="79"/>
      <c r="Z493" s="79"/>
      <c r="AA493" s="79"/>
      <c r="AB493" s="79"/>
      <c r="AC493" s="79"/>
      <c r="AD493" s="79"/>
      <c r="AE493" s="79"/>
      <c r="AF493" s="79"/>
      <c r="AG493" s="79"/>
      <c r="AH493" s="79"/>
      <c r="AI493" s="79"/>
      <c r="AJ493" s="79"/>
      <c r="AK493" s="71">
        <v>20000000000</v>
      </c>
      <c r="AL493" s="79"/>
      <c r="AM493" s="79"/>
      <c r="AN493" s="79"/>
      <c r="AO493" s="79"/>
      <c r="AP493" s="79"/>
      <c r="AQ493" s="79"/>
      <c r="AR493" s="79"/>
      <c r="AS493" s="79"/>
      <c r="AT493" s="79"/>
      <c r="AU493" s="79"/>
      <c r="AV493" s="79">
        <v>20000000000</v>
      </c>
      <c r="AW493" s="79"/>
      <c r="AX493" s="71">
        <v>0</v>
      </c>
      <c r="AY493" s="79"/>
      <c r="AZ493" s="79"/>
      <c r="BA493" s="79"/>
      <c r="BB493" s="79"/>
      <c r="BC493" s="79"/>
      <c r="BD493" s="79"/>
      <c r="BE493" s="79"/>
      <c r="BF493" s="79"/>
      <c r="BG493" s="79"/>
      <c r="BH493" s="79"/>
      <c r="BI493" s="79"/>
      <c r="BJ493" s="79"/>
      <c r="BK493" s="71">
        <v>0</v>
      </c>
      <c r="BL493" s="79"/>
      <c r="BM493" s="79"/>
      <c r="BN493" s="79"/>
      <c r="BO493" s="79"/>
      <c r="BP493" s="79"/>
      <c r="BQ493" s="79"/>
      <c r="BR493" s="79"/>
      <c r="BS493" s="79"/>
      <c r="BT493" s="79"/>
      <c r="BU493" s="79"/>
      <c r="BV493" s="79"/>
      <c r="BW493" s="79"/>
      <c r="BX493" s="71">
        <v>20000000000</v>
      </c>
      <c r="BY493" s="73">
        <v>0</v>
      </c>
      <c r="BZ493" s="73">
        <v>0</v>
      </c>
      <c r="CA493" s="73">
        <v>0</v>
      </c>
      <c r="CB493" s="73">
        <v>0</v>
      </c>
      <c r="CC493" s="73">
        <v>0</v>
      </c>
      <c r="CD493" s="73">
        <v>0</v>
      </c>
      <c r="CE493" s="73">
        <v>0</v>
      </c>
      <c r="CF493" s="73">
        <v>0</v>
      </c>
      <c r="CG493" s="73">
        <v>0</v>
      </c>
      <c r="CH493" s="73">
        <v>0</v>
      </c>
      <c r="CI493" s="73">
        <v>20000000000</v>
      </c>
      <c r="CJ493" s="73">
        <v>0</v>
      </c>
      <c r="CK493" s="63" t="s">
        <v>3808</v>
      </c>
      <c r="CL493" s="74" t="s">
        <v>660</v>
      </c>
      <c r="CM493" s="74" t="s">
        <v>661</v>
      </c>
      <c r="CN493" s="74" t="s">
        <v>1392</v>
      </c>
      <c r="CO493" s="60">
        <v>3</v>
      </c>
      <c r="CP493" s="61" t="s">
        <v>3472</v>
      </c>
      <c r="CQ493" s="60">
        <v>301</v>
      </c>
      <c r="CR493" s="61" t="s">
        <v>3473</v>
      </c>
      <c r="CS493" s="60">
        <v>30101</v>
      </c>
      <c r="CT493" s="61" t="s">
        <v>3474</v>
      </c>
      <c r="CU493" s="62">
        <v>3010104</v>
      </c>
      <c r="CV493" s="63" t="s">
        <v>3757</v>
      </c>
      <c r="CW493" s="100" t="s">
        <v>3758</v>
      </c>
      <c r="CX493" s="100" t="s">
        <v>3472</v>
      </c>
      <c r="CY493" s="100" t="s">
        <v>3473</v>
      </c>
      <c r="CZ493" s="100" t="s">
        <v>3474</v>
      </c>
      <c r="DA493" s="100" t="s">
        <v>3757</v>
      </c>
    </row>
    <row r="494" spans="2:105" ht="114.75" hidden="1" x14ac:dyDescent="0.25">
      <c r="B494" s="99" t="s">
        <v>3809</v>
      </c>
      <c r="C494" s="75" t="s">
        <v>3810</v>
      </c>
      <c r="D494" s="63" t="s">
        <v>3283</v>
      </c>
      <c r="E494" s="65" t="s">
        <v>3750</v>
      </c>
      <c r="F494" s="63" t="s">
        <v>3751</v>
      </c>
      <c r="G494" s="62" t="s">
        <v>183</v>
      </c>
      <c r="H494" s="63" t="s">
        <v>3284</v>
      </c>
      <c r="I494" s="63" t="s">
        <v>185</v>
      </c>
      <c r="J494" s="311">
        <v>2015</v>
      </c>
      <c r="K494" s="310">
        <v>0</v>
      </c>
      <c r="L494" s="63" t="s">
        <v>242</v>
      </c>
      <c r="M494" s="63" t="s">
        <v>3811</v>
      </c>
      <c r="N494" s="63" t="s">
        <v>3812</v>
      </c>
      <c r="O494" s="63" t="s">
        <v>3813</v>
      </c>
      <c r="P494" s="63"/>
      <c r="Q494" s="63"/>
      <c r="R494" s="63"/>
      <c r="S494" s="68">
        <v>1</v>
      </c>
      <c r="T494" s="69">
        <v>0</v>
      </c>
      <c r="U494" s="69">
        <v>1</v>
      </c>
      <c r="V494" s="69">
        <v>1</v>
      </c>
      <c r="W494" s="69">
        <v>1</v>
      </c>
      <c r="X494" s="71">
        <v>0</v>
      </c>
      <c r="Y494" s="79"/>
      <c r="Z494" s="79"/>
      <c r="AA494" s="79"/>
      <c r="AB494" s="79"/>
      <c r="AC494" s="79"/>
      <c r="AD494" s="79"/>
      <c r="AE494" s="79"/>
      <c r="AF494" s="79"/>
      <c r="AG494" s="79"/>
      <c r="AH494" s="79"/>
      <c r="AI494" s="79"/>
      <c r="AJ494" s="79"/>
      <c r="AK494" s="71">
        <v>20000000000</v>
      </c>
      <c r="AL494" s="79"/>
      <c r="AM494" s="79"/>
      <c r="AN494" s="79"/>
      <c r="AO494" s="79"/>
      <c r="AP494" s="79"/>
      <c r="AQ494" s="79"/>
      <c r="AR494" s="79"/>
      <c r="AS494" s="79"/>
      <c r="AT494" s="79"/>
      <c r="AU494" s="79"/>
      <c r="AV494" s="79">
        <v>20000000000</v>
      </c>
      <c r="AW494" s="79"/>
      <c r="AX494" s="71">
        <v>0</v>
      </c>
      <c r="AY494" s="79"/>
      <c r="AZ494" s="79"/>
      <c r="BA494" s="79"/>
      <c r="BB494" s="79"/>
      <c r="BC494" s="79"/>
      <c r="BD494" s="79"/>
      <c r="BE494" s="79"/>
      <c r="BF494" s="79"/>
      <c r="BG494" s="79"/>
      <c r="BH494" s="79"/>
      <c r="BI494" s="79"/>
      <c r="BJ494" s="79"/>
      <c r="BK494" s="71">
        <v>0</v>
      </c>
      <c r="BL494" s="79"/>
      <c r="BM494" s="79"/>
      <c r="BN494" s="79"/>
      <c r="BO494" s="79"/>
      <c r="BP494" s="79"/>
      <c r="BQ494" s="79"/>
      <c r="BR494" s="79"/>
      <c r="BS494" s="79"/>
      <c r="BT494" s="79"/>
      <c r="BU494" s="79"/>
      <c r="BV494" s="79"/>
      <c r="BW494" s="79"/>
      <c r="BX494" s="71">
        <v>20000000000</v>
      </c>
      <c r="BY494" s="73">
        <v>0</v>
      </c>
      <c r="BZ494" s="73">
        <v>0</v>
      </c>
      <c r="CA494" s="73">
        <v>0</v>
      </c>
      <c r="CB494" s="73">
        <v>0</v>
      </c>
      <c r="CC494" s="73">
        <v>0</v>
      </c>
      <c r="CD494" s="73">
        <v>0</v>
      </c>
      <c r="CE494" s="73">
        <v>0</v>
      </c>
      <c r="CF494" s="73">
        <v>0</v>
      </c>
      <c r="CG494" s="73">
        <v>0</v>
      </c>
      <c r="CH494" s="73">
        <v>0</v>
      </c>
      <c r="CI494" s="73">
        <v>20000000000</v>
      </c>
      <c r="CJ494" s="73">
        <v>0</v>
      </c>
      <c r="CK494" s="63" t="s">
        <v>3814</v>
      </c>
      <c r="CL494" s="74" t="s">
        <v>2302</v>
      </c>
      <c r="CM494" s="74" t="s">
        <v>3815</v>
      </c>
      <c r="CN494" s="74" t="s">
        <v>1392</v>
      </c>
      <c r="CO494" s="60">
        <v>3</v>
      </c>
      <c r="CP494" s="61" t="s">
        <v>3472</v>
      </c>
      <c r="CQ494" s="60">
        <v>301</v>
      </c>
      <c r="CR494" s="61" t="s">
        <v>3473</v>
      </c>
      <c r="CS494" s="60">
        <v>30101</v>
      </c>
      <c r="CT494" s="61" t="s">
        <v>3474</v>
      </c>
      <c r="CU494" s="62">
        <v>3010104</v>
      </c>
      <c r="CV494" s="63" t="s">
        <v>3757</v>
      </c>
      <c r="CW494" s="100" t="s">
        <v>3758</v>
      </c>
      <c r="CX494" s="100" t="s">
        <v>3472</v>
      </c>
      <c r="CY494" s="100" t="s">
        <v>3473</v>
      </c>
      <c r="CZ494" s="100" t="s">
        <v>3474</v>
      </c>
      <c r="DA494" s="100" t="s">
        <v>3757</v>
      </c>
    </row>
    <row r="495" spans="2:105" ht="102" hidden="1" x14ac:dyDescent="0.25">
      <c r="B495" s="99" t="s">
        <v>3816</v>
      </c>
      <c r="C495" s="65" t="s">
        <v>3817</v>
      </c>
      <c r="D495" s="63" t="s">
        <v>3664</v>
      </c>
      <c r="E495" s="65" t="s">
        <v>3726</v>
      </c>
      <c r="F495" s="63" t="s">
        <v>3727</v>
      </c>
      <c r="G495" s="62" t="s">
        <v>240</v>
      </c>
      <c r="H495" s="63" t="s">
        <v>580</v>
      </c>
      <c r="I495" s="63" t="s">
        <v>185</v>
      </c>
      <c r="J495" s="311">
        <v>2015</v>
      </c>
      <c r="K495" s="310">
        <v>0</v>
      </c>
      <c r="L495" s="63" t="s">
        <v>3728</v>
      </c>
      <c r="M495" s="63" t="s">
        <v>3818</v>
      </c>
      <c r="N495" s="63" t="s">
        <v>3819</v>
      </c>
      <c r="O495" s="63" t="s">
        <v>3820</v>
      </c>
      <c r="P495" s="63" t="s">
        <v>3740</v>
      </c>
      <c r="Q495" s="63"/>
      <c r="R495" s="63"/>
      <c r="S495" s="68">
        <v>100</v>
      </c>
      <c r="T495" s="69">
        <v>100</v>
      </c>
      <c r="U495" s="69">
        <v>100</v>
      </c>
      <c r="V495" s="69">
        <v>100</v>
      </c>
      <c r="W495" s="69">
        <v>100</v>
      </c>
      <c r="X495" s="71">
        <v>89858560</v>
      </c>
      <c r="Y495" s="101">
        <v>89858560</v>
      </c>
      <c r="Z495" s="79"/>
      <c r="AA495" s="79"/>
      <c r="AB495" s="79"/>
      <c r="AC495" s="79"/>
      <c r="AD495" s="79"/>
      <c r="AE495" s="79"/>
      <c r="AF495" s="79"/>
      <c r="AG495" s="79"/>
      <c r="AH495" s="79"/>
      <c r="AI495" s="79"/>
      <c r="AJ495" s="79"/>
      <c r="AK495" s="71">
        <v>89858560</v>
      </c>
      <c r="AL495" s="101">
        <v>89858560</v>
      </c>
      <c r="AM495" s="79"/>
      <c r="AN495" s="79"/>
      <c r="AO495" s="79"/>
      <c r="AP495" s="79"/>
      <c r="AQ495" s="79"/>
      <c r="AR495" s="79"/>
      <c r="AS495" s="79"/>
      <c r="AT495" s="79"/>
      <c r="AU495" s="79"/>
      <c r="AV495" s="79"/>
      <c r="AW495" s="79"/>
      <c r="AX495" s="71">
        <v>134787840</v>
      </c>
      <c r="AY495" s="101">
        <v>134787840</v>
      </c>
      <c r="AZ495" s="79"/>
      <c r="BA495" s="79"/>
      <c r="BB495" s="79"/>
      <c r="BC495" s="79"/>
      <c r="BD495" s="79"/>
      <c r="BE495" s="79"/>
      <c r="BF495" s="79"/>
      <c r="BG495" s="79"/>
      <c r="BH495" s="79"/>
      <c r="BI495" s="79"/>
      <c r="BJ495" s="79"/>
      <c r="BK495" s="71">
        <v>134787840</v>
      </c>
      <c r="BL495" s="101">
        <v>134787840</v>
      </c>
      <c r="BM495" s="79"/>
      <c r="BN495" s="79"/>
      <c r="BO495" s="79"/>
      <c r="BP495" s="79"/>
      <c r="BQ495" s="79"/>
      <c r="BR495" s="79"/>
      <c r="BS495" s="79"/>
      <c r="BT495" s="79"/>
      <c r="BU495" s="79"/>
      <c r="BV495" s="79"/>
      <c r="BW495" s="79"/>
      <c r="BX495" s="71">
        <v>449292800</v>
      </c>
      <c r="BY495" s="73">
        <v>449292800</v>
      </c>
      <c r="BZ495" s="73">
        <v>0</v>
      </c>
      <c r="CA495" s="73">
        <v>0</v>
      </c>
      <c r="CB495" s="73">
        <v>0</v>
      </c>
      <c r="CC495" s="73">
        <v>0</v>
      </c>
      <c r="CD495" s="73">
        <v>0</v>
      </c>
      <c r="CE495" s="73">
        <v>0</v>
      </c>
      <c r="CF495" s="73">
        <v>0</v>
      </c>
      <c r="CG495" s="73">
        <v>0</v>
      </c>
      <c r="CH495" s="73">
        <v>0</v>
      </c>
      <c r="CI495" s="73">
        <v>0</v>
      </c>
      <c r="CJ495" s="73">
        <v>0</v>
      </c>
      <c r="CK495" s="63" t="s">
        <v>3821</v>
      </c>
      <c r="CL495" s="74" t="s">
        <v>3138</v>
      </c>
      <c r="CM495" s="74" t="s">
        <v>3139</v>
      </c>
      <c r="CN495" s="74" t="s">
        <v>1392</v>
      </c>
      <c r="CO495" s="60">
        <v>3</v>
      </c>
      <c r="CP495" s="61" t="s">
        <v>3472</v>
      </c>
      <c r="CQ495" s="60">
        <v>301</v>
      </c>
      <c r="CR495" s="61" t="s">
        <v>3473</v>
      </c>
      <c r="CS495" s="60">
        <v>30101</v>
      </c>
      <c r="CT495" s="61" t="s">
        <v>3474</v>
      </c>
      <c r="CU495" s="62">
        <v>3010104</v>
      </c>
      <c r="CV495" s="63" t="s">
        <v>3757</v>
      </c>
      <c r="CW495" s="100" t="s">
        <v>3734</v>
      </c>
      <c r="CX495" s="100" t="s">
        <v>3472</v>
      </c>
      <c r="CY495" s="100" t="s">
        <v>3473</v>
      </c>
      <c r="CZ495" s="100" t="s">
        <v>3474</v>
      </c>
      <c r="DA495" s="100" t="s">
        <v>3757</v>
      </c>
    </row>
    <row r="496" spans="2:105" ht="102" hidden="1" x14ac:dyDescent="0.25">
      <c r="B496" s="99" t="s">
        <v>3822</v>
      </c>
      <c r="C496" s="65" t="s">
        <v>3823</v>
      </c>
      <c r="D496" s="63" t="s">
        <v>3664</v>
      </c>
      <c r="E496" s="65" t="s">
        <v>3726</v>
      </c>
      <c r="F496" s="63" t="s">
        <v>3727</v>
      </c>
      <c r="G496" s="62" t="s">
        <v>183</v>
      </c>
      <c r="H496" s="63" t="s">
        <v>580</v>
      </c>
      <c r="I496" s="63" t="s">
        <v>185</v>
      </c>
      <c r="J496" s="311">
        <v>2015</v>
      </c>
      <c r="K496" s="310">
        <v>0</v>
      </c>
      <c r="L496" s="63" t="s">
        <v>3728</v>
      </c>
      <c r="M496" s="63" t="s">
        <v>3824</v>
      </c>
      <c r="N496" s="63" t="s">
        <v>3825</v>
      </c>
      <c r="O496" s="63" t="s">
        <v>3826</v>
      </c>
      <c r="P496" s="63" t="s">
        <v>3740</v>
      </c>
      <c r="Q496" s="63"/>
      <c r="R496" s="63"/>
      <c r="S496" s="68">
        <v>1</v>
      </c>
      <c r="T496" s="69">
        <v>0.2</v>
      </c>
      <c r="U496" s="69">
        <v>0.4</v>
      </c>
      <c r="V496" s="69">
        <v>0.7</v>
      </c>
      <c r="W496" s="69">
        <v>1</v>
      </c>
      <c r="X496" s="71">
        <v>80000000</v>
      </c>
      <c r="Y496" s="101">
        <v>80000000</v>
      </c>
      <c r="Z496" s="79"/>
      <c r="AA496" s="79"/>
      <c r="AB496" s="79"/>
      <c r="AC496" s="79"/>
      <c r="AD496" s="79"/>
      <c r="AE496" s="79"/>
      <c r="AF496" s="79"/>
      <c r="AG496" s="79"/>
      <c r="AH496" s="79"/>
      <c r="AI496" s="79"/>
      <c r="AJ496" s="79"/>
      <c r="AK496" s="71">
        <v>80000000</v>
      </c>
      <c r="AL496" s="101">
        <v>80000000</v>
      </c>
      <c r="AM496" s="79"/>
      <c r="AN496" s="79"/>
      <c r="AO496" s="79"/>
      <c r="AP496" s="79"/>
      <c r="AQ496" s="79"/>
      <c r="AR496" s="79"/>
      <c r="AS496" s="79"/>
      <c r="AT496" s="79"/>
      <c r="AU496" s="79"/>
      <c r="AV496" s="79"/>
      <c r="AW496" s="79"/>
      <c r="AX496" s="71">
        <v>120000000</v>
      </c>
      <c r="AY496" s="101">
        <v>120000000</v>
      </c>
      <c r="AZ496" s="79"/>
      <c r="BA496" s="79"/>
      <c r="BB496" s="79"/>
      <c r="BC496" s="79"/>
      <c r="BD496" s="79"/>
      <c r="BE496" s="79"/>
      <c r="BF496" s="79"/>
      <c r="BG496" s="79"/>
      <c r="BH496" s="79"/>
      <c r="BI496" s="79"/>
      <c r="BJ496" s="79"/>
      <c r="BK496" s="71">
        <v>120000000</v>
      </c>
      <c r="BL496" s="101">
        <v>120000000</v>
      </c>
      <c r="BM496" s="79"/>
      <c r="BN496" s="79"/>
      <c r="BO496" s="79"/>
      <c r="BP496" s="79"/>
      <c r="BQ496" s="79"/>
      <c r="BR496" s="79"/>
      <c r="BS496" s="79"/>
      <c r="BT496" s="79"/>
      <c r="BU496" s="79"/>
      <c r="BV496" s="79"/>
      <c r="BW496" s="79"/>
      <c r="BX496" s="71">
        <v>400000000</v>
      </c>
      <c r="BY496" s="73">
        <v>400000000</v>
      </c>
      <c r="BZ496" s="73">
        <v>0</v>
      </c>
      <c r="CA496" s="73">
        <v>0</v>
      </c>
      <c r="CB496" s="73">
        <v>0</v>
      </c>
      <c r="CC496" s="73">
        <v>0</v>
      </c>
      <c r="CD496" s="73">
        <v>0</v>
      </c>
      <c r="CE496" s="73">
        <v>0</v>
      </c>
      <c r="CF496" s="73">
        <v>0</v>
      </c>
      <c r="CG496" s="73">
        <v>0</v>
      </c>
      <c r="CH496" s="73">
        <v>0</v>
      </c>
      <c r="CI496" s="73">
        <v>0</v>
      </c>
      <c r="CJ496" s="73">
        <v>0</v>
      </c>
      <c r="CK496" s="63" t="s">
        <v>3827</v>
      </c>
      <c r="CL496" s="74" t="s">
        <v>3138</v>
      </c>
      <c r="CM496" s="74" t="s">
        <v>3139</v>
      </c>
      <c r="CN496" s="74" t="s">
        <v>1392</v>
      </c>
      <c r="CO496" s="60">
        <v>3</v>
      </c>
      <c r="CP496" s="61" t="s">
        <v>3472</v>
      </c>
      <c r="CQ496" s="60">
        <v>301</v>
      </c>
      <c r="CR496" s="61" t="s">
        <v>3473</v>
      </c>
      <c r="CS496" s="60">
        <v>30101</v>
      </c>
      <c r="CT496" s="61" t="s">
        <v>3474</v>
      </c>
      <c r="CU496" s="62">
        <v>3010104</v>
      </c>
      <c r="CV496" s="63" t="s">
        <v>3757</v>
      </c>
      <c r="CW496" s="100" t="s">
        <v>3734</v>
      </c>
      <c r="CX496" s="100" t="s">
        <v>3472</v>
      </c>
      <c r="CY496" s="100" t="s">
        <v>3473</v>
      </c>
      <c r="CZ496" s="100" t="s">
        <v>3474</v>
      </c>
      <c r="DA496" s="100" t="s">
        <v>3757</v>
      </c>
    </row>
    <row r="497" spans="2:105" ht="102" hidden="1" x14ac:dyDescent="0.25">
      <c r="B497" s="99" t="s">
        <v>3828</v>
      </c>
      <c r="C497" s="65" t="s">
        <v>3829</v>
      </c>
      <c r="D497" s="63" t="s">
        <v>3664</v>
      </c>
      <c r="E497" s="65" t="s">
        <v>3726</v>
      </c>
      <c r="F497" s="63" t="s">
        <v>3727</v>
      </c>
      <c r="G497" s="62" t="s">
        <v>240</v>
      </c>
      <c r="H497" s="63" t="s">
        <v>580</v>
      </c>
      <c r="I497" s="63" t="s">
        <v>185</v>
      </c>
      <c r="J497" s="311">
        <v>2015</v>
      </c>
      <c r="K497" s="310">
        <v>0</v>
      </c>
      <c r="L497" s="63" t="s">
        <v>3728</v>
      </c>
      <c r="M497" s="63" t="s">
        <v>3830</v>
      </c>
      <c r="N497" s="63" t="s">
        <v>3831</v>
      </c>
      <c r="O497" s="63" t="s">
        <v>3832</v>
      </c>
      <c r="P497" s="63" t="s">
        <v>3740</v>
      </c>
      <c r="Q497" s="63"/>
      <c r="R497" s="63"/>
      <c r="S497" s="68">
        <v>100</v>
      </c>
      <c r="T497" s="69">
        <v>100</v>
      </c>
      <c r="U497" s="69">
        <v>100</v>
      </c>
      <c r="V497" s="69">
        <v>100</v>
      </c>
      <c r="W497" s="69">
        <v>100</v>
      </c>
      <c r="X497" s="71">
        <v>60000000</v>
      </c>
      <c r="Y497" s="101">
        <v>60000000</v>
      </c>
      <c r="Z497" s="79"/>
      <c r="AA497" s="79"/>
      <c r="AB497" s="79"/>
      <c r="AC497" s="79"/>
      <c r="AD497" s="79"/>
      <c r="AE497" s="79"/>
      <c r="AF497" s="79"/>
      <c r="AG497" s="79"/>
      <c r="AH497" s="79"/>
      <c r="AI497" s="79"/>
      <c r="AJ497" s="79"/>
      <c r="AK497" s="71">
        <v>60000000</v>
      </c>
      <c r="AL497" s="101">
        <v>60000000</v>
      </c>
      <c r="AM497" s="79"/>
      <c r="AN497" s="79"/>
      <c r="AO497" s="79"/>
      <c r="AP497" s="79"/>
      <c r="AQ497" s="79"/>
      <c r="AR497" s="79"/>
      <c r="AS497" s="79"/>
      <c r="AT497" s="79"/>
      <c r="AU497" s="79"/>
      <c r="AV497" s="79"/>
      <c r="AW497" s="79"/>
      <c r="AX497" s="71">
        <v>90000000</v>
      </c>
      <c r="AY497" s="79">
        <v>90000000</v>
      </c>
      <c r="AZ497" s="79"/>
      <c r="BA497" s="79"/>
      <c r="BB497" s="79"/>
      <c r="BC497" s="79"/>
      <c r="BD497" s="79"/>
      <c r="BE497" s="79"/>
      <c r="BF497" s="79"/>
      <c r="BG497" s="79"/>
      <c r="BH497" s="79"/>
      <c r="BI497" s="79"/>
      <c r="BJ497" s="79"/>
      <c r="BK497" s="71">
        <v>90000000</v>
      </c>
      <c r="BL497" s="79">
        <v>90000000</v>
      </c>
      <c r="BM497" s="79"/>
      <c r="BN497" s="79"/>
      <c r="BO497" s="79"/>
      <c r="BP497" s="79"/>
      <c r="BQ497" s="79"/>
      <c r="BR497" s="79"/>
      <c r="BS497" s="79"/>
      <c r="BT497" s="79"/>
      <c r="BU497" s="79"/>
      <c r="BV497" s="79"/>
      <c r="BW497" s="79"/>
      <c r="BX497" s="71">
        <v>300000000</v>
      </c>
      <c r="BY497" s="73">
        <v>300000000</v>
      </c>
      <c r="BZ497" s="73">
        <v>0</v>
      </c>
      <c r="CA497" s="73">
        <v>0</v>
      </c>
      <c r="CB497" s="73">
        <v>0</v>
      </c>
      <c r="CC497" s="73">
        <v>0</v>
      </c>
      <c r="CD497" s="73">
        <v>0</v>
      </c>
      <c r="CE497" s="73">
        <v>0</v>
      </c>
      <c r="CF497" s="73">
        <v>0</v>
      </c>
      <c r="CG497" s="73">
        <v>0</v>
      </c>
      <c r="CH497" s="73">
        <v>0</v>
      </c>
      <c r="CI497" s="73">
        <v>0</v>
      </c>
      <c r="CJ497" s="73">
        <v>0</v>
      </c>
      <c r="CK497" s="63" t="s">
        <v>3833</v>
      </c>
      <c r="CL497" s="74" t="s">
        <v>3138</v>
      </c>
      <c r="CM497" s="74" t="s">
        <v>3139</v>
      </c>
      <c r="CN497" s="74" t="s">
        <v>1392</v>
      </c>
      <c r="CO497" s="60">
        <v>3</v>
      </c>
      <c r="CP497" s="61" t="s">
        <v>3472</v>
      </c>
      <c r="CQ497" s="60">
        <v>301</v>
      </c>
      <c r="CR497" s="61" t="s">
        <v>3473</v>
      </c>
      <c r="CS497" s="60">
        <v>30101</v>
      </c>
      <c r="CT497" s="61" t="s">
        <v>3474</v>
      </c>
      <c r="CU497" s="62">
        <v>3010104</v>
      </c>
      <c r="CV497" s="63" t="s">
        <v>3757</v>
      </c>
      <c r="CW497" s="100" t="s">
        <v>3734</v>
      </c>
      <c r="CX497" s="100" t="s">
        <v>3472</v>
      </c>
      <c r="CY497" s="100" t="s">
        <v>3473</v>
      </c>
      <c r="CZ497" s="100" t="s">
        <v>3474</v>
      </c>
      <c r="DA497" s="100" t="s">
        <v>3757</v>
      </c>
    </row>
    <row r="498" spans="2:105" ht="102" hidden="1" x14ac:dyDescent="0.25">
      <c r="B498" s="99" t="s">
        <v>3834</v>
      </c>
      <c r="C498" s="65" t="s">
        <v>3835</v>
      </c>
      <c r="D498" s="63" t="s">
        <v>1368</v>
      </c>
      <c r="E498" s="65" t="s">
        <v>3836</v>
      </c>
      <c r="F498" s="63" t="s">
        <v>3837</v>
      </c>
      <c r="G498" s="62" t="s">
        <v>183</v>
      </c>
      <c r="H498" s="63" t="s">
        <v>679</v>
      </c>
      <c r="I498" s="63" t="s">
        <v>185</v>
      </c>
      <c r="J498" s="311">
        <v>2015</v>
      </c>
      <c r="K498" s="310">
        <v>0</v>
      </c>
      <c r="L498" s="63" t="s">
        <v>1371</v>
      </c>
      <c r="M498" s="63" t="s">
        <v>3838</v>
      </c>
      <c r="N498" s="63" t="s">
        <v>1809</v>
      </c>
      <c r="O498" s="63" t="s">
        <v>3839</v>
      </c>
      <c r="P498" s="63"/>
      <c r="Q498" s="63"/>
      <c r="R498" s="63"/>
      <c r="S498" s="68">
        <v>1</v>
      </c>
      <c r="T498" s="69">
        <v>0</v>
      </c>
      <c r="U498" s="69">
        <v>0.5</v>
      </c>
      <c r="V498" s="69">
        <v>1</v>
      </c>
      <c r="W498" s="69">
        <v>1</v>
      </c>
      <c r="X498" s="71">
        <v>0</v>
      </c>
      <c r="Y498" s="79"/>
      <c r="Z498" s="79"/>
      <c r="AA498" s="79"/>
      <c r="AB498" s="79"/>
      <c r="AC498" s="79"/>
      <c r="AD498" s="79"/>
      <c r="AE498" s="79"/>
      <c r="AF498" s="79"/>
      <c r="AG498" s="79"/>
      <c r="AH498" s="79"/>
      <c r="AI498" s="79"/>
      <c r="AJ498" s="79"/>
      <c r="AK498" s="71">
        <v>450000000</v>
      </c>
      <c r="AL498" s="79"/>
      <c r="AM498" s="79"/>
      <c r="AN498" s="79"/>
      <c r="AO498" s="79"/>
      <c r="AP498" s="79"/>
      <c r="AQ498" s="79"/>
      <c r="AR498" s="79"/>
      <c r="AS498" s="79"/>
      <c r="AT498" s="79">
        <v>450000000</v>
      </c>
      <c r="AU498" s="79"/>
      <c r="AV498" s="79"/>
      <c r="AW498" s="79"/>
      <c r="AX498" s="71">
        <v>250000000</v>
      </c>
      <c r="AY498" s="79"/>
      <c r="AZ498" s="79"/>
      <c r="BA498" s="79"/>
      <c r="BB498" s="79"/>
      <c r="BC498" s="79"/>
      <c r="BD498" s="79"/>
      <c r="BE498" s="79"/>
      <c r="BF498" s="79"/>
      <c r="BG498" s="79">
        <v>250000000</v>
      </c>
      <c r="BH498" s="79"/>
      <c r="BI498" s="79"/>
      <c r="BJ498" s="79"/>
      <c r="BK498" s="71">
        <v>250000000</v>
      </c>
      <c r="BL498" s="79"/>
      <c r="BM498" s="79"/>
      <c r="BN498" s="79"/>
      <c r="BO498" s="79"/>
      <c r="BP498" s="79"/>
      <c r="BQ498" s="79"/>
      <c r="BR498" s="79"/>
      <c r="BS498" s="79"/>
      <c r="BT498" s="79">
        <v>250000000</v>
      </c>
      <c r="BU498" s="79"/>
      <c r="BV498" s="79"/>
      <c r="BW498" s="79"/>
      <c r="BX498" s="71">
        <v>950000000</v>
      </c>
      <c r="BY498" s="73">
        <v>0</v>
      </c>
      <c r="BZ498" s="73">
        <v>0</v>
      </c>
      <c r="CA498" s="73">
        <v>0</v>
      </c>
      <c r="CB498" s="73">
        <v>0</v>
      </c>
      <c r="CC498" s="73">
        <v>0</v>
      </c>
      <c r="CD498" s="73">
        <v>0</v>
      </c>
      <c r="CE498" s="73">
        <v>0</v>
      </c>
      <c r="CF498" s="73">
        <v>0</v>
      </c>
      <c r="CG498" s="73">
        <v>950000000</v>
      </c>
      <c r="CH498" s="73">
        <v>0</v>
      </c>
      <c r="CI498" s="73">
        <v>0</v>
      </c>
      <c r="CJ498" s="73">
        <v>0</v>
      </c>
      <c r="CK498" s="63" t="s">
        <v>3840</v>
      </c>
      <c r="CL498" s="74" t="s">
        <v>2302</v>
      </c>
      <c r="CM498" s="74" t="s">
        <v>876</v>
      </c>
      <c r="CN498" s="74" t="s">
        <v>1392</v>
      </c>
      <c r="CO498" s="60">
        <v>3</v>
      </c>
      <c r="CP498" s="61" t="s">
        <v>3472</v>
      </c>
      <c r="CQ498" s="60">
        <v>301</v>
      </c>
      <c r="CR498" s="61" t="s">
        <v>3473</v>
      </c>
      <c r="CS498" s="60">
        <v>30101</v>
      </c>
      <c r="CT498" s="61" t="s">
        <v>3474</v>
      </c>
      <c r="CU498" s="62">
        <v>3010105</v>
      </c>
      <c r="CV498" s="63" t="s">
        <v>3841</v>
      </c>
      <c r="CW498" s="100" t="s">
        <v>3842</v>
      </c>
      <c r="CX498" s="100" t="s">
        <v>3472</v>
      </c>
      <c r="CY498" s="100" t="s">
        <v>3473</v>
      </c>
      <c r="CZ498" s="100" t="s">
        <v>3474</v>
      </c>
      <c r="DA498" s="100" t="s">
        <v>3841</v>
      </c>
    </row>
    <row r="499" spans="2:105" ht="102" hidden="1" x14ac:dyDescent="0.25">
      <c r="B499" s="99" t="s">
        <v>3843</v>
      </c>
      <c r="C499" s="65" t="s">
        <v>3844</v>
      </c>
      <c r="D499" s="63" t="s">
        <v>1368</v>
      </c>
      <c r="E499" s="65" t="s">
        <v>3836</v>
      </c>
      <c r="F499" s="63" t="s">
        <v>3837</v>
      </c>
      <c r="G499" s="62" t="s">
        <v>183</v>
      </c>
      <c r="H499" s="63" t="s">
        <v>679</v>
      </c>
      <c r="I499" s="63" t="s">
        <v>185</v>
      </c>
      <c r="J499" s="311">
        <v>2015</v>
      </c>
      <c r="K499" s="310">
        <v>0</v>
      </c>
      <c r="L499" s="63" t="s">
        <v>3845</v>
      </c>
      <c r="M499" s="63" t="s">
        <v>3846</v>
      </c>
      <c r="N499" s="63" t="s">
        <v>1809</v>
      </c>
      <c r="O499" s="63" t="s">
        <v>3847</v>
      </c>
      <c r="P499" s="63"/>
      <c r="Q499" s="63"/>
      <c r="R499" s="63"/>
      <c r="S499" s="68">
        <v>1</v>
      </c>
      <c r="T499" s="69">
        <v>0</v>
      </c>
      <c r="U499" s="69">
        <v>0.5</v>
      </c>
      <c r="V499" s="69">
        <v>1</v>
      </c>
      <c r="W499" s="69">
        <v>1</v>
      </c>
      <c r="X499" s="71">
        <v>0</v>
      </c>
      <c r="Y499" s="79"/>
      <c r="Z499" s="79"/>
      <c r="AA499" s="79"/>
      <c r="AB499" s="79"/>
      <c r="AC499" s="79"/>
      <c r="AD499" s="79"/>
      <c r="AE499" s="79"/>
      <c r="AF499" s="79"/>
      <c r="AG499" s="79"/>
      <c r="AH499" s="79"/>
      <c r="AI499" s="79"/>
      <c r="AJ499" s="79"/>
      <c r="AK499" s="71">
        <v>2400000000</v>
      </c>
      <c r="AL499" s="79">
        <v>1100000000</v>
      </c>
      <c r="AM499" s="79"/>
      <c r="AN499" s="79"/>
      <c r="AO499" s="79"/>
      <c r="AP499" s="79"/>
      <c r="AQ499" s="79"/>
      <c r="AR499" s="163">
        <v>1300000000</v>
      </c>
      <c r="AS499" s="79"/>
      <c r="AT499" s="79"/>
      <c r="AU499" s="79"/>
      <c r="AV499" s="79"/>
      <c r="AW499" s="79"/>
      <c r="AX499" s="71">
        <v>2568000000</v>
      </c>
      <c r="AY499" s="79">
        <v>201723815.46002007</v>
      </c>
      <c r="AZ499" s="79"/>
      <c r="BA499" s="79"/>
      <c r="BB499" s="79"/>
      <c r="BC499" s="79"/>
      <c r="BD499" s="79"/>
      <c r="BE499" s="131">
        <v>2366276184.5399799</v>
      </c>
      <c r="BF499" s="79"/>
      <c r="BG499" s="79"/>
      <c r="BH499" s="79"/>
      <c r="BI499" s="79"/>
      <c r="BJ499" s="79"/>
      <c r="BK499" s="71">
        <v>2698276184.5399799</v>
      </c>
      <c r="BL499" s="131">
        <v>2698276184.5399799</v>
      </c>
      <c r="BM499" s="79"/>
      <c r="BN499" s="79"/>
      <c r="BO499" s="79"/>
      <c r="BP499" s="79"/>
      <c r="BQ499" s="79"/>
      <c r="BR499" s="79"/>
      <c r="BS499" s="79"/>
      <c r="BT499" s="79"/>
      <c r="BU499" s="79"/>
      <c r="BV499" s="79"/>
      <c r="BW499" s="79"/>
      <c r="BX499" s="71">
        <v>7666276184.5399799</v>
      </c>
      <c r="BY499" s="73">
        <v>4000000000</v>
      </c>
      <c r="BZ499" s="73">
        <v>0</v>
      </c>
      <c r="CA499" s="73">
        <v>0</v>
      </c>
      <c r="CB499" s="73">
        <v>0</v>
      </c>
      <c r="CC499" s="73">
        <v>0</v>
      </c>
      <c r="CD499" s="73">
        <v>0</v>
      </c>
      <c r="CE499" s="73">
        <v>3666276184.5399799</v>
      </c>
      <c r="CF499" s="73">
        <v>0</v>
      </c>
      <c r="CG499" s="73">
        <v>0</v>
      </c>
      <c r="CH499" s="73">
        <v>0</v>
      </c>
      <c r="CI499" s="73">
        <v>0</v>
      </c>
      <c r="CJ499" s="73">
        <v>0</v>
      </c>
      <c r="CK499" s="63" t="s">
        <v>3848</v>
      </c>
      <c r="CL499" s="74" t="s">
        <v>2302</v>
      </c>
      <c r="CM499" s="74" t="s">
        <v>876</v>
      </c>
      <c r="CN499" s="74" t="s">
        <v>1392</v>
      </c>
      <c r="CO499" s="60">
        <v>3</v>
      </c>
      <c r="CP499" s="61" t="s">
        <v>3472</v>
      </c>
      <c r="CQ499" s="60">
        <v>301</v>
      </c>
      <c r="CR499" s="61" t="s">
        <v>3473</v>
      </c>
      <c r="CS499" s="60">
        <v>30101</v>
      </c>
      <c r="CT499" s="61" t="s">
        <v>3474</v>
      </c>
      <c r="CU499" s="62">
        <v>3010105</v>
      </c>
      <c r="CV499" s="63" t="s">
        <v>3841</v>
      </c>
      <c r="CW499" s="100" t="s">
        <v>3842</v>
      </c>
      <c r="CX499" s="100" t="s">
        <v>3472</v>
      </c>
      <c r="CY499" s="100" t="s">
        <v>3473</v>
      </c>
      <c r="CZ499" s="100" t="s">
        <v>3474</v>
      </c>
      <c r="DA499" s="100" t="s">
        <v>3841</v>
      </c>
    </row>
    <row r="500" spans="2:105" ht="102" hidden="1" x14ac:dyDescent="0.25">
      <c r="B500" s="99" t="s">
        <v>3849</v>
      </c>
      <c r="C500" s="65" t="s">
        <v>3850</v>
      </c>
      <c r="D500" s="63" t="s">
        <v>1368</v>
      </c>
      <c r="E500" s="65" t="s">
        <v>3836</v>
      </c>
      <c r="F500" s="63" t="s">
        <v>3837</v>
      </c>
      <c r="G500" s="62" t="s">
        <v>183</v>
      </c>
      <c r="H500" s="63" t="s">
        <v>679</v>
      </c>
      <c r="I500" s="63" t="s">
        <v>185</v>
      </c>
      <c r="J500" s="311">
        <v>2015</v>
      </c>
      <c r="K500" s="310">
        <v>0</v>
      </c>
      <c r="L500" s="63" t="s">
        <v>3845</v>
      </c>
      <c r="M500" s="63" t="s">
        <v>3851</v>
      </c>
      <c r="N500" s="63" t="s">
        <v>3852</v>
      </c>
      <c r="O500" s="63" t="s">
        <v>3853</v>
      </c>
      <c r="P500" s="63" t="s">
        <v>3854</v>
      </c>
      <c r="Q500" s="63"/>
      <c r="R500" s="63"/>
      <c r="S500" s="68">
        <v>4</v>
      </c>
      <c r="T500" s="69">
        <v>0</v>
      </c>
      <c r="U500" s="69">
        <v>1</v>
      </c>
      <c r="V500" s="69">
        <v>3</v>
      </c>
      <c r="W500" s="69">
        <v>4</v>
      </c>
      <c r="X500" s="71">
        <v>7500000000</v>
      </c>
      <c r="Y500" s="79"/>
      <c r="Z500" s="79"/>
      <c r="AA500" s="79"/>
      <c r="AB500" s="79"/>
      <c r="AC500" s="78">
        <v>7500000000</v>
      </c>
      <c r="AD500" s="79"/>
      <c r="AE500" s="79"/>
      <c r="AF500" s="79"/>
      <c r="AG500" s="79"/>
      <c r="AH500" s="79"/>
      <c r="AI500" s="79"/>
      <c r="AJ500" s="79"/>
      <c r="AK500" s="71">
        <v>300000000</v>
      </c>
      <c r="AL500" s="79">
        <v>300000000</v>
      </c>
      <c r="AM500" s="79"/>
      <c r="AN500" s="79"/>
      <c r="AO500" s="79"/>
      <c r="AP500" s="79"/>
      <c r="AQ500" s="79"/>
      <c r="AR500" s="79"/>
      <c r="AS500" s="79"/>
      <c r="AT500" s="79"/>
      <c r="AU500" s="79"/>
      <c r="AV500" s="79"/>
      <c r="AW500" s="79"/>
      <c r="AX500" s="71">
        <v>300000000</v>
      </c>
      <c r="AY500" s="79">
        <v>300000000</v>
      </c>
      <c r="AZ500" s="79"/>
      <c r="BA500" s="79"/>
      <c r="BB500" s="79"/>
      <c r="BC500" s="79"/>
      <c r="BD500" s="79"/>
      <c r="BE500" s="79"/>
      <c r="BF500" s="79"/>
      <c r="BG500" s="79"/>
      <c r="BH500" s="79"/>
      <c r="BI500" s="79"/>
      <c r="BJ500" s="79"/>
      <c r="BK500" s="71">
        <v>300000000</v>
      </c>
      <c r="BL500" s="79">
        <v>300000000</v>
      </c>
      <c r="BM500" s="79"/>
      <c r="BN500" s="79"/>
      <c r="BO500" s="79"/>
      <c r="BP500" s="79"/>
      <c r="BQ500" s="79"/>
      <c r="BR500" s="79"/>
      <c r="BS500" s="79"/>
      <c r="BT500" s="79"/>
      <c r="BU500" s="79"/>
      <c r="BV500" s="79"/>
      <c r="BW500" s="79"/>
      <c r="BX500" s="71">
        <v>8400000000</v>
      </c>
      <c r="BY500" s="73">
        <v>900000000</v>
      </c>
      <c r="BZ500" s="73">
        <v>0</v>
      </c>
      <c r="CA500" s="73">
        <v>0</v>
      </c>
      <c r="CB500" s="73">
        <v>0</v>
      </c>
      <c r="CC500" s="73">
        <v>7500000000</v>
      </c>
      <c r="CD500" s="73">
        <v>0</v>
      </c>
      <c r="CE500" s="73">
        <v>0</v>
      </c>
      <c r="CF500" s="73">
        <v>0</v>
      </c>
      <c r="CG500" s="73">
        <v>0</v>
      </c>
      <c r="CH500" s="73">
        <v>0</v>
      </c>
      <c r="CI500" s="73">
        <v>0</v>
      </c>
      <c r="CJ500" s="73">
        <v>0</v>
      </c>
      <c r="CK500" s="63" t="s">
        <v>3855</v>
      </c>
      <c r="CL500" s="74" t="s">
        <v>2302</v>
      </c>
      <c r="CM500" s="74" t="s">
        <v>876</v>
      </c>
      <c r="CN500" s="74" t="s">
        <v>1392</v>
      </c>
      <c r="CO500" s="60">
        <v>3</v>
      </c>
      <c r="CP500" s="61" t="s">
        <v>3472</v>
      </c>
      <c r="CQ500" s="60">
        <v>301</v>
      </c>
      <c r="CR500" s="61" t="s">
        <v>3473</v>
      </c>
      <c r="CS500" s="60">
        <v>30101</v>
      </c>
      <c r="CT500" s="61" t="s">
        <v>3474</v>
      </c>
      <c r="CU500" s="62">
        <v>3010105</v>
      </c>
      <c r="CV500" s="63" t="s">
        <v>3841</v>
      </c>
      <c r="CW500" s="100" t="s">
        <v>3842</v>
      </c>
      <c r="CX500" s="100" t="s">
        <v>3472</v>
      </c>
      <c r="CY500" s="100" t="s">
        <v>3473</v>
      </c>
      <c r="CZ500" s="100" t="s">
        <v>3474</v>
      </c>
      <c r="DA500" s="100" t="s">
        <v>3841</v>
      </c>
    </row>
    <row r="501" spans="2:105" ht="102" hidden="1" x14ac:dyDescent="0.25">
      <c r="B501" s="99" t="s">
        <v>3856</v>
      </c>
      <c r="C501" s="65" t="s">
        <v>3857</v>
      </c>
      <c r="D501" s="63" t="s">
        <v>1368</v>
      </c>
      <c r="E501" s="65" t="s">
        <v>3836</v>
      </c>
      <c r="F501" s="63" t="s">
        <v>3837</v>
      </c>
      <c r="G501" s="62" t="s">
        <v>183</v>
      </c>
      <c r="H501" s="63" t="s">
        <v>679</v>
      </c>
      <c r="I501" s="63" t="s">
        <v>185</v>
      </c>
      <c r="J501" s="311">
        <v>2015</v>
      </c>
      <c r="K501" s="310">
        <v>0</v>
      </c>
      <c r="L501" s="63" t="s">
        <v>1371</v>
      </c>
      <c r="M501" s="63" t="s">
        <v>3858</v>
      </c>
      <c r="N501" s="63" t="s">
        <v>3859</v>
      </c>
      <c r="O501" s="63" t="s">
        <v>3860</v>
      </c>
      <c r="P501" s="63"/>
      <c r="Q501" s="63"/>
      <c r="R501" s="63"/>
      <c r="S501" s="68">
        <v>100</v>
      </c>
      <c r="T501" s="69">
        <v>10</v>
      </c>
      <c r="U501" s="69">
        <v>30</v>
      </c>
      <c r="V501" s="69">
        <v>70</v>
      </c>
      <c r="W501" s="69">
        <v>100</v>
      </c>
      <c r="X501" s="71">
        <v>25000000</v>
      </c>
      <c r="Y501" s="79">
        <v>25000000</v>
      </c>
      <c r="Z501" s="79"/>
      <c r="AA501" s="79"/>
      <c r="AB501" s="79"/>
      <c r="AC501" s="79"/>
      <c r="AD501" s="79"/>
      <c r="AE501" s="79"/>
      <c r="AF501" s="79"/>
      <c r="AG501" s="79"/>
      <c r="AH501" s="79"/>
      <c r="AI501" s="79"/>
      <c r="AJ501" s="79"/>
      <c r="AK501" s="71">
        <v>40000000</v>
      </c>
      <c r="AL501" s="79">
        <v>40000000</v>
      </c>
      <c r="AM501" s="79"/>
      <c r="AN501" s="79"/>
      <c r="AO501" s="79"/>
      <c r="AP501" s="79"/>
      <c r="AQ501" s="79"/>
      <c r="AR501" s="79"/>
      <c r="AS501" s="79"/>
      <c r="AT501" s="79"/>
      <c r="AU501" s="79"/>
      <c r="AV501" s="79"/>
      <c r="AW501" s="79"/>
      <c r="AX501" s="71">
        <v>40000000</v>
      </c>
      <c r="AY501" s="79">
        <v>40000000</v>
      </c>
      <c r="AZ501" s="79"/>
      <c r="BA501" s="79"/>
      <c r="BB501" s="79"/>
      <c r="BC501" s="79"/>
      <c r="BD501" s="79"/>
      <c r="BE501" s="79"/>
      <c r="BF501" s="79"/>
      <c r="BG501" s="79"/>
      <c r="BH501" s="79"/>
      <c r="BI501" s="79"/>
      <c r="BJ501" s="79"/>
      <c r="BK501" s="71">
        <v>40000000</v>
      </c>
      <c r="BL501" s="79">
        <v>40000000</v>
      </c>
      <c r="BM501" s="79"/>
      <c r="BN501" s="79"/>
      <c r="BO501" s="79"/>
      <c r="BP501" s="79"/>
      <c r="BQ501" s="79"/>
      <c r="BR501" s="79"/>
      <c r="BS501" s="79"/>
      <c r="BT501" s="79"/>
      <c r="BU501" s="79"/>
      <c r="BV501" s="79"/>
      <c r="BW501" s="79"/>
      <c r="BX501" s="71">
        <v>145000000</v>
      </c>
      <c r="BY501" s="73">
        <v>145000000</v>
      </c>
      <c r="BZ501" s="73">
        <v>0</v>
      </c>
      <c r="CA501" s="73">
        <v>0</v>
      </c>
      <c r="CB501" s="73">
        <v>0</v>
      </c>
      <c r="CC501" s="73">
        <v>0</v>
      </c>
      <c r="CD501" s="73">
        <v>0</v>
      </c>
      <c r="CE501" s="73">
        <v>0</v>
      </c>
      <c r="CF501" s="73">
        <v>0</v>
      </c>
      <c r="CG501" s="73">
        <v>0</v>
      </c>
      <c r="CH501" s="73">
        <v>0</v>
      </c>
      <c r="CI501" s="73">
        <v>0</v>
      </c>
      <c r="CJ501" s="73">
        <v>0</v>
      </c>
      <c r="CK501" s="63" t="s">
        <v>3861</v>
      </c>
      <c r="CL501" s="74" t="s">
        <v>2302</v>
      </c>
      <c r="CM501" s="74" t="s">
        <v>876</v>
      </c>
      <c r="CN501" s="74" t="s">
        <v>1392</v>
      </c>
      <c r="CO501" s="60">
        <v>3</v>
      </c>
      <c r="CP501" s="61" t="s">
        <v>3472</v>
      </c>
      <c r="CQ501" s="60">
        <v>301</v>
      </c>
      <c r="CR501" s="61" t="s">
        <v>3473</v>
      </c>
      <c r="CS501" s="60">
        <v>30101</v>
      </c>
      <c r="CT501" s="61" t="s">
        <v>3474</v>
      </c>
      <c r="CU501" s="62">
        <v>3010105</v>
      </c>
      <c r="CV501" s="63" t="s">
        <v>3841</v>
      </c>
      <c r="CW501" s="100" t="s">
        <v>3842</v>
      </c>
      <c r="CX501" s="100" t="s">
        <v>3472</v>
      </c>
      <c r="CY501" s="100" t="s">
        <v>3473</v>
      </c>
      <c r="CZ501" s="100" t="s">
        <v>3474</v>
      </c>
      <c r="DA501" s="100" t="s">
        <v>3841</v>
      </c>
    </row>
    <row r="502" spans="2:105" ht="102" hidden="1" x14ac:dyDescent="0.25">
      <c r="B502" s="99" t="s">
        <v>3862</v>
      </c>
      <c r="C502" s="65" t="s">
        <v>3863</v>
      </c>
      <c r="D502" s="63" t="s">
        <v>1368</v>
      </c>
      <c r="E502" s="65" t="s">
        <v>3836</v>
      </c>
      <c r="F502" s="63" t="s">
        <v>3837</v>
      </c>
      <c r="G502" s="62" t="s">
        <v>183</v>
      </c>
      <c r="H502" s="63" t="s">
        <v>679</v>
      </c>
      <c r="I502" s="63" t="s">
        <v>185</v>
      </c>
      <c r="J502" s="311">
        <v>2015</v>
      </c>
      <c r="K502" s="310">
        <v>0</v>
      </c>
      <c r="L502" s="63" t="s">
        <v>1371</v>
      </c>
      <c r="M502" s="63" t="s">
        <v>3864</v>
      </c>
      <c r="N502" s="63" t="s">
        <v>3865</v>
      </c>
      <c r="O502" s="63" t="s">
        <v>3866</v>
      </c>
      <c r="P502" s="63"/>
      <c r="Q502" s="63"/>
      <c r="R502" s="63"/>
      <c r="S502" s="68">
        <v>42</v>
      </c>
      <c r="T502" s="69">
        <v>0</v>
      </c>
      <c r="U502" s="69">
        <v>15</v>
      </c>
      <c r="V502" s="69">
        <v>30</v>
      </c>
      <c r="W502" s="69">
        <v>42</v>
      </c>
      <c r="X502" s="71">
        <v>15000000</v>
      </c>
      <c r="Y502" s="79"/>
      <c r="Z502" s="79"/>
      <c r="AA502" s="79"/>
      <c r="AB502" s="79"/>
      <c r="AC502" s="79"/>
      <c r="AD502" s="79"/>
      <c r="AE502" s="79"/>
      <c r="AF502" s="79"/>
      <c r="AG502" s="79">
        <v>15000000</v>
      </c>
      <c r="AH502" s="79"/>
      <c r="AI502" s="79"/>
      <c r="AJ502" s="79"/>
      <c r="AK502" s="71">
        <v>15000000</v>
      </c>
      <c r="AL502" s="79"/>
      <c r="AM502" s="79"/>
      <c r="AN502" s="79"/>
      <c r="AO502" s="79"/>
      <c r="AP502" s="79"/>
      <c r="AQ502" s="79"/>
      <c r="AR502" s="79"/>
      <c r="AS502" s="79"/>
      <c r="AT502" s="79">
        <v>15000000</v>
      </c>
      <c r="AU502" s="79"/>
      <c r="AV502" s="79"/>
      <c r="AW502" s="79"/>
      <c r="AX502" s="71">
        <v>15000000</v>
      </c>
      <c r="AY502" s="79"/>
      <c r="AZ502" s="79"/>
      <c r="BA502" s="79"/>
      <c r="BB502" s="79"/>
      <c r="BC502" s="79"/>
      <c r="BD502" s="79"/>
      <c r="BE502" s="79"/>
      <c r="BF502" s="79"/>
      <c r="BG502" s="79">
        <v>15000000</v>
      </c>
      <c r="BH502" s="79"/>
      <c r="BI502" s="79"/>
      <c r="BJ502" s="79"/>
      <c r="BK502" s="71">
        <v>15000000</v>
      </c>
      <c r="BL502" s="79"/>
      <c r="BM502" s="79"/>
      <c r="BN502" s="79"/>
      <c r="BO502" s="79"/>
      <c r="BP502" s="79"/>
      <c r="BQ502" s="79"/>
      <c r="BR502" s="79"/>
      <c r="BS502" s="79"/>
      <c r="BT502" s="79">
        <v>15000000</v>
      </c>
      <c r="BU502" s="79"/>
      <c r="BV502" s="79"/>
      <c r="BW502" s="79"/>
      <c r="BX502" s="71">
        <v>60000000</v>
      </c>
      <c r="BY502" s="73">
        <v>0</v>
      </c>
      <c r="BZ502" s="73">
        <v>0</v>
      </c>
      <c r="CA502" s="73">
        <v>0</v>
      </c>
      <c r="CB502" s="73">
        <v>0</v>
      </c>
      <c r="CC502" s="73">
        <v>0</v>
      </c>
      <c r="CD502" s="73">
        <v>0</v>
      </c>
      <c r="CE502" s="73">
        <v>0</v>
      </c>
      <c r="CF502" s="73">
        <v>0</v>
      </c>
      <c r="CG502" s="73">
        <v>60000000</v>
      </c>
      <c r="CH502" s="73">
        <v>0</v>
      </c>
      <c r="CI502" s="73">
        <v>0</v>
      </c>
      <c r="CJ502" s="73">
        <v>0</v>
      </c>
      <c r="CK502" s="63" t="s">
        <v>3867</v>
      </c>
      <c r="CL502" s="74" t="s">
        <v>2302</v>
      </c>
      <c r="CM502" s="74" t="s">
        <v>876</v>
      </c>
      <c r="CN502" s="74" t="s">
        <v>1392</v>
      </c>
      <c r="CO502" s="60">
        <v>3</v>
      </c>
      <c r="CP502" s="61" t="s">
        <v>3472</v>
      </c>
      <c r="CQ502" s="60">
        <v>301</v>
      </c>
      <c r="CR502" s="61" t="s">
        <v>3473</v>
      </c>
      <c r="CS502" s="60">
        <v>30101</v>
      </c>
      <c r="CT502" s="61" t="s">
        <v>3474</v>
      </c>
      <c r="CU502" s="62">
        <v>3010105</v>
      </c>
      <c r="CV502" s="63" t="s">
        <v>3841</v>
      </c>
      <c r="CW502" s="100" t="s">
        <v>3842</v>
      </c>
      <c r="CX502" s="100" t="s">
        <v>3472</v>
      </c>
      <c r="CY502" s="100" t="s">
        <v>3473</v>
      </c>
      <c r="CZ502" s="100" t="s">
        <v>3474</v>
      </c>
      <c r="DA502" s="100" t="s">
        <v>3841</v>
      </c>
    </row>
    <row r="503" spans="2:105" ht="102" hidden="1" x14ac:dyDescent="0.25">
      <c r="B503" s="99" t="s">
        <v>3868</v>
      </c>
      <c r="C503" s="75" t="s">
        <v>3869</v>
      </c>
      <c r="D503" s="63" t="s">
        <v>1368</v>
      </c>
      <c r="E503" s="65" t="s">
        <v>3836</v>
      </c>
      <c r="F503" s="63" t="s">
        <v>3837</v>
      </c>
      <c r="G503" s="62" t="s">
        <v>183</v>
      </c>
      <c r="H503" s="63" t="s">
        <v>679</v>
      </c>
      <c r="I503" s="63" t="s">
        <v>185</v>
      </c>
      <c r="J503" s="311">
        <v>2015</v>
      </c>
      <c r="K503" s="310">
        <v>0</v>
      </c>
      <c r="L503" s="63" t="s">
        <v>3845</v>
      </c>
      <c r="M503" s="63" t="s">
        <v>3870</v>
      </c>
      <c r="N503" s="63" t="s">
        <v>3871</v>
      </c>
      <c r="O503" s="63" t="s">
        <v>3872</v>
      </c>
      <c r="P503" s="63"/>
      <c r="Q503" s="63"/>
      <c r="R503" s="63"/>
      <c r="S503" s="68">
        <v>700</v>
      </c>
      <c r="T503" s="69">
        <v>350</v>
      </c>
      <c r="U503" s="69">
        <v>700</v>
      </c>
      <c r="V503" s="69">
        <v>700</v>
      </c>
      <c r="W503" s="69">
        <v>700</v>
      </c>
      <c r="X503" s="71">
        <v>3000000000</v>
      </c>
      <c r="Y503" s="79"/>
      <c r="Z503" s="79"/>
      <c r="AA503" s="79"/>
      <c r="AB503" s="79"/>
      <c r="AC503" s="78">
        <v>3000000000</v>
      </c>
      <c r="AD503" s="79"/>
      <c r="AE503" s="79"/>
      <c r="AF503" s="79"/>
      <c r="AG503" s="79"/>
      <c r="AH503" s="79"/>
      <c r="AI503" s="79"/>
      <c r="AJ503" s="79"/>
      <c r="AK503" s="71">
        <v>0</v>
      </c>
      <c r="AL503" s="79"/>
      <c r="AM503" s="79"/>
      <c r="AN503" s="79"/>
      <c r="AO503" s="79"/>
      <c r="AP503" s="79"/>
      <c r="AQ503" s="79"/>
      <c r="AR503" s="79"/>
      <c r="AS503" s="79"/>
      <c r="AT503" s="79"/>
      <c r="AU503" s="79"/>
      <c r="AV503" s="79"/>
      <c r="AW503" s="79"/>
      <c r="AX503" s="71">
        <v>0</v>
      </c>
      <c r="AY503" s="79"/>
      <c r="AZ503" s="79"/>
      <c r="BA503" s="79"/>
      <c r="BB503" s="79"/>
      <c r="BC503" s="79"/>
      <c r="BD503" s="79"/>
      <c r="BE503" s="79"/>
      <c r="BF503" s="79"/>
      <c r="BG503" s="79"/>
      <c r="BH503" s="79"/>
      <c r="BI503" s="79"/>
      <c r="BJ503" s="79"/>
      <c r="BK503" s="71">
        <v>0</v>
      </c>
      <c r="BL503" s="79"/>
      <c r="BM503" s="79"/>
      <c r="BN503" s="79"/>
      <c r="BO503" s="79"/>
      <c r="BP503" s="79"/>
      <c r="BQ503" s="79"/>
      <c r="BR503" s="79"/>
      <c r="BS503" s="79"/>
      <c r="BT503" s="79"/>
      <c r="BU503" s="79"/>
      <c r="BV503" s="79"/>
      <c r="BW503" s="79"/>
      <c r="BX503" s="71">
        <v>3000000000</v>
      </c>
      <c r="BY503" s="73">
        <v>0</v>
      </c>
      <c r="BZ503" s="73">
        <v>0</v>
      </c>
      <c r="CA503" s="73">
        <v>0</v>
      </c>
      <c r="CB503" s="73">
        <v>0</v>
      </c>
      <c r="CC503" s="73">
        <v>3000000000</v>
      </c>
      <c r="CD503" s="73">
        <v>0</v>
      </c>
      <c r="CE503" s="73">
        <v>0</v>
      </c>
      <c r="CF503" s="73">
        <v>0</v>
      </c>
      <c r="CG503" s="73">
        <v>0</v>
      </c>
      <c r="CH503" s="73">
        <v>0</v>
      </c>
      <c r="CI503" s="73">
        <v>0</v>
      </c>
      <c r="CJ503" s="73">
        <v>0</v>
      </c>
      <c r="CK503" s="63" t="s">
        <v>3873</v>
      </c>
      <c r="CL503" s="74" t="s">
        <v>2302</v>
      </c>
      <c r="CM503" s="74" t="s">
        <v>876</v>
      </c>
      <c r="CN503" s="74" t="s">
        <v>1392</v>
      </c>
      <c r="CO503" s="60">
        <v>3</v>
      </c>
      <c r="CP503" s="61" t="s">
        <v>3472</v>
      </c>
      <c r="CQ503" s="60">
        <v>301</v>
      </c>
      <c r="CR503" s="61" t="s">
        <v>3473</v>
      </c>
      <c r="CS503" s="60">
        <v>30101</v>
      </c>
      <c r="CT503" s="61" t="s">
        <v>3474</v>
      </c>
      <c r="CU503" s="62">
        <v>3010105</v>
      </c>
      <c r="CV503" s="63" t="s">
        <v>3841</v>
      </c>
      <c r="CW503" s="100" t="s">
        <v>3842</v>
      </c>
      <c r="CX503" s="100" t="s">
        <v>3472</v>
      </c>
      <c r="CY503" s="100" t="s">
        <v>3473</v>
      </c>
      <c r="CZ503" s="100" t="s">
        <v>3474</v>
      </c>
      <c r="DA503" s="100" t="s">
        <v>3841</v>
      </c>
    </row>
    <row r="504" spans="2:105" ht="102" hidden="1" x14ac:dyDescent="0.25">
      <c r="B504" s="99" t="s">
        <v>3874</v>
      </c>
      <c r="C504" s="65" t="s">
        <v>3875</v>
      </c>
      <c r="D504" s="63" t="s">
        <v>1368</v>
      </c>
      <c r="E504" s="65" t="s">
        <v>3836</v>
      </c>
      <c r="F504" s="63" t="s">
        <v>3837</v>
      </c>
      <c r="G504" s="62" t="s">
        <v>183</v>
      </c>
      <c r="H504" s="63" t="s">
        <v>679</v>
      </c>
      <c r="I504" s="63" t="s">
        <v>185</v>
      </c>
      <c r="J504" s="311">
        <v>2015</v>
      </c>
      <c r="K504" s="310">
        <v>0</v>
      </c>
      <c r="L504" s="63" t="s">
        <v>3876</v>
      </c>
      <c r="M504" s="63" t="s">
        <v>3877</v>
      </c>
      <c r="N504" s="63" t="s">
        <v>1809</v>
      </c>
      <c r="O504" s="63" t="s">
        <v>3847</v>
      </c>
      <c r="P504" s="63"/>
      <c r="Q504" s="63"/>
      <c r="R504" s="63"/>
      <c r="S504" s="68">
        <v>1</v>
      </c>
      <c r="T504" s="69">
        <v>0</v>
      </c>
      <c r="U504" s="69">
        <v>0.5</v>
      </c>
      <c r="V504" s="69">
        <v>1</v>
      </c>
      <c r="W504" s="69">
        <v>1</v>
      </c>
      <c r="X504" s="71">
        <v>0</v>
      </c>
      <c r="Y504" s="79"/>
      <c r="Z504" s="79"/>
      <c r="AA504" s="79"/>
      <c r="AB504" s="79"/>
      <c r="AC504" s="79"/>
      <c r="AD504" s="79"/>
      <c r="AE504" s="79"/>
      <c r="AF504" s="79"/>
      <c r="AG504" s="79"/>
      <c r="AH504" s="79"/>
      <c r="AI504" s="79"/>
      <c r="AJ504" s="79"/>
      <c r="AK504" s="71">
        <v>700000000</v>
      </c>
      <c r="AL504" s="79">
        <v>700000000</v>
      </c>
      <c r="AM504" s="79"/>
      <c r="AN504" s="79"/>
      <c r="AO504" s="79"/>
      <c r="AP504" s="79"/>
      <c r="AQ504" s="79"/>
      <c r="AR504" s="79"/>
      <c r="AS504" s="79"/>
      <c r="AT504" s="79"/>
      <c r="AU504" s="79"/>
      <c r="AV504" s="79"/>
      <c r="AW504" s="79"/>
      <c r="AX504" s="71">
        <v>7100000000</v>
      </c>
      <c r="AY504" s="79">
        <v>300000000</v>
      </c>
      <c r="AZ504" s="79"/>
      <c r="BA504" s="79"/>
      <c r="BB504" s="79"/>
      <c r="BC504" s="79">
        <v>6800000000</v>
      </c>
      <c r="BD504" s="79"/>
      <c r="BE504" s="79"/>
      <c r="BF504" s="79"/>
      <c r="BG504" s="79"/>
      <c r="BH504" s="79"/>
      <c r="BI504" s="79"/>
      <c r="BJ504" s="79"/>
      <c r="BK504" s="71">
        <v>0</v>
      </c>
      <c r="BL504" s="79"/>
      <c r="BM504" s="79"/>
      <c r="BN504" s="79"/>
      <c r="BO504" s="79"/>
      <c r="BP504" s="79"/>
      <c r="BQ504" s="79"/>
      <c r="BR504" s="79"/>
      <c r="BS504" s="79"/>
      <c r="BT504" s="79"/>
      <c r="BU504" s="79"/>
      <c r="BV504" s="79"/>
      <c r="BW504" s="79"/>
      <c r="BX504" s="71">
        <v>7800000000</v>
      </c>
      <c r="BY504" s="73">
        <v>1000000000</v>
      </c>
      <c r="BZ504" s="73">
        <v>0</v>
      </c>
      <c r="CA504" s="73">
        <v>0</v>
      </c>
      <c r="CB504" s="73">
        <v>0</v>
      </c>
      <c r="CC504" s="73">
        <v>6800000000</v>
      </c>
      <c r="CD504" s="73">
        <v>0</v>
      </c>
      <c r="CE504" s="73">
        <v>0</v>
      </c>
      <c r="CF504" s="73">
        <v>0</v>
      </c>
      <c r="CG504" s="73">
        <v>0</v>
      </c>
      <c r="CH504" s="73">
        <v>0</v>
      </c>
      <c r="CI504" s="73">
        <v>0</v>
      </c>
      <c r="CJ504" s="73">
        <v>0</v>
      </c>
      <c r="CK504" s="63" t="s">
        <v>3878</v>
      </c>
      <c r="CL504" s="74" t="s">
        <v>2302</v>
      </c>
      <c r="CM504" s="74" t="s">
        <v>876</v>
      </c>
      <c r="CN504" s="74" t="s">
        <v>1392</v>
      </c>
      <c r="CO504" s="60">
        <v>3</v>
      </c>
      <c r="CP504" s="61" t="s">
        <v>3472</v>
      </c>
      <c r="CQ504" s="60">
        <v>301</v>
      </c>
      <c r="CR504" s="61" t="s">
        <v>3473</v>
      </c>
      <c r="CS504" s="60">
        <v>30101</v>
      </c>
      <c r="CT504" s="61" t="s">
        <v>3474</v>
      </c>
      <c r="CU504" s="62">
        <v>3010105</v>
      </c>
      <c r="CV504" s="63" t="s">
        <v>3841</v>
      </c>
      <c r="CW504" s="100" t="s">
        <v>3842</v>
      </c>
      <c r="CX504" s="100" t="s">
        <v>3472</v>
      </c>
      <c r="CY504" s="100" t="s">
        <v>3473</v>
      </c>
      <c r="CZ504" s="100" t="s">
        <v>3474</v>
      </c>
      <c r="DA504" s="100" t="s">
        <v>3841</v>
      </c>
    </row>
    <row r="505" spans="2:105" ht="102" hidden="1" x14ac:dyDescent="0.25">
      <c r="B505" s="65" t="s">
        <v>3879</v>
      </c>
      <c r="C505" s="153" t="s">
        <v>3880</v>
      </c>
      <c r="D505" s="63" t="s">
        <v>1104</v>
      </c>
      <c r="E505" s="65" t="s">
        <v>3836</v>
      </c>
      <c r="F505" s="63" t="s">
        <v>3837</v>
      </c>
      <c r="G505" s="62" t="s">
        <v>183</v>
      </c>
      <c r="H505" s="63" t="s">
        <v>580</v>
      </c>
      <c r="I505" s="63" t="s">
        <v>185</v>
      </c>
      <c r="J505" s="311">
        <v>2015</v>
      </c>
      <c r="K505" s="310">
        <v>14</v>
      </c>
      <c r="L505" s="63" t="s">
        <v>242</v>
      </c>
      <c r="M505" s="63" t="s">
        <v>3881</v>
      </c>
      <c r="N505" s="63" t="s">
        <v>3882</v>
      </c>
      <c r="O505" s="63" t="s">
        <v>3883</v>
      </c>
      <c r="P505" s="63" t="s">
        <v>232</v>
      </c>
      <c r="Q505" s="63"/>
      <c r="R505" s="63"/>
      <c r="S505" s="68">
        <v>9</v>
      </c>
      <c r="T505" s="69">
        <v>5</v>
      </c>
      <c r="U505" s="69">
        <v>7</v>
      </c>
      <c r="V505" s="69">
        <v>9</v>
      </c>
      <c r="W505" s="69">
        <v>9</v>
      </c>
      <c r="X505" s="71">
        <v>813000000</v>
      </c>
      <c r="Y505" s="79"/>
      <c r="Z505" s="79"/>
      <c r="AA505" s="79"/>
      <c r="AB505" s="79"/>
      <c r="AC505" s="79"/>
      <c r="AD505" s="79"/>
      <c r="AE505" s="79"/>
      <c r="AF505" s="101">
        <v>813000000</v>
      </c>
      <c r="AG505" s="79"/>
      <c r="AH505" s="79"/>
      <c r="AI505" s="79"/>
      <c r="AJ505" s="79"/>
      <c r="AK505" s="71">
        <v>140000000</v>
      </c>
      <c r="AL505" s="79"/>
      <c r="AM505" s="79"/>
      <c r="AN505" s="79"/>
      <c r="AO505" s="79"/>
      <c r="AP505" s="79"/>
      <c r="AQ505" s="79"/>
      <c r="AR505" s="79"/>
      <c r="AS505" s="101">
        <v>140000000</v>
      </c>
      <c r="AT505" s="79"/>
      <c r="AU505" s="79"/>
      <c r="AV505" s="79"/>
      <c r="AW505" s="79"/>
      <c r="AX505" s="71">
        <v>100000000</v>
      </c>
      <c r="AY505" s="79"/>
      <c r="AZ505" s="79"/>
      <c r="BA505" s="79"/>
      <c r="BB505" s="79"/>
      <c r="BC505" s="79"/>
      <c r="BD505" s="79"/>
      <c r="BE505" s="79"/>
      <c r="BF505" s="101">
        <v>100000000</v>
      </c>
      <c r="BG505" s="79"/>
      <c r="BH505" s="79"/>
      <c r="BI505" s="79"/>
      <c r="BJ505" s="79"/>
      <c r="BK505" s="71">
        <v>0</v>
      </c>
      <c r="BL505" s="79"/>
      <c r="BM505" s="79"/>
      <c r="BN505" s="79"/>
      <c r="BO505" s="79"/>
      <c r="BP505" s="79"/>
      <c r="BQ505" s="79"/>
      <c r="BR505" s="79"/>
      <c r="BS505" s="79"/>
      <c r="BT505" s="79"/>
      <c r="BU505" s="79"/>
      <c r="BV505" s="79"/>
      <c r="BW505" s="79"/>
      <c r="BX505" s="71">
        <v>1053000000</v>
      </c>
      <c r="BY505" s="73">
        <v>0</v>
      </c>
      <c r="BZ505" s="73">
        <v>0</v>
      </c>
      <c r="CA505" s="73">
        <v>0</v>
      </c>
      <c r="CB505" s="73">
        <v>0</v>
      </c>
      <c r="CC505" s="73">
        <v>0</v>
      </c>
      <c r="CD505" s="73">
        <v>0</v>
      </c>
      <c r="CE505" s="73">
        <v>0</v>
      </c>
      <c r="CF505" s="73">
        <v>1053000000</v>
      </c>
      <c r="CG505" s="73">
        <v>0</v>
      </c>
      <c r="CH505" s="73">
        <v>0</v>
      </c>
      <c r="CI505" s="73">
        <v>0</v>
      </c>
      <c r="CJ505" s="73">
        <v>0</v>
      </c>
      <c r="CK505" s="63" t="s">
        <v>3884</v>
      </c>
      <c r="CL505" s="74" t="s">
        <v>3138</v>
      </c>
      <c r="CM505" s="74" t="s">
        <v>3139</v>
      </c>
      <c r="CN505" s="74" t="s">
        <v>1392</v>
      </c>
      <c r="CO505" s="60">
        <v>3</v>
      </c>
      <c r="CP505" s="61" t="s">
        <v>3472</v>
      </c>
      <c r="CQ505" s="60">
        <v>301</v>
      </c>
      <c r="CR505" s="61" t="s">
        <v>3473</v>
      </c>
      <c r="CS505" s="60">
        <v>30101</v>
      </c>
      <c r="CT505" s="61" t="s">
        <v>3474</v>
      </c>
      <c r="CU505" s="62">
        <v>3010105</v>
      </c>
      <c r="CV505" s="63" t="s">
        <v>3841</v>
      </c>
      <c r="CW505" s="100" t="s">
        <v>3842</v>
      </c>
      <c r="CX505" s="100" t="s">
        <v>3472</v>
      </c>
      <c r="CY505" s="100" t="s">
        <v>3473</v>
      </c>
      <c r="CZ505" s="100" t="s">
        <v>3474</v>
      </c>
      <c r="DA505" s="100" t="s">
        <v>3841</v>
      </c>
    </row>
    <row r="506" spans="2:105" ht="102" hidden="1" x14ac:dyDescent="0.25">
      <c r="B506" s="65" t="s">
        <v>3885</v>
      </c>
      <c r="C506" s="153" t="s">
        <v>3886</v>
      </c>
      <c r="D506" s="63" t="s">
        <v>1104</v>
      </c>
      <c r="E506" s="65" t="s">
        <v>3836</v>
      </c>
      <c r="F506" s="63" t="s">
        <v>3837</v>
      </c>
      <c r="G506" s="62" t="s">
        <v>240</v>
      </c>
      <c r="H506" s="63" t="s">
        <v>580</v>
      </c>
      <c r="I506" s="63" t="s">
        <v>185</v>
      </c>
      <c r="J506" s="311">
        <v>2015</v>
      </c>
      <c r="K506" s="310">
        <v>14</v>
      </c>
      <c r="L506" s="63" t="s">
        <v>242</v>
      </c>
      <c r="M506" s="63" t="s">
        <v>3887</v>
      </c>
      <c r="N506" s="63" t="s">
        <v>3888</v>
      </c>
      <c r="O506" s="63" t="s">
        <v>3889</v>
      </c>
      <c r="P506" s="63" t="s">
        <v>232</v>
      </c>
      <c r="Q506" s="63"/>
      <c r="R506" s="63"/>
      <c r="S506" s="68">
        <v>14</v>
      </c>
      <c r="T506" s="69">
        <v>0</v>
      </c>
      <c r="U506" s="69">
        <v>10</v>
      </c>
      <c r="V506" s="69">
        <v>14</v>
      </c>
      <c r="W506" s="69">
        <v>14</v>
      </c>
      <c r="X506" s="71">
        <v>0</v>
      </c>
      <c r="Y506" s="79"/>
      <c r="Z506" s="79"/>
      <c r="AA506" s="79"/>
      <c r="AB506" s="79"/>
      <c r="AC506" s="79"/>
      <c r="AD506" s="79"/>
      <c r="AE506" s="79"/>
      <c r="AF506" s="79"/>
      <c r="AG506" s="79"/>
      <c r="AH506" s="79"/>
      <c r="AI506" s="79"/>
      <c r="AJ506" s="79"/>
      <c r="AK506" s="71">
        <v>2000000000</v>
      </c>
      <c r="AL506" s="79"/>
      <c r="AM506" s="79"/>
      <c r="AN506" s="79"/>
      <c r="AO506" s="79"/>
      <c r="AP506" s="79"/>
      <c r="AQ506" s="79"/>
      <c r="AR506" s="79"/>
      <c r="AS506" s="101">
        <v>2000000000</v>
      </c>
      <c r="AT506" s="79"/>
      <c r="AU506" s="79"/>
      <c r="AV506" s="79"/>
      <c r="AW506" s="79"/>
      <c r="AX506" s="71">
        <v>180000000</v>
      </c>
      <c r="AY506" s="79"/>
      <c r="AZ506" s="79"/>
      <c r="BA506" s="79"/>
      <c r="BB506" s="79"/>
      <c r="BC506" s="79"/>
      <c r="BD506" s="79"/>
      <c r="BE506" s="79"/>
      <c r="BF506" s="101">
        <v>180000000</v>
      </c>
      <c r="BG506" s="79"/>
      <c r="BH506" s="79"/>
      <c r="BI506" s="79"/>
      <c r="BJ506" s="79"/>
      <c r="BK506" s="71">
        <v>0</v>
      </c>
      <c r="BL506" s="79"/>
      <c r="BM506" s="79"/>
      <c r="BN506" s="79"/>
      <c r="BO506" s="79"/>
      <c r="BP506" s="79"/>
      <c r="BQ506" s="79"/>
      <c r="BR506" s="79"/>
      <c r="BS506" s="79"/>
      <c r="BT506" s="79"/>
      <c r="BU506" s="79"/>
      <c r="BV506" s="79"/>
      <c r="BW506" s="79"/>
      <c r="BX506" s="71">
        <v>2180000000</v>
      </c>
      <c r="BY506" s="73">
        <v>0</v>
      </c>
      <c r="BZ506" s="73">
        <v>0</v>
      </c>
      <c r="CA506" s="73">
        <v>0</v>
      </c>
      <c r="CB506" s="73">
        <v>0</v>
      </c>
      <c r="CC506" s="73">
        <v>0</v>
      </c>
      <c r="CD506" s="73">
        <v>0</v>
      </c>
      <c r="CE506" s="73">
        <v>0</v>
      </c>
      <c r="CF506" s="73">
        <v>2180000000</v>
      </c>
      <c r="CG506" s="73">
        <v>0</v>
      </c>
      <c r="CH506" s="73">
        <v>0</v>
      </c>
      <c r="CI506" s="73">
        <v>0</v>
      </c>
      <c r="CJ506" s="73">
        <v>0</v>
      </c>
      <c r="CK506" s="87" t="s">
        <v>3890</v>
      </c>
      <c r="CL506" s="90" t="s">
        <v>3138</v>
      </c>
      <c r="CM506" s="90" t="s">
        <v>3139</v>
      </c>
      <c r="CN506" s="90" t="s">
        <v>1392</v>
      </c>
      <c r="CO506" s="60">
        <v>3</v>
      </c>
      <c r="CP506" s="61" t="s">
        <v>3472</v>
      </c>
      <c r="CQ506" s="60">
        <v>301</v>
      </c>
      <c r="CR506" s="61" t="s">
        <v>3473</v>
      </c>
      <c r="CS506" s="60">
        <v>30101</v>
      </c>
      <c r="CT506" s="61" t="s">
        <v>3474</v>
      </c>
      <c r="CU506" s="62">
        <v>3010105</v>
      </c>
      <c r="CV506" s="63" t="s">
        <v>3841</v>
      </c>
      <c r="CW506" s="100" t="s">
        <v>3842</v>
      </c>
      <c r="CX506" s="100" t="s">
        <v>3472</v>
      </c>
      <c r="CY506" s="100" t="s">
        <v>3473</v>
      </c>
      <c r="CZ506" s="100" t="s">
        <v>3474</v>
      </c>
      <c r="DA506" s="100" t="s">
        <v>3841</v>
      </c>
    </row>
    <row r="507" spans="2:105" ht="102" hidden="1" x14ac:dyDescent="0.25">
      <c r="B507" s="99" t="s">
        <v>3891</v>
      </c>
      <c r="C507" s="99" t="s">
        <v>3892</v>
      </c>
      <c r="D507" s="63" t="s">
        <v>1032</v>
      </c>
      <c r="E507" s="100" t="s">
        <v>3893</v>
      </c>
      <c r="F507" s="63" t="s">
        <v>3894</v>
      </c>
      <c r="G507" s="62" t="s">
        <v>240</v>
      </c>
      <c r="H507" s="63" t="s">
        <v>580</v>
      </c>
      <c r="I507" s="63" t="s">
        <v>185</v>
      </c>
      <c r="J507" s="307">
        <v>2015</v>
      </c>
      <c r="K507" s="308">
        <v>42</v>
      </c>
      <c r="L507" s="311" t="s">
        <v>3895</v>
      </c>
      <c r="M507" s="310" t="s">
        <v>3896</v>
      </c>
      <c r="N507" s="63" t="s">
        <v>3897</v>
      </c>
      <c r="O507" s="63" t="s">
        <v>3898</v>
      </c>
      <c r="P507" s="63" t="s">
        <v>246</v>
      </c>
      <c r="Q507" s="63" t="s">
        <v>3899</v>
      </c>
      <c r="R507" s="90"/>
      <c r="S507" s="68">
        <v>42</v>
      </c>
      <c r="T507" s="91">
        <v>42</v>
      </c>
      <c r="U507" s="91">
        <v>42</v>
      </c>
      <c r="V507" s="91">
        <v>42</v>
      </c>
      <c r="W507" s="91">
        <v>42</v>
      </c>
      <c r="X507" s="71">
        <v>0</v>
      </c>
      <c r="Y507" s="151"/>
      <c r="Z507" s="92"/>
      <c r="AA507" s="92"/>
      <c r="AB507" s="92"/>
      <c r="AC507" s="92"/>
      <c r="AD507" s="92"/>
      <c r="AE507" s="92"/>
      <c r="AF507" s="92"/>
      <c r="AG507" s="92"/>
      <c r="AH507" s="92"/>
      <c r="AI507" s="92">
        <v>0</v>
      </c>
      <c r="AJ507" s="92"/>
      <c r="AK507" s="71">
        <v>0</v>
      </c>
      <c r="AL507" s="151"/>
      <c r="AM507" s="92"/>
      <c r="AN507" s="92"/>
      <c r="AO507" s="92"/>
      <c r="AP507" s="92"/>
      <c r="AQ507" s="92"/>
      <c r="AR507" s="92"/>
      <c r="AS507" s="92"/>
      <c r="AT507" s="92"/>
      <c r="AU507" s="92"/>
      <c r="AV507" s="92">
        <v>0</v>
      </c>
      <c r="AW507" s="92"/>
      <c r="AX507" s="71">
        <v>0</v>
      </c>
      <c r="AY507" s="151"/>
      <c r="AZ507" s="92"/>
      <c r="BA507" s="92"/>
      <c r="BB507" s="92"/>
      <c r="BC507" s="92"/>
      <c r="BD507" s="92"/>
      <c r="BE507" s="92"/>
      <c r="BF507" s="92"/>
      <c r="BG507" s="92"/>
      <c r="BH507" s="92"/>
      <c r="BI507" s="92">
        <v>0</v>
      </c>
      <c r="BJ507" s="92"/>
      <c r="BK507" s="71">
        <v>0</v>
      </c>
      <c r="BL507" s="151"/>
      <c r="BM507" s="92"/>
      <c r="BN507" s="92"/>
      <c r="BO507" s="92"/>
      <c r="BP507" s="92"/>
      <c r="BQ507" s="92"/>
      <c r="BR507" s="92"/>
      <c r="BS507" s="92"/>
      <c r="BT507" s="92"/>
      <c r="BU507" s="92"/>
      <c r="BV507" s="92">
        <v>0</v>
      </c>
      <c r="BW507" s="92">
        <v>0</v>
      </c>
      <c r="BX507" s="71">
        <v>0</v>
      </c>
      <c r="BY507" s="93">
        <v>0</v>
      </c>
      <c r="BZ507" s="93">
        <v>0</v>
      </c>
      <c r="CA507" s="93">
        <v>0</v>
      </c>
      <c r="CB507" s="93">
        <v>0</v>
      </c>
      <c r="CC507" s="93">
        <v>0</v>
      </c>
      <c r="CD507" s="93">
        <v>0</v>
      </c>
      <c r="CE507" s="93">
        <v>0</v>
      </c>
      <c r="CF507" s="93">
        <v>0</v>
      </c>
      <c r="CG507" s="93">
        <v>0</v>
      </c>
      <c r="CH507" s="93">
        <v>0</v>
      </c>
      <c r="CI507" s="93"/>
      <c r="CJ507" s="93"/>
      <c r="CK507" s="87" t="s">
        <v>3900</v>
      </c>
      <c r="CL507" s="90" t="s">
        <v>3138</v>
      </c>
      <c r="CM507" s="90" t="s">
        <v>3139</v>
      </c>
      <c r="CN507" s="90" t="s">
        <v>1392</v>
      </c>
      <c r="CO507" s="84">
        <v>3</v>
      </c>
      <c r="CP507" s="85" t="s">
        <v>3472</v>
      </c>
      <c r="CQ507" s="84">
        <v>301</v>
      </c>
      <c r="CR507" s="85" t="s">
        <v>3473</v>
      </c>
      <c r="CS507" s="84">
        <v>30101</v>
      </c>
      <c r="CT507" s="85" t="s">
        <v>3474</v>
      </c>
      <c r="CU507" s="86">
        <v>3010106</v>
      </c>
      <c r="CV507" s="87" t="s">
        <v>3901</v>
      </c>
      <c r="CW507" s="100" t="s">
        <v>3902</v>
      </c>
      <c r="CX507" s="100" t="s">
        <v>3472</v>
      </c>
      <c r="CY507" s="100" t="s">
        <v>3473</v>
      </c>
      <c r="CZ507" s="100" t="s">
        <v>3474</v>
      </c>
      <c r="DA507" s="100" t="s">
        <v>3901</v>
      </c>
    </row>
    <row r="508" spans="2:105" ht="102" hidden="1" x14ac:dyDescent="0.25">
      <c r="B508" s="99" t="s">
        <v>3903</v>
      </c>
      <c r="C508" s="99" t="s">
        <v>3904</v>
      </c>
      <c r="D508" s="63" t="s">
        <v>1032</v>
      </c>
      <c r="E508" s="100" t="s">
        <v>3893</v>
      </c>
      <c r="F508" s="63" t="s">
        <v>3894</v>
      </c>
      <c r="G508" s="62" t="s">
        <v>240</v>
      </c>
      <c r="H508" s="63" t="s">
        <v>580</v>
      </c>
      <c r="I508" s="63" t="s">
        <v>185</v>
      </c>
      <c r="J508" s="307">
        <v>2015</v>
      </c>
      <c r="K508" s="308">
        <v>42</v>
      </c>
      <c r="L508" s="311" t="s">
        <v>3895</v>
      </c>
      <c r="M508" s="310" t="s">
        <v>3905</v>
      </c>
      <c r="N508" s="63" t="s">
        <v>3906</v>
      </c>
      <c r="O508" s="63" t="s">
        <v>3907</v>
      </c>
      <c r="P508" s="63" t="s">
        <v>246</v>
      </c>
      <c r="Q508" s="63" t="s">
        <v>3908</v>
      </c>
      <c r="R508" s="90"/>
      <c r="S508" s="68">
        <v>42</v>
      </c>
      <c r="T508" s="91">
        <v>42</v>
      </c>
      <c r="U508" s="91">
        <v>42</v>
      </c>
      <c r="V508" s="91">
        <v>42</v>
      </c>
      <c r="W508" s="91">
        <v>42</v>
      </c>
      <c r="X508" s="71">
        <v>100000000</v>
      </c>
      <c r="Y508" s="151"/>
      <c r="Z508" s="92"/>
      <c r="AA508" s="92"/>
      <c r="AB508" s="92"/>
      <c r="AC508" s="92"/>
      <c r="AD508" s="92"/>
      <c r="AE508" s="92"/>
      <c r="AF508" s="92"/>
      <c r="AG508" s="92"/>
      <c r="AH508" s="92"/>
      <c r="AI508" s="92">
        <v>50000000</v>
      </c>
      <c r="AJ508" s="92">
        <v>50000000</v>
      </c>
      <c r="AK508" s="71">
        <v>100000000</v>
      </c>
      <c r="AL508" s="151"/>
      <c r="AM508" s="92"/>
      <c r="AN508" s="92"/>
      <c r="AO508" s="92"/>
      <c r="AP508" s="92"/>
      <c r="AQ508" s="92"/>
      <c r="AR508" s="92"/>
      <c r="AS508" s="92"/>
      <c r="AT508" s="92"/>
      <c r="AU508" s="92"/>
      <c r="AV508" s="92">
        <v>50000000</v>
      </c>
      <c r="AW508" s="92">
        <v>50000000</v>
      </c>
      <c r="AX508" s="71">
        <v>100000000</v>
      </c>
      <c r="AY508" s="151"/>
      <c r="AZ508" s="92"/>
      <c r="BA508" s="92"/>
      <c r="BB508" s="92"/>
      <c r="BC508" s="92"/>
      <c r="BD508" s="92"/>
      <c r="BE508" s="92"/>
      <c r="BF508" s="92"/>
      <c r="BG508" s="92"/>
      <c r="BH508" s="92"/>
      <c r="BI508" s="92">
        <v>50000000</v>
      </c>
      <c r="BJ508" s="92">
        <v>50000000</v>
      </c>
      <c r="BK508" s="71">
        <v>400000000</v>
      </c>
      <c r="BL508" s="151"/>
      <c r="BM508" s="92"/>
      <c r="BN508" s="92"/>
      <c r="BO508" s="92"/>
      <c r="BP508" s="92"/>
      <c r="BQ508" s="92"/>
      <c r="BR508" s="92"/>
      <c r="BS508" s="92"/>
      <c r="BT508" s="92"/>
      <c r="BU508" s="92"/>
      <c r="BV508" s="92">
        <v>200000000</v>
      </c>
      <c r="BW508" s="92">
        <v>200000000</v>
      </c>
      <c r="BX508" s="71">
        <v>0</v>
      </c>
      <c r="BY508" s="93">
        <v>0</v>
      </c>
      <c r="BZ508" s="93">
        <v>0</v>
      </c>
      <c r="CA508" s="93">
        <v>0</v>
      </c>
      <c r="CB508" s="93">
        <v>0</v>
      </c>
      <c r="CC508" s="93">
        <v>0</v>
      </c>
      <c r="CD508" s="93">
        <v>0</v>
      </c>
      <c r="CE508" s="93">
        <v>0</v>
      </c>
      <c r="CF508" s="93">
        <v>0</v>
      </c>
      <c r="CG508" s="93">
        <v>0</v>
      </c>
      <c r="CH508" s="93">
        <v>0</v>
      </c>
      <c r="CI508" s="93"/>
      <c r="CJ508" s="93"/>
      <c r="CK508" s="63" t="s">
        <v>3909</v>
      </c>
      <c r="CL508" s="74" t="s">
        <v>3138</v>
      </c>
      <c r="CM508" s="74" t="s">
        <v>3139</v>
      </c>
      <c r="CN508" s="74" t="s">
        <v>1392</v>
      </c>
      <c r="CO508" s="84">
        <v>3</v>
      </c>
      <c r="CP508" s="85" t="s">
        <v>3472</v>
      </c>
      <c r="CQ508" s="84">
        <v>301</v>
      </c>
      <c r="CR508" s="85" t="s">
        <v>3473</v>
      </c>
      <c r="CS508" s="84">
        <v>30101</v>
      </c>
      <c r="CT508" s="85" t="s">
        <v>3474</v>
      </c>
      <c r="CU508" s="86">
        <v>3010106</v>
      </c>
      <c r="CV508" s="87" t="s">
        <v>3901</v>
      </c>
      <c r="CW508" s="100" t="s">
        <v>3902</v>
      </c>
      <c r="CX508" s="100" t="s">
        <v>3472</v>
      </c>
      <c r="CY508" s="100" t="s">
        <v>3473</v>
      </c>
      <c r="CZ508" s="100" t="s">
        <v>3474</v>
      </c>
      <c r="DA508" s="100" t="s">
        <v>3901</v>
      </c>
    </row>
    <row r="509" spans="2:105" ht="140.25" hidden="1" x14ac:dyDescent="0.25">
      <c r="B509" s="99" t="s">
        <v>3910</v>
      </c>
      <c r="C509" s="65" t="s">
        <v>3911</v>
      </c>
      <c r="D509" s="63" t="s">
        <v>3565</v>
      </c>
      <c r="E509" s="65" t="s">
        <v>3544</v>
      </c>
      <c r="F509" s="63" t="s">
        <v>3545</v>
      </c>
      <c r="G509" s="62" t="s">
        <v>240</v>
      </c>
      <c r="H509" s="63" t="s">
        <v>580</v>
      </c>
      <c r="I509" s="63" t="s">
        <v>185</v>
      </c>
      <c r="J509" s="311">
        <v>2016</v>
      </c>
      <c r="K509" s="310" t="s">
        <v>3912</v>
      </c>
      <c r="L509" s="63" t="s">
        <v>3568</v>
      </c>
      <c r="M509" s="63" t="s">
        <v>3913</v>
      </c>
      <c r="N509" s="63" t="s">
        <v>3914</v>
      </c>
      <c r="O509" s="63" t="s">
        <v>3915</v>
      </c>
      <c r="P509" s="63" t="s">
        <v>3596</v>
      </c>
      <c r="Q509" s="63"/>
      <c r="R509" s="63"/>
      <c r="S509" s="68">
        <v>1</v>
      </c>
      <c r="T509" s="69">
        <v>1</v>
      </c>
      <c r="U509" s="69">
        <v>1</v>
      </c>
      <c r="V509" s="69">
        <v>1</v>
      </c>
      <c r="W509" s="69">
        <v>1</v>
      </c>
      <c r="X509" s="71">
        <v>100000000</v>
      </c>
      <c r="Y509" s="79">
        <v>100000000</v>
      </c>
      <c r="Z509" s="79"/>
      <c r="AA509" s="79"/>
      <c r="AB509" s="79"/>
      <c r="AC509" s="79"/>
      <c r="AD509" s="79"/>
      <c r="AE509" s="79"/>
      <c r="AF509" s="79"/>
      <c r="AG509" s="79"/>
      <c r="AH509" s="79"/>
      <c r="AI509" s="79"/>
      <c r="AJ509" s="79"/>
      <c r="AK509" s="71">
        <v>160000000</v>
      </c>
      <c r="AL509" s="79">
        <v>160000000</v>
      </c>
      <c r="AM509" s="79"/>
      <c r="AN509" s="79"/>
      <c r="AO509" s="79"/>
      <c r="AP509" s="79"/>
      <c r="AQ509" s="79"/>
      <c r="AR509" s="79"/>
      <c r="AS509" s="79"/>
      <c r="AT509" s="79"/>
      <c r="AU509" s="79"/>
      <c r="AV509" s="79"/>
      <c r="AW509" s="79"/>
      <c r="AX509" s="71">
        <v>160000000</v>
      </c>
      <c r="AY509" s="79">
        <v>160000000</v>
      </c>
      <c r="AZ509" s="79"/>
      <c r="BA509" s="79"/>
      <c r="BB509" s="79"/>
      <c r="BC509" s="79"/>
      <c r="BD509" s="79"/>
      <c r="BE509" s="79"/>
      <c r="BF509" s="79"/>
      <c r="BG509" s="79"/>
      <c r="BH509" s="79"/>
      <c r="BI509" s="79"/>
      <c r="BJ509" s="79"/>
      <c r="BK509" s="71">
        <v>150000000</v>
      </c>
      <c r="BL509" s="79">
        <v>150000000</v>
      </c>
      <c r="BM509" s="79"/>
      <c r="BN509" s="79"/>
      <c r="BO509" s="79"/>
      <c r="BP509" s="79"/>
      <c r="BQ509" s="79"/>
      <c r="BR509" s="79"/>
      <c r="BS509" s="79"/>
      <c r="BT509" s="79"/>
      <c r="BU509" s="79"/>
      <c r="BV509" s="79"/>
      <c r="BW509" s="79"/>
      <c r="BX509" s="71">
        <v>570000000</v>
      </c>
      <c r="BY509" s="73">
        <v>570000000</v>
      </c>
      <c r="BZ509" s="73">
        <v>0</v>
      </c>
      <c r="CA509" s="73">
        <v>0</v>
      </c>
      <c r="CB509" s="73">
        <v>0</v>
      </c>
      <c r="CC509" s="73">
        <v>0</v>
      </c>
      <c r="CD509" s="73">
        <v>0</v>
      </c>
      <c r="CE509" s="73">
        <v>0</v>
      </c>
      <c r="CF509" s="73">
        <v>0</v>
      </c>
      <c r="CG509" s="73">
        <v>0</v>
      </c>
      <c r="CH509" s="73">
        <v>0</v>
      </c>
      <c r="CI509" s="73">
        <v>0</v>
      </c>
      <c r="CJ509" s="73">
        <v>0</v>
      </c>
      <c r="CK509" s="63" t="s">
        <v>3916</v>
      </c>
      <c r="CL509" s="74" t="s">
        <v>3138</v>
      </c>
      <c r="CM509" s="74" t="s">
        <v>3139</v>
      </c>
      <c r="CN509" s="74" t="s">
        <v>1392</v>
      </c>
      <c r="CO509" s="60">
        <v>3</v>
      </c>
      <c r="CP509" s="61" t="s">
        <v>3472</v>
      </c>
      <c r="CQ509" s="60">
        <v>301</v>
      </c>
      <c r="CR509" s="61" t="s">
        <v>3473</v>
      </c>
      <c r="CS509" s="60">
        <v>30101</v>
      </c>
      <c r="CT509" s="61" t="s">
        <v>3474</v>
      </c>
      <c r="CU509" s="62">
        <v>3010106</v>
      </c>
      <c r="CV509" s="63" t="s">
        <v>3901</v>
      </c>
      <c r="CW509" s="100" t="s">
        <v>3551</v>
      </c>
      <c r="CX509" s="100" t="s">
        <v>3472</v>
      </c>
      <c r="CY509" s="100" t="s">
        <v>3473</v>
      </c>
      <c r="CZ509" s="100" t="s">
        <v>3474</v>
      </c>
      <c r="DA509" s="100" t="s">
        <v>3901</v>
      </c>
    </row>
    <row r="510" spans="2:105" ht="114.75" hidden="1" x14ac:dyDescent="0.25">
      <c r="B510" s="65" t="s">
        <v>3917</v>
      </c>
      <c r="C510" s="65" t="s">
        <v>3918</v>
      </c>
      <c r="D510" s="63" t="s">
        <v>1113</v>
      </c>
      <c r="E510" s="65" t="s">
        <v>3919</v>
      </c>
      <c r="F510" s="63" t="s">
        <v>3920</v>
      </c>
      <c r="G510" s="62" t="s">
        <v>240</v>
      </c>
      <c r="H510" s="63" t="s">
        <v>653</v>
      </c>
      <c r="I510" s="63" t="s">
        <v>185</v>
      </c>
      <c r="J510" s="311">
        <v>2015</v>
      </c>
      <c r="K510" s="310">
        <v>0</v>
      </c>
      <c r="L510" s="63" t="s">
        <v>242</v>
      </c>
      <c r="M510" s="63" t="s">
        <v>3921</v>
      </c>
      <c r="N510" s="63" t="s">
        <v>3922</v>
      </c>
      <c r="O510" s="63"/>
      <c r="P510" s="63" t="s">
        <v>3923</v>
      </c>
      <c r="Q510" s="63"/>
      <c r="R510" s="63"/>
      <c r="S510" s="68">
        <v>42</v>
      </c>
      <c r="T510" s="69">
        <v>42</v>
      </c>
      <c r="U510" s="69">
        <v>42</v>
      </c>
      <c r="V510" s="69">
        <v>42</v>
      </c>
      <c r="W510" s="69">
        <v>42</v>
      </c>
      <c r="X510" s="71">
        <v>12739937965.9</v>
      </c>
      <c r="Y510" s="79">
        <v>8607758000</v>
      </c>
      <c r="Z510" s="79"/>
      <c r="AA510" s="79"/>
      <c r="AB510" s="79"/>
      <c r="AC510" s="79"/>
      <c r="AD510" s="79"/>
      <c r="AE510" s="79"/>
      <c r="AF510" s="78">
        <v>1121583544</v>
      </c>
      <c r="AG510" s="79">
        <v>376334965.89999998</v>
      </c>
      <c r="AH510" s="78">
        <v>2634261456</v>
      </c>
      <c r="AI510" s="79"/>
      <c r="AJ510" s="79"/>
      <c r="AK510" s="71">
        <v>13090249969</v>
      </c>
      <c r="AL510" s="79">
        <v>4779500000</v>
      </c>
      <c r="AM510" s="79"/>
      <c r="AN510" s="79"/>
      <c r="AO510" s="79"/>
      <c r="AP510" s="79">
        <v>4000000000</v>
      </c>
      <c r="AQ510" s="79"/>
      <c r="AR510" s="79"/>
      <c r="AS510" s="78">
        <v>1089004858</v>
      </c>
      <c r="AT510" s="79"/>
      <c r="AU510" s="78">
        <v>3221745111</v>
      </c>
      <c r="AV510" s="79"/>
      <c r="AW510" s="79"/>
      <c r="AX510" s="71">
        <v>21858271231.333328</v>
      </c>
      <c r="AY510" s="79">
        <v>4872200000</v>
      </c>
      <c r="AZ510" s="79"/>
      <c r="BA510" s="79"/>
      <c r="BB510" s="79"/>
      <c r="BC510" s="79"/>
      <c r="BD510" s="79"/>
      <c r="BE510" s="79"/>
      <c r="BF510" s="78">
        <v>552083544</v>
      </c>
      <c r="BG510" s="79"/>
      <c r="BH510" s="78">
        <v>16433987687.33333</v>
      </c>
      <c r="BI510" s="79"/>
      <c r="BJ510" s="79"/>
      <c r="BK510" s="71">
        <v>17668027305</v>
      </c>
      <c r="BL510" s="79">
        <v>5164532000</v>
      </c>
      <c r="BM510" s="79"/>
      <c r="BN510" s="79"/>
      <c r="BO510" s="79"/>
      <c r="BP510" s="79"/>
      <c r="BQ510" s="79"/>
      <c r="BR510" s="79"/>
      <c r="BS510" s="78">
        <v>564494544</v>
      </c>
      <c r="BT510" s="79"/>
      <c r="BU510" s="78">
        <v>11939000761</v>
      </c>
      <c r="BV510" s="79"/>
      <c r="BW510" s="79"/>
      <c r="BX510" s="71">
        <v>65356486471.23333</v>
      </c>
      <c r="BY510" s="73">
        <v>23423990000</v>
      </c>
      <c r="BZ510" s="73">
        <v>0</v>
      </c>
      <c r="CA510" s="73">
        <v>0</v>
      </c>
      <c r="CB510" s="73">
        <v>0</v>
      </c>
      <c r="CC510" s="73">
        <v>4000000000</v>
      </c>
      <c r="CD510" s="73">
        <v>0</v>
      </c>
      <c r="CE510" s="73">
        <v>0</v>
      </c>
      <c r="CF510" s="73">
        <v>3327166490</v>
      </c>
      <c r="CG510" s="73">
        <v>376334965.89999998</v>
      </c>
      <c r="CH510" s="73">
        <v>34228995015.333328</v>
      </c>
      <c r="CI510" s="73">
        <v>0</v>
      </c>
      <c r="CJ510" s="73">
        <v>0</v>
      </c>
      <c r="CK510" s="63" t="s">
        <v>3924</v>
      </c>
      <c r="CL510" s="74" t="s">
        <v>660</v>
      </c>
      <c r="CM510" s="74" t="s">
        <v>661</v>
      </c>
      <c r="CN510" s="74" t="s">
        <v>1392</v>
      </c>
      <c r="CO510" s="60">
        <v>3</v>
      </c>
      <c r="CP510" s="61" t="s">
        <v>3472</v>
      </c>
      <c r="CQ510" s="60">
        <v>301</v>
      </c>
      <c r="CR510" s="61" t="s">
        <v>3473</v>
      </c>
      <c r="CS510" s="60">
        <v>30101</v>
      </c>
      <c r="CT510" s="61" t="s">
        <v>3474</v>
      </c>
      <c r="CU510" s="62">
        <v>3010106</v>
      </c>
      <c r="CV510" s="63" t="s">
        <v>3901</v>
      </c>
      <c r="CW510" s="100" t="s">
        <v>3925</v>
      </c>
      <c r="CX510" s="100" t="s">
        <v>3472</v>
      </c>
      <c r="CY510" s="100" t="s">
        <v>3473</v>
      </c>
      <c r="CZ510" s="100" t="s">
        <v>3474</v>
      </c>
      <c r="DA510" s="100" t="s">
        <v>3901</v>
      </c>
    </row>
    <row r="511" spans="2:105" ht="114.75" hidden="1" x14ac:dyDescent="0.25">
      <c r="B511" s="65" t="s">
        <v>3926</v>
      </c>
      <c r="C511" s="65" t="s">
        <v>3927</v>
      </c>
      <c r="D511" s="63" t="s">
        <v>1113</v>
      </c>
      <c r="E511" s="65" t="s">
        <v>3919</v>
      </c>
      <c r="F511" s="63" t="s">
        <v>3920</v>
      </c>
      <c r="G511" s="62" t="s">
        <v>183</v>
      </c>
      <c r="H511" s="63" t="s">
        <v>653</v>
      </c>
      <c r="I511" s="63" t="s">
        <v>185</v>
      </c>
      <c r="J511" s="311">
        <v>2015</v>
      </c>
      <c r="K511" s="310">
        <v>0</v>
      </c>
      <c r="L511" s="63" t="s">
        <v>242</v>
      </c>
      <c r="M511" s="63" t="s">
        <v>3928</v>
      </c>
      <c r="N511" s="63" t="s">
        <v>3929</v>
      </c>
      <c r="O511" s="63"/>
      <c r="P511" s="63"/>
      <c r="Q511" s="63"/>
      <c r="R511" s="63"/>
      <c r="S511" s="68">
        <v>42</v>
      </c>
      <c r="T511" s="69">
        <v>30</v>
      </c>
      <c r="U511" s="69">
        <v>34</v>
      </c>
      <c r="V511" s="69">
        <v>38</v>
      </c>
      <c r="W511" s="69">
        <v>42</v>
      </c>
      <c r="X511" s="71">
        <v>811073171.12</v>
      </c>
      <c r="Y511" s="78">
        <v>670000000</v>
      </c>
      <c r="Z511" s="79"/>
      <c r="AA511" s="79"/>
      <c r="AB511" s="79"/>
      <c r="AC511" s="79"/>
      <c r="AD511" s="79"/>
      <c r="AE511" s="79"/>
      <c r="AF511" s="78">
        <v>141073171.12</v>
      </c>
      <c r="AG511" s="78"/>
      <c r="AH511" s="79"/>
      <c r="AI511" s="79"/>
      <c r="AJ511" s="79"/>
      <c r="AK511" s="71">
        <v>641626830</v>
      </c>
      <c r="AL511" s="78">
        <v>493500000</v>
      </c>
      <c r="AM511" s="79"/>
      <c r="AN511" s="79"/>
      <c r="AO511" s="79"/>
      <c r="AP511" s="79"/>
      <c r="AQ511" s="79"/>
      <c r="AR511" s="79"/>
      <c r="AS511" s="78">
        <v>148126830</v>
      </c>
      <c r="AT511" s="79"/>
      <c r="AU511" s="79"/>
      <c r="AV511" s="79"/>
      <c r="AW511" s="79"/>
      <c r="AX511" s="71">
        <v>776536552</v>
      </c>
      <c r="AY511" s="78">
        <v>628409722</v>
      </c>
      <c r="AZ511" s="79"/>
      <c r="BA511" s="79"/>
      <c r="BB511" s="79"/>
      <c r="BC511" s="79"/>
      <c r="BD511" s="79"/>
      <c r="BE511" s="79"/>
      <c r="BF511" s="78">
        <v>148126830</v>
      </c>
      <c r="BG511" s="79"/>
      <c r="BH511" s="79"/>
      <c r="BI511" s="79"/>
      <c r="BJ511" s="79"/>
      <c r="BK511" s="71">
        <v>801672941</v>
      </c>
      <c r="BL511" s="78">
        <v>653546111</v>
      </c>
      <c r="BM511" s="79"/>
      <c r="BN511" s="79"/>
      <c r="BO511" s="79"/>
      <c r="BP511" s="79"/>
      <c r="BQ511" s="79"/>
      <c r="BR511" s="79"/>
      <c r="BS511" s="78">
        <v>148126830</v>
      </c>
      <c r="BT511" s="79"/>
      <c r="BU511" s="79"/>
      <c r="BV511" s="79"/>
      <c r="BW511" s="79"/>
      <c r="BX511" s="71">
        <v>3030909494.1199999</v>
      </c>
      <c r="BY511" s="73">
        <v>2445455833</v>
      </c>
      <c r="BZ511" s="73">
        <v>0</v>
      </c>
      <c r="CA511" s="73">
        <v>0</v>
      </c>
      <c r="CB511" s="73">
        <v>0</v>
      </c>
      <c r="CC511" s="73">
        <v>0</v>
      </c>
      <c r="CD511" s="73">
        <v>0</v>
      </c>
      <c r="CE511" s="73">
        <v>0</v>
      </c>
      <c r="CF511" s="73">
        <v>585453661.12</v>
      </c>
      <c r="CG511" s="73">
        <v>0</v>
      </c>
      <c r="CH511" s="73">
        <v>0</v>
      </c>
      <c r="CI511" s="73">
        <v>0</v>
      </c>
      <c r="CJ511" s="73">
        <v>0</v>
      </c>
      <c r="CK511" s="87" t="s">
        <v>3930</v>
      </c>
      <c r="CL511" s="90" t="s">
        <v>660</v>
      </c>
      <c r="CM511" s="90" t="s">
        <v>661</v>
      </c>
      <c r="CN511" s="90" t="s">
        <v>296</v>
      </c>
      <c r="CO511" s="60">
        <v>3</v>
      </c>
      <c r="CP511" s="61" t="s">
        <v>3472</v>
      </c>
      <c r="CQ511" s="60">
        <v>301</v>
      </c>
      <c r="CR511" s="61" t="s">
        <v>3473</v>
      </c>
      <c r="CS511" s="60">
        <v>30101</v>
      </c>
      <c r="CT511" s="61" t="s">
        <v>3474</v>
      </c>
      <c r="CU511" s="62">
        <v>3010106</v>
      </c>
      <c r="CV511" s="63" t="s">
        <v>3901</v>
      </c>
      <c r="CW511" s="100" t="s">
        <v>3925</v>
      </c>
      <c r="CX511" s="100" t="s">
        <v>3472</v>
      </c>
      <c r="CY511" s="100" t="s">
        <v>3473</v>
      </c>
      <c r="CZ511" s="100" t="s">
        <v>3474</v>
      </c>
      <c r="DA511" s="100" t="s">
        <v>3901</v>
      </c>
    </row>
    <row r="512" spans="2:105" ht="76.5" hidden="1" x14ac:dyDescent="0.25">
      <c r="B512" s="99" t="s">
        <v>3931</v>
      </c>
      <c r="C512" s="99" t="s">
        <v>3932</v>
      </c>
      <c r="D512" s="63" t="s">
        <v>1032</v>
      </c>
      <c r="E512" s="100" t="s">
        <v>3544</v>
      </c>
      <c r="F512" s="63" t="s">
        <v>3545</v>
      </c>
      <c r="G512" s="62" t="s">
        <v>240</v>
      </c>
      <c r="H512" s="63" t="s">
        <v>580</v>
      </c>
      <c r="I512" s="63" t="s">
        <v>185</v>
      </c>
      <c r="J512" s="307">
        <v>2015</v>
      </c>
      <c r="K512" s="308" t="s">
        <v>490</v>
      </c>
      <c r="L512" s="311" t="s">
        <v>186</v>
      </c>
      <c r="M512" s="310" t="s">
        <v>3933</v>
      </c>
      <c r="N512" s="63" t="s">
        <v>3934</v>
      </c>
      <c r="O512" s="63" t="s">
        <v>3935</v>
      </c>
      <c r="P512" s="63" t="s">
        <v>246</v>
      </c>
      <c r="Q512" s="63" t="s">
        <v>3936</v>
      </c>
      <c r="R512" s="87"/>
      <c r="S512" s="68">
        <v>100</v>
      </c>
      <c r="T512" s="91">
        <v>100</v>
      </c>
      <c r="U512" s="91">
        <v>100</v>
      </c>
      <c r="V512" s="91">
        <v>100</v>
      </c>
      <c r="W512" s="91">
        <v>100</v>
      </c>
      <c r="X512" s="71">
        <v>5103518400</v>
      </c>
      <c r="Y512" s="162"/>
      <c r="Z512" s="92"/>
      <c r="AA512" s="92"/>
      <c r="AB512" s="92"/>
      <c r="AC512" s="92"/>
      <c r="AD512" s="92"/>
      <c r="AE512" s="92"/>
      <c r="AF512" s="92"/>
      <c r="AG512" s="92"/>
      <c r="AH512" s="92"/>
      <c r="AI512" s="92">
        <v>3601759200</v>
      </c>
      <c r="AJ512" s="92">
        <v>1501759200</v>
      </c>
      <c r="AK512" s="71">
        <v>2531764688</v>
      </c>
      <c r="AL512" s="92"/>
      <c r="AM512" s="92"/>
      <c r="AN512" s="92"/>
      <c r="AO512" s="92"/>
      <c r="AP512" s="92"/>
      <c r="AQ512" s="92"/>
      <c r="AR512" s="92">
        <v>2100000000</v>
      </c>
      <c r="AS512" s="92"/>
      <c r="AT512" s="162"/>
      <c r="AU512" s="92"/>
      <c r="AV512" s="92">
        <v>215882344</v>
      </c>
      <c r="AW512" s="92">
        <v>215882344</v>
      </c>
      <c r="AX512" s="71">
        <v>461988216.16000003</v>
      </c>
      <c r="AY512" s="162"/>
      <c r="AZ512" s="92"/>
      <c r="BA512" s="92"/>
      <c r="BB512" s="92"/>
      <c r="BC512" s="92"/>
      <c r="BD512" s="92"/>
      <c r="BE512" s="92"/>
      <c r="BF512" s="92"/>
      <c r="BG512" s="92"/>
      <c r="BH512" s="92"/>
      <c r="BI512" s="92">
        <v>230994108.08000001</v>
      </c>
      <c r="BJ512" s="92">
        <v>230994108.08000001</v>
      </c>
      <c r="BK512" s="71">
        <v>6374391304.1599998</v>
      </c>
      <c r="BL512" s="92"/>
      <c r="BM512" s="92"/>
      <c r="BN512" s="92"/>
      <c r="BO512" s="92"/>
      <c r="BP512" s="92"/>
      <c r="BQ512" s="92"/>
      <c r="BR512" s="92"/>
      <c r="BS512" s="92"/>
      <c r="BT512" s="92"/>
      <c r="BU512" s="92"/>
      <c r="BV512" s="92">
        <v>4237195652.0799999</v>
      </c>
      <c r="BW512" s="92">
        <v>2137195652.0799999</v>
      </c>
      <c r="BX512" s="71">
        <v>2100000000</v>
      </c>
      <c r="BY512" s="93">
        <v>0</v>
      </c>
      <c r="BZ512" s="93">
        <v>0</v>
      </c>
      <c r="CA512" s="93">
        <v>0</v>
      </c>
      <c r="CB512" s="93">
        <v>0</v>
      </c>
      <c r="CC512" s="93">
        <v>0</v>
      </c>
      <c r="CD512" s="93">
        <v>0</v>
      </c>
      <c r="CE512" s="93">
        <v>2100000000</v>
      </c>
      <c r="CF512" s="93">
        <v>0</v>
      </c>
      <c r="CG512" s="93">
        <v>0</v>
      </c>
      <c r="CH512" s="93">
        <v>0</v>
      </c>
      <c r="CI512" s="93"/>
      <c r="CJ512" s="93"/>
      <c r="CK512" s="87" t="s">
        <v>3937</v>
      </c>
      <c r="CL512" s="90" t="s">
        <v>3138</v>
      </c>
      <c r="CM512" s="90" t="s">
        <v>3139</v>
      </c>
      <c r="CN512" s="90" t="s">
        <v>1392</v>
      </c>
      <c r="CO512" s="84">
        <v>3</v>
      </c>
      <c r="CP512" s="85" t="s">
        <v>3472</v>
      </c>
      <c r="CQ512" s="84">
        <v>301</v>
      </c>
      <c r="CR512" s="85" t="s">
        <v>3473</v>
      </c>
      <c r="CS512" s="84">
        <v>30101</v>
      </c>
      <c r="CT512" s="85" t="s">
        <v>3474</v>
      </c>
      <c r="CU512" s="86">
        <v>3010106</v>
      </c>
      <c r="CV512" s="87" t="s">
        <v>3901</v>
      </c>
      <c r="CW512" s="100" t="s">
        <v>3551</v>
      </c>
      <c r="CX512" s="100" t="s">
        <v>3472</v>
      </c>
      <c r="CY512" s="100" t="s">
        <v>3473</v>
      </c>
      <c r="CZ512" s="100" t="s">
        <v>3474</v>
      </c>
      <c r="DA512" s="100" t="s">
        <v>3901</v>
      </c>
    </row>
    <row r="513" spans="2:105" ht="76.5" hidden="1" x14ac:dyDescent="0.25">
      <c r="B513" s="99" t="s">
        <v>3938</v>
      </c>
      <c r="C513" s="99" t="s">
        <v>3939</v>
      </c>
      <c r="D513" s="63" t="s">
        <v>1032</v>
      </c>
      <c r="E513" s="100" t="s">
        <v>3544</v>
      </c>
      <c r="F513" s="63" t="s">
        <v>3545</v>
      </c>
      <c r="G513" s="62" t="s">
        <v>240</v>
      </c>
      <c r="H513" s="63" t="s">
        <v>580</v>
      </c>
      <c r="I513" s="63" t="s">
        <v>185</v>
      </c>
      <c r="J513" s="307">
        <v>2015</v>
      </c>
      <c r="K513" s="308">
        <v>900</v>
      </c>
      <c r="L513" s="311" t="s">
        <v>3479</v>
      </c>
      <c r="M513" s="310" t="s">
        <v>3940</v>
      </c>
      <c r="N513" s="63" t="s">
        <v>3941</v>
      </c>
      <c r="O513" s="63" t="s">
        <v>3942</v>
      </c>
      <c r="P513" s="63" t="s">
        <v>246</v>
      </c>
      <c r="Q513" s="63" t="s">
        <v>3483</v>
      </c>
      <c r="R513" s="87"/>
      <c r="S513" s="68">
        <v>100</v>
      </c>
      <c r="T513" s="91">
        <v>100</v>
      </c>
      <c r="U513" s="91">
        <v>100</v>
      </c>
      <c r="V513" s="91">
        <v>100</v>
      </c>
      <c r="W513" s="91">
        <v>100</v>
      </c>
      <c r="X513" s="71">
        <v>428000000</v>
      </c>
      <c r="Y513" s="162"/>
      <c r="Z513" s="92"/>
      <c r="AA513" s="92"/>
      <c r="AB513" s="92"/>
      <c r="AC513" s="92"/>
      <c r="AD513" s="92"/>
      <c r="AE513" s="92"/>
      <c r="AF513" s="92"/>
      <c r="AG513" s="92"/>
      <c r="AH513" s="92"/>
      <c r="AI513" s="92">
        <v>214000000</v>
      </c>
      <c r="AJ513" s="92">
        <v>214000000</v>
      </c>
      <c r="AK513" s="71">
        <v>457960000</v>
      </c>
      <c r="AL513" s="162"/>
      <c r="AM513" s="92"/>
      <c r="AN513" s="92"/>
      <c r="AO513" s="92"/>
      <c r="AP513" s="92"/>
      <c r="AQ513" s="92"/>
      <c r="AR513" s="92"/>
      <c r="AS513" s="92"/>
      <c r="AT513" s="92"/>
      <c r="AU513" s="92"/>
      <c r="AV513" s="92">
        <v>228980000</v>
      </c>
      <c r="AW513" s="92">
        <v>228980000</v>
      </c>
      <c r="AX513" s="71">
        <v>490017200</v>
      </c>
      <c r="AY513" s="162"/>
      <c r="AZ513" s="92"/>
      <c r="BA513" s="92"/>
      <c r="BB513" s="92"/>
      <c r="BC513" s="92"/>
      <c r="BD513" s="92"/>
      <c r="BE513" s="92"/>
      <c r="BF513" s="92"/>
      <c r="BG513" s="92"/>
      <c r="BH513" s="92"/>
      <c r="BI513" s="92">
        <v>245008600</v>
      </c>
      <c r="BJ513" s="92">
        <v>245008600</v>
      </c>
      <c r="BK513" s="71">
        <v>1775977200</v>
      </c>
      <c r="BL513" s="162"/>
      <c r="BM513" s="92"/>
      <c r="BN513" s="92"/>
      <c r="BO513" s="92"/>
      <c r="BP513" s="92"/>
      <c r="BQ513" s="92"/>
      <c r="BR513" s="92"/>
      <c r="BS513" s="92"/>
      <c r="BT513" s="92"/>
      <c r="BU513" s="92"/>
      <c r="BV513" s="92">
        <v>887988600</v>
      </c>
      <c r="BW513" s="92">
        <v>887988600</v>
      </c>
      <c r="BX513" s="71">
        <v>0</v>
      </c>
      <c r="BY513" s="93">
        <v>0</v>
      </c>
      <c r="BZ513" s="93">
        <v>0</v>
      </c>
      <c r="CA513" s="93">
        <v>0</v>
      </c>
      <c r="CB513" s="93">
        <v>0</v>
      </c>
      <c r="CC513" s="93">
        <v>0</v>
      </c>
      <c r="CD513" s="93">
        <v>0</v>
      </c>
      <c r="CE513" s="93">
        <v>0</v>
      </c>
      <c r="CF513" s="93">
        <v>0</v>
      </c>
      <c r="CG513" s="93">
        <v>0</v>
      </c>
      <c r="CH513" s="93">
        <v>0</v>
      </c>
      <c r="CI513" s="93"/>
      <c r="CJ513" s="93"/>
      <c r="CK513" s="87" t="s">
        <v>3943</v>
      </c>
      <c r="CL513" s="90" t="s">
        <v>3138</v>
      </c>
      <c r="CM513" s="90" t="s">
        <v>3139</v>
      </c>
      <c r="CN513" s="90" t="s">
        <v>1392</v>
      </c>
      <c r="CO513" s="84">
        <v>3</v>
      </c>
      <c r="CP513" s="85" t="s">
        <v>3472</v>
      </c>
      <c r="CQ513" s="84">
        <v>301</v>
      </c>
      <c r="CR513" s="85" t="s">
        <v>3473</v>
      </c>
      <c r="CS513" s="84">
        <v>30101</v>
      </c>
      <c r="CT513" s="85" t="s">
        <v>3474</v>
      </c>
      <c r="CU513" s="86">
        <v>3010106</v>
      </c>
      <c r="CV513" s="87" t="s">
        <v>3901</v>
      </c>
      <c r="CW513" s="100" t="s">
        <v>3551</v>
      </c>
      <c r="CX513" s="100" t="s">
        <v>3472</v>
      </c>
      <c r="CY513" s="100" t="s">
        <v>3473</v>
      </c>
      <c r="CZ513" s="100" t="s">
        <v>3474</v>
      </c>
      <c r="DA513" s="100" t="s">
        <v>3901</v>
      </c>
    </row>
    <row r="514" spans="2:105" ht="76.5" hidden="1" x14ac:dyDescent="0.25">
      <c r="B514" s="99" t="s">
        <v>3944</v>
      </c>
      <c r="C514" s="99" t="s">
        <v>3945</v>
      </c>
      <c r="D514" s="63" t="s">
        <v>1032</v>
      </c>
      <c r="E514" s="100" t="s">
        <v>3544</v>
      </c>
      <c r="F514" s="63" t="s">
        <v>3545</v>
      </c>
      <c r="G514" s="62" t="s">
        <v>240</v>
      </c>
      <c r="H514" s="63" t="s">
        <v>580</v>
      </c>
      <c r="I514" s="63" t="s">
        <v>185</v>
      </c>
      <c r="J514" s="307">
        <v>2015</v>
      </c>
      <c r="K514" s="308">
        <v>10</v>
      </c>
      <c r="L514" s="311" t="s">
        <v>3895</v>
      </c>
      <c r="M514" s="310" t="s">
        <v>3946</v>
      </c>
      <c r="N514" s="63" t="s">
        <v>3947</v>
      </c>
      <c r="O514" s="63" t="s">
        <v>3948</v>
      </c>
      <c r="P514" s="63" t="s">
        <v>246</v>
      </c>
      <c r="Q514" s="63" t="s">
        <v>2398</v>
      </c>
      <c r="R514" s="87"/>
      <c r="S514" s="68">
        <v>28</v>
      </c>
      <c r="T514" s="91">
        <v>28</v>
      </c>
      <c r="U514" s="91">
        <v>28</v>
      </c>
      <c r="V514" s="91">
        <v>28</v>
      </c>
      <c r="W514" s="91">
        <v>28</v>
      </c>
      <c r="X514" s="71">
        <v>216745620</v>
      </c>
      <c r="Y514" s="161"/>
      <c r="Z514" s="92"/>
      <c r="AA514" s="92"/>
      <c r="AB514" s="92"/>
      <c r="AC514" s="92"/>
      <c r="AD514" s="92"/>
      <c r="AE514" s="92"/>
      <c r="AF514" s="92"/>
      <c r="AG514" s="92"/>
      <c r="AH514" s="92"/>
      <c r="AI514" s="92">
        <v>108372810</v>
      </c>
      <c r="AJ514" s="92">
        <v>108372810</v>
      </c>
      <c r="AK514" s="71">
        <v>231917813.40000001</v>
      </c>
      <c r="AL514" s="161"/>
      <c r="AM514" s="92"/>
      <c r="AN514" s="92"/>
      <c r="AO514" s="92"/>
      <c r="AP514" s="92"/>
      <c r="AQ514" s="92"/>
      <c r="AR514" s="92"/>
      <c r="AS514" s="92"/>
      <c r="AT514" s="92"/>
      <c r="AU514" s="92"/>
      <c r="AV514" s="92">
        <v>115958906.7</v>
      </c>
      <c r="AW514" s="92">
        <v>115958906.7</v>
      </c>
      <c r="AX514" s="71">
        <v>248152060.33800003</v>
      </c>
      <c r="AY514" s="161"/>
      <c r="AZ514" s="92"/>
      <c r="BA514" s="92"/>
      <c r="BB514" s="92"/>
      <c r="BC514" s="92"/>
      <c r="BD514" s="92"/>
      <c r="BE514" s="92"/>
      <c r="BF514" s="92"/>
      <c r="BG514" s="92"/>
      <c r="BH514" s="92"/>
      <c r="BI514" s="92">
        <v>124076030.16900001</v>
      </c>
      <c r="BJ514" s="92">
        <v>124076030.16900001</v>
      </c>
      <c r="BK514" s="71">
        <v>899381493.73800004</v>
      </c>
      <c r="BL514" s="161"/>
      <c r="BM514" s="92"/>
      <c r="BN514" s="92"/>
      <c r="BO514" s="92"/>
      <c r="BP514" s="92"/>
      <c r="BQ514" s="92"/>
      <c r="BR514" s="92"/>
      <c r="BS514" s="92"/>
      <c r="BT514" s="92"/>
      <c r="BU514" s="92"/>
      <c r="BV514" s="92">
        <v>449690746.86900002</v>
      </c>
      <c r="BW514" s="92">
        <v>449690746.86900002</v>
      </c>
      <c r="BX514" s="71">
        <v>0</v>
      </c>
      <c r="BY514" s="93">
        <v>0</v>
      </c>
      <c r="BZ514" s="93">
        <v>0</v>
      </c>
      <c r="CA514" s="93">
        <v>0</v>
      </c>
      <c r="CB514" s="93">
        <v>0</v>
      </c>
      <c r="CC514" s="93">
        <v>0</v>
      </c>
      <c r="CD514" s="93">
        <v>0</v>
      </c>
      <c r="CE514" s="93">
        <v>0</v>
      </c>
      <c r="CF514" s="93">
        <v>0</v>
      </c>
      <c r="CG514" s="93">
        <v>0</v>
      </c>
      <c r="CH514" s="93">
        <v>0</v>
      </c>
      <c r="CI514" s="93"/>
      <c r="CJ514" s="93"/>
      <c r="CK514" s="87" t="s">
        <v>3949</v>
      </c>
      <c r="CL514" s="90" t="s">
        <v>3138</v>
      </c>
      <c r="CM514" s="90" t="s">
        <v>3139</v>
      </c>
      <c r="CN514" s="90" t="s">
        <v>1392</v>
      </c>
      <c r="CO514" s="84">
        <v>3</v>
      </c>
      <c r="CP514" s="85" t="s">
        <v>3472</v>
      </c>
      <c r="CQ514" s="84">
        <v>301</v>
      </c>
      <c r="CR514" s="85" t="s">
        <v>3473</v>
      </c>
      <c r="CS514" s="84">
        <v>30101</v>
      </c>
      <c r="CT514" s="85" t="s">
        <v>3474</v>
      </c>
      <c r="CU514" s="86">
        <v>3010106</v>
      </c>
      <c r="CV514" s="87" t="s">
        <v>3901</v>
      </c>
      <c r="CW514" s="100" t="s">
        <v>3551</v>
      </c>
      <c r="CX514" s="100" t="s">
        <v>3472</v>
      </c>
      <c r="CY514" s="100" t="s">
        <v>3473</v>
      </c>
      <c r="CZ514" s="100" t="s">
        <v>3474</v>
      </c>
      <c r="DA514" s="100" t="s">
        <v>3901</v>
      </c>
    </row>
    <row r="515" spans="2:105" ht="76.5" hidden="1" x14ac:dyDescent="0.25">
      <c r="B515" s="99" t="s">
        <v>3950</v>
      </c>
      <c r="C515" s="99" t="s">
        <v>3951</v>
      </c>
      <c r="D515" s="63" t="s">
        <v>1032</v>
      </c>
      <c r="E515" s="100" t="s">
        <v>3544</v>
      </c>
      <c r="F515" s="63" t="s">
        <v>3545</v>
      </c>
      <c r="G515" s="62" t="s">
        <v>240</v>
      </c>
      <c r="H515" s="63" t="s">
        <v>580</v>
      </c>
      <c r="I515" s="63" t="s">
        <v>185</v>
      </c>
      <c r="J515" s="307">
        <v>2015</v>
      </c>
      <c r="K515" s="308">
        <v>42</v>
      </c>
      <c r="L515" s="311" t="s">
        <v>3895</v>
      </c>
      <c r="M515" s="310" t="s">
        <v>3952</v>
      </c>
      <c r="N515" s="63" t="s">
        <v>3953</v>
      </c>
      <c r="O515" s="63" t="s">
        <v>3954</v>
      </c>
      <c r="P515" s="63" t="s">
        <v>246</v>
      </c>
      <c r="Q515" s="63" t="s">
        <v>3955</v>
      </c>
      <c r="R515" s="87"/>
      <c r="S515" s="68">
        <v>42</v>
      </c>
      <c r="T515" s="91">
        <v>42</v>
      </c>
      <c r="U515" s="91">
        <v>42</v>
      </c>
      <c r="V515" s="91">
        <v>42</v>
      </c>
      <c r="W515" s="91">
        <v>42</v>
      </c>
      <c r="X515" s="71">
        <v>1622262223.1999998</v>
      </c>
      <c r="Y515" s="161"/>
      <c r="Z515" s="92"/>
      <c r="AA515" s="92"/>
      <c r="AB515" s="92"/>
      <c r="AC515" s="92"/>
      <c r="AD515" s="92"/>
      <c r="AE515" s="92">
        <v>1500000000</v>
      </c>
      <c r="AF515" s="92"/>
      <c r="AG515" s="92"/>
      <c r="AH515" s="92"/>
      <c r="AI515" s="92">
        <v>61131111.600000001</v>
      </c>
      <c r="AJ515" s="92">
        <v>61131111.600000001</v>
      </c>
      <c r="AK515" s="71">
        <v>130820578.82400002</v>
      </c>
      <c r="AL515" s="92"/>
      <c r="AM515" s="92"/>
      <c r="AN515" s="92"/>
      <c r="AO515" s="92"/>
      <c r="AP515" s="92"/>
      <c r="AQ515" s="92"/>
      <c r="AR515" s="92"/>
      <c r="AS515" s="92"/>
      <c r="AT515" s="92"/>
      <c r="AU515" s="92"/>
      <c r="AV515" s="92">
        <v>65410289.412000008</v>
      </c>
      <c r="AW515" s="92">
        <v>65410289.412000008</v>
      </c>
      <c r="AX515" s="71">
        <v>139978019.34168002</v>
      </c>
      <c r="AY515" s="92"/>
      <c r="AZ515" s="92"/>
      <c r="BA515" s="92"/>
      <c r="BB515" s="92"/>
      <c r="BC515" s="92"/>
      <c r="BD515" s="92"/>
      <c r="BE515" s="92"/>
      <c r="BF515" s="92"/>
      <c r="BG515" s="92"/>
      <c r="BH515" s="92"/>
      <c r="BI515" s="92">
        <v>69989009.67084001</v>
      </c>
      <c r="BJ515" s="92">
        <v>69989009.67084001</v>
      </c>
      <c r="BK515" s="71">
        <v>2007324581.3656797</v>
      </c>
      <c r="BL515" s="92"/>
      <c r="BM515" s="92"/>
      <c r="BN515" s="92"/>
      <c r="BO515" s="92"/>
      <c r="BP515" s="92"/>
      <c r="BQ515" s="92"/>
      <c r="BR515" s="92"/>
      <c r="BS515" s="92"/>
      <c r="BT515" s="92"/>
      <c r="BU515" s="92"/>
      <c r="BV515" s="92">
        <v>1753662290.6828399</v>
      </c>
      <c r="BW515" s="92">
        <v>253662290.68283999</v>
      </c>
      <c r="BX515" s="71">
        <v>1500000000</v>
      </c>
      <c r="BY515" s="93">
        <v>0</v>
      </c>
      <c r="BZ515" s="93">
        <v>0</v>
      </c>
      <c r="CA515" s="93">
        <v>0</v>
      </c>
      <c r="CB515" s="93">
        <v>0</v>
      </c>
      <c r="CC515" s="93">
        <v>0</v>
      </c>
      <c r="CD515" s="93">
        <v>0</v>
      </c>
      <c r="CE515" s="93">
        <v>1500000000</v>
      </c>
      <c r="CF515" s="93">
        <v>0</v>
      </c>
      <c r="CG515" s="93">
        <v>0</v>
      </c>
      <c r="CH515" s="93">
        <v>0</v>
      </c>
      <c r="CI515" s="93"/>
      <c r="CJ515" s="93"/>
      <c r="CK515" s="87" t="s">
        <v>3956</v>
      </c>
      <c r="CL515" s="90" t="s">
        <v>3138</v>
      </c>
      <c r="CM515" s="90" t="s">
        <v>3139</v>
      </c>
      <c r="CN515" s="90" t="s">
        <v>1392</v>
      </c>
      <c r="CO515" s="84">
        <v>3</v>
      </c>
      <c r="CP515" s="85" t="s">
        <v>3472</v>
      </c>
      <c r="CQ515" s="84">
        <v>301</v>
      </c>
      <c r="CR515" s="85" t="s">
        <v>3473</v>
      </c>
      <c r="CS515" s="84">
        <v>30101</v>
      </c>
      <c r="CT515" s="85" t="s">
        <v>3474</v>
      </c>
      <c r="CU515" s="86">
        <v>3010106</v>
      </c>
      <c r="CV515" s="87" t="s">
        <v>3901</v>
      </c>
      <c r="CW515" s="100" t="s">
        <v>3551</v>
      </c>
      <c r="CX515" s="100" t="s">
        <v>3472</v>
      </c>
      <c r="CY515" s="100" t="s">
        <v>3473</v>
      </c>
      <c r="CZ515" s="100" t="s">
        <v>3474</v>
      </c>
      <c r="DA515" s="100" t="s">
        <v>3901</v>
      </c>
    </row>
    <row r="516" spans="2:105" ht="76.5" hidden="1" x14ac:dyDescent="0.25">
      <c r="B516" s="99" t="s">
        <v>3957</v>
      </c>
      <c r="C516" s="99" t="s">
        <v>3958</v>
      </c>
      <c r="D516" s="63" t="s">
        <v>1032</v>
      </c>
      <c r="E516" s="100" t="s">
        <v>3544</v>
      </c>
      <c r="F516" s="63" t="s">
        <v>3545</v>
      </c>
      <c r="G516" s="62" t="s">
        <v>240</v>
      </c>
      <c r="H516" s="63" t="s">
        <v>580</v>
      </c>
      <c r="I516" s="63" t="s">
        <v>185</v>
      </c>
      <c r="J516" s="307">
        <v>2015</v>
      </c>
      <c r="K516" s="308">
        <v>42</v>
      </c>
      <c r="L516" s="311" t="s">
        <v>3959</v>
      </c>
      <c r="M516" s="310" t="s">
        <v>3960</v>
      </c>
      <c r="N516" s="63" t="s">
        <v>3961</v>
      </c>
      <c r="O516" s="63" t="s">
        <v>3962</v>
      </c>
      <c r="P516" s="63" t="s">
        <v>246</v>
      </c>
      <c r="Q516" s="63" t="s">
        <v>3963</v>
      </c>
      <c r="R516" s="87"/>
      <c r="S516" s="68">
        <v>42</v>
      </c>
      <c r="T516" s="91">
        <v>42</v>
      </c>
      <c r="U516" s="91">
        <v>42</v>
      </c>
      <c r="V516" s="91">
        <v>42</v>
      </c>
      <c r="W516" s="91">
        <v>42</v>
      </c>
      <c r="X516" s="71">
        <v>120311656</v>
      </c>
      <c r="Y516" s="161"/>
      <c r="Z516" s="92"/>
      <c r="AA516" s="92"/>
      <c r="AB516" s="92"/>
      <c r="AC516" s="92"/>
      <c r="AD516" s="92"/>
      <c r="AE516" s="92"/>
      <c r="AF516" s="92"/>
      <c r="AG516" s="92"/>
      <c r="AH516" s="92"/>
      <c r="AI516" s="92">
        <v>60155828</v>
      </c>
      <c r="AJ516" s="92">
        <v>60155828</v>
      </c>
      <c r="AK516" s="71">
        <v>128733471.92</v>
      </c>
      <c r="AL516" s="161"/>
      <c r="AM516" s="92"/>
      <c r="AN516" s="92"/>
      <c r="AO516" s="92"/>
      <c r="AP516" s="92"/>
      <c r="AQ516" s="92"/>
      <c r="AR516" s="92"/>
      <c r="AS516" s="92"/>
      <c r="AT516" s="92"/>
      <c r="AU516" s="92"/>
      <c r="AV516" s="92">
        <v>64366735.960000001</v>
      </c>
      <c r="AW516" s="92">
        <v>64366735.960000001</v>
      </c>
      <c r="AX516" s="71">
        <v>137744814.9544</v>
      </c>
      <c r="AY516" s="161"/>
      <c r="AZ516" s="92"/>
      <c r="BA516" s="92"/>
      <c r="BB516" s="92"/>
      <c r="BC516" s="92"/>
      <c r="BD516" s="92"/>
      <c r="BE516" s="92"/>
      <c r="BF516" s="92"/>
      <c r="BG516" s="92"/>
      <c r="BH516" s="92"/>
      <c r="BI516" s="92">
        <v>68872407.477200001</v>
      </c>
      <c r="BJ516" s="92">
        <v>68872407.477200001</v>
      </c>
      <c r="BK516" s="71">
        <v>499230742.87440002</v>
      </c>
      <c r="BL516" s="161"/>
      <c r="BM516" s="92"/>
      <c r="BN516" s="92"/>
      <c r="BO516" s="92"/>
      <c r="BP516" s="92"/>
      <c r="BQ516" s="92"/>
      <c r="BR516" s="92"/>
      <c r="BS516" s="92"/>
      <c r="BT516" s="92"/>
      <c r="BU516" s="92"/>
      <c r="BV516" s="92">
        <v>249615371.43720001</v>
      </c>
      <c r="BW516" s="92">
        <v>249615371.43720001</v>
      </c>
      <c r="BX516" s="71">
        <v>0</v>
      </c>
      <c r="BY516" s="93">
        <v>0</v>
      </c>
      <c r="BZ516" s="93">
        <v>0</v>
      </c>
      <c r="CA516" s="93">
        <v>0</v>
      </c>
      <c r="CB516" s="93">
        <v>0</v>
      </c>
      <c r="CC516" s="93">
        <v>0</v>
      </c>
      <c r="CD516" s="93">
        <v>0</v>
      </c>
      <c r="CE516" s="93">
        <v>0</v>
      </c>
      <c r="CF516" s="93">
        <v>0</v>
      </c>
      <c r="CG516" s="93">
        <v>0</v>
      </c>
      <c r="CH516" s="93">
        <v>0</v>
      </c>
      <c r="CI516" s="93"/>
      <c r="CJ516" s="93"/>
      <c r="CK516" s="87" t="s">
        <v>3964</v>
      </c>
      <c r="CL516" s="90" t="s">
        <v>3138</v>
      </c>
      <c r="CM516" s="90" t="s">
        <v>3139</v>
      </c>
      <c r="CN516" s="90" t="s">
        <v>1392</v>
      </c>
      <c r="CO516" s="84">
        <v>3</v>
      </c>
      <c r="CP516" s="85" t="s">
        <v>3472</v>
      </c>
      <c r="CQ516" s="84">
        <v>301</v>
      </c>
      <c r="CR516" s="85" t="s">
        <v>3473</v>
      </c>
      <c r="CS516" s="84">
        <v>30101</v>
      </c>
      <c r="CT516" s="85" t="s">
        <v>3474</v>
      </c>
      <c r="CU516" s="86">
        <v>3010106</v>
      </c>
      <c r="CV516" s="87" t="s">
        <v>3901</v>
      </c>
      <c r="CW516" s="100" t="s">
        <v>3551</v>
      </c>
      <c r="CX516" s="100" t="s">
        <v>3472</v>
      </c>
      <c r="CY516" s="100" t="s">
        <v>3473</v>
      </c>
      <c r="CZ516" s="100" t="s">
        <v>3474</v>
      </c>
      <c r="DA516" s="100" t="s">
        <v>3901</v>
      </c>
    </row>
    <row r="517" spans="2:105" ht="76.5" hidden="1" x14ac:dyDescent="0.25">
      <c r="B517" s="99" t="s">
        <v>3965</v>
      </c>
      <c r="C517" s="99" t="s">
        <v>3966</v>
      </c>
      <c r="D517" s="63" t="s">
        <v>1032</v>
      </c>
      <c r="E517" s="100" t="s">
        <v>3544</v>
      </c>
      <c r="F517" s="63" t="s">
        <v>3545</v>
      </c>
      <c r="G517" s="62" t="s">
        <v>240</v>
      </c>
      <c r="H517" s="63" t="s">
        <v>580</v>
      </c>
      <c r="I517" s="63" t="s">
        <v>185</v>
      </c>
      <c r="J517" s="307">
        <v>2015</v>
      </c>
      <c r="K517" s="308">
        <v>42</v>
      </c>
      <c r="L517" s="311" t="s">
        <v>3959</v>
      </c>
      <c r="M517" s="310" t="s">
        <v>3960</v>
      </c>
      <c r="N517" s="63" t="s">
        <v>3961</v>
      </c>
      <c r="O517" s="63" t="s">
        <v>3962</v>
      </c>
      <c r="P517" s="63" t="s">
        <v>246</v>
      </c>
      <c r="Q517" s="63" t="s">
        <v>3963</v>
      </c>
      <c r="R517" s="87"/>
      <c r="S517" s="68">
        <v>42</v>
      </c>
      <c r="T517" s="91">
        <v>42</v>
      </c>
      <c r="U517" s="91">
        <v>42</v>
      </c>
      <c r="V517" s="91">
        <v>42</v>
      </c>
      <c r="W517" s="91">
        <v>42</v>
      </c>
      <c r="X517" s="71">
        <v>100000000</v>
      </c>
      <c r="Y517" s="162"/>
      <c r="Z517" s="92"/>
      <c r="AA517" s="92"/>
      <c r="AB517" s="92"/>
      <c r="AC517" s="92"/>
      <c r="AD517" s="92"/>
      <c r="AE517" s="92"/>
      <c r="AF517" s="92"/>
      <c r="AG517" s="92"/>
      <c r="AH517" s="92"/>
      <c r="AI517" s="92">
        <v>50000000</v>
      </c>
      <c r="AJ517" s="92">
        <v>50000000</v>
      </c>
      <c r="AK517" s="71">
        <v>100000000</v>
      </c>
      <c r="AL517" s="162"/>
      <c r="AM517" s="92"/>
      <c r="AN517" s="92"/>
      <c r="AO517" s="92"/>
      <c r="AP517" s="92"/>
      <c r="AQ517" s="92"/>
      <c r="AR517" s="92"/>
      <c r="AS517" s="92"/>
      <c r="AT517" s="92"/>
      <c r="AU517" s="92"/>
      <c r="AV517" s="92">
        <v>50000000</v>
      </c>
      <c r="AW517" s="92">
        <v>50000000</v>
      </c>
      <c r="AX517" s="71">
        <v>100000000</v>
      </c>
      <c r="AY517" s="162"/>
      <c r="AZ517" s="92"/>
      <c r="BA517" s="92"/>
      <c r="BB517" s="92"/>
      <c r="BC517" s="92"/>
      <c r="BD517" s="92"/>
      <c r="BE517" s="92"/>
      <c r="BF517" s="92"/>
      <c r="BG517" s="92"/>
      <c r="BH517" s="92"/>
      <c r="BI517" s="92">
        <v>50000000</v>
      </c>
      <c r="BJ517" s="92">
        <v>50000000</v>
      </c>
      <c r="BK517" s="71">
        <v>400000000</v>
      </c>
      <c r="BL517" s="162"/>
      <c r="BM517" s="92"/>
      <c r="BN517" s="92"/>
      <c r="BO517" s="92"/>
      <c r="BP517" s="92"/>
      <c r="BQ517" s="92"/>
      <c r="BR517" s="92"/>
      <c r="BS517" s="92"/>
      <c r="BT517" s="92"/>
      <c r="BU517" s="92"/>
      <c r="BV517" s="92">
        <v>200000000</v>
      </c>
      <c r="BW517" s="92">
        <v>200000000</v>
      </c>
      <c r="BX517" s="71">
        <v>0</v>
      </c>
      <c r="BY517" s="93">
        <v>0</v>
      </c>
      <c r="BZ517" s="93">
        <v>0</v>
      </c>
      <c r="CA517" s="93">
        <v>0</v>
      </c>
      <c r="CB517" s="93">
        <v>0</v>
      </c>
      <c r="CC517" s="93">
        <v>0</v>
      </c>
      <c r="CD517" s="93">
        <v>0</v>
      </c>
      <c r="CE517" s="93">
        <v>0</v>
      </c>
      <c r="CF517" s="93">
        <v>0</v>
      </c>
      <c r="CG517" s="93">
        <v>0</v>
      </c>
      <c r="CH517" s="93">
        <v>0</v>
      </c>
      <c r="CI517" s="93"/>
      <c r="CJ517" s="93"/>
      <c r="CK517" s="87" t="s">
        <v>3967</v>
      </c>
      <c r="CL517" s="90" t="s">
        <v>3138</v>
      </c>
      <c r="CM517" s="90" t="s">
        <v>3139</v>
      </c>
      <c r="CN517" s="90" t="s">
        <v>1392</v>
      </c>
      <c r="CO517" s="84">
        <v>3</v>
      </c>
      <c r="CP517" s="85" t="s">
        <v>3472</v>
      </c>
      <c r="CQ517" s="84">
        <v>301</v>
      </c>
      <c r="CR517" s="85" t="s">
        <v>3473</v>
      </c>
      <c r="CS517" s="84">
        <v>30101</v>
      </c>
      <c r="CT517" s="85" t="s">
        <v>3474</v>
      </c>
      <c r="CU517" s="86">
        <v>3010106</v>
      </c>
      <c r="CV517" s="87" t="s">
        <v>3901</v>
      </c>
      <c r="CW517" s="100" t="s">
        <v>3551</v>
      </c>
      <c r="CX517" s="100" t="s">
        <v>3472</v>
      </c>
      <c r="CY517" s="100" t="s">
        <v>3473</v>
      </c>
      <c r="CZ517" s="100" t="s">
        <v>3474</v>
      </c>
      <c r="DA517" s="100" t="s">
        <v>3901</v>
      </c>
    </row>
    <row r="518" spans="2:105" ht="76.5" hidden="1" x14ac:dyDescent="0.25">
      <c r="B518" s="99" t="s">
        <v>3968</v>
      </c>
      <c r="C518" s="99" t="s">
        <v>3969</v>
      </c>
      <c r="D518" s="63" t="s">
        <v>1032</v>
      </c>
      <c r="E518" s="100" t="s">
        <v>3544</v>
      </c>
      <c r="F518" s="63" t="s">
        <v>3545</v>
      </c>
      <c r="G518" s="62" t="s">
        <v>240</v>
      </c>
      <c r="H518" s="63" t="s">
        <v>580</v>
      </c>
      <c r="I518" s="63" t="s">
        <v>185</v>
      </c>
      <c r="J518" s="307">
        <v>2015</v>
      </c>
      <c r="K518" s="308">
        <v>6</v>
      </c>
      <c r="L518" s="311" t="s">
        <v>3895</v>
      </c>
      <c r="M518" s="310" t="s">
        <v>3970</v>
      </c>
      <c r="N518" s="63" t="s">
        <v>3971</v>
      </c>
      <c r="O518" s="63" t="s">
        <v>3972</v>
      </c>
      <c r="P518" s="63" t="s">
        <v>246</v>
      </c>
      <c r="Q518" s="63" t="s">
        <v>3955</v>
      </c>
      <c r="R518" s="87"/>
      <c r="S518" s="68">
        <v>126</v>
      </c>
      <c r="T518" s="91">
        <v>126</v>
      </c>
      <c r="U518" s="91">
        <v>126</v>
      </c>
      <c r="V518" s="91">
        <v>126</v>
      </c>
      <c r="W518" s="91">
        <v>126</v>
      </c>
      <c r="X518" s="71">
        <v>71481820.799999997</v>
      </c>
      <c r="Y518" s="161"/>
      <c r="Z518" s="92"/>
      <c r="AA518" s="92"/>
      <c r="AB518" s="92"/>
      <c r="AC518" s="92"/>
      <c r="AD518" s="92"/>
      <c r="AE518" s="92"/>
      <c r="AF518" s="92"/>
      <c r="AG518" s="92"/>
      <c r="AH518" s="92"/>
      <c r="AI518" s="92">
        <v>35740910.399999999</v>
      </c>
      <c r="AJ518" s="92">
        <v>35740910.399999999</v>
      </c>
      <c r="AK518" s="71">
        <v>76485548.255999997</v>
      </c>
      <c r="AL518" s="161"/>
      <c r="AM518" s="92"/>
      <c r="AN518" s="92"/>
      <c r="AO518" s="92"/>
      <c r="AP518" s="92"/>
      <c r="AQ518" s="92"/>
      <c r="AR518" s="92"/>
      <c r="AS518" s="92"/>
      <c r="AT518" s="92"/>
      <c r="AU518" s="92"/>
      <c r="AV518" s="92">
        <v>38242774.127999999</v>
      </c>
      <c r="AW518" s="92">
        <v>38242774.127999999</v>
      </c>
      <c r="AX518" s="71">
        <v>81839536.633919999</v>
      </c>
      <c r="AY518" s="161"/>
      <c r="AZ518" s="92"/>
      <c r="BA518" s="92"/>
      <c r="BB518" s="92"/>
      <c r="BC518" s="92"/>
      <c r="BD518" s="92"/>
      <c r="BE518" s="92"/>
      <c r="BF518" s="92"/>
      <c r="BG518" s="92"/>
      <c r="BH518" s="92"/>
      <c r="BI518" s="92">
        <v>40919768.31696</v>
      </c>
      <c r="BJ518" s="92">
        <v>40919768.31696</v>
      </c>
      <c r="BK518" s="71">
        <v>296612345.68992001</v>
      </c>
      <c r="BL518" s="161"/>
      <c r="BM518" s="92"/>
      <c r="BN518" s="92"/>
      <c r="BO518" s="92"/>
      <c r="BP518" s="92"/>
      <c r="BQ518" s="92"/>
      <c r="BR518" s="92"/>
      <c r="BS518" s="92"/>
      <c r="BT518" s="92"/>
      <c r="BU518" s="92"/>
      <c r="BV518" s="92">
        <v>148306172.84496</v>
      </c>
      <c r="BW518" s="92">
        <v>148306172.84496</v>
      </c>
      <c r="BX518" s="71">
        <v>0</v>
      </c>
      <c r="BY518" s="93">
        <v>0</v>
      </c>
      <c r="BZ518" s="93">
        <v>0</v>
      </c>
      <c r="CA518" s="93">
        <v>0</v>
      </c>
      <c r="CB518" s="93">
        <v>0</v>
      </c>
      <c r="CC518" s="93">
        <v>0</v>
      </c>
      <c r="CD518" s="93">
        <v>0</v>
      </c>
      <c r="CE518" s="93">
        <v>0</v>
      </c>
      <c r="CF518" s="93">
        <v>0</v>
      </c>
      <c r="CG518" s="93">
        <v>0</v>
      </c>
      <c r="CH518" s="93">
        <v>0</v>
      </c>
      <c r="CI518" s="93"/>
      <c r="CJ518" s="93"/>
      <c r="CK518" s="63" t="s">
        <v>3973</v>
      </c>
      <c r="CL518" s="74" t="s">
        <v>3138</v>
      </c>
      <c r="CM518" s="74" t="s">
        <v>3139</v>
      </c>
      <c r="CN518" s="74" t="s">
        <v>1392</v>
      </c>
      <c r="CO518" s="84">
        <v>3</v>
      </c>
      <c r="CP518" s="85" t="s">
        <v>3472</v>
      </c>
      <c r="CQ518" s="84">
        <v>301</v>
      </c>
      <c r="CR518" s="85" t="s">
        <v>3473</v>
      </c>
      <c r="CS518" s="84">
        <v>30101</v>
      </c>
      <c r="CT518" s="85" t="s">
        <v>3474</v>
      </c>
      <c r="CU518" s="86">
        <v>3010106</v>
      </c>
      <c r="CV518" s="87" t="s">
        <v>3901</v>
      </c>
      <c r="CW518" s="100" t="s">
        <v>3551</v>
      </c>
      <c r="CX518" s="100" t="s">
        <v>3472</v>
      </c>
      <c r="CY518" s="100" t="s">
        <v>3473</v>
      </c>
      <c r="CZ518" s="100" t="s">
        <v>3474</v>
      </c>
      <c r="DA518" s="100" t="s">
        <v>3901</v>
      </c>
    </row>
    <row r="519" spans="2:105" ht="114.75" hidden="1" x14ac:dyDescent="0.25">
      <c r="B519" s="65" t="s">
        <v>3974</v>
      </c>
      <c r="C519" s="65" t="s">
        <v>3975</v>
      </c>
      <c r="D519" s="63" t="s">
        <v>652</v>
      </c>
      <c r="E519" s="65" t="s">
        <v>3919</v>
      </c>
      <c r="F519" s="63" t="s">
        <v>3920</v>
      </c>
      <c r="G519" s="62" t="s">
        <v>240</v>
      </c>
      <c r="H519" s="63" t="s">
        <v>653</v>
      </c>
      <c r="I519" s="63" t="s">
        <v>185</v>
      </c>
      <c r="J519" s="311">
        <v>2015</v>
      </c>
      <c r="K519" s="310">
        <v>57</v>
      </c>
      <c r="L519" s="63" t="s">
        <v>242</v>
      </c>
      <c r="M519" s="63" t="s">
        <v>3976</v>
      </c>
      <c r="N519" s="63" t="s">
        <v>3977</v>
      </c>
      <c r="O519" s="63" t="s">
        <v>3978</v>
      </c>
      <c r="P519" s="164" t="s">
        <v>3979</v>
      </c>
      <c r="Q519" s="63" t="s">
        <v>3980</v>
      </c>
      <c r="R519" s="63"/>
      <c r="S519" s="68">
        <v>57</v>
      </c>
      <c r="T519" s="69">
        <v>57</v>
      </c>
      <c r="U519" s="69">
        <v>57</v>
      </c>
      <c r="V519" s="69">
        <v>57</v>
      </c>
      <c r="W519" s="69">
        <v>57</v>
      </c>
      <c r="X519" s="71">
        <v>368500000</v>
      </c>
      <c r="Y519" s="79"/>
      <c r="Z519" s="79"/>
      <c r="AA519" s="79"/>
      <c r="AB519" s="79"/>
      <c r="AC519" s="79"/>
      <c r="AD519" s="79"/>
      <c r="AE519" s="79"/>
      <c r="AF519" s="78">
        <v>368500000</v>
      </c>
      <c r="AG519" s="79"/>
      <c r="AH519" s="79"/>
      <c r="AI519" s="79"/>
      <c r="AJ519" s="79"/>
      <c r="AK519" s="71">
        <v>379500000</v>
      </c>
      <c r="AL519" s="79"/>
      <c r="AM519" s="79"/>
      <c r="AN519" s="79"/>
      <c r="AO519" s="79"/>
      <c r="AP519" s="79"/>
      <c r="AQ519" s="79"/>
      <c r="AR519" s="79"/>
      <c r="AS519" s="78">
        <v>379500000</v>
      </c>
      <c r="AT519" s="79"/>
      <c r="AU519" s="79"/>
      <c r="AV519" s="79"/>
      <c r="AW519" s="79"/>
      <c r="AX519" s="71">
        <v>391000000</v>
      </c>
      <c r="AY519" s="79"/>
      <c r="AZ519" s="79"/>
      <c r="BA519" s="79"/>
      <c r="BB519" s="79"/>
      <c r="BC519" s="79"/>
      <c r="BD519" s="79"/>
      <c r="BE519" s="79"/>
      <c r="BF519" s="78">
        <v>391000000</v>
      </c>
      <c r="BG519" s="79"/>
      <c r="BH519" s="79"/>
      <c r="BI519" s="79"/>
      <c r="BJ519" s="79"/>
      <c r="BK519" s="71">
        <v>402500000</v>
      </c>
      <c r="BL519" s="79"/>
      <c r="BM519" s="79"/>
      <c r="BN519" s="79"/>
      <c r="BO519" s="79"/>
      <c r="BP519" s="79"/>
      <c r="BQ519" s="79"/>
      <c r="BR519" s="79"/>
      <c r="BS519" s="78">
        <v>402500000</v>
      </c>
      <c r="BT519" s="79"/>
      <c r="BU519" s="79"/>
      <c r="BV519" s="79"/>
      <c r="BW519" s="79"/>
      <c r="BX519" s="71">
        <v>1541500000</v>
      </c>
      <c r="BY519" s="73">
        <v>0</v>
      </c>
      <c r="BZ519" s="73">
        <v>0</v>
      </c>
      <c r="CA519" s="73">
        <v>0</v>
      </c>
      <c r="CB519" s="73">
        <v>0</v>
      </c>
      <c r="CC519" s="73">
        <v>0</v>
      </c>
      <c r="CD519" s="73">
        <v>0</v>
      </c>
      <c r="CE519" s="73">
        <v>0</v>
      </c>
      <c r="CF519" s="73">
        <v>1541500000</v>
      </c>
      <c r="CG519" s="73">
        <v>0</v>
      </c>
      <c r="CH519" s="73">
        <v>0</v>
      </c>
      <c r="CI519" s="73">
        <v>0</v>
      </c>
      <c r="CJ519" s="73">
        <v>0</v>
      </c>
      <c r="CK519" s="63" t="s">
        <v>3981</v>
      </c>
      <c r="CL519" s="74" t="s">
        <v>660</v>
      </c>
      <c r="CM519" s="74" t="s">
        <v>661</v>
      </c>
      <c r="CN519" s="74" t="s">
        <v>296</v>
      </c>
      <c r="CO519" s="60">
        <v>3</v>
      </c>
      <c r="CP519" s="61" t="s">
        <v>3472</v>
      </c>
      <c r="CQ519" s="60">
        <v>301</v>
      </c>
      <c r="CR519" s="61" t="s">
        <v>3473</v>
      </c>
      <c r="CS519" s="60">
        <v>30101</v>
      </c>
      <c r="CT519" s="61" t="s">
        <v>3474</v>
      </c>
      <c r="CU519" s="62">
        <v>3010106</v>
      </c>
      <c r="CV519" s="63" t="s">
        <v>3901</v>
      </c>
      <c r="CW519" s="100" t="s">
        <v>3925</v>
      </c>
      <c r="CX519" s="100" t="s">
        <v>3472</v>
      </c>
      <c r="CY519" s="100" t="s">
        <v>3473</v>
      </c>
      <c r="CZ519" s="100" t="s">
        <v>3474</v>
      </c>
      <c r="DA519" s="100" t="s">
        <v>3901</v>
      </c>
    </row>
    <row r="520" spans="2:105" ht="89.25" hidden="1" x14ac:dyDescent="0.25">
      <c r="B520" s="65" t="s">
        <v>3982</v>
      </c>
      <c r="C520" s="65" t="s">
        <v>3983</v>
      </c>
      <c r="D520" s="63" t="s">
        <v>486</v>
      </c>
      <c r="E520" s="65" t="s">
        <v>3544</v>
      </c>
      <c r="F520" s="63" t="s">
        <v>3545</v>
      </c>
      <c r="G520" s="62" t="s">
        <v>240</v>
      </c>
      <c r="H520" s="63" t="s">
        <v>489</v>
      </c>
      <c r="I520" s="63" t="s">
        <v>185</v>
      </c>
      <c r="J520" s="311">
        <v>2015</v>
      </c>
      <c r="K520" s="310">
        <v>42</v>
      </c>
      <c r="L520" s="63" t="s">
        <v>2374</v>
      </c>
      <c r="M520" s="63" t="s">
        <v>3984</v>
      </c>
      <c r="N520" s="63" t="s">
        <v>3985</v>
      </c>
      <c r="O520" s="63" t="s">
        <v>3986</v>
      </c>
      <c r="P520" s="164" t="s">
        <v>3979</v>
      </c>
      <c r="Q520" s="63" t="s">
        <v>3987</v>
      </c>
      <c r="R520" s="63"/>
      <c r="S520" s="68">
        <v>42</v>
      </c>
      <c r="T520" s="69">
        <v>42</v>
      </c>
      <c r="U520" s="69">
        <v>42</v>
      </c>
      <c r="V520" s="69">
        <v>42</v>
      </c>
      <c r="W520" s="69">
        <v>42</v>
      </c>
      <c r="X520" s="71">
        <v>340000000</v>
      </c>
      <c r="Y520" s="79"/>
      <c r="Z520" s="79"/>
      <c r="AA520" s="79"/>
      <c r="AB520" s="78">
        <v>340000000</v>
      </c>
      <c r="AC520" s="79"/>
      <c r="AD520" s="79"/>
      <c r="AE520" s="79"/>
      <c r="AF520" s="79"/>
      <c r="AG520" s="79"/>
      <c r="AH520" s="79"/>
      <c r="AI520" s="79"/>
      <c r="AJ520" s="79"/>
      <c r="AK520" s="71">
        <v>10000000</v>
      </c>
      <c r="AL520" s="79"/>
      <c r="AM520" s="79"/>
      <c r="AN520" s="79"/>
      <c r="AO520" s="79">
        <v>10000000</v>
      </c>
      <c r="AP520" s="79"/>
      <c r="AQ520" s="79"/>
      <c r="AR520" s="79"/>
      <c r="AS520" s="79"/>
      <c r="AT520" s="79"/>
      <c r="AU520" s="79"/>
      <c r="AV520" s="79"/>
      <c r="AW520" s="79"/>
      <c r="AX520" s="71">
        <v>10000000</v>
      </c>
      <c r="AY520" s="79"/>
      <c r="AZ520" s="79"/>
      <c r="BA520" s="79"/>
      <c r="BB520" s="79">
        <v>10000000</v>
      </c>
      <c r="BC520" s="79"/>
      <c r="BD520" s="79"/>
      <c r="BE520" s="79"/>
      <c r="BF520" s="79"/>
      <c r="BG520" s="79"/>
      <c r="BH520" s="79"/>
      <c r="BI520" s="79"/>
      <c r="BJ520" s="79"/>
      <c r="BK520" s="71">
        <v>10000000</v>
      </c>
      <c r="BL520" s="79"/>
      <c r="BM520" s="79"/>
      <c r="BN520" s="79"/>
      <c r="BO520" s="79">
        <v>10000000</v>
      </c>
      <c r="BP520" s="79"/>
      <c r="BQ520" s="79"/>
      <c r="BR520" s="79"/>
      <c r="BS520" s="79"/>
      <c r="BT520" s="79"/>
      <c r="BU520" s="79"/>
      <c r="BV520" s="79"/>
      <c r="BW520" s="79"/>
      <c r="BX520" s="71">
        <v>370000000</v>
      </c>
      <c r="BY520" s="73">
        <v>0</v>
      </c>
      <c r="BZ520" s="73">
        <v>0</v>
      </c>
      <c r="CA520" s="73">
        <v>0</v>
      </c>
      <c r="CB520" s="73">
        <v>370000000</v>
      </c>
      <c r="CC520" s="73">
        <v>0</v>
      </c>
      <c r="CD520" s="73">
        <v>0</v>
      </c>
      <c r="CE520" s="73">
        <v>0</v>
      </c>
      <c r="CF520" s="73">
        <v>0</v>
      </c>
      <c r="CG520" s="73">
        <v>0</v>
      </c>
      <c r="CH520" s="73">
        <v>0</v>
      </c>
      <c r="CI520" s="73">
        <v>0</v>
      </c>
      <c r="CJ520" s="73">
        <v>0</v>
      </c>
      <c r="CK520" s="63" t="s">
        <v>3988</v>
      </c>
      <c r="CL520" s="74" t="s">
        <v>497</v>
      </c>
      <c r="CM520" s="74" t="s">
        <v>498</v>
      </c>
      <c r="CN520" s="74" t="s">
        <v>1392</v>
      </c>
      <c r="CO520" s="60">
        <v>3</v>
      </c>
      <c r="CP520" s="61" t="s">
        <v>3472</v>
      </c>
      <c r="CQ520" s="60">
        <v>301</v>
      </c>
      <c r="CR520" s="61" t="s">
        <v>3473</v>
      </c>
      <c r="CS520" s="60">
        <v>30101</v>
      </c>
      <c r="CT520" s="61" t="s">
        <v>3474</v>
      </c>
      <c r="CU520" s="62">
        <v>3010106</v>
      </c>
      <c r="CV520" s="63" t="s">
        <v>3901</v>
      </c>
      <c r="CW520" s="100" t="s">
        <v>3551</v>
      </c>
      <c r="CX520" s="100" t="s">
        <v>3472</v>
      </c>
      <c r="CY520" s="100" t="s">
        <v>3473</v>
      </c>
      <c r="CZ520" s="100" t="s">
        <v>3474</v>
      </c>
      <c r="DA520" s="100" t="s">
        <v>3901</v>
      </c>
    </row>
    <row r="521" spans="2:105" ht="76.5" hidden="1" x14ac:dyDescent="0.25">
      <c r="B521" s="99" t="s">
        <v>3989</v>
      </c>
      <c r="C521" s="80" t="s">
        <v>3990</v>
      </c>
      <c r="D521" s="63" t="s">
        <v>3991</v>
      </c>
      <c r="E521" s="65" t="s">
        <v>3544</v>
      </c>
      <c r="F521" s="63" t="s">
        <v>3545</v>
      </c>
      <c r="G521" s="62" t="s">
        <v>240</v>
      </c>
      <c r="H521" s="63" t="s">
        <v>580</v>
      </c>
      <c r="I521" s="63" t="s">
        <v>185</v>
      </c>
      <c r="J521" s="311">
        <v>2015</v>
      </c>
      <c r="K521" s="310" t="s">
        <v>3657</v>
      </c>
      <c r="L521" s="63" t="s">
        <v>3895</v>
      </c>
      <c r="M521" s="63" t="s">
        <v>3992</v>
      </c>
      <c r="N521" s="63" t="s">
        <v>3993</v>
      </c>
      <c r="O521" s="63" t="s">
        <v>3994</v>
      </c>
      <c r="P521" s="164" t="s">
        <v>3979</v>
      </c>
      <c r="Q521" s="63" t="s">
        <v>3995</v>
      </c>
      <c r="R521" s="63"/>
      <c r="S521" s="68">
        <v>100</v>
      </c>
      <c r="T521" s="69">
        <v>100</v>
      </c>
      <c r="U521" s="69">
        <v>100</v>
      </c>
      <c r="V521" s="69">
        <v>100</v>
      </c>
      <c r="W521" s="69">
        <v>100</v>
      </c>
      <c r="X521" s="71">
        <v>250000000</v>
      </c>
      <c r="Y521" s="79">
        <v>250000000</v>
      </c>
      <c r="Z521" s="79"/>
      <c r="AA521" s="79"/>
      <c r="AB521" s="79"/>
      <c r="AC521" s="79"/>
      <c r="AD521" s="79"/>
      <c r="AE521" s="79"/>
      <c r="AF521" s="79"/>
      <c r="AG521" s="79"/>
      <c r="AH521" s="79"/>
      <c r="AI521" s="79"/>
      <c r="AJ521" s="79"/>
      <c r="AK521" s="71">
        <v>250000000</v>
      </c>
      <c r="AL521" s="79">
        <v>250000000</v>
      </c>
      <c r="AM521" s="79"/>
      <c r="AN521" s="79"/>
      <c r="AO521" s="79"/>
      <c r="AP521" s="79"/>
      <c r="AQ521" s="79"/>
      <c r="AR521" s="79"/>
      <c r="AS521" s="79"/>
      <c r="AT521" s="79"/>
      <c r="AU521" s="79"/>
      <c r="AV521" s="79"/>
      <c r="AW521" s="79"/>
      <c r="AX521" s="71">
        <v>250000000</v>
      </c>
      <c r="AY521" s="79">
        <v>250000000</v>
      </c>
      <c r="AZ521" s="79"/>
      <c r="BA521" s="79"/>
      <c r="BB521" s="79"/>
      <c r="BC521" s="79"/>
      <c r="BD521" s="79"/>
      <c r="BE521" s="79"/>
      <c r="BF521" s="79"/>
      <c r="BG521" s="79"/>
      <c r="BH521" s="79"/>
      <c r="BI521" s="79"/>
      <c r="BJ521" s="79"/>
      <c r="BK521" s="71">
        <v>250000000</v>
      </c>
      <c r="BL521" s="79">
        <v>250000000</v>
      </c>
      <c r="BM521" s="79"/>
      <c r="BN521" s="79"/>
      <c r="BO521" s="79"/>
      <c r="BP521" s="79"/>
      <c r="BQ521" s="79"/>
      <c r="BR521" s="79"/>
      <c r="BS521" s="79"/>
      <c r="BT521" s="79"/>
      <c r="BU521" s="79"/>
      <c r="BV521" s="79"/>
      <c r="BW521" s="79"/>
      <c r="BX521" s="71">
        <v>1000000000</v>
      </c>
      <c r="BY521" s="73">
        <v>1000000000</v>
      </c>
      <c r="BZ521" s="73">
        <v>0</v>
      </c>
      <c r="CA521" s="73">
        <v>0</v>
      </c>
      <c r="CB521" s="73">
        <v>0</v>
      </c>
      <c r="CC521" s="73">
        <v>0</v>
      </c>
      <c r="CD521" s="73">
        <v>0</v>
      </c>
      <c r="CE521" s="73">
        <v>0</v>
      </c>
      <c r="CF521" s="73">
        <v>0</v>
      </c>
      <c r="CG521" s="73">
        <v>0</v>
      </c>
      <c r="CH521" s="73">
        <v>0</v>
      </c>
      <c r="CI521" s="73">
        <v>0</v>
      </c>
      <c r="CJ521" s="73">
        <v>0</v>
      </c>
      <c r="CK521" s="87" t="s">
        <v>3996</v>
      </c>
      <c r="CL521" s="90" t="s">
        <v>3138</v>
      </c>
      <c r="CM521" s="90" t="s">
        <v>3139</v>
      </c>
      <c r="CN521" s="90" t="s">
        <v>1392</v>
      </c>
      <c r="CO521" s="60">
        <v>3</v>
      </c>
      <c r="CP521" s="61" t="s">
        <v>3472</v>
      </c>
      <c r="CQ521" s="60">
        <v>301</v>
      </c>
      <c r="CR521" s="61" t="s">
        <v>3473</v>
      </c>
      <c r="CS521" s="60">
        <v>30101</v>
      </c>
      <c r="CT521" s="61" t="s">
        <v>3474</v>
      </c>
      <c r="CU521" s="62">
        <v>3010106</v>
      </c>
      <c r="CV521" s="63" t="s">
        <v>3901</v>
      </c>
      <c r="CW521" s="100" t="s">
        <v>3551</v>
      </c>
      <c r="CX521" s="100" t="s">
        <v>3472</v>
      </c>
      <c r="CY521" s="100" t="s">
        <v>3473</v>
      </c>
      <c r="CZ521" s="100" t="s">
        <v>3474</v>
      </c>
      <c r="DA521" s="100" t="s">
        <v>3901</v>
      </c>
    </row>
    <row r="522" spans="2:105" ht="76.5" hidden="1" x14ac:dyDescent="0.25">
      <c r="B522" s="99" t="s">
        <v>3997</v>
      </c>
      <c r="C522" s="99" t="s">
        <v>3998</v>
      </c>
      <c r="D522" s="63" t="s">
        <v>1032</v>
      </c>
      <c r="E522" s="100" t="s">
        <v>3544</v>
      </c>
      <c r="F522" s="63" t="s">
        <v>3545</v>
      </c>
      <c r="G522" s="62" t="s">
        <v>240</v>
      </c>
      <c r="H522" s="63" t="s">
        <v>580</v>
      </c>
      <c r="I522" s="63" t="s">
        <v>185</v>
      </c>
      <c r="J522" s="307">
        <v>2015</v>
      </c>
      <c r="K522" s="308">
        <v>90</v>
      </c>
      <c r="L522" s="311" t="s">
        <v>3479</v>
      </c>
      <c r="M522" s="310" t="s">
        <v>3999</v>
      </c>
      <c r="N522" s="63" t="s">
        <v>4000</v>
      </c>
      <c r="O522" s="63" t="s">
        <v>4001</v>
      </c>
      <c r="P522" s="63" t="s">
        <v>246</v>
      </c>
      <c r="Q522" s="63" t="s">
        <v>3483</v>
      </c>
      <c r="R522" s="90"/>
      <c r="S522" s="68">
        <v>100</v>
      </c>
      <c r="T522" s="91">
        <v>100</v>
      </c>
      <c r="U522" s="91">
        <v>100</v>
      </c>
      <c r="V522" s="91">
        <v>100</v>
      </c>
      <c r="W522" s="91">
        <v>100</v>
      </c>
      <c r="X522" s="71">
        <v>1354614008</v>
      </c>
      <c r="Y522" s="162"/>
      <c r="Z522" s="92"/>
      <c r="AA522" s="92"/>
      <c r="AB522" s="92"/>
      <c r="AC522" s="92"/>
      <c r="AD522" s="92"/>
      <c r="AE522" s="92"/>
      <c r="AF522" s="92"/>
      <c r="AG522" s="92"/>
      <c r="AH522" s="92"/>
      <c r="AI522" s="92">
        <v>677307004</v>
      </c>
      <c r="AJ522" s="92">
        <v>677307004</v>
      </c>
      <c r="AK522" s="71">
        <v>1354614008</v>
      </c>
      <c r="AL522" s="162"/>
      <c r="AM522" s="92"/>
      <c r="AN522" s="92"/>
      <c r="AO522" s="92"/>
      <c r="AP522" s="92"/>
      <c r="AQ522" s="92"/>
      <c r="AR522" s="92"/>
      <c r="AS522" s="92"/>
      <c r="AT522" s="92"/>
      <c r="AU522" s="92"/>
      <c r="AV522" s="92">
        <v>677307004</v>
      </c>
      <c r="AW522" s="92">
        <v>677307004</v>
      </c>
      <c r="AX522" s="71">
        <v>1354614008</v>
      </c>
      <c r="AY522" s="162"/>
      <c r="AZ522" s="92"/>
      <c r="BA522" s="92"/>
      <c r="BB522" s="92"/>
      <c r="BC522" s="92"/>
      <c r="BD522" s="92"/>
      <c r="BE522" s="92"/>
      <c r="BF522" s="92"/>
      <c r="BG522" s="92"/>
      <c r="BH522" s="92"/>
      <c r="BI522" s="92">
        <v>677307004</v>
      </c>
      <c r="BJ522" s="92">
        <v>677307004</v>
      </c>
      <c r="BK522" s="71">
        <v>15418456032</v>
      </c>
      <c r="BL522" s="162"/>
      <c r="BM522" s="92"/>
      <c r="BN522" s="92"/>
      <c r="BO522" s="92"/>
      <c r="BP522" s="92"/>
      <c r="BQ522" s="92"/>
      <c r="BR522" s="92"/>
      <c r="BS522" s="92"/>
      <c r="BT522" s="92"/>
      <c r="BU522" s="92"/>
      <c r="BV522" s="92">
        <v>7709228016</v>
      </c>
      <c r="BW522" s="92">
        <v>7709228016</v>
      </c>
      <c r="BX522" s="71">
        <v>0</v>
      </c>
      <c r="BY522" s="93">
        <v>0</v>
      </c>
      <c r="BZ522" s="93">
        <v>0</v>
      </c>
      <c r="CA522" s="93">
        <v>0</v>
      </c>
      <c r="CB522" s="93">
        <v>0</v>
      </c>
      <c r="CC522" s="93">
        <v>0</v>
      </c>
      <c r="CD522" s="93">
        <v>0</v>
      </c>
      <c r="CE522" s="93">
        <v>0</v>
      </c>
      <c r="CF522" s="93">
        <v>0</v>
      </c>
      <c r="CG522" s="93">
        <v>0</v>
      </c>
      <c r="CH522" s="93">
        <v>0</v>
      </c>
      <c r="CI522" s="93"/>
      <c r="CJ522" s="93"/>
      <c r="CK522" s="63" t="s">
        <v>4002</v>
      </c>
      <c r="CL522" s="74" t="s">
        <v>3138</v>
      </c>
      <c r="CM522" s="74" t="s">
        <v>3139</v>
      </c>
      <c r="CN522" s="74" t="s">
        <v>1392</v>
      </c>
      <c r="CO522" s="84">
        <v>3</v>
      </c>
      <c r="CP522" s="85" t="s">
        <v>3472</v>
      </c>
      <c r="CQ522" s="84">
        <v>301</v>
      </c>
      <c r="CR522" s="85" t="s">
        <v>3473</v>
      </c>
      <c r="CS522" s="84">
        <v>30101</v>
      </c>
      <c r="CT522" s="85" t="s">
        <v>3474</v>
      </c>
      <c r="CU522" s="86">
        <v>3010106</v>
      </c>
      <c r="CV522" s="87" t="s">
        <v>3901</v>
      </c>
      <c r="CW522" s="100" t="s">
        <v>3551</v>
      </c>
      <c r="CX522" s="100" t="s">
        <v>3472</v>
      </c>
      <c r="CY522" s="100" t="s">
        <v>3473</v>
      </c>
      <c r="CZ522" s="100" t="s">
        <v>3474</v>
      </c>
      <c r="DA522" s="100" t="s">
        <v>3901</v>
      </c>
    </row>
    <row r="523" spans="2:105" ht="76.5" hidden="1" x14ac:dyDescent="0.25">
      <c r="B523" s="99" t="s">
        <v>4003</v>
      </c>
      <c r="C523" s="65" t="s">
        <v>4004</v>
      </c>
      <c r="D523" s="63" t="s">
        <v>3797</v>
      </c>
      <c r="E523" s="65" t="s">
        <v>3709</v>
      </c>
      <c r="F523" s="63" t="s">
        <v>3710</v>
      </c>
      <c r="G523" s="62" t="s">
        <v>240</v>
      </c>
      <c r="H523" s="63" t="s">
        <v>580</v>
      </c>
      <c r="I523" s="63" t="s">
        <v>185</v>
      </c>
      <c r="J523" s="307">
        <v>2015</v>
      </c>
      <c r="K523" s="310" t="s">
        <v>3657</v>
      </c>
      <c r="L523" s="63" t="s">
        <v>4005</v>
      </c>
      <c r="M523" s="63" t="s">
        <v>4006</v>
      </c>
      <c r="N523" s="63" t="s">
        <v>4007</v>
      </c>
      <c r="O523" s="63" t="s">
        <v>4008</v>
      </c>
      <c r="P523" s="164"/>
      <c r="Q523" s="63" t="s">
        <v>232</v>
      </c>
      <c r="R523" s="63"/>
      <c r="S523" s="68">
        <v>1</v>
      </c>
      <c r="T523" s="69">
        <v>1</v>
      </c>
      <c r="U523" s="69">
        <v>1</v>
      </c>
      <c r="V523" s="69">
        <v>1</v>
      </c>
      <c r="W523" s="69">
        <v>1</v>
      </c>
      <c r="X523" s="71">
        <v>590000000</v>
      </c>
      <c r="Y523" s="78">
        <v>590000000</v>
      </c>
      <c r="Z523" s="79"/>
      <c r="AA523" s="79"/>
      <c r="AB523" s="79"/>
      <c r="AC523" s="79"/>
      <c r="AD523" s="79"/>
      <c r="AE523" s="79"/>
      <c r="AF523" s="79"/>
      <c r="AG523" s="79"/>
      <c r="AH523" s="79"/>
      <c r="AI523" s="79"/>
      <c r="AJ523" s="79"/>
      <c r="AK523" s="71">
        <v>600000000</v>
      </c>
      <c r="AL523" s="78">
        <v>600000000</v>
      </c>
      <c r="AM523" s="79"/>
      <c r="AN523" s="79"/>
      <c r="AO523" s="79"/>
      <c r="AP523" s="79"/>
      <c r="AQ523" s="79"/>
      <c r="AR523" s="79"/>
      <c r="AS523" s="79"/>
      <c r="AT523" s="79"/>
      <c r="AU523" s="79"/>
      <c r="AV523" s="79"/>
      <c r="AW523" s="79"/>
      <c r="AX523" s="71">
        <v>600000000</v>
      </c>
      <c r="AY523" s="78">
        <v>600000000</v>
      </c>
      <c r="AZ523" s="79"/>
      <c r="BA523" s="79"/>
      <c r="BB523" s="79"/>
      <c r="BC523" s="79"/>
      <c r="BD523" s="79"/>
      <c r="BE523" s="79"/>
      <c r="BF523" s="79"/>
      <c r="BG523" s="79"/>
      <c r="BH523" s="79"/>
      <c r="BI523" s="79"/>
      <c r="BJ523" s="79"/>
      <c r="BK523" s="71">
        <v>0</v>
      </c>
      <c r="BL523" s="78" t="s">
        <v>2678</v>
      </c>
      <c r="BM523" s="79"/>
      <c r="BN523" s="79"/>
      <c r="BO523" s="79"/>
      <c r="BP523" s="79"/>
      <c r="BQ523" s="79"/>
      <c r="BR523" s="79"/>
      <c r="BS523" s="79"/>
      <c r="BT523" s="79"/>
      <c r="BU523" s="79"/>
      <c r="BV523" s="79"/>
      <c r="BW523" s="79"/>
      <c r="BX523" s="71" t="e">
        <v>#VALUE!</v>
      </c>
      <c r="BY523" s="73" t="e">
        <v>#VALUE!</v>
      </c>
      <c r="BZ523" s="73">
        <v>0</v>
      </c>
      <c r="CA523" s="73">
        <v>0</v>
      </c>
      <c r="CB523" s="73">
        <v>0</v>
      </c>
      <c r="CC523" s="73">
        <v>0</v>
      </c>
      <c r="CD523" s="73">
        <v>0</v>
      </c>
      <c r="CE523" s="73">
        <v>0</v>
      </c>
      <c r="CF523" s="73">
        <v>0</v>
      </c>
      <c r="CG523" s="73">
        <v>0</v>
      </c>
      <c r="CH523" s="73">
        <v>0</v>
      </c>
      <c r="CI523" s="73">
        <v>0</v>
      </c>
      <c r="CJ523" s="73">
        <v>0</v>
      </c>
      <c r="CK523" s="87" t="s">
        <v>4009</v>
      </c>
      <c r="CL523" s="90" t="s">
        <v>3138</v>
      </c>
      <c r="CM523" s="90" t="s">
        <v>3139</v>
      </c>
      <c r="CN523" s="90" t="s">
        <v>1392</v>
      </c>
      <c r="CO523" s="60">
        <v>3</v>
      </c>
      <c r="CP523" s="61" t="s">
        <v>3472</v>
      </c>
      <c r="CQ523" s="60">
        <v>301</v>
      </c>
      <c r="CR523" s="61" t="s">
        <v>3473</v>
      </c>
      <c r="CS523" s="60">
        <v>30101</v>
      </c>
      <c r="CT523" s="61" t="s">
        <v>3474</v>
      </c>
      <c r="CU523" s="62">
        <v>3010107</v>
      </c>
      <c r="CV523" s="63" t="s">
        <v>4010</v>
      </c>
      <c r="CW523" s="100" t="s">
        <v>3717</v>
      </c>
      <c r="CX523" s="100" t="s">
        <v>3472</v>
      </c>
      <c r="CY523" s="100" t="s">
        <v>3473</v>
      </c>
      <c r="CZ523" s="100" t="s">
        <v>3474</v>
      </c>
      <c r="DA523" s="100" t="s">
        <v>4010</v>
      </c>
    </row>
    <row r="524" spans="2:105" ht="76.5" hidden="1" x14ac:dyDescent="0.25">
      <c r="B524" s="99" t="s">
        <v>4011</v>
      </c>
      <c r="C524" s="88" t="s">
        <v>4012</v>
      </c>
      <c r="D524" s="100" t="s">
        <v>589</v>
      </c>
      <c r="E524" s="65" t="s">
        <v>4013</v>
      </c>
      <c r="F524" s="63" t="s">
        <v>4014</v>
      </c>
      <c r="G524" s="62" t="s">
        <v>240</v>
      </c>
      <c r="H524" s="63" t="s">
        <v>592</v>
      </c>
      <c r="I524" s="63" t="s">
        <v>185</v>
      </c>
      <c r="J524" s="311"/>
      <c r="K524" s="310"/>
      <c r="L524" s="63" t="s">
        <v>1216</v>
      </c>
      <c r="M524" s="63" t="s">
        <v>4015</v>
      </c>
      <c r="N524" s="63" t="s">
        <v>4016</v>
      </c>
      <c r="O524" s="63" t="s">
        <v>4017</v>
      </c>
      <c r="P524" s="164" t="s">
        <v>3979</v>
      </c>
      <c r="Q524" s="63" t="s">
        <v>3510</v>
      </c>
      <c r="R524" s="90"/>
      <c r="S524" s="68">
        <v>100</v>
      </c>
      <c r="T524" s="91">
        <v>100</v>
      </c>
      <c r="U524" s="91">
        <v>100</v>
      </c>
      <c r="V524" s="91">
        <v>100</v>
      </c>
      <c r="W524" s="91">
        <v>100</v>
      </c>
      <c r="X524" s="71">
        <v>1000000000</v>
      </c>
      <c r="Y524" s="120">
        <v>1000000000</v>
      </c>
      <c r="Z524" s="92"/>
      <c r="AA524" s="92"/>
      <c r="AB524" s="92"/>
      <c r="AC524" s="92"/>
      <c r="AD524" s="92"/>
      <c r="AE524" s="92"/>
      <c r="AF524" s="92"/>
      <c r="AG524" s="92"/>
      <c r="AH524" s="92"/>
      <c r="AI524" s="92"/>
      <c r="AJ524" s="92"/>
      <c r="AK524" s="71">
        <v>450000000</v>
      </c>
      <c r="AL524" s="120">
        <v>450000000</v>
      </c>
      <c r="AM524" s="92"/>
      <c r="AN524" s="92"/>
      <c r="AO524" s="92"/>
      <c r="AP524" s="92"/>
      <c r="AQ524" s="92"/>
      <c r="AR524" s="92"/>
      <c r="AS524" s="92"/>
      <c r="AT524" s="92"/>
      <c r="AU524" s="92"/>
      <c r="AV524" s="92"/>
      <c r="AW524" s="92"/>
      <c r="AX524" s="71">
        <v>450000000</v>
      </c>
      <c r="AY524" s="120">
        <v>450000000</v>
      </c>
      <c r="AZ524" s="92"/>
      <c r="BA524" s="92"/>
      <c r="BB524" s="92"/>
      <c r="BC524" s="92"/>
      <c r="BD524" s="92"/>
      <c r="BE524" s="92"/>
      <c r="BF524" s="92"/>
      <c r="BG524" s="92"/>
      <c r="BH524" s="92"/>
      <c r="BI524" s="92"/>
      <c r="BJ524" s="92"/>
      <c r="BK524" s="71">
        <v>450000000</v>
      </c>
      <c r="BL524" s="120">
        <v>450000000</v>
      </c>
      <c r="BM524" s="92"/>
      <c r="BN524" s="92"/>
      <c r="BO524" s="92"/>
      <c r="BP524" s="92"/>
      <c r="BQ524" s="92"/>
      <c r="BR524" s="92"/>
      <c r="BS524" s="92"/>
      <c r="BT524" s="92"/>
      <c r="BU524" s="92"/>
      <c r="BV524" s="92"/>
      <c r="BW524" s="92"/>
      <c r="BX524" s="71">
        <v>2350000000</v>
      </c>
      <c r="BY524" s="93">
        <v>2350000000</v>
      </c>
      <c r="BZ524" s="93">
        <v>0</v>
      </c>
      <c r="CA524" s="93">
        <v>0</v>
      </c>
      <c r="CB524" s="93">
        <v>0</v>
      </c>
      <c r="CC524" s="93">
        <v>0</v>
      </c>
      <c r="CD524" s="93">
        <v>0</v>
      </c>
      <c r="CE524" s="93">
        <v>0</v>
      </c>
      <c r="CF524" s="93">
        <v>0</v>
      </c>
      <c r="CG524" s="93">
        <v>0</v>
      </c>
      <c r="CH524" s="93">
        <v>0</v>
      </c>
      <c r="CI524" s="93">
        <v>0</v>
      </c>
      <c r="CJ524" s="93">
        <v>0</v>
      </c>
      <c r="CK524" s="63" t="s">
        <v>4018</v>
      </c>
      <c r="CL524" s="74" t="s">
        <v>1154</v>
      </c>
      <c r="CM524" s="74" t="s">
        <v>1155</v>
      </c>
      <c r="CN524" s="74" t="s">
        <v>1392</v>
      </c>
      <c r="CO524" s="84">
        <v>3</v>
      </c>
      <c r="CP524" s="85" t="s">
        <v>3472</v>
      </c>
      <c r="CQ524" s="84">
        <v>301</v>
      </c>
      <c r="CR524" s="85" t="s">
        <v>3473</v>
      </c>
      <c r="CS524" s="84">
        <v>30101</v>
      </c>
      <c r="CT524" s="85" t="s">
        <v>3474</v>
      </c>
      <c r="CU524" s="86">
        <v>3010107</v>
      </c>
      <c r="CV524" s="87" t="s">
        <v>4010</v>
      </c>
      <c r="CW524" s="100" t="s">
        <v>4019</v>
      </c>
      <c r="CX524" s="100" t="s">
        <v>3472</v>
      </c>
      <c r="CY524" s="100" t="s">
        <v>3473</v>
      </c>
      <c r="CZ524" s="100" t="s">
        <v>3474</v>
      </c>
      <c r="DA524" s="100" t="s">
        <v>4010</v>
      </c>
    </row>
    <row r="525" spans="2:105" ht="102" hidden="1" x14ac:dyDescent="0.25">
      <c r="B525" s="99" t="s">
        <v>4020</v>
      </c>
      <c r="C525" s="65" t="s">
        <v>4021</v>
      </c>
      <c r="D525" s="63" t="s">
        <v>3664</v>
      </c>
      <c r="E525" s="65" t="s">
        <v>4022</v>
      </c>
      <c r="F525" s="63" t="s">
        <v>4023</v>
      </c>
      <c r="G525" s="62" t="s">
        <v>183</v>
      </c>
      <c r="H525" s="63" t="s">
        <v>580</v>
      </c>
      <c r="I525" s="63" t="s">
        <v>185</v>
      </c>
      <c r="J525" s="311">
        <v>2015</v>
      </c>
      <c r="K525" s="310">
        <v>0</v>
      </c>
      <c r="L525" s="63" t="s">
        <v>3728</v>
      </c>
      <c r="M525" s="63" t="s">
        <v>4024</v>
      </c>
      <c r="N525" s="63" t="s">
        <v>4025</v>
      </c>
      <c r="O525" s="63" t="s">
        <v>4026</v>
      </c>
      <c r="P525" s="164"/>
      <c r="Q525" s="63"/>
      <c r="R525" s="63"/>
      <c r="S525" s="68">
        <v>1</v>
      </c>
      <c r="T525" s="69">
        <v>0</v>
      </c>
      <c r="U525" s="69">
        <v>1</v>
      </c>
      <c r="V525" s="69">
        <v>1</v>
      </c>
      <c r="W525" s="69">
        <v>1</v>
      </c>
      <c r="X525" s="71">
        <v>784654000</v>
      </c>
      <c r="Y525" s="101">
        <v>784654000</v>
      </c>
      <c r="Z525" s="79"/>
      <c r="AA525" s="79"/>
      <c r="AB525" s="79"/>
      <c r="AC525" s="79"/>
      <c r="AD525" s="79"/>
      <c r="AE525" s="79"/>
      <c r="AF525" s="79"/>
      <c r="AG525" s="79"/>
      <c r="AH525" s="79"/>
      <c r="AI525" s="79"/>
      <c r="AJ525" s="79"/>
      <c r="AK525" s="71">
        <v>784654000</v>
      </c>
      <c r="AL525" s="101">
        <v>784654000</v>
      </c>
      <c r="AM525" s="79"/>
      <c r="AN525" s="79"/>
      <c r="AO525" s="79"/>
      <c r="AP525" s="79"/>
      <c r="AQ525" s="79"/>
      <c r="AR525" s="79"/>
      <c r="AS525" s="79"/>
      <c r="AT525" s="79"/>
      <c r="AU525" s="79"/>
      <c r="AV525" s="79"/>
      <c r="AW525" s="79"/>
      <c r="AX525" s="71">
        <v>0</v>
      </c>
      <c r="AY525" s="79"/>
      <c r="AZ525" s="79"/>
      <c r="BA525" s="79"/>
      <c r="BB525" s="79"/>
      <c r="BC525" s="79"/>
      <c r="BD525" s="79"/>
      <c r="BE525" s="79"/>
      <c r="BF525" s="79"/>
      <c r="BG525" s="79"/>
      <c r="BH525" s="79"/>
      <c r="BI525" s="79"/>
      <c r="BJ525" s="79"/>
      <c r="BK525" s="71">
        <v>0</v>
      </c>
      <c r="BL525" s="79"/>
      <c r="BM525" s="79"/>
      <c r="BN525" s="79"/>
      <c r="BO525" s="79"/>
      <c r="BP525" s="79"/>
      <c r="BQ525" s="79"/>
      <c r="BR525" s="79"/>
      <c r="BS525" s="79"/>
      <c r="BT525" s="79"/>
      <c r="BU525" s="79"/>
      <c r="BV525" s="79"/>
      <c r="BW525" s="79"/>
      <c r="BX525" s="71">
        <v>1569308000</v>
      </c>
      <c r="BY525" s="73">
        <v>1569308000</v>
      </c>
      <c r="BZ525" s="73">
        <v>0</v>
      </c>
      <c r="CA525" s="73">
        <v>0</v>
      </c>
      <c r="CB525" s="73">
        <v>0</v>
      </c>
      <c r="CC525" s="73">
        <v>0</v>
      </c>
      <c r="CD525" s="73">
        <v>0</v>
      </c>
      <c r="CE525" s="73">
        <v>0</v>
      </c>
      <c r="CF525" s="73">
        <v>0</v>
      </c>
      <c r="CG525" s="73">
        <v>0</v>
      </c>
      <c r="CH525" s="73">
        <v>0</v>
      </c>
      <c r="CI525" s="73">
        <v>0</v>
      </c>
      <c r="CJ525" s="73">
        <v>0</v>
      </c>
      <c r="CK525" s="63" t="s">
        <v>4027</v>
      </c>
      <c r="CL525" s="74" t="s">
        <v>3138</v>
      </c>
      <c r="CM525" s="74" t="s">
        <v>3139</v>
      </c>
      <c r="CN525" s="74" t="s">
        <v>1392</v>
      </c>
      <c r="CO525" s="60">
        <v>3</v>
      </c>
      <c r="CP525" s="61" t="s">
        <v>3472</v>
      </c>
      <c r="CQ525" s="60">
        <v>301</v>
      </c>
      <c r="CR525" s="61" t="s">
        <v>3473</v>
      </c>
      <c r="CS525" s="60">
        <v>30101</v>
      </c>
      <c r="CT525" s="61" t="s">
        <v>3474</v>
      </c>
      <c r="CU525" s="62">
        <v>3010107</v>
      </c>
      <c r="CV525" s="63" t="s">
        <v>4010</v>
      </c>
      <c r="CW525" s="100" t="s">
        <v>4028</v>
      </c>
      <c r="CX525" s="100" t="s">
        <v>3472</v>
      </c>
      <c r="CY525" s="100" t="s">
        <v>3473</v>
      </c>
      <c r="CZ525" s="100" t="s">
        <v>3474</v>
      </c>
      <c r="DA525" s="100" t="s">
        <v>4010</v>
      </c>
    </row>
    <row r="526" spans="2:105" ht="102" hidden="1" x14ac:dyDescent="0.25">
      <c r="B526" s="99" t="s">
        <v>4029</v>
      </c>
      <c r="C526" s="65" t="s">
        <v>4030</v>
      </c>
      <c r="D526" s="63" t="s">
        <v>3664</v>
      </c>
      <c r="E526" s="65" t="s">
        <v>4022</v>
      </c>
      <c r="F526" s="63" t="s">
        <v>4023</v>
      </c>
      <c r="G526" s="62" t="s">
        <v>183</v>
      </c>
      <c r="H526" s="63" t="s">
        <v>580</v>
      </c>
      <c r="I526" s="63" t="s">
        <v>185</v>
      </c>
      <c r="J526" s="311">
        <v>2015</v>
      </c>
      <c r="K526" s="310">
        <v>0</v>
      </c>
      <c r="L526" s="63" t="s">
        <v>4031</v>
      </c>
      <c r="M526" s="63" t="s">
        <v>4032</v>
      </c>
      <c r="N526" s="63" t="s">
        <v>4033</v>
      </c>
      <c r="O526" s="63" t="s">
        <v>4034</v>
      </c>
      <c r="P526" s="164"/>
      <c r="Q526" s="63"/>
      <c r="R526" s="63"/>
      <c r="S526" s="68">
        <v>100</v>
      </c>
      <c r="T526" s="69">
        <v>0</v>
      </c>
      <c r="U526" s="69">
        <v>45</v>
      </c>
      <c r="V526" s="69">
        <v>75</v>
      </c>
      <c r="W526" s="69">
        <v>100</v>
      </c>
      <c r="X526" s="71">
        <v>0</v>
      </c>
      <c r="Y526" s="79"/>
      <c r="Z526" s="79"/>
      <c r="AA526" s="79"/>
      <c r="AB526" s="79"/>
      <c r="AC526" s="79"/>
      <c r="AD526" s="79"/>
      <c r="AE526" s="79"/>
      <c r="AF526" s="79"/>
      <c r="AG526" s="79"/>
      <c r="AH526" s="79"/>
      <c r="AI526" s="79"/>
      <c r="AJ526" s="79"/>
      <c r="AK526" s="71">
        <v>450000000</v>
      </c>
      <c r="AL526" s="101">
        <v>450000000</v>
      </c>
      <c r="AM526" s="79"/>
      <c r="AN526" s="79"/>
      <c r="AO526" s="79"/>
      <c r="AP526" s="79"/>
      <c r="AQ526" s="79"/>
      <c r="AR526" s="79"/>
      <c r="AS526" s="79"/>
      <c r="AT526" s="79"/>
      <c r="AU526" s="79"/>
      <c r="AV526" s="79"/>
      <c r="AW526" s="79"/>
      <c r="AX526" s="71">
        <v>300000000</v>
      </c>
      <c r="AY526" s="101">
        <v>300000000</v>
      </c>
      <c r="AZ526" s="79"/>
      <c r="BA526" s="79"/>
      <c r="BB526" s="79"/>
      <c r="BC526" s="79"/>
      <c r="BD526" s="79"/>
      <c r="BE526" s="79"/>
      <c r="BF526" s="79"/>
      <c r="BG526" s="79"/>
      <c r="BH526" s="79"/>
      <c r="BI526" s="79"/>
      <c r="BJ526" s="79"/>
      <c r="BK526" s="71">
        <v>250000000</v>
      </c>
      <c r="BL526" s="101">
        <v>250000000</v>
      </c>
      <c r="BM526" s="79"/>
      <c r="BN526" s="79"/>
      <c r="BO526" s="79"/>
      <c r="BP526" s="79"/>
      <c r="BQ526" s="79"/>
      <c r="BR526" s="79"/>
      <c r="BS526" s="79"/>
      <c r="BT526" s="79"/>
      <c r="BU526" s="79"/>
      <c r="BV526" s="79"/>
      <c r="BW526" s="79"/>
      <c r="BX526" s="71">
        <v>1000000000</v>
      </c>
      <c r="BY526" s="73">
        <v>1000000000</v>
      </c>
      <c r="BZ526" s="73">
        <v>0</v>
      </c>
      <c r="CA526" s="73">
        <v>0</v>
      </c>
      <c r="CB526" s="73">
        <v>0</v>
      </c>
      <c r="CC526" s="73">
        <v>0</v>
      </c>
      <c r="CD526" s="73">
        <v>0</v>
      </c>
      <c r="CE526" s="73">
        <v>0</v>
      </c>
      <c r="CF526" s="73">
        <v>0</v>
      </c>
      <c r="CG526" s="73">
        <v>0</v>
      </c>
      <c r="CH526" s="73">
        <v>0</v>
      </c>
      <c r="CI526" s="73">
        <v>0</v>
      </c>
      <c r="CJ526" s="73">
        <v>0</v>
      </c>
      <c r="CK526" s="63" t="s">
        <v>4035</v>
      </c>
      <c r="CL526" s="74" t="s">
        <v>3138</v>
      </c>
      <c r="CM526" s="74" t="s">
        <v>3139</v>
      </c>
      <c r="CN526" s="74" t="s">
        <v>1392</v>
      </c>
      <c r="CO526" s="60">
        <v>3</v>
      </c>
      <c r="CP526" s="61" t="s">
        <v>3472</v>
      </c>
      <c r="CQ526" s="60">
        <v>301</v>
      </c>
      <c r="CR526" s="61" t="s">
        <v>3473</v>
      </c>
      <c r="CS526" s="60">
        <v>30101</v>
      </c>
      <c r="CT526" s="61" t="s">
        <v>3474</v>
      </c>
      <c r="CU526" s="62">
        <v>3010107</v>
      </c>
      <c r="CV526" s="63" t="s">
        <v>4010</v>
      </c>
      <c r="CW526" s="100" t="s">
        <v>4028</v>
      </c>
      <c r="CX526" s="100" t="s">
        <v>3472</v>
      </c>
      <c r="CY526" s="100" t="s">
        <v>3473</v>
      </c>
      <c r="CZ526" s="100" t="s">
        <v>3474</v>
      </c>
      <c r="DA526" s="100" t="s">
        <v>4010</v>
      </c>
    </row>
    <row r="527" spans="2:105" ht="102" hidden="1" x14ac:dyDescent="0.25">
      <c r="B527" s="99" t="s">
        <v>4036</v>
      </c>
      <c r="C527" s="65" t="s">
        <v>4037</v>
      </c>
      <c r="D527" s="63" t="s">
        <v>3664</v>
      </c>
      <c r="E527" s="65" t="s">
        <v>4022</v>
      </c>
      <c r="F527" s="63" t="s">
        <v>4023</v>
      </c>
      <c r="G527" s="62" t="s">
        <v>183</v>
      </c>
      <c r="H527" s="63" t="s">
        <v>580</v>
      </c>
      <c r="I527" s="63" t="s">
        <v>185</v>
      </c>
      <c r="J527" s="311">
        <v>2015</v>
      </c>
      <c r="K527" s="310">
        <v>0</v>
      </c>
      <c r="L527" s="63" t="s">
        <v>4031</v>
      </c>
      <c r="M527" s="63" t="s">
        <v>4038</v>
      </c>
      <c r="N527" s="63" t="s">
        <v>4039</v>
      </c>
      <c r="O527" s="63" t="s">
        <v>4040</v>
      </c>
      <c r="P527" s="164"/>
      <c r="Q527" s="63"/>
      <c r="R527" s="63"/>
      <c r="S527" s="68">
        <v>100</v>
      </c>
      <c r="T527" s="69">
        <v>0</v>
      </c>
      <c r="U527" s="69">
        <v>45</v>
      </c>
      <c r="V527" s="69">
        <v>75</v>
      </c>
      <c r="W527" s="69">
        <v>100</v>
      </c>
      <c r="X527" s="71">
        <v>0</v>
      </c>
      <c r="Y527" s="79"/>
      <c r="Z527" s="79"/>
      <c r="AA527" s="79"/>
      <c r="AB527" s="79"/>
      <c r="AC527" s="79"/>
      <c r="AD527" s="79"/>
      <c r="AE527" s="79"/>
      <c r="AF527" s="79"/>
      <c r="AG527" s="79"/>
      <c r="AH527" s="79"/>
      <c r="AI527" s="79"/>
      <c r="AJ527" s="79"/>
      <c r="AK527" s="71">
        <v>400000000</v>
      </c>
      <c r="AL527" s="101">
        <v>400000000</v>
      </c>
      <c r="AM527" s="79"/>
      <c r="AN527" s="79"/>
      <c r="AO527" s="79"/>
      <c r="AP527" s="79"/>
      <c r="AQ527" s="79"/>
      <c r="AR527" s="79"/>
      <c r="AS527" s="79"/>
      <c r="AT527" s="79"/>
      <c r="AU527" s="79"/>
      <c r="AV527" s="79"/>
      <c r="AW527" s="79"/>
      <c r="AX527" s="71">
        <v>300000000</v>
      </c>
      <c r="AY527" s="101">
        <v>300000000</v>
      </c>
      <c r="AZ527" s="79"/>
      <c r="BA527" s="79"/>
      <c r="BB527" s="79"/>
      <c r="BC527" s="79"/>
      <c r="BD527" s="79"/>
      <c r="BE527" s="79"/>
      <c r="BF527" s="79"/>
      <c r="BG527" s="79"/>
      <c r="BH527" s="79"/>
      <c r="BI527" s="79"/>
      <c r="BJ527" s="79"/>
      <c r="BK527" s="71">
        <v>300000000</v>
      </c>
      <c r="BL527" s="101">
        <v>300000000</v>
      </c>
      <c r="BM527" s="79"/>
      <c r="BN527" s="79"/>
      <c r="BO527" s="79"/>
      <c r="BP527" s="79"/>
      <c r="BQ527" s="79"/>
      <c r="BR527" s="79"/>
      <c r="BS527" s="79"/>
      <c r="BT527" s="79"/>
      <c r="BU527" s="79"/>
      <c r="BV527" s="79"/>
      <c r="BW527" s="79"/>
      <c r="BX527" s="71">
        <v>1000000000</v>
      </c>
      <c r="BY527" s="73">
        <v>1000000000</v>
      </c>
      <c r="BZ527" s="73">
        <v>0</v>
      </c>
      <c r="CA527" s="73">
        <v>0</v>
      </c>
      <c r="CB527" s="73">
        <v>0</v>
      </c>
      <c r="CC527" s="73">
        <v>0</v>
      </c>
      <c r="CD527" s="73">
        <v>0</v>
      </c>
      <c r="CE527" s="73">
        <v>0</v>
      </c>
      <c r="CF527" s="73">
        <v>0</v>
      </c>
      <c r="CG527" s="73">
        <v>0</v>
      </c>
      <c r="CH527" s="73">
        <v>0</v>
      </c>
      <c r="CI527" s="73">
        <v>0</v>
      </c>
      <c r="CJ527" s="73">
        <v>0</v>
      </c>
      <c r="CK527" s="63" t="s">
        <v>4041</v>
      </c>
      <c r="CL527" s="74" t="s">
        <v>3138</v>
      </c>
      <c r="CM527" s="74" t="s">
        <v>3139</v>
      </c>
      <c r="CN527" s="74" t="s">
        <v>1392</v>
      </c>
      <c r="CO527" s="60">
        <v>3</v>
      </c>
      <c r="CP527" s="61" t="s">
        <v>3472</v>
      </c>
      <c r="CQ527" s="60">
        <v>301</v>
      </c>
      <c r="CR527" s="61" t="s">
        <v>3473</v>
      </c>
      <c r="CS527" s="60">
        <v>30101</v>
      </c>
      <c r="CT527" s="61" t="s">
        <v>3474</v>
      </c>
      <c r="CU527" s="62">
        <v>3010107</v>
      </c>
      <c r="CV527" s="63" t="s">
        <v>4010</v>
      </c>
      <c r="CW527" s="100" t="s">
        <v>4028</v>
      </c>
      <c r="CX527" s="100" t="s">
        <v>3472</v>
      </c>
      <c r="CY527" s="100" t="s">
        <v>3473</v>
      </c>
      <c r="CZ527" s="100" t="s">
        <v>3474</v>
      </c>
      <c r="DA527" s="100" t="s">
        <v>4010</v>
      </c>
    </row>
    <row r="528" spans="2:105" ht="102" hidden="1" x14ac:dyDescent="0.25">
      <c r="B528" s="99" t="s">
        <v>4042</v>
      </c>
      <c r="C528" s="65" t="s">
        <v>4043</v>
      </c>
      <c r="D528" s="63" t="s">
        <v>3664</v>
      </c>
      <c r="E528" s="65" t="s">
        <v>4022</v>
      </c>
      <c r="F528" s="63" t="s">
        <v>4023</v>
      </c>
      <c r="G528" s="62" t="s">
        <v>183</v>
      </c>
      <c r="H528" s="63" t="s">
        <v>580</v>
      </c>
      <c r="I528" s="63" t="s">
        <v>185</v>
      </c>
      <c r="J528" s="311">
        <v>2015</v>
      </c>
      <c r="K528" s="310">
        <v>0</v>
      </c>
      <c r="L528" s="63" t="s">
        <v>4031</v>
      </c>
      <c r="M528" s="63" t="s">
        <v>4044</v>
      </c>
      <c r="N528" s="63" t="s">
        <v>4045</v>
      </c>
      <c r="O528" s="63" t="s">
        <v>4046</v>
      </c>
      <c r="P528" s="164"/>
      <c r="Q528" s="63"/>
      <c r="R528" s="63"/>
      <c r="S528" s="68">
        <v>100</v>
      </c>
      <c r="T528" s="69">
        <v>0</v>
      </c>
      <c r="U528" s="69">
        <v>40</v>
      </c>
      <c r="V528" s="69">
        <v>70</v>
      </c>
      <c r="W528" s="69">
        <v>100</v>
      </c>
      <c r="X528" s="71">
        <v>0</v>
      </c>
      <c r="Y528" s="79"/>
      <c r="Z528" s="79"/>
      <c r="AA528" s="79"/>
      <c r="AB528" s="79"/>
      <c r="AC528" s="79"/>
      <c r="AD528" s="79"/>
      <c r="AE528" s="79"/>
      <c r="AF528" s="79"/>
      <c r="AG528" s="79"/>
      <c r="AH528" s="79"/>
      <c r="AI528" s="79"/>
      <c r="AJ528" s="79"/>
      <c r="AK528" s="71">
        <v>172276800</v>
      </c>
      <c r="AL528" s="101">
        <v>172276800</v>
      </c>
      <c r="AM528" s="79"/>
      <c r="AN528" s="79"/>
      <c r="AO528" s="79"/>
      <c r="AP528" s="79"/>
      <c r="AQ528" s="79"/>
      <c r="AR528" s="79"/>
      <c r="AS528" s="79"/>
      <c r="AT528" s="79"/>
      <c r="AU528" s="79"/>
      <c r="AV528" s="79"/>
      <c r="AW528" s="79"/>
      <c r="AX528" s="71">
        <v>129207600</v>
      </c>
      <c r="AY528" s="101">
        <v>129207600</v>
      </c>
      <c r="AZ528" s="79"/>
      <c r="BA528" s="79"/>
      <c r="BB528" s="79"/>
      <c r="BC528" s="79"/>
      <c r="BD528" s="79"/>
      <c r="BE528" s="79"/>
      <c r="BF528" s="79"/>
      <c r="BG528" s="79"/>
      <c r="BH528" s="79"/>
      <c r="BI528" s="79"/>
      <c r="BJ528" s="79"/>
      <c r="BK528" s="71">
        <v>129207600</v>
      </c>
      <c r="BL528" s="101">
        <v>129207600</v>
      </c>
      <c r="BM528" s="79"/>
      <c r="BN528" s="79"/>
      <c r="BO528" s="79"/>
      <c r="BP528" s="79"/>
      <c r="BQ528" s="79"/>
      <c r="BR528" s="79"/>
      <c r="BS528" s="79"/>
      <c r="BT528" s="79"/>
      <c r="BU528" s="79"/>
      <c r="BV528" s="79"/>
      <c r="BW528" s="79"/>
      <c r="BX528" s="71">
        <v>430692000</v>
      </c>
      <c r="BY528" s="73">
        <v>430692000</v>
      </c>
      <c r="BZ528" s="73">
        <v>0</v>
      </c>
      <c r="CA528" s="73">
        <v>0</v>
      </c>
      <c r="CB528" s="73">
        <v>0</v>
      </c>
      <c r="CC528" s="73">
        <v>0</v>
      </c>
      <c r="CD528" s="73">
        <v>0</v>
      </c>
      <c r="CE528" s="73">
        <v>0</v>
      </c>
      <c r="CF528" s="73">
        <v>0</v>
      </c>
      <c r="CG528" s="73">
        <v>0</v>
      </c>
      <c r="CH528" s="73">
        <v>0</v>
      </c>
      <c r="CI528" s="73">
        <v>0</v>
      </c>
      <c r="CJ528" s="73">
        <v>0</v>
      </c>
      <c r="CK528" s="63" t="s">
        <v>4047</v>
      </c>
      <c r="CL528" s="74" t="s">
        <v>3138</v>
      </c>
      <c r="CM528" s="74" t="s">
        <v>3139</v>
      </c>
      <c r="CN528" s="74" t="s">
        <v>1392</v>
      </c>
      <c r="CO528" s="60">
        <v>3</v>
      </c>
      <c r="CP528" s="61" t="s">
        <v>3472</v>
      </c>
      <c r="CQ528" s="60">
        <v>301</v>
      </c>
      <c r="CR528" s="61" t="s">
        <v>3473</v>
      </c>
      <c r="CS528" s="60">
        <v>30101</v>
      </c>
      <c r="CT528" s="61" t="s">
        <v>3474</v>
      </c>
      <c r="CU528" s="62">
        <v>3010107</v>
      </c>
      <c r="CV528" s="63" t="s">
        <v>4010</v>
      </c>
      <c r="CW528" s="100" t="s">
        <v>4028</v>
      </c>
      <c r="CX528" s="100" t="s">
        <v>3472</v>
      </c>
      <c r="CY528" s="100" t="s">
        <v>3473</v>
      </c>
      <c r="CZ528" s="100" t="s">
        <v>3474</v>
      </c>
      <c r="DA528" s="100" t="s">
        <v>4010</v>
      </c>
    </row>
    <row r="529" spans="2:105" ht="76.5" hidden="1" x14ac:dyDescent="0.25">
      <c r="B529" s="99" t="s">
        <v>4048</v>
      </c>
      <c r="C529" s="65" t="s">
        <v>4049</v>
      </c>
      <c r="D529" s="63" t="s">
        <v>4050</v>
      </c>
      <c r="E529" s="65" t="s">
        <v>4051</v>
      </c>
      <c r="F529" s="63" t="s">
        <v>4052</v>
      </c>
      <c r="G529" s="62" t="s">
        <v>183</v>
      </c>
      <c r="H529" s="63" t="s">
        <v>580</v>
      </c>
      <c r="I529" s="63" t="s">
        <v>185</v>
      </c>
      <c r="J529" s="311">
        <v>2015</v>
      </c>
      <c r="K529" s="310">
        <v>0</v>
      </c>
      <c r="L529" s="63" t="s">
        <v>4053</v>
      </c>
      <c r="M529" s="63" t="s">
        <v>4054</v>
      </c>
      <c r="N529" s="63" t="s">
        <v>4055</v>
      </c>
      <c r="O529" s="63" t="s">
        <v>4056</v>
      </c>
      <c r="P529" s="164" t="s">
        <v>3979</v>
      </c>
      <c r="Q529" s="63" t="s">
        <v>4057</v>
      </c>
      <c r="R529" s="63"/>
      <c r="S529" s="68">
        <v>0.6</v>
      </c>
      <c r="T529" s="69">
        <v>0.15</v>
      </c>
      <c r="U529" s="69">
        <v>0.3</v>
      </c>
      <c r="V529" s="69">
        <v>0.45</v>
      </c>
      <c r="W529" s="69">
        <v>0.6</v>
      </c>
      <c r="X529" s="71">
        <v>100000000</v>
      </c>
      <c r="Y529" s="79">
        <v>100000000</v>
      </c>
      <c r="Z529" s="79"/>
      <c r="AA529" s="79"/>
      <c r="AB529" s="79"/>
      <c r="AC529" s="79"/>
      <c r="AD529" s="79"/>
      <c r="AE529" s="79"/>
      <c r="AF529" s="79"/>
      <c r="AG529" s="79"/>
      <c r="AH529" s="79"/>
      <c r="AI529" s="79"/>
      <c r="AJ529" s="79"/>
      <c r="AK529" s="71">
        <v>100000000</v>
      </c>
      <c r="AL529" s="79">
        <v>100000000</v>
      </c>
      <c r="AM529" s="79"/>
      <c r="AN529" s="79"/>
      <c r="AO529" s="79"/>
      <c r="AP529" s="79"/>
      <c r="AQ529" s="79"/>
      <c r="AR529" s="79"/>
      <c r="AS529" s="79"/>
      <c r="AT529" s="79"/>
      <c r="AU529" s="79"/>
      <c r="AV529" s="79"/>
      <c r="AW529" s="79"/>
      <c r="AX529" s="71">
        <v>100000000</v>
      </c>
      <c r="AY529" s="79">
        <v>100000000</v>
      </c>
      <c r="AZ529" s="79"/>
      <c r="BA529" s="79"/>
      <c r="BB529" s="79"/>
      <c r="BC529" s="79"/>
      <c r="BD529" s="79"/>
      <c r="BE529" s="79"/>
      <c r="BF529" s="79"/>
      <c r="BG529" s="79"/>
      <c r="BH529" s="79"/>
      <c r="BI529" s="79"/>
      <c r="BJ529" s="79"/>
      <c r="BK529" s="71">
        <v>100000000</v>
      </c>
      <c r="BL529" s="79">
        <v>100000000</v>
      </c>
      <c r="BM529" s="79"/>
      <c r="BN529" s="79"/>
      <c r="BO529" s="79"/>
      <c r="BP529" s="79"/>
      <c r="BQ529" s="79"/>
      <c r="BR529" s="79"/>
      <c r="BS529" s="79"/>
      <c r="BT529" s="79"/>
      <c r="BU529" s="79"/>
      <c r="BV529" s="79"/>
      <c r="BW529" s="79"/>
      <c r="BX529" s="71">
        <v>400000000</v>
      </c>
      <c r="BY529" s="73">
        <v>400000000</v>
      </c>
      <c r="BZ529" s="73">
        <v>0</v>
      </c>
      <c r="CA529" s="73">
        <v>0</v>
      </c>
      <c r="CB529" s="73">
        <v>0</v>
      </c>
      <c r="CC529" s="73">
        <v>0</v>
      </c>
      <c r="CD529" s="73">
        <v>0</v>
      </c>
      <c r="CE529" s="73">
        <v>0</v>
      </c>
      <c r="CF529" s="73">
        <v>0</v>
      </c>
      <c r="CG529" s="73">
        <v>0</v>
      </c>
      <c r="CH529" s="73">
        <v>0</v>
      </c>
      <c r="CI529" s="73">
        <v>0</v>
      </c>
      <c r="CJ529" s="73">
        <v>0</v>
      </c>
      <c r="CK529" s="63" t="s">
        <v>4058</v>
      </c>
      <c r="CL529" s="74" t="s">
        <v>3138</v>
      </c>
      <c r="CM529" s="74" t="s">
        <v>3139</v>
      </c>
      <c r="CN529" s="74" t="s">
        <v>1392</v>
      </c>
      <c r="CO529" s="60">
        <v>3</v>
      </c>
      <c r="CP529" s="61" t="s">
        <v>3472</v>
      </c>
      <c r="CQ529" s="60">
        <v>301</v>
      </c>
      <c r="CR529" s="61" t="s">
        <v>3473</v>
      </c>
      <c r="CS529" s="60">
        <v>30101</v>
      </c>
      <c r="CT529" s="61" t="s">
        <v>3474</v>
      </c>
      <c r="CU529" s="62">
        <v>3010107</v>
      </c>
      <c r="CV529" s="63" t="s">
        <v>4010</v>
      </c>
      <c r="CW529" s="100" t="s">
        <v>4059</v>
      </c>
      <c r="CX529" s="100" t="s">
        <v>3472</v>
      </c>
      <c r="CY529" s="100" t="s">
        <v>3473</v>
      </c>
      <c r="CZ529" s="100" t="s">
        <v>3474</v>
      </c>
      <c r="DA529" s="100" t="s">
        <v>4010</v>
      </c>
    </row>
    <row r="530" spans="2:105" ht="89.25" hidden="1" x14ac:dyDescent="0.25">
      <c r="B530" s="99" t="s">
        <v>4060</v>
      </c>
      <c r="C530" s="65" t="s">
        <v>4061</v>
      </c>
      <c r="D530" s="63" t="s">
        <v>709</v>
      </c>
      <c r="E530" s="65" t="s">
        <v>4013</v>
      </c>
      <c r="F530" s="63" t="s">
        <v>4014</v>
      </c>
      <c r="G530" s="62" t="s">
        <v>240</v>
      </c>
      <c r="H530" s="63" t="s">
        <v>710</v>
      </c>
      <c r="I530" s="63" t="s">
        <v>185</v>
      </c>
      <c r="J530" s="311">
        <v>2015</v>
      </c>
      <c r="K530" s="310">
        <v>0</v>
      </c>
      <c r="L530" s="63" t="s">
        <v>778</v>
      </c>
      <c r="M530" s="63" t="s">
        <v>2095</v>
      </c>
      <c r="N530" s="63" t="s">
        <v>2096</v>
      </c>
      <c r="O530" s="63" t="s">
        <v>2097</v>
      </c>
      <c r="P530" s="164" t="s">
        <v>3979</v>
      </c>
      <c r="Q530" s="63" t="s">
        <v>2098</v>
      </c>
      <c r="R530" s="63"/>
      <c r="S530" s="68">
        <v>1</v>
      </c>
      <c r="T530" s="69">
        <v>1</v>
      </c>
      <c r="U530" s="69">
        <v>1</v>
      </c>
      <c r="V530" s="69">
        <v>1</v>
      </c>
      <c r="W530" s="69">
        <v>1</v>
      </c>
      <c r="X530" s="71">
        <v>33000000</v>
      </c>
      <c r="Y530" s="78">
        <v>33000000</v>
      </c>
      <c r="Z530" s="79"/>
      <c r="AA530" s="79"/>
      <c r="AB530" s="79"/>
      <c r="AC530" s="79"/>
      <c r="AD530" s="79"/>
      <c r="AE530" s="79"/>
      <c r="AF530" s="79"/>
      <c r="AG530" s="79"/>
      <c r="AH530" s="79"/>
      <c r="AI530" s="79"/>
      <c r="AJ530" s="79"/>
      <c r="AK530" s="71">
        <v>33000000</v>
      </c>
      <c r="AL530" s="78">
        <v>33000000</v>
      </c>
      <c r="AM530" s="79"/>
      <c r="AN530" s="79"/>
      <c r="AO530" s="79"/>
      <c r="AP530" s="79"/>
      <c r="AQ530" s="79"/>
      <c r="AR530" s="79"/>
      <c r="AS530" s="79"/>
      <c r="AT530" s="79"/>
      <c r="AU530" s="79"/>
      <c r="AV530" s="79"/>
      <c r="AW530" s="79"/>
      <c r="AX530" s="71">
        <v>34000000</v>
      </c>
      <c r="AY530" s="78">
        <v>34000000</v>
      </c>
      <c r="AZ530" s="79"/>
      <c r="BA530" s="79"/>
      <c r="BB530" s="79"/>
      <c r="BC530" s="79"/>
      <c r="BD530" s="79"/>
      <c r="BE530" s="79"/>
      <c r="BF530" s="79"/>
      <c r="BG530" s="79"/>
      <c r="BH530" s="79"/>
      <c r="BI530" s="79"/>
      <c r="BJ530" s="79"/>
      <c r="BK530" s="71">
        <v>0</v>
      </c>
      <c r="BL530" s="78"/>
      <c r="BM530" s="79"/>
      <c r="BN530" s="79"/>
      <c r="BO530" s="79"/>
      <c r="BP530" s="79"/>
      <c r="BQ530" s="79"/>
      <c r="BR530" s="79"/>
      <c r="BS530" s="79"/>
      <c r="BT530" s="79"/>
      <c r="BU530" s="79"/>
      <c r="BV530" s="79"/>
      <c r="BW530" s="79"/>
      <c r="BX530" s="71">
        <v>100000000</v>
      </c>
      <c r="BY530" s="73">
        <v>100000000</v>
      </c>
      <c r="BZ530" s="73">
        <v>0</v>
      </c>
      <c r="CA530" s="73">
        <v>0</v>
      </c>
      <c r="CB530" s="73">
        <v>0</v>
      </c>
      <c r="CC530" s="73">
        <v>0</v>
      </c>
      <c r="CD530" s="73">
        <v>0</v>
      </c>
      <c r="CE530" s="73">
        <v>0</v>
      </c>
      <c r="CF530" s="73">
        <v>0</v>
      </c>
      <c r="CG530" s="73">
        <v>0</v>
      </c>
      <c r="CH530" s="73">
        <v>0</v>
      </c>
      <c r="CI530" s="73">
        <v>0</v>
      </c>
      <c r="CJ530" s="73">
        <v>0</v>
      </c>
      <c r="CK530" s="63" t="s">
        <v>4062</v>
      </c>
      <c r="CL530" s="74" t="s">
        <v>717</v>
      </c>
      <c r="CM530" s="74" t="s">
        <v>718</v>
      </c>
      <c r="CN530" s="74" t="s">
        <v>1392</v>
      </c>
      <c r="CO530" s="60">
        <v>3</v>
      </c>
      <c r="CP530" s="61" t="s">
        <v>3472</v>
      </c>
      <c r="CQ530" s="60">
        <v>301</v>
      </c>
      <c r="CR530" s="61" t="s">
        <v>3473</v>
      </c>
      <c r="CS530" s="60">
        <v>30101</v>
      </c>
      <c r="CT530" s="61" t="s">
        <v>3474</v>
      </c>
      <c r="CU530" s="62">
        <v>3010107</v>
      </c>
      <c r="CV530" s="63" t="s">
        <v>4010</v>
      </c>
      <c r="CW530" s="100" t="s">
        <v>4019</v>
      </c>
      <c r="CX530" s="100" t="s">
        <v>3472</v>
      </c>
      <c r="CY530" s="100" t="s">
        <v>3473</v>
      </c>
      <c r="CZ530" s="100" t="s">
        <v>3474</v>
      </c>
      <c r="DA530" s="100" t="s">
        <v>4010</v>
      </c>
    </row>
    <row r="531" spans="2:105" ht="76.5" hidden="1" x14ac:dyDescent="0.25">
      <c r="B531" s="99" t="s">
        <v>4063</v>
      </c>
      <c r="C531" s="65" t="s">
        <v>4064</v>
      </c>
      <c r="D531" s="63" t="s">
        <v>4050</v>
      </c>
      <c r="E531" s="65" t="s">
        <v>4013</v>
      </c>
      <c r="F531" s="63" t="s">
        <v>4014</v>
      </c>
      <c r="G531" s="62" t="s">
        <v>183</v>
      </c>
      <c r="H531" s="63" t="s">
        <v>580</v>
      </c>
      <c r="I531" s="63" t="s">
        <v>185</v>
      </c>
      <c r="J531" s="311">
        <v>2015</v>
      </c>
      <c r="K531" s="310">
        <v>0</v>
      </c>
      <c r="L531" s="63" t="s">
        <v>4053</v>
      </c>
      <c r="M531" s="63" t="s">
        <v>4065</v>
      </c>
      <c r="N531" s="63" t="s">
        <v>4066</v>
      </c>
      <c r="O531" s="63" t="s">
        <v>4067</v>
      </c>
      <c r="P531" s="164" t="s">
        <v>3979</v>
      </c>
      <c r="Q531" s="63" t="s">
        <v>4057</v>
      </c>
      <c r="R531" s="63"/>
      <c r="S531" s="68">
        <v>4800</v>
      </c>
      <c r="T531" s="69">
        <v>1200</v>
      </c>
      <c r="U531" s="69">
        <v>2400</v>
      </c>
      <c r="V531" s="69">
        <v>3600</v>
      </c>
      <c r="W531" s="69">
        <v>4800</v>
      </c>
      <c r="X531" s="71">
        <v>100000000</v>
      </c>
      <c r="Y531" s="79">
        <v>100000000</v>
      </c>
      <c r="Z531" s="79"/>
      <c r="AA531" s="79"/>
      <c r="AB531" s="79"/>
      <c r="AC531" s="79"/>
      <c r="AD531" s="79"/>
      <c r="AE531" s="79"/>
      <c r="AF531" s="79"/>
      <c r="AG531" s="79"/>
      <c r="AH531" s="79"/>
      <c r="AI531" s="79"/>
      <c r="AJ531" s="79"/>
      <c r="AK531" s="71">
        <v>100000000</v>
      </c>
      <c r="AL531" s="79">
        <v>100000000</v>
      </c>
      <c r="AM531" s="79"/>
      <c r="AN531" s="79"/>
      <c r="AO531" s="79"/>
      <c r="AP531" s="79"/>
      <c r="AQ531" s="79"/>
      <c r="AR531" s="79"/>
      <c r="AS531" s="79"/>
      <c r="AT531" s="79"/>
      <c r="AU531" s="79"/>
      <c r="AV531" s="79"/>
      <c r="AW531" s="79"/>
      <c r="AX531" s="71">
        <v>100000000</v>
      </c>
      <c r="AY531" s="79">
        <v>100000000</v>
      </c>
      <c r="AZ531" s="79"/>
      <c r="BA531" s="79"/>
      <c r="BB531" s="79"/>
      <c r="BC531" s="79"/>
      <c r="BD531" s="79"/>
      <c r="BE531" s="79"/>
      <c r="BF531" s="79"/>
      <c r="BG531" s="79"/>
      <c r="BH531" s="79"/>
      <c r="BI531" s="79"/>
      <c r="BJ531" s="79"/>
      <c r="BK531" s="71">
        <v>100000000</v>
      </c>
      <c r="BL531" s="79">
        <v>100000000</v>
      </c>
      <c r="BM531" s="79"/>
      <c r="BN531" s="79"/>
      <c r="BO531" s="79"/>
      <c r="BP531" s="79"/>
      <c r="BQ531" s="79"/>
      <c r="BR531" s="79"/>
      <c r="BS531" s="79"/>
      <c r="BT531" s="79"/>
      <c r="BU531" s="79"/>
      <c r="BV531" s="79"/>
      <c r="BW531" s="79"/>
      <c r="BX531" s="71">
        <v>400000000</v>
      </c>
      <c r="BY531" s="73">
        <v>400000000</v>
      </c>
      <c r="BZ531" s="73">
        <v>0</v>
      </c>
      <c r="CA531" s="73">
        <v>0</v>
      </c>
      <c r="CB531" s="73">
        <v>0</v>
      </c>
      <c r="CC531" s="73">
        <v>0</v>
      </c>
      <c r="CD531" s="73">
        <v>0</v>
      </c>
      <c r="CE531" s="73">
        <v>0</v>
      </c>
      <c r="CF531" s="73">
        <v>0</v>
      </c>
      <c r="CG531" s="73">
        <v>0</v>
      </c>
      <c r="CH531" s="73">
        <v>0</v>
      </c>
      <c r="CI531" s="73">
        <v>0</v>
      </c>
      <c r="CJ531" s="73">
        <v>0</v>
      </c>
      <c r="CK531" s="63" t="s">
        <v>4068</v>
      </c>
      <c r="CL531" s="74" t="s">
        <v>3138</v>
      </c>
      <c r="CM531" s="74" t="s">
        <v>3139</v>
      </c>
      <c r="CN531" s="74" t="s">
        <v>1392</v>
      </c>
      <c r="CO531" s="60">
        <v>3</v>
      </c>
      <c r="CP531" s="61" t="s">
        <v>3472</v>
      </c>
      <c r="CQ531" s="60">
        <v>301</v>
      </c>
      <c r="CR531" s="61" t="s">
        <v>3473</v>
      </c>
      <c r="CS531" s="60">
        <v>30101</v>
      </c>
      <c r="CT531" s="61" t="s">
        <v>3474</v>
      </c>
      <c r="CU531" s="62">
        <v>3010107</v>
      </c>
      <c r="CV531" s="63" t="s">
        <v>4010</v>
      </c>
      <c r="CW531" s="100" t="s">
        <v>4019</v>
      </c>
      <c r="CX531" s="100" t="s">
        <v>3472</v>
      </c>
      <c r="CY531" s="100" t="s">
        <v>3473</v>
      </c>
      <c r="CZ531" s="100" t="s">
        <v>3474</v>
      </c>
      <c r="DA531" s="100" t="s">
        <v>4010</v>
      </c>
    </row>
    <row r="532" spans="2:105" ht="114.75" hidden="1" x14ac:dyDescent="0.25">
      <c r="B532" s="99" t="s">
        <v>4069</v>
      </c>
      <c r="C532" s="75" t="s">
        <v>4070</v>
      </c>
      <c r="D532" s="63" t="s">
        <v>3464</v>
      </c>
      <c r="E532" s="65" t="s">
        <v>3655</v>
      </c>
      <c r="F532" s="63" t="s">
        <v>3656</v>
      </c>
      <c r="G532" s="62" t="s">
        <v>240</v>
      </c>
      <c r="H532" s="63" t="s">
        <v>710</v>
      </c>
      <c r="I532" s="63" t="s">
        <v>185</v>
      </c>
      <c r="J532" s="311">
        <v>2015</v>
      </c>
      <c r="K532" s="310">
        <v>0</v>
      </c>
      <c r="L532" s="63" t="s">
        <v>778</v>
      </c>
      <c r="M532" s="63" t="s">
        <v>3690</v>
      </c>
      <c r="N532" s="63" t="s">
        <v>3691</v>
      </c>
      <c r="O532" s="63" t="s">
        <v>3692</v>
      </c>
      <c r="P532" s="164" t="s">
        <v>3979</v>
      </c>
      <c r="Q532" s="63" t="s">
        <v>3693</v>
      </c>
      <c r="R532" s="63"/>
      <c r="S532" s="68">
        <v>1</v>
      </c>
      <c r="T532" s="69">
        <v>1</v>
      </c>
      <c r="U532" s="69">
        <v>1</v>
      </c>
      <c r="V532" s="69">
        <v>1</v>
      </c>
      <c r="W532" s="69">
        <v>1</v>
      </c>
      <c r="X532" s="71">
        <v>300000000</v>
      </c>
      <c r="Y532" s="79">
        <v>300000000</v>
      </c>
      <c r="Z532" s="79"/>
      <c r="AA532" s="79"/>
      <c r="AB532" s="79"/>
      <c r="AC532" s="79"/>
      <c r="AD532" s="79"/>
      <c r="AE532" s="79"/>
      <c r="AF532" s="79"/>
      <c r="AG532" s="79"/>
      <c r="AH532" s="79"/>
      <c r="AI532" s="79"/>
      <c r="AJ532" s="79"/>
      <c r="AK532" s="71">
        <v>0</v>
      </c>
      <c r="AL532" s="79"/>
      <c r="AM532" s="79"/>
      <c r="AN532" s="79"/>
      <c r="AO532" s="79"/>
      <c r="AP532" s="79"/>
      <c r="AQ532" s="79"/>
      <c r="AR532" s="79"/>
      <c r="AS532" s="79"/>
      <c r="AT532" s="79"/>
      <c r="AU532" s="79"/>
      <c r="AV532" s="79"/>
      <c r="AW532" s="79"/>
      <c r="AX532" s="71">
        <v>0</v>
      </c>
      <c r="AY532" s="79"/>
      <c r="AZ532" s="79"/>
      <c r="BA532" s="79"/>
      <c r="BB532" s="79"/>
      <c r="BC532" s="79"/>
      <c r="BD532" s="79"/>
      <c r="BE532" s="79"/>
      <c r="BF532" s="79"/>
      <c r="BG532" s="79"/>
      <c r="BH532" s="79"/>
      <c r="BI532" s="79"/>
      <c r="BJ532" s="79"/>
      <c r="BK532" s="71">
        <v>0</v>
      </c>
      <c r="BL532" s="79"/>
      <c r="BM532" s="79"/>
      <c r="BN532" s="79"/>
      <c r="BO532" s="79"/>
      <c r="BP532" s="79"/>
      <c r="BQ532" s="79"/>
      <c r="BR532" s="79"/>
      <c r="BS532" s="79"/>
      <c r="BT532" s="79"/>
      <c r="BU532" s="79"/>
      <c r="BV532" s="79"/>
      <c r="BW532" s="79"/>
      <c r="BX532" s="71">
        <v>300000000</v>
      </c>
      <c r="BY532" s="73">
        <v>300000000</v>
      </c>
      <c r="BZ532" s="73">
        <v>0</v>
      </c>
      <c r="CA532" s="73">
        <v>0</v>
      </c>
      <c r="CB532" s="73">
        <v>0</v>
      </c>
      <c r="CC532" s="73">
        <v>0</v>
      </c>
      <c r="CD532" s="73">
        <v>0</v>
      </c>
      <c r="CE532" s="73">
        <v>0</v>
      </c>
      <c r="CF532" s="73">
        <v>0</v>
      </c>
      <c r="CG532" s="73">
        <v>0</v>
      </c>
      <c r="CH532" s="73">
        <v>0</v>
      </c>
      <c r="CI532" s="73">
        <v>0</v>
      </c>
      <c r="CJ532" s="73">
        <v>0</v>
      </c>
      <c r="CK532" s="63" t="s">
        <v>4071</v>
      </c>
      <c r="CL532" s="74" t="s">
        <v>717</v>
      </c>
      <c r="CM532" s="74" t="s">
        <v>718</v>
      </c>
      <c r="CN532" s="74" t="s">
        <v>1392</v>
      </c>
      <c r="CO532" s="60">
        <v>3</v>
      </c>
      <c r="CP532" s="61" t="s">
        <v>3472</v>
      </c>
      <c r="CQ532" s="60">
        <v>301</v>
      </c>
      <c r="CR532" s="61" t="s">
        <v>3473</v>
      </c>
      <c r="CS532" s="60">
        <v>30101</v>
      </c>
      <c r="CT532" s="61" t="s">
        <v>3474</v>
      </c>
      <c r="CU532" s="62">
        <v>3010108</v>
      </c>
      <c r="CV532" s="63" t="s">
        <v>4072</v>
      </c>
      <c r="CW532" s="100" t="s">
        <v>3661</v>
      </c>
      <c r="CX532" s="100" t="s">
        <v>3472</v>
      </c>
      <c r="CY532" s="100" t="s">
        <v>3473</v>
      </c>
      <c r="CZ532" s="100" t="s">
        <v>3474</v>
      </c>
      <c r="DA532" s="100" t="s">
        <v>4072</v>
      </c>
    </row>
    <row r="533" spans="2:105" ht="114.75" hidden="1" x14ac:dyDescent="0.25">
      <c r="B533" s="99" t="s">
        <v>4073</v>
      </c>
      <c r="C533" s="65" t="s">
        <v>4074</v>
      </c>
      <c r="D533" s="100" t="s">
        <v>3664</v>
      </c>
      <c r="E533" s="65" t="s">
        <v>3655</v>
      </c>
      <c r="F533" s="63" t="s">
        <v>3656</v>
      </c>
      <c r="G533" s="62" t="s">
        <v>183</v>
      </c>
      <c r="H533" s="63" t="s">
        <v>580</v>
      </c>
      <c r="I533" s="63" t="s">
        <v>185</v>
      </c>
      <c r="J533" s="311">
        <v>2015</v>
      </c>
      <c r="K533" s="310">
        <v>0</v>
      </c>
      <c r="L533" s="63" t="s">
        <v>186</v>
      </c>
      <c r="M533" s="63" t="s">
        <v>4075</v>
      </c>
      <c r="N533" s="63" t="s">
        <v>4076</v>
      </c>
      <c r="O533" s="63" t="s">
        <v>4077</v>
      </c>
      <c r="P533" s="164"/>
      <c r="Q533" s="63"/>
      <c r="R533" s="63"/>
      <c r="S533" s="68">
        <v>1</v>
      </c>
      <c r="T533" s="69">
        <v>0</v>
      </c>
      <c r="U533" s="69">
        <v>0</v>
      </c>
      <c r="V533" s="69">
        <v>0</v>
      </c>
      <c r="W533" s="69">
        <v>1</v>
      </c>
      <c r="X533" s="71">
        <v>0</v>
      </c>
      <c r="Y533" s="79"/>
      <c r="Z533" s="79"/>
      <c r="AA533" s="79"/>
      <c r="AB533" s="79"/>
      <c r="AC533" s="79"/>
      <c r="AD533" s="79"/>
      <c r="AE533" s="79"/>
      <c r="AF533" s="79"/>
      <c r="AG533" s="79"/>
      <c r="AH533" s="79"/>
      <c r="AI533" s="79"/>
      <c r="AJ533" s="79"/>
      <c r="AK533" s="71">
        <v>0</v>
      </c>
      <c r="AL533" s="79"/>
      <c r="AM533" s="79"/>
      <c r="AN533" s="79"/>
      <c r="AO533" s="79"/>
      <c r="AP533" s="79"/>
      <c r="AQ533" s="79"/>
      <c r="AR533" s="79"/>
      <c r="AS533" s="79"/>
      <c r="AT533" s="79"/>
      <c r="AU533" s="79"/>
      <c r="AV533" s="79"/>
      <c r="AW533" s="79"/>
      <c r="AX533" s="71">
        <v>0</v>
      </c>
      <c r="AY533" s="79"/>
      <c r="AZ533" s="79"/>
      <c r="BA533" s="79"/>
      <c r="BB533" s="79"/>
      <c r="BC533" s="79"/>
      <c r="BD533" s="79"/>
      <c r="BE533" s="79"/>
      <c r="BF533" s="79"/>
      <c r="BG533" s="79"/>
      <c r="BH533" s="79"/>
      <c r="BI533" s="79"/>
      <c r="BJ533" s="79"/>
      <c r="BK533" s="71">
        <v>0</v>
      </c>
      <c r="BL533" s="79"/>
      <c r="BM533" s="79"/>
      <c r="BN533" s="79"/>
      <c r="BO533" s="79"/>
      <c r="BP533" s="79"/>
      <c r="BQ533" s="79"/>
      <c r="BR533" s="79"/>
      <c r="BS533" s="79"/>
      <c r="BT533" s="79"/>
      <c r="BU533" s="79"/>
      <c r="BV533" s="79"/>
      <c r="BW533" s="79"/>
      <c r="BX533" s="71">
        <v>0</v>
      </c>
      <c r="BY533" s="73">
        <v>0</v>
      </c>
      <c r="BZ533" s="73">
        <v>0</v>
      </c>
      <c r="CA533" s="73">
        <v>0</v>
      </c>
      <c r="CB533" s="73">
        <v>0</v>
      </c>
      <c r="CC533" s="73">
        <v>0</v>
      </c>
      <c r="CD533" s="73">
        <v>0</v>
      </c>
      <c r="CE533" s="73">
        <v>0</v>
      </c>
      <c r="CF533" s="73">
        <v>0</v>
      </c>
      <c r="CG533" s="73">
        <v>0</v>
      </c>
      <c r="CH533" s="73">
        <v>0</v>
      </c>
      <c r="CI533" s="73">
        <v>0</v>
      </c>
      <c r="CJ533" s="73">
        <v>0</v>
      </c>
      <c r="CK533" s="63" t="s">
        <v>4078</v>
      </c>
      <c r="CL533" s="74" t="s">
        <v>3138</v>
      </c>
      <c r="CM533" s="74" t="s">
        <v>3139</v>
      </c>
      <c r="CN533" s="74" t="s">
        <v>1392</v>
      </c>
      <c r="CO533" s="60">
        <v>3</v>
      </c>
      <c r="CP533" s="61" t="s">
        <v>3472</v>
      </c>
      <c r="CQ533" s="60">
        <v>301</v>
      </c>
      <c r="CR533" s="61" t="s">
        <v>3473</v>
      </c>
      <c r="CS533" s="60">
        <v>30101</v>
      </c>
      <c r="CT533" s="61" t="s">
        <v>3474</v>
      </c>
      <c r="CU533" s="62">
        <v>3010108</v>
      </c>
      <c r="CV533" s="63" t="s">
        <v>4072</v>
      </c>
      <c r="CW533" s="100" t="s">
        <v>3661</v>
      </c>
      <c r="CX533" s="100" t="s">
        <v>3472</v>
      </c>
      <c r="CY533" s="100" t="s">
        <v>3473</v>
      </c>
      <c r="CZ533" s="100" t="s">
        <v>3474</v>
      </c>
      <c r="DA533" s="100" t="s">
        <v>4072</v>
      </c>
    </row>
    <row r="534" spans="2:105" ht="114.75" hidden="1" x14ac:dyDescent="0.25">
      <c r="B534" s="65" t="s">
        <v>4079</v>
      </c>
      <c r="C534" s="65" t="s">
        <v>4080</v>
      </c>
      <c r="D534" s="63" t="s">
        <v>709</v>
      </c>
      <c r="E534" s="65" t="s">
        <v>4081</v>
      </c>
      <c r="F534" s="63" t="s">
        <v>4082</v>
      </c>
      <c r="G534" s="62" t="s">
        <v>240</v>
      </c>
      <c r="H534" s="63" t="s">
        <v>710</v>
      </c>
      <c r="I534" s="63" t="s">
        <v>185</v>
      </c>
      <c r="J534" s="311">
        <v>2015</v>
      </c>
      <c r="K534" s="310">
        <v>0</v>
      </c>
      <c r="L534" s="63" t="s">
        <v>778</v>
      </c>
      <c r="M534" s="63" t="s">
        <v>3690</v>
      </c>
      <c r="N534" s="63" t="s">
        <v>3691</v>
      </c>
      <c r="O534" s="63" t="s">
        <v>3692</v>
      </c>
      <c r="P534" s="164" t="s">
        <v>3979</v>
      </c>
      <c r="Q534" s="63" t="s">
        <v>3693</v>
      </c>
      <c r="R534" s="63"/>
      <c r="S534" s="68">
        <v>1</v>
      </c>
      <c r="T534" s="69">
        <v>0</v>
      </c>
      <c r="U534" s="69">
        <v>1</v>
      </c>
      <c r="V534" s="69">
        <v>1</v>
      </c>
      <c r="W534" s="69">
        <v>1</v>
      </c>
      <c r="X534" s="71">
        <v>0</v>
      </c>
      <c r="Y534" s="78"/>
      <c r="Z534" s="79"/>
      <c r="AA534" s="79"/>
      <c r="AB534" s="79"/>
      <c r="AC534" s="79"/>
      <c r="AD534" s="79"/>
      <c r="AE534" s="79"/>
      <c r="AF534" s="79"/>
      <c r="AG534" s="79"/>
      <c r="AH534" s="78"/>
      <c r="AI534" s="79"/>
      <c r="AJ534" s="79"/>
      <c r="AK534" s="71">
        <v>330000000</v>
      </c>
      <c r="AL534" s="79">
        <v>330000000</v>
      </c>
      <c r="AM534" s="79"/>
      <c r="AN534" s="79"/>
      <c r="AO534" s="79"/>
      <c r="AP534" s="79"/>
      <c r="AQ534" s="79"/>
      <c r="AR534" s="79"/>
      <c r="AS534" s="79"/>
      <c r="AT534" s="79"/>
      <c r="AU534" s="78"/>
      <c r="AV534" s="79"/>
      <c r="AW534" s="79"/>
      <c r="AX534" s="71">
        <v>330000000</v>
      </c>
      <c r="AY534" s="79">
        <v>330000000</v>
      </c>
      <c r="AZ534" s="79"/>
      <c r="BA534" s="79"/>
      <c r="BB534" s="79"/>
      <c r="BC534" s="79"/>
      <c r="BD534" s="79"/>
      <c r="BE534" s="79"/>
      <c r="BF534" s="79"/>
      <c r="BG534" s="79"/>
      <c r="BH534" s="78"/>
      <c r="BI534" s="79"/>
      <c r="BJ534" s="79"/>
      <c r="BK534" s="71">
        <v>340000000</v>
      </c>
      <c r="BL534" s="79">
        <v>340000000</v>
      </c>
      <c r="BM534" s="79"/>
      <c r="BN534" s="79"/>
      <c r="BO534" s="79"/>
      <c r="BP534" s="79"/>
      <c r="BQ534" s="79"/>
      <c r="BR534" s="79"/>
      <c r="BS534" s="79"/>
      <c r="BT534" s="79"/>
      <c r="BU534" s="78"/>
      <c r="BV534" s="79"/>
      <c r="BW534" s="79"/>
      <c r="BX534" s="71">
        <v>1000000000</v>
      </c>
      <c r="BY534" s="73">
        <v>1000000000</v>
      </c>
      <c r="BZ534" s="73">
        <v>0</v>
      </c>
      <c r="CA534" s="73">
        <v>0</v>
      </c>
      <c r="CB534" s="73">
        <v>0</v>
      </c>
      <c r="CC534" s="73">
        <v>0</v>
      </c>
      <c r="CD534" s="73">
        <v>0</v>
      </c>
      <c r="CE534" s="73">
        <v>0</v>
      </c>
      <c r="CF534" s="73">
        <v>0</v>
      </c>
      <c r="CG534" s="73">
        <v>0</v>
      </c>
      <c r="CH534" s="73">
        <v>0</v>
      </c>
      <c r="CI534" s="73">
        <v>0</v>
      </c>
      <c r="CJ534" s="73">
        <v>0</v>
      </c>
      <c r="CK534" s="63" t="s">
        <v>4083</v>
      </c>
      <c r="CL534" s="74" t="s">
        <v>717</v>
      </c>
      <c r="CM534" s="74" t="s">
        <v>718</v>
      </c>
      <c r="CN534" s="74" t="s">
        <v>918</v>
      </c>
      <c r="CO534" s="60">
        <v>3</v>
      </c>
      <c r="CP534" s="61" t="s">
        <v>3472</v>
      </c>
      <c r="CQ534" s="60">
        <v>302</v>
      </c>
      <c r="CR534" s="61" t="s">
        <v>4084</v>
      </c>
      <c r="CS534" s="60">
        <v>30201</v>
      </c>
      <c r="CT534" s="61" t="s">
        <v>4085</v>
      </c>
      <c r="CU534" s="62">
        <v>3020101</v>
      </c>
      <c r="CV534" s="63" t="s">
        <v>4086</v>
      </c>
      <c r="CW534" s="100" t="s">
        <v>4087</v>
      </c>
      <c r="CX534" s="100" t="s">
        <v>3472</v>
      </c>
      <c r="CY534" s="100" t="s">
        <v>4084</v>
      </c>
      <c r="CZ534" s="100" t="s">
        <v>4085</v>
      </c>
      <c r="DA534" s="100" t="s">
        <v>4086</v>
      </c>
    </row>
    <row r="535" spans="2:105" ht="114.75" hidden="1" x14ac:dyDescent="0.25">
      <c r="B535" s="65" t="s">
        <v>4088</v>
      </c>
      <c r="C535" s="65" t="s">
        <v>4089</v>
      </c>
      <c r="D535" s="63" t="s">
        <v>709</v>
      </c>
      <c r="E535" s="65" t="s">
        <v>4081</v>
      </c>
      <c r="F535" s="63" t="s">
        <v>4082</v>
      </c>
      <c r="G535" s="62" t="s">
        <v>240</v>
      </c>
      <c r="H535" s="63" t="s">
        <v>710</v>
      </c>
      <c r="I535" s="63" t="s">
        <v>185</v>
      </c>
      <c r="J535" s="311">
        <v>2015</v>
      </c>
      <c r="K535" s="310">
        <v>0</v>
      </c>
      <c r="L535" s="63" t="s">
        <v>778</v>
      </c>
      <c r="M535" s="63" t="s">
        <v>4090</v>
      </c>
      <c r="N535" s="63" t="s">
        <v>4091</v>
      </c>
      <c r="O535" s="63" t="s">
        <v>4092</v>
      </c>
      <c r="P535" s="164" t="s">
        <v>3979</v>
      </c>
      <c r="Q535" s="63" t="s">
        <v>4093</v>
      </c>
      <c r="R535" s="63"/>
      <c r="S535" s="68">
        <v>10</v>
      </c>
      <c r="T535" s="69">
        <v>0</v>
      </c>
      <c r="U535" s="69">
        <v>10</v>
      </c>
      <c r="V535" s="69">
        <v>10</v>
      </c>
      <c r="W535" s="69">
        <v>10</v>
      </c>
      <c r="X535" s="71">
        <v>0</v>
      </c>
      <c r="Y535" s="78"/>
      <c r="Z535" s="79"/>
      <c r="AA535" s="79"/>
      <c r="AB535" s="79"/>
      <c r="AC535" s="79"/>
      <c r="AD535" s="79"/>
      <c r="AE535" s="79"/>
      <c r="AF535" s="79"/>
      <c r="AG535" s="79"/>
      <c r="AH535" s="79"/>
      <c r="AI535" s="79"/>
      <c r="AJ535" s="79"/>
      <c r="AK535" s="71">
        <v>500000000</v>
      </c>
      <c r="AL535" s="78"/>
      <c r="AM535" s="79"/>
      <c r="AN535" s="79"/>
      <c r="AO535" s="79"/>
      <c r="AP535" s="79"/>
      <c r="AQ535" s="79"/>
      <c r="AR535" s="79"/>
      <c r="AS535" s="79"/>
      <c r="AT535" s="79">
        <v>500000000</v>
      </c>
      <c r="AU535" s="79"/>
      <c r="AV535" s="79"/>
      <c r="AW535" s="79"/>
      <c r="AX535" s="71">
        <v>500000000</v>
      </c>
      <c r="AY535" s="78"/>
      <c r="AZ535" s="79"/>
      <c r="BA535" s="79"/>
      <c r="BB535" s="79"/>
      <c r="BC535" s="79"/>
      <c r="BD535" s="79"/>
      <c r="BE535" s="79"/>
      <c r="BF535" s="79"/>
      <c r="BG535" s="79">
        <v>500000000</v>
      </c>
      <c r="BH535" s="79"/>
      <c r="BI535" s="79"/>
      <c r="BJ535" s="79"/>
      <c r="BK535" s="71">
        <v>0</v>
      </c>
      <c r="BL535" s="78"/>
      <c r="BM535" s="79"/>
      <c r="BN535" s="79"/>
      <c r="BO535" s="79"/>
      <c r="BP535" s="79"/>
      <c r="BQ535" s="79"/>
      <c r="BR535" s="79"/>
      <c r="BS535" s="79"/>
      <c r="BT535" s="79"/>
      <c r="BU535" s="79"/>
      <c r="BV535" s="79"/>
      <c r="BW535" s="79"/>
      <c r="BX535" s="71">
        <v>1000000000</v>
      </c>
      <c r="BY535" s="73">
        <v>0</v>
      </c>
      <c r="BZ535" s="73">
        <v>0</v>
      </c>
      <c r="CA535" s="73">
        <v>0</v>
      </c>
      <c r="CB535" s="73">
        <v>0</v>
      </c>
      <c r="CC535" s="73">
        <v>0</v>
      </c>
      <c r="CD535" s="73">
        <v>0</v>
      </c>
      <c r="CE535" s="73">
        <v>0</v>
      </c>
      <c r="CF535" s="73">
        <v>0</v>
      </c>
      <c r="CG535" s="73">
        <v>1000000000</v>
      </c>
      <c r="CH535" s="73">
        <v>0</v>
      </c>
      <c r="CI535" s="73">
        <v>0</v>
      </c>
      <c r="CJ535" s="73">
        <v>0</v>
      </c>
      <c r="CK535" s="63" t="s">
        <v>4094</v>
      </c>
      <c r="CL535" s="74" t="s">
        <v>717</v>
      </c>
      <c r="CM535" s="74" t="s">
        <v>718</v>
      </c>
      <c r="CN535" s="74" t="s">
        <v>918</v>
      </c>
      <c r="CO535" s="60">
        <v>3</v>
      </c>
      <c r="CP535" s="61" t="s">
        <v>3472</v>
      </c>
      <c r="CQ535" s="60">
        <v>302</v>
      </c>
      <c r="CR535" s="61" t="s">
        <v>4084</v>
      </c>
      <c r="CS535" s="60">
        <v>30201</v>
      </c>
      <c r="CT535" s="61" t="s">
        <v>4085</v>
      </c>
      <c r="CU535" s="62">
        <v>3020101</v>
      </c>
      <c r="CV535" s="63" t="s">
        <v>4086</v>
      </c>
      <c r="CW535" s="100" t="s">
        <v>4087</v>
      </c>
      <c r="CX535" s="100" t="s">
        <v>3472</v>
      </c>
      <c r="CY535" s="100" t="s">
        <v>4084</v>
      </c>
      <c r="CZ535" s="100" t="s">
        <v>4085</v>
      </c>
      <c r="DA535" s="100" t="s">
        <v>4086</v>
      </c>
    </row>
    <row r="536" spans="2:105" ht="140.25" hidden="1" x14ac:dyDescent="0.25">
      <c r="B536" s="65" t="s">
        <v>4095</v>
      </c>
      <c r="C536" s="65" t="s">
        <v>4096</v>
      </c>
      <c r="D536" s="63" t="s">
        <v>709</v>
      </c>
      <c r="E536" s="65" t="s">
        <v>4097</v>
      </c>
      <c r="F536" s="63" t="s">
        <v>4098</v>
      </c>
      <c r="G536" s="62" t="s">
        <v>240</v>
      </c>
      <c r="H536" s="63" t="s">
        <v>710</v>
      </c>
      <c r="I536" s="63" t="s">
        <v>185</v>
      </c>
      <c r="J536" s="311">
        <v>2015</v>
      </c>
      <c r="K536" s="310">
        <v>0</v>
      </c>
      <c r="L536" s="63" t="s">
        <v>778</v>
      </c>
      <c r="M536" s="63" t="s">
        <v>4099</v>
      </c>
      <c r="N536" s="63" t="s">
        <v>4100</v>
      </c>
      <c r="O536" s="63" t="s">
        <v>4101</v>
      </c>
      <c r="P536" s="164" t="s">
        <v>3979</v>
      </c>
      <c r="Q536" s="63" t="s">
        <v>4102</v>
      </c>
      <c r="R536" s="63"/>
      <c r="S536" s="68">
        <v>1</v>
      </c>
      <c r="T536" s="69">
        <v>0</v>
      </c>
      <c r="U536" s="69">
        <v>1</v>
      </c>
      <c r="V536" s="69">
        <v>1</v>
      </c>
      <c r="W536" s="69">
        <v>1</v>
      </c>
      <c r="X536" s="71">
        <v>400000000</v>
      </c>
      <c r="Y536" s="79"/>
      <c r="Z536" s="79"/>
      <c r="AA536" s="79"/>
      <c r="AB536" s="79"/>
      <c r="AC536" s="79"/>
      <c r="AD536" s="79"/>
      <c r="AE536" s="79"/>
      <c r="AF536" s="79"/>
      <c r="AG536" s="79"/>
      <c r="AH536" s="79">
        <v>400000000</v>
      </c>
      <c r="AI536" s="79"/>
      <c r="AJ536" s="79"/>
      <c r="AK536" s="71">
        <v>900000000</v>
      </c>
      <c r="AL536" s="79">
        <v>100000000</v>
      </c>
      <c r="AM536" s="79"/>
      <c r="AN536" s="79"/>
      <c r="AO536" s="79"/>
      <c r="AP536" s="79"/>
      <c r="AQ536" s="79"/>
      <c r="AR536" s="79"/>
      <c r="AS536" s="79"/>
      <c r="AT536" s="79">
        <v>800000000</v>
      </c>
      <c r="AU536" s="79"/>
      <c r="AV536" s="79"/>
      <c r="AW536" s="79"/>
      <c r="AX536" s="71">
        <v>900000000</v>
      </c>
      <c r="AY536" s="78">
        <v>100000000</v>
      </c>
      <c r="AZ536" s="79"/>
      <c r="BA536" s="79"/>
      <c r="BB536" s="79"/>
      <c r="BC536" s="79"/>
      <c r="BD536" s="79"/>
      <c r="BE536" s="79"/>
      <c r="BF536" s="79"/>
      <c r="BG536" s="79">
        <v>800000000</v>
      </c>
      <c r="BH536" s="79"/>
      <c r="BI536" s="79"/>
      <c r="BJ536" s="79"/>
      <c r="BK536" s="71">
        <v>0</v>
      </c>
      <c r="BL536" s="79"/>
      <c r="BM536" s="79"/>
      <c r="BN536" s="79"/>
      <c r="BO536" s="79"/>
      <c r="BP536" s="79"/>
      <c r="BQ536" s="79"/>
      <c r="BR536" s="79"/>
      <c r="BS536" s="79"/>
      <c r="BT536" s="79"/>
      <c r="BU536" s="79"/>
      <c r="BV536" s="79"/>
      <c r="BW536" s="79"/>
      <c r="BX536" s="71">
        <v>2200000000</v>
      </c>
      <c r="BY536" s="73">
        <v>200000000</v>
      </c>
      <c r="BZ536" s="73">
        <v>0</v>
      </c>
      <c r="CA536" s="73">
        <v>0</v>
      </c>
      <c r="CB536" s="73">
        <v>0</v>
      </c>
      <c r="CC536" s="73">
        <v>0</v>
      </c>
      <c r="CD536" s="73">
        <v>0</v>
      </c>
      <c r="CE536" s="73">
        <v>0</v>
      </c>
      <c r="CF536" s="73">
        <v>0</v>
      </c>
      <c r="CG536" s="73">
        <v>1600000000</v>
      </c>
      <c r="CH536" s="73">
        <v>400000000</v>
      </c>
      <c r="CI536" s="73">
        <v>0</v>
      </c>
      <c r="CJ536" s="73">
        <v>0</v>
      </c>
      <c r="CK536" s="63" t="s">
        <v>4103</v>
      </c>
      <c r="CL536" s="74" t="s">
        <v>717</v>
      </c>
      <c r="CM536" s="74" t="s">
        <v>718</v>
      </c>
      <c r="CN536" s="74" t="s">
        <v>918</v>
      </c>
      <c r="CO536" s="60">
        <v>3</v>
      </c>
      <c r="CP536" s="61" t="s">
        <v>3472</v>
      </c>
      <c r="CQ536" s="60">
        <v>302</v>
      </c>
      <c r="CR536" s="61" t="s">
        <v>4084</v>
      </c>
      <c r="CS536" s="60">
        <v>30201</v>
      </c>
      <c r="CT536" s="61" t="s">
        <v>4085</v>
      </c>
      <c r="CU536" s="62">
        <v>3020101</v>
      </c>
      <c r="CV536" s="63" t="s">
        <v>4086</v>
      </c>
      <c r="CW536" s="100" t="s">
        <v>4104</v>
      </c>
      <c r="CX536" s="100" t="s">
        <v>3472</v>
      </c>
      <c r="CY536" s="100" t="s">
        <v>4084</v>
      </c>
      <c r="CZ536" s="100" t="s">
        <v>4085</v>
      </c>
      <c r="DA536" s="100" t="s">
        <v>4086</v>
      </c>
    </row>
    <row r="537" spans="2:105" ht="140.25" hidden="1" x14ac:dyDescent="0.25">
      <c r="B537" s="65" t="s">
        <v>4105</v>
      </c>
      <c r="C537" s="65" t="s">
        <v>4106</v>
      </c>
      <c r="D537" s="63" t="s">
        <v>709</v>
      </c>
      <c r="E537" s="65" t="s">
        <v>4097</v>
      </c>
      <c r="F537" s="63" t="s">
        <v>4098</v>
      </c>
      <c r="G537" s="62" t="s">
        <v>240</v>
      </c>
      <c r="H537" s="63" t="s">
        <v>710</v>
      </c>
      <c r="I537" s="63" t="s">
        <v>185</v>
      </c>
      <c r="J537" s="311">
        <v>2105</v>
      </c>
      <c r="K537" s="310">
        <v>0</v>
      </c>
      <c r="L537" s="63" t="s">
        <v>778</v>
      </c>
      <c r="M537" s="63" t="s">
        <v>4107</v>
      </c>
      <c r="N537" s="63" t="s">
        <v>4108</v>
      </c>
      <c r="O537" s="63" t="s">
        <v>4109</v>
      </c>
      <c r="P537" s="164" t="s">
        <v>3979</v>
      </c>
      <c r="Q537" s="63" t="s">
        <v>4102</v>
      </c>
      <c r="R537" s="63"/>
      <c r="S537" s="68">
        <v>1</v>
      </c>
      <c r="T537" s="69">
        <v>1</v>
      </c>
      <c r="U537" s="69">
        <v>1</v>
      </c>
      <c r="V537" s="69">
        <v>1</v>
      </c>
      <c r="W537" s="69">
        <v>1</v>
      </c>
      <c r="X537" s="71">
        <v>73000000</v>
      </c>
      <c r="Y537" s="79">
        <v>73000000</v>
      </c>
      <c r="Z537" s="79"/>
      <c r="AA537" s="79"/>
      <c r="AB537" s="79"/>
      <c r="AC537" s="79"/>
      <c r="AD537" s="79"/>
      <c r="AE537" s="79"/>
      <c r="AF537" s="79"/>
      <c r="AG537" s="79"/>
      <c r="AH537" s="79"/>
      <c r="AI537" s="79"/>
      <c r="AJ537" s="79"/>
      <c r="AK537" s="71">
        <v>73000000</v>
      </c>
      <c r="AL537" s="79"/>
      <c r="AM537" s="79"/>
      <c r="AN537" s="79"/>
      <c r="AO537" s="79"/>
      <c r="AP537" s="79"/>
      <c r="AQ537" s="79"/>
      <c r="AR537" s="79"/>
      <c r="AS537" s="79"/>
      <c r="AT537" s="79"/>
      <c r="AU537" s="79">
        <v>73000000</v>
      </c>
      <c r="AV537" s="79"/>
      <c r="AW537" s="79"/>
      <c r="AX537" s="71">
        <v>73000000</v>
      </c>
      <c r="AY537" s="79"/>
      <c r="AZ537" s="79"/>
      <c r="BA537" s="79"/>
      <c r="BB537" s="79"/>
      <c r="BC537" s="79"/>
      <c r="BD537" s="79"/>
      <c r="BE537" s="79"/>
      <c r="BF537" s="79"/>
      <c r="BG537" s="79"/>
      <c r="BH537" s="79">
        <v>73000000</v>
      </c>
      <c r="BI537" s="79"/>
      <c r="BJ537" s="79"/>
      <c r="BK537" s="71">
        <v>73000000</v>
      </c>
      <c r="BL537" s="79"/>
      <c r="BM537" s="79"/>
      <c r="BN537" s="79"/>
      <c r="BO537" s="79"/>
      <c r="BP537" s="79"/>
      <c r="BQ537" s="79"/>
      <c r="BR537" s="79"/>
      <c r="BS537" s="79"/>
      <c r="BT537" s="79"/>
      <c r="BU537" s="79">
        <v>73000000</v>
      </c>
      <c r="BV537" s="79"/>
      <c r="BW537" s="79"/>
      <c r="BX537" s="71">
        <v>292000000</v>
      </c>
      <c r="BY537" s="73">
        <v>73000000</v>
      </c>
      <c r="BZ537" s="73">
        <v>0</v>
      </c>
      <c r="CA537" s="73">
        <v>0</v>
      </c>
      <c r="CB537" s="73">
        <v>0</v>
      </c>
      <c r="CC537" s="73">
        <v>0</v>
      </c>
      <c r="CD537" s="73">
        <v>0</v>
      </c>
      <c r="CE537" s="73">
        <v>0</v>
      </c>
      <c r="CF537" s="73">
        <v>0</v>
      </c>
      <c r="CG537" s="73">
        <v>0</v>
      </c>
      <c r="CH537" s="73">
        <v>219000000</v>
      </c>
      <c r="CI537" s="73">
        <v>0</v>
      </c>
      <c r="CJ537" s="73">
        <v>0</v>
      </c>
      <c r="CK537" s="63" t="s">
        <v>4110</v>
      </c>
      <c r="CL537" s="74" t="s">
        <v>717</v>
      </c>
      <c r="CM537" s="74" t="s">
        <v>718</v>
      </c>
      <c r="CN537" s="74" t="s">
        <v>918</v>
      </c>
      <c r="CO537" s="60">
        <v>3</v>
      </c>
      <c r="CP537" s="61" t="s">
        <v>3472</v>
      </c>
      <c r="CQ537" s="60">
        <v>302</v>
      </c>
      <c r="CR537" s="61" t="s">
        <v>4084</v>
      </c>
      <c r="CS537" s="60">
        <v>30201</v>
      </c>
      <c r="CT537" s="61" t="s">
        <v>4085</v>
      </c>
      <c r="CU537" s="62">
        <v>3020101</v>
      </c>
      <c r="CV537" s="63" t="s">
        <v>4086</v>
      </c>
      <c r="CW537" s="100" t="s">
        <v>4104</v>
      </c>
      <c r="CX537" s="100" t="s">
        <v>3472</v>
      </c>
      <c r="CY537" s="100" t="s">
        <v>4084</v>
      </c>
      <c r="CZ537" s="100" t="s">
        <v>4085</v>
      </c>
      <c r="DA537" s="100" t="s">
        <v>4086</v>
      </c>
    </row>
    <row r="538" spans="2:105" ht="114.75" hidden="1" x14ac:dyDescent="0.25">
      <c r="B538" s="65" t="s">
        <v>4111</v>
      </c>
      <c r="C538" s="65" t="s">
        <v>4112</v>
      </c>
      <c r="D538" s="63" t="s">
        <v>709</v>
      </c>
      <c r="E538" s="65" t="s">
        <v>4081</v>
      </c>
      <c r="F538" s="63" t="s">
        <v>4082</v>
      </c>
      <c r="G538" s="62" t="s">
        <v>240</v>
      </c>
      <c r="H538" s="63" t="s">
        <v>710</v>
      </c>
      <c r="I538" s="63" t="s">
        <v>185</v>
      </c>
      <c r="J538" s="311">
        <v>2105</v>
      </c>
      <c r="K538" s="310">
        <v>0</v>
      </c>
      <c r="L538" s="63" t="s">
        <v>778</v>
      </c>
      <c r="M538" s="63" t="s">
        <v>4113</v>
      </c>
      <c r="N538" s="63" t="s">
        <v>4114</v>
      </c>
      <c r="O538" s="63" t="s">
        <v>4115</v>
      </c>
      <c r="P538" s="164" t="s">
        <v>3979</v>
      </c>
      <c r="Q538" s="63" t="s">
        <v>4116</v>
      </c>
      <c r="R538" s="63"/>
      <c r="S538" s="68">
        <v>1</v>
      </c>
      <c r="T538" s="69">
        <v>1</v>
      </c>
      <c r="U538" s="69">
        <v>1</v>
      </c>
      <c r="V538" s="69">
        <v>1</v>
      </c>
      <c r="W538" s="69">
        <v>1</v>
      </c>
      <c r="X538" s="71">
        <v>200000000</v>
      </c>
      <c r="Y538" s="79"/>
      <c r="Z538" s="79"/>
      <c r="AA538" s="79"/>
      <c r="AB538" s="79"/>
      <c r="AC538" s="79"/>
      <c r="AD538" s="79"/>
      <c r="AE538" s="79"/>
      <c r="AF538" s="79"/>
      <c r="AG538" s="79"/>
      <c r="AH538" s="79">
        <v>200000000</v>
      </c>
      <c r="AI538" s="79"/>
      <c r="AJ538" s="79"/>
      <c r="AK538" s="71">
        <v>0</v>
      </c>
      <c r="AL538" s="79"/>
      <c r="AM538" s="79"/>
      <c r="AN538" s="79"/>
      <c r="AO538" s="79"/>
      <c r="AP538" s="79"/>
      <c r="AQ538" s="79"/>
      <c r="AR538" s="79"/>
      <c r="AS538" s="79"/>
      <c r="AT538" s="79"/>
      <c r="AU538" s="79"/>
      <c r="AV538" s="79"/>
      <c r="AW538" s="79"/>
      <c r="AX538" s="71">
        <v>0</v>
      </c>
      <c r="AY538" s="79"/>
      <c r="AZ538" s="79"/>
      <c r="BA538" s="79"/>
      <c r="BB538" s="79"/>
      <c r="BC538" s="79"/>
      <c r="BD538" s="79"/>
      <c r="BE538" s="79"/>
      <c r="BF538" s="79"/>
      <c r="BG538" s="79"/>
      <c r="BH538" s="79"/>
      <c r="BI538" s="79"/>
      <c r="BJ538" s="79"/>
      <c r="BK538" s="71">
        <v>0</v>
      </c>
      <c r="BL538" s="79"/>
      <c r="BM538" s="79"/>
      <c r="BN538" s="79"/>
      <c r="BO538" s="79"/>
      <c r="BP538" s="79"/>
      <c r="BQ538" s="79"/>
      <c r="BR538" s="79"/>
      <c r="BS538" s="79"/>
      <c r="BT538" s="79"/>
      <c r="BU538" s="79"/>
      <c r="BV538" s="79"/>
      <c r="BW538" s="79"/>
      <c r="BX538" s="71">
        <v>200000000</v>
      </c>
      <c r="BY538" s="73">
        <v>0</v>
      </c>
      <c r="BZ538" s="73">
        <v>0</v>
      </c>
      <c r="CA538" s="73">
        <v>0</v>
      </c>
      <c r="CB538" s="73">
        <v>0</v>
      </c>
      <c r="CC538" s="73">
        <v>0</v>
      </c>
      <c r="CD538" s="73">
        <v>0</v>
      </c>
      <c r="CE538" s="73">
        <v>0</v>
      </c>
      <c r="CF538" s="73">
        <v>0</v>
      </c>
      <c r="CG538" s="73">
        <v>0</v>
      </c>
      <c r="CH538" s="73">
        <v>200000000</v>
      </c>
      <c r="CI538" s="73">
        <v>0</v>
      </c>
      <c r="CJ538" s="73">
        <v>0</v>
      </c>
      <c r="CK538" s="63" t="s">
        <v>4117</v>
      </c>
      <c r="CL538" s="74" t="s">
        <v>717</v>
      </c>
      <c r="CM538" s="74" t="s">
        <v>718</v>
      </c>
      <c r="CN538" s="74" t="s">
        <v>918</v>
      </c>
      <c r="CO538" s="60">
        <v>3</v>
      </c>
      <c r="CP538" s="61" t="s">
        <v>3472</v>
      </c>
      <c r="CQ538" s="60">
        <v>302</v>
      </c>
      <c r="CR538" s="61" t="s">
        <v>4084</v>
      </c>
      <c r="CS538" s="60">
        <v>30201</v>
      </c>
      <c r="CT538" s="61" t="s">
        <v>4085</v>
      </c>
      <c r="CU538" s="62">
        <v>3020101</v>
      </c>
      <c r="CV538" s="63" t="s">
        <v>4086</v>
      </c>
      <c r="CW538" s="100" t="s">
        <v>4087</v>
      </c>
      <c r="CX538" s="100" t="s">
        <v>3472</v>
      </c>
      <c r="CY538" s="100" t="s">
        <v>4084</v>
      </c>
      <c r="CZ538" s="100" t="s">
        <v>4085</v>
      </c>
      <c r="DA538" s="100" t="s">
        <v>4086</v>
      </c>
    </row>
    <row r="539" spans="2:105" ht="114.75" hidden="1" x14ac:dyDescent="0.25">
      <c r="B539" s="65" t="s">
        <v>4118</v>
      </c>
      <c r="C539" s="65" t="s">
        <v>4119</v>
      </c>
      <c r="D539" s="63" t="s">
        <v>709</v>
      </c>
      <c r="E539" s="65" t="s">
        <v>4081</v>
      </c>
      <c r="F539" s="63" t="s">
        <v>4082</v>
      </c>
      <c r="G539" s="62" t="s">
        <v>240</v>
      </c>
      <c r="H539" s="63" t="s">
        <v>710</v>
      </c>
      <c r="I539" s="63" t="s">
        <v>185</v>
      </c>
      <c r="J539" s="311">
        <v>2105</v>
      </c>
      <c r="K539" s="310">
        <v>0</v>
      </c>
      <c r="L539" s="63" t="s">
        <v>4120</v>
      </c>
      <c r="M539" s="63" t="s">
        <v>4121</v>
      </c>
      <c r="N539" s="63" t="s">
        <v>4122</v>
      </c>
      <c r="O539" s="63" t="s">
        <v>4123</v>
      </c>
      <c r="P539" s="164" t="s">
        <v>3979</v>
      </c>
      <c r="Q539" s="63" t="s">
        <v>4124</v>
      </c>
      <c r="R539" s="63"/>
      <c r="S539" s="68">
        <v>1</v>
      </c>
      <c r="T539" s="69">
        <v>1</v>
      </c>
      <c r="U539" s="69">
        <v>1</v>
      </c>
      <c r="V539" s="69">
        <v>1</v>
      </c>
      <c r="W539" s="69">
        <v>1</v>
      </c>
      <c r="X539" s="71">
        <v>400000000</v>
      </c>
      <c r="Y539" s="79"/>
      <c r="Z539" s="79"/>
      <c r="AA539" s="79"/>
      <c r="AB539" s="79"/>
      <c r="AC539" s="79"/>
      <c r="AD539" s="79"/>
      <c r="AE539" s="79"/>
      <c r="AF539" s="79"/>
      <c r="AG539" s="79"/>
      <c r="AH539" s="79">
        <v>400000000</v>
      </c>
      <c r="AI539" s="79"/>
      <c r="AJ539" s="79"/>
      <c r="AK539" s="71">
        <v>0</v>
      </c>
      <c r="AL539" s="79"/>
      <c r="AM539" s="79"/>
      <c r="AN539" s="79"/>
      <c r="AO539" s="79"/>
      <c r="AP539" s="79"/>
      <c r="AQ539" s="79"/>
      <c r="AR539" s="79"/>
      <c r="AS539" s="79"/>
      <c r="AT539" s="79"/>
      <c r="AU539" s="79"/>
      <c r="AV539" s="79"/>
      <c r="AW539" s="79"/>
      <c r="AX539" s="71">
        <v>0</v>
      </c>
      <c r="AY539" s="79"/>
      <c r="AZ539" s="79"/>
      <c r="BA539" s="79"/>
      <c r="BB539" s="79"/>
      <c r="BC539" s="79"/>
      <c r="BD539" s="79"/>
      <c r="BE539" s="79"/>
      <c r="BF539" s="79"/>
      <c r="BG539" s="79"/>
      <c r="BH539" s="79"/>
      <c r="BI539" s="79"/>
      <c r="BJ539" s="79"/>
      <c r="BK539" s="71">
        <v>0</v>
      </c>
      <c r="BL539" s="79"/>
      <c r="BM539" s="79"/>
      <c r="BN539" s="79"/>
      <c r="BO539" s="79"/>
      <c r="BP539" s="79"/>
      <c r="BQ539" s="79"/>
      <c r="BR539" s="79"/>
      <c r="BS539" s="79"/>
      <c r="BT539" s="79"/>
      <c r="BU539" s="79"/>
      <c r="BV539" s="79"/>
      <c r="BW539" s="79"/>
      <c r="BX539" s="71">
        <v>400000000</v>
      </c>
      <c r="BY539" s="73">
        <v>0</v>
      </c>
      <c r="BZ539" s="73">
        <v>0</v>
      </c>
      <c r="CA539" s="73">
        <v>0</v>
      </c>
      <c r="CB539" s="73">
        <v>0</v>
      </c>
      <c r="CC539" s="73">
        <v>0</v>
      </c>
      <c r="CD539" s="73">
        <v>0</v>
      </c>
      <c r="CE539" s="73">
        <v>0</v>
      </c>
      <c r="CF539" s="73">
        <v>0</v>
      </c>
      <c r="CG539" s="73">
        <v>0</v>
      </c>
      <c r="CH539" s="73">
        <v>400000000</v>
      </c>
      <c r="CI539" s="73">
        <v>0</v>
      </c>
      <c r="CJ539" s="73">
        <v>0</v>
      </c>
      <c r="CK539" s="63" t="s">
        <v>4125</v>
      </c>
      <c r="CL539" s="74" t="s">
        <v>717</v>
      </c>
      <c r="CM539" s="74" t="s">
        <v>718</v>
      </c>
      <c r="CN539" s="74" t="s">
        <v>918</v>
      </c>
      <c r="CO539" s="60">
        <v>3</v>
      </c>
      <c r="CP539" s="61" t="s">
        <v>3472</v>
      </c>
      <c r="CQ539" s="60">
        <v>302</v>
      </c>
      <c r="CR539" s="61" t="s">
        <v>4084</v>
      </c>
      <c r="CS539" s="60">
        <v>30201</v>
      </c>
      <c r="CT539" s="61" t="s">
        <v>4085</v>
      </c>
      <c r="CU539" s="62">
        <v>3020101</v>
      </c>
      <c r="CV539" s="63" t="s">
        <v>4086</v>
      </c>
      <c r="CW539" s="100" t="s">
        <v>4087</v>
      </c>
      <c r="CX539" s="100" t="s">
        <v>3472</v>
      </c>
      <c r="CY539" s="100" t="s">
        <v>4084</v>
      </c>
      <c r="CZ539" s="100" t="s">
        <v>4085</v>
      </c>
      <c r="DA539" s="100" t="s">
        <v>4086</v>
      </c>
    </row>
    <row r="540" spans="2:105" ht="114.75" hidden="1" x14ac:dyDescent="0.25">
      <c r="B540" s="65" t="s">
        <v>4126</v>
      </c>
      <c r="C540" s="65" t="s">
        <v>4127</v>
      </c>
      <c r="D540" s="100" t="s">
        <v>709</v>
      </c>
      <c r="E540" s="65" t="s">
        <v>4081</v>
      </c>
      <c r="F540" s="63" t="s">
        <v>4082</v>
      </c>
      <c r="G540" s="62" t="s">
        <v>240</v>
      </c>
      <c r="H540" s="63" t="s">
        <v>710</v>
      </c>
      <c r="I540" s="63" t="s">
        <v>185</v>
      </c>
      <c r="J540" s="311">
        <v>2015</v>
      </c>
      <c r="K540" s="310">
        <v>0</v>
      </c>
      <c r="L540" s="63" t="s">
        <v>778</v>
      </c>
      <c r="M540" s="63" t="s">
        <v>4128</v>
      </c>
      <c r="N540" s="63" t="s">
        <v>4129</v>
      </c>
      <c r="O540" s="63" t="s">
        <v>4130</v>
      </c>
      <c r="P540" s="164" t="s">
        <v>3979</v>
      </c>
      <c r="Q540" s="63" t="s">
        <v>4131</v>
      </c>
      <c r="R540" s="63"/>
      <c r="S540" s="68">
        <v>1</v>
      </c>
      <c r="T540" s="69">
        <v>1</v>
      </c>
      <c r="U540" s="69">
        <v>1</v>
      </c>
      <c r="V540" s="69">
        <v>1</v>
      </c>
      <c r="W540" s="69">
        <v>1</v>
      </c>
      <c r="X540" s="71">
        <v>100000000</v>
      </c>
      <c r="Y540" s="79"/>
      <c r="Z540" s="79"/>
      <c r="AA540" s="79"/>
      <c r="AB540" s="79"/>
      <c r="AC540" s="79"/>
      <c r="AD540" s="79"/>
      <c r="AE540" s="79"/>
      <c r="AF540" s="79"/>
      <c r="AG540" s="79">
        <v>100000000</v>
      </c>
      <c r="AH540" s="79"/>
      <c r="AI540" s="79"/>
      <c r="AJ540" s="79"/>
      <c r="AK540" s="71">
        <v>0</v>
      </c>
      <c r="AL540" s="79"/>
      <c r="AM540" s="79"/>
      <c r="AN540" s="79"/>
      <c r="AO540" s="79"/>
      <c r="AP540" s="79"/>
      <c r="AQ540" s="79"/>
      <c r="AR540" s="79"/>
      <c r="AS540" s="79"/>
      <c r="AT540" s="79"/>
      <c r="AU540" s="79"/>
      <c r="AV540" s="79"/>
      <c r="AW540" s="79"/>
      <c r="AX540" s="71">
        <v>0</v>
      </c>
      <c r="AY540" s="79"/>
      <c r="AZ540" s="79"/>
      <c r="BA540" s="79"/>
      <c r="BB540" s="79"/>
      <c r="BC540" s="79"/>
      <c r="BD540" s="79"/>
      <c r="BE540" s="79"/>
      <c r="BF540" s="79"/>
      <c r="BG540" s="79"/>
      <c r="BH540" s="79"/>
      <c r="BI540" s="79"/>
      <c r="BJ540" s="79"/>
      <c r="BK540" s="71">
        <v>0</v>
      </c>
      <c r="BL540" s="79"/>
      <c r="BM540" s="79"/>
      <c r="BN540" s="79"/>
      <c r="BO540" s="79"/>
      <c r="BP540" s="79"/>
      <c r="BQ540" s="79"/>
      <c r="BR540" s="79"/>
      <c r="BS540" s="79"/>
      <c r="BT540" s="79"/>
      <c r="BU540" s="79"/>
      <c r="BV540" s="79"/>
      <c r="BW540" s="79"/>
      <c r="BX540" s="71">
        <v>100000000</v>
      </c>
      <c r="BY540" s="73">
        <v>0</v>
      </c>
      <c r="BZ540" s="73">
        <v>0</v>
      </c>
      <c r="CA540" s="73">
        <v>0</v>
      </c>
      <c r="CB540" s="73">
        <v>0</v>
      </c>
      <c r="CC540" s="73">
        <v>0</v>
      </c>
      <c r="CD540" s="73">
        <v>0</v>
      </c>
      <c r="CE540" s="73">
        <v>0</v>
      </c>
      <c r="CF540" s="73">
        <v>0</v>
      </c>
      <c r="CG540" s="73">
        <v>100000000</v>
      </c>
      <c r="CH540" s="73">
        <v>0</v>
      </c>
      <c r="CI540" s="73">
        <v>0</v>
      </c>
      <c r="CJ540" s="73">
        <v>0</v>
      </c>
      <c r="CK540" s="63" t="s">
        <v>4132</v>
      </c>
      <c r="CL540" s="74" t="s">
        <v>717</v>
      </c>
      <c r="CM540" s="74" t="s">
        <v>718</v>
      </c>
      <c r="CN540" s="74" t="s">
        <v>918</v>
      </c>
      <c r="CO540" s="60">
        <v>3</v>
      </c>
      <c r="CP540" s="61" t="s">
        <v>3472</v>
      </c>
      <c r="CQ540" s="60">
        <v>302</v>
      </c>
      <c r="CR540" s="61" t="s">
        <v>4084</v>
      </c>
      <c r="CS540" s="60">
        <v>30201</v>
      </c>
      <c r="CT540" s="61" t="s">
        <v>4085</v>
      </c>
      <c r="CU540" s="62">
        <v>3020101</v>
      </c>
      <c r="CV540" s="63" t="s">
        <v>4086</v>
      </c>
      <c r="CW540" s="100" t="s">
        <v>4087</v>
      </c>
      <c r="CX540" s="100" t="s">
        <v>3472</v>
      </c>
      <c r="CY540" s="100" t="s">
        <v>4084</v>
      </c>
      <c r="CZ540" s="100" t="s">
        <v>4085</v>
      </c>
      <c r="DA540" s="100" t="s">
        <v>4086</v>
      </c>
    </row>
    <row r="541" spans="2:105" ht="114.75" hidden="1" x14ac:dyDescent="0.25">
      <c r="B541" s="65" t="s">
        <v>4133</v>
      </c>
      <c r="C541" s="75" t="s">
        <v>4134</v>
      </c>
      <c r="D541" s="100" t="s">
        <v>709</v>
      </c>
      <c r="E541" s="65" t="s">
        <v>4081</v>
      </c>
      <c r="F541" s="63" t="s">
        <v>4082</v>
      </c>
      <c r="G541" s="62" t="s">
        <v>240</v>
      </c>
      <c r="H541" s="63" t="s">
        <v>710</v>
      </c>
      <c r="I541" s="63" t="s">
        <v>185</v>
      </c>
      <c r="J541" s="311">
        <v>2015</v>
      </c>
      <c r="K541" s="310">
        <v>0</v>
      </c>
      <c r="L541" s="63" t="s">
        <v>778</v>
      </c>
      <c r="M541" s="63" t="s">
        <v>4135</v>
      </c>
      <c r="N541" s="63" t="s">
        <v>4136</v>
      </c>
      <c r="O541" s="63" t="s">
        <v>4137</v>
      </c>
      <c r="P541" s="164" t="s">
        <v>3979</v>
      </c>
      <c r="Q541" s="63" t="s">
        <v>4138</v>
      </c>
      <c r="R541" s="63"/>
      <c r="S541" s="68">
        <v>1</v>
      </c>
      <c r="T541" s="69">
        <v>1</v>
      </c>
      <c r="U541" s="69">
        <v>1</v>
      </c>
      <c r="V541" s="69">
        <v>1</v>
      </c>
      <c r="W541" s="69">
        <v>1</v>
      </c>
      <c r="X541" s="71">
        <v>120000000</v>
      </c>
      <c r="Y541" s="79"/>
      <c r="Z541" s="79"/>
      <c r="AA541" s="79"/>
      <c r="AB541" s="79"/>
      <c r="AC541" s="79"/>
      <c r="AD541" s="79"/>
      <c r="AE541" s="79"/>
      <c r="AF541" s="79"/>
      <c r="AG541" s="78">
        <v>60000000</v>
      </c>
      <c r="AH541" s="78">
        <v>60000000</v>
      </c>
      <c r="AI541" s="79"/>
      <c r="AJ541" s="79"/>
      <c r="AK541" s="71">
        <v>240000000</v>
      </c>
      <c r="AL541" s="79"/>
      <c r="AM541" s="79"/>
      <c r="AN541" s="79"/>
      <c r="AO541" s="79"/>
      <c r="AP541" s="79"/>
      <c r="AQ541" s="79"/>
      <c r="AR541" s="79"/>
      <c r="AS541" s="79"/>
      <c r="AT541" s="78">
        <v>120000000</v>
      </c>
      <c r="AU541" s="78">
        <v>120000000</v>
      </c>
      <c r="AV541" s="79"/>
      <c r="AW541" s="79"/>
      <c r="AX541" s="71">
        <v>240000000</v>
      </c>
      <c r="AY541" s="79"/>
      <c r="AZ541" s="79"/>
      <c r="BA541" s="79"/>
      <c r="BB541" s="79"/>
      <c r="BC541" s="79"/>
      <c r="BD541" s="79"/>
      <c r="BE541" s="79"/>
      <c r="BF541" s="79"/>
      <c r="BG541" s="78">
        <v>120000000</v>
      </c>
      <c r="BH541" s="78">
        <v>120000000</v>
      </c>
      <c r="BI541" s="79"/>
      <c r="BJ541" s="79"/>
      <c r="BK541" s="71">
        <v>0</v>
      </c>
      <c r="BL541" s="79"/>
      <c r="BM541" s="79"/>
      <c r="BN541" s="79"/>
      <c r="BO541" s="79"/>
      <c r="BP541" s="79"/>
      <c r="BQ541" s="79"/>
      <c r="BR541" s="79"/>
      <c r="BS541" s="79"/>
      <c r="BT541" s="78"/>
      <c r="BU541" s="78"/>
      <c r="BV541" s="79"/>
      <c r="BW541" s="79"/>
      <c r="BX541" s="71">
        <v>600000000</v>
      </c>
      <c r="BY541" s="73">
        <v>0</v>
      </c>
      <c r="BZ541" s="73">
        <v>0</v>
      </c>
      <c r="CA541" s="73">
        <v>0</v>
      </c>
      <c r="CB541" s="73">
        <v>0</v>
      </c>
      <c r="CC541" s="73">
        <v>0</v>
      </c>
      <c r="CD541" s="73">
        <v>0</v>
      </c>
      <c r="CE541" s="73">
        <v>0</v>
      </c>
      <c r="CF541" s="73">
        <v>0</v>
      </c>
      <c r="CG541" s="73">
        <v>300000000</v>
      </c>
      <c r="CH541" s="73">
        <v>300000000</v>
      </c>
      <c r="CI541" s="73">
        <v>0</v>
      </c>
      <c r="CJ541" s="73">
        <v>0</v>
      </c>
      <c r="CK541" s="63" t="s">
        <v>4139</v>
      </c>
      <c r="CL541" s="74" t="s">
        <v>717</v>
      </c>
      <c r="CM541" s="74" t="s">
        <v>718</v>
      </c>
      <c r="CN541" s="74" t="s">
        <v>918</v>
      </c>
      <c r="CO541" s="60">
        <v>3</v>
      </c>
      <c r="CP541" s="61" t="s">
        <v>3472</v>
      </c>
      <c r="CQ541" s="60">
        <v>302</v>
      </c>
      <c r="CR541" s="61" t="s">
        <v>4084</v>
      </c>
      <c r="CS541" s="60">
        <v>30201</v>
      </c>
      <c r="CT541" s="61" t="s">
        <v>4085</v>
      </c>
      <c r="CU541" s="62">
        <v>3020101</v>
      </c>
      <c r="CV541" s="63" t="s">
        <v>4086</v>
      </c>
      <c r="CW541" s="100" t="s">
        <v>4087</v>
      </c>
      <c r="CX541" s="100" t="s">
        <v>3472</v>
      </c>
      <c r="CY541" s="100" t="s">
        <v>4084</v>
      </c>
      <c r="CZ541" s="100" t="s">
        <v>4085</v>
      </c>
      <c r="DA541" s="100" t="s">
        <v>4086</v>
      </c>
    </row>
    <row r="542" spans="2:105" ht="114.75" hidden="1" x14ac:dyDescent="0.25">
      <c r="B542" s="65" t="s">
        <v>4140</v>
      </c>
      <c r="C542" s="75" t="s">
        <v>4141</v>
      </c>
      <c r="D542" s="100" t="s">
        <v>709</v>
      </c>
      <c r="E542" s="65" t="s">
        <v>4081</v>
      </c>
      <c r="F542" s="63" t="s">
        <v>4082</v>
      </c>
      <c r="G542" s="62" t="s">
        <v>240</v>
      </c>
      <c r="H542" s="63" t="s">
        <v>710</v>
      </c>
      <c r="I542" s="63" t="s">
        <v>185</v>
      </c>
      <c r="J542" s="311">
        <v>2015</v>
      </c>
      <c r="K542" s="310">
        <v>0</v>
      </c>
      <c r="L542" s="63" t="s">
        <v>778</v>
      </c>
      <c r="M542" s="63" t="s">
        <v>4142</v>
      </c>
      <c r="N542" s="63" t="s">
        <v>4143</v>
      </c>
      <c r="O542" s="63" t="s">
        <v>4144</v>
      </c>
      <c r="P542" s="164" t="s">
        <v>3979</v>
      </c>
      <c r="Q542" s="63" t="s">
        <v>4145</v>
      </c>
      <c r="R542" s="63"/>
      <c r="S542" s="68">
        <v>1</v>
      </c>
      <c r="T542" s="69">
        <v>1</v>
      </c>
      <c r="U542" s="69">
        <v>1</v>
      </c>
      <c r="V542" s="69">
        <v>1</v>
      </c>
      <c r="W542" s="69">
        <v>1</v>
      </c>
      <c r="X542" s="71">
        <v>150000000</v>
      </c>
      <c r="Y542" s="78"/>
      <c r="Z542" s="79"/>
      <c r="AA542" s="79"/>
      <c r="AB542" s="79"/>
      <c r="AC542" s="79"/>
      <c r="AD542" s="79"/>
      <c r="AE542" s="79"/>
      <c r="AF542" s="79"/>
      <c r="AG542" s="79"/>
      <c r="AH542" s="79">
        <v>150000000</v>
      </c>
      <c r="AI542" s="79"/>
      <c r="AJ542" s="79"/>
      <c r="AK542" s="71">
        <v>150000000</v>
      </c>
      <c r="AL542" s="78"/>
      <c r="AM542" s="79"/>
      <c r="AN542" s="79"/>
      <c r="AO542" s="79"/>
      <c r="AP542" s="79"/>
      <c r="AQ542" s="79"/>
      <c r="AR542" s="79"/>
      <c r="AS542" s="79"/>
      <c r="AT542" s="79"/>
      <c r="AU542" s="79">
        <v>150000000</v>
      </c>
      <c r="AV542" s="79"/>
      <c r="AW542" s="79"/>
      <c r="AX542" s="71">
        <v>0</v>
      </c>
      <c r="AY542" s="78"/>
      <c r="AZ542" s="79"/>
      <c r="BA542" s="79"/>
      <c r="BB542" s="79"/>
      <c r="BC542" s="79"/>
      <c r="BD542" s="79"/>
      <c r="BE542" s="79"/>
      <c r="BF542" s="79"/>
      <c r="BG542" s="79"/>
      <c r="BH542" s="79"/>
      <c r="BI542" s="79"/>
      <c r="BJ542" s="79"/>
      <c r="BK542" s="71">
        <v>0</v>
      </c>
      <c r="BL542" s="78"/>
      <c r="BM542" s="79"/>
      <c r="BN542" s="79"/>
      <c r="BO542" s="79"/>
      <c r="BP542" s="79"/>
      <c r="BQ542" s="79"/>
      <c r="BR542" s="79"/>
      <c r="BS542" s="79"/>
      <c r="BT542" s="79"/>
      <c r="BU542" s="79"/>
      <c r="BV542" s="79"/>
      <c r="BW542" s="79"/>
      <c r="BX542" s="71">
        <v>300000000</v>
      </c>
      <c r="BY542" s="73">
        <v>0</v>
      </c>
      <c r="BZ542" s="73">
        <v>0</v>
      </c>
      <c r="CA542" s="73">
        <v>0</v>
      </c>
      <c r="CB542" s="73">
        <v>0</v>
      </c>
      <c r="CC542" s="73">
        <v>0</v>
      </c>
      <c r="CD542" s="73">
        <v>0</v>
      </c>
      <c r="CE542" s="73">
        <v>0</v>
      </c>
      <c r="CF542" s="73">
        <v>0</v>
      </c>
      <c r="CG542" s="73">
        <v>0</v>
      </c>
      <c r="CH542" s="73">
        <v>300000000</v>
      </c>
      <c r="CI542" s="73">
        <v>0</v>
      </c>
      <c r="CJ542" s="73">
        <v>0</v>
      </c>
      <c r="CK542" s="63" t="s">
        <v>4146</v>
      </c>
      <c r="CL542" s="74" t="s">
        <v>717</v>
      </c>
      <c r="CM542" s="74" t="s">
        <v>718</v>
      </c>
      <c r="CN542" s="74" t="s">
        <v>918</v>
      </c>
      <c r="CO542" s="60">
        <v>3</v>
      </c>
      <c r="CP542" s="61" t="s">
        <v>3472</v>
      </c>
      <c r="CQ542" s="60">
        <v>302</v>
      </c>
      <c r="CR542" s="61" t="s">
        <v>4084</v>
      </c>
      <c r="CS542" s="60">
        <v>30201</v>
      </c>
      <c r="CT542" s="61" t="s">
        <v>4085</v>
      </c>
      <c r="CU542" s="62">
        <v>3020101</v>
      </c>
      <c r="CV542" s="63" t="s">
        <v>4086</v>
      </c>
      <c r="CW542" s="100" t="s">
        <v>4087</v>
      </c>
      <c r="CX542" s="100" t="s">
        <v>3472</v>
      </c>
      <c r="CY542" s="100" t="s">
        <v>4084</v>
      </c>
      <c r="CZ542" s="100" t="s">
        <v>4085</v>
      </c>
      <c r="DA542" s="100" t="s">
        <v>4086</v>
      </c>
    </row>
    <row r="543" spans="2:105" ht="114.75" hidden="1" x14ac:dyDescent="0.25">
      <c r="B543" s="65" t="s">
        <v>4147</v>
      </c>
      <c r="C543" s="65" t="s">
        <v>4148</v>
      </c>
      <c r="D543" s="100" t="s">
        <v>709</v>
      </c>
      <c r="E543" s="65" t="s">
        <v>4081</v>
      </c>
      <c r="F543" s="63" t="s">
        <v>4082</v>
      </c>
      <c r="G543" s="62" t="s">
        <v>240</v>
      </c>
      <c r="H543" s="63" t="s">
        <v>710</v>
      </c>
      <c r="I543" s="63" t="s">
        <v>185</v>
      </c>
      <c r="J543" s="311">
        <v>2015</v>
      </c>
      <c r="K543" s="310">
        <v>0</v>
      </c>
      <c r="L543" s="63" t="s">
        <v>778</v>
      </c>
      <c r="M543" s="63" t="s">
        <v>4149</v>
      </c>
      <c r="N543" s="63" t="s">
        <v>4150</v>
      </c>
      <c r="O543" s="63" t="s">
        <v>4151</v>
      </c>
      <c r="P543" s="164" t="s">
        <v>3979</v>
      </c>
      <c r="Q543" s="63" t="s">
        <v>4152</v>
      </c>
      <c r="R543" s="63"/>
      <c r="S543" s="68">
        <v>0</v>
      </c>
      <c r="T543" s="69">
        <v>1</v>
      </c>
      <c r="U543" s="69">
        <v>0</v>
      </c>
      <c r="V543" s="69">
        <v>0</v>
      </c>
      <c r="W543" s="69">
        <v>0</v>
      </c>
      <c r="X543" s="71">
        <v>0</v>
      </c>
      <c r="Y543" s="79"/>
      <c r="Z543" s="79"/>
      <c r="AA543" s="79"/>
      <c r="AB543" s="79"/>
      <c r="AC543" s="79"/>
      <c r="AD543" s="79"/>
      <c r="AE543" s="79"/>
      <c r="AF543" s="79"/>
      <c r="AG543" s="79"/>
      <c r="AH543" s="79"/>
      <c r="AI543" s="79"/>
      <c r="AJ543" s="79"/>
      <c r="AK543" s="71">
        <v>2300000000</v>
      </c>
      <c r="AL543" s="79"/>
      <c r="AM543" s="79"/>
      <c r="AN543" s="79"/>
      <c r="AO543" s="79"/>
      <c r="AP543" s="79">
        <v>2300000000</v>
      </c>
      <c r="AQ543" s="79"/>
      <c r="AR543" s="79"/>
      <c r="AS543" s="79"/>
      <c r="AT543" s="79"/>
      <c r="AU543" s="79"/>
      <c r="AV543" s="79"/>
      <c r="AW543" s="79"/>
      <c r="AX543" s="71">
        <v>0</v>
      </c>
      <c r="AY543" s="79"/>
      <c r="AZ543" s="79"/>
      <c r="BA543" s="79"/>
      <c r="BB543" s="79"/>
      <c r="BC543" s="79"/>
      <c r="BD543" s="79"/>
      <c r="BE543" s="79"/>
      <c r="BF543" s="79"/>
      <c r="BG543" s="79"/>
      <c r="BH543" s="79"/>
      <c r="BI543" s="79"/>
      <c r="BJ543" s="79"/>
      <c r="BK543" s="71">
        <v>0</v>
      </c>
      <c r="BL543" s="79"/>
      <c r="BM543" s="79"/>
      <c r="BN543" s="79"/>
      <c r="BO543" s="79"/>
      <c r="BP543" s="79"/>
      <c r="BQ543" s="79"/>
      <c r="BR543" s="79"/>
      <c r="BS543" s="79"/>
      <c r="BT543" s="79"/>
      <c r="BU543" s="79"/>
      <c r="BV543" s="79"/>
      <c r="BW543" s="79"/>
      <c r="BX543" s="71">
        <v>2300000000</v>
      </c>
      <c r="BY543" s="73">
        <v>0</v>
      </c>
      <c r="BZ543" s="73">
        <v>0</v>
      </c>
      <c r="CA543" s="73">
        <v>0</v>
      </c>
      <c r="CB543" s="73">
        <v>0</v>
      </c>
      <c r="CC543" s="73">
        <v>2300000000</v>
      </c>
      <c r="CD543" s="73">
        <v>0</v>
      </c>
      <c r="CE543" s="73">
        <v>0</v>
      </c>
      <c r="CF543" s="73">
        <v>0</v>
      </c>
      <c r="CG543" s="73">
        <v>0</v>
      </c>
      <c r="CH543" s="73">
        <v>0</v>
      </c>
      <c r="CI543" s="73">
        <v>0</v>
      </c>
      <c r="CJ543" s="73">
        <v>0</v>
      </c>
      <c r="CK543" s="63" t="s">
        <v>4153</v>
      </c>
      <c r="CL543" s="74" t="s">
        <v>717</v>
      </c>
      <c r="CM543" s="74" t="s">
        <v>718</v>
      </c>
      <c r="CN543" s="74" t="s">
        <v>918</v>
      </c>
      <c r="CO543" s="60">
        <v>3</v>
      </c>
      <c r="CP543" s="61" t="s">
        <v>3472</v>
      </c>
      <c r="CQ543" s="60">
        <v>302</v>
      </c>
      <c r="CR543" s="61" t="s">
        <v>4084</v>
      </c>
      <c r="CS543" s="60">
        <v>30201</v>
      </c>
      <c r="CT543" s="61" t="s">
        <v>4085</v>
      </c>
      <c r="CU543" s="62">
        <v>3020101</v>
      </c>
      <c r="CV543" s="63" t="s">
        <v>4086</v>
      </c>
      <c r="CW543" s="100" t="s">
        <v>4087</v>
      </c>
      <c r="CX543" s="100" t="s">
        <v>3472</v>
      </c>
      <c r="CY543" s="100" t="s">
        <v>4084</v>
      </c>
      <c r="CZ543" s="100" t="s">
        <v>4085</v>
      </c>
      <c r="DA543" s="100" t="s">
        <v>4086</v>
      </c>
    </row>
    <row r="544" spans="2:105" ht="114.75" hidden="1" x14ac:dyDescent="0.25">
      <c r="B544" s="65" t="s">
        <v>4154</v>
      </c>
      <c r="C544" s="65" t="s">
        <v>4155</v>
      </c>
      <c r="D544" s="63" t="s">
        <v>709</v>
      </c>
      <c r="E544" s="65" t="s">
        <v>4081</v>
      </c>
      <c r="F544" s="63" t="s">
        <v>4082</v>
      </c>
      <c r="G544" s="62" t="s">
        <v>240</v>
      </c>
      <c r="H544" s="63" t="s">
        <v>710</v>
      </c>
      <c r="I544" s="63" t="s">
        <v>185</v>
      </c>
      <c r="J544" s="311">
        <v>2015</v>
      </c>
      <c r="K544" s="310">
        <v>0</v>
      </c>
      <c r="L544" s="63" t="s">
        <v>778</v>
      </c>
      <c r="M544" s="63" t="s">
        <v>4156</v>
      </c>
      <c r="N544" s="63" t="s">
        <v>4157</v>
      </c>
      <c r="O544" s="63" t="s">
        <v>4158</v>
      </c>
      <c r="P544" s="164" t="s">
        <v>3979</v>
      </c>
      <c r="Q544" s="63" t="s">
        <v>4152</v>
      </c>
      <c r="R544" s="63"/>
      <c r="S544" s="68">
        <v>0</v>
      </c>
      <c r="T544" s="69">
        <v>1</v>
      </c>
      <c r="U544" s="69">
        <v>0</v>
      </c>
      <c r="V544" s="69">
        <v>0</v>
      </c>
      <c r="W544" s="69">
        <v>0</v>
      </c>
      <c r="X544" s="71">
        <v>0</v>
      </c>
      <c r="Y544" s="79"/>
      <c r="Z544" s="79"/>
      <c r="AA544" s="79"/>
      <c r="AB544" s="79"/>
      <c r="AC544" s="79"/>
      <c r="AD544" s="79"/>
      <c r="AE544" s="79"/>
      <c r="AF544" s="79"/>
      <c r="AG544" s="79"/>
      <c r="AH544" s="79"/>
      <c r="AI544" s="79"/>
      <c r="AJ544" s="79"/>
      <c r="AK544" s="71">
        <v>30000000000</v>
      </c>
      <c r="AL544" s="79"/>
      <c r="AM544" s="79"/>
      <c r="AN544" s="79"/>
      <c r="AO544" s="79"/>
      <c r="AP544" s="79">
        <v>5000000000</v>
      </c>
      <c r="AQ544" s="79"/>
      <c r="AR544" s="79"/>
      <c r="AS544" s="79"/>
      <c r="AT544" s="79">
        <v>23500000000</v>
      </c>
      <c r="AU544" s="79">
        <v>1500000000</v>
      </c>
      <c r="AV544" s="79"/>
      <c r="AW544" s="79"/>
      <c r="AX544" s="71">
        <v>30000000000</v>
      </c>
      <c r="AY544" s="79"/>
      <c r="AZ544" s="79"/>
      <c r="BA544" s="79"/>
      <c r="BB544" s="79"/>
      <c r="BC544" s="79">
        <v>5000000000</v>
      </c>
      <c r="BD544" s="79"/>
      <c r="BE544" s="79"/>
      <c r="BF544" s="79"/>
      <c r="BG544" s="79">
        <v>23500000000</v>
      </c>
      <c r="BH544" s="79">
        <v>1500000000</v>
      </c>
      <c r="BI544" s="79"/>
      <c r="BJ544" s="79"/>
      <c r="BK544" s="71">
        <v>0</v>
      </c>
      <c r="BL544" s="79"/>
      <c r="BM544" s="79"/>
      <c r="BN544" s="79"/>
      <c r="BO544" s="79"/>
      <c r="BP544" s="79"/>
      <c r="BQ544" s="79"/>
      <c r="BR544" s="79"/>
      <c r="BS544" s="79"/>
      <c r="BT544" s="79"/>
      <c r="BU544" s="79"/>
      <c r="BV544" s="79"/>
      <c r="BW544" s="79"/>
      <c r="BX544" s="71">
        <v>60000000000</v>
      </c>
      <c r="BY544" s="73">
        <v>0</v>
      </c>
      <c r="BZ544" s="73">
        <v>0</v>
      </c>
      <c r="CA544" s="73">
        <v>0</v>
      </c>
      <c r="CB544" s="73">
        <v>0</v>
      </c>
      <c r="CC544" s="73">
        <v>10000000000</v>
      </c>
      <c r="CD544" s="73">
        <v>0</v>
      </c>
      <c r="CE544" s="73">
        <v>0</v>
      </c>
      <c r="CF544" s="73">
        <v>0</v>
      </c>
      <c r="CG544" s="73">
        <v>47000000000</v>
      </c>
      <c r="CH544" s="73">
        <v>3000000000</v>
      </c>
      <c r="CI544" s="73">
        <v>0</v>
      </c>
      <c r="CJ544" s="73">
        <v>0</v>
      </c>
      <c r="CK544" s="63" t="s">
        <v>4159</v>
      </c>
      <c r="CL544" s="74" t="s">
        <v>717</v>
      </c>
      <c r="CM544" s="74" t="s">
        <v>718</v>
      </c>
      <c r="CN544" s="74" t="s">
        <v>918</v>
      </c>
      <c r="CO544" s="60">
        <v>3</v>
      </c>
      <c r="CP544" s="61" t="s">
        <v>3472</v>
      </c>
      <c r="CQ544" s="60">
        <v>302</v>
      </c>
      <c r="CR544" s="61" t="s">
        <v>4084</v>
      </c>
      <c r="CS544" s="60">
        <v>30201</v>
      </c>
      <c r="CT544" s="61" t="s">
        <v>4085</v>
      </c>
      <c r="CU544" s="62">
        <v>3020101</v>
      </c>
      <c r="CV544" s="63" t="s">
        <v>4086</v>
      </c>
      <c r="CW544" s="100" t="s">
        <v>4087</v>
      </c>
      <c r="CX544" s="100" t="s">
        <v>3472</v>
      </c>
      <c r="CY544" s="100" t="s">
        <v>4084</v>
      </c>
      <c r="CZ544" s="100" t="s">
        <v>4085</v>
      </c>
      <c r="DA544" s="100" t="s">
        <v>4086</v>
      </c>
    </row>
    <row r="545" spans="2:105" ht="178.5" hidden="1" x14ac:dyDescent="0.25">
      <c r="B545" s="65" t="s">
        <v>4160</v>
      </c>
      <c r="C545" s="75" t="s">
        <v>4161</v>
      </c>
      <c r="D545" s="63" t="s">
        <v>709</v>
      </c>
      <c r="E545" s="65" t="s">
        <v>4162</v>
      </c>
      <c r="F545" s="63" t="s">
        <v>4163</v>
      </c>
      <c r="G545" s="62" t="s">
        <v>240</v>
      </c>
      <c r="H545" s="63" t="s">
        <v>710</v>
      </c>
      <c r="I545" s="63" t="s">
        <v>185</v>
      </c>
      <c r="J545" s="311">
        <v>2015</v>
      </c>
      <c r="K545" s="310">
        <v>0</v>
      </c>
      <c r="L545" s="63" t="s">
        <v>778</v>
      </c>
      <c r="M545" s="63" t="s">
        <v>4164</v>
      </c>
      <c r="N545" s="63" t="s">
        <v>4165</v>
      </c>
      <c r="O545" s="63" t="s">
        <v>4166</v>
      </c>
      <c r="P545" s="164" t="s">
        <v>3979</v>
      </c>
      <c r="Q545" s="63" t="s">
        <v>4167</v>
      </c>
      <c r="R545" s="63"/>
      <c r="S545" s="68">
        <v>1</v>
      </c>
      <c r="T545" s="69">
        <v>1</v>
      </c>
      <c r="U545" s="69">
        <v>1</v>
      </c>
      <c r="V545" s="69">
        <v>1</v>
      </c>
      <c r="W545" s="69">
        <v>1</v>
      </c>
      <c r="X545" s="71">
        <v>2000000000</v>
      </c>
      <c r="Y545" s="78"/>
      <c r="Z545" s="79"/>
      <c r="AA545" s="79"/>
      <c r="AB545" s="79"/>
      <c r="AC545" s="79"/>
      <c r="AD545" s="79"/>
      <c r="AE545" s="79"/>
      <c r="AF545" s="79"/>
      <c r="AG545" s="79"/>
      <c r="AH545" s="79">
        <v>2000000000</v>
      </c>
      <c r="AI545" s="79"/>
      <c r="AJ545" s="79"/>
      <c r="AK545" s="71">
        <v>1000000000</v>
      </c>
      <c r="AL545" s="78"/>
      <c r="AM545" s="79"/>
      <c r="AN545" s="79"/>
      <c r="AO545" s="79"/>
      <c r="AP545" s="79"/>
      <c r="AQ545" s="79"/>
      <c r="AR545" s="79"/>
      <c r="AS545" s="79"/>
      <c r="AT545" s="79">
        <v>1000000000</v>
      </c>
      <c r="AU545" s="79"/>
      <c r="AV545" s="79"/>
      <c r="AW545" s="79"/>
      <c r="AX545" s="71">
        <v>1000000000</v>
      </c>
      <c r="AY545" s="78"/>
      <c r="AZ545" s="79"/>
      <c r="BA545" s="79"/>
      <c r="BB545" s="79"/>
      <c r="BC545" s="79"/>
      <c r="BD545" s="79"/>
      <c r="BE545" s="79"/>
      <c r="BF545" s="79"/>
      <c r="BG545" s="79">
        <v>1000000000</v>
      </c>
      <c r="BH545" s="79"/>
      <c r="BI545" s="79"/>
      <c r="BJ545" s="79"/>
      <c r="BK545" s="71">
        <v>0</v>
      </c>
      <c r="BL545" s="78"/>
      <c r="BM545" s="79"/>
      <c r="BN545" s="79"/>
      <c r="BO545" s="79"/>
      <c r="BP545" s="79"/>
      <c r="BQ545" s="79"/>
      <c r="BR545" s="79"/>
      <c r="BS545" s="79"/>
      <c r="BT545" s="79"/>
      <c r="BU545" s="79"/>
      <c r="BV545" s="79"/>
      <c r="BW545" s="79"/>
      <c r="BX545" s="71">
        <v>4000000000</v>
      </c>
      <c r="BY545" s="73">
        <v>0</v>
      </c>
      <c r="BZ545" s="73">
        <v>0</v>
      </c>
      <c r="CA545" s="73">
        <v>0</v>
      </c>
      <c r="CB545" s="73">
        <v>0</v>
      </c>
      <c r="CC545" s="73">
        <v>0</v>
      </c>
      <c r="CD545" s="73">
        <v>0</v>
      </c>
      <c r="CE545" s="73">
        <v>0</v>
      </c>
      <c r="CF545" s="73">
        <v>0</v>
      </c>
      <c r="CG545" s="73">
        <v>2000000000</v>
      </c>
      <c r="CH545" s="73">
        <v>2000000000</v>
      </c>
      <c r="CI545" s="73">
        <v>0</v>
      </c>
      <c r="CJ545" s="73">
        <v>0</v>
      </c>
      <c r="CK545" s="63" t="s">
        <v>4168</v>
      </c>
      <c r="CL545" s="74" t="s">
        <v>717</v>
      </c>
      <c r="CM545" s="74" t="s">
        <v>718</v>
      </c>
      <c r="CN545" s="74" t="s">
        <v>918</v>
      </c>
      <c r="CO545" s="60">
        <v>3</v>
      </c>
      <c r="CP545" s="61" t="s">
        <v>3472</v>
      </c>
      <c r="CQ545" s="60">
        <v>302</v>
      </c>
      <c r="CR545" s="61" t="s">
        <v>4084</v>
      </c>
      <c r="CS545" s="60">
        <v>30201</v>
      </c>
      <c r="CT545" s="61" t="s">
        <v>4085</v>
      </c>
      <c r="CU545" s="62">
        <v>3020102</v>
      </c>
      <c r="CV545" s="63" t="s">
        <v>4169</v>
      </c>
      <c r="CW545" s="100" t="s">
        <v>4170</v>
      </c>
      <c r="CX545" s="100" t="s">
        <v>3472</v>
      </c>
      <c r="CY545" s="100" t="s">
        <v>4084</v>
      </c>
      <c r="CZ545" s="100" t="s">
        <v>4085</v>
      </c>
      <c r="DA545" s="100" t="s">
        <v>4169</v>
      </c>
    </row>
    <row r="546" spans="2:105" ht="178.5" hidden="1" x14ac:dyDescent="0.25">
      <c r="B546" s="65" t="s">
        <v>4171</v>
      </c>
      <c r="C546" s="65" t="s">
        <v>4172</v>
      </c>
      <c r="D546" s="63" t="s">
        <v>709</v>
      </c>
      <c r="E546" s="65" t="s">
        <v>4162</v>
      </c>
      <c r="F546" s="63" t="s">
        <v>4163</v>
      </c>
      <c r="G546" s="62" t="s">
        <v>240</v>
      </c>
      <c r="H546" s="63" t="s">
        <v>710</v>
      </c>
      <c r="I546" s="63" t="s">
        <v>185</v>
      </c>
      <c r="J546" s="311">
        <v>2015</v>
      </c>
      <c r="K546" s="310">
        <v>0</v>
      </c>
      <c r="L546" s="63" t="s">
        <v>778</v>
      </c>
      <c r="M546" s="63" t="s">
        <v>4173</v>
      </c>
      <c r="N546" s="63" t="s">
        <v>4174</v>
      </c>
      <c r="O546" s="63" t="s">
        <v>4175</v>
      </c>
      <c r="P546" s="164" t="s">
        <v>3979</v>
      </c>
      <c r="Q546" s="63" t="s">
        <v>4167</v>
      </c>
      <c r="R546" s="63"/>
      <c r="S546" s="68">
        <v>1</v>
      </c>
      <c r="T546" s="69">
        <v>1</v>
      </c>
      <c r="U546" s="69">
        <v>1</v>
      </c>
      <c r="V546" s="69">
        <v>1</v>
      </c>
      <c r="W546" s="69">
        <v>1</v>
      </c>
      <c r="X546" s="71">
        <v>140000000</v>
      </c>
      <c r="Y546" s="78">
        <v>140000000</v>
      </c>
      <c r="Z546" s="79"/>
      <c r="AA546" s="79"/>
      <c r="AB546" s="79"/>
      <c r="AC546" s="79"/>
      <c r="AD546" s="79"/>
      <c r="AE546" s="79"/>
      <c r="AF546" s="79"/>
      <c r="AG546" s="79"/>
      <c r="AH546" s="79"/>
      <c r="AI546" s="79"/>
      <c r="AJ546" s="79"/>
      <c r="AK546" s="71">
        <v>0</v>
      </c>
      <c r="AL546" s="78"/>
      <c r="AM546" s="79"/>
      <c r="AN546" s="79"/>
      <c r="AO546" s="79"/>
      <c r="AP546" s="79"/>
      <c r="AQ546" s="79"/>
      <c r="AR546" s="79"/>
      <c r="AS546" s="79"/>
      <c r="AT546" s="79"/>
      <c r="AU546" s="79"/>
      <c r="AV546" s="79"/>
      <c r="AW546" s="79"/>
      <c r="AX546" s="71">
        <v>0</v>
      </c>
      <c r="AY546" s="78"/>
      <c r="AZ546" s="79"/>
      <c r="BA546" s="79"/>
      <c r="BB546" s="79"/>
      <c r="BC546" s="79"/>
      <c r="BD546" s="79"/>
      <c r="BE546" s="79"/>
      <c r="BF546" s="79"/>
      <c r="BG546" s="79"/>
      <c r="BH546" s="79"/>
      <c r="BI546" s="79"/>
      <c r="BJ546" s="79"/>
      <c r="BK546" s="71">
        <v>0</v>
      </c>
      <c r="BL546" s="78"/>
      <c r="BM546" s="79"/>
      <c r="BN546" s="79"/>
      <c r="BO546" s="79"/>
      <c r="BP546" s="79"/>
      <c r="BQ546" s="79"/>
      <c r="BR546" s="79"/>
      <c r="BS546" s="79"/>
      <c r="BT546" s="79"/>
      <c r="BU546" s="79"/>
      <c r="BV546" s="79"/>
      <c r="BW546" s="79"/>
      <c r="BX546" s="71">
        <v>140000000</v>
      </c>
      <c r="BY546" s="73">
        <v>140000000</v>
      </c>
      <c r="BZ546" s="73">
        <v>0</v>
      </c>
      <c r="CA546" s="73">
        <v>0</v>
      </c>
      <c r="CB546" s="73">
        <v>0</v>
      </c>
      <c r="CC546" s="73">
        <v>0</v>
      </c>
      <c r="CD546" s="73">
        <v>0</v>
      </c>
      <c r="CE546" s="73">
        <v>0</v>
      </c>
      <c r="CF546" s="73">
        <v>0</v>
      </c>
      <c r="CG546" s="73">
        <v>0</v>
      </c>
      <c r="CH546" s="73">
        <v>0</v>
      </c>
      <c r="CI546" s="73">
        <v>0</v>
      </c>
      <c r="CJ546" s="73">
        <v>0</v>
      </c>
      <c r="CK546" s="63" t="s">
        <v>4176</v>
      </c>
      <c r="CL546" s="74" t="s">
        <v>717</v>
      </c>
      <c r="CM546" s="74" t="s">
        <v>718</v>
      </c>
      <c r="CN546" s="74" t="s">
        <v>918</v>
      </c>
      <c r="CO546" s="60">
        <v>3</v>
      </c>
      <c r="CP546" s="61" t="s">
        <v>3472</v>
      </c>
      <c r="CQ546" s="60">
        <v>302</v>
      </c>
      <c r="CR546" s="61" t="s">
        <v>4084</v>
      </c>
      <c r="CS546" s="60">
        <v>30201</v>
      </c>
      <c r="CT546" s="61" t="s">
        <v>4085</v>
      </c>
      <c r="CU546" s="62">
        <v>3020102</v>
      </c>
      <c r="CV546" s="63" t="s">
        <v>4169</v>
      </c>
      <c r="CW546" s="100" t="s">
        <v>4170</v>
      </c>
      <c r="CX546" s="100" t="s">
        <v>3472</v>
      </c>
      <c r="CY546" s="100" t="s">
        <v>4084</v>
      </c>
      <c r="CZ546" s="100" t="s">
        <v>4085</v>
      </c>
      <c r="DA546" s="100" t="s">
        <v>4169</v>
      </c>
    </row>
    <row r="547" spans="2:105" ht="178.5" hidden="1" x14ac:dyDescent="0.25">
      <c r="B547" s="65" t="s">
        <v>4177</v>
      </c>
      <c r="C547" s="65" t="s">
        <v>4178</v>
      </c>
      <c r="D547" s="63" t="s">
        <v>709</v>
      </c>
      <c r="E547" s="65" t="s">
        <v>4162</v>
      </c>
      <c r="F547" s="63" t="s">
        <v>4163</v>
      </c>
      <c r="G547" s="62" t="s">
        <v>240</v>
      </c>
      <c r="H547" s="63" t="s">
        <v>710</v>
      </c>
      <c r="I547" s="63" t="s">
        <v>185</v>
      </c>
      <c r="J547" s="311">
        <v>2015</v>
      </c>
      <c r="K547" s="310">
        <v>0</v>
      </c>
      <c r="L547" s="63" t="s">
        <v>778</v>
      </c>
      <c r="M547" s="63" t="s">
        <v>4179</v>
      </c>
      <c r="N547" s="63" t="s">
        <v>4180</v>
      </c>
      <c r="O547" s="63" t="s">
        <v>4181</v>
      </c>
      <c r="P547" s="164" t="s">
        <v>3979</v>
      </c>
      <c r="Q547" s="63" t="s">
        <v>4182</v>
      </c>
      <c r="R547" s="63"/>
      <c r="S547" s="68">
        <v>1</v>
      </c>
      <c r="T547" s="69">
        <v>1</v>
      </c>
      <c r="U547" s="69">
        <v>1</v>
      </c>
      <c r="V547" s="69">
        <v>1</v>
      </c>
      <c r="W547" s="69">
        <v>1</v>
      </c>
      <c r="X547" s="71">
        <v>1500000000</v>
      </c>
      <c r="Y547" s="78"/>
      <c r="Z547" s="79"/>
      <c r="AA547" s="79"/>
      <c r="AB547" s="79"/>
      <c r="AC547" s="79"/>
      <c r="AD547" s="79"/>
      <c r="AE547" s="79"/>
      <c r="AF547" s="79"/>
      <c r="AG547" s="79"/>
      <c r="AH547" s="78">
        <v>1500000000</v>
      </c>
      <c r="AI547" s="79"/>
      <c r="AJ547" s="79"/>
      <c r="AK547" s="71">
        <v>1500000000</v>
      </c>
      <c r="AL547" s="78"/>
      <c r="AM547" s="79"/>
      <c r="AN547" s="79"/>
      <c r="AO547" s="79"/>
      <c r="AP547" s="79"/>
      <c r="AQ547" s="79"/>
      <c r="AR547" s="79"/>
      <c r="AS547" s="79"/>
      <c r="AT547" s="79"/>
      <c r="AU547" s="78">
        <v>1500000000</v>
      </c>
      <c r="AV547" s="79"/>
      <c r="AW547" s="79"/>
      <c r="AX547" s="71">
        <v>1500000000</v>
      </c>
      <c r="AY547" s="78"/>
      <c r="AZ547" s="79"/>
      <c r="BA547" s="79"/>
      <c r="BB547" s="79"/>
      <c r="BC547" s="79"/>
      <c r="BD547" s="79"/>
      <c r="BE547" s="79"/>
      <c r="BF547" s="79"/>
      <c r="BG547" s="79"/>
      <c r="BH547" s="78">
        <v>1500000000</v>
      </c>
      <c r="BI547" s="79"/>
      <c r="BJ547" s="79"/>
      <c r="BK547" s="71">
        <v>1500000000</v>
      </c>
      <c r="BL547" s="78"/>
      <c r="BM547" s="79"/>
      <c r="BN547" s="79"/>
      <c r="BO547" s="79"/>
      <c r="BP547" s="79"/>
      <c r="BQ547" s="79"/>
      <c r="BR547" s="79"/>
      <c r="BS547" s="79"/>
      <c r="BT547" s="79"/>
      <c r="BU547" s="78">
        <v>1500000000</v>
      </c>
      <c r="BV547" s="79"/>
      <c r="BW547" s="79"/>
      <c r="BX547" s="71">
        <v>6000000000</v>
      </c>
      <c r="BY547" s="73">
        <v>0</v>
      </c>
      <c r="BZ547" s="73">
        <v>0</v>
      </c>
      <c r="CA547" s="73">
        <v>0</v>
      </c>
      <c r="CB547" s="73">
        <v>0</v>
      </c>
      <c r="CC547" s="73">
        <v>0</v>
      </c>
      <c r="CD547" s="73">
        <v>0</v>
      </c>
      <c r="CE547" s="73">
        <v>0</v>
      </c>
      <c r="CF547" s="73">
        <v>0</v>
      </c>
      <c r="CG547" s="73">
        <v>0</v>
      </c>
      <c r="CH547" s="73">
        <v>6000000000</v>
      </c>
      <c r="CI547" s="73">
        <v>0</v>
      </c>
      <c r="CJ547" s="73">
        <v>0</v>
      </c>
      <c r="CK547" s="63" t="s">
        <v>4183</v>
      </c>
      <c r="CL547" s="74" t="s">
        <v>717</v>
      </c>
      <c r="CM547" s="74" t="s">
        <v>718</v>
      </c>
      <c r="CN547" s="74" t="s">
        <v>918</v>
      </c>
      <c r="CO547" s="60">
        <v>3</v>
      </c>
      <c r="CP547" s="61" t="s">
        <v>3472</v>
      </c>
      <c r="CQ547" s="60">
        <v>302</v>
      </c>
      <c r="CR547" s="61" t="s">
        <v>4084</v>
      </c>
      <c r="CS547" s="60">
        <v>30201</v>
      </c>
      <c r="CT547" s="61" t="s">
        <v>4085</v>
      </c>
      <c r="CU547" s="62">
        <v>3020102</v>
      </c>
      <c r="CV547" s="63" t="s">
        <v>4169</v>
      </c>
      <c r="CW547" s="100" t="s">
        <v>4170</v>
      </c>
      <c r="CX547" s="100" t="s">
        <v>3472</v>
      </c>
      <c r="CY547" s="100" t="s">
        <v>4084</v>
      </c>
      <c r="CZ547" s="100" t="s">
        <v>4085</v>
      </c>
      <c r="DA547" s="100" t="s">
        <v>4169</v>
      </c>
    </row>
    <row r="548" spans="2:105" ht="178.5" hidden="1" x14ac:dyDescent="0.25">
      <c r="B548" s="65" t="s">
        <v>4184</v>
      </c>
      <c r="C548" s="65" t="s">
        <v>4185</v>
      </c>
      <c r="D548" s="100" t="s">
        <v>709</v>
      </c>
      <c r="E548" s="65" t="s">
        <v>4162</v>
      </c>
      <c r="F548" s="63" t="s">
        <v>4163</v>
      </c>
      <c r="G548" s="62" t="s">
        <v>240</v>
      </c>
      <c r="H548" s="63" t="s">
        <v>710</v>
      </c>
      <c r="I548" s="63" t="s">
        <v>185</v>
      </c>
      <c r="J548" s="311">
        <v>2015</v>
      </c>
      <c r="K548" s="310">
        <v>0</v>
      </c>
      <c r="L548" s="63" t="s">
        <v>778</v>
      </c>
      <c r="M548" s="63" t="s">
        <v>4186</v>
      </c>
      <c r="N548" s="63" t="s">
        <v>4187</v>
      </c>
      <c r="O548" s="63" t="s">
        <v>4188</v>
      </c>
      <c r="P548" s="164" t="s">
        <v>3979</v>
      </c>
      <c r="Q548" s="63" t="s">
        <v>4152</v>
      </c>
      <c r="R548" s="63"/>
      <c r="S548" s="68">
        <v>1</v>
      </c>
      <c r="T548" s="69">
        <v>1</v>
      </c>
      <c r="U548" s="69">
        <v>1</v>
      </c>
      <c r="V548" s="69">
        <v>1</v>
      </c>
      <c r="W548" s="69">
        <v>1</v>
      </c>
      <c r="X548" s="71">
        <v>150000000</v>
      </c>
      <c r="Y548" s="78"/>
      <c r="Z548" s="79"/>
      <c r="AA548" s="79"/>
      <c r="AB548" s="79"/>
      <c r="AC548" s="79"/>
      <c r="AD548" s="79"/>
      <c r="AE548" s="79"/>
      <c r="AF548" s="79"/>
      <c r="AG548" s="79"/>
      <c r="AH548" s="79">
        <v>150000000</v>
      </c>
      <c r="AI548" s="79"/>
      <c r="AJ548" s="79"/>
      <c r="AK548" s="71">
        <v>250000000</v>
      </c>
      <c r="AL548" s="78">
        <v>100000000</v>
      </c>
      <c r="AM548" s="79"/>
      <c r="AN548" s="79"/>
      <c r="AO548" s="79"/>
      <c r="AP548" s="79"/>
      <c r="AQ548" s="79"/>
      <c r="AR548" s="79"/>
      <c r="AS548" s="79"/>
      <c r="AT548" s="79"/>
      <c r="AU548" s="79">
        <v>150000000</v>
      </c>
      <c r="AV548" s="79"/>
      <c r="AW548" s="79"/>
      <c r="AX548" s="71">
        <v>100000000</v>
      </c>
      <c r="AY548" s="78">
        <v>100000000</v>
      </c>
      <c r="AZ548" s="79"/>
      <c r="BA548" s="79"/>
      <c r="BB548" s="79"/>
      <c r="BC548" s="79"/>
      <c r="BD548" s="79"/>
      <c r="BE548" s="79"/>
      <c r="BF548" s="79"/>
      <c r="BG548" s="79"/>
      <c r="BH548" s="79"/>
      <c r="BI548" s="79"/>
      <c r="BJ548" s="79"/>
      <c r="BK548" s="71">
        <v>0</v>
      </c>
      <c r="BL548" s="78"/>
      <c r="BM548" s="79"/>
      <c r="BN548" s="79"/>
      <c r="BO548" s="79"/>
      <c r="BP548" s="79"/>
      <c r="BQ548" s="79"/>
      <c r="BR548" s="79"/>
      <c r="BS548" s="79"/>
      <c r="BT548" s="79"/>
      <c r="BU548" s="79"/>
      <c r="BV548" s="79"/>
      <c r="BW548" s="79"/>
      <c r="BX548" s="71">
        <v>500000000</v>
      </c>
      <c r="BY548" s="73">
        <v>200000000</v>
      </c>
      <c r="BZ548" s="73">
        <v>0</v>
      </c>
      <c r="CA548" s="73">
        <v>0</v>
      </c>
      <c r="CB548" s="73">
        <v>0</v>
      </c>
      <c r="CC548" s="73">
        <v>0</v>
      </c>
      <c r="CD548" s="73">
        <v>0</v>
      </c>
      <c r="CE548" s="73">
        <v>0</v>
      </c>
      <c r="CF548" s="73">
        <v>0</v>
      </c>
      <c r="CG548" s="73">
        <v>0</v>
      </c>
      <c r="CH548" s="73">
        <v>300000000</v>
      </c>
      <c r="CI548" s="73">
        <v>0</v>
      </c>
      <c r="CJ548" s="73">
        <v>0</v>
      </c>
      <c r="CK548" s="63" t="s">
        <v>4189</v>
      </c>
      <c r="CL548" s="74" t="s">
        <v>717</v>
      </c>
      <c r="CM548" s="74" t="s">
        <v>718</v>
      </c>
      <c r="CN548" s="74" t="s">
        <v>918</v>
      </c>
      <c r="CO548" s="60">
        <v>3</v>
      </c>
      <c r="CP548" s="61" t="s">
        <v>3472</v>
      </c>
      <c r="CQ548" s="60">
        <v>302</v>
      </c>
      <c r="CR548" s="61" t="s">
        <v>4084</v>
      </c>
      <c r="CS548" s="60">
        <v>30201</v>
      </c>
      <c r="CT548" s="61" t="s">
        <v>4085</v>
      </c>
      <c r="CU548" s="62">
        <v>3020102</v>
      </c>
      <c r="CV548" s="63" t="s">
        <v>4169</v>
      </c>
      <c r="CW548" s="100" t="s">
        <v>4170</v>
      </c>
      <c r="CX548" s="100" t="s">
        <v>3472</v>
      </c>
      <c r="CY548" s="100" t="s">
        <v>4084</v>
      </c>
      <c r="CZ548" s="100" t="s">
        <v>4085</v>
      </c>
      <c r="DA548" s="100" t="s">
        <v>4169</v>
      </c>
    </row>
    <row r="549" spans="2:105" ht="178.5" hidden="1" x14ac:dyDescent="0.25">
      <c r="B549" s="65" t="s">
        <v>4190</v>
      </c>
      <c r="C549" s="65" t="s">
        <v>4191</v>
      </c>
      <c r="D549" s="63" t="s">
        <v>709</v>
      </c>
      <c r="E549" s="65" t="s">
        <v>4162</v>
      </c>
      <c r="F549" s="63" t="s">
        <v>4163</v>
      </c>
      <c r="G549" s="62" t="s">
        <v>240</v>
      </c>
      <c r="H549" s="63" t="s">
        <v>710</v>
      </c>
      <c r="I549" s="63" t="s">
        <v>185</v>
      </c>
      <c r="J549" s="311">
        <v>2015</v>
      </c>
      <c r="K549" s="310">
        <v>0</v>
      </c>
      <c r="L549" s="63" t="s">
        <v>778</v>
      </c>
      <c r="M549" s="63" t="s">
        <v>4192</v>
      </c>
      <c r="N549" s="63"/>
      <c r="O549" s="63"/>
      <c r="P549" s="164" t="s">
        <v>3979</v>
      </c>
      <c r="Q549" s="63" t="s">
        <v>4152</v>
      </c>
      <c r="R549" s="63"/>
      <c r="S549" s="68">
        <v>1</v>
      </c>
      <c r="T549" s="69">
        <v>1</v>
      </c>
      <c r="U549" s="69">
        <v>1</v>
      </c>
      <c r="V549" s="69">
        <v>1</v>
      </c>
      <c r="W549" s="69">
        <v>1</v>
      </c>
      <c r="X549" s="71">
        <v>0</v>
      </c>
      <c r="Y549" s="79"/>
      <c r="Z549" s="79"/>
      <c r="AA549" s="79"/>
      <c r="AB549" s="79"/>
      <c r="AC549" s="79"/>
      <c r="AD549" s="79"/>
      <c r="AE549" s="79"/>
      <c r="AF549" s="79"/>
      <c r="AG549" s="79"/>
      <c r="AH549" s="78"/>
      <c r="AI549" s="79"/>
      <c r="AJ549" s="79"/>
      <c r="AK549" s="71">
        <v>500000000</v>
      </c>
      <c r="AL549" s="79">
        <v>500000000</v>
      </c>
      <c r="AM549" s="79"/>
      <c r="AN549" s="79"/>
      <c r="AO549" s="79"/>
      <c r="AP549" s="79"/>
      <c r="AQ549" s="79"/>
      <c r="AR549" s="79"/>
      <c r="AS549" s="79"/>
      <c r="AT549" s="79"/>
      <c r="AU549" s="78"/>
      <c r="AV549" s="79"/>
      <c r="AW549" s="79"/>
      <c r="AX549" s="71">
        <v>500000000</v>
      </c>
      <c r="AY549" s="79">
        <v>500000000</v>
      </c>
      <c r="AZ549" s="79"/>
      <c r="BA549" s="79"/>
      <c r="BB549" s="79"/>
      <c r="BC549" s="79"/>
      <c r="BD549" s="79"/>
      <c r="BE549" s="79"/>
      <c r="BF549" s="79"/>
      <c r="BG549" s="79"/>
      <c r="BH549" s="78"/>
      <c r="BI549" s="79"/>
      <c r="BJ549" s="79"/>
      <c r="BK549" s="71">
        <v>0</v>
      </c>
      <c r="BL549" s="79"/>
      <c r="BM549" s="79"/>
      <c r="BN549" s="79"/>
      <c r="BO549" s="79"/>
      <c r="BP549" s="79"/>
      <c r="BQ549" s="79"/>
      <c r="BR549" s="79"/>
      <c r="BS549" s="79"/>
      <c r="BT549" s="79"/>
      <c r="BU549" s="78"/>
      <c r="BV549" s="79"/>
      <c r="BW549" s="79"/>
      <c r="BX549" s="71">
        <v>1000000000</v>
      </c>
      <c r="BY549" s="73">
        <v>1000000000</v>
      </c>
      <c r="BZ549" s="73">
        <v>0</v>
      </c>
      <c r="CA549" s="73">
        <v>0</v>
      </c>
      <c r="CB549" s="73">
        <v>0</v>
      </c>
      <c r="CC549" s="73">
        <v>0</v>
      </c>
      <c r="CD549" s="73">
        <v>0</v>
      </c>
      <c r="CE549" s="73">
        <v>0</v>
      </c>
      <c r="CF549" s="73">
        <v>0</v>
      </c>
      <c r="CG549" s="73">
        <v>0</v>
      </c>
      <c r="CH549" s="73">
        <v>0</v>
      </c>
      <c r="CI549" s="73">
        <v>0</v>
      </c>
      <c r="CJ549" s="73">
        <v>0</v>
      </c>
      <c r="CK549" s="63" t="s">
        <v>4193</v>
      </c>
      <c r="CL549" s="74" t="s">
        <v>717</v>
      </c>
      <c r="CM549" s="74" t="s">
        <v>718</v>
      </c>
      <c r="CN549" s="74" t="s">
        <v>918</v>
      </c>
      <c r="CO549" s="60">
        <v>3</v>
      </c>
      <c r="CP549" s="61" t="s">
        <v>3472</v>
      </c>
      <c r="CQ549" s="60">
        <v>302</v>
      </c>
      <c r="CR549" s="61" t="s">
        <v>4084</v>
      </c>
      <c r="CS549" s="60">
        <v>30201</v>
      </c>
      <c r="CT549" s="61" t="s">
        <v>4085</v>
      </c>
      <c r="CU549" s="62">
        <v>3020102</v>
      </c>
      <c r="CV549" s="63" t="s">
        <v>4169</v>
      </c>
      <c r="CW549" s="100" t="s">
        <v>4170</v>
      </c>
      <c r="CX549" s="100" t="s">
        <v>3472</v>
      </c>
      <c r="CY549" s="100" t="s">
        <v>4084</v>
      </c>
      <c r="CZ549" s="100" t="s">
        <v>4085</v>
      </c>
      <c r="DA549" s="100" t="s">
        <v>4169</v>
      </c>
    </row>
    <row r="550" spans="2:105" ht="178.5" hidden="1" x14ac:dyDescent="0.25">
      <c r="B550" s="65" t="s">
        <v>4194</v>
      </c>
      <c r="C550" s="65" t="s">
        <v>4195</v>
      </c>
      <c r="D550" s="63" t="s">
        <v>709</v>
      </c>
      <c r="E550" s="65" t="s">
        <v>4162</v>
      </c>
      <c r="F550" s="63" t="s">
        <v>4163</v>
      </c>
      <c r="G550" s="62" t="s">
        <v>240</v>
      </c>
      <c r="H550" s="63" t="s">
        <v>710</v>
      </c>
      <c r="I550" s="63" t="s">
        <v>185</v>
      </c>
      <c r="J550" s="311">
        <v>2015</v>
      </c>
      <c r="K550" s="310">
        <v>0</v>
      </c>
      <c r="L550" s="63" t="s">
        <v>778</v>
      </c>
      <c r="M550" s="63" t="s">
        <v>4196</v>
      </c>
      <c r="N550" s="63" t="s">
        <v>4150</v>
      </c>
      <c r="O550" s="63"/>
      <c r="P550" s="164" t="s">
        <v>3979</v>
      </c>
      <c r="Q550" s="63" t="s">
        <v>4152</v>
      </c>
      <c r="R550" s="63"/>
      <c r="S550" s="68">
        <v>11</v>
      </c>
      <c r="T550" s="69">
        <v>11</v>
      </c>
      <c r="U550" s="69">
        <v>11</v>
      </c>
      <c r="V550" s="69">
        <v>11</v>
      </c>
      <c r="W550" s="69">
        <v>11</v>
      </c>
      <c r="X550" s="71">
        <v>2000000000</v>
      </c>
      <c r="Y550" s="78"/>
      <c r="Z550" s="79"/>
      <c r="AA550" s="79"/>
      <c r="AB550" s="79"/>
      <c r="AC550" s="79"/>
      <c r="AD550" s="79"/>
      <c r="AE550" s="79"/>
      <c r="AF550" s="79"/>
      <c r="AG550" s="79"/>
      <c r="AH550" s="79">
        <v>2000000000</v>
      </c>
      <c r="AI550" s="79"/>
      <c r="AJ550" s="79"/>
      <c r="AK550" s="71">
        <v>2000000000</v>
      </c>
      <c r="AL550" s="78"/>
      <c r="AM550" s="79"/>
      <c r="AN550" s="79"/>
      <c r="AO550" s="79"/>
      <c r="AP550" s="79"/>
      <c r="AQ550" s="79"/>
      <c r="AR550" s="79"/>
      <c r="AS550" s="79"/>
      <c r="AT550" s="79"/>
      <c r="AU550" s="79">
        <v>2000000000</v>
      </c>
      <c r="AV550" s="79"/>
      <c r="AW550" s="79"/>
      <c r="AX550" s="71">
        <v>1000000000</v>
      </c>
      <c r="AY550" s="78"/>
      <c r="AZ550" s="79"/>
      <c r="BA550" s="79"/>
      <c r="BB550" s="79"/>
      <c r="BC550" s="79"/>
      <c r="BD550" s="79"/>
      <c r="BE550" s="79"/>
      <c r="BF550" s="79"/>
      <c r="BG550" s="79"/>
      <c r="BH550" s="79">
        <v>1000000000</v>
      </c>
      <c r="BI550" s="79"/>
      <c r="BJ550" s="79"/>
      <c r="BK550" s="71">
        <v>0</v>
      </c>
      <c r="BL550" s="78"/>
      <c r="BM550" s="79"/>
      <c r="BN550" s="79"/>
      <c r="BO550" s="79"/>
      <c r="BP550" s="79"/>
      <c r="BQ550" s="79"/>
      <c r="BR550" s="79"/>
      <c r="BS550" s="79"/>
      <c r="BT550" s="79"/>
      <c r="BU550" s="79"/>
      <c r="BV550" s="79"/>
      <c r="BW550" s="79"/>
      <c r="BX550" s="71">
        <v>5000000000</v>
      </c>
      <c r="BY550" s="73">
        <v>0</v>
      </c>
      <c r="BZ550" s="73">
        <v>0</v>
      </c>
      <c r="CA550" s="73">
        <v>0</v>
      </c>
      <c r="CB550" s="73">
        <v>0</v>
      </c>
      <c r="CC550" s="73">
        <v>0</v>
      </c>
      <c r="CD550" s="73">
        <v>0</v>
      </c>
      <c r="CE550" s="73">
        <v>0</v>
      </c>
      <c r="CF550" s="73">
        <v>0</v>
      </c>
      <c r="CG550" s="73">
        <v>0</v>
      </c>
      <c r="CH550" s="73">
        <v>5000000000</v>
      </c>
      <c r="CI550" s="73">
        <v>0</v>
      </c>
      <c r="CJ550" s="73">
        <v>0</v>
      </c>
      <c r="CK550" s="63" t="s">
        <v>4197</v>
      </c>
      <c r="CL550" s="74" t="s">
        <v>717</v>
      </c>
      <c r="CM550" s="74" t="s">
        <v>718</v>
      </c>
      <c r="CN550" s="74" t="s">
        <v>918</v>
      </c>
      <c r="CO550" s="60">
        <v>3</v>
      </c>
      <c r="CP550" s="61" t="s">
        <v>3472</v>
      </c>
      <c r="CQ550" s="60">
        <v>302</v>
      </c>
      <c r="CR550" s="61" t="s">
        <v>4084</v>
      </c>
      <c r="CS550" s="60">
        <v>30201</v>
      </c>
      <c r="CT550" s="61" t="s">
        <v>4085</v>
      </c>
      <c r="CU550" s="62">
        <v>3020102</v>
      </c>
      <c r="CV550" s="63" t="s">
        <v>4169</v>
      </c>
      <c r="CW550" s="100" t="s">
        <v>4170</v>
      </c>
      <c r="CX550" s="100" t="s">
        <v>3472</v>
      </c>
      <c r="CY550" s="100" t="s">
        <v>4084</v>
      </c>
      <c r="CZ550" s="100" t="s">
        <v>4085</v>
      </c>
      <c r="DA550" s="100" t="s">
        <v>4169</v>
      </c>
    </row>
    <row r="551" spans="2:105" ht="178.5" hidden="1" x14ac:dyDescent="0.25">
      <c r="B551" s="65" t="s">
        <v>4198</v>
      </c>
      <c r="C551" s="65" t="s">
        <v>4199</v>
      </c>
      <c r="D551" s="63" t="s">
        <v>709</v>
      </c>
      <c r="E551" s="65" t="s">
        <v>4162</v>
      </c>
      <c r="F551" s="63" t="s">
        <v>4163</v>
      </c>
      <c r="G551" s="62" t="s">
        <v>240</v>
      </c>
      <c r="H551" s="63" t="s">
        <v>580</v>
      </c>
      <c r="I551" s="63" t="s">
        <v>185</v>
      </c>
      <c r="J551" s="311">
        <v>2015</v>
      </c>
      <c r="K551" s="310">
        <v>0</v>
      </c>
      <c r="L551" s="63" t="s">
        <v>711</v>
      </c>
      <c r="M551" s="63" t="s">
        <v>4200</v>
      </c>
      <c r="N551" s="63" t="s">
        <v>4201</v>
      </c>
      <c r="O551" s="63" t="s">
        <v>4202</v>
      </c>
      <c r="P551" s="164" t="s">
        <v>3979</v>
      </c>
      <c r="Q551" s="63" t="s">
        <v>4203</v>
      </c>
      <c r="R551" s="63"/>
      <c r="S551" s="68">
        <v>2</v>
      </c>
      <c r="T551" s="69">
        <v>2</v>
      </c>
      <c r="U551" s="69">
        <v>2</v>
      </c>
      <c r="V551" s="69">
        <v>2</v>
      </c>
      <c r="W551" s="69">
        <v>2</v>
      </c>
      <c r="X551" s="71">
        <v>140000000</v>
      </c>
      <c r="Y551" s="78">
        <v>140000000</v>
      </c>
      <c r="Z551" s="79"/>
      <c r="AA551" s="79"/>
      <c r="AB551" s="79"/>
      <c r="AC551" s="79"/>
      <c r="AD551" s="79"/>
      <c r="AE551" s="79"/>
      <c r="AF551" s="79"/>
      <c r="AG551" s="79"/>
      <c r="AH551" s="79"/>
      <c r="AI551" s="79"/>
      <c r="AJ551" s="79"/>
      <c r="AK551" s="71">
        <v>120000000</v>
      </c>
      <c r="AL551" s="78">
        <v>120000000</v>
      </c>
      <c r="AM551" s="79"/>
      <c r="AN551" s="79"/>
      <c r="AO551" s="79"/>
      <c r="AP551" s="79"/>
      <c r="AQ551" s="79"/>
      <c r="AR551" s="79"/>
      <c r="AS551" s="79"/>
      <c r="AT551" s="79"/>
      <c r="AU551" s="79"/>
      <c r="AV551" s="79"/>
      <c r="AW551" s="79"/>
      <c r="AX551" s="71">
        <v>0</v>
      </c>
      <c r="AY551" s="79"/>
      <c r="AZ551" s="79"/>
      <c r="BA551" s="79"/>
      <c r="BB551" s="79"/>
      <c r="BC551" s="79"/>
      <c r="BD551" s="79"/>
      <c r="BE551" s="79"/>
      <c r="BF551" s="79"/>
      <c r="BG551" s="79"/>
      <c r="BH551" s="79"/>
      <c r="BI551" s="79"/>
      <c r="BJ551" s="79"/>
      <c r="BK551" s="71">
        <v>0</v>
      </c>
      <c r="BL551" s="79"/>
      <c r="BM551" s="79"/>
      <c r="BN551" s="79"/>
      <c r="BO551" s="79"/>
      <c r="BP551" s="79"/>
      <c r="BQ551" s="79"/>
      <c r="BR551" s="79"/>
      <c r="BS551" s="79"/>
      <c r="BT551" s="79"/>
      <c r="BU551" s="79"/>
      <c r="BV551" s="79"/>
      <c r="BW551" s="79"/>
      <c r="BX551" s="71">
        <v>260000000</v>
      </c>
      <c r="BY551" s="73">
        <v>260000000</v>
      </c>
      <c r="BZ551" s="73">
        <v>0</v>
      </c>
      <c r="CA551" s="73">
        <v>0</v>
      </c>
      <c r="CB551" s="73">
        <v>0</v>
      </c>
      <c r="CC551" s="73">
        <v>0</v>
      </c>
      <c r="CD551" s="73">
        <v>0</v>
      </c>
      <c r="CE551" s="73">
        <v>0</v>
      </c>
      <c r="CF551" s="73">
        <v>0</v>
      </c>
      <c r="CG551" s="73">
        <v>0</v>
      </c>
      <c r="CH551" s="73">
        <v>0</v>
      </c>
      <c r="CI551" s="73">
        <v>0</v>
      </c>
      <c r="CJ551" s="73">
        <v>0</v>
      </c>
      <c r="CK551" s="63" t="s">
        <v>4204</v>
      </c>
      <c r="CL551" s="74" t="s">
        <v>3138</v>
      </c>
      <c r="CM551" s="74" t="s">
        <v>3139</v>
      </c>
      <c r="CN551" s="74" t="s">
        <v>918</v>
      </c>
      <c r="CO551" s="60">
        <v>3</v>
      </c>
      <c r="CP551" s="61" t="s">
        <v>3472</v>
      </c>
      <c r="CQ551" s="60">
        <v>302</v>
      </c>
      <c r="CR551" s="61" t="s">
        <v>4084</v>
      </c>
      <c r="CS551" s="60">
        <v>30201</v>
      </c>
      <c r="CT551" s="61" t="s">
        <v>4085</v>
      </c>
      <c r="CU551" s="62">
        <v>3020102</v>
      </c>
      <c r="CV551" s="63" t="s">
        <v>4169</v>
      </c>
      <c r="CW551" s="100" t="s">
        <v>4170</v>
      </c>
      <c r="CX551" s="100" t="s">
        <v>3472</v>
      </c>
      <c r="CY551" s="100" t="s">
        <v>4084</v>
      </c>
      <c r="CZ551" s="100" t="s">
        <v>4085</v>
      </c>
      <c r="DA551" s="100" t="s">
        <v>4169</v>
      </c>
    </row>
    <row r="552" spans="2:105" ht="178.5" hidden="1" x14ac:dyDescent="0.25">
      <c r="B552" s="65" t="s">
        <v>4205</v>
      </c>
      <c r="C552" s="75" t="s">
        <v>4206</v>
      </c>
      <c r="D552" s="63" t="s">
        <v>486</v>
      </c>
      <c r="E552" s="65" t="s">
        <v>4162</v>
      </c>
      <c r="F552" s="63" t="s">
        <v>4163</v>
      </c>
      <c r="G552" s="62" t="s">
        <v>183</v>
      </c>
      <c r="H552" s="63" t="s">
        <v>489</v>
      </c>
      <c r="I552" s="63" t="s">
        <v>185</v>
      </c>
      <c r="J552" s="311">
        <v>2015</v>
      </c>
      <c r="K552" s="310">
        <v>42</v>
      </c>
      <c r="L552" s="63" t="s">
        <v>491</v>
      </c>
      <c r="M552" s="63" t="s">
        <v>4207</v>
      </c>
      <c r="N552" s="63" t="s">
        <v>4208</v>
      </c>
      <c r="O552" s="63" t="s">
        <v>4209</v>
      </c>
      <c r="P552" s="164" t="s">
        <v>3979</v>
      </c>
      <c r="Q552" s="63" t="s">
        <v>4210</v>
      </c>
      <c r="R552" s="63"/>
      <c r="S552" s="68">
        <v>4000</v>
      </c>
      <c r="T552" s="69">
        <v>0</v>
      </c>
      <c r="U552" s="69">
        <v>1300</v>
      </c>
      <c r="V552" s="69">
        <v>2600</v>
      </c>
      <c r="W552" s="69">
        <v>4000</v>
      </c>
      <c r="X552" s="71">
        <v>0</v>
      </c>
      <c r="Y552" s="79"/>
      <c r="Z552" s="79"/>
      <c r="AA552" s="79"/>
      <c r="AB552" s="79"/>
      <c r="AC552" s="79"/>
      <c r="AD552" s="79"/>
      <c r="AE552" s="79"/>
      <c r="AF552" s="79"/>
      <c r="AG552" s="79"/>
      <c r="AH552" s="79"/>
      <c r="AI552" s="79"/>
      <c r="AJ552" s="79"/>
      <c r="AK552" s="71">
        <v>9600000000</v>
      </c>
      <c r="AL552" s="79">
        <v>4800000000</v>
      </c>
      <c r="AM552" s="79"/>
      <c r="AN552" s="79"/>
      <c r="AO552" s="79"/>
      <c r="AP552" s="79"/>
      <c r="AQ552" s="79"/>
      <c r="AR552" s="79"/>
      <c r="AS552" s="79"/>
      <c r="AT552" s="79">
        <v>4800000000</v>
      </c>
      <c r="AU552" s="79"/>
      <c r="AV552" s="79"/>
      <c r="AW552" s="79"/>
      <c r="AX552" s="71">
        <v>9600000000</v>
      </c>
      <c r="AY552" s="79"/>
      <c r="AZ552" s="79"/>
      <c r="BA552" s="79"/>
      <c r="BB552" s="79"/>
      <c r="BC552" s="79"/>
      <c r="BD552" s="79"/>
      <c r="BE552" s="79"/>
      <c r="BF552" s="79"/>
      <c r="BG552" s="79">
        <v>9600000000</v>
      </c>
      <c r="BH552" s="79"/>
      <c r="BI552" s="79"/>
      <c r="BJ552" s="79"/>
      <c r="BK552" s="71">
        <v>9600000000</v>
      </c>
      <c r="BL552" s="79"/>
      <c r="BM552" s="79"/>
      <c r="BN552" s="79"/>
      <c r="BO552" s="79"/>
      <c r="BP552" s="79"/>
      <c r="BQ552" s="79"/>
      <c r="BR552" s="79"/>
      <c r="BS552" s="79"/>
      <c r="BT552" s="79">
        <v>9600000000</v>
      </c>
      <c r="BU552" s="79"/>
      <c r="BV552" s="79"/>
      <c r="BW552" s="79"/>
      <c r="BX552" s="71">
        <v>28800000000</v>
      </c>
      <c r="BY552" s="73">
        <v>4800000000</v>
      </c>
      <c r="BZ552" s="73">
        <v>0</v>
      </c>
      <c r="CA552" s="73">
        <v>0</v>
      </c>
      <c r="CB552" s="73">
        <v>0</v>
      </c>
      <c r="CC552" s="73">
        <v>0</v>
      </c>
      <c r="CD552" s="73">
        <v>0</v>
      </c>
      <c r="CE552" s="73">
        <v>0</v>
      </c>
      <c r="CF552" s="73">
        <v>0</v>
      </c>
      <c r="CG552" s="73">
        <v>24000000000</v>
      </c>
      <c r="CH552" s="73">
        <v>0</v>
      </c>
      <c r="CI552" s="73">
        <v>0</v>
      </c>
      <c r="CJ552" s="73">
        <v>0</v>
      </c>
      <c r="CK552" s="63" t="s">
        <v>4211</v>
      </c>
      <c r="CL552" s="74" t="s">
        <v>497</v>
      </c>
      <c r="CM552" s="74" t="s">
        <v>498</v>
      </c>
      <c r="CN552" s="74" t="s">
        <v>918</v>
      </c>
      <c r="CO552" s="60">
        <v>3</v>
      </c>
      <c r="CP552" s="61" t="s">
        <v>3472</v>
      </c>
      <c r="CQ552" s="60">
        <v>302</v>
      </c>
      <c r="CR552" s="61" t="s">
        <v>4084</v>
      </c>
      <c r="CS552" s="60">
        <v>30201</v>
      </c>
      <c r="CT552" s="61" t="s">
        <v>4085</v>
      </c>
      <c r="CU552" s="62">
        <v>3020102</v>
      </c>
      <c r="CV552" s="63" t="s">
        <v>4169</v>
      </c>
      <c r="CW552" s="100" t="s">
        <v>4170</v>
      </c>
      <c r="CX552" s="100" t="s">
        <v>3472</v>
      </c>
      <c r="CY552" s="100" t="s">
        <v>4084</v>
      </c>
      <c r="CZ552" s="100" t="s">
        <v>4085</v>
      </c>
      <c r="DA552" s="100" t="s">
        <v>4169</v>
      </c>
    </row>
    <row r="553" spans="2:105" ht="178.5" hidden="1" x14ac:dyDescent="0.25">
      <c r="B553" s="65" t="s">
        <v>4212</v>
      </c>
      <c r="C553" s="165" t="s">
        <v>4213</v>
      </c>
      <c r="D553" s="63" t="s">
        <v>4214</v>
      </c>
      <c r="E553" s="65" t="s">
        <v>4162</v>
      </c>
      <c r="F553" s="63" t="s">
        <v>4163</v>
      </c>
      <c r="G553" s="62" t="s">
        <v>240</v>
      </c>
      <c r="H553" s="63" t="s">
        <v>4215</v>
      </c>
      <c r="I553" s="63" t="s">
        <v>185</v>
      </c>
      <c r="J553" s="307">
        <v>2015</v>
      </c>
      <c r="K553" s="310" t="s">
        <v>3657</v>
      </c>
      <c r="L553" s="63" t="s">
        <v>4216</v>
      </c>
      <c r="M553" s="63" t="s">
        <v>4217</v>
      </c>
      <c r="N553" s="63" t="s">
        <v>4218</v>
      </c>
      <c r="O553" s="63" t="s">
        <v>4219</v>
      </c>
      <c r="P553" s="164" t="s">
        <v>3979</v>
      </c>
      <c r="Q553" s="63" t="s">
        <v>4220</v>
      </c>
      <c r="R553" s="63"/>
      <c r="S553" s="68">
        <v>3</v>
      </c>
      <c r="T553" s="69">
        <v>3</v>
      </c>
      <c r="U553" s="69">
        <v>3</v>
      </c>
      <c r="V553" s="69">
        <v>3</v>
      </c>
      <c r="W553" s="69">
        <v>3</v>
      </c>
      <c r="X553" s="71">
        <v>200000000</v>
      </c>
      <c r="Y553" s="166">
        <v>200000000</v>
      </c>
      <c r="Z553" s="79"/>
      <c r="AA553" s="79"/>
      <c r="AB553" s="79"/>
      <c r="AC553" s="79"/>
      <c r="AD553" s="79"/>
      <c r="AE553" s="79"/>
      <c r="AF553" s="79"/>
      <c r="AG553" s="79"/>
      <c r="AH553" s="79"/>
      <c r="AI553" s="79"/>
      <c r="AJ553" s="79"/>
      <c r="AK553" s="71">
        <v>100000000</v>
      </c>
      <c r="AL553" s="166">
        <v>100000000</v>
      </c>
      <c r="AM553" s="79"/>
      <c r="AN553" s="79"/>
      <c r="AO553" s="79"/>
      <c r="AP553" s="79"/>
      <c r="AQ553" s="79"/>
      <c r="AR553" s="79"/>
      <c r="AS553" s="79"/>
      <c r="AT553" s="79"/>
      <c r="AU553" s="79"/>
      <c r="AV553" s="79"/>
      <c r="AW553" s="79"/>
      <c r="AX553" s="71">
        <v>50000000</v>
      </c>
      <c r="AY553" s="79">
        <v>50000000</v>
      </c>
      <c r="AZ553" s="79"/>
      <c r="BA553" s="79"/>
      <c r="BB553" s="79"/>
      <c r="BC553" s="79"/>
      <c r="BD553" s="79"/>
      <c r="BE553" s="79"/>
      <c r="BF553" s="79"/>
      <c r="BG553" s="79"/>
      <c r="BH553" s="79"/>
      <c r="BI553" s="79"/>
      <c r="BJ553" s="79"/>
      <c r="BK553" s="71">
        <v>50000000</v>
      </c>
      <c r="BL553" s="79">
        <v>50000000</v>
      </c>
      <c r="BM553" s="79"/>
      <c r="BN553" s="79"/>
      <c r="BO553" s="79"/>
      <c r="BP553" s="79"/>
      <c r="BQ553" s="79"/>
      <c r="BR553" s="79"/>
      <c r="BS553" s="79"/>
      <c r="BT553" s="79"/>
      <c r="BU553" s="79"/>
      <c r="BV553" s="79"/>
      <c r="BW553" s="79"/>
      <c r="BX553" s="71">
        <v>400000000</v>
      </c>
      <c r="BY553" s="73">
        <v>400000000</v>
      </c>
      <c r="BZ553" s="73">
        <v>0</v>
      </c>
      <c r="CA553" s="73">
        <v>0</v>
      </c>
      <c r="CB553" s="73">
        <v>0</v>
      </c>
      <c r="CC553" s="73">
        <v>0</v>
      </c>
      <c r="CD553" s="73">
        <v>0</v>
      </c>
      <c r="CE553" s="73">
        <v>0</v>
      </c>
      <c r="CF553" s="73">
        <v>0</v>
      </c>
      <c r="CG553" s="73">
        <v>0</v>
      </c>
      <c r="CH553" s="73">
        <v>0</v>
      </c>
      <c r="CI553" s="73">
        <v>0</v>
      </c>
      <c r="CJ553" s="73">
        <v>0</v>
      </c>
      <c r="CK553" s="63" t="s">
        <v>4221</v>
      </c>
      <c r="CL553" s="74" t="s">
        <v>4222</v>
      </c>
      <c r="CM553" s="74" t="s">
        <v>4223</v>
      </c>
      <c r="CN553" s="74" t="s">
        <v>918</v>
      </c>
      <c r="CO553" s="60">
        <v>3</v>
      </c>
      <c r="CP553" s="61" t="s">
        <v>3472</v>
      </c>
      <c r="CQ553" s="60">
        <v>303</v>
      </c>
      <c r="CR553" s="61" t="s">
        <v>4224</v>
      </c>
      <c r="CS553" s="60">
        <v>30301</v>
      </c>
      <c r="CT553" s="61" t="s">
        <v>4225</v>
      </c>
      <c r="CU553" s="62">
        <v>3030101</v>
      </c>
      <c r="CV553" s="63" t="s">
        <v>4226</v>
      </c>
      <c r="CW553" s="100" t="s">
        <v>4170</v>
      </c>
      <c r="CX553" s="100" t="s">
        <v>3472</v>
      </c>
      <c r="CY553" s="100" t="s">
        <v>4224</v>
      </c>
      <c r="CZ553" s="100" t="s">
        <v>4225</v>
      </c>
      <c r="DA553" s="100" t="s">
        <v>4226</v>
      </c>
    </row>
    <row r="554" spans="2:105" ht="102" hidden="1" x14ac:dyDescent="0.25">
      <c r="B554" s="65" t="s">
        <v>4227</v>
      </c>
      <c r="C554" s="65" t="s">
        <v>4228</v>
      </c>
      <c r="D554" s="63" t="s">
        <v>709</v>
      </c>
      <c r="E554" s="65" t="s">
        <v>4229</v>
      </c>
      <c r="F554" s="63" t="s">
        <v>4230</v>
      </c>
      <c r="G554" s="62" t="s">
        <v>240</v>
      </c>
      <c r="H554" s="63" t="s">
        <v>710</v>
      </c>
      <c r="I554" s="63" t="s">
        <v>185</v>
      </c>
      <c r="J554" s="311">
        <v>2015</v>
      </c>
      <c r="K554" s="310">
        <v>1</v>
      </c>
      <c r="L554" s="63" t="s">
        <v>721</v>
      </c>
      <c r="M554" s="63" t="s">
        <v>4231</v>
      </c>
      <c r="N554" s="63" t="s">
        <v>4232</v>
      </c>
      <c r="O554" s="63" t="s">
        <v>4233</v>
      </c>
      <c r="P554" s="164" t="s">
        <v>3979</v>
      </c>
      <c r="Q554" s="63" t="s">
        <v>4234</v>
      </c>
      <c r="R554" s="63"/>
      <c r="S554" s="68">
        <v>1</v>
      </c>
      <c r="T554" s="69">
        <v>0</v>
      </c>
      <c r="U554" s="69">
        <v>1</v>
      </c>
      <c r="V554" s="69">
        <v>0</v>
      </c>
      <c r="W554" s="69">
        <v>1</v>
      </c>
      <c r="X554" s="71">
        <v>0</v>
      </c>
      <c r="Y554" s="79"/>
      <c r="Z554" s="79"/>
      <c r="AA554" s="79"/>
      <c r="AB554" s="79"/>
      <c r="AC554" s="79"/>
      <c r="AD554" s="79"/>
      <c r="AE554" s="79"/>
      <c r="AF554" s="79"/>
      <c r="AG554" s="79"/>
      <c r="AH554" s="79"/>
      <c r="AI554" s="79"/>
      <c r="AJ554" s="79"/>
      <c r="AK554" s="71">
        <v>0</v>
      </c>
      <c r="AL554" s="79"/>
      <c r="AM554" s="79"/>
      <c r="AN554" s="79"/>
      <c r="AO554" s="79"/>
      <c r="AP554" s="79"/>
      <c r="AQ554" s="79"/>
      <c r="AR554" s="79"/>
      <c r="AS554" s="79"/>
      <c r="AT554" s="79"/>
      <c r="AU554" s="79"/>
      <c r="AV554" s="79"/>
      <c r="AW554" s="79"/>
      <c r="AX554" s="71">
        <v>50000000</v>
      </c>
      <c r="AY554" s="79">
        <v>50000000</v>
      </c>
      <c r="AZ554" s="79"/>
      <c r="BA554" s="79"/>
      <c r="BB554" s="79"/>
      <c r="BC554" s="79"/>
      <c r="BD554" s="79"/>
      <c r="BE554" s="79"/>
      <c r="BF554" s="79"/>
      <c r="BG554" s="79"/>
      <c r="BH554" s="79"/>
      <c r="BI554" s="79"/>
      <c r="BJ554" s="79"/>
      <c r="BK554" s="71">
        <v>0</v>
      </c>
      <c r="BL554" s="79"/>
      <c r="BM554" s="79"/>
      <c r="BN554" s="79"/>
      <c r="BO554" s="79"/>
      <c r="BP554" s="79"/>
      <c r="BQ554" s="79"/>
      <c r="BR554" s="79"/>
      <c r="BS554" s="79"/>
      <c r="BT554" s="79"/>
      <c r="BU554" s="79"/>
      <c r="BV554" s="79"/>
      <c r="BW554" s="79"/>
      <c r="BX554" s="71">
        <v>50000000</v>
      </c>
      <c r="BY554" s="73">
        <v>50000000</v>
      </c>
      <c r="BZ554" s="73">
        <v>0</v>
      </c>
      <c r="CA554" s="73">
        <v>0</v>
      </c>
      <c r="CB554" s="73">
        <v>0</v>
      </c>
      <c r="CC554" s="73">
        <v>0</v>
      </c>
      <c r="CD554" s="73">
        <v>0</v>
      </c>
      <c r="CE554" s="73">
        <v>0</v>
      </c>
      <c r="CF554" s="73">
        <v>0</v>
      </c>
      <c r="CG554" s="73">
        <v>0</v>
      </c>
      <c r="CH554" s="73">
        <v>0</v>
      </c>
      <c r="CI554" s="73">
        <v>0</v>
      </c>
      <c r="CJ554" s="73">
        <v>0</v>
      </c>
      <c r="CK554" s="63" t="s">
        <v>4235</v>
      </c>
      <c r="CL554" s="74" t="s">
        <v>717</v>
      </c>
      <c r="CM554" s="74" t="s">
        <v>718</v>
      </c>
      <c r="CN554" s="74" t="s">
        <v>918</v>
      </c>
      <c r="CO554" s="60">
        <v>3</v>
      </c>
      <c r="CP554" s="61" t="s">
        <v>3472</v>
      </c>
      <c r="CQ554" s="60">
        <v>302</v>
      </c>
      <c r="CR554" s="61" t="s">
        <v>4084</v>
      </c>
      <c r="CS554" s="60">
        <v>30201</v>
      </c>
      <c r="CT554" s="61" t="s">
        <v>4085</v>
      </c>
      <c r="CU554" s="62">
        <v>3020102</v>
      </c>
      <c r="CV554" s="63" t="s">
        <v>4169</v>
      </c>
      <c r="CW554" s="100" t="s">
        <v>4236</v>
      </c>
      <c r="CX554" s="100" t="s">
        <v>3472</v>
      </c>
      <c r="CY554" s="100" t="s">
        <v>4084</v>
      </c>
      <c r="CZ554" s="100" t="s">
        <v>4085</v>
      </c>
      <c r="DA554" s="100" t="s">
        <v>4169</v>
      </c>
    </row>
    <row r="555" spans="2:105" ht="63.75" hidden="1" x14ac:dyDescent="0.25">
      <c r="B555" s="65" t="s">
        <v>4237</v>
      </c>
      <c r="C555" s="65" t="s">
        <v>4238</v>
      </c>
      <c r="D555" s="63" t="s">
        <v>709</v>
      </c>
      <c r="E555" s="65" t="s">
        <v>4239</v>
      </c>
      <c r="F555" s="63" t="s">
        <v>4240</v>
      </c>
      <c r="G555" s="62" t="s">
        <v>240</v>
      </c>
      <c r="H555" s="63" t="s">
        <v>710</v>
      </c>
      <c r="I555" s="63" t="s">
        <v>185</v>
      </c>
      <c r="J555" s="311">
        <v>2015</v>
      </c>
      <c r="K555" s="310">
        <v>0</v>
      </c>
      <c r="L555" s="63" t="s">
        <v>711</v>
      </c>
      <c r="M555" s="63" t="s">
        <v>4241</v>
      </c>
      <c r="N555" s="63" t="s">
        <v>4242</v>
      </c>
      <c r="O555" s="63" t="s">
        <v>4243</v>
      </c>
      <c r="P555" s="164" t="s">
        <v>3979</v>
      </c>
      <c r="Q555" s="63" t="s">
        <v>4244</v>
      </c>
      <c r="R555" s="63"/>
      <c r="S555" s="68">
        <v>1</v>
      </c>
      <c r="T555" s="69">
        <v>1</v>
      </c>
      <c r="U555" s="69">
        <v>1</v>
      </c>
      <c r="V555" s="69">
        <v>1</v>
      </c>
      <c r="W555" s="69">
        <v>1</v>
      </c>
      <c r="X555" s="71">
        <v>0</v>
      </c>
      <c r="Y555" s="78"/>
      <c r="Z555" s="79"/>
      <c r="AA555" s="79"/>
      <c r="AB555" s="79"/>
      <c r="AC555" s="79"/>
      <c r="AD555" s="79"/>
      <c r="AE555" s="79"/>
      <c r="AF555" s="79"/>
      <c r="AG555" s="79"/>
      <c r="AH555" s="79"/>
      <c r="AI555" s="79"/>
      <c r="AJ555" s="79"/>
      <c r="AK555" s="71">
        <v>100000000</v>
      </c>
      <c r="AL555" s="78">
        <v>100000000</v>
      </c>
      <c r="AM555" s="79"/>
      <c r="AN555" s="79"/>
      <c r="AO555" s="79"/>
      <c r="AP555" s="79"/>
      <c r="AQ555" s="79"/>
      <c r="AR555" s="79"/>
      <c r="AS555" s="79"/>
      <c r="AT555" s="79"/>
      <c r="AU555" s="79"/>
      <c r="AV555" s="79"/>
      <c r="AW555" s="79"/>
      <c r="AX555" s="71">
        <v>100000000</v>
      </c>
      <c r="AY555" s="78">
        <v>100000000</v>
      </c>
      <c r="AZ555" s="79"/>
      <c r="BA555" s="79"/>
      <c r="BB555" s="79"/>
      <c r="BC555" s="79"/>
      <c r="BD555" s="79"/>
      <c r="BE555" s="79"/>
      <c r="BF555" s="79"/>
      <c r="BG555" s="79"/>
      <c r="BH555" s="79"/>
      <c r="BI555" s="79"/>
      <c r="BJ555" s="79"/>
      <c r="BK555" s="71">
        <v>0</v>
      </c>
      <c r="BL555" s="78"/>
      <c r="BM555" s="79"/>
      <c r="BN555" s="79"/>
      <c r="BO555" s="79"/>
      <c r="BP555" s="79"/>
      <c r="BQ555" s="79"/>
      <c r="BR555" s="79"/>
      <c r="BS555" s="79"/>
      <c r="BT555" s="79"/>
      <c r="BU555" s="79"/>
      <c r="BV555" s="79"/>
      <c r="BW555" s="79"/>
      <c r="BX555" s="71">
        <v>200000000</v>
      </c>
      <c r="BY555" s="73">
        <v>200000000</v>
      </c>
      <c r="BZ555" s="73">
        <v>0</v>
      </c>
      <c r="CA555" s="73">
        <v>0</v>
      </c>
      <c r="CB555" s="73">
        <v>0</v>
      </c>
      <c r="CC555" s="73">
        <v>0</v>
      </c>
      <c r="CD555" s="73">
        <v>0</v>
      </c>
      <c r="CE555" s="73">
        <v>0</v>
      </c>
      <c r="CF555" s="73">
        <v>0</v>
      </c>
      <c r="CG555" s="73">
        <v>0</v>
      </c>
      <c r="CH555" s="73">
        <v>0</v>
      </c>
      <c r="CI555" s="73">
        <v>0</v>
      </c>
      <c r="CJ555" s="73">
        <v>0</v>
      </c>
      <c r="CK555" s="63" t="s">
        <v>4245</v>
      </c>
      <c r="CL555" s="74" t="s">
        <v>717</v>
      </c>
      <c r="CM555" s="74" t="s">
        <v>718</v>
      </c>
      <c r="CN555" s="74" t="s">
        <v>918</v>
      </c>
      <c r="CO555" s="60">
        <v>3</v>
      </c>
      <c r="CP555" s="61" t="s">
        <v>3472</v>
      </c>
      <c r="CQ555" s="60">
        <v>302</v>
      </c>
      <c r="CR555" s="61" t="s">
        <v>4084</v>
      </c>
      <c r="CS555" s="60">
        <v>30201</v>
      </c>
      <c r="CT555" s="61" t="s">
        <v>4085</v>
      </c>
      <c r="CU555" s="62">
        <v>3020103</v>
      </c>
      <c r="CV555" s="63" t="s">
        <v>4246</v>
      </c>
      <c r="CW555" s="100" t="s">
        <v>4247</v>
      </c>
      <c r="CX555" s="100" t="s">
        <v>3472</v>
      </c>
      <c r="CY555" s="100" t="s">
        <v>4084</v>
      </c>
      <c r="CZ555" s="100" t="s">
        <v>4085</v>
      </c>
      <c r="DA555" s="100" t="s">
        <v>4246</v>
      </c>
    </row>
    <row r="556" spans="2:105" ht="63.75" hidden="1" x14ac:dyDescent="0.25">
      <c r="B556" s="65" t="s">
        <v>4248</v>
      </c>
      <c r="C556" s="65" t="s">
        <v>4249</v>
      </c>
      <c r="D556" s="63" t="s">
        <v>709</v>
      </c>
      <c r="E556" s="65" t="s">
        <v>4239</v>
      </c>
      <c r="F556" s="63" t="s">
        <v>4240</v>
      </c>
      <c r="G556" s="62" t="s">
        <v>240</v>
      </c>
      <c r="H556" s="63" t="s">
        <v>710</v>
      </c>
      <c r="I556" s="63" t="s">
        <v>185</v>
      </c>
      <c r="J556" s="311">
        <v>2015</v>
      </c>
      <c r="K556" s="310">
        <v>0</v>
      </c>
      <c r="L556" s="63" t="s">
        <v>711</v>
      </c>
      <c r="M556" s="63" t="s">
        <v>4250</v>
      </c>
      <c r="N556" s="63" t="s">
        <v>4251</v>
      </c>
      <c r="O556" s="63" t="s">
        <v>4252</v>
      </c>
      <c r="P556" s="164" t="s">
        <v>3979</v>
      </c>
      <c r="Q556" s="63" t="s">
        <v>4253</v>
      </c>
      <c r="R556" s="63"/>
      <c r="S556" s="68">
        <v>1</v>
      </c>
      <c r="T556" s="69">
        <v>1</v>
      </c>
      <c r="U556" s="69">
        <v>1</v>
      </c>
      <c r="V556" s="69">
        <v>1</v>
      </c>
      <c r="W556" s="69">
        <v>1</v>
      </c>
      <c r="X556" s="71">
        <v>0</v>
      </c>
      <c r="Y556" s="78"/>
      <c r="Z556" s="79"/>
      <c r="AA556" s="79"/>
      <c r="AB556" s="79"/>
      <c r="AC556" s="79"/>
      <c r="AD556" s="79"/>
      <c r="AE556" s="79"/>
      <c r="AF556" s="79"/>
      <c r="AG556" s="79"/>
      <c r="AH556" s="79"/>
      <c r="AI556" s="79"/>
      <c r="AJ556" s="79"/>
      <c r="AK556" s="71">
        <v>150000000</v>
      </c>
      <c r="AL556" s="78">
        <v>150000000</v>
      </c>
      <c r="AM556" s="79"/>
      <c r="AN556" s="79"/>
      <c r="AO556" s="79"/>
      <c r="AP556" s="79"/>
      <c r="AQ556" s="79"/>
      <c r="AR556" s="79"/>
      <c r="AS556" s="79"/>
      <c r="AT556" s="79"/>
      <c r="AU556" s="79"/>
      <c r="AV556" s="79"/>
      <c r="AW556" s="79"/>
      <c r="AX556" s="71">
        <v>0</v>
      </c>
      <c r="AY556" s="78"/>
      <c r="AZ556" s="79"/>
      <c r="BA556" s="79"/>
      <c r="BB556" s="79"/>
      <c r="BC556" s="79"/>
      <c r="BD556" s="79"/>
      <c r="BE556" s="79"/>
      <c r="BF556" s="79"/>
      <c r="BG556" s="79"/>
      <c r="BH556" s="79"/>
      <c r="BI556" s="79"/>
      <c r="BJ556" s="79"/>
      <c r="BK556" s="71">
        <v>0</v>
      </c>
      <c r="BL556" s="78"/>
      <c r="BM556" s="79"/>
      <c r="BN556" s="79"/>
      <c r="BO556" s="79"/>
      <c r="BP556" s="79"/>
      <c r="BQ556" s="79"/>
      <c r="BR556" s="79"/>
      <c r="BS556" s="79"/>
      <c r="BT556" s="79"/>
      <c r="BU556" s="79"/>
      <c r="BV556" s="79"/>
      <c r="BW556" s="79"/>
      <c r="BX556" s="71">
        <v>150000000</v>
      </c>
      <c r="BY556" s="73">
        <v>150000000</v>
      </c>
      <c r="BZ556" s="73">
        <v>0</v>
      </c>
      <c r="CA556" s="73">
        <v>0</v>
      </c>
      <c r="CB556" s="73">
        <v>0</v>
      </c>
      <c r="CC556" s="73">
        <v>0</v>
      </c>
      <c r="CD556" s="73">
        <v>0</v>
      </c>
      <c r="CE556" s="73">
        <v>0</v>
      </c>
      <c r="CF556" s="73">
        <v>0</v>
      </c>
      <c r="CG556" s="73">
        <v>0</v>
      </c>
      <c r="CH556" s="73">
        <v>0</v>
      </c>
      <c r="CI556" s="73">
        <v>0</v>
      </c>
      <c r="CJ556" s="73">
        <v>0</v>
      </c>
      <c r="CK556" s="63" t="s">
        <v>4254</v>
      </c>
      <c r="CL556" s="74" t="s">
        <v>717</v>
      </c>
      <c r="CM556" s="74" t="s">
        <v>718</v>
      </c>
      <c r="CN556" s="74" t="s">
        <v>918</v>
      </c>
      <c r="CO556" s="60">
        <v>3</v>
      </c>
      <c r="CP556" s="61" t="s">
        <v>3472</v>
      </c>
      <c r="CQ556" s="60">
        <v>302</v>
      </c>
      <c r="CR556" s="61" t="s">
        <v>4084</v>
      </c>
      <c r="CS556" s="60">
        <v>30201</v>
      </c>
      <c r="CT556" s="61" t="s">
        <v>4085</v>
      </c>
      <c r="CU556" s="62">
        <v>3020103</v>
      </c>
      <c r="CV556" s="63" t="s">
        <v>4246</v>
      </c>
      <c r="CW556" s="100" t="s">
        <v>4247</v>
      </c>
      <c r="CX556" s="100" t="s">
        <v>3472</v>
      </c>
      <c r="CY556" s="100" t="s">
        <v>4084</v>
      </c>
      <c r="CZ556" s="100" t="s">
        <v>4085</v>
      </c>
      <c r="DA556" s="100" t="s">
        <v>4246</v>
      </c>
    </row>
    <row r="557" spans="2:105" ht="63.75" hidden="1" x14ac:dyDescent="0.25">
      <c r="B557" s="65" t="s">
        <v>4255</v>
      </c>
      <c r="C557" s="65" t="s">
        <v>4256</v>
      </c>
      <c r="D557" s="63" t="s">
        <v>709</v>
      </c>
      <c r="E557" s="65" t="s">
        <v>4239</v>
      </c>
      <c r="F557" s="63" t="s">
        <v>4240</v>
      </c>
      <c r="G557" s="62" t="s">
        <v>240</v>
      </c>
      <c r="H557" s="63" t="s">
        <v>710</v>
      </c>
      <c r="I557" s="63" t="s">
        <v>185</v>
      </c>
      <c r="J557" s="311">
        <v>2015</v>
      </c>
      <c r="K557" s="310">
        <v>0</v>
      </c>
      <c r="L557" s="63" t="s">
        <v>711</v>
      </c>
      <c r="M557" s="63" t="s">
        <v>4257</v>
      </c>
      <c r="N557" s="63" t="s">
        <v>4258</v>
      </c>
      <c r="O557" s="63" t="s">
        <v>4259</v>
      </c>
      <c r="P557" s="164" t="s">
        <v>3979</v>
      </c>
      <c r="Q557" s="63" t="s">
        <v>4260</v>
      </c>
      <c r="R557" s="63"/>
      <c r="S557" s="68">
        <v>1</v>
      </c>
      <c r="T557" s="69">
        <v>1</v>
      </c>
      <c r="U557" s="69">
        <v>1</v>
      </c>
      <c r="V557" s="69">
        <v>1</v>
      </c>
      <c r="W557" s="69">
        <v>1</v>
      </c>
      <c r="X557" s="71">
        <v>0</v>
      </c>
      <c r="Y557" s="79"/>
      <c r="Z557" s="79"/>
      <c r="AA557" s="79"/>
      <c r="AB557" s="79"/>
      <c r="AC557" s="79"/>
      <c r="AD557" s="79"/>
      <c r="AE557" s="79"/>
      <c r="AF557" s="79"/>
      <c r="AG557" s="79"/>
      <c r="AH557" s="79"/>
      <c r="AI557" s="79"/>
      <c r="AJ557" s="79"/>
      <c r="AK557" s="71">
        <v>50000000</v>
      </c>
      <c r="AL557" s="79">
        <v>50000000</v>
      </c>
      <c r="AM557" s="79"/>
      <c r="AN557" s="79"/>
      <c r="AO557" s="79"/>
      <c r="AP557" s="79"/>
      <c r="AQ557" s="79"/>
      <c r="AR557" s="79"/>
      <c r="AS557" s="79"/>
      <c r="AT557" s="79"/>
      <c r="AU557" s="79"/>
      <c r="AV557" s="79"/>
      <c r="AW557" s="79"/>
      <c r="AX557" s="71">
        <v>0</v>
      </c>
      <c r="AY557" s="79"/>
      <c r="AZ557" s="79"/>
      <c r="BA557" s="79"/>
      <c r="BB557" s="79"/>
      <c r="BC557" s="79"/>
      <c r="BD557" s="79"/>
      <c r="BE557" s="79"/>
      <c r="BF557" s="79"/>
      <c r="BG557" s="79"/>
      <c r="BH557" s="79"/>
      <c r="BI557" s="79"/>
      <c r="BJ557" s="79"/>
      <c r="BK557" s="71">
        <v>0</v>
      </c>
      <c r="BL557" s="79"/>
      <c r="BM557" s="79"/>
      <c r="BN557" s="79"/>
      <c r="BO557" s="79"/>
      <c r="BP557" s="79"/>
      <c r="BQ557" s="79"/>
      <c r="BR557" s="79"/>
      <c r="BS557" s="79"/>
      <c r="BT557" s="79"/>
      <c r="BU557" s="79"/>
      <c r="BV557" s="79"/>
      <c r="BW557" s="79"/>
      <c r="BX557" s="71">
        <v>50000000</v>
      </c>
      <c r="BY557" s="73">
        <v>50000000</v>
      </c>
      <c r="BZ557" s="73">
        <v>0</v>
      </c>
      <c r="CA557" s="73">
        <v>0</v>
      </c>
      <c r="CB557" s="73">
        <v>0</v>
      </c>
      <c r="CC557" s="73">
        <v>0</v>
      </c>
      <c r="CD557" s="73">
        <v>0</v>
      </c>
      <c r="CE557" s="73">
        <v>0</v>
      </c>
      <c r="CF557" s="73">
        <v>0</v>
      </c>
      <c r="CG557" s="73">
        <v>0</v>
      </c>
      <c r="CH557" s="73">
        <v>0</v>
      </c>
      <c r="CI557" s="73">
        <v>0</v>
      </c>
      <c r="CJ557" s="73">
        <v>0</v>
      </c>
      <c r="CK557" s="63" t="s">
        <v>4261</v>
      </c>
      <c r="CL557" s="74" t="s">
        <v>717</v>
      </c>
      <c r="CM557" s="74" t="s">
        <v>718</v>
      </c>
      <c r="CN557" s="74" t="s">
        <v>918</v>
      </c>
      <c r="CO557" s="60">
        <v>3</v>
      </c>
      <c r="CP557" s="61" t="s">
        <v>3472</v>
      </c>
      <c r="CQ557" s="60">
        <v>302</v>
      </c>
      <c r="CR557" s="61" t="s">
        <v>4084</v>
      </c>
      <c r="CS557" s="60">
        <v>30201</v>
      </c>
      <c r="CT557" s="61" t="s">
        <v>4085</v>
      </c>
      <c r="CU557" s="62">
        <v>3020103</v>
      </c>
      <c r="CV557" s="63" t="s">
        <v>4246</v>
      </c>
      <c r="CW557" s="100" t="s">
        <v>4247</v>
      </c>
      <c r="CX557" s="100" t="s">
        <v>3472</v>
      </c>
      <c r="CY557" s="100" t="s">
        <v>4084</v>
      </c>
      <c r="CZ557" s="100" t="s">
        <v>4085</v>
      </c>
      <c r="DA557" s="100" t="s">
        <v>4246</v>
      </c>
    </row>
    <row r="558" spans="2:105" ht="63.75" hidden="1" x14ac:dyDescent="0.25">
      <c r="B558" s="99" t="s">
        <v>4262</v>
      </c>
      <c r="C558" s="75" t="s">
        <v>4263</v>
      </c>
      <c r="D558" s="63" t="s">
        <v>687</v>
      </c>
      <c r="E558" s="65" t="s">
        <v>4239</v>
      </c>
      <c r="F558" s="63" t="s">
        <v>4240</v>
      </c>
      <c r="G558" s="62" t="s">
        <v>183</v>
      </c>
      <c r="H558" s="63" t="s">
        <v>567</v>
      </c>
      <c r="I558" s="63" t="s">
        <v>339</v>
      </c>
      <c r="J558" s="307">
        <v>2015</v>
      </c>
      <c r="K558" s="310" t="s">
        <v>3657</v>
      </c>
      <c r="L558" s="63" t="s">
        <v>568</v>
      </c>
      <c r="M558" s="63" t="s">
        <v>4264</v>
      </c>
      <c r="N558" s="63" t="s">
        <v>4265</v>
      </c>
      <c r="O558" s="63" t="s">
        <v>4265</v>
      </c>
      <c r="P558" s="164"/>
      <c r="Q558" s="63"/>
      <c r="R558" s="63"/>
      <c r="S558" s="68">
        <v>1</v>
      </c>
      <c r="T558" s="69">
        <v>0</v>
      </c>
      <c r="U558" s="69">
        <v>0</v>
      </c>
      <c r="V558" s="69">
        <v>0</v>
      </c>
      <c r="W558" s="69">
        <v>1</v>
      </c>
      <c r="X558" s="71">
        <v>100000000</v>
      </c>
      <c r="Y558" s="79">
        <v>100000000</v>
      </c>
      <c r="Z558" s="79"/>
      <c r="AA558" s="79"/>
      <c r="AB558" s="79"/>
      <c r="AC558" s="79"/>
      <c r="AD558" s="79"/>
      <c r="AE558" s="79"/>
      <c r="AF558" s="79"/>
      <c r="AG558" s="79"/>
      <c r="AH558" s="79"/>
      <c r="AI558" s="79"/>
      <c r="AJ558" s="79"/>
      <c r="AK558" s="71">
        <v>73000000</v>
      </c>
      <c r="AL558" s="79">
        <v>73000000</v>
      </c>
      <c r="AM558" s="79"/>
      <c r="AN558" s="79"/>
      <c r="AO558" s="79"/>
      <c r="AP558" s="79"/>
      <c r="AQ558" s="79"/>
      <c r="AR558" s="79"/>
      <c r="AS558" s="79"/>
      <c r="AT558" s="79"/>
      <c r="AU558" s="79"/>
      <c r="AV558" s="79"/>
      <c r="AW558" s="79"/>
      <c r="AX558" s="71">
        <v>73000000</v>
      </c>
      <c r="AY558" s="79">
        <v>73000000</v>
      </c>
      <c r="AZ558" s="79"/>
      <c r="BA558" s="79"/>
      <c r="BB558" s="79"/>
      <c r="BC558" s="79"/>
      <c r="BD558" s="79"/>
      <c r="BE558" s="79"/>
      <c r="BF558" s="79"/>
      <c r="BG558" s="79"/>
      <c r="BH558" s="79"/>
      <c r="BI558" s="79"/>
      <c r="BJ558" s="79"/>
      <c r="BK558" s="71">
        <v>74000000</v>
      </c>
      <c r="BL558" s="79">
        <v>74000000</v>
      </c>
      <c r="BM558" s="79"/>
      <c r="BN558" s="79"/>
      <c r="BO558" s="79"/>
      <c r="BP558" s="79"/>
      <c r="BQ558" s="79"/>
      <c r="BR558" s="79"/>
      <c r="BS558" s="79"/>
      <c r="BT558" s="79"/>
      <c r="BU558" s="79"/>
      <c r="BV558" s="79"/>
      <c r="BW558" s="79"/>
      <c r="BX558" s="71">
        <v>320000000</v>
      </c>
      <c r="BY558" s="73">
        <v>320000000</v>
      </c>
      <c r="BZ558" s="73">
        <v>0</v>
      </c>
      <c r="CA558" s="73">
        <v>0</v>
      </c>
      <c r="CB558" s="73">
        <v>0</v>
      </c>
      <c r="CC558" s="73">
        <v>0</v>
      </c>
      <c r="CD558" s="73">
        <v>0</v>
      </c>
      <c r="CE558" s="73">
        <v>0</v>
      </c>
      <c r="CF558" s="73">
        <v>0</v>
      </c>
      <c r="CG558" s="73">
        <v>0</v>
      </c>
      <c r="CH558" s="73">
        <v>0</v>
      </c>
      <c r="CI558" s="73">
        <v>0</v>
      </c>
      <c r="CJ558" s="73">
        <v>0</v>
      </c>
      <c r="CK558" s="63" t="s">
        <v>4266</v>
      </c>
      <c r="CL558" s="74" t="s">
        <v>727</v>
      </c>
      <c r="CM558" s="74" t="s">
        <v>728</v>
      </c>
      <c r="CN558" s="74" t="s">
        <v>918</v>
      </c>
      <c r="CO558" s="60">
        <v>3</v>
      </c>
      <c r="CP558" s="61" t="s">
        <v>3472</v>
      </c>
      <c r="CQ558" s="60">
        <v>302</v>
      </c>
      <c r="CR558" s="61" t="s">
        <v>4084</v>
      </c>
      <c r="CS558" s="60">
        <v>30201</v>
      </c>
      <c r="CT558" s="61" t="s">
        <v>4085</v>
      </c>
      <c r="CU558" s="62">
        <v>3020103</v>
      </c>
      <c r="CV558" s="63" t="s">
        <v>4246</v>
      </c>
      <c r="CW558" s="100" t="s">
        <v>4247</v>
      </c>
      <c r="CX558" s="100" t="s">
        <v>3472</v>
      </c>
      <c r="CY558" s="100" t="s">
        <v>4084</v>
      </c>
      <c r="CZ558" s="100" t="s">
        <v>4085</v>
      </c>
      <c r="DA558" s="100" t="s">
        <v>4246</v>
      </c>
    </row>
    <row r="559" spans="2:105" ht="63.75" hidden="1" x14ac:dyDescent="0.25">
      <c r="B559" s="65" t="s">
        <v>4267</v>
      </c>
      <c r="C559" s="75" t="s">
        <v>4268</v>
      </c>
      <c r="D559" s="63" t="s">
        <v>709</v>
      </c>
      <c r="E559" s="65" t="s">
        <v>4239</v>
      </c>
      <c r="F559" s="63" t="s">
        <v>4240</v>
      </c>
      <c r="G559" s="62" t="s">
        <v>240</v>
      </c>
      <c r="H559" s="63" t="s">
        <v>710</v>
      </c>
      <c r="I559" s="63" t="s">
        <v>185</v>
      </c>
      <c r="J559" s="311">
        <v>2015</v>
      </c>
      <c r="K559" s="310">
        <v>0</v>
      </c>
      <c r="L559" s="63" t="s">
        <v>711</v>
      </c>
      <c r="M559" s="63" t="s">
        <v>4269</v>
      </c>
      <c r="N559" s="63" t="s">
        <v>4270</v>
      </c>
      <c r="O559" s="63" t="s">
        <v>4271</v>
      </c>
      <c r="P559" s="164" t="s">
        <v>3979</v>
      </c>
      <c r="Q559" s="63" t="s">
        <v>4272</v>
      </c>
      <c r="R559" s="63"/>
      <c r="S559" s="68">
        <v>1</v>
      </c>
      <c r="T559" s="69">
        <v>1</v>
      </c>
      <c r="U559" s="69">
        <v>1</v>
      </c>
      <c r="V559" s="69">
        <v>1</v>
      </c>
      <c r="W559" s="69">
        <v>1</v>
      </c>
      <c r="X559" s="71">
        <v>0</v>
      </c>
      <c r="Y559" s="79"/>
      <c r="Z559" s="79"/>
      <c r="AA559" s="79"/>
      <c r="AB559" s="79"/>
      <c r="AC559" s="79"/>
      <c r="AD559" s="79"/>
      <c r="AE559" s="79"/>
      <c r="AF559" s="79"/>
      <c r="AG559" s="79"/>
      <c r="AH559" s="79"/>
      <c r="AI559" s="79"/>
      <c r="AJ559" s="79"/>
      <c r="AK559" s="71">
        <v>0</v>
      </c>
      <c r="AL559" s="79"/>
      <c r="AM559" s="79"/>
      <c r="AN559" s="79"/>
      <c r="AO559" s="79"/>
      <c r="AP559" s="79"/>
      <c r="AQ559" s="79"/>
      <c r="AR559" s="79"/>
      <c r="AS559" s="79"/>
      <c r="AT559" s="79"/>
      <c r="AU559" s="79"/>
      <c r="AV559" s="79"/>
      <c r="AW559" s="79"/>
      <c r="AX559" s="71">
        <v>0</v>
      </c>
      <c r="AY559" s="79"/>
      <c r="AZ559" s="79"/>
      <c r="BA559" s="79"/>
      <c r="BB559" s="79"/>
      <c r="BC559" s="79"/>
      <c r="BD559" s="79"/>
      <c r="BE559" s="79"/>
      <c r="BF559" s="79"/>
      <c r="BG559" s="79"/>
      <c r="BH559" s="79"/>
      <c r="BI559" s="79"/>
      <c r="BJ559" s="79"/>
      <c r="BK559" s="71">
        <v>0</v>
      </c>
      <c r="BL559" s="79"/>
      <c r="BM559" s="79"/>
      <c r="BN559" s="79"/>
      <c r="BO559" s="79"/>
      <c r="BP559" s="79"/>
      <c r="BQ559" s="79"/>
      <c r="BR559" s="79"/>
      <c r="BS559" s="79"/>
      <c r="BT559" s="79"/>
      <c r="BU559" s="79"/>
      <c r="BV559" s="79"/>
      <c r="BW559" s="79"/>
      <c r="BX559" s="71">
        <v>0</v>
      </c>
      <c r="BY559" s="73">
        <v>0</v>
      </c>
      <c r="BZ559" s="73">
        <v>0</v>
      </c>
      <c r="CA559" s="73">
        <v>0</v>
      </c>
      <c r="CB559" s="73">
        <v>0</v>
      </c>
      <c r="CC559" s="73">
        <v>0</v>
      </c>
      <c r="CD559" s="73">
        <v>0</v>
      </c>
      <c r="CE559" s="73">
        <v>0</v>
      </c>
      <c r="CF559" s="73">
        <v>0</v>
      </c>
      <c r="CG559" s="73">
        <v>0</v>
      </c>
      <c r="CH559" s="73">
        <v>0</v>
      </c>
      <c r="CI559" s="73">
        <v>0</v>
      </c>
      <c r="CJ559" s="73">
        <v>0</v>
      </c>
      <c r="CK559" s="63" t="s">
        <v>4273</v>
      </c>
      <c r="CL559" s="74" t="s">
        <v>717</v>
      </c>
      <c r="CM559" s="74" t="s">
        <v>718</v>
      </c>
      <c r="CN559" s="74" t="s">
        <v>918</v>
      </c>
      <c r="CO559" s="60">
        <v>3</v>
      </c>
      <c r="CP559" s="61" t="s">
        <v>3472</v>
      </c>
      <c r="CQ559" s="60">
        <v>302</v>
      </c>
      <c r="CR559" s="61" t="s">
        <v>4084</v>
      </c>
      <c r="CS559" s="60">
        <v>30201</v>
      </c>
      <c r="CT559" s="61" t="s">
        <v>4085</v>
      </c>
      <c r="CU559" s="62">
        <v>3020103</v>
      </c>
      <c r="CV559" s="63" t="s">
        <v>4246</v>
      </c>
      <c r="CW559" s="100" t="s">
        <v>4247</v>
      </c>
      <c r="CX559" s="100" t="s">
        <v>3472</v>
      </c>
      <c r="CY559" s="100" t="s">
        <v>4084</v>
      </c>
      <c r="CZ559" s="100" t="s">
        <v>4085</v>
      </c>
      <c r="DA559" s="100" t="s">
        <v>4246</v>
      </c>
    </row>
    <row r="560" spans="2:105" ht="63.75" hidden="1" x14ac:dyDescent="0.25">
      <c r="B560" s="65" t="s">
        <v>4274</v>
      </c>
      <c r="C560" s="65" t="s">
        <v>4275</v>
      </c>
      <c r="D560" s="63" t="s">
        <v>709</v>
      </c>
      <c r="E560" s="65" t="s">
        <v>4239</v>
      </c>
      <c r="F560" s="63" t="s">
        <v>4240</v>
      </c>
      <c r="G560" s="62" t="s">
        <v>240</v>
      </c>
      <c r="H560" s="63" t="s">
        <v>710</v>
      </c>
      <c r="I560" s="63" t="s">
        <v>185</v>
      </c>
      <c r="J560" s="311">
        <v>2015</v>
      </c>
      <c r="K560" s="310">
        <v>0</v>
      </c>
      <c r="L560" s="63" t="s">
        <v>711</v>
      </c>
      <c r="M560" s="63" t="s">
        <v>4276</v>
      </c>
      <c r="N560" s="63" t="s">
        <v>4277</v>
      </c>
      <c r="O560" s="63" t="s">
        <v>4278</v>
      </c>
      <c r="P560" s="164" t="s">
        <v>3979</v>
      </c>
      <c r="Q560" s="63" t="s">
        <v>4279</v>
      </c>
      <c r="R560" s="63"/>
      <c r="S560" s="68">
        <v>100</v>
      </c>
      <c r="T560" s="69">
        <v>100</v>
      </c>
      <c r="U560" s="69">
        <v>100</v>
      </c>
      <c r="V560" s="69">
        <v>100</v>
      </c>
      <c r="W560" s="69">
        <v>100</v>
      </c>
      <c r="X560" s="71">
        <v>200000000</v>
      </c>
      <c r="Y560" s="79"/>
      <c r="Z560" s="79"/>
      <c r="AA560" s="79"/>
      <c r="AB560" s="79"/>
      <c r="AC560" s="79"/>
      <c r="AD560" s="79"/>
      <c r="AE560" s="79"/>
      <c r="AF560" s="79"/>
      <c r="AG560" s="79">
        <v>200000000</v>
      </c>
      <c r="AH560" s="79"/>
      <c r="AI560" s="79"/>
      <c r="AJ560" s="79"/>
      <c r="AK560" s="71">
        <v>200000000</v>
      </c>
      <c r="AL560" s="79"/>
      <c r="AM560" s="79"/>
      <c r="AN560" s="79"/>
      <c r="AO560" s="79"/>
      <c r="AP560" s="79"/>
      <c r="AQ560" s="79"/>
      <c r="AR560" s="79"/>
      <c r="AS560" s="79"/>
      <c r="AT560" s="79">
        <v>200000000</v>
      </c>
      <c r="AU560" s="79"/>
      <c r="AV560" s="79"/>
      <c r="AW560" s="79"/>
      <c r="AX560" s="71">
        <v>200000000</v>
      </c>
      <c r="AY560" s="79"/>
      <c r="AZ560" s="79"/>
      <c r="BA560" s="79"/>
      <c r="BB560" s="79"/>
      <c r="BC560" s="79"/>
      <c r="BD560" s="79"/>
      <c r="BE560" s="79"/>
      <c r="BF560" s="79"/>
      <c r="BG560" s="79">
        <v>200000000</v>
      </c>
      <c r="BH560" s="79"/>
      <c r="BI560" s="79"/>
      <c r="BJ560" s="79"/>
      <c r="BK560" s="71">
        <v>200000000</v>
      </c>
      <c r="BL560" s="79"/>
      <c r="BM560" s="79"/>
      <c r="BN560" s="79"/>
      <c r="BO560" s="79"/>
      <c r="BP560" s="79"/>
      <c r="BQ560" s="79"/>
      <c r="BR560" s="79"/>
      <c r="BS560" s="79"/>
      <c r="BT560" s="79">
        <v>200000000</v>
      </c>
      <c r="BU560" s="79"/>
      <c r="BV560" s="79"/>
      <c r="BW560" s="79"/>
      <c r="BX560" s="71">
        <v>800000000</v>
      </c>
      <c r="BY560" s="73">
        <v>0</v>
      </c>
      <c r="BZ560" s="73">
        <v>0</v>
      </c>
      <c r="CA560" s="73">
        <v>0</v>
      </c>
      <c r="CB560" s="73">
        <v>0</v>
      </c>
      <c r="CC560" s="73">
        <v>0</v>
      </c>
      <c r="CD560" s="73">
        <v>0</v>
      </c>
      <c r="CE560" s="73">
        <v>0</v>
      </c>
      <c r="CF560" s="73">
        <v>0</v>
      </c>
      <c r="CG560" s="73">
        <v>800000000</v>
      </c>
      <c r="CH560" s="73">
        <v>0</v>
      </c>
      <c r="CI560" s="73">
        <v>0</v>
      </c>
      <c r="CJ560" s="73">
        <v>0</v>
      </c>
      <c r="CK560" s="63" t="s">
        <v>4280</v>
      </c>
      <c r="CL560" s="74" t="s">
        <v>717</v>
      </c>
      <c r="CM560" s="74" t="s">
        <v>718</v>
      </c>
      <c r="CN560" s="74" t="s">
        <v>918</v>
      </c>
      <c r="CO560" s="60">
        <v>3</v>
      </c>
      <c r="CP560" s="61" t="s">
        <v>3472</v>
      </c>
      <c r="CQ560" s="60">
        <v>302</v>
      </c>
      <c r="CR560" s="61" t="s">
        <v>4084</v>
      </c>
      <c r="CS560" s="60">
        <v>30201</v>
      </c>
      <c r="CT560" s="61" t="s">
        <v>4085</v>
      </c>
      <c r="CU560" s="62">
        <v>3020103</v>
      </c>
      <c r="CV560" s="63" t="s">
        <v>4246</v>
      </c>
      <c r="CW560" s="100" t="s">
        <v>4247</v>
      </c>
      <c r="CX560" s="100" t="s">
        <v>3472</v>
      </c>
      <c r="CY560" s="100" t="s">
        <v>4084</v>
      </c>
      <c r="CZ560" s="100" t="s">
        <v>4085</v>
      </c>
      <c r="DA560" s="100" t="s">
        <v>4246</v>
      </c>
    </row>
    <row r="561" spans="2:105" ht="102" hidden="1" x14ac:dyDescent="0.25">
      <c r="B561" s="65" t="s">
        <v>4281</v>
      </c>
      <c r="C561" s="65" t="s">
        <v>4282</v>
      </c>
      <c r="D561" s="63" t="s">
        <v>709</v>
      </c>
      <c r="E561" s="65" t="s">
        <v>4283</v>
      </c>
      <c r="F561" s="63" t="s">
        <v>4284</v>
      </c>
      <c r="G561" s="62" t="s">
        <v>240</v>
      </c>
      <c r="H561" s="63" t="s">
        <v>2229</v>
      </c>
      <c r="I561" s="63" t="s">
        <v>185</v>
      </c>
      <c r="J561" s="311">
        <v>2015</v>
      </c>
      <c r="K561" s="310">
        <v>0</v>
      </c>
      <c r="L561" s="63" t="s">
        <v>711</v>
      </c>
      <c r="M561" s="63" t="s">
        <v>4285</v>
      </c>
      <c r="N561" s="63" t="s">
        <v>4286</v>
      </c>
      <c r="O561" s="63" t="s">
        <v>4287</v>
      </c>
      <c r="P561" s="164" t="s">
        <v>3979</v>
      </c>
      <c r="Q561" s="63" t="s">
        <v>4203</v>
      </c>
      <c r="R561" s="63"/>
      <c r="S561" s="68">
        <v>5</v>
      </c>
      <c r="T561" s="69">
        <v>5</v>
      </c>
      <c r="U561" s="69">
        <v>5</v>
      </c>
      <c r="V561" s="69">
        <v>5</v>
      </c>
      <c r="W561" s="69">
        <v>5</v>
      </c>
      <c r="X561" s="71">
        <v>60000000</v>
      </c>
      <c r="Y561" s="79">
        <v>60000000</v>
      </c>
      <c r="Z561" s="79"/>
      <c r="AA561" s="79"/>
      <c r="AB561" s="79"/>
      <c r="AC561" s="79"/>
      <c r="AD561" s="79"/>
      <c r="AE561" s="79"/>
      <c r="AF561" s="79"/>
      <c r="AG561" s="79"/>
      <c r="AH561" s="79"/>
      <c r="AI561" s="79"/>
      <c r="AJ561" s="79"/>
      <c r="AK561" s="71">
        <v>0</v>
      </c>
      <c r="AL561" s="79"/>
      <c r="AM561" s="79"/>
      <c r="AN561" s="79"/>
      <c r="AO561" s="79"/>
      <c r="AP561" s="79"/>
      <c r="AQ561" s="79"/>
      <c r="AR561" s="79"/>
      <c r="AS561" s="79"/>
      <c r="AT561" s="79"/>
      <c r="AU561" s="79"/>
      <c r="AV561" s="79"/>
      <c r="AW561" s="79"/>
      <c r="AX561" s="71">
        <v>0</v>
      </c>
      <c r="AY561" s="79"/>
      <c r="AZ561" s="79"/>
      <c r="BA561" s="79"/>
      <c r="BB561" s="79"/>
      <c r="BC561" s="79"/>
      <c r="BD561" s="79"/>
      <c r="BE561" s="79"/>
      <c r="BF561" s="79"/>
      <c r="BG561" s="79"/>
      <c r="BH561" s="79"/>
      <c r="BI561" s="79"/>
      <c r="BJ561" s="79"/>
      <c r="BK561" s="71">
        <v>0</v>
      </c>
      <c r="BL561" s="79"/>
      <c r="BM561" s="79"/>
      <c r="BN561" s="79"/>
      <c r="BO561" s="79"/>
      <c r="BP561" s="79"/>
      <c r="BQ561" s="79"/>
      <c r="BR561" s="79"/>
      <c r="BS561" s="79"/>
      <c r="BT561" s="79"/>
      <c r="BU561" s="79"/>
      <c r="BV561" s="79"/>
      <c r="BW561" s="79"/>
      <c r="BX561" s="71">
        <v>60000000</v>
      </c>
      <c r="BY561" s="73">
        <v>60000000</v>
      </c>
      <c r="BZ561" s="73">
        <v>0</v>
      </c>
      <c r="CA561" s="73">
        <v>0</v>
      </c>
      <c r="CB561" s="73">
        <v>0</v>
      </c>
      <c r="CC561" s="73">
        <v>0</v>
      </c>
      <c r="CD561" s="73">
        <v>0</v>
      </c>
      <c r="CE561" s="73">
        <v>0</v>
      </c>
      <c r="CF561" s="73">
        <v>0</v>
      </c>
      <c r="CG561" s="73">
        <v>0</v>
      </c>
      <c r="CH561" s="73">
        <v>0</v>
      </c>
      <c r="CI561" s="73">
        <v>0</v>
      </c>
      <c r="CJ561" s="73">
        <v>0</v>
      </c>
      <c r="CK561" s="63" t="s">
        <v>4288</v>
      </c>
      <c r="CL561" s="74" t="s">
        <v>4289</v>
      </c>
      <c r="CM561" s="74" t="s">
        <v>876</v>
      </c>
      <c r="CN561" s="74" t="s">
        <v>606</v>
      </c>
      <c r="CO561" s="60">
        <v>3</v>
      </c>
      <c r="CP561" s="61" t="s">
        <v>3472</v>
      </c>
      <c r="CQ561" s="60">
        <v>302</v>
      </c>
      <c r="CR561" s="61" t="s">
        <v>4084</v>
      </c>
      <c r="CS561" s="60">
        <v>30202</v>
      </c>
      <c r="CT561" s="61" t="s">
        <v>4290</v>
      </c>
      <c r="CU561" s="62">
        <v>3020201</v>
      </c>
      <c r="CV561" s="63" t="s">
        <v>4291</v>
      </c>
      <c r="CW561" s="100" t="s">
        <v>4292</v>
      </c>
      <c r="CX561" s="100" t="s">
        <v>3472</v>
      </c>
      <c r="CY561" s="100" t="s">
        <v>4084</v>
      </c>
      <c r="CZ561" s="100" t="s">
        <v>4290</v>
      </c>
      <c r="DA561" s="100" t="s">
        <v>4291</v>
      </c>
    </row>
    <row r="562" spans="2:105" ht="102" hidden="1" x14ac:dyDescent="0.25">
      <c r="B562" s="65" t="s">
        <v>4293</v>
      </c>
      <c r="C562" s="65" t="s">
        <v>4294</v>
      </c>
      <c r="D562" s="63" t="s">
        <v>709</v>
      </c>
      <c r="E562" s="65" t="s">
        <v>4283</v>
      </c>
      <c r="F562" s="63" t="s">
        <v>4284</v>
      </c>
      <c r="G562" s="62" t="s">
        <v>240</v>
      </c>
      <c r="H562" s="63" t="s">
        <v>4295</v>
      </c>
      <c r="I562" s="63" t="s">
        <v>185</v>
      </c>
      <c r="J562" s="311">
        <v>2015</v>
      </c>
      <c r="K562" s="310">
        <v>0</v>
      </c>
      <c r="L562" s="63" t="s">
        <v>711</v>
      </c>
      <c r="M562" s="63" t="s">
        <v>4296</v>
      </c>
      <c r="N562" s="63" t="s">
        <v>4297</v>
      </c>
      <c r="O562" s="63" t="s">
        <v>4298</v>
      </c>
      <c r="P562" s="164" t="s">
        <v>3979</v>
      </c>
      <c r="Q562" s="63" t="s">
        <v>4203</v>
      </c>
      <c r="R562" s="63"/>
      <c r="S562" s="68">
        <v>10</v>
      </c>
      <c r="T562" s="69">
        <v>10</v>
      </c>
      <c r="U562" s="69">
        <v>10</v>
      </c>
      <c r="V562" s="69">
        <v>10</v>
      </c>
      <c r="W562" s="69">
        <v>10</v>
      </c>
      <c r="X562" s="71">
        <v>0</v>
      </c>
      <c r="Y562" s="79"/>
      <c r="Z562" s="79"/>
      <c r="AA562" s="79"/>
      <c r="AB562" s="79"/>
      <c r="AC562" s="79"/>
      <c r="AD562" s="79"/>
      <c r="AE562" s="79"/>
      <c r="AF562" s="79"/>
      <c r="AG562" s="79"/>
      <c r="AH562" s="79"/>
      <c r="AI562" s="79"/>
      <c r="AJ562" s="79"/>
      <c r="AK562" s="71">
        <v>130000000</v>
      </c>
      <c r="AL562" s="79">
        <v>130000000</v>
      </c>
      <c r="AM562" s="79"/>
      <c r="AN562" s="79"/>
      <c r="AO562" s="79"/>
      <c r="AP562" s="79"/>
      <c r="AQ562" s="79"/>
      <c r="AR562" s="79"/>
      <c r="AS562" s="79"/>
      <c r="AT562" s="79"/>
      <c r="AU562" s="79"/>
      <c r="AV562" s="79"/>
      <c r="AW562" s="79"/>
      <c r="AX562" s="71">
        <v>130000000</v>
      </c>
      <c r="AY562" s="79">
        <v>130000000</v>
      </c>
      <c r="AZ562" s="79"/>
      <c r="BA562" s="79"/>
      <c r="BB562" s="79"/>
      <c r="BC562" s="79"/>
      <c r="BD562" s="79"/>
      <c r="BE562" s="79"/>
      <c r="BF562" s="79"/>
      <c r="BG562" s="79"/>
      <c r="BH562" s="79"/>
      <c r="BI562" s="79"/>
      <c r="BJ562" s="79"/>
      <c r="BK562" s="71">
        <v>0</v>
      </c>
      <c r="BL562" s="79"/>
      <c r="BM562" s="79"/>
      <c r="BN562" s="79"/>
      <c r="BO562" s="79"/>
      <c r="BP562" s="79"/>
      <c r="BQ562" s="79"/>
      <c r="BR562" s="79"/>
      <c r="BS562" s="79"/>
      <c r="BT562" s="79"/>
      <c r="BU562" s="79"/>
      <c r="BV562" s="79"/>
      <c r="BW562" s="79"/>
      <c r="BX562" s="71">
        <v>260000000</v>
      </c>
      <c r="BY562" s="73">
        <v>260000000</v>
      </c>
      <c r="BZ562" s="73">
        <v>0</v>
      </c>
      <c r="CA562" s="73">
        <v>0</v>
      </c>
      <c r="CB562" s="73">
        <v>0</v>
      </c>
      <c r="CC562" s="73">
        <v>0</v>
      </c>
      <c r="CD562" s="73">
        <v>0</v>
      </c>
      <c r="CE562" s="73">
        <v>0</v>
      </c>
      <c r="CF562" s="73">
        <v>0</v>
      </c>
      <c r="CG562" s="73">
        <v>0</v>
      </c>
      <c r="CH562" s="73">
        <v>0</v>
      </c>
      <c r="CI562" s="73">
        <v>0</v>
      </c>
      <c r="CJ562" s="73">
        <v>0</v>
      </c>
      <c r="CK562" s="63" t="s">
        <v>4299</v>
      </c>
      <c r="CL562" s="74" t="s">
        <v>717</v>
      </c>
      <c r="CM562" s="74" t="s">
        <v>718</v>
      </c>
      <c r="CN562" s="74" t="s">
        <v>606</v>
      </c>
      <c r="CO562" s="60">
        <v>3</v>
      </c>
      <c r="CP562" s="61" t="s">
        <v>3472</v>
      </c>
      <c r="CQ562" s="60">
        <v>302</v>
      </c>
      <c r="CR562" s="61" t="s">
        <v>4084</v>
      </c>
      <c r="CS562" s="60">
        <v>30202</v>
      </c>
      <c r="CT562" s="61" t="s">
        <v>4290</v>
      </c>
      <c r="CU562" s="62">
        <v>3020202</v>
      </c>
      <c r="CV562" s="63" t="s">
        <v>4300</v>
      </c>
      <c r="CW562" s="100" t="s">
        <v>4292</v>
      </c>
      <c r="CX562" s="100" t="s">
        <v>3472</v>
      </c>
      <c r="CY562" s="100" t="s">
        <v>4084</v>
      </c>
      <c r="CZ562" s="100" t="s">
        <v>4290</v>
      </c>
      <c r="DA562" s="100" t="s">
        <v>4300</v>
      </c>
    </row>
    <row r="563" spans="2:105" ht="102" hidden="1" x14ac:dyDescent="0.25">
      <c r="B563" s="65" t="s">
        <v>4301</v>
      </c>
      <c r="C563" s="65" t="s">
        <v>4302</v>
      </c>
      <c r="D563" s="63" t="s">
        <v>709</v>
      </c>
      <c r="E563" s="65" t="s">
        <v>4283</v>
      </c>
      <c r="F563" s="63" t="s">
        <v>4284</v>
      </c>
      <c r="G563" s="62" t="s">
        <v>240</v>
      </c>
      <c r="H563" s="63" t="s">
        <v>4295</v>
      </c>
      <c r="I563" s="63" t="s">
        <v>185</v>
      </c>
      <c r="J563" s="311">
        <v>2105</v>
      </c>
      <c r="K563" s="310">
        <v>0</v>
      </c>
      <c r="L563" s="63" t="s">
        <v>711</v>
      </c>
      <c r="M563" s="63" t="s">
        <v>4303</v>
      </c>
      <c r="N563" s="63" t="s">
        <v>4304</v>
      </c>
      <c r="O563" s="63" t="s">
        <v>4305</v>
      </c>
      <c r="P563" s="164" t="s">
        <v>3979</v>
      </c>
      <c r="Q563" s="63" t="s">
        <v>4203</v>
      </c>
      <c r="R563" s="63"/>
      <c r="S563" s="68">
        <v>5</v>
      </c>
      <c r="T563" s="69">
        <v>5</v>
      </c>
      <c r="U563" s="69">
        <v>5</v>
      </c>
      <c r="V563" s="69">
        <v>5</v>
      </c>
      <c r="W563" s="69">
        <v>5</v>
      </c>
      <c r="X563" s="71">
        <v>25000000</v>
      </c>
      <c r="Y563" s="79">
        <v>25000000</v>
      </c>
      <c r="Z563" s="79"/>
      <c r="AA563" s="79"/>
      <c r="AB563" s="79"/>
      <c r="AC563" s="79"/>
      <c r="AD563" s="79"/>
      <c r="AE563" s="79"/>
      <c r="AF563" s="79"/>
      <c r="AG563" s="79"/>
      <c r="AH563" s="79"/>
      <c r="AI563" s="79"/>
      <c r="AJ563" s="79"/>
      <c r="AK563" s="71">
        <v>0</v>
      </c>
      <c r="AL563" s="79"/>
      <c r="AM563" s="79"/>
      <c r="AN563" s="79"/>
      <c r="AO563" s="79"/>
      <c r="AP563" s="79"/>
      <c r="AQ563" s="79"/>
      <c r="AR563" s="79"/>
      <c r="AS563" s="79"/>
      <c r="AT563" s="79"/>
      <c r="AU563" s="79"/>
      <c r="AV563" s="79"/>
      <c r="AW563" s="79"/>
      <c r="AX563" s="71">
        <v>0</v>
      </c>
      <c r="AY563" s="79"/>
      <c r="AZ563" s="79"/>
      <c r="BA563" s="79"/>
      <c r="BB563" s="79"/>
      <c r="BC563" s="79"/>
      <c r="BD563" s="79"/>
      <c r="BE563" s="79"/>
      <c r="BF563" s="79"/>
      <c r="BG563" s="79"/>
      <c r="BH563" s="79"/>
      <c r="BI563" s="79"/>
      <c r="BJ563" s="79"/>
      <c r="BK563" s="71">
        <v>0</v>
      </c>
      <c r="BL563" s="79"/>
      <c r="BM563" s="79"/>
      <c r="BN563" s="79"/>
      <c r="BO563" s="79"/>
      <c r="BP563" s="79"/>
      <c r="BQ563" s="79"/>
      <c r="BR563" s="79"/>
      <c r="BS563" s="79"/>
      <c r="BT563" s="79"/>
      <c r="BU563" s="79"/>
      <c r="BV563" s="79"/>
      <c r="BW563" s="79"/>
      <c r="BX563" s="71">
        <v>25000000</v>
      </c>
      <c r="BY563" s="73">
        <v>25000000</v>
      </c>
      <c r="BZ563" s="73">
        <v>0</v>
      </c>
      <c r="CA563" s="73">
        <v>0</v>
      </c>
      <c r="CB563" s="73">
        <v>0</v>
      </c>
      <c r="CC563" s="73">
        <v>0</v>
      </c>
      <c r="CD563" s="73">
        <v>0</v>
      </c>
      <c r="CE563" s="73">
        <v>0</v>
      </c>
      <c r="CF563" s="73">
        <v>0</v>
      </c>
      <c r="CG563" s="73">
        <v>0</v>
      </c>
      <c r="CH563" s="73">
        <v>0</v>
      </c>
      <c r="CI563" s="73">
        <v>0</v>
      </c>
      <c r="CJ563" s="73">
        <v>0</v>
      </c>
      <c r="CK563" s="63" t="s">
        <v>4306</v>
      </c>
      <c r="CL563" s="74" t="s">
        <v>717</v>
      </c>
      <c r="CM563" s="74" t="s">
        <v>718</v>
      </c>
      <c r="CN563" s="74" t="s">
        <v>606</v>
      </c>
      <c r="CO563" s="60">
        <v>3</v>
      </c>
      <c r="CP563" s="61" t="s">
        <v>3472</v>
      </c>
      <c r="CQ563" s="60">
        <v>302</v>
      </c>
      <c r="CR563" s="61" t="s">
        <v>4084</v>
      </c>
      <c r="CS563" s="60">
        <v>30202</v>
      </c>
      <c r="CT563" s="61" t="s">
        <v>4290</v>
      </c>
      <c r="CU563" s="62">
        <v>3020202</v>
      </c>
      <c r="CV563" s="63" t="s">
        <v>4300</v>
      </c>
      <c r="CW563" s="100" t="s">
        <v>4292</v>
      </c>
      <c r="CX563" s="100" t="s">
        <v>3472</v>
      </c>
      <c r="CY563" s="100" t="s">
        <v>4084</v>
      </c>
      <c r="CZ563" s="100" t="s">
        <v>4290</v>
      </c>
      <c r="DA563" s="100" t="s">
        <v>4300</v>
      </c>
    </row>
    <row r="564" spans="2:105" ht="102" hidden="1" x14ac:dyDescent="0.25">
      <c r="B564" s="65" t="s">
        <v>4307</v>
      </c>
      <c r="C564" s="65" t="s">
        <v>4308</v>
      </c>
      <c r="D564" s="63" t="s">
        <v>709</v>
      </c>
      <c r="E564" s="65" t="s">
        <v>4283</v>
      </c>
      <c r="F564" s="63" t="s">
        <v>4284</v>
      </c>
      <c r="G564" s="62" t="s">
        <v>183</v>
      </c>
      <c r="H564" s="63" t="s">
        <v>4295</v>
      </c>
      <c r="I564" s="63" t="s">
        <v>185</v>
      </c>
      <c r="J564" s="311">
        <v>2015</v>
      </c>
      <c r="K564" s="310">
        <v>4</v>
      </c>
      <c r="L564" s="63" t="s">
        <v>711</v>
      </c>
      <c r="M564" s="63" t="s">
        <v>4309</v>
      </c>
      <c r="N564" s="63" t="s">
        <v>4310</v>
      </c>
      <c r="O564" s="63" t="s">
        <v>4311</v>
      </c>
      <c r="P564" s="164" t="s">
        <v>3979</v>
      </c>
      <c r="Q564" s="63" t="s">
        <v>4203</v>
      </c>
      <c r="R564" s="63"/>
      <c r="S564" s="68">
        <v>4</v>
      </c>
      <c r="T564" s="69">
        <v>1</v>
      </c>
      <c r="U564" s="69">
        <v>2</v>
      </c>
      <c r="V564" s="69">
        <v>3</v>
      </c>
      <c r="W564" s="69">
        <v>4</v>
      </c>
      <c r="X564" s="71">
        <v>5000000</v>
      </c>
      <c r="Y564" s="79">
        <v>5000000</v>
      </c>
      <c r="Z564" s="79"/>
      <c r="AA564" s="79"/>
      <c r="AB564" s="79"/>
      <c r="AC564" s="79"/>
      <c r="AD564" s="79"/>
      <c r="AE564" s="79"/>
      <c r="AF564" s="79"/>
      <c r="AG564" s="79"/>
      <c r="AH564" s="79"/>
      <c r="AI564" s="79"/>
      <c r="AJ564" s="79"/>
      <c r="AK564" s="71">
        <v>5000000</v>
      </c>
      <c r="AL564" s="79">
        <v>5000000</v>
      </c>
      <c r="AM564" s="79"/>
      <c r="AN564" s="79"/>
      <c r="AO564" s="79"/>
      <c r="AP564" s="79"/>
      <c r="AQ564" s="79"/>
      <c r="AR564" s="79"/>
      <c r="AS564" s="79"/>
      <c r="AT564" s="79"/>
      <c r="AU564" s="79"/>
      <c r="AV564" s="79"/>
      <c r="AW564" s="79"/>
      <c r="AX564" s="71">
        <v>5000000</v>
      </c>
      <c r="AY564" s="79">
        <v>5000000</v>
      </c>
      <c r="AZ564" s="79"/>
      <c r="BA564" s="79"/>
      <c r="BB564" s="79"/>
      <c r="BC564" s="79"/>
      <c r="BD564" s="79"/>
      <c r="BE564" s="79"/>
      <c r="BF564" s="79"/>
      <c r="BG564" s="79"/>
      <c r="BH564" s="79"/>
      <c r="BI564" s="79"/>
      <c r="BJ564" s="79"/>
      <c r="BK564" s="71">
        <v>5000000</v>
      </c>
      <c r="BL564" s="79">
        <v>5000000</v>
      </c>
      <c r="BM564" s="79"/>
      <c r="BN564" s="79"/>
      <c r="BO564" s="79"/>
      <c r="BP564" s="79"/>
      <c r="BQ564" s="79"/>
      <c r="BR564" s="79"/>
      <c r="BS564" s="79"/>
      <c r="BT564" s="79"/>
      <c r="BU564" s="79"/>
      <c r="BV564" s="79"/>
      <c r="BW564" s="79"/>
      <c r="BX564" s="71">
        <v>20000000</v>
      </c>
      <c r="BY564" s="73">
        <v>20000000</v>
      </c>
      <c r="BZ564" s="73">
        <v>0</v>
      </c>
      <c r="CA564" s="73">
        <v>0</v>
      </c>
      <c r="CB564" s="73">
        <v>0</v>
      </c>
      <c r="CC564" s="73">
        <v>0</v>
      </c>
      <c r="CD564" s="73">
        <v>0</v>
      </c>
      <c r="CE564" s="73">
        <v>0</v>
      </c>
      <c r="CF564" s="73">
        <v>0</v>
      </c>
      <c r="CG564" s="73">
        <v>0</v>
      </c>
      <c r="CH564" s="73">
        <v>0</v>
      </c>
      <c r="CI564" s="73">
        <v>0</v>
      </c>
      <c r="CJ564" s="73">
        <v>0</v>
      </c>
      <c r="CK564" s="63" t="s">
        <v>4312</v>
      </c>
      <c r="CL564" s="74" t="s">
        <v>717</v>
      </c>
      <c r="CM564" s="74" t="s">
        <v>718</v>
      </c>
      <c r="CN564" s="74" t="s">
        <v>606</v>
      </c>
      <c r="CO564" s="60">
        <v>3</v>
      </c>
      <c r="CP564" s="61" t="s">
        <v>3472</v>
      </c>
      <c r="CQ564" s="60">
        <v>302</v>
      </c>
      <c r="CR564" s="61" t="s">
        <v>4084</v>
      </c>
      <c r="CS564" s="60">
        <v>30202</v>
      </c>
      <c r="CT564" s="61" t="s">
        <v>4290</v>
      </c>
      <c r="CU564" s="62">
        <v>3020202</v>
      </c>
      <c r="CV564" s="63" t="s">
        <v>4300</v>
      </c>
      <c r="CW564" s="100" t="s">
        <v>4292</v>
      </c>
      <c r="CX564" s="100" t="s">
        <v>3472</v>
      </c>
      <c r="CY564" s="100" t="s">
        <v>4084</v>
      </c>
      <c r="CZ564" s="100" t="s">
        <v>4290</v>
      </c>
      <c r="DA564" s="100" t="s">
        <v>4300</v>
      </c>
    </row>
    <row r="565" spans="2:105" ht="102" hidden="1" x14ac:dyDescent="0.25">
      <c r="B565" s="99" t="s">
        <v>4313</v>
      </c>
      <c r="C565" s="65" t="s">
        <v>4314</v>
      </c>
      <c r="D565" s="63" t="s">
        <v>1368</v>
      </c>
      <c r="E565" s="65" t="s">
        <v>4315</v>
      </c>
      <c r="F565" s="63" t="s">
        <v>4316</v>
      </c>
      <c r="G565" s="62" t="s">
        <v>183</v>
      </c>
      <c r="H565" s="63" t="s">
        <v>679</v>
      </c>
      <c r="I565" s="63" t="s">
        <v>185</v>
      </c>
      <c r="J565" s="311">
        <v>2015</v>
      </c>
      <c r="K565" s="310">
        <v>0</v>
      </c>
      <c r="L565" s="63" t="s">
        <v>1371</v>
      </c>
      <c r="M565" s="63" t="s">
        <v>4317</v>
      </c>
      <c r="N565" s="63" t="s">
        <v>1809</v>
      </c>
      <c r="O565" s="63" t="s">
        <v>4318</v>
      </c>
      <c r="P565" s="164"/>
      <c r="Q565" s="63"/>
      <c r="R565" s="63"/>
      <c r="S565" s="68">
        <v>1</v>
      </c>
      <c r="T565" s="69">
        <v>0</v>
      </c>
      <c r="U565" s="69">
        <v>0.5</v>
      </c>
      <c r="V565" s="69">
        <v>1</v>
      </c>
      <c r="W565" s="69">
        <v>1</v>
      </c>
      <c r="X565" s="71">
        <v>0</v>
      </c>
      <c r="Y565" s="79"/>
      <c r="Z565" s="79"/>
      <c r="AA565" s="79"/>
      <c r="AB565" s="79"/>
      <c r="AC565" s="79"/>
      <c r="AD565" s="79"/>
      <c r="AE565" s="79"/>
      <c r="AF565" s="79"/>
      <c r="AG565" s="79"/>
      <c r="AH565" s="79"/>
      <c r="AI565" s="79"/>
      <c r="AJ565" s="79"/>
      <c r="AK565" s="71">
        <v>1000000000</v>
      </c>
      <c r="AL565" s="79"/>
      <c r="AM565" s="79"/>
      <c r="AN565" s="79"/>
      <c r="AO565" s="79"/>
      <c r="AP565" s="79"/>
      <c r="AQ565" s="79"/>
      <c r="AR565" s="79"/>
      <c r="AS565" s="79"/>
      <c r="AT565" s="79">
        <v>1000000000</v>
      </c>
      <c r="AU565" s="79"/>
      <c r="AV565" s="79"/>
      <c r="AW565" s="79"/>
      <c r="AX565" s="71">
        <v>1000000000</v>
      </c>
      <c r="AY565" s="79"/>
      <c r="AZ565" s="79"/>
      <c r="BA565" s="79"/>
      <c r="BB565" s="79"/>
      <c r="BC565" s="79"/>
      <c r="BD565" s="79"/>
      <c r="BE565" s="79"/>
      <c r="BF565" s="79"/>
      <c r="BG565" s="79">
        <v>1000000000</v>
      </c>
      <c r="BH565" s="79"/>
      <c r="BI565" s="79"/>
      <c r="BJ565" s="79"/>
      <c r="BK565" s="71">
        <v>0</v>
      </c>
      <c r="BL565" s="79"/>
      <c r="BM565" s="79"/>
      <c r="BN565" s="79"/>
      <c r="BO565" s="79"/>
      <c r="BP565" s="79"/>
      <c r="BQ565" s="79"/>
      <c r="BR565" s="79"/>
      <c r="BS565" s="79"/>
      <c r="BT565" s="79"/>
      <c r="BU565" s="79"/>
      <c r="BV565" s="79"/>
      <c r="BW565" s="79"/>
      <c r="BX565" s="71">
        <v>2000000000</v>
      </c>
      <c r="BY565" s="73">
        <v>0</v>
      </c>
      <c r="BZ565" s="73">
        <v>0</v>
      </c>
      <c r="CA565" s="73">
        <v>0</v>
      </c>
      <c r="CB565" s="73">
        <v>0</v>
      </c>
      <c r="CC565" s="73">
        <v>0</v>
      </c>
      <c r="CD565" s="73">
        <v>0</v>
      </c>
      <c r="CE565" s="73">
        <v>0</v>
      </c>
      <c r="CF565" s="73">
        <v>0</v>
      </c>
      <c r="CG565" s="73">
        <v>2000000000</v>
      </c>
      <c r="CH565" s="73">
        <v>0</v>
      </c>
      <c r="CI565" s="73">
        <v>0</v>
      </c>
      <c r="CJ565" s="73">
        <v>0</v>
      </c>
      <c r="CK565" s="63" t="s">
        <v>4319</v>
      </c>
      <c r="CL565" s="74" t="s">
        <v>4289</v>
      </c>
      <c r="CM565" s="74" t="s">
        <v>876</v>
      </c>
      <c r="CN565" s="74" t="s">
        <v>606</v>
      </c>
      <c r="CO565" s="60">
        <v>3</v>
      </c>
      <c r="CP565" s="61" t="s">
        <v>3472</v>
      </c>
      <c r="CQ565" s="60">
        <v>302</v>
      </c>
      <c r="CR565" s="61" t="s">
        <v>4084</v>
      </c>
      <c r="CS565" s="60">
        <v>30202</v>
      </c>
      <c r="CT565" s="61" t="s">
        <v>4290</v>
      </c>
      <c r="CU565" s="62">
        <v>3020202</v>
      </c>
      <c r="CV565" s="63" t="s">
        <v>4300</v>
      </c>
      <c r="CW565" s="100" t="s">
        <v>4320</v>
      </c>
      <c r="CX565" s="100" t="s">
        <v>3472</v>
      </c>
      <c r="CY565" s="100" t="s">
        <v>4084</v>
      </c>
      <c r="CZ565" s="100" t="s">
        <v>4290</v>
      </c>
      <c r="DA565" s="100" t="s">
        <v>4300</v>
      </c>
    </row>
    <row r="566" spans="2:105" ht="153" hidden="1" x14ac:dyDescent="0.25">
      <c r="B566" s="65" t="s">
        <v>4321</v>
      </c>
      <c r="C566" s="65" t="s">
        <v>4322</v>
      </c>
      <c r="D566" s="63" t="s">
        <v>180</v>
      </c>
      <c r="E566" s="65" t="s">
        <v>4323</v>
      </c>
      <c r="F566" s="63" t="s">
        <v>4324</v>
      </c>
      <c r="G566" s="62" t="s">
        <v>183</v>
      </c>
      <c r="H566" s="63" t="s">
        <v>184</v>
      </c>
      <c r="I566" s="63" t="s">
        <v>185</v>
      </c>
      <c r="J566" s="311">
        <v>2015</v>
      </c>
      <c r="K566" s="310">
        <v>0</v>
      </c>
      <c r="L566" s="63" t="s">
        <v>186</v>
      </c>
      <c r="M566" s="63" t="s">
        <v>4325</v>
      </c>
      <c r="N566" s="63" t="s">
        <v>4326</v>
      </c>
      <c r="O566" s="63" t="s">
        <v>4327</v>
      </c>
      <c r="P566" s="164" t="s">
        <v>3979</v>
      </c>
      <c r="Q566" s="63" t="s">
        <v>4328</v>
      </c>
      <c r="R566" s="63"/>
      <c r="S566" s="68">
        <v>100</v>
      </c>
      <c r="T566" s="69">
        <v>17</v>
      </c>
      <c r="U566" s="69">
        <v>47</v>
      </c>
      <c r="V566" s="69">
        <v>76</v>
      </c>
      <c r="W566" s="69">
        <v>100</v>
      </c>
      <c r="X566" s="71">
        <v>757600000</v>
      </c>
      <c r="Y566" s="79"/>
      <c r="Z566" s="79">
        <v>552218000</v>
      </c>
      <c r="AA566" s="79">
        <v>205382000</v>
      </c>
      <c r="AB566" s="79"/>
      <c r="AC566" s="79"/>
      <c r="AD566" s="79"/>
      <c r="AE566" s="79"/>
      <c r="AF566" s="79"/>
      <c r="AG566" s="79"/>
      <c r="AH566" s="79"/>
      <c r="AI566" s="79"/>
      <c r="AJ566" s="79"/>
      <c r="AK566" s="71">
        <v>802437273.324</v>
      </c>
      <c r="AL566" s="79"/>
      <c r="AM566" s="72">
        <v>588839993.324</v>
      </c>
      <c r="AN566" s="72">
        <v>213597280</v>
      </c>
      <c r="AO566" s="79"/>
      <c r="AP566" s="79"/>
      <c r="AQ566" s="79"/>
      <c r="AR566" s="79"/>
      <c r="AS566" s="79"/>
      <c r="AT566" s="79"/>
      <c r="AU566" s="79"/>
      <c r="AV566" s="79"/>
      <c r="AW566" s="79"/>
      <c r="AX566" s="71">
        <v>852199964.05668008</v>
      </c>
      <c r="AY566" s="79"/>
      <c r="AZ566" s="72">
        <v>630058792.85668004</v>
      </c>
      <c r="BA566" s="72">
        <v>222141171.20000002</v>
      </c>
      <c r="BB566" s="79"/>
      <c r="BC566" s="79"/>
      <c r="BD566" s="79"/>
      <c r="BE566" s="79"/>
      <c r="BF566" s="79"/>
      <c r="BG566" s="79"/>
      <c r="BH566" s="79"/>
      <c r="BI566" s="79"/>
      <c r="BJ566" s="79"/>
      <c r="BK566" s="71">
        <v>905189726.40464783</v>
      </c>
      <c r="BL566" s="79"/>
      <c r="BM566" s="72">
        <v>674162908.35664773</v>
      </c>
      <c r="BN566" s="72">
        <v>231026818.04800004</v>
      </c>
      <c r="BO566" s="79"/>
      <c r="BP566" s="79"/>
      <c r="BQ566" s="79"/>
      <c r="BR566" s="79"/>
      <c r="BS566" s="79"/>
      <c r="BT566" s="79"/>
      <c r="BU566" s="79"/>
      <c r="BV566" s="79"/>
      <c r="BW566" s="79"/>
      <c r="BX566" s="71">
        <v>3317426963.7853279</v>
      </c>
      <c r="BY566" s="73">
        <v>0</v>
      </c>
      <c r="BZ566" s="73">
        <v>2445279694.5373278</v>
      </c>
      <c r="CA566" s="73">
        <v>872147269.24800014</v>
      </c>
      <c r="CB566" s="73">
        <v>0</v>
      </c>
      <c r="CC566" s="73">
        <v>0</v>
      </c>
      <c r="CD566" s="73">
        <v>0</v>
      </c>
      <c r="CE566" s="73">
        <v>0</v>
      </c>
      <c r="CF566" s="73">
        <v>0</v>
      </c>
      <c r="CG566" s="73">
        <v>0</v>
      </c>
      <c r="CH566" s="73">
        <v>0</v>
      </c>
      <c r="CI566" s="73">
        <v>0</v>
      </c>
      <c r="CJ566" s="73">
        <v>0</v>
      </c>
      <c r="CK566" s="63" t="s">
        <v>4329</v>
      </c>
      <c r="CL566" s="74" t="s">
        <v>193</v>
      </c>
      <c r="CM566" s="74" t="s">
        <v>194</v>
      </c>
      <c r="CN566" s="74" t="s">
        <v>4330</v>
      </c>
      <c r="CO566" s="60">
        <v>3</v>
      </c>
      <c r="CP566" s="61" t="s">
        <v>3472</v>
      </c>
      <c r="CQ566" s="60">
        <v>303</v>
      </c>
      <c r="CR566" s="61" t="s">
        <v>4224</v>
      </c>
      <c r="CS566" s="60">
        <v>30301</v>
      </c>
      <c r="CT566" s="61" t="s">
        <v>4225</v>
      </c>
      <c r="CU566" s="62">
        <v>3030101</v>
      </c>
      <c r="CV566" s="63" t="s">
        <v>4226</v>
      </c>
      <c r="CW566" s="100" t="s">
        <v>4331</v>
      </c>
      <c r="CX566" s="100" t="s">
        <v>3472</v>
      </c>
      <c r="CY566" s="100" t="s">
        <v>4224</v>
      </c>
      <c r="CZ566" s="100" t="s">
        <v>4225</v>
      </c>
      <c r="DA566" s="100" t="s">
        <v>4226</v>
      </c>
    </row>
    <row r="567" spans="2:105" ht="153" hidden="1" x14ac:dyDescent="0.25">
      <c r="B567" s="65" t="s">
        <v>4332</v>
      </c>
      <c r="C567" s="65" t="s">
        <v>4333</v>
      </c>
      <c r="D567" s="63" t="s">
        <v>960</v>
      </c>
      <c r="E567" s="65" t="s">
        <v>4334</v>
      </c>
      <c r="F567" s="63" t="s">
        <v>4335</v>
      </c>
      <c r="G567" s="62" t="s">
        <v>240</v>
      </c>
      <c r="H567" s="63" t="s">
        <v>241</v>
      </c>
      <c r="I567" s="63" t="s">
        <v>185</v>
      </c>
      <c r="J567" s="311">
        <v>2015</v>
      </c>
      <c r="K567" s="310">
        <v>105</v>
      </c>
      <c r="L567" s="63" t="s">
        <v>242</v>
      </c>
      <c r="M567" s="63" t="s">
        <v>4336</v>
      </c>
      <c r="N567" s="63" t="s">
        <v>4337</v>
      </c>
      <c r="O567" s="63" t="s">
        <v>4338</v>
      </c>
      <c r="P567" s="164" t="s">
        <v>3979</v>
      </c>
      <c r="Q567" s="63" t="s">
        <v>965</v>
      </c>
      <c r="R567" s="63"/>
      <c r="S567" s="68">
        <v>0.1</v>
      </c>
      <c r="T567" s="69">
        <v>0.1</v>
      </c>
      <c r="U567" s="69">
        <v>0.1</v>
      </c>
      <c r="V567" s="69">
        <v>0.1</v>
      </c>
      <c r="W567" s="69">
        <v>0.1</v>
      </c>
      <c r="X567" s="71">
        <v>10650000000</v>
      </c>
      <c r="Y567" s="79"/>
      <c r="Z567" s="79">
        <v>10650000000</v>
      </c>
      <c r="AA567" s="79"/>
      <c r="AB567" s="79"/>
      <c r="AC567" s="79"/>
      <c r="AD567" s="79"/>
      <c r="AE567" s="79"/>
      <c r="AF567" s="79"/>
      <c r="AG567" s="79"/>
      <c r="AH567" s="79"/>
      <c r="AI567" s="79"/>
      <c r="AJ567" s="79"/>
      <c r="AK567" s="71">
        <v>5301402000</v>
      </c>
      <c r="AL567" s="79"/>
      <c r="AM567" s="79">
        <v>5301402000</v>
      </c>
      <c r="AN567" s="79"/>
      <c r="AO567" s="79"/>
      <c r="AP567" s="79"/>
      <c r="AQ567" s="79"/>
      <c r="AR567" s="79"/>
      <c r="AS567" s="79"/>
      <c r="AT567" s="79"/>
      <c r="AU567" s="79"/>
      <c r="AV567" s="79"/>
      <c r="AW567" s="79"/>
      <c r="AX567" s="71">
        <v>5704760000</v>
      </c>
      <c r="AY567" s="79"/>
      <c r="AZ567" s="79">
        <v>5704760000</v>
      </c>
      <c r="BA567" s="79"/>
      <c r="BB567" s="79"/>
      <c r="BC567" s="79"/>
      <c r="BD567" s="79"/>
      <c r="BE567" s="79"/>
      <c r="BF567" s="79"/>
      <c r="BG567" s="79"/>
      <c r="BH567" s="79"/>
      <c r="BI567" s="79"/>
      <c r="BJ567" s="79"/>
      <c r="BK567" s="71">
        <v>6477172000</v>
      </c>
      <c r="BL567" s="79"/>
      <c r="BM567" s="79">
        <v>6477172000</v>
      </c>
      <c r="BN567" s="79"/>
      <c r="BO567" s="79"/>
      <c r="BP567" s="79"/>
      <c r="BQ567" s="79"/>
      <c r="BR567" s="79"/>
      <c r="BS567" s="79"/>
      <c r="BT567" s="79"/>
      <c r="BU567" s="79"/>
      <c r="BV567" s="79"/>
      <c r="BW567" s="79"/>
      <c r="BX567" s="71">
        <v>28133334000</v>
      </c>
      <c r="BY567" s="73">
        <v>0</v>
      </c>
      <c r="BZ567" s="73">
        <v>28133334000</v>
      </c>
      <c r="CA567" s="73">
        <v>0</v>
      </c>
      <c r="CB567" s="73">
        <v>0</v>
      </c>
      <c r="CC567" s="73">
        <v>0</v>
      </c>
      <c r="CD567" s="73">
        <v>0</v>
      </c>
      <c r="CE567" s="73">
        <v>0</v>
      </c>
      <c r="CF567" s="73">
        <v>0</v>
      </c>
      <c r="CG567" s="73">
        <v>0</v>
      </c>
      <c r="CH567" s="73">
        <v>0</v>
      </c>
      <c r="CI567" s="73">
        <v>0</v>
      </c>
      <c r="CJ567" s="73">
        <v>0</v>
      </c>
      <c r="CK567" s="63" t="s">
        <v>4339</v>
      </c>
      <c r="CL567" s="74" t="s">
        <v>249</v>
      </c>
      <c r="CM567" s="74" t="s">
        <v>250</v>
      </c>
      <c r="CN567" s="74" t="s">
        <v>4330</v>
      </c>
      <c r="CO567" s="60">
        <v>3</v>
      </c>
      <c r="CP567" s="61" t="s">
        <v>3472</v>
      </c>
      <c r="CQ567" s="60">
        <v>303</v>
      </c>
      <c r="CR567" s="61" t="s">
        <v>4224</v>
      </c>
      <c r="CS567" s="60">
        <v>30301</v>
      </c>
      <c r="CT567" s="61" t="s">
        <v>4225</v>
      </c>
      <c r="CU567" s="62">
        <v>3030101</v>
      </c>
      <c r="CV567" s="63" t="s">
        <v>4226</v>
      </c>
      <c r="CW567" s="100" t="s">
        <v>4340</v>
      </c>
      <c r="CX567" s="100" t="s">
        <v>3472</v>
      </c>
      <c r="CY567" s="100" t="s">
        <v>4224</v>
      </c>
      <c r="CZ567" s="100" t="s">
        <v>4225</v>
      </c>
      <c r="DA567" s="100" t="s">
        <v>4226</v>
      </c>
    </row>
    <row r="568" spans="2:105" ht="153" hidden="1" x14ac:dyDescent="0.25">
      <c r="B568" s="65" t="s">
        <v>4341</v>
      </c>
      <c r="C568" s="165" t="s">
        <v>4342</v>
      </c>
      <c r="D568" s="63" t="s">
        <v>4214</v>
      </c>
      <c r="E568" s="65" t="s">
        <v>4334</v>
      </c>
      <c r="F568" s="63" t="s">
        <v>4335</v>
      </c>
      <c r="G568" s="62" t="s">
        <v>240</v>
      </c>
      <c r="H568" s="63" t="s">
        <v>4215</v>
      </c>
      <c r="I568" s="63" t="s">
        <v>185</v>
      </c>
      <c r="J568" s="311">
        <v>2015</v>
      </c>
      <c r="K568" s="310" t="s">
        <v>3657</v>
      </c>
      <c r="L568" s="63" t="s">
        <v>4343</v>
      </c>
      <c r="M568" s="63" t="s">
        <v>4344</v>
      </c>
      <c r="N568" s="63" t="s">
        <v>4345</v>
      </c>
      <c r="O568" s="63" t="s">
        <v>4346</v>
      </c>
      <c r="P568" s="164" t="s">
        <v>3979</v>
      </c>
      <c r="Q568" s="63" t="s">
        <v>4220</v>
      </c>
      <c r="R568" s="63"/>
      <c r="S568" s="68">
        <v>1</v>
      </c>
      <c r="T568" s="69">
        <v>1</v>
      </c>
      <c r="U568" s="69">
        <v>1</v>
      </c>
      <c r="V568" s="69">
        <v>1</v>
      </c>
      <c r="W568" s="69">
        <v>1</v>
      </c>
      <c r="X568" s="71">
        <v>250000000</v>
      </c>
      <c r="Y568" s="166">
        <v>250000000</v>
      </c>
      <c r="Z568" s="79"/>
      <c r="AA568" s="79"/>
      <c r="AB568" s="79"/>
      <c r="AC568" s="79"/>
      <c r="AD568" s="79"/>
      <c r="AE568" s="79"/>
      <c r="AF568" s="79"/>
      <c r="AG568" s="79"/>
      <c r="AH568" s="79"/>
      <c r="AI568" s="79"/>
      <c r="AJ568" s="79"/>
      <c r="AK568" s="71">
        <v>250000000</v>
      </c>
      <c r="AL568" s="166">
        <v>250000000</v>
      </c>
      <c r="AM568" s="79"/>
      <c r="AN568" s="79"/>
      <c r="AO568" s="79"/>
      <c r="AP568" s="79"/>
      <c r="AQ568" s="79"/>
      <c r="AR568" s="79"/>
      <c r="AS568" s="79"/>
      <c r="AT568" s="79"/>
      <c r="AU568" s="79"/>
      <c r="AV568" s="79"/>
      <c r="AW568" s="79"/>
      <c r="AX568" s="71">
        <v>250000000</v>
      </c>
      <c r="AY568" s="166">
        <v>250000000</v>
      </c>
      <c r="AZ568" s="79"/>
      <c r="BA568" s="79"/>
      <c r="BB568" s="79"/>
      <c r="BC568" s="79"/>
      <c r="BD568" s="79"/>
      <c r="BE568" s="79"/>
      <c r="BF568" s="79"/>
      <c r="BG568" s="79"/>
      <c r="BH568" s="79"/>
      <c r="BI568" s="79"/>
      <c r="BJ568" s="79"/>
      <c r="BK568" s="71">
        <v>250000000</v>
      </c>
      <c r="BL568" s="166">
        <v>250000000</v>
      </c>
      <c r="BM568" s="79"/>
      <c r="BN568" s="79"/>
      <c r="BO568" s="79"/>
      <c r="BP568" s="79"/>
      <c r="BQ568" s="79"/>
      <c r="BR568" s="79"/>
      <c r="BS568" s="79"/>
      <c r="BT568" s="79"/>
      <c r="BU568" s="79"/>
      <c r="BV568" s="79"/>
      <c r="BW568" s="79"/>
      <c r="BX568" s="71">
        <v>1000000000</v>
      </c>
      <c r="BY568" s="73">
        <v>1000000000</v>
      </c>
      <c r="BZ568" s="73">
        <v>0</v>
      </c>
      <c r="CA568" s="73">
        <v>0</v>
      </c>
      <c r="CB568" s="73">
        <v>0</v>
      </c>
      <c r="CC568" s="73">
        <v>0</v>
      </c>
      <c r="CD568" s="73">
        <v>0</v>
      </c>
      <c r="CE568" s="73">
        <v>0</v>
      </c>
      <c r="CF568" s="73">
        <v>0</v>
      </c>
      <c r="CG568" s="73">
        <v>0</v>
      </c>
      <c r="CH568" s="73">
        <v>0</v>
      </c>
      <c r="CI568" s="73">
        <v>0</v>
      </c>
      <c r="CJ568" s="73">
        <v>0</v>
      </c>
      <c r="CK568" s="63" t="s">
        <v>4347</v>
      </c>
      <c r="CL568" s="74" t="s">
        <v>4222</v>
      </c>
      <c r="CM568" s="74" t="s">
        <v>4223</v>
      </c>
      <c r="CN568" s="74" t="s">
        <v>4330</v>
      </c>
      <c r="CO568" s="60">
        <v>3</v>
      </c>
      <c r="CP568" s="61" t="s">
        <v>3472</v>
      </c>
      <c r="CQ568" s="60">
        <v>303</v>
      </c>
      <c r="CR568" s="61" t="s">
        <v>4224</v>
      </c>
      <c r="CS568" s="60">
        <v>30301</v>
      </c>
      <c r="CT568" s="61" t="s">
        <v>4225</v>
      </c>
      <c r="CU568" s="62">
        <v>3030101</v>
      </c>
      <c r="CV568" s="63" t="s">
        <v>4226</v>
      </c>
      <c r="CW568" s="100" t="s">
        <v>4340</v>
      </c>
      <c r="CX568" s="100" t="s">
        <v>3472</v>
      </c>
      <c r="CY568" s="100" t="s">
        <v>4224</v>
      </c>
      <c r="CZ568" s="100" t="s">
        <v>4225</v>
      </c>
      <c r="DA568" s="100" t="s">
        <v>4226</v>
      </c>
    </row>
    <row r="569" spans="2:105" ht="153" hidden="1" x14ac:dyDescent="0.25">
      <c r="B569" s="65" t="s">
        <v>4348</v>
      </c>
      <c r="C569" s="65" t="s">
        <v>4349</v>
      </c>
      <c r="D569" s="63" t="s">
        <v>4214</v>
      </c>
      <c r="E569" s="65" t="s">
        <v>4334</v>
      </c>
      <c r="F569" s="63" t="s">
        <v>4335</v>
      </c>
      <c r="G569" s="62" t="s">
        <v>240</v>
      </c>
      <c r="H569" s="63" t="s">
        <v>4215</v>
      </c>
      <c r="I569" s="63" t="s">
        <v>185</v>
      </c>
      <c r="J569" s="311">
        <v>2015</v>
      </c>
      <c r="K569" s="310" t="s">
        <v>3657</v>
      </c>
      <c r="L569" s="63" t="s">
        <v>4343</v>
      </c>
      <c r="M569" s="63" t="s">
        <v>4350</v>
      </c>
      <c r="N569" s="63" t="s">
        <v>4351</v>
      </c>
      <c r="O569" s="63" t="s">
        <v>4352</v>
      </c>
      <c r="P569" s="164" t="s">
        <v>3979</v>
      </c>
      <c r="Q569" s="63" t="s">
        <v>4220</v>
      </c>
      <c r="R569" s="63"/>
      <c r="S569" s="68">
        <v>1</v>
      </c>
      <c r="T569" s="69">
        <v>1</v>
      </c>
      <c r="U569" s="69">
        <v>1</v>
      </c>
      <c r="V569" s="69">
        <v>1</v>
      </c>
      <c r="W569" s="69">
        <v>1</v>
      </c>
      <c r="X569" s="71">
        <v>400000000</v>
      </c>
      <c r="Y569" s="166">
        <v>400000000</v>
      </c>
      <c r="Z569" s="79"/>
      <c r="AA569" s="79"/>
      <c r="AB569" s="79"/>
      <c r="AC569" s="79"/>
      <c r="AD569" s="79"/>
      <c r="AE569" s="79"/>
      <c r="AF569" s="79"/>
      <c r="AG569" s="79"/>
      <c r="AH569" s="79"/>
      <c r="AI569" s="79"/>
      <c r="AJ569" s="79"/>
      <c r="AK569" s="71">
        <v>300000000</v>
      </c>
      <c r="AL569" s="166">
        <v>300000000</v>
      </c>
      <c r="AM569" s="79"/>
      <c r="AN569" s="79"/>
      <c r="AO569" s="79"/>
      <c r="AP569" s="79"/>
      <c r="AQ569" s="79"/>
      <c r="AR569" s="79"/>
      <c r="AS569" s="79"/>
      <c r="AT569" s="79"/>
      <c r="AU569" s="79"/>
      <c r="AV569" s="79"/>
      <c r="AW569" s="79"/>
      <c r="AX569" s="71">
        <v>300000000</v>
      </c>
      <c r="AY569" s="166">
        <v>300000000</v>
      </c>
      <c r="AZ569" s="79"/>
      <c r="BA569" s="79"/>
      <c r="BB569" s="79"/>
      <c r="BC569" s="79"/>
      <c r="BD569" s="79"/>
      <c r="BE569" s="79"/>
      <c r="BF569" s="79"/>
      <c r="BG569" s="79"/>
      <c r="BH569" s="79"/>
      <c r="BI569" s="79"/>
      <c r="BJ569" s="79"/>
      <c r="BK569" s="71">
        <v>200000000</v>
      </c>
      <c r="BL569" s="166">
        <v>200000000</v>
      </c>
      <c r="BM569" s="79"/>
      <c r="BN569" s="79"/>
      <c r="BO569" s="79"/>
      <c r="BP569" s="79"/>
      <c r="BQ569" s="79"/>
      <c r="BR569" s="79"/>
      <c r="BS569" s="79"/>
      <c r="BT569" s="79"/>
      <c r="BU569" s="79"/>
      <c r="BV569" s="79"/>
      <c r="BW569" s="79"/>
      <c r="BX569" s="71">
        <v>1200000000</v>
      </c>
      <c r="BY569" s="73">
        <v>1200000000</v>
      </c>
      <c r="BZ569" s="73">
        <v>0</v>
      </c>
      <c r="CA569" s="73">
        <v>0</v>
      </c>
      <c r="CB569" s="73">
        <v>0</v>
      </c>
      <c r="CC569" s="73">
        <v>0</v>
      </c>
      <c r="CD569" s="73">
        <v>0</v>
      </c>
      <c r="CE569" s="73">
        <v>0</v>
      </c>
      <c r="CF569" s="73">
        <v>0</v>
      </c>
      <c r="CG569" s="73">
        <v>0</v>
      </c>
      <c r="CH569" s="73">
        <v>0</v>
      </c>
      <c r="CI569" s="73">
        <v>0</v>
      </c>
      <c r="CJ569" s="73">
        <v>0</v>
      </c>
      <c r="CK569" s="63" t="s">
        <v>4353</v>
      </c>
      <c r="CL569" s="74" t="s">
        <v>4222</v>
      </c>
      <c r="CM569" s="74" t="s">
        <v>4223</v>
      </c>
      <c r="CN569" s="74" t="s">
        <v>4330</v>
      </c>
      <c r="CO569" s="60">
        <v>3</v>
      </c>
      <c r="CP569" s="61" t="s">
        <v>3472</v>
      </c>
      <c r="CQ569" s="60">
        <v>303</v>
      </c>
      <c r="CR569" s="61" t="s">
        <v>4224</v>
      </c>
      <c r="CS569" s="60">
        <v>30301</v>
      </c>
      <c r="CT569" s="61" t="s">
        <v>4225</v>
      </c>
      <c r="CU569" s="62">
        <v>3030101</v>
      </c>
      <c r="CV569" s="63" t="s">
        <v>4226</v>
      </c>
      <c r="CW569" s="100" t="s">
        <v>4340</v>
      </c>
      <c r="CX569" s="100" t="s">
        <v>3472</v>
      </c>
      <c r="CY569" s="100" t="s">
        <v>4224</v>
      </c>
      <c r="CZ569" s="100" t="s">
        <v>4225</v>
      </c>
      <c r="DA569" s="100" t="s">
        <v>4226</v>
      </c>
    </row>
    <row r="570" spans="2:105" ht="153" hidden="1" x14ac:dyDescent="0.25">
      <c r="B570" s="65" t="s">
        <v>4354</v>
      </c>
      <c r="C570" s="65" t="s">
        <v>4355</v>
      </c>
      <c r="D570" s="63" t="s">
        <v>709</v>
      </c>
      <c r="E570" s="65" t="s">
        <v>4334</v>
      </c>
      <c r="F570" s="63" t="s">
        <v>4335</v>
      </c>
      <c r="G570" s="62" t="s">
        <v>240</v>
      </c>
      <c r="H570" s="63" t="s">
        <v>710</v>
      </c>
      <c r="I570" s="63" t="s">
        <v>185</v>
      </c>
      <c r="J570" s="311">
        <v>2015</v>
      </c>
      <c r="K570" s="310">
        <v>0</v>
      </c>
      <c r="L570" s="63" t="s">
        <v>4343</v>
      </c>
      <c r="M570" s="63" t="s">
        <v>4356</v>
      </c>
      <c r="N570" s="63" t="s">
        <v>4357</v>
      </c>
      <c r="O570" s="63" t="s">
        <v>4358</v>
      </c>
      <c r="P570" s="164" t="s">
        <v>3979</v>
      </c>
      <c r="Q570" s="63" t="s">
        <v>4359</v>
      </c>
      <c r="R570" s="63"/>
      <c r="S570" s="68">
        <v>3</v>
      </c>
      <c r="T570" s="69">
        <v>3</v>
      </c>
      <c r="U570" s="69">
        <v>3</v>
      </c>
      <c r="V570" s="69">
        <v>3</v>
      </c>
      <c r="W570" s="69">
        <v>3</v>
      </c>
      <c r="X570" s="71">
        <v>4512000000</v>
      </c>
      <c r="Y570" s="79"/>
      <c r="Z570" s="79"/>
      <c r="AA570" s="79"/>
      <c r="AB570" s="79"/>
      <c r="AC570" s="128">
        <v>4512000000</v>
      </c>
      <c r="AD570" s="79"/>
      <c r="AE570" s="79"/>
      <c r="AF570" s="79"/>
      <c r="AG570" s="79"/>
      <c r="AH570" s="79"/>
      <c r="AI570" s="79"/>
      <c r="AJ570" s="79"/>
      <c r="AK570" s="71">
        <v>564000000</v>
      </c>
      <c r="AL570" s="131">
        <v>564000000</v>
      </c>
      <c r="AM570" s="79"/>
      <c r="AN570" s="79"/>
      <c r="AO570" s="79"/>
      <c r="AP570" s="79"/>
      <c r="AQ570" s="79"/>
      <c r="AR570" s="79"/>
      <c r="AS570" s="79"/>
      <c r="AT570" s="79"/>
      <c r="AU570" s="79"/>
      <c r="AV570" s="79"/>
      <c r="AW570" s="79"/>
      <c r="AX570" s="71">
        <v>564000000</v>
      </c>
      <c r="AY570" s="131">
        <v>564000000</v>
      </c>
      <c r="AZ570" s="79"/>
      <c r="BA570" s="79"/>
      <c r="BB570" s="79"/>
      <c r="BC570" s="79"/>
      <c r="BD570" s="79"/>
      <c r="BE570" s="79"/>
      <c r="BF570" s="79"/>
      <c r="BG570" s="79"/>
      <c r="BH570" s="79"/>
      <c r="BI570" s="79"/>
      <c r="BJ570" s="79"/>
      <c r="BK570" s="71">
        <v>0</v>
      </c>
      <c r="BL570" s="79"/>
      <c r="BM570" s="79"/>
      <c r="BN570" s="79"/>
      <c r="BO570" s="79"/>
      <c r="BP570" s="79"/>
      <c r="BQ570" s="79"/>
      <c r="BR570" s="79"/>
      <c r="BS570" s="79"/>
      <c r="BT570" s="79"/>
      <c r="BU570" s="79"/>
      <c r="BV570" s="79"/>
      <c r="BW570" s="79"/>
      <c r="BX570" s="71">
        <v>5640000000</v>
      </c>
      <c r="BY570" s="73">
        <v>1128000000</v>
      </c>
      <c r="BZ570" s="73">
        <v>0</v>
      </c>
      <c r="CA570" s="73">
        <v>0</v>
      </c>
      <c r="CB570" s="73">
        <v>0</v>
      </c>
      <c r="CC570" s="73">
        <v>4512000000</v>
      </c>
      <c r="CD570" s="73">
        <v>0</v>
      </c>
      <c r="CE570" s="73">
        <v>0</v>
      </c>
      <c r="CF570" s="73">
        <v>0</v>
      </c>
      <c r="CG570" s="73">
        <v>0</v>
      </c>
      <c r="CH570" s="73">
        <v>0</v>
      </c>
      <c r="CI570" s="73">
        <v>0</v>
      </c>
      <c r="CJ570" s="73">
        <v>0</v>
      </c>
      <c r="CK570" s="63" t="s">
        <v>4360</v>
      </c>
      <c r="CL570" s="74" t="s">
        <v>717</v>
      </c>
      <c r="CM570" s="74" t="s">
        <v>718</v>
      </c>
      <c r="CN570" s="74" t="s">
        <v>4330</v>
      </c>
      <c r="CO570" s="60">
        <v>3</v>
      </c>
      <c r="CP570" s="61" t="s">
        <v>3472</v>
      </c>
      <c r="CQ570" s="60">
        <v>303</v>
      </c>
      <c r="CR570" s="61" t="s">
        <v>4224</v>
      </c>
      <c r="CS570" s="60">
        <v>30301</v>
      </c>
      <c r="CT570" s="61" t="s">
        <v>4225</v>
      </c>
      <c r="CU570" s="62">
        <v>3030101</v>
      </c>
      <c r="CV570" s="63" t="s">
        <v>4226</v>
      </c>
      <c r="CW570" s="100" t="s">
        <v>4340</v>
      </c>
      <c r="CX570" s="100" t="s">
        <v>3472</v>
      </c>
      <c r="CY570" s="100" t="s">
        <v>4224</v>
      </c>
      <c r="CZ570" s="100" t="s">
        <v>4225</v>
      </c>
      <c r="DA570" s="100" t="s">
        <v>4226</v>
      </c>
    </row>
    <row r="571" spans="2:105" ht="153" hidden="1" x14ac:dyDescent="0.25">
      <c r="B571" s="65" t="s">
        <v>4361</v>
      </c>
      <c r="C571" s="167" t="s">
        <v>4362</v>
      </c>
      <c r="D571" s="63" t="s">
        <v>4214</v>
      </c>
      <c r="E571" s="65" t="s">
        <v>4334</v>
      </c>
      <c r="F571" s="63" t="s">
        <v>4335</v>
      </c>
      <c r="G571" s="62" t="s">
        <v>183</v>
      </c>
      <c r="H571" s="63" t="s">
        <v>4215</v>
      </c>
      <c r="I571" s="63" t="s">
        <v>185</v>
      </c>
      <c r="J571" s="311">
        <v>2015</v>
      </c>
      <c r="K571" s="310" t="s">
        <v>3657</v>
      </c>
      <c r="L571" s="63" t="s">
        <v>4343</v>
      </c>
      <c r="M571" s="63" t="s">
        <v>4363</v>
      </c>
      <c r="N571" s="63" t="s">
        <v>4364</v>
      </c>
      <c r="O571" s="63" t="s">
        <v>4365</v>
      </c>
      <c r="P571" s="164" t="s">
        <v>3979</v>
      </c>
      <c r="Q571" s="63" t="s">
        <v>4220</v>
      </c>
      <c r="R571" s="63"/>
      <c r="S571" s="68">
        <v>1</v>
      </c>
      <c r="T571" s="69">
        <v>0.5</v>
      </c>
      <c r="U571" s="69">
        <v>0.7</v>
      </c>
      <c r="V571" s="69">
        <v>0.9</v>
      </c>
      <c r="W571" s="69">
        <v>1</v>
      </c>
      <c r="X571" s="71">
        <v>500000000</v>
      </c>
      <c r="Y571" s="166">
        <v>500000000</v>
      </c>
      <c r="Z571" s="79"/>
      <c r="AA571" s="79"/>
      <c r="AB571" s="79"/>
      <c r="AC571" s="79"/>
      <c r="AD571" s="79"/>
      <c r="AE571" s="79"/>
      <c r="AF571" s="79"/>
      <c r="AG571" s="79"/>
      <c r="AH571" s="79"/>
      <c r="AI571" s="79"/>
      <c r="AJ571" s="79"/>
      <c r="AK571" s="71">
        <v>200000000</v>
      </c>
      <c r="AL571" s="166">
        <v>200000000</v>
      </c>
      <c r="AM571" s="79"/>
      <c r="AN571" s="79"/>
      <c r="AO571" s="79"/>
      <c r="AP571" s="79"/>
      <c r="AQ571" s="79"/>
      <c r="AR571" s="79"/>
      <c r="AS571" s="79"/>
      <c r="AT571" s="79"/>
      <c r="AU571" s="79"/>
      <c r="AV571" s="79"/>
      <c r="AW571" s="79"/>
      <c r="AX571" s="71">
        <v>200000000</v>
      </c>
      <c r="AY571" s="166">
        <v>200000000</v>
      </c>
      <c r="AZ571" s="79"/>
      <c r="BA571" s="79"/>
      <c r="BB571" s="79"/>
      <c r="BC571" s="79"/>
      <c r="BD571" s="79"/>
      <c r="BE571" s="79"/>
      <c r="BF571" s="79"/>
      <c r="BG571" s="79"/>
      <c r="BH571" s="79"/>
      <c r="BI571" s="79"/>
      <c r="BJ571" s="79"/>
      <c r="BK571" s="71">
        <v>100000000</v>
      </c>
      <c r="BL571" s="166">
        <v>100000000</v>
      </c>
      <c r="BM571" s="79"/>
      <c r="BN571" s="79"/>
      <c r="BO571" s="79"/>
      <c r="BP571" s="79"/>
      <c r="BQ571" s="79"/>
      <c r="BR571" s="79"/>
      <c r="BS571" s="79"/>
      <c r="BT571" s="79"/>
      <c r="BU571" s="79"/>
      <c r="BV571" s="79"/>
      <c r="BW571" s="79"/>
      <c r="BX571" s="71">
        <v>1000000000</v>
      </c>
      <c r="BY571" s="73">
        <v>1000000000</v>
      </c>
      <c r="BZ571" s="73">
        <v>0</v>
      </c>
      <c r="CA571" s="73">
        <v>0</v>
      </c>
      <c r="CB571" s="73">
        <v>0</v>
      </c>
      <c r="CC571" s="73">
        <v>0</v>
      </c>
      <c r="CD571" s="73">
        <v>0</v>
      </c>
      <c r="CE571" s="73">
        <v>0</v>
      </c>
      <c r="CF571" s="73">
        <v>0</v>
      </c>
      <c r="CG571" s="73">
        <v>0</v>
      </c>
      <c r="CH571" s="73">
        <v>0</v>
      </c>
      <c r="CI571" s="73">
        <v>0</v>
      </c>
      <c r="CJ571" s="73">
        <v>0</v>
      </c>
      <c r="CK571" s="63" t="s">
        <v>4366</v>
      </c>
      <c r="CL571" s="74" t="s">
        <v>4222</v>
      </c>
      <c r="CM571" s="74" t="s">
        <v>4223</v>
      </c>
      <c r="CN571" s="74" t="s">
        <v>4330</v>
      </c>
      <c r="CO571" s="60">
        <v>3</v>
      </c>
      <c r="CP571" s="61" t="s">
        <v>3472</v>
      </c>
      <c r="CQ571" s="60">
        <v>303</v>
      </c>
      <c r="CR571" s="61" t="s">
        <v>4224</v>
      </c>
      <c r="CS571" s="60">
        <v>30301</v>
      </c>
      <c r="CT571" s="61" t="s">
        <v>4225</v>
      </c>
      <c r="CU571" s="62">
        <v>3030101</v>
      </c>
      <c r="CV571" s="63" t="s">
        <v>4226</v>
      </c>
      <c r="CW571" s="100" t="s">
        <v>4340</v>
      </c>
      <c r="CX571" s="100" t="s">
        <v>3472</v>
      </c>
      <c r="CY571" s="100" t="s">
        <v>4224</v>
      </c>
      <c r="CZ571" s="100" t="s">
        <v>4225</v>
      </c>
      <c r="DA571" s="100" t="s">
        <v>4226</v>
      </c>
    </row>
    <row r="572" spans="2:105" ht="153" hidden="1" x14ac:dyDescent="0.25">
      <c r="B572" s="65" t="s">
        <v>4367</v>
      </c>
      <c r="C572" s="168" t="s">
        <v>4368</v>
      </c>
      <c r="D572" s="63" t="s">
        <v>4214</v>
      </c>
      <c r="E572" s="65" t="s">
        <v>4334</v>
      </c>
      <c r="F572" s="63" t="s">
        <v>4335</v>
      </c>
      <c r="G572" s="62" t="s">
        <v>183</v>
      </c>
      <c r="H572" s="63" t="s">
        <v>4215</v>
      </c>
      <c r="I572" s="63" t="s">
        <v>185</v>
      </c>
      <c r="J572" s="311">
        <v>2015</v>
      </c>
      <c r="K572" s="310" t="s">
        <v>3657</v>
      </c>
      <c r="L572" s="63" t="s">
        <v>4343</v>
      </c>
      <c r="M572" s="63" t="s">
        <v>4369</v>
      </c>
      <c r="N572" s="63" t="s">
        <v>4370</v>
      </c>
      <c r="O572" s="63" t="s">
        <v>4371</v>
      </c>
      <c r="P572" s="164" t="s">
        <v>3979</v>
      </c>
      <c r="Q572" s="63" t="s">
        <v>4220</v>
      </c>
      <c r="R572" s="63"/>
      <c r="S572" s="68">
        <v>200</v>
      </c>
      <c r="T572" s="69">
        <v>25</v>
      </c>
      <c r="U572" s="69">
        <v>100</v>
      </c>
      <c r="V572" s="69">
        <v>150</v>
      </c>
      <c r="W572" s="69">
        <v>200</v>
      </c>
      <c r="X572" s="71">
        <v>100000000</v>
      </c>
      <c r="Y572" s="166">
        <v>100000000</v>
      </c>
      <c r="Z572" s="79"/>
      <c r="AA572" s="79"/>
      <c r="AB572" s="79"/>
      <c r="AC572" s="79"/>
      <c r="AD572" s="79"/>
      <c r="AE572" s="79"/>
      <c r="AF572" s="79"/>
      <c r="AG572" s="79"/>
      <c r="AH572" s="79"/>
      <c r="AI572" s="79"/>
      <c r="AJ572" s="79"/>
      <c r="AK572" s="71">
        <v>100000000</v>
      </c>
      <c r="AL572" s="166">
        <v>100000000</v>
      </c>
      <c r="AM572" s="79"/>
      <c r="AN572" s="79"/>
      <c r="AO572" s="79"/>
      <c r="AP572" s="79"/>
      <c r="AQ572" s="79"/>
      <c r="AR572" s="79"/>
      <c r="AS572" s="79"/>
      <c r="AT572" s="79"/>
      <c r="AU572" s="79"/>
      <c r="AV572" s="79"/>
      <c r="AW572" s="79"/>
      <c r="AX572" s="71">
        <v>100000000</v>
      </c>
      <c r="AY572" s="166">
        <v>100000000</v>
      </c>
      <c r="AZ572" s="79"/>
      <c r="BA572" s="79"/>
      <c r="BB572" s="79"/>
      <c r="BC572" s="79"/>
      <c r="BD572" s="79"/>
      <c r="BE572" s="79"/>
      <c r="BF572" s="79"/>
      <c r="BG572" s="79"/>
      <c r="BH572" s="79"/>
      <c r="BI572" s="79"/>
      <c r="BJ572" s="79"/>
      <c r="BK572" s="71">
        <v>100000000</v>
      </c>
      <c r="BL572" s="166">
        <v>100000000</v>
      </c>
      <c r="BM572" s="79"/>
      <c r="BN572" s="79"/>
      <c r="BO572" s="79"/>
      <c r="BP572" s="79"/>
      <c r="BQ572" s="79"/>
      <c r="BR572" s="79"/>
      <c r="BS572" s="79"/>
      <c r="BT572" s="79"/>
      <c r="BU572" s="79"/>
      <c r="BV572" s="79"/>
      <c r="BW572" s="79"/>
      <c r="BX572" s="71">
        <v>400000000</v>
      </c>
      <c r="BY572" s="73">
        <v>400000000</v>
      </c>
      <c r="BZ572" s="73">
        <v>0</v>
      </c>
      <c r="CA572" s="73">
        <v>0</v>
      </c>
      <c r="CB572" s="73">
        <v>0</v>
      </c>
      <c r="CC572" s="73">
        <v>0</v>
      </c>
      <c r="CD572" s="73">
        <v>0</v>
      </c>
      <c r="CE572" s="73">
        <v>0</v>
      </c>
      <c r="CF572" s="73">
        <v>0</v>
      </c>
      <c r="CG572" s="73">
        <v>0</v>
      </c>
      <c r="CH572" s="73">
        <v>0</v>
      </c>
      <c r="CI572" s="73">
        <v>0</v>
      </c>
      <c r="CJ572" s="73">
        <v>0</v>
      </c>
      <c r="CK572" s="63" t="s">
        <v>4372</v>
      </c>
      <c r="CL572" s="74" t="s">
        <v>4222</v>
      </c>
      <c r="CM572" s="74" t="s">
        <v>4223</v>
      </c>
      <c r="CN572" s="74" t="s">
        <v>4330</v>
      </c>
      <c r="CO572" s="60">
        <v>3</v>
      </c>
      <c r="CP572" s="61" t="s">
        <v>3472</v>
      </c>
      <c r="CQ572" s="60">
        <v>303</v>
      </c>
      <c r="CR572" s="61" t="s">
        <v>4224</v>
      </c>
      <c r="CS572" s="60">
        <v>30301</v>
      </c>
      <c r="CT572" s="61" t="s">
        <v>4225</v>
      </c>
      <c r="CU572" s="62">
        <v>3030101</v>
      </c>
      <c r="CV572" s="63" t="s">
        <v>4226</v>
      </c>
      <c r="CW572" s="100" t="s">
        <v>4340</v>
      </c>
      <c r="CX572" s="100" t="s">
        <v>3472</v>
      </c>
      <c r="CY572" s="100" t="s">
        <v>4224</v>
      </c>
      <c r="CZ572" s="100" t="s">
        <v>4225</v>
      </c>
      <c r="DA572" s="100" t="s">
        <v>4226</v>
      </c>
    </row>
    <row r="573" spans="2:105" ht="153" hidden="1" x14ac:dyDescent="0.25">
      <c r="B573" s="65" t="s">
        <v>4373</v>
      </c>
      <c r="C573" s="165" t="s">
        <v>4374</v>
      </c>
      <c r="D573" s="63" t="s">
        <v>4214</v>
      </c>
      <c r="E573" s="65" t="s">
        <v>4334</v>
      </c>
      <c r="F573" s="63" t="s">
        <v>4335</v>
      </c>
      <c r="G573" s="62" t="s">
        <v>240</v>
      </c>
      <c r="H573" s="63" t="s">
        <v>4215</v>
      </c>
      <c r="I573" s="63" t="s">
        <v>185</v>
      </c>
      <c r="J573" s="311">
        <v>2015</v>
      </c>
      <c r="K573" s="310" t="s">
        <v>3657</v>
      </c>
      <c r="L573" s="63" t="s">
        <v>4343</v>
      </c>
      <c r="M573" s="77" t="s">
        <v>4375</v>
      </c>
      <c r="N573" s="63" t="s">
        <v>4376</v>
      </c>
      <c r="O573" s="63" t="s">
        <v>4377</v>
      </c>
      <c r="P573" s="164" t="s">
        <v>3979</v>
      </c>
      <c r="Q573" s="63" t="s">
        <v>4220</v>
      </c>
      <c r="R573" s="63"/>
      <c r="S573" s="68">
        <v>1</v>
      </c>
      <c r="T573" s="69">
        <v>1</v>
      </c>
      <c r="U573" s="69">
        <v>1</v>
      </c>
      <c r="V573" s="69">
        <v>1</v>
      </c>
      <c r="W573" s="69">
        <v>1</v>
      </c>
      <c r="X573" s="71">
        <v>181000000</v>
      </c>
      <c r="Y573" s="79">
        <v>181000000</v>
      </c>
      <c r="Z573" s="79"/>
      <c r="AA573" s="79"/>
      <c r="AB573" s="79"/>
      <c r="AC573" s="79"/>
      <c r="AD573" s="79"/>
      <c r="AE573" s="79"/>
      <c r="AF573" s="79"/>
      <c r="AG573" s="79"/>
      <c r="AH573" s="79"/>
      <c r="AI573" s="79"/>
      <c r="AJ573" s="79"/>
      <c r="AK573" s="71">
        <v>73000000</v>
      </c>
      <c r="AL573" s="166">
        <v>73000000</v>
      </c>
      <c r="AM573" s="79"/>
      <c r="AN573" s="79"/>
      <c r="AO573" s="79"/>
      <c r="AP573" s="79"/>
      <c r="AQ573" s="79"/>
      <c r="AR573" s="79"/>
      <c r="AS573" s="79"/>
      <c r="AT573" s="79"/>
      <c r="AU573" s="79"/>
      <c r="AV573" s="79"/>
      <c r="AW573" s="79"/>
      <c r="AX573" s="71">
        <v>73000000</v>
      </c>
      <c r="AY573" s="166">
        <v>73000000</v>
      </c>
      <c r="AZ573" s="79"/>
      <c r="BA573" s="79"/>
      <c r="BB573" s="79"/>
      <c r="BC573" s="79"/>
      <c r="BD573" s="79"/>
      <c r="BE573" s="79"/>
      <c r="BF573" s="79"/>
      <c r="BG573" s="79"/>
      <c r="BH573" s="79"/>
      <c r="BI573" s="79"/>
      <c r="BJ573" s="79"/>
      <c r="BK573" s="71">
        <v>73000000</v>
      </c>
      <c r="BL573" s="166">
        <v>73000000</v>
      </c>
      <c r="BM573" s="79"/>
      <c r="BN573" s="79"/>
      <c r="BO573" s="79"/>
      <c r="BP573" s="79"/>
      <c r="BQ573" s="79"/>
      <c r="BR573" s="79"/>
      <c r="BS573" s="79"/>
      <c r="BT573" s="79"/>
      <c r="BU573" s="79"/>
      <c r="BV573" s="79"/>
      <c r="BW573" s="79"/>
      <c r="BX573" s="71">
        <v>400000000</v>
      </c>
      <c r="BY573" s="73">
        <v>400000000</v>
      </c>
      <c r="BZ573" s="73">
        <v>0</v>
      </c>
      <c r="CA573" s="73">
        <v>0</v>
      </c>
      <c r="CB573" s="73">
        <v>0</v>
      </c>
      <c r="CC573" s="73">
        <v>0</v>
      </c>
      <c r="CD573" s="73">
        <v>0</v>
      </c>
      <c r="CE573" s="73">
        <v>0</v>
      </c>
      <c r="CF573" s="73">
        <v>0</v>
      </c>
      <c r="CG573" s="73">
        <v>0</v>
      </c>
      <c r="CH573" s="73">
        <v>0</v>
      </c>
      <c r="CI573" s="73">
        <v>0</v>
      </c>
      <c r="CJ573" s="73">
        <v>0</v>
      </c>
      <c r="CK573" s="63" t="s">
        <v>4378</v>
      </c>
      <c r="CL573" s="74" t="s">
        <v>4222</v>
      </c>
      <c r="CM573" s="74" t="s">
        <v>4223</v>
      </c>
      <c r="CN573" s="74" t="s">
        <v>4330</v>
      </c>
      <c r="CO573" s="60">
        <v>3</v>
      </c>
      <c r="CP573" s="61" t="s">
        <v>3472</v>
      </c>
      <c r="CQ573" s="60">
        <v>303</v>
      </c>
      <c r="CR573" s="61" t="s">
        <v>4224</v>
      </c>
      <c r="CS573" s="60">
        <v>30301</v>
      </c>
      <c r="CT573" s="61" t="s">
        <v>4225</v>
      </c>
      <c r="CU573" s="62">
        <v>3030101</v>
      </c>
      <c r="CV573" s="63" t="s">
        <v>4226</v>
      </c>
      <c r="CW573" s="100" t="s">
        <v>4340</v>
      </c>
      <c r="CX573" s="100" t="s">
        <v>3472</v>
      </c>
      <c r="CY573" s="100" t="s">
        <v>4224</v>
      </c>
      <c r="CZ573" s="100" t="s">
        <v>4225</v>
      </c>
      <c r="DA573" s="100" t="s">
        <v>4226</v>
      </c>
    </row>
    <row r="574" spans="2:105" ht="153" hidden="1" x14ac:dyDescent="0.25">
      <c r="B574" s="65" t="s">
        <v>4379</v>
      </c>
      <c r="C574" s="167" t="s">
        <v>4380</v>
      </c>
      <c r="D574" s="63" t="s">
        <v>4214</v>
      </c>
      <c r="E574" s="65" t="s">
        <v>4334</v>
      </c>
      <c r="F574" s="63" t="s">
        <v>4335</v>
      </c>
      <c r="G574" s="62" t="s">
        <v>240</v>
      </c>
      <c r="H574" s="63" t="s">
        <v>4215</v>
      </c>
      <c r="I574" s="63" t="s">
        <v>185</v>
      </c>
      <c r="J574" s="311">
        <v>2015</v>
      </c>
      <c r="K574" s="310" t="s">
        <v>3657</v>
      </c>
      <c r="L574" s="63" t="s">
        <v>4343</v>
      </c>
      <c r="M574" s="63" t="s">
        <v>4381</v>
      </c>
      <c r="N574" s="63" t="s">
        <v>4382</v>
      </c>
      <c r="O574" s="63" t="s">
        <v>4383</v>
      </c>
      <c r="P574" s="164" t="s">
        <v>3979</v>
      </c>
      <c r="Q574" s="63" t="s">
        <v>4220</v>
      </c>
      <c r="R574" s="63"/>
      <c r="S574" s="68">
        <v>1</v>
      </c>
      <c r="T574" s="69">
        <v>1</v>
      </c>
      <c r="U574" s="69">
        <v>1</v>
      </c>
      <c r="V574" s="69">
        <v>1</v>
      </c>
      <c r="W574" s="69">
        <v>1</v>
      </c>
      <c r="X574" s="71">
        <v>400000000</v>
      </c>
      <c r="Y574" s="166">
        <v>400000000</v>
      </c>
      <c r="Z574" s="79"/>
      <c r="AA574" s="79"/>
      <c r="AB574" s="79"/>
      <c r="AC574" s="79"/>
      <c r="AD574" s="79"/>
      <c r="AE574" s="79"/>
      <c r="AF574" s="79"/>
      <c r="AG574" s="79"/>
      <c r="AH574" s="79"/>
      <c r="AI574" s="79"/>
      <c r="AJ574" s="79"/>
      <c r="AK574" s="71">
        <v>0</v>
      </c>
      <c r="AL574" s="79"/>
      <c r="AM574" s="79"/>
      <c r="AN574" s="79"/>
      <c r="AO574" s="79"/>
      <c r="AP574" s="79"/>
      <c r="AQ574" s="79"/>
      <c r="AR574" s="79"/>
      <c r="AS574" s="79"/>
      <c r="AT574" s="79"/>
      <c r="AU574" s="79"/>
      <c r="AV574" s="79"/>
      <c r="AW574" s="79"/>
      <c r="AX574" s="71">
        <v>0</v>
      </c>
      <c r="AY574" s="79"/>
      <c r="AZ574" s="79"/>
      <c r="BA574" s="79"/>
      <c r="BB574" s="79"/>
      <c r="BC574" s="79"/>
      <c r="BD574" s="79"/>
      <c r="BE574" s="79"/>
      <c r="BF574" s="79"/>
      <c r="BG574" s="79"/>
      <c r="BH574" s="79"/>
      <c r="BI574" s="79"/>
      <c r="BJ574" s="79"/>
      <c r="BK574" s="71">
        <v>0</v>
      </c>
      <c r="BL574" s="79"/>
      <c r="BM574" s="79"/>
      <c r="BN574" s="79"/>
      <c r="BO574" s="79"/>
      <c r="BP574" s="79"/>
      <c r="BQ574" s="79"/>
      <c r="BR574" s="79"/>
      <c r="BS574" s="79"/>
      <c r="BT574" s="79"/>
      <c r="BU574" s="79"/>
      <c r="BV574" s="79"/>
      <c r="BW574" s="79"/>
      <c r="BX574" s="71">
        <v>400000000</v>
      </c>
      <c r="BY574" s="73">
        <v>400000000</v>
      </c>
      <c r="BZ574" s="73">
        <v>0</v>
      </c>
      <c r="CA574" s="73">
        <v>0</v>
      </c>
      <c r="CB574" s="73">
        <v>0</v>
      </c>
      <c r="CC574" s="73">
        <v>0</v>
      </c>
      <c r="CD574" s="73">
        <v>0</v>
      </c>
      <c r="CE574" s="73">
        <v>0</v>
      </c>
      <c r="CF574" s="73">
        <v>0</v>
      </c>
      <c r="CG574" s="73">
        <v>0</v>
      </c>
      <c r="CH574" s="73">
        <v>0</v>
      </c>
      <c r="CI574" s="73">
        <v>0</v>
      </c>
      <c r="CJ574" s="73">
        <v>0</v>
      </c>
      <c r="CK574" s="63" t="s">
        <v>4384</v>
      </c>
      <c r="CL574" s="74" t="s">
        <v>4222</v>
      </c>
      <c r="CM574" s="74" t="s">
        <v>4223</v>
      </c>
      <c r="CN574" s="74" t="s">
        <v>4330</v>
      </c>
      <c r="CO574" s="60">
        <v>3</v>
      </c>
      <c r="CP574" s="61" t="s">
        <v>3472</v>
      </c>
      <c r="CQ574" s="60">
        <v>303</v>
      </c>
      <c r="CR574" s="61" t="s">
        <v>4224</v>
      </c>
      <c r="CS574" s="60">
        <v>30301</v>
      </c>
      <c r="CT574" s="61" t="s">
        <v>4225</v>
      </c>
      <c r="CU574" s="62">
        <v>3030101</v>
      </c>
      <c r="CV574" s="63" t="s">
        <v>4226</v>
      </c>
      <c r="CW574" s="100" t="s">
        <v>4340</v>
      </c>
      <c r="CX574" s="100" t="s">
        <v>3472</v>
      </c>
      <c r="CY574" s="100" t="s">
        <v>4224</v>
      </c>
      <c r="CZ574" s="100" t="s">
        <v>4225</v>
      </c>
      <c r="DA574" s="100" t="s">
        <v>4226</v>
      </c>
    </row>
    <row r="575" spans="2:105" ht="153" hidden="1" x14ac:dyDescent="0.25">
      <c r="B575" s="65" t="s">
        <v>4385</v>
      </c>
      <c r="C575" s="168" t="s">
        <v>4386</v>
      </c>
      <c r="D575" s="63" t="s">
        <v>4214</v>
      </c>
      <c r="E575" s="65" t="s">
        <v>4334</v>
      </c>
      <c r="F575" s="63" t="s">
        <v>4335</v>
      </c>
      <c r="G575" s="62" t="s">
        <v>183</v>
      </c>
      <c r="H575" s="63" t="s">
        <v>4215</v>
      </c>
      <c r="I575" s="63" t="s">
        <v>185</v>
      </c>
      <c r="J575" s="311">
        <v>2015</v>
      </c>
      <c r="K575" s="310" t="s">
        <v>3657</v>
      </c>
      <c r="L575" s="63" t="s">
        <v>4343</v>
      </c>
      <c r="M575" s="63" t="s">
        <v>4387</v>
      </c>
      <c r="N575" s="63" t="s">
        <v>4388</v>
      </c>
      <c r="O575" s="63" t="s">
        <v>4389</v>
      </c>
      <c r="P575" s="164" t="s">
        <v>3979</v>
      </c>
      <c r="Q575" s="63" t="s">
        <v>4220</v>
      </c>
      <c r="R575" s="63"/>
      <c r="S575" s="68">
        <v>42</v>
      </c>
      <c r="T575" s="69">
        <v>10</v>
      </c>
      <c r="U575" s="69">
        <v>20</v>
      </c>
      <c r="V575" s="69">
        <v>31</v>
      </c>
      <c r="W575" s="69">
        <v>42</v>
      </c>
      <c r="X575" s="71">
        <v>100000000</v>
      </c>
      <c r="Y575" s="166">
        <v>100000000</v>
      </c>
      <c r="Z575" s="79"/>
      <c r="AA575" s="79"/>
      <c r="AB575" s="79"/>
      <c r="AC575" s="79"/>
      <c r="AD575" s="79"/>
      <c r="AE575" s="79"/>
      <c r="AF575" s="79"/>
      <c r="AG575" s="79"/>
      <c r="AH575" s="79"/>
      <c r="AI575" s="79"/>
      <c r="AJ575" s="79"/>
      <c r="AK575" s="71">
        <v>100000000</v>
      </c>
      <c r="AL575" s="166">
        <v>100000000</v>
      </c>
      <c r="AM575" s="79"/>
      <c r="AN575" s="79"/>
      <c r="AO575" s="79"/>
      <c r="AP575" s="79"/>
      <c r="AQ575" s="79"/>
      <c r="AR575" s="79"/>
      <c r="AS575" s="79"/>
      <c r="AT575" s="79"/>
      <c r="AU575" s="79"/>
      <c r="AV575" s="79"/>
      <c r="AW575" s="79"/>
      <c r="AX575" s="71">
        <v>100000000</v>
      </c>
      <c r="AY575" s="166">
        <v>100000000</v>
      </c>
      <c r="AZ575" s="79"/>
      <c r="BA575" s="79"/>
      <c r="BB575" s="79"/>
      <c r="BC575" s="79"/>
      <c r="BD575" s="79"/>
      <c r="BE575" s="79"/>
      <c r="BF575" s="79"/>
      <c r="BG575" s="79"/>
      <c r="BH575" s="79"/>
      <c r="BI575" s="79"/>
      <c r="BJ575" s="79"/>
      <c r="BK575" s="71">
        <v>100000000</v>
      </c>
      <c r="BL575" s="166">
        <v>100000000</v>
      </c>
      <c r="BM575" s="79"/>
      <c r="BN575" s="79"/>
      <c r="BO575" s="79"/>
      <c r="BP575" s="79"/>
      <c r="BQ575" s="79"/>
      <c r="BR575" s="79"/>
      <c r="BS575" s="79"/>
      <c r="BT575" s="79"/>
      <c r="BU575" s="79"/>
      <c r="BV575" s="79"/>
      <c r="BW575" s="79"/>
      <c r="BX575" s="71">
        <v>400000000</v>
      </c>
      <c r="BY575" s="73">
        <v>400000000</v>
      </c>
      <c r="BZ575" s="73">
        <v>0</v>
      </c>
      <c r="CA575" s="73">
        <v>0</v>
      </c>
      <c r="CB575" s="73">
        <v>0</v>
      </c>
      <c r="CC575" s="73">
        <v>0</v>
      </c>
      <c r="CD575" s="73">
        <v>0</v>
      </c>
      <c r="CE575" s="73">
        <v>0</v>
      </c>
      <c r="CF575" s="73">
        <v>0</v>
      </c>
      <c r="CG575" s="73">
        <v>0</v>
      </c>
      <c r="CH575" s="73">
        <v>0</v>
      </c>
      <c r="CI575" s="73">
        <v>0</v>
      </c>
      <c r="CJ575" s="73">
        <v>0</v>
      </c>
      <c r="CK575" s="63" t="s">
        <v>4390</v>
      </c>
      <c r="CL575" s="74" t="s">
        <v>4222</v>
      </c>
      <c r="CM575" s="74" t="s">
        <v>4223</v>
      </c>
      <c r="CN575" s="74" t="s">
        <v>4330</v>
      </c>
      <c r="CO575" s="60">
        <v>3</v>
      </c>
      <c r="CP575" s="61" t="s">
        <v>3472</v>
      </c>
      <c r="CQ575" s="60">
        <v>303</v>
      </c>
      <c r="CR575" s="61" t="s">
        <v>4224</v>
      </c>
      <c r="CS575" s="60">
        <v>30301</v>
      </c>
      <c r="CT575" s="61" t="s">
        <v>4225</v>
      </c>
      <c r="CU575" s="62">
        <v>3030101</v>
      </c>
      <c r="CV575" s="63" t="s">
        <v>4226</v>
      </c>
      <c r="CW575" s="100" t="s">
        <v>4340</v>
      </c>
      <c r="CX575" s="100" t="s">
        <v>3472</v>
      </c>
      <c r="CY575" s="100" t="s">
        <v>4224</v>
      </c>
      <c r="CZ575" s="100" t="s">
        <v>4225</v>
      </c>
      <c r="DA575" s="100" t="s">
        <v>4226</v>
      </c>
    </row>
    <row r="576" spans="2:105" ht="153" hidden="1" x14ac:dyDescent="0.25">
      <c r="B576" s="65" t="s">
        <v>4391</v>
      </c>
      <c r="C576" s="168" t="s">
        <v>4392</v>
      </c>
      <c r="D576" s="63" t="s">
        <v>4214</v>
      </c>
      <c r="E576" s="65" t="s">
        <v>4334</v>
      </c>
      <c r="F576" s="63" t="s">
        <v>4335</v>
      </c>
      <c r="G576" s="62" t="s">
        <v>240</v>
      </c>
      <c r="H576" s="63" t="s">
        <v>4215</v>
      </c>
      <c r="I576" s="63" t="s">
        <v>185</v>
      </c>
      <c r="J576" s="311">
        <v>2015</v>
      </c>
      <c r="K576" s="310" t="s">
        <v>3657</v>
      </c>
      <c r="L576" s="63" t="s">
        <v>4343</v>
      </c>
      <c r="M576" s="63" t="s">
        <v>4393</v>
      </c>
      <c r="N576" s="63" t="s">
        <v>4394</v>
      </c>
      <c r="O576" s="63" t="s">
        <v>4395</v>
      </c>
      <c r="P576" s="164" t="s">
        <v>3979</v>
      </c>
      <c r="Q576" s="63" t="s">
        <v>4220</v>
      </c>
      <c r="R576" s="63"/>
      <c r="S576" s="68">
        <v>1</v>
      </c>
      <c r="T576" s="69">
        <v>1</v>
      </c>
      <c r="U576" s="69">
        <v>1</v>
      </c>
      <c r="V576" s="69">
        <v>1</v>
      </c>
      <c r="W576" s="69">
        <v>1</v>
      </c>
      <c r="X576" s="71">
        <v>240000000</v>
      </c>
      <c r="Y576" s="166">
        <v>240000000</v>
      </c>
      <c r="Z576" s="79"/>
      <c r="AA576" s="79"/>
      <c r="AB576" s="79"/>
      <c r="AC576" s="79"/>
      <c r="AD576" s="79"/>
      <c r="AE576" s="79"/>
      <c r="AF576" s="79"/>
      <c r="AG576" s="79"/>
      <c r="AH576" s="79"/>
      <c r="AI576" s="79"/>
      <c r="AJ576" s="79"/>
      <c r="AK576" s="71">
        <v>0</v>
      </c>
      <c r="AL576" s="79"/>
      <c r="AM576" s="79"/>
      <c r="AN576" s="79"/>
      <c r="AO576" s="79"/>
      <c r="AP576" s="79"/>
      <c r="AQ576" s="79"/>
      <c r="AR576" s="79"/>
      <c r="AS576" s="79"/>
      <c r="AT576" s="79"/>
      <c r="AU576" s="79"/>
      <c r="AV576" s="79"/>
      <c r="AW576" s="79"/>
      <c r="AX576" s="71">
        <v>0</v>
      </c>
      <c r="AY576" s="79"/>
      <c r="AZ576" s="79"/>
      <c r="BA576" s="79"/>
      <c r="BB576" s="79"/>
      <c r="BC576" s="79"/>
      <c r="BD576" s="79"/>
      <c r="BE576" s="79"/>
      <c r="BF576" s="79"/>
      <c r="BG576" s="79"/>
      <c r="BH576" s="79"/>
      <c r="BI576" s="79"/>
      <c r="BJ576" s="79"/>
      <c r="BK576" s="71">
        <v>0</v>
      </c>
      <c r="BL576" s="79"/>
      <c r="BM576" s="79"/>
      <c r="BN576" s="79"/>
      <c r="BO576" s="79"/>
      <c r="BP576" s="79"/>
      <c r="BQ576" s="79"/>
      <c r="BR576" s="79"/>
      <c r="BS576" s="79"/>
      <c r="BT576" s="79"/>
      <c r="BU576" s="79"/>
      <c r="BV576" s="79"/>
      <c r="BW576" s="79"/>
      <c r="BX576" s="71">
        <v>240000000</v>
      </c>
      <c r="BY576" s="73">
        <v>240000000</v>
      </c>
      <c r="BZ576" s="73">
        <v>0</v>
      </c>
      <c r="CA576" s="73">
        <v>0</v>
      </c>
      <c r="CB576" s="73">
        <v>0</v>
      </c>
      <c r="CC576" s="73">
        <v>0</v>
      </c>
      <c r="CD576" s="73">
        <v>0</v>
      </c>
      <c r="CE576" s="73">
        <v>0</v>
      </c>
      <c r="CF576" s="73">
        <v>0</v>
      </c>
      <c r="CG576" s="73">
        <v>0</v>
      </c>
      <c r="CH576" s="73">
        <v>0</v>
      </c>
      <c r="CI576" s="73">
        <v>0</v>
      </c>
      <c r="CJ576" s="73">
        <v>0</v>
      </c>
      <c r="CK576" s="63" t="s">
        <v>4396</v>
      </c>
      <c r="CL576" s="74" t="s">
        <v>4222</v>
      </c>
      <c r="CM576" s="74" t="s">
        <v>4223</v>
      </c>
      <c r="CN576" s="74" t="s">
        <v>4330</v>
      </c>
      <c r="CO576" s="60">
        <v>3</v>
      </c>
      <c r="CP576" s="61" t="s">
        <v>3472</v>
      </c>
      <c r="CQ576" s="60">
        <v>303</v>
      </c>
      <c r="CR576" s="61" t="s">
        <v>4224</v>
      </c>
      <c r="CS576" s="60">
        <v>30301</v>
      </c>
      <c r="CT576" s="61" t="s">
        <v>4225</v>
      </c>
      <c r="CU576" s="62">
        <v>3030101</v>
      </c>
      <c r="CV576" s="63" t="s">
        <v>4226</v>
      </c>
      <c r="CW576" s="100" t="s">
        <v>4340</v>
      </c>
      <c r="CX576" s="100" t="s">
        <v>3472</v>
      </c>
      <c r="CY576" s="100" t="s">
        <v>4224</v>
      </c>
      <c r="CZ576" s="100" t="s">
        <v>4225</v>
      </c>
      <c r="DA576" s="100" t="s">
        <v>4226</v>
      </c>
    </row>
    <row r="577" spans="2:105" ht="153" hidden="1" x14ac:dyDescent="0.25">
      <c r="B577" s="65" t="s">
        <v>4397</v>
      </c>
      <c r="C577" s="167" t="s">
        <v>4398</v>
      </c>
      <c r="D577" s="63" t="s">
        <v>4214</v>
      </c>
      <c r="E577" s="65" t="s">
        <v>4334</v>
      </c>
      <c r="F577" s="63" t="s">
        <v>4335</v>
      </c>
      <c r="G577" s="62" t="s">
        <v>240</v>
      </c>
      <c r="H577" s="63" t="s">
        <v>4215</v>
      </c>
      <c r="I577" s="63" t="s">
        <v>185</v>
      </c>
      <c r="J577" s="311">
        <v>2015</v>
      </c>
      <c r="K577" s="310" t="s">
        <v>3657</v>
      </c>
      <c r="L577" s="63" t="s">
        <v>4343</v>
      </c>
      <c r="M577" s="63" t="s">
        <v>4399</v>
      </c>
      <c r="N577" s="63" t="s">
        <v>4400</v>
      </c>
      <c r="O577" s="63" t="s">
        <v>4401</v>
      </c>
      <c r="P577" s="164" t="s">
        <v>3979</v>
      </c>
      <c r="Q577" s="63" t="s">
        <v>4220</v>
      </c>
      <c r="R577" s="63"/>
      <c r="S577" s="68">
        <v>1</v>
      </c>
      <c r="T577" s="69">
        <v>1</v>
      </c>
      <c r="U577" s="69">
        <v>1</v>
      </c>
      <c r="V577" s="69">
        <v>1</v>
      </c>
      <c r="W577" s="69">
        <v>1</v>
      </c>
      <c r="X577" s="71">
        <v>60000000</v>
      </c>
      <c r="Y577" s="166">
        <v>60000000</v>
      </c>
      <c r="Z577" s="79"/>
      <c r="AA577" s="79"/>
      <c r="AB577" s="79"/>
      <c r="AC577" s="79"/>
      <c r="AD577" s="79"/>
      <c r="AE577" s="79"/>
      <c r="AF577" s="79"/>
      <c r="AG577" s="79"/>
      <c r="AH577" s="79"/>
      <c r="AI577" s="79"/>
      <c r="AJ577" s="79"/>
      <c r="AK577" s="71">
        <v>20000000</v>
      </c>
      <c r="AL577" s="166">
        <v>20000000</v>
      </c>
      <c r="AM577" s="79"/>
      <c r="AN577" s="79"/>
      <c r="AO577" s="79"/>
      <c r="AP577" s="79"/>
      <c r="AQ577" s="79"/>
      <c r="AR577" s="79"/>
      <c r="AS577" s="79"/>
      <c r="AT577" s="79"/>
      <c r="AU577" s="79"/>
      <c r="AV577" s="79"/>
      <c r="AW577" s="79"/>
      <c r="AX577" s="71">
        <v>20000000</v>
      </c>
      <c r="AY577" s="166">
        <v>20000000</v>
      </c>
      <c r="AZ577" s="79"/>
      <c r="BA577" s="79"/>
      <c r="BB577" s="79"/>
      <c r="BC577" s="79"/>
      <c r="BD577" s="79"/>
      <c r="BE577" s="79"/>
      <c r="BF577" s="79"/>
      <c r="BG577" s="79"/>
      <c r="BH577" s="79"/>
      <c r="BI577" s="79"/>
      <c r="BJ577" s="79"/>
      <c r="BK577" s="71">
        <v>20000000</v>
      </c>
      <c r="BL577" s="166">
        <v>20000000</v>
      </c>
      <c r="BM577" s="79"/>
      <c r="BN577" s="79"/>
      <c r="BO577" s="79"/>
      <c r="BP577" s="79"/>
      <c r="BQ577" s="79"/>
      <c r="BR577" s="79"/>
      <c r="BS577" s="79"/>
      <c r="BT577" s="79"/>
      <c r="BU577" s="79"/>
      <c r="BV577" s="79"/>
      <c r="BW577" s="79"/>
      <c r="BX577" s="71">
        <v>120000000</v>
      </c>
      <c r="BY577" s="73">
        <v>120000000</v>
      </c>
      <c r="BZ577" s="73">
        <v>0</v>
      </c>
      <c r="CA577" s="73">
        <v>0</v>
      </c>
      <c r="CB577" s="73">
        <v>0</v>
      </c>
      <c r="CC577" s="73">
        <v>0</v>
      </c>
      <c r="CD577" s="73">
        <v>0</v>
      </c>
      <c r="CE577" s="73">
        <v>0</v>
      </c>
      <c r="CF577" s="73">
        <v>0</v>
      </c>
      <c r="CG577" s="73">
        <v>0</v>
      </c>
      <c r="CH577" s="73">
        <v>0</v>
      </c>
      <c r="CI577" s="73">
        <v>0</v>
      </c>
      <c r="CJ577" s="73">
        <v>0</v>
      </c>
      <c r="CK577" s="63" t="s">
        <v>4402</v>
      </c>
      <c r="CL577" s="74" t="s">
        <v>4222</v>
      </c>
      <c r="CM577" s="74" t="s">
        <v>4223</v>
      </c>
      <c r="CN577" s="74" t="s">
        <v>4330</v>
      </c>
      <c r="CO577" s="60">
        <v>3</v>
      </c>
      <c r="CP577" s="61" t="s">
        <v>3472</v>
      </c>
      <c r="CQ577" s="60">
        <v>303</v>
      </c>
      <c r="CR577" s="61" t="s">
        <v>4224</v>
      </c>
      <c r="CS577" s="60">
        <v>30301</v>
      </c>
      <c r="CT577" s="61" t="s">
        <v>4225</v>
      </c>
      <c r="CU577" s="62">
        <v>3030101</v>
      </c>
      <c r="CV577" s="63" t="s">
        <v>4226</v>
      </c>
      <c r="CW577" s="100" t="s">
        <v>4340</v>
      </c>
      <c r="CX577" s="100" t="s">
        <v>3472</v>
      </c>
      <c r="CY577" s="100" t="s">
        <v>4224</v>
      </c>
      <c r="CZ577" s="100" t="s">
        <v>4225</v>
      </c>
      <c r="DA577" s="100" t="s">
        <v>4226</v>
      </c>
    </row>
    <row r="578" spans="2:105" ht="153" hidden="1" x14ac:dyDescent="0.25">
      <c r="B578" s="65" t="s">
        <v>4403</v>
      </c>
      <c r="C578" s="165" t="s">
        <v>4404</v>
      </c>
      <c r="D578" s="63" t="s">
        <v>4214</v>
      </c>
      <c r="E578" s="65" t="s">
        <v>4334</v>
      </c>
      <c r="F578" s="63" t="s">
        <v>4335</v>
      </c>
      <c r="G578" s="62" t="s">
        <v>183</v>
      </c>
      <c r="H578" s="63" t="s">
        <v>4215</v>
      </c>
      <c r="I578" s="63" t="s">
        <v>185</v>
      </c>
      <c r="J578" s="311">
        <v>2015</v>
      </c>
      <c r="K578" s="310" t="s">
        <v>3657</v>
      </c>
      <c r="L578" s="63" t="s">
        <v>4343</v>
      </c>
      <c r="M578" s="63" t="s">
        <v>4405</v>
      </c>
      <c r="N578" s="63" t="s">
        <v>4406</v>
      </c>
      <c r="O578" s="63" t="s">
        <v>4407</v>
      </c>
      <c r="P578" s="164" t="s">
        <v>3979</v>
      </c>
      <c r="Q578" s="63" t="s">
        <v>4220</v>
      </c>
      <c r="R578" s="63"/>
      <c r="S578" s="68">
        <v>35</v>
      </c>
      <c r="T578" s="69">
        <v>8</v>
      </c>
      <c r="U578" s="69">
        <v>17</v>
      </c>
      <c r="V578" s="69">
        <v>26</v>
      </c>
      <c r="W578" s="69">
        <v>35</v>
      </c>
      <c r="X578" s="71">
        <v>30000000</v>
      </c>
      <c r="Y578" s="166">
        <v>30000000</v>
      </c>
      <c r="Z578" s="79"/>
      <c r="AA578" s="79"/>
      <c r="AB578" s="79"/>
      <c r="AC578" s="79"/>
      <c r="AD578" s="79"/>
      <c r="AE578" s="79"/>
      <c r="AF578" s="79"/>
      <c r="AG578" s="79"/>
      <c r="AH578" s="79"/>
      <c r="AI578" s="79"/>
      <c r="AJ578" s="79"/>
      <c r="AK578" s="71">
        <v>30000000</v>
      </c>
      <c r="AL578" s="166">
        <v>30000000</v>
      </c>
      <c r="AM578" s="79"/>
      <c r="AN578" s="79"/>
      <c r="AO578" s="79"/>
      <c r="AP578" s="79"/>
      <c r="AQ578" s="79"/>
      <c r="AR578" s="79"/>
      <c r="AS578" s="79"/>
      <c r="AT578" s="79"/>
      <c r="AU578" s="79"/>
      <c r="AV578" s="79"/>
      <c r="AW578" s="79"/>
      <c r="AX578" s="71">
        <v>30000000</v>
      </c>
      <c r="AY578" s="166">
        <v>30000000</v>
      </c>
      <c r="AZ578" s="79"/>
      <c r="BA578" s="79"/>
      <c r="BB578" s="79"/>
      <c r="BC578" s="79"/>
      <c r="BD578" s="79"/>
      <c r="BE578" s="79"/>
      <c r="BF578" s="79"/>
      <c r="BG578" s="79"/>
      <c r="BH578" s="79"/>
      <c r="BI578" s="79"/>
      <c r="BJ578" s="79"/>
      <c r="BK578" s="71">
        <v>30000000</v>
      </c>
      <c r="BL578" s="166">
        <v>30000000</v>
      </c>
      <c r="BM578" s="79"/>
      <c r="BN578" s="79"/>
      <c r="BO578" s="79"/>
      <c r="BP578" s="79"/>
      <c r="BQ578" s="79"/>
      <c r="BR578" s="79"/>
      <c r="BS578" s="79"/>
      <c r="BT578" s="79"/>
      <c r="BU578" s="79"/>
      <c r="BV578" s="79"/>
      <c r="BW578" s="79"/>
      <c r="BX578" s="71">
        <v>120000000</v>
      </c>
      <c r="BY578" s="73">
        <v>120000000</v>
      </c>
      <c r="BZ578" s="73">
        <v>0</v>
      </c>
      <c r="CA578" s="73">
        <v>0</v>
      </c>
      <c r="CB578" s="73">
        <v>0</v>
      </c>
      <c r="CC578" s="73">
        <v>0</v>
      </c>
      <c r="CD578" s="73">
        <v>0</v>
      </c>
      <c r="CE578" s="73">
        <v>0</v>
      </c>
      <c r="CF578" s="73">
        <v>0</v>
      </c>
      <c r="CG578" s="73">
        <v>0</v>
      </c>
      <c r="CH578" s="73">
        <v>0</v>
      </c>
      <c r="CI578" s="73">
        <v>0</v>
      </c>
      <c r="CJ578" s="73">
        <v>0</v>
      </c>
      <c r="CK578" s="63" t="s">
        <v>4408</v>
      </c>
      <c r="CL578" s="74" t="s">
        <v>4222</v>
      </c>
      <c r="CM578" s="74" t="s">
        <v>4223</v>
      </c>
      <c r="CN578" s="74" t="s">
        <v>4330</v>
      </c>
      <c r="CO578" s="60">
        <v>3</v>
      </c>
      <c r="CP578" s="61" t="s">
        <v>3472</v>
      </c>
      <c r="CQ578" s="60">
        <v>303</v>
      </c>
      <c r="CR578" s="61" t="s">
        <v>4224</v>
      </c>
      <c r="CS578" s="60">
        <v>30301</v>
      </c>
      <c r="CT578" s="61" t="s">
        <v>4225</v>
      </c>
      <c r="CU578" s="62">
        <v>3030101</v>
      </c>
      <c r="CV578" s="63" t="s">
        <v>4226</v>
      </c>
      <c r="CW578" s="100" t="s">
        <v>4340</v>
      </c>
      <c r="CX578" s="100" t="s">
        <v>3472</v>
      </c>
      <c r="CY578" s="100" t="s">
        <v>4224</v>
      </c>
      <c r="CZ578" s="100" t="s">
        <v>4225</v>
      </c>
      <c r="DA578" s="100" t="s">
        <v>4226</v>
      </c>
    </row>
    <row r="579" spans="2:105" ht="153" hidden="1" x14ac:dyDescent="0.25">
      <c r="B579" s="65" t="s">
        <v>4409</v>
      </c>
      <c r="C579" s="165" t="s">
        <v>4410</v>
      </c>
      <c r="D579" s="63" t="s">
        <v>4214</v>
      </c>
      <c r="E579" s="65" t="s">
        <v>4334</v>
      </c>
      <c r="F579" s="63" t="s">
        <v>4335</v>
      </c>
      <c r="G579" s="62" t="s">
        <v>240</v>
      </c>
      <c r="H579" s="63" t="s">
        <v>4215</v>
      </c>
      <c r="I579" s="63" t="s">
        <v>185</v>
      </c>
      <c r="J579" s="311">
        <v>2015</v>
      </c>
      <c r="K579" s="310" t="s">
        <v>3657</v>
      </c>
      <c r="L579" s="63" t="s">
        <v>4343</v>
      </c>
      <c r="M579" s="63" t="s">
        <v>4411</v>
      </c>
      <c r="N579" s="63" t="s">
        <v>4412</v>
      </c>
      <c r="O579" s="63" t="s">
        <v>4413</v>
      </c>
      <c r="P579" s="164" t="s">
        <v>3979</v>
      </c>
      <c r="Q579" s="63" t="s">
        <v>4220</v>
      </c>
      <c r="R579" s="63"/>
      <c r="S579" s="68">
        <v>1</v>
      </c>
      <c r="T579" s="69">
        <v>1</v>
      </c>
      <c r="U579" s="69">
        <v>1</v>
      </c>
      <c r="V579" s="69">
        <v>1</v>
      </c>
      <c r="W579" s="69">
        <v>1</v>
      </c>
      <c r="X579" s="71">
        <v>1000000</v>
      </c>
      <c r="Y579" s="79">
        <v>1000000</v>
      </c>
      <c r="Z579" s="79"/>
      <c r="AA579" s="79"/>
      <c r="AB579" s="79"/>
      <c r="AC579" s="79"/>
      <c r="AD579" s="79"/>
      <c r="AE579" s="79"/>
      <c r="AF579" s="79"/>
      <c r="AG579" s="79"/>
      <c r="AH579" s="79"/>
      <c r="AI579" s="79"/>
      <c r="AJ579" s="79"/>
      <c r="AK579" s="71">
        <v>0</v>
      </c>
      <c r="AL579" s="79"/>
      <c r="AM579" s="79"/>
      <c r="AN579" s="79"/>
      <c r="AO579" s="79"/>
      <c r="AP579" s="79"/>
      <c r="AQ579" s="79"/>
      <c r="AR579" s="79"/>
      <c r="AS579" s="79"/>
      <c r="AT579" s="79"/>
      <c r="AU579" s="79"/>
      <c r="AV579" s="79"/>
      <c r="AW579" s="79"/>
      <c r="AX579" s="71">
        <v>0</v>
      </c>
      <c r="AY579" s="79"/>
      <c r="AZ579" s="79"/>
      <c r="BA579" s="79"/>
      <c r="BB579" s="79"/>
      <c r="BC579" s="79"/>
      <c r="BD579" s="79"/>
      <c r="BE579" s="79"/>
      <c r="BF579" s="79"/>
      <c r="BG579" s="79"/>
      <c r="BH579" s="79"/>
      <c r="BI579" s="79"/>
      <c r="BJ579" s="79"/>
      <c r="BK579" s="71">
        <v>0</v>
      </c>
      <c r="BL579" s="79"/>
      <c r="BM579" s="79"/>
      <c r="BN579" s="79"/>
      <c r="BO579" s="79"/>
      <c r="BP579" s="79"/>
      <c r="BQ579" s="79"/>
      <c r="BR579" s="79"/>
      <c r="BS579" s="79"/>
      <c r="BT579" s="79"/>
      <c r="BU579" s="79"/>
      <c r="BV579" s="79"/>
      <c r="BW579" s="79"/>
      <c r="BX579" s="71">
        <v>1000000</v>
      </c>
      <c r="BY579" s="73">
        <v>1000000</v>
      </c>
      <c r="BZ579" s="73">
        <v>0</v>
      </c>
      <c r="CA579" s="73">
        <v>0</v>
      </c>
      <c r="CB579" s="73">
        <v>0</v>
      </c>
      <c r="CC579" s="73">
        <v>0</v>
      </c>
      <c r="CD579" s="73">
        <v>0</v>
      </c>
      <c r="CE579" s="73">
        <v>0</v>
      </c>
      <c r="CF579" s="73">
        <v>0</v>
      </c>
      <c r="CG579" s="73">
        <v>0</v>
      </c>
      <c r="CH579" s="73">
        <v>0</v>
      </c>
      <c r="CI579" s="73">
        <v>0</v>
      </c>
      <c r="CJ579" s="73">
        <v>0</v>
      </c>
      <c r="CK579" s="63" t="s">
        <v>4414</v>
      </c>
      <c r="CL579" s="74" t="s">
        <v>4222</v>
      </c>
      <c r="CM579" s="74" t="s">
        <v>4223</v>
      </c>
      <c r="CN579" s="74" t="s">
        <v>4330</v>
      </c>
      <c r="CO579" s="60">
        <v>3</v>
      </c>
      <c r="CP579" s="61" t="s">
        <v>3472</v>
      </c>
      <c r="CQ579" s="60">
        <v>303</v>
      </c>
      <c r="CR579" s="61" t="s">
        <v>4224</v>
      </c>
      <c r="CS579" s="60">
        <v>30301</v>
      </c>
      <c r="CT579" s="61" t="s">
        <v>4225</v>
      </c>
      <c r="CU579" s="62">
        <v>3030101</v>
      </c>
      <c r="CV579" s="63" t="s">
        <v>4226</v>
      </c>
      <c r="CW579" s="100" t="s">
        <v>4340</v>
      </c>
      <c r="CX579" s="100" t="s">
        <v>3472</v>
      </c>
      <c r="CY579" s="100" t="s">
        <v>4224</v>
      </c>
      <c r="CZ579" s="100" t="s">
        <v>4225</v>
      </c>
      <c r="DA579" s="100" t="s">
        <v>4226</v>
      </c>
    </row>
    <row r="580" spans="2:105" ht="153" hidden="1" x14ac:dyDescent="0.25">
      <c r="B580" s="65" t="s">
        <v>4415</v>
      </c>
      <c r="C580" s="65" t="s">
        <v>4416</v>
      </c>
      <c r="D580" s="63" t="s">
        <v>486</v>
      </c>
      <c r="E580" s="65" t="s">
        <v>4334</v>
      </c>
      <c r="F580" s="63" t="s">
        <v>4335</v>
      </c>
      <c r="G580" s="62" t="s">
        <v>240</v>
      </c>
      <c r="H580" s="63" t="s">
        <v>2611</v>
      </c>
      <c r="I580" s="63" t="s">
        <v>185</v>
      </c>
      <c r="J580" s="311">
        <v>2015</v>
      </c>
      <c r="K580" s="310" t="s">
        <v>3657</v>
      </c>
      <c r="L580" s="63" t="s">
        <v>2622</v>
      </c>
      <c r="M580" s="63" t="s">
        <v>4417</v>
      </c>
      <c r="N580" s="63" t="s">
        <v>2689</v>
      </c>
      <c r="O580" s="63" t="s">
        <v>4418</v>
      </c>
      <c r="P580" s="164"/>
      <c r="Q580" s="63"/>
      <c r="R580" s="63"/>
      <c r="S580" s="68">
        <v>0</v>
      </c>
      <c r="T580" s="69">
        <v>0</v>
      </c>
      <c r="U580" s="69">
        <v>1</v>
      </c>
      <c r="V580" s="69">
        <v>0</v>
      </c>
      <c r="W580" s="69">
        <v>0</v>
      </c>
      <c r="X580" s="71">
        <v>0</v>
      </c>
      <c r="Y580" s="79"/>
      <c r="Z580" s="79"/>
      <c r="AA580" s="79"/>
      <c r="AB580" s="79"/>
      <c r="AC580" s="79"/>
      <c r="AD580" s="79"/>
      <c r="AE580" s="79"/>
      <c r="AF580" s="79"/>
      <c r="AG580" s="79"/>
      <c r="AH580" s="79"/>
      <c r="AI580" s="79"/>
      <c r="AJ580" s="79"/>
      <c r="AK580" s="71">
        <v>152226125</v>
      </c>
      <c r="AL580" s="106">
        <v>152226125</v>
      </c>
      <c r="AM580" s="79"/>
      <c r="AN580" s="79"/>
      <c r="AO580" s="79"/>
      <c r="AP580" s="79"/>
      <c r="AQ580" s="79"/>
      <c r="AR580" s="79"/>
      <c r="AS580" s="79"/>
      <c r="AT580" s="79"/>
      <c r="AU580" s="79"/>
      <c r="AV580" s="79"/>
      <c r="AW580" s="79"/>
      <c r="AX580" s="71">
        <v>0</v>
      </c>
      <c r="AY580" s="79"/>
      <c r="AZ580" s="79"/>
      <c r="BA580" s="79"/>
      <c r="BB580" s="79"/>
      <c r="BC580" s="79"/>
      <c r="BD580" s="79"/>
      <c r="BE580" s="79"/>
      <c r="BF580" s="79"/>
      <c r="BG580" s="79"/>
      <c r="BH580" s="79"/>
      <c r="BI580" s="79"/>
      <c r="BJ580" s="79"/>
      <c r="BK580" s="71">
        <v>0</v>
      </c>
      <c r="BL580" s="79"/>
      <c r="BM580" s="79"/>
      <c r="BN580" s="79"/>
      <c r="BO580" s="79"/>
      <c r="BP580" s="79"/>
      <c r="BQ580" s="79"/>
      <c r="BR580" s="79"/>
      <c r="BS580" s="79"/>
      <c r="BT580" s="79"/>
      <c r="BU580" s="79"/>
      <c r="BV580" s="79"/>
      <c r="BW580" s="79"/>
      <c r="BX580" s="71">
        <v>152226125</v>
      </c>
      <c r="BY580" s="73">
        <v>152226125</v>
      </c>
      <c r="BZ580" s="73">
        <v>0</v>
      </c>
      <c r="CA580" s="73">
        <v>0</v>
      </c>
      <c r="CB580" s="73">
        <v>0</v>
      </c>
      <c r="CC580" s="73">
        <v>0</v>
      </c>
      <c r="CD580" s="73">
        <v>0</v>
      </c>
      <c r="CE580" s="73">
        <v>0</v>
      </c>
      <c r="CF580" s="73">
        <v>0</v>
      </c>
      <c r="CG580" s="73">
        <v>0</v>
      </c>
      <c r="CH580" s="73">
        <v>0</v>
      </c>
      <c r="CI580" s="73">
        <v>0</v>
      </c>
      <c r="CJ580" s="73">
        <v>0</v>
      </c>
      <c r="CK580" s="63" t="s">
        <v>4419</v>
      </c>
      <c r="CL580" s="74" t="s">
        <v>1989</v>
      </c>
      <c r="CM580" s="74" t="s">
        <v>1990</v>
      </c>
      <c r="CN580" s="74" t="s">
        <v>4330</v>
      </c>
      <c r="CO580" s="60">
        <v>3</v>
      </c>
      <c r="CP580" s="61" t="s">
        <v>3472</v>
      </c>
      <c r="CQ580" s="60">
        <v>303</v>
      </c>
      <c r="CR580" s="61" t="s">
        <v>4224</v>
      </c>
      <c r="CS580" s="60">
        <v>30301</v>
      </c>
      <c r="CT580" s="61" t="s">
        <v>4225</v>
      </c>
      <c r="CU580" s="62">
        <v>3030102</v>
      </c>
      <c r="CV580" s="63" t="s">
        <v>4420</v>
      </c>
      <c r="CW580" s="100" t="s">
        <v>4340</v>
      </c>
      <c r="CX580" s="100" t="s">
        <v>3472</v>
      </c>
      <c r="CY580" s="100" t="s">
        <v>4224</v>
      </c>
      <c r="CZ580" s="100" t="s">
        <v>4225</v>
      </c>
      <c r="DA580" s="100" t="s">
        <v>4420</v>
      </c>
    </row>
    <row r="581" spans="2:105" ht="153" hidden="1" x14ac:dyDescent="0.25">
      <c r="B581" s="65" t="s">
        <v>4421</v>
      </c>
      <c r="C581" s="165" t="s">
        <v>4422</v>
      </c>
      <c r="D581" s="63" t="s">
        <v>4214</v>
      </c>
      <c r="E581" s="65" t="s">
        <v>4334</v>
      </c>
      <c r="F581" s="63" t="s">
        <v>4335</v>
      </c>
      <c r="G581" s="62" t="s">
        <v>183</v>
      </c>
      <c r="H581" s="63" t="s">
        <v>4215</v>
      </c>
      <c r="I581" s="63" t="s">
        <v>185</v>
      </c>
      <c r="J581" s="311">
        <v>2015</v>
      </c>
      <c r="K581" s="310" t="s">
        <v>3657</v>
      </c>
      <c r="L581" s="63" t="s">
        <v>4343</v>
      </c>
      <c r="M581" s="63" t="s">
        <v>4423</v>
      </c>
      <c r="N581" s="63" t="s">
        <v>4424</v>
      </c>
      <c r="O581" s="63" t="s">
        <v>4425</v>
      </c>
      <c r="P581" s="164" t="s">
        <v>3979</v>
      </c>
      <c r="Q581" s="63" t="s">
        <v>4220</v>
      </c>
      <c r="R581" s="63"/>
      <c r="S581" s="68">
        <v>42</v>
      </c>
      <c r="T581" s="69">
        <v>21</v>
      </c>
      <c r="U581" s="69">
        <v>42</v>
      </c>
      <c r="V581" s="69">
        <v>42</v>
      </c>
      <c r="W581" s="69">
        <v>42</v>
      </c>
      <c r="X581" s="71">
        <v>25000000</v>
      </c>
      <c r="Y581" s="166">
        <v>25000000</v>
      </c>
      <c r="Z581" s="79"/>
      <c r="AA581" s="79"/>
      <c r="AB581" s="79"/>
      <c r="AC581" s="79"/>
      <c r="AD581" s="79"/>
      <c r="AE581" s="79"/>
      <c r="AF581" s="79"/>
      <c r="AG581" s="79"/>
      <c r="AH581" s="79"/>
      <c r="AI581" s="79"/>
      <c r="AJ581" s="79"/>
      <c r="AK581" s="71">
        <v>25000000</v>
      </c>
      <c r="AL581" s="166">
        <v>25000000</v>
      </c>
      <c r="AM581" s="79"/>
      <c r="AN581" s="79"/>
      <c r="AO581" s="79"/>
      <c r="AP581" s="79"/>
      <c r="AQ581" s="79"/>
      <c r="AR581" s="79"/>
      <c r="AS581" s="79"/>
      <c r="AT581" s="79"/>
      <c r="AU581" s="79"/>
      <c r="AV581" s="79"/>
      <c r="AW581" s="79"/>
      <c r="AX581" s="71">
        <v>0</v>
      </c>
      <c r="AY581" s="79"/>
      <c r="AZ581" s="79"/>
      <c r="BA581" s="79"/>
      <c r="BB581" s="79"/>
      <c r="BC581" s="79"/>
      <c r="BD581" s="79"/>
      <c r="BE581" s="79"/>
      <c r="BF581" s="79"/>
      <c r="BG581" s="79"/>
      <c r="BH581" s="79"/>
      <c r="BI581" s="79"/>
      <c r="BJ581" s="79"/>
      <c r="BK581" s="71">
        <v>0</v>
      </c>
      <c r="BL581" s="79"/>
      <c r="BM581" s="79"/>
      <c r="BN581" s="79"/>
      <c r="BO581" s="79"/>
      <c r="BP581" s="79"/>
      <c r="BQ581" s="79"/>
      <c r="BR581" s="79"/>
      <c r="BS581" s="79"/>
      <c r="BT581" s="79"/>
      <c r="BU581" s="79"/>
      <c r="BV581" s="79"/>
      <c r="BW581" s="79"/>
      <c r="BX581" s="71">
        <v>50000000</v>
      </c>
      <c r="BY581" s="73">
        <v>50000000</v>
      </c>
      <c r="BZ581" s="73">
        <v>0</v>
      </c>
      <c r="CA581" s="73">
        <v>0</v>
      </c>
      <c r="CB581" s="73">
        <v>0</v>
      </c>
      <c r="CC581" s="73">
        <v>0</v>
      </c>
      <c r="CD581" s="73">
        <v>0</v>
      </c>
      <c r="CE581" s="73">
        <v>0</v>
      </c>
      <c r="CF581" s="73">
        <v>0</v>
      </c>
      <c r="CG581" s="73">
        <v>0</v>
      </c>
      <c r="CH581" s="73">
        <v>0</v>
      </c>
      <c r="CI581" s="73">
        <v>0</v>
      </c>
      <c r="CJ581" s="73">
        <v>0</v>
      </c>
      <c r="CK581" s="63" t="s">
        <v>4426</v>
      </c>
      <c r="CL581" s="74" t="s">
        <v>4222</v>
      </c>
      <c r="CM581" s="74" t="s">
        <v>4223</v>
      </c>
      <c r="CN581" s="74" t="s">
        <v>4330</v>
      </c>
      <c r="CO581" s="60">
        <v>3</v>
      </c>
      <c r="CP581" s="61" t="s">
        <v>3472</v>
      </c>
      <c r="CQ581" s="60">
        <v>303</v>
      </c>
      <c r="CR581" s="61" t="s">
        <v>4224</v>
      </c>
      <c r="CS581" s="60">
        <v>30301</v>
      </c>
      <c r="CT581" s="61" t="s">
        <v>4225</v>
      </c>
      <c r="CU581" s="62">
        <v>3030102</v>
      </c>
      <c r="CV581" s="63" t="s">
        <v>4420</v>
      </c>
      <c r="CW581" s="100" t="s">
        <v>4340</v>
      </c>
      <c r="CX581" s="100" t="s">
        <v>3472</v>
      </c>
      <c r="CY581" s="100" t="s">
        <v>4224</v>
      </c>
      <c r="CZ581" s="100" t="s">
        <v>4225</v>
      </c>
      <c r="DA581" s="100" t="s">
        <v>4420</v>
      </c>
    </row>
    <row r="582" spans="2:105" ht="153" hidden="1" x14ac:dyDescent="0.25">
      <c r="B582" s="65" t="s">
        <v>4427</v>
      </c>
      <c r="C582" s="65" t="s">
        <v>4428</v>
      </c>
      <c r="D582" s="63" t="s">
        <v>1166</v>
      </c>
      <c r="E582" s="65" t="s">
        <v>4334</v>
      </c>
      <c r="F582" s="63" t="s">
        <v>4335</v>
      </c>
      <c r="G582" s="62" t="s">
        <v>183</v>
      </c>
      <c r="H582" s="63" t="s">
        <v>2611</v>
      </c>
      <c r="I582" s="63" t="s">
        <v>185</v>
      </c>
      <c r="J582" s="311">
        <v>2015</v>
      </c>
      <c r="K582" s="310" t="s">
        <v>3657</v>
      </c>
      <c r="L582" s="63" t="s">
        <v>242</v>
      </c>
      <c r="M582" s="63" t="s">
        <v>4429</v>
      </c>
      <c r="N582" s="63" t="s">
        <v>4430</v>
      </c>
      <c r="O582" s="63" t="s">
        <v>4431</v>
      </c>
      <c r="P582" s="164"/>
      <c r="Q582" s="63" t="s">
        <v>232</v>
      </c>
      <c r="R582" s="63"/>
      <c r="S582" s="68">
        <v>4</v>
      </c>
      <c r="T582" s="69">
        <v>0</v>
      </c>
      <c r="U582" s="69">
        <v>2</v>
      </c>
      <c r="V582" s="69">
        <v>2</v>
      </c>
      <c r="W582" s="69">
        <v>4</v>
      </c>
      <c r="X582" s="71">
        <v>222246487</v>
      </c>
      <c r="Y582" s="79"/>
      <c r="Z582" s="79"/>
      <c r="AA582" s="79"/>
      <c r="AB582" s="79"/>
      <c r="AC582" s="79"/>
      <c r="AD582" s="79"/>
      <c r="AE582" s="79"/>
      <c r="AF582" s="97">
        <v>222246487</v>
      </c>
      <c r="AG582" s="79"/>
      <c r="AH582" s="79"/>
      <c r="AI582" s="79"/>
      <c r="AJ582" s="79"/>
      <c r="AK582" s="71">
        <v>238914974</v>
      </c>
      <c r="AL582" s="79"/>
      <c r="AM582" s="79"/>
      <c r="AN582" s="79"/>
      <c r="AO582" s="79"/>
      <c r="AP582" s="79"/>
      <c r="AQ582" s="79"/>
      <c r="AR582" s="79"/>
      <c r="AS582" s="97">
        <v>238914974</v>
      </c>
      <c r="AT582" s="79"/>
      <c r="AU582" s="79"/>
      <c r="AV582" s="79"/>
      <c r="AW582" s="79"/>
      <c r="AX582" s="71">
        <v>256833597</v>
      </c>
      <c r="AY582" s="79"/>
      <c r="AZ582" s="79"/>
      <c r="BA582" s="79"/>
      <c r="BB582" s="79"/>
      <c r="BC582" s="79"/>
      <c r="BD582" s="79"/>
      <c r="BE582" s="79"/>
      <c r="BF582" s="97">
        <v>256833597</v>
      </c>
      <c r="BG582" s="79"/>
      <c r="BH582" s="79"/>
      <c r="BI582" s="79"/>
      <c r="BJ582" s="79"/>
      <c r="BK582" s="71">
        <v>276096116</v>
      </c>
      <c r="BL582" s="79"/>
      <c r="BM582" s="79"/>
      <c r="BN582" s="79"/>
      <c r="BO582" s="79"/>
      <c r="BP582" s="79"/>
      <c r="BQ582" s="79"/>
      <c r="BR582" s="79"/>
      <c r="BS582" s="97">
        <v>276096116</v>
      </c>
      <c r="BT582" s="79"/>
      <c r="BU582" s="79"/>
      <c r="BV582" s="79"/>
      <c r="BW582" s="79"/>
      <c r="BX582" s="71">
        <v>994091174</v>
      </c>
      <c r="BY582" s="73">
        <v>0</v>
      </c>
      <c r="BZ582" s="73">
        <v>0</v>
      </c>
      <c r="CA582" s="73">
        <v>0</v>
      </c>
      <c r="CB582" s="73">
        <v>0</v>
      </c>
      <c r="CC582" s="73">
        <v>0</v>
      </c>
      <c r="CD582" s="73">
        <v>0</v>
      </c>
      <c r="CE582" s="73">
        <v>0</v>
      </c>
      <c r="CF582" s="73">
        <v>994091174</v>
      </c>
      <c r="CG582" s="73">
        <v>0</v>
      </c>
      <c r="CH582" s="73">
        <v>0</v>
      </c>
      <c r="CI582" s="73">
        <v>0</v>
      </c>
      <c r="CJ582" s="73">
        <v>0</v>
      </c>
      <c r="CK582" s="63" t="s">
        <v>4432</v>
      </c>
      <c r="CL582" s="74" t="s">
        <v>1989</v>
      </c>
      <c r="CM582" s="74" t="s">
        <v>1990</v>
      </c>
      <c r="CN582" s="74" t="s">
        <v>4330</v>
      </c>
      <c r="CO582" s="60">
        <v>3</v>
      </c>
      <c r="CP582" s="61" t="s">
        <v>3472</v>
      </c>
      <c r="CQ582" s="60">
        <v>303</v>
      </c>
      <c r="CR582" s="61" t="s">
        <v>4224</v>
      </c>
      <c r="CS582" s="60">
        <v>30301</v>
      </c>
      <c r="CT582" s="61" t="s">
        <v>4225</v>
      </c>
      <c r="CU582" s="62">
        <v>3030102</v>
      </c>
      <c r="CV582" s="63" t="s">
        <v>4420</v>
      </c>
      <c r="CW582" s="100" t="s">
        <v>4340</v>
      </c>
      <c r="CX582" s="100" t="s">
        <v>3472</v>
      </c>
      <c r="CY582" s="100" t="s">
        <v>4224</v>
      </c>
      <c r="CZ582" s="100" t="s">
        <v>4225</v>
      </c>
      <c r="DA582" s="100" t="s">
        <v>4420</v>
      </c>
    </row>
    <row r="583" spans="2:105" ht="191.25" hidden="1" x14ac:dyDescent="0.25">
      <c r="B583" s="65" t="s">
        <v>4433</v>
      </c>
      <c r="C583" s="169" t="s">
        <v>4434</v>
      </c>
      <c r="D583" s="63" t="s">
        <v>4214</v>
      </c>
      <c r="E583" s="65" t="s">
        <v>4334</v>
      </c>
      <c r="F583" s="63" t="s">
        <v>4335</v>
      </c>
      <c r="G583" s="62" t="s">
        <v>183</v>
      </c>
      <c r="H583" s="63" t="s">
        <v>4215</v>
      </c>
      <c r="I583" s="63" t="s">
        <v>185</v>
      </c>
      <c r="J583" s="311">
        <v>2015</v>
      </c>
      <c r="K583" s="310" t="s">
        <v>3657</v>
      </c>
      <c r="L583" s="63" t="s">
        <v>4343</v>
      </c>
      <c r="M583" s="63" t="s">
        <v>4435</v>
      </c>
      <c r="N583" s="63" t="s">
        <v>4436</v>
      </c>
      <c r="O583" s="63" t="s">
        <v>4437</v>
      </c>
      <c r="P583" s="164" t="s">
        <v>3979</v>
      </c>
      <c r="Q583" s="63" t="s">
        <v>4220</v>
      </c>
      <c r="R583" s="63"/>
      <c r="S583" s="68">
        <v>42</v>
      </c>
      <c r="T583" s="69">
        <v>7</v>
      </c>
      <c r="U583" s="69">
        <v>19</v>
      </c>
      <c r="V583" s="69">
        <v>31</v>
      </c>
      <c r="W583" s="69">
        <v>42</v>
      </c>
      <c r="X583" s="71">
        <v>164000000</v>
      </c>
      <c r="Y583" s="166">
        <v>164000000</v>
      </c>
      <c r="Z583" s="79"/>
      <c r="AA583" s="79"/>
      <c r="AB583" s="79"/>
      <c r="AC583" s="79"/>
      <c r="AD583" s="79"/>
      <c r="AE583" s="79"/>
      <c r="AF583" s="79"/>
      <c r="AG583" s="79"/>
      <c r="AH583" s="79"/>
      <c r="AI583" s="79"/>
      <c r="AJ583" s="79"/>
      <c r="AK583" s="71">
        <v>279000000</v>
      </c>
      <c r="AL583" s="166">
        <v>279000000</v>
      </c>
      <c r="AM583" s="79"/>
      <c r="AN583" s="79"/>
      <c r="AO583" s="79"/>
      <c r="AP583" s="79"/>
      <c r="AQ583" s="79"/>
      <c r="AR583" s="79"/>
      <c r="AS583" s="79"/>
      <c r="AT583" s="79"/>
      <c r="AU583" s="79"/>
      <c r="AV583" s="79"/>
      <c r="AW583" s="79"/>
      <c r="AX583" s="71">
        <v>279000000</v>
      </c>
      <c r="AY583" s="166">
        <v>279000000</v>
      </c>
      <c r="AZ583" s="79"/>
      <c r="BA583" s="79"/>
      <c r="BB583" s="79"/>
      <c r="BC583" s="79"/>
      <c r="BD583" s="79"/>
      <c r="BE583" s="79"/>
      <c r="BF583" s="79"/>
      <c r="BG583" s="79"/>
      <c r="BH583" s="79"/>
      <c r="BI583" s="79"/>
      <c r="BJ583" s="79"/>
      <c r="BK583" s="71">
        <v>278000000</v>
      </c>
      <c r="BL583" s="166">
        <v>278000000</v>
      </c>
      <c r="BM583" s="79"/>
      <c r="BN583" s="79"/>
      <c r="BO583" s="79"/>
      <c r="BP583" s="79"/>
      <c r="BQ583" s="79"/>
      <c r="BR583" s="79"/>
      <c r="BS583" s="79"/>
      <c r="BT583" s="79"/>
      <c r="BU583" s="79"/>
      <c r="BV583" s="79"/>
      <c r="BW583" s="79"/>
      <c r="BX583" s="71">
        <v>1000000000</v>
      </c>
      <c r="BY583" s="73">
        <v>1000000000</v>
      </c>
      <c r="BZ583" s="73">
        <v>0</v>
      </c>
      <c r="CA583" s="73">
        <v>0</v>
      </c>
      <c r="CB583" s="73">
        <v>0</v>
      </c>
      <c r="CC583" s="73">
        <v>0</v>
      </c>
      <c r="CD583" s="73">
        <v>0</v>
      </c>
      <c r="CE583" s="73">
        <v>0</v>
      </c>
      <c r="CF583" s="73">
        <v>0</v>
      </c>
      <c r="CG583" s="73">
        <v>0</v>
      </c>
      <c r="CH583" s="73">
        <v>0</v>
      </c>
      <c r="CI583" s="73">
        <v>0</v>
      </c>
      <c r="CJ583" s="73">
        <v>0</v>
      </c>
      <c r="CK583" s="63" t="s">
        <v>4438</v>
      </c>
      <c r="CL583" s="74" t="s">
        <v>4222</v>
      </c>
      <c r="CM583" s="74" t="s">
        <v>4223</v>
      </c>
      <c r="CN583" s="74" t="s">
        <v>4330</v>
      </c>
      <c r="CO583" s="60">
        <v>3</v>
      </c>
      <c r="CP583" s="61" t="s">
        <v>3472</v>
      </c>
      <c r="CQ583" s="60">
        <v>303</v>
      </c>
      <c r="CR583" s="61" t="s">
        <v>4224</v>
      </c>
      <c r="CS583" s="60">
        <v>30301</v>
      </c>
      <c r="CT583" s="61" t="s">
        <v>4225</v>
      </c>
      <c r="CU583" s="62">
        <v>3030103</v>
      </c>
      <c r="CV583" s="63" t="s">
        <v>4439</v>
      </c>
      <c r="CW583" s="100" t="s">
        <v>4340</v>
      </c>
      <c r="CX583" s="100" t="s">
        <v>3472</v>
      </c>
      <c r="CY583" s="100" t="s">
        <v>4224</v>
      </c>
      <c r="CZ583" s="100" t="s">
        <v>4225</v>
      </c>
      <c r="DA583" s="100" t="s">
        <v>4439</v>
      </c>
    </row>
    <row r="584" spans="2:105" ht="191.25" hidden="1" x14ac:dyDescent="0.25">
      <c r="B584" s="65" t="s">
        <v>4440</v>
      </c>
      <c r="C584" s="167" t="s">
        <v>4441</v>
      </c>
      <c r="D584" s="63" t="s">
        <v>4214</v>
      </c>
      <c r="E584" s="65" t="s">
        <v>4334</v>
      </c>
      <c r="F584" s="63" t="s">
        <v>4335</v>
      </c>
      <c r="G584" s="62" t="s">
        <v>183</v>
      </c>
      <c r="H584" s="63" t="s">
        <v>4215</v>
      </c>
      <c r="I584" s="63" t="s">
        <v>185</v>
      </c>
      <c r="J584" s="311">
        <v>2015</v>
      </c>
      <c r="K584" s="310" t="s">
        <v>3657</v>
      </c>
      <c r="L584" s="63" t="s">
        <v>4343</v>
      </c>
      <c r="M584" s="63" t="s">
        <v>4442</v>
      </c>
      <c r="N584" s="63" t="s">
        <v>4443</v>
      </c>
      <c r="O584" s="63" t="s">
        <v>4444</v>
      </c>
      <c r="P584" s="164" t="s">
        <v>3979</v>
      </c>
      <c r="Q584" s="63" t="s">
        <v>4220</v>
      </c>
      <c r="R584" s="63"/>
      <c r="S584" s="68">
        <v>42</v>
      </c>
      <c r="T584" s="69">
        <v>10</v>
      </c>
      <c r="U584" s="69">
        <v>21</v>
      </c>
      <c r="V584" s="69">
        <v>32</v>
      </c>
      <c r="W584" s="69">
        <v>42</v>
      </c>
      <c r="X584" s="71">
        <v>100000000</v>
      </c>
      <c r="Y584" s="166">
        <v>100000000</v>
      </c>
      <c r="Z584" s="79"/>
      <c r="AA584" s="79"/>
      <c r="AB584" s="79"/>
      <c r="AC584" s="79"/>
      <c r="AD584" s="79"/>
      <c r="AE584" s="79"/>
      <c r="AF584" s="79"/>
      <c r="AG584" s="79"/>
      <c r="AH584" s="79"/>
      <c r="AI584" s="79"/>
      <c r="AJ584" s="79"/>
      <c r="AK584" s="71">
        <v>100000000</v>
      </c>
      <c r="AL584" s="166">
        <v>100000000</v>
      </c>
      <c r="AM584" s="79"/>
      <c r="AN584" s="79"/>
      <c r="AO584" s="79"/>
      <c r="AP584" s="79"/>
      <c r="AQ584" s="79"/>
      <c r="AR584" s="79"/>
      <c r="AS584" s="79"/>
      <c r="AT584" s="79"/>
      <c r="AU584" s="79"/>
      <c r="AV584" s="79"/>
      <c r="AW584" s="79"/>
      <c r="AX584" s="71">
        <v>100000000</v>
      </c>
      <c r="AY584" s="166">
        <v>100000000</v>
      </c>
      <c r="AZ584" s="79"/>
      <c r="BA584" s="79"/>
      <c r="BB584" s="79"/>
      <c r="BC584" s="79"/>
      <c r="BD584" s="79"/>
      <c r="BE584" s="79"/>
      <c r="BF584" s="79"/>
      <c r="BG584" s="79"/>
      <c r="BH584" s="79"/>
      <c r="BI584" s="79"/>
      <c r="BJ584" s="79"/>
      <c r="BK584" s="71">
        <v>100000000</v>
      </c>
      <c r="BL584" s="166">
        <v>100000000</v>
      </c>
      <c r="BM584" s="79"/>
      <c r="BN584" s="79"/>
      <c r="BO584" s="79"/>
      <c r="BP584" s="79"/>
      <c r="BQ584" s="79"/>
      <c r="BR584" s="79"/>
      <c r="BS584" s="79"/>
      <c r="BT584" s="79"/>
      <c r="BU584" s="79"/>
      <c r="BV584" s="79"/>
      <c r="BW584" s="79"/>
      <c r="BX584" s="71">
        <v>400000000</v>
      </c>
      <c r="BY584" s="73">
        <v>400000000</v>
      </c>
      <c r="BZ584" s="73">
        <v>0</v>
      </c>
      <c r="CA584" s="73">
        <v>0</v>
      </c>
      <c r="CB584" s="73">
        <v>0</v>
      </c>
      <c r="CC584" s="73">
        <v>0</v>
      </c>
      <c r="CD584" s="73">
        <v>0</v>
      </c>
      <c r="CE584" s="73">
        <v>0</v>
      </c>
      <c r="CF584" s="73">
        <v>0</v>
      </c>
      <c r="CG584" s="73">
        <v>0</v>
      </c>
      <c r="CH584" s="73">
        <v>0</v>
      </c>
      <c r="CI584" s="73">
        <v>0</v>
      </c>
      <c r="CJ584" s="73">
        <v>0</v>
      </c>
      <c r="CK584" s="63" t="s">
        <v>4445</v>
      </c>
      <c r="CL584" s="74" t="s">
        <v>4222</v>
      </c>
      <c r="CM584" s="74" t="s">
        <v>4223</v>
      </c>
      <c r="CN584" s="74" t="s">
        <v>4330</v>
      </c>
      <c r="CO584" s="60">
        <v>3</v>
      </c>
      <c r="CP584" s="61" t="s">
        <v>3472</v>
      </c>
      <c r="CQ584" s="60">
        <v>303</v>
      </c>
      <c r="CR584" s="61" t="s">
        <v>4224</v>
      </c>
      <c r="CS584" s="60">
        <v>30301</v>
      </c>
      <c r="CT584" s="61" t="s">
        <v>4225</v>
      </c>
      <c r="CU584" s="62">
        <v>3030103</v>
      </c>
      <c r="CV584" s="63" t="s">
        <v>4439</v>
      </c>
      <c r="CW584" s="100" t="s">
        <v>4340</v>
      </c>
      <c r="CX584" s="100" t="s">
        <v>3472</v>
      </c>
      <c r="CY584" s="100" t="s">
        <v>4224</v>
      </c>
      <c r="CZ584" s="100" t="s">
        <v>4225</v>
      </c>
      <c r="DA584" s="100" t="s">
        <v>4439</v>
      </c>
    </row>
    <row r="585" spans="2:105" ht="191.25" hidden="1" x14ac:dyDescent="0.25">
      <c r="B585" s="65" t="s">
        <v>4446</v>
      </c>
      <c r="C585" s="167" t="s">
        <v>4447</v>
      </c>
      <c r="D585" s="63" t="s">
        <v>4214</v>
      </c>
      <c r="E585" s="65" t="s">
        <v>4334</v>
      </c>
      <c r="F585" s="63" t="s">
        <v>4335</v>
      </c>
      <c r="G585" s="62" t="s">
        <v>183</v>
      </c>
      <c r="H585" s="63" t="s">
        <v>4215</v>
      </c>
      <c r="I585" s="63" t="s">
        <v>185</v>
      </c>
      <c r="J585" s="311">
        <v>2015</v>
      </c>
      <c r="K585" s="310" t="s">
        <v>3657</v>
      </c>
      <c r="L585" s="63" t="s">
        <v>4343</v>
      </c>
      <c r="M585" s="63" t="s">
        <v>4448</v>
      </c>
      <c r="N585" s="63" t="s">
        <v>4449</v>
      </c>
      <c r="O585" s="63" t="s">
        <v>4450</v>
      </c>
      <c r="P585" s="164" t="s">
        <v>3979</v>
      </c>
      <c r="Q585" s="63" t="s">
        <v>4220</v>
      </c>
      <c r="R585" s="63"/>
      <c r="S585" s="68">
        <v>15</v>
      </c>
      <c r="T585" s="69">
        <v>3</v>
      </c>
      <c r="U585" s="69">
        <v>7</v>
      </c>
      <c r="V585" s="69">
        <v>11</v>
      </c>
      <c r="W585" s="69">
        <v>15</v>
      </c>
      <c r="X585" s="71">
        <v>45000000</v>
      </c>
      <c r="Y585" s="166">
        <v>45000000</v>
      </c>
      <c r="Z585" s="79"/>
      <c r="AA585" s="79"/>
      <c r="AB585" s="79"/>
      <c r="AC585" s="79"/>
      <c r="AD585" s="79"/>
      <c r="AE585" s="79"/>
      <c r="AF585" s="79"/>
      <c r="AG585" s="79"/>
      <c r="AH585" s="79"/>
      <c r="AI585" s="79"/>
      <c r="AJ585" s="79"/>
      <c r="AK585" s="71">
        <v>60000000</v>
      </c>
      <c r="AL585" s="166">
        <v>60000000</v>
      </c>
      <c r="AM585" s="79"/>
      <c r="AN585" s="79"/>
      <c r="AO585" s="79"/>
      <c r="AP585" s="79"/>
      <c r="AQ585" s="79"/>
      <c r="AR585" s="79"/>
      <c r="AS585" s="79"/>
      <c r="AT585" s="79"/>
      <c r="AU585" s="79"/>
      <c r="AV585" s="79"/>
      <c r="AW585" s="79"/>
      <c r="AX585" s="71">
        <v>60000000</v>
      </c>
      <c r="AY585" s="166">
        <v>60000000</v>
      </c>
      <c r="AZ585" s="79"/>
      <c r="BA585" s="79"/>
      <c r="BB585" s="79"/>
      <c r="BC585" s="79"/>
      <c r="BD585" s="79"/>
      <c r="BE585" s="79"/>
      <c r="BF585" s="79"/>
      <c r="BG585" s="79"/>
      <c r="BH585" s="79"/>
      <c r="BI585" s="79"/>
      <c r="BJ585" s="79"/>
      <c r="BK585" s="71">
        <v>60000000</v>
      </c>
      <c r="BL585" s="166">
        <v>60000000</v>
      </c>
      <c r="BM585" s="79"/>
      <c r="BN585" s="79"/>
      <c r="BO585" s="79"/>
      <c r="BP585" s="79"/>
      <c r="BQ585" s="79"/>
      <c r="BR585" s="79"/>
      <c r="BS585" s="79"/>
      <c r="BT585" s="79"/>
      <c r="BU585" s="79"/>
      <c r="BV585" s="79"/>
      <c r="BW585" s="79"/>
      <c r="BX585" s="71">
        <v>225000000</v>
      </c>
      <c r="BY585" s="73">
        <v>225000000</v>
      </c>
      <c r="BZ585" s="73">
        <v>0</v>
      </c>
      <c r="CA585" s="73">
        <v>0</v>
      </c>
      <c r="CB585" s="73">
        <v>0</v>
      </c>
      <c r="CC585" s="73">
        <v>0</v>
      </c>
      <c r="CD585" s="73">
        <v>0</v>
      </c>
      <c r="CE585" s="73">
        <v>0</v>
      </c>
      <c r="CF585" s="73">
        <v>0</v>
      </c>
      <c r="CG585" s="73">
        <v>0</v>
      </c>
      <c r="CH585" s="73">
        <v>0</v>
      </c>
      <c r="CI585" s="73">
        <v>0</v>
      </c>
      <c r="CJ585" s="73">
        <v>0</v>
      </c>
      <c r="CK585" s="63" t="s">
        <v>4451</v>
      </c>
      <c r="CL585" s="74" t="s">
        <v>4222</v>
      </c>
      <c r="CM585" s="74" t="s">
        <v>4223</v>
      </c>
      <c r="CN585" s="74" t="s">
        <v>4330</v>
      </c>
      <c r="CO585" s="60">
        <v>3</v>
      </c>
      <c r="CP585" s="61" t="s">
        <v>3472</v>
      </c>
      <c r="CQ585" s="60">
        <v>303</v>
      </c>
      <c r="CR585" s="61" t="s">
        <v>4224</v>
      </c>
      <c r="CS585" s="60">
        <v>30301</v>
      </c>
      <c r="CT585" s="61" t="s">
        <v>4225</v>
      </c>
      <c r="CU585" s="62">
        <v>3030103</v>
      </c>
      <c r="CV585" s="63" t="s">
        <v>4439</v>
      </c>
      <c r="CW585" s="100" t="s">
        <v>4340</v>
      </c>
      <c r="CX585" s="100" t="s">
        <v>3472</v>
      </c>
      <c r="CY585" s="100" t="s">
        <v>4224</v>
      </c>
      <c r="CZ585" s="100" t="s">
        <v>4225</v>
      </c>
      <c r="DA585" s="100" t="s">
        <v>4439</v>
      </c>
    </row>
    <row r="586" spans="2:105" ht="191.25" hidden="1" x14ac:dyDescent="0.25">
      <c r="B586" s="99" t="s">
        <v>4452</v>
      </c>
      <c r="C586" s="75" t="s">
        <v>4453</v>
      </c>
      <c r="D586" s="100" t="s">
        <v>589</v>
      </c>
      <c r="E586" s="65" t="s">
        <v>4334</v>
      </c>
      <c r="F586" s="63" t="s">
        <v>4335</v>
      </c>
      <c r="G586" s="62" t="s">
        <v>183</v>
      </c>
      <c r="H586" s="63" t="s">
        <v>592</v>
      </c>
      <c r="I586" s="63" t="s">
        <v>185</v>
      </c>
      <c r="J586" s="311"/>
      <c r="K586" s="310"/>
      <c r="L586" s="63" t="s">
        <v>1216</v>
      </c>
      <c r="M586" s="63" t="s">
        <v>4448</v>
      </c>
      <c r="N586" s="63" t="s">
        <v>4454</v>
      </c>
      <c r="O586" s="63" t="s">
        <v>4455</v>
      </c>
      <c r="P586" s="164" t="s">
        <v>3979</v>
      </c>
      <c r="Q586" s="63" t="s">
        <v>4456</v>
      </c>
      <c r="R586" s="63"/>
      <c r="S586" s="68">
        <v>149</v>
      </c>
      <c r="T586" s="69">
        <v>10</v>
      </c>
      <c r="U586" s="69">
        <v>50</v>
      </c>
      <c r="V586" s="69">
        <v>100</v>
      </c>
      <c r="W586" s="69">
        <v>149</v>
      </c>
      <c r="X586" s="71">
        <v>10000000</v>
      </c>
      <c r="Y586" s="78">
        <v>10000000</v>
      </c>
      <c r="Z586" s="79"/>
      <c r="AA586" s="79"/>
      <c r="AB586" s="79"/>
      <c r="AC586" s="79"/>
      <c r="AD586" s="79"/>
      <c r="AE586" s="79"/>
      <c r="AF586" s="79"/>
      <c r="AG586" s="79"/>
      <c r="AH586" s="79"/>
      <c r="AI586" s="79"/>
      <c r="AJ586" s="79"/>
      <c r="AK586" s="71">
        <v>40000000</v>
      </c>
      <c r="AL586" s="78">
        <v>40000000</v>
      </c>
      <c r="AM586" s="79"/>
      <c r="AN586" s="79"/>
      <c r="AO586" s="79"/>
      <c r="AP586" s="79"/>
      <c r="AQ586" s="79"/>
      <c r="AR586" s="79"/>
      <c r="AS586" s="79"/>
      <c r="AT586" s="79"/>
      <c r="AU586" s="79"/>
      <c r="AV586" s="79"/>
      <c r="AW586" s="79"/>
      <c r="AX586" s="71">
        <v>50000000</v>
      </c>
      <c r="AY586" s="78">
        <v>50000000</v>
      </c>
      <c r="AZ586" s="79"/>
      <c r="BA586" s="79"/>
      <c r="BB586" s="79"/>
      <c r="BC586" s="79"/>
      <c r="BD586" s="79"/>
      <c r="BE586" s="79"/>
      <c r="BF586" s="79"/>
      <c r="BG586" s="79"/>
      <c r="BH586" s="79"/>
      <c r="BI586" s="79"/>
      <c r="BJ586" s="79"/>
      <c r="BK586" s="71">
        <v>49000000</v>
      </c>
      <c r="BL586" s="78">
        <v>49000000</v>
      </c>
      <c r="BM586" s="79"/>
      <c r="BN586" s="79"/>
      <c r="BO586" s="79"/>
      <c r="BP586" s="79"/>
      <c r="BQ586" s="79"/>
      <c r="BR586" s="79"/>
      <c r="BS586" s="79"/>
      <c r="BT586" s="79"/>
      <c r="BU586" s="79"/>
      <c r="BV586" s="79"/>
      <c r="BW586" s="79"/>
      <c r="BX586" s="71">
        <v>149000000</v>
      </c>
      <c r="BY586" s="73">
        <v>149000000</v>
      </c>
      <c r="BZ586" s="73">
        <v>0</v>
      </c>
      <c r="CA586" s="73">
        <v>0</v>
      </c>
      <c r="CB586" s="73">
        <v>0</v>
      </c>
      <c r="CC586" s="73">
        <v>0</v>
      </c>
      <c r="CD586" s="73">
        <v>0</v>
      </c>
      <c r="CE586" s="73">
        <v>0</v>
      </c>
      <c r="CF586" s="73">
        <v>0</v>
      </c>
      <c r="CG586" s="73">
        <v>0</v>
      </c>
      <c r="CH586" s="73">
        <v>0</v>
      </c>
      <c r="CI586" s="73">
        <v>0</v>
      </c>
      <c r="CJ586" s="73">
        <v>0</v>
      </c>
      <c r="CK586" s="63" t="s">
        <v>4457</v>
      </c>
      <c r="CL586" s="74" t="s">
        <v>1154</v>
      </c>
      <c r="CM586" s="74" t="s">
        <v>1155</v>
      </c>
      <c r="CN586" s="74" t="s">
        <v>4330</v>
      </c>
      <c r="CO586" s="60">
        <v>3</v>
      </c>
      <c r="CP586" s="61" t="s">
        <v>3472</v>
      </c>
      <c r="CQ586" s="60">
        <v>303</v>
      </c>
      <c r="CR586" s="61" t="s">
        <v>4224</v>
      </c>
      <c r="CS586" s="60">
        <v>30301</v>
      </c>
      <c r="CT586" s="61" t="s">
        <v>4225</v>
      </c>
      <c r="CU586" s="62">
        <v>3030103</v>
      </c>
      <c r="CV586" s="63" t="s">
        <v>4439</v>
      </c>
      <c r="CW586" s="100" t="s">
        <v>4340</v>
      </c>
      <c r="CX586" s="100" t="s">
        <v>3472</v>
      </c>
      <c r="CY586" s="100" t="s">
        <v>4224</v>
      </c>
      <c r="CZ586" s="100" t="s">
        <v>4225</v>
      </c>
      <c r="DA586" s="100" t="s">
        <v>4439</v>
      </c>
    </row>
    <row r="587" spans="2:105" ht="76.5" hidden="1" x14ac:dyDescent="0.25">
      <c r="B587" s="65" t="s">
        <v>4458</v>
      </c>
      <c r="C587" s="65" t="s">
        <v>4459</v>
      </c>
      <c r="D587" s="63" t="s">
        <v>486</v>
      </c>
      <c r="E587" s="65" t="s">
        <v>4460</v>
      </c>
      <c r="F587" s="63" t="s">
        <v>4461</v>
      </c>
      <c r="G587" s="62" t="s">
        <v>240</v>
      </c>
      <c r="H587" s="63" t="s">
        <v>489</v>
      </c>
      <c r="I587" s="63" t="s">
        <v>4462</v>
      </c>
      <c r="J587" s="311">
        <v>2015</v>
      </c>
      <c r="K587" s="310" t="s">
        <v>3657</v>
      </c>
      <c r="L587" s="63" t="s">
        <v>491</v>
      </c>
      <c r="M587" s="63" t="s">
        <v>4463</v>
      </c>
      <c r="N587" s="63" t="s">
        <v>4464</v>
      </c>
      <c r="O587" s="63" t="s">
        <v>4465</v>
      </c>
      <c r="P587" s="164" t="s">
        <v>3979</v>
      </c>
      <c r="Q587" s="63" t="s">
        <v>4210</v>
      </c>
      <c r="R587" s="63"/>
      <c r="S587" s="68">
        <v>100</v>
      </c>
      <c r="T587" s="69">
        <v>100</v>
      </c>
      <c r="U587" s="69">
        <v>100</v>
      </c>
      <c r="V587" s="69">
        <v>100</v>
      </c>
      <c r="W587" s="69">
        <v>100</v>
      </c>
      <c r="X587" s="71">
        <v>150000000</v>
      </c>
      <c r="Y587" s="79"/>
      <c r="Z587" s="79"/>
      <c r="AA587" s="79"/>
      <c r="AB587" s="78">
        <v>150000000</v>
      </c>
      <c r="AC587" s="79"/>
      <c r="AD587" s="79"/>
      <c r="AE587" s="79"/>
      <c r="AF587" s="79"/>
      <c r="AG587" s="79"/>
      <c r="AH587" s="79"/>
      <c r="AI587" s="79"/>
      <c r="AJ587" s="79"/>
      <c r="AK587" s="71">
        <v>150000000</v>
      </c>
      <c r="AL587" s="79"/>
      <c r="AM587" s="79"/>
      <c r="AN587" s="79"/>
      <c r="AO587" s="78">
        <v>150000000</v>
      </c>
      <c r="AP587" s="79"/>
      <c r="AQ587" s="79"/>
      <c r="AR587" s="79"/>
      <c r="AS587" s="79"/>
      <c r="AT587" s="79"/>
      <c r="AU587" s="79"/>
      <c r="AV587" s="79"/>
      <c r="AW587" s="79"/>
      <c r="AX587" s="71">
        <v>150000000</v>
      </c>
      <c r="AY587" s="79"/>
      <c r="AZ587" s="79"/>
      <c r="BA587" s="79"/>
      <c r="BB587" s="78">
        <v>150000000</v>
      </c>
      <c r="BC587" s="79"/>
      <c r="BD587" s="79"/>
      <c r="BE587" s="79"/>
      <c r="BF587" s="79"/>
      <c r="BG587" s="79"/>
      <c r="BH587" s="79"/>
      <c r="BI587" s="79"/>
      <c r="BJ587" s="79"/>
      <c r="BK587" s="71">
        <v>200000000</v>
      </c>
      <c r="BL587" s="79"/>
      <c r="BM587" s="79"/>
      <c r="BN587" s="79"/>
      <c r="BO587" s="79">
        <v>200000000</v>
      </c>
      <c r="BP587" s="79"/>
      <c r="BQ587" s="79"/>
      <c r="BR587" s="79"/>
      <c r="BS587" s="79"/>
      <c r="BT587" s="79"/>
      <c r="BU587" s="79"/>
      <c r="BV587" s="79"/>
      <c r="BW587" s="79"/>
      <c r="BX587" s="71">
        <v>650000000</v>
      </c>
      <c r="BY587" s="73">
        <v>0</v>
      </c>
      <c r="BZ587" s="73">
        <v>0</v>
      </c>
      <c r="CA587" s="73">
        <v>0</v>
      </c>
      <c r="CB587" s="73">
        <v>650000000</v>
      </c>
      <c r="CC587" s="73">
        <v>0</v>
      </c>
      <c r="CD587" s="73">
        <v>0</v>
      </c>
      <c r="CE587" s="73">
        <v>0</v>
      </c>
      <c r="CF587" s="73">
        <v>0</v>
      </c>
      <c r="CG587" s="73">
        <v>0</v>
      </c>
      <c r="CH587" s="73">
        <v>0</v>
      </c>
      <c r="CI587" s="73">
        <v>0</v>
      </c>
      <c r="CJ587" s="73">
        <v>0</v>
      </c>
      <c r="CK587" s="63" t="s">
        <v>4466</v>
      </c>
      <c r="CL587" s="74" t="s">
        <v>497</v>
      </c>
      <c r="CM587" s="74" t="s">
        <v>498</v>
      </c>
      <c r="CN587" s="74" t="s">
        <v>606</v>
      </c>
      <c r="CO587" s="60">
        <v>3</v>
      </c>
      <c r="CP587" s="61" t="s">
        <v>3472</v>
      </c>
      <c r="CQ587" s="60">
        <v>304</v>
      </c>
      <c r="CR587" s="61" t="s">
        <v>4467</v>
      </c>
      <c r="CS587" s="60">
        <v>30401</v>
      </c>
      <c r="CT587" s="61" t="s">
        <v>4468</v>
      </c>
      <c r="CU587" s="62">
        <v>3040101</v>
      </c>
      <c r="CV587" s="63" t="s">
        <v>4469</v>
      </c>
      <c r="CW587" s="100" t="s">
        <v>4470</v>
      </c>
      <c r="CX587" s="100" t="s">
        <v>3472</v>
      </c>
      <c r="CY587" s="100" t="s">
        <v>4467</v>
      </c>
      <c r="CZ587" s="100" t="s">
        <v>4468</v>
      </c>
      <c r="DA587" s="100" t="s">
        <v>4469</v>
      </c>
    </row>
    <row r="588" spans="2:105" ht="127.5" hidden="1" x14ac:dyDescent="0.25">
      <c r="B588" s="65" t="s">
        <v>4471</v>
      </c>
      <c r="C588" s="65" t="s">
        <v>4472</v>
      </c>
      <c r="D588" s="63" t="s">
        <v>709</v>
      </c>
      <c r="E588" s="65" t="s">
        <v>4473</v>
      </c>
      <c r="F588" s="63" t="s">
        <v>4474</v>
      </c>
      <c r="G588" s="62" t="s">
        <v>240</v>
      </c>
      <c r="H588" s="63" t="s">
        <v>710</v>
      </c>
      <c r="I588" s="63" t="s">
        <v>185</v>
      </c>
      <c r="J588" s="311">
        <v>2016</v>
      </c>
      <c r="K588" s="310">
        <v>0</v>
      </c>
      <c r="L588" s="63" t="s">
        <v>778</v>
      </c>
      <c r="M588" s="63" t="s">
        <v>4475</v>
      </c>
      <c r="N588" s="63" t="s">
        <v>4476</v>
      </c>
      <c r="O588" s="63" t="s">
        <v>4477</v>
      </c>
      <c r="P588" s="164" t="s">
        <v>3979</v>
      </c>
      <c r="Q588" s="63" t="s">
        <v>4478</v>
      </c>
      <c r="R588" s="63"/>
      <c r="S588" s="68">
        <v>1</v>
      </c>
      <c r="T588" s="69">
        <v>1</v>
      </c>
      <c r="U588" s="69">
        <v>1</v>
      </c>
      <c r="V588" s="69">
        <v>1</v>
      </c>
      <c r="W588" s="69">
        <v>1</v>
      </c>
      <c r="X588" s="71">
        <v>100000000</v>
      </c>
      <c r="Y588" s="128">
        <v>100000000</v>
      </c>
      <c r="Z588" s="79"/>
      <c r="AA588" s="79"/>
      <c r="AB588" s="79"/>
      <c r="AC588" s="79"/>
      <c r="AD588" s="79"/>
      <c r="AE588" s="79"/>
      <c r="AF588" s="79"/>
      <c r="AG588" s="79"/>
      <c r="AH588" s="79"/>
      <c r="AI588" s="79"/>
      <c r="AJ588" s="79"/>
      <c r="AK588" s="71">
        <v>0</v>
      </c>
      <c r="AL588" s="79"/>
      <c r="AM588" s="79"/>
      <c r="AN588" s="79"/>
      <c r="AO588" s="79"/>
      <c r="AP588" s="79"/>
      <c r="AQ588" s="79"/>
      <c r="AR588" s="79"/>
      <c r="AS588" s="79"/>
      <c r="AT588" s="79"/>
      <c r="AU588" s="79"/>
      <c r="AV588" s="79"/>
      <c r="AW588" s="79"/>
      <c r="AX588" s="71">
        <v>0</v>
      </c>
      <c r="AY588" s="79"/>
      <c r="AZ588" s="79"/>
      <c r="BA588" s="79"/>
      <c r="BB588" s="79"/>
      <c r="BC588" s="79"/>
      <c r="BD588" s="79"/>
      <c r="BE588" s="79"/>
      <c r="BF588" s="79"/>
      <c r="BG588" s="79"/>
      <c r="BH588" s="79"/>
      <c r="BI588" s="79"/>
      <c r="BJ588" s="79"/>
      <c r="BK588" s="71">
        <v>0</v>
      </c>
      <c r="BL588" s="79"/>
      <c r="BM588" s="79"/>
      <c r="BN588" s="79"/>
      <c r="BO588" s="79"/>
      <c r="BP588" s="79"/>
      <c r="BQ588" s="79"/>
      <c r="BR588" s="79"/>
      <c r="BS588" s="79"/>
      <c r="BT588" s="79"/>
      <c r="BU588" s="79"/>
      <c r="BV588" s="79"/>
      <c r="BW588" s="79"/>
      <c r="BX588" s="71">
        <v>100000000</v>
      </c>
      <c r="BY588" s="73">
        <v>100000000</v>
      </c>
      <c r="BZ588" s="73">
        <v>0</v>
      </c>
      <c r="CA588" s="73">
        <v>0</v>
      </c>
      <c r="CB588" s="73">
        <v>0</v>
      </c>
      <c r="CC588" s="73">
        <v>0</v>
      </c>
      <c r="CD588" s="73">
        <v>0</v>
      </c>
      <c r="CE588" s="73">
        <v>0</v>
      </c>
      <c r="CF588" s="73">
        <v>0</v>
      </c>
      <c r="CG588" s="73">
        <v>0</v>
      </c>
      <c r="CH588" s="73">
        <v>0</v>
      </c>
      <c r="CI588" s="73">
        <v>0</v>
      </c>
      <c r="CJ588" s="73">
        <v>0</v>
      </c>
      <c r="CK588" s="63" t="s">
        <v>4479</v>
      </c>
      <c r="CL588" s="74" t="s">
        <v>717</v>
      </c>
      <c r="CM588" s="74" t="s">
        <v>718</v>
      </c>
      <c r="CN588" s="74" t="s">
        <v>606</v>
      </c>
      <c r="CO588" s="60">
        <v>3</v>
      </c>
      <c r="CP588" s="61" t="s">
        <v>3472</v>
      </c>
      <c r="CQ588" s="60">
        <v>304</v>
      </c>
      <c r="CR588" s="61" t="s">
        <v>4467</v>
      </c>
      <c r="CS588" s="60">
        <v>30401</v>
      </c>
      <c r="CT588" s="61" t="s">
        <v>4468</v>
      </c>
      <c r="CU588" s="62">
        <v>3040102</v>
      </c>
      <c r="CV588" s="63" t="s">
        <v>4480</v>
      </c>
      <c r="CW588" s="100" t="s">
        <v>4481</v>
      </c>
      <c r="CX588" s="100" t="s">
        <v>3472</v>
      </c>
      <c r="CY588" s="100" t="s">
        <v>4467</v>
      </c>
      <c r="CZ588" s="100" t="s">
        <v>4468</v>
      </c>
      <c r="DA588" s="100" t="s">
        <v>4480</v>
      </c>
    </row>
    <row r="589" spans="2:105" ht="127.5" hidden="1" x14ac:dyDescent="0.25">
      <c r="B589" s="65" t="s">
        <v>4482</v>
      </c>
      <c r="C589" s="65" t="s">
        <v>4483</v>
      </c>
      <c r="D589" s="63" t="s">
        <v>709</v>
      </c>
      <c r="E589" s="65" t="s">
        <v>4473</v>
      </c>
      <c r="F589" s="63" t="s">
        <v>4474</v>
      </c>
      <c r="G589" s="62" t="s">
        <v>240</v>
      </c>
      <c r="H589" s="63" t="s">
        <v>4295</v>
      </c>
      <c r="I589" s="63" t="s">
        <v>185</v>
      </c>
      <c r="J589" s="311">
        <v>2015</v>
      </c>
      <c r="K589" s="310">
        <v>0</v>
      </c>
      <c r="L589" s="63" t="s">
        <v>711</v>
      </c>
      <c r="M589" s="63" t="s">
        <v>4484</v>
      </c>
      <c r="N589" s="63" t="s">
        <v>4485</v>
      </c>
      <c r="O589" s="63" t="s">
        <v>4486</v>
      </c>
      <c r="P589" s="164" t="s">
        <v>3979</v>
      </c>
      <c r="Q589" s="63" t="s">
        <v>4203</v>
      </c>
      <c r="R589" s="63"/>
      <c r="S589" s="68">
        <v>100</v>
      </c>
      <c r="T589" s="69">
        <v>100</v>
      </c>
      <c r="U589" s="69">
        <v>100</v>
      </c>
      <c r="V589" s="69">
        <v>100</v>
      </c>
      <c r="W589" s="69">
        <v>100</v>
      </c>
      <c r="X589" s="71">
        <v>0</v>
      </c>
      <c r="Y589" s="128"/>
      <c r="Z589" s="79"/>
      <c r="AA589" s="79"/>
      <c r="AB589" s="79"/>
      <c r="AC589" s="79"/>
      <c r="AD589" s="79"/>
      <c r="AE589" s="79"/>
      <c r="AF589" s="79"/>
      <c r="AG589" s="79"/>
      <c r="AH589" s="79"/>
      <c r="AI589" s="79"/>
      <c r="AJ589" s="79"/>
      <c r="AK589" s="71">
        <v>0</v>
      </c>
      <c r="AL589" s="79"/>
      <c r="AM589" s="79"/>
      <c r="AN589" s="79"/>
      <c r="AO589" s="79"/>
      <c r="AP589" s="79"/>
      <c r="AQ589" s="79"/>
      <c r="AR589" s="79"/>
      <c r="AS589" s="79"/>
      <c r="AT589" s="79"/>
      <c r="AU589" s="79"/>
      <c r="AV589" s="79"/>
      <c r="AW589" s="79"/>
      <c r="AX589" s="71">
        <v>0</v>
      </c>
      <c r="AY589" s="79"/>
      <c r="AZ589" s="79"/>
      <c r="BA589" s="79"/>
      <c r="BB589" s="79"/>
      <c r="BC589" s="79"/>
      <c r="BD589" s="79"/>
      <c r="BE589" s="79"/>
      <c r="BF589" s="79"/>
      <c r="BG589" s="79"/>
      <c r="BH589" s="79"/>
      <c r="BI589" s="79"/>
      <c r="BJ589" s="79"/>
      <c r="BK589" s="71">
        <v>0</v>
      </c>
      <c r="BL589" s="79"/>
      <c r="BM589" s="79"/>
      <c r="BN589" s="79"/>
      <c r="BO589" s="79"/>
      <c r="BP589" s="79"/>
      <c r="BQ589" s="79"/>
      <c r="BR589" s="79"/>
      <c r="BS589" s="79"/>
      <c r="BT589" s="79"/>
      <c r="BU589" s="79"/>
      <c r="BV589" s="79"/>
      <c r="BW589" s="79"/>
      <c r="BX589" s="71">
        <v>0</v>
      </c>
      <c r="BY589" s="73">
        <v>0</v>
      </c>
      <c r="BZ589" s="73">
        <v>0</v>
      </c>
      <c r="CA589" s="73">
        <v>0</v>
      </c>
      <c r="CB589" s="73">
        <v>0</v>
      </c>
      <c r="CC589" s="73">
        <v>0</v>
      </c>
      <c r="CD589" s="73">
        <v>0</v>
      </c>
      <c r="CE589" s="73">
        <v>0</v>
      </c>
      <c r="CF589" s="73">
        <v>0</v>
      </c>
      <c r="CG589" s="73">
        <v>0</v>
      </c>
      <c r="CH589" s="73">
        <v>0</v>
      </c>
      <c r="CI589" s="73">
        <v>0</v>
      </c>
      <c r="CJ589" s="73">
        <v>0</v>
      </c>
      <c r="CK589" s="63" t="s">
        <v>4487</v>
      </c>
      <c r="CL589" s="74" t="s">
        <v>717</v>
      </c>
      <c r="CM589" s="74" t="s">
        <v>718</v>
      </c>
      <c r="CN589" s="74" t="s">
        <v>606</v>
      </c>
      <c r="CO589" s="60">
        <v>3</v>
      </c>
      <c r="CP589" s="61" t="s">
        <v>3472</v>
      </c>
      <c r="CQ589" s="60">
        <v>304</v>
      </c>
      <c r="CR589" s="61" t="s">
        <v>4467</v>
      </c>
      <c r="CS589" s="60">
        <v>30401</v>
      </c>
      <c r="CT589" s="61" t="s">
        <v>4468</v>
      </c>
      <c r="CU589" s="62">
        <v>3040102</v>
      </c>
      <c r="CV589" s="63" t="s">
        <v>4480</v>
      </c>
      <c r="CW589" s="100" t="s">
        <v>4481</v>
      </c>
      <c r="CX589" s="100" t="s">
        <v>3472</v>
      </c>
      <c r="CY589" s="100" t="s">
        <v>4467</v>
      </c>
      <c r="CZ589" s="100" t="s">
        <v>4468</v>
      </c>
      <c r="DA589" s="100" t="s">
        <v>4480</v>
      </c>
    </row>
    <row r="590" spans="2:105" ht="127.5" hidden="1" x14ac:dyDescent="0.25">
      <c r="B590" s="65" t="s">
        <v>4488</v>
      </c>
      <c r="C590" s="65" t="s">
        <v>4489</v>
      </c>
      <c r="D590" s="117" t="s">
        <v>2069</v>
      </c>
      <c r="E590" s="65" t="s">
        <v>4473</v>
      </c>
      <c r="F590" s="63" t="s">
        <v>4474</v>
      </c>
      <c r="G590" s="62" t="s">
        <v>183</v>
      </c>
      <c r="H590" s="63" t="s">
        <v>580</v>
      </c>
      <c r="I590" s="63" t="s">
        <v>185</v>
      </c>
      <c r="J590" s="311">
        <v>2015</v>
      </c>
      <c r="K590" s="310">
        <v>0</v>
      </c>
      <c r="L590" s="63" t="s">
        <v>2365</v>
      </c>
      <c r="M590" s="63" t="s">
        <v>4490</v>
      </c>
      <c r="N590" s="63" t="s">
        <v>4491</v>
      </c>
      <c r="O590" s="63" t="s">
        <v>4492</v>
      </c>
      <c r="P590" s="164" t="s">
        <v>3979</v>
      </c>
      <c r="Q590" s="63" t="s">
        <v>4493</v>
      </c>
      <c r="R590" s="63"/>
      <c r="S590" s="68">
        <v>0</v>
      </c>
      <c r="T590" s="69">
        <v>0</v>
      </c>
      <c r="U590" s="69">
        <v>1</v>
      </c>
      <c r="V590" s="69">
        <v>0</v>
      </c>
      <c r="W590" s="69">
        <v>0</v>
      </c>
      <c r="X590" s="71">
        <v>0</v>
      </c>
      <c r="Y590" s="128"/>
      <c r="Z590" s="79"/>
      <c r="AA590" s="79"/>
      <c r="AB590" s="79"/>
      <c r="AC590" s="79"/>
      <c r="AD590" s="79"/>
      <c r="AE590" s="79"/>
      <c r="AF590" s="79"/>
      <c r="AG590" s="79"/>
      <c r="AH590" s="79"/>
      <c r="AI590" s="79"/>
      <c r="AJ590" s="79"/>
      <c r="AK590" s="71">
        <v>0</v>
      </c>
      <c r="AL590" s="79"/>
      <c r="AM590" s="79"/>
      <c r="AN590" s="79"/>
      <c r="AO590" s="79"/>
      <c r="AP590" s="79"/>
      <c r="AQ590" s="79"/>
      <c r="AR590" s="79"/>
      <c r="AS590" s="79"/>
      <c r="AT590" s="79"/>
      <c r="AU590" s="79"/>
      <c r="AV590" s="79"/>
      <c r="AW590" s="79"/>
      <c r="AX590" s="71">
        <v>0</v>
      </c>
      <c r="AY590" s="79"/>
      <c r="AZ590" s="79"/>
      <c r="BA590" s="79"/>
      <c r="BB590" s="79"/>
      <c r="BC590" s="79"/>
      <c r="BD590" s="79"/>
      <c r="BE590" s="79"/>
      <c r="BF590" s="79"/>
      <c r="BG590" s="79"/>
      <c r="BH590" s="79"/>
      <c r="BI590" s="79"/>
      <c r="BJ590" s="79"/>
      <c r="BK590" s="71">
        <v>0</v>
      </c>
      <c r="BL590" s="79"/>
      <c r="BM590" s="79"/>
      <c r="BN590" s="79"/>
      <c r="BO590" s="79"/>
      <c r="BP590" s="79"/>
      <c r="BQ590" s="79"/>
      <c r="BR590" s="79"/>
      <c r="BS590" s="79"/>
      <c r="BT590" s="79"/>
      <c r="BU590" s="79"/>
      <c r="BV590" s="79"/>
      <c r="BW590" s="79"/>
      <c r="BX590" s="71">
        <v>0</v>
      </c>
      <c r="BY590" s="73">
        <v>0</v>
      </c>
      <c r="BZ590" s="73">
        <v>0</v>
      </c>
      <c r="CA590" s="73">
        <v>0</v>
      </c>
      <c r="CB590" s="73">
        <v>0</v>
      </c>
      <c r="CC590" s="73">
        <v>0</v>
      </c>
      <c r="CD590" s="73">
        <v>0</v>
      </c>
      <c r="CE590" s="73">
        <v>0</v>
      </c>
      <c r="CF590" s="73">
        <v>0</v>
      </c>
      <c r="CG590" s="73">
        <v>0</v>
      </c>
      <c r="CH590" s="73">
        <v>0</v>
      </c>
      <c r="CI590" s="73">
        <v>0</v>
      </c>
      <c r="CJ590" s="73">
        <v>0</v>
      </c>
      <c r="CK590" s="63" t="s">
        <v>4494</v>
      </c>
      <c r="CL590" s="74" t="s">
        <v>3138</v>
      </c>
      <c r="CM590" s="74" t="s">
        <v>3139</v>
      </c>
      <c r="CN590" s="74" t="s">
        <v>606</v>
      </c>
      <c r="CO590" s="60">
        <v>3</v>
      </c>
      <c r="CP590" s="61" t="s">
        <v>3472</v>
      </c>
      <c r="CQ590" s="60">
        <v>304</v>
      </c>
      <c r="CR590" s="61" t="s">
        <v>4467</v>
      </c>
      <c r="CS590" s="60">
        <v>30401</v>
      </c>
      <c r="CT590" s="61" t="s">
        <v>4468</v>
      </c>
      <c r="CU590" s="62">
        <v>3040102</v>
      </c>
      <c r="CV590" s="63" t="s">
        <v>4480</v>
      </c>
      <c r="CW590" s="100" t="s">
        <v>4481</v>
      </c>
      <c r="CX590" s="100" t="s">
        <v>3472</v>
      </c>
      <c r="CY590" s="100" t="s">
        <v>4467</v>
      </c>
      <c r="CZ590" s="100" t="s">
        <v>4468</v>
      </c>
      <c r="DA590" s="100" t="s">
        <v>4480</v>
      </c>
    </row>
    <row r="591" spans="2:105" ht="127.5" hidden="1" x14ac:dyDescent="0.25">
      <c r="B591" s="65" t="s">
        <v>4495</v>
      </c>
      <c r="C591" s="65" t="s">
        <v>4496</v>
      </c>
      <c r="D591" s="63" t="s">
        <v>709</v>
      </c>
      <c r="E591" s="65" t="s">
        <v>4497</v>
      </c>
      <c r="F591" s="63" t="s">
        <v>4498</v>
      </c>
      <c r="G591" s="62" t="s">
        <v>240</v>
      </c>
      <c r="H591" s="63" t="s">
        <v>4295</v>
      </c>
      <c r="I591" s="63" t="s">
        <v>185</v>
      </c>
      <c r="J591" s="311">
        <v>2015</v>
      </c>
      <c r="K591" s="310">
        <v>0</v>
      </c>
      <c r="L591" s="63" t="s">
        <v>711</v>
      </c>
      <c r="M591" s="63" t="s">
        <v>4499</v>
      </c>
      <c r="N591" s="63" t="s">
        <v>4500</v>
      </c>
      <c r="O591" s="63" t="s">
        <v>4501</v>
      </c>
      <c r="P591" s="164" t="s">
        <v>3979</v>
      </c>
      <c r="Q591" s="63" t="s">
        <v>4502</v>
      </c>
      <c r="R591" s="63"/>
      <c r="S591" s="68">
        <v>1</v>
      </c>
      <c r="T591" s="69">
        <v>0</v>
      </c>
      <c r="U591" s="69">
        <v>1</v>
      </c>
      <c r="V591" s="69">
        <v>1</v>
      </c>
      <c r="W591" s="69">
        <v>1</v>
      </c>
      <c r="X591" s="71">
        <v>0</v>
      </c>
      <c r="Y591" s="78"/>
      <c r="Z591" s="79"/>
      <c r="AA591" s="79"/>
      <c r="AB591" s="79"/>
      <c r="AC591" s="79"/>
      <c r="AD591" s="79"/>
      <c r="AE591" s="79"/>
      <c r="AF591" s="79"/>
      <c r="AG591" s="79"/>
      <c r="AH591" s="79"/>
      <c r="AI591" s="79"/>
      <c r="AJ591" s="79"/>
      <c r="AK591" s="71">
        <v>150000000</v>
      </c>
      <c r="AL591" s="78">
        <v>150000000</v>
      </c>
      <c r="AM591" s="79"/>
      <c r="AN591" s="79"/>
      <c r="AO591" s="79"/>
      <c r="AP591" s="79"/>
      <c r="AQ591" s="79"/>
      <c r="AR591" s="79"/>
      <c r="AS591" s="79"/>
      <c r="AT591" s="79"/>
      <c r="AU591" s="79"/>
      <c r="AV591" s="79"/>
      <c r="AW591" s="79"/>
      <c r="AX591" s="71">
        <v>0</v>
      </c>
      <c r="AY591" s="78"/>
      <c r="AZ591" s="79"/>
      <c r="BA591" s="79"/>
      <c r="BB591" s="79"/>
      <c r="BC591" s="79"/>
      <c r="BD591" s="79"/>
      <c r="BE591" s="79"/>
      <c r="BF591" s="79"/>
      <c r="BG591" s="79"/>
      <c r="BH591" s="79"/>
      <c r="BI591" s="79"/>
      <c r="BJ591" s="79"/>
      <c r="BK591" s="71">
        <v>0</v>
      </c>
      <c r="BL591" s="78"/>
      <c r="BM591" s="79"/>
      <c r="BN591" s="79"/>
      <c r="BO591" s="79"/>
      <c r="BP591" s="79"/>
      <c r="BQ591" s="79"/>
      <c r="BR591" s="79"/>
      <c r="BS591" s="79"/>
      <c r="BT591" s="79"/>
      <c r="BU591" s="79"/>
      <c r="BV591" s="79"/>
      <c r="BW591" s="79"/>
      <c r="BX591" s="71">
        <v>150000000</v>
      </c>
      <c r="BY591" s="73">
        <v>150000000</v>
      </c>
      <c r="BZ591" s="73">
        <v>0</v>
      </c>
      <c r="CA591" s="73">
        <v>0</v>
      </c>
      <c r="CB591" s="73">
        <v>0</v>
      </c>
      <c r="CC591" s="73">
        <v>0</v>
      </c>
      <c r="CD591" s="73">
        <v>0</v>
      </c>
      <c r="CE591" s="73">
        <v>0</v>
      </c>
      <c r="CF591" s="73">
        <v>0</v>
      </c>
      <c r="CG591" s="73">
        <v>0</v>
      </c>
      <c r="CH591" s="73">
        <v>0</v>
      </c>
      <c r="CI591" s="73">
        <v>0</v>
      </c>
      <c r="CJ591" s="73">
        <v>0</v>
      </c>
      <c r="CK591" s="63" t="s">
        <v>4503</v>
      </c>
      <c r="CL591" s="74" t="s">
        <v>717</v>
      </c>
      <c r="CM591" s="74" t="s">
        <v>718</v>
      </c>
      <c r="CN591" s="74" t="s">
        <v>606</v>
      </c>
      <c r="CO591" s="60">
        <v>3</v>
      </c>
      <c r="CP591" s="61" t="s">
        <v>3472</v>
      </c>
      <c r="CQ591" s="60">
        <v>304</v>
      </c>
      <c r="CR591" s="61" t="s">
        <v>4467</v>
      </c>
      <c r="CS591" s="60">
        <v>30402</v>
      </c>
      <c r="CT591" s="61" t="s">
        <v>4504</v>
      </c>
      <c r="CU591" s="62">
        <v>3040201</v>
      </c>
      <c r="CV591" s="63" t="s">
        <v>4505</v>
      </c>
      <c r="CW591" s="100" t="s">
        <v>4506</v>
      </c>
      <c r="CX591" s="100" t="s">
        <v>3472</v>
      </c>
      <c r="CY591" s="100" t="s">
        <v>4467</v>
      </c>
      <c r="CZ591" s="100" t="s">
        <v>4504</v>
      </c>
      <c r="DA591" s="100" t="s">
        <v>4505</v>
      </c>
    </row>
    <row r="592" spans="2:105" ht="127.5" hidden="1" x14ac:dyDescent="0.25">
      <c r="B592" s="65" t="s">
        <v>4507</v>
      </c>
      <c r="C592" s="75" t="s">
        <v>4508</v>
      </c>
      <c r="D592" s="63" t="s">
        <v>687</v>
      </c>
      <c r="E592" s="65" t="s">
        <v>4497</v>
      </c>
      <c r="F592" s="63" t="s">
        <v>4498</v>
      </c>
      <c r="G592" s="62" t="s">
        <v>183</v>
      </c>
      <c r="H592" s="63" t="s">
        <v>567</v>
      </c>
      <c r="I592" s="63" t="s">
        <v>339</v>
      </c>
      <c r="J592" s="311">
        <v>2015</v>
      </c>
      <c r="K592" s="310" t="s">
        <v>3657</v>
      </c>
      <c r="L592" s="63" t="s">
        <v>568</v>
      </c>
      <c r="M592" s="63" t="s">
        <v>4509</v>
      </c>
      <c r="N592" s="63" t="s">
        <v>4510</v>
      </c>
      <c r="O592" s="63" t="s">
        <v>4511</v>
      </c>
      <c r="P592" s="164" t="s">
        <v>3979</v>
      </c>
      <c r="Q592" s="63" t="s">
        <v>4512</v>
      </c>
      <c r="R592" s="63"/>
      <c r="S592" s="68">
        <v>2</v>
      </c>
      <c r="T592" s="69">
        <v>0</v>
      </c>
      <c r="U592" s="69">
        <v>0</v>
      </c>
      <c r="V592" s="69">
        <v>0</v>
      </c>
      <c r="W592" s="69">
        <v>2</v>
      </c>
      <c r="X592" s="71">
        <v>5000000</v>
      </c>
      <c r="Y592" s="78">
        <v>5000000</v>
      </c>
      <c r="Z592" s="79"/>
      <c r="AA592" s="79"/>
      <c r="AB592" s="79"/>
      <c r="AC592" s="79"/>
      <c r="AD592" s="79"/>
      <c r="AE592" s="79"/>
      <c r="AF592" s="79"/>
      <c r="AG592" s="79"/>
      <c r="AH592" s="79"/>
      <c r="AI592" s="79"/>
      <c r="AJ592" s="79"/>
      <c r="AK592" s="71">
        <v>11000000</v>
      </c>
      <c r="AL592" s="78">
        <v>11000000</v>
      </c>
      <c r="AM592" s="79"/>
      <c r="AN592" s="79"/>
      <c r="AO592" s="79"/>
      <c r="AP592" s="79"/>
      <c r="AQ592" s="79"/>
      <c r="AR592" s="79"/>
      <c r="AS592" s="79"/>
      <c r="AT592" s="79"/>
      <c r="AU592" s="79"/>
      <c r="AV592" s="79"/>
      <c r="AW592" s="79"/>
      <c r="AX592" s="71">
        <v>12000000</v>
      </c>
      <c r="AY592" s="78">
        <v>12000000</v>
      </c>
      <c r="AZ592" s="79"/>
      <c r="BA592" s="79"/>
      <c r="BB592" s="79"/>
      <c r="BC592" s="79"/>
      <c r="BD592" s="79"/>
      <c r="BE592" s="79"/>
      <c r="BF592" s="79"/>
      <c r="BG592" s="79"/>
      <c r="BH592" s="79"/>
      <c r="BI592" s="79"/>
      <c r="BJ592" s="79"/>
      <c r="BK592" s="71">
        <v>12000000</v>
      </c>
      <c r="BL592" s="78">
        <v>12000000</v>
      </c>
      <c r="BM592" s="79"/>
      <c r="BN592" s="79"/>
      <c r="BO592" s="79"/>
      <c r="BP592" s="79"/>
      <c r="BQ592" s="79"/>
      <c r="BR592" s="79"/>
      <c r="BS592" s="79"/>
      <c r="BT592" s="79"/>
      <c r="BU592" s="79"/>
      <c r="BV592" s="79"/>
      <c r="BW592" s="79"/>
      <c r="BX592" s="71">
        <v>40000000</v>
      </c>
      <c r="BY592" s="73">
        <v>40000000</v>
      </c>
      <c r="BZ592" s="73">
        <v>0</v>
      </c>
      <c r="CA592" s="73">
        <v>0</v>
      </c>
      <c r="CB592" s="73">
        <v>0</v>
      </c>
      <c r="CC592" s="73">
        <v>0</v>
      </c>
      <c r="CD592" s="73">
        <v>0</v>
      </c>
      <c r="CE592" s="73">
        <v>0</v>
      </c>
      <c r="CF592" s="73">
        <v>0</v>
      </c>
      <c r="CG592" s="73">
        <v>0</v>
      </c>
      <c r="CH592" s="73">
        <v>0</v>
      </c>
      <c r="CI592" s="73">
        <v>0</v>
      </c>
      <c r="CJ592" s="73">
        <v>0</v>
      </c>
      <c r="CK592" s="63" t="s">
        <v>4513</v>
      </c>
      <c r="CL592" s="74" t="s">
        <v>727</v>
      </c>
      <c r="CM592" s="74" t="s">
        <v>728</v>
      </c>
      <c r="CN592" s="74" t="s">
        <v>606</v>
      </c>
      <c r="CO592" s="60">
        <v>3</v>
      </c>
      <c r="CP592" s="61" t="s">
        <v>3472</v>
      </c>
      <c r="CQ592" s="60">
        <v>304</v>
      </c>
      <c r="CR592" s="61" t="s">
        <v>4467</v>
      </c>
      <c r="CS592" s="60">
        <v>30402</v>
      </c>
      <c r="CT592" s="61" t="s">
        <v>4504</v>
      </c>
      <c r="CU592" s="62">
        <v>3040201</v>
      </c>
      <c r="CV592" s="63" t="s">
        <v>4505</v>
      </c>
      <c r="CW592" s="100" t="s">
        <v>4506</v>
      </c>
      <c r="CX592" s="100" t="s">
        <v>3472</v>
      </c>
      <c r="CY592" s="100" t="s">
        <v>4467</v>
      </c>
      <c r="CZ592" s="100" t="s">
        <v>4504</v>
      </c>
      <c r="DA592" s="100" t="s">
        <v>4505</v>
      </c>
    </row>
    <row r="593" spans="2:105" ht="114.75" hidden="1" x14ac:dyDescent="0.25">
      <c r="B593" s="65" t="s">
        <v>4514</v>
      </c>
      <c r="C593" s="65" t="s">
        <v>4515</v>
      </c>
      <c r="D593" s="63" t="s">
        <v>1800</v>
      </c>
      <c r="E593" s="65" t="s">
        <v>4516</v>
      </c>
      <c r="F593" s="63" t="s">
        <v>4517</v>
      </c>
      <c r="G593" s="62" t="s">
        <v>240</v>
      </c>
      <c r="H593" s="63" t="s">
        <v>1167</v>
      </c>
      <c r="I593" s="63" t="s">
        <v>4462</v>
      </c>
      <c r="J593" s="311">
        <v>2015</v>
      </c>
      <c r="K593" s="310">
        <v>1</v>
      </c>
      <c r="L593" s="63" t="s">
        <v>186</v>
      </c>
      <c r="M593" s="63" t="s">
        <v>4518</v>
      </c>
      <c r="N593" s="63" t="s">
        <v>4519</v>
      </c>
      <c r="O593" s="63" t="s">
        <v>4520</v>
      </c>
      <c r="P593" s="164" t="s">
        <v>3979</v>
      </c>
      <c r="Q593" s="63" t="s">
        <v>4502</v>
      </c>
      <c r="R593" s="63"/>
      <c r="S593" s="68">
        <v>4</v>
      </c>
      <c r="T593" s="69">
        <v>1</v>
      </c>
      <c r="U593" s="69">
        <v>2</v>
      </c>
      <c r="V593" s="69">
        <v>3</v>
      </c>
      <c r="W593" s="69">
        <v>4</v>
      </c>
      <c r="X593" s="71">
        <v>77233520</v>
      </c>
      <c r="Y593" s="79"/>
      <c r="Z593" s="79"/>
      <c r="AA593" s="79"/>
      <c r="AB593" s="79">
        <v>77233520</v>
      </c>
      <c r="AC593" s="79"/>
      <c r="AD593" s="79"/>
      <c r="AE593" s="79"/>
      <c r="AF593" s="79"/>
      <c r="AG593" s="79"/>
      <c r="AH593" s="79"/>
      <c r="AI593" s="79"/>
      <c r="AJ593" s="79"/>
      <c r="AK593" s="71">
        <v>80000000</v>
      </c>
      <c r="AL593" s="79"/>
      <c r="AM593" s="79"/>
      <c r="AN593" s="79"/>
      <c r="AO593" s="79">
        <v>80000000</v>
      </c>
      <c r="AP593" s="79"/>
      <c r="AQ593" s="79"/>
      <c r="AR593" s="79"/>
      <c r="AS593" s="79"/>
      <c r="AT593" s="79"/>
      <c r="AU593" s="79"/>
      <c r="AV593" s="79"/>
      <c r="AW593" s="79"/>
      <c r="AX593" s="71">
        <v>82000000</v>
      </c>
      <c r="AY593" s="79"/>
      <c r="AZ593" s="79"/>
      <c r="BA593" s="79"/>
      <c r="BB593" s="79">
        <v>82000000</v>
      </c>
      <c r="BC593" s="79"/>
      <c r="BD593" s="79"/>
      <c r="BE593" s="79"/>
      <c r="BF593" s="79"/>
      <c r="BG593" s="79"/>
      <c r="BH593" s="79"/>
      <c r="BI593" s="79"/>
      <c r="BJ593" s="79"/>
      <c r="BK593" s="71">
        <v>85000000</v>
      </c>
      <c r="BL593" s="79"/>
      <c r="BM593" s="79"/>
      <c r="BN593" s="79"/>
      <c r="BO593" s="79">
        <v>85000000</v>
      </c>
      <c r="BP593" s="79"/>
      <c r="BQ593" s="79"/>
      <c r="BR593" s="79"/>
      <c r="BS593" s="79"/>
      <c r="BT593" s="79"/>
      <c r="BU593" s="79"/>
      <c r="BV593" s="79"/>
      <c r="BW593" s="79"/>
      <c r="BX593" s="71">
        <v>324233520</v>
      </c>
      <c r="BY593" s="73">
        <v>0</v>
      </c>
      <c r="BZ593" s="73">
        <v>0</v>
      </c>
      <c r="CA593" s="73">
        <v>0</v>
      </c>
      <c r="CB593" s="73">
        <v>324233520</v>
      </c>
      <c r="CC593" s="73">
        <v>0</v>
      </c>
      <c r="CD593" s="73">
        <v>0</v>
      </c>
      <c r="CE593" s="73">
        <v>0</v>
      </c>
      <c r="CF593" s="73">
        <v>0</v>
      </c>
      <c r="CG593" s="73">
        <v>0</v>
      </c>
      <c r="CH593" s="73">
        <v>0</v>
      </c>
      <c r="CI593" s="73">
        <v>0</v>
      </c>
      <c r="CJ593" s="73">
        <v>0</v>
      </c>
      <c r="CK593" s="63" t="s">
        <v>4521</v>
      </c>
      <c r="CL593" s="74" t="s">
        <v>1172</v>
      </c>
      <c r="CM593" s="74" t="s">
        <v>1173</v>
      </c>
      <c r="CN593" s="74" t="s">
        <v>606</v>
      </c>
      <c r="CO593" s="60">
        <v>3</v>
      </c>
      <c r="CP593" s="61" t="s">
        <v>3472</v>
      </c>
      <c r="CQ593" s="60">
        <v>304</v>
      </c>
      <c r="CR593" s="61" t="s">
        <v>4467</v>
      </c>
      <c r="CS593" s="60">
        <v>30402</v>
      </c>
      <c r="CT593" s="61" t="s">
        <v>4504</v>
      </c>
      <c r="CU593" s="62">
        <v>3040202</v>
      </c>
      <c r="CV593" s="63" t="s">
        <v>4522</v>
      </c>
      <c r="CW593" s="100" t="s">
        <v>4523</v>
      </c>
      <c r="CX593" s="100" t="s">
        <v>3472</v>
      </c>
      <c r="CY593" s="100" t="s">
        <v>4467</v>
      </c>
      <c r="CZ593" s="100" t="s">
        <v>4504</v>
      </c>
      <c r="DA593" s="100" t="s">
        <v>4522</v>
      </c>
    </row>
    <row r="594" spans="2:105" ht="114.75" hidden="1" x14ac:dyDescent="0.25">
      <c r="B594" s="65" t="s">
        <v>4524</v>
      </c>
      <c r="C594" s="65" t="s">
        <v>4525</v>
      </c>
      <c r="D594" s="63" t="s">
        <v>1800</v>
      </c>
      <c r="E594" s="65" t="s">
        <v>4516</v>
      </c>
      <c r="F594" s="63" t="s">
        <v>4517</v>
      </c>
      <c r="G594" s="62" t="s">
        <v>183</v>
      </c>
      <c r="H594" s="63" t="s">
        <v>1167</v>
      </c>
      <c r="I594" s="63" t="s">
        <v>185</v>
      </c>
      <c r="J594" s="311">
        <v>2015</v>
      </c>
      <c r="K594" s="310" t="s">
        <v>3657</v>
      </c>
      <c r="L594" s="63" t="s">
        <v>186</v>
      </c>
      <c r="M594" s="63" t="s">
        <v>4526</v>
      </c>
      <c r="N594" s="63" t="s">
        <v>4527</v>
      </c>
      <c r="O594" s="63" t="s">
        <v>4528</v>
      </c>
      <c r="P594" s="164" t="s">
        <v>3979</v>
      </c>
      <c r="Q594" s="63" t="s">
        <v>4502</v>
      </c>
      <c r="R594" s="63"/>
      <c r="S594" s="68">
        <v>1000</v>
      </c>
      <c r="T594" s="69">
        <v>250</v>
      </c>
      <c r="U594" s="69">
        <v>500</v>
      </c>
      <c r="V594" s="69">
        <v>750</v>
      </c>
      <c r="W594" s="69">
        <v>1000</v>
      </c>
      <c r="X594" s="71">
        <v>0</v>
      </c>
      <c r="Y594" s="79"/>
      <c r="Z594" s="79"/>
      <c r="AA594" s="79"/>
      <c r="AB594" s="79"/>
      <c r="AC594" s="79"/>
      <c r="AD594" s="79"/>
      <c r="AE594" s="79"/>
      <c r="AF594" s="79"/>
      <c r="AG594" s="79"/>
      <c r="AH594" s="79"/>
      <c r="AI594" s="79"/>
      <c r="AJ594" s="79"/>
      <c r="AK594" s="71">
        <v>0</v>
      </c>
      <c r="AL594" s="79"/>
      <c r="AM594" s="79"/>
      <c r="AN594" s="79"/>
      <c r="AO594" s="79"/>
      <c r="AP594" s="79"/>
      <c r="AQ594" s="79"/>
      <c r="AR594" s="79"/>
      <c r="AS594" s="79"/>
      <c r="AT594" s="79"/>
      <c r="AU594" s="79"/>
      <c r="AV594" s="79"/>
      <c r="AW594" s="79"/>
      <c r="AX594" s="71">
        <v>0</v>
      </c>
      <c r="AY594" s="79"/>
      <c r="AZ594" s="79"/>
      <c r="BA594" s="79"/>
      <c r="BB594" s="79"/>
      <c r="BC594" s="79"/>
      <c r="BD594" s="79"/>
      <c r="BE594" s="79"/>
      <c r="BF594" s="79"/>
      <c r="BG594" s="79"/>
      <c r="BH594" s="79"/>
      <c r="BI594" s="79"/>
      <c r="BJ594" s="79"/>
      <c r="BK594" s="71">
        <v>0</v>
      </c>
      <c r="BL594" s="79"/>
      <c r="BM594" s="79"/>
      <c r="BN594" s="79"/>
      <c r="BO594" s="79"/>
      <c r="BP594" s="79"/>
      <c r="BQ594" s="79"/>
      <c r="BR594" s="79"/>
      <c r="BS594" s="79"/>
      <c r="BT594" s="79"/>
      <c r="BU594" s="79"/>
      <c r="BV594" s="79"/>
      <c r="BW594" s="79"/>
      <c r="BX594" s="71">
        <v>0</v>
      </c>
      <c r="BY594" s="73">
        <v>0</v>
      </c>
      <c r="BZ594" s="73">
        <v>0</v>
      </c>
      <c r="CA594" s="73">
        <v>0</v>
      </c>
      <c r="CB594" s="73">
        <v>0</v>
      </c>
      <c r="CC594" s="73">
        <v>0</v>
      </c>
      <c r="CD594" s="73">
        <v>0</v>
      </c>
      <c r="CE594" s="73">
        <v>0</v>
      </c>
      <c r="CF594" s="73">
        <v>0</v>
      </c>
      <c r="CG594" s="73">
        <v>0</v>
      </c>
      <c r="CH594" s="73">
        <v>0</v>
      </c>
      <c r="CI594" s="73">
        <v>0</v>
      </c>
      <c r="CJ594" s="73">
        <v>0</v>
      </c>
      <c r="CK594" s="63" t="s">
        <v>4529</v>
      </c>
      <c r="CL594" s="74" t="s">
        <v>1172</v>
      </c>
      <c r="CM594" s="74" t="s">
        <v>1173</v>
      </c>
      <c r="CN594" s="74" t="s">
        <v>606</v>
      </c>
      <c r="CO594" s="60">
        <v>3</v>
      </c>
      <c r="CP594" s="61" t="s">
        <v>3472</v>
      </c>
      <c r="CQ594" s="60">
        <v>304</v>
      </c>
      <c r="CR594" s="61" t="s">
        <v>4467</v>
      </c>
      <c r="CS594" s="60">
        <v>30402</v>
      </c>
      <c r="CT594" s="61" t="s">
        <v>4504</v>
      </c>
      <c r="CU594" s="62">
        <v>3040202</v>
      </c>
      <c r="CV594" s="63" t="s">
        <v>4522</v>
      </c>
      <c r="CW594" s="100" t="s">
        <v>4523</v>
      </c>
      <c r="CX594" s="100" t="s">
        <v>3472</v>
      </c>
      <c r="CY594" s="100" t="s">
        <v>4467</v>
      </c>
      <c r="CZ594" s="100" t="s">
        <v>4504</v>
      </c>
      <c r="DA594" s="100" t="s">
        <v>4522</v>
      </c>
    </row>
    <row r="595" spans="2:105" ht="102" hidden="1" x14ac:dyDescent="0.25">
      <c r="B595" s="65" t="s">
        <v>4530</v>
      </c>
      <c r="C595" s="65" t="s">
        <v>4531</v>
      </c>
      <c r="D595" s="63" t="s">
        <v>652</v>
      </c>
      <c r="E595" s="65" t="s">
        <v>4532</v>
      </c>
      <c r="F595" s="63" t="s">
        <v>4533</v>
      </c>
      <c r="G595" s="62" t="s">
        <v>183</v>
      </c>
      <c r="H595" s="63" t="s">
        <v>653</v>
      </c>
      <c r="I595" s="63" t="s">
        <v>4462</v>
      </c>
      <c r="J595" s="311">
        <v>2015</v>
      </c>
      <c r="K595" s="310">
        <v>0</v>
      </c>
      <c r="L595" s="63" t="s">
        <v>242</v>
      </c>
      <c r="M595" s="63" t="s">
        <v>4534</v>
      </c>
      <c r="N595" s="63" t="s">
        <v>4535</v>
      </c>
      <c r="O595" s="63" t="s">
        <v>4536</v>
      </c>
      <c r="P595" s="164" t="s">
        <v>3979</v>
      </c>
      <c r="Q595" s="63" t="s">
        <v>4537</v>
      </c>
      <c r="R595" s="63"/>
      <c r="S595" s="68">
        <v>4788</v>
      </c>
      <c r="T595" s="69">
        <v>1197</v>
      </c>
      <c r="U595" s="69">
        <v>2394</v>
      </c>
      <c r="V595" s="69">
        <v>3591</v>
      </c>
      <c r="W595" s="69">
        <v>4788</v>
      </c>
      <c r="X595" s="71">
        <v>61674287</v>
      </c>
      <c r="Y595" s="79"/>
      <c r="Z595" s="79"/>
      <c r="AA595" s="79"/>
      <c r="AB595" s="79"/>
      <c r="AC595" s="79"/>
      <c r="AD595" s="79"/>
      <c r="AE595" s="79"/>
      <c r="AF595" s="78">
        <v>61674287</v>
      </c>
      <c r="AG595" s="79"/>
      <c r="AH595" s="79"/>
      <c r="AI595" s="79"/>
      <c r="AJ595" s="79"/>
      <c r="AK595" s="71">
        <v>63515310</v>
      </c>
      <c r="AL595" s="79"/>
      <c r="AM595" s="79"/>
      <c r="AN595" s="79"/>
      <c r="AO595" s="79"/>
      <c r="AP595" s="79"/>
      <c r="AQ595" s="79"/>
      <c r="AR595" s="79"/>
      <c r="AS595" s="78">
        <v>63515310</v>
      </c>
      <c r="AT595" s="79"/>
      <c r="AU595" s="79"/>
      <c r="AV595" s="79"/>
      <c r="AW595" s="79"/>
      <c r="AX595" s="71">
        <v>65440017</v>
      </c>
      <c r="AY595" s="79"/>
      <c r="AZ595" s="79"/>
      <c r="BA595" s="79"/>
      <c r="BB595" s="79"/>
      <c r="BC595" s="79"/>
      <c r="BD595" s="79"/>
      <c r="BE595" s="79"/>
      <c r="BF595" s="78">
        <v>65440017</v>
      </c>
      <c r="BG595" s="79"/>
      <c r="BH595" s="79"/>
      <c r="BI595" s="79"/>
      <c r="BJ595" s="79"/>
      <c r="BK595" s="71">
        <v>67364723</v>
      </c>
      <c r="BL595" s="79"/>
      <c r="BM595" s="79"/>
      <c r="BN595" s="79"/>
      <c r="BO595" s="79"/>
      <c r="BP595" s="79"/>
      <c r="BQ595" s="79"/>
      <c r="BR595" s="79"/>
      <c r="BS595" s="78">
        <v>67364723</v>
      </c>
      <c r="BT595" s="79"/>
      <c r="BU595" s="79"/>
      <c r="BV595" s="79"/>
      <c r="BW595" s="79"/>
      <c r="BX595" s="71">
        <v>257994337</v>
      </c>
      <c r="BY595" s="73">
        <v>0</v>
      </c>
      <c r="BZ595" s="73">
        <v>0</v>
      </c>
      <c r="CA595" s="73">
        <v>0</v>
      </c>
      <c r="CB595" s="73">
        <v>0</v>
      </c>
      <c r="CC595" s="73">
        <v>0</v>
      </c>
      <c r="CD595" s="73">
        <v>0</v>
      </c>
      <c r="CE595" s="73">
        <v>0</v>
      </c>
      <c r="CF595" s="73">
        <v>257994337</v>
      </c>
      <c r="CG595" s="73">
        <v>0</v>
      </c>
      <c r="CH595" s="73">
        <v>0</v>
      </c>
      <c r="CI595" s="73">
        <v>0</v>
      </c>
      <c r="CJ595" s="73">
        <v>0</v>
      </c>
      <c r="CK595" s="63" t="s">
        <v>4538</v>
      </c>
      <c r="CL595" s="74" t="s">
        <v>660</v>
      </c>
      <c r="CM595" s="74" t="s">
        <v>661</v>
      </c>
      <c r="CN595" s="74" t="s">
        <v>606</v>
      </c>
      <c r="CO595" s="60">
        <v>3</v>
      </c>
      <c r="CP595" s="61" t="s">
        <v>3472</v>
      </c>
      <c r="CQ595" s="60">
        <v>304</v>
      </c>
      <c r="CR595" s="61" t="s">
        <v>4467</v>
      </c>
      <c r="CS595" s="60">
        <v>30402</v>
      </c>
      <c r="CT595" s="61" t="s">
        <v>4504</v>
      </c>
      <c r="CU595" s="62">
        <v>3040202</v>
      </c>
      <c r="CV595" s="63" t="s">
        <v>4522</v>
      </c>
      <c r="CW595" s="100" t="s">
        <v>4539</v>
      </c>
      <c r="CX595" s="100" t="s">
        <v>3472</v>
      </c>
      <c r="CY595" s="100" t="s">
        <v>4467</v>
      </c>
      <c r="CZ595" s="100" t="s">
        <v>4504</v>
      </c>
      <c r="DA595" s="100" t="s">
        <v>4522</v>
      </c>
    </row>
    <row r="596" spans="2:105" ht="102" hidden="1" x14ac:dyDescent="0.25">
      <c r="B596" s="65" t="s">
        <v>4540</v>
      </c>
      <c r="C596" s="153" t="s">
        <v>4541</v>
      </c>
      <c r="D596" s="117" t="s">
        <v>2069</v>
      </c>
      <c r="E596" s="65" t="s">
        <v>4532</v>
      </c>
      <c r="F596" s="63" t="s">
        <v>4533</v>
      </c>
      <c r="G596" s="62" t="s">
        <v>183</v>
      </c>
      <c r="H596" s="63" t="s">
        <v>580</v>
      </c>
      <c r="I596" s="63" t="s">
        <v>4462</v>
      </c>
      <c r="J596" s="311">
        <v>2014</v>
      </c>
      <c r="K596" s="310">
        <v>40.6</v>
      </c>
      <c r="L596" s="63" t="s">
        <v>1228</v>
      </c>
      <c r="M596" s="63" t="s">
        <v>4542</v>
      </c>
      <c r="N596" s="63" t="s">
        <v>4543</v>
      </c>
      <c r="O596" s="63" t="s">
        <v>4544</v>
      </c>
      <c r="P596" s="164" t="s">
        <v>3979</v>
      </c>
      <c r="Q596" s="63" t="s">
        <v>4502</v>
      </c>
      <c r="R596" s="63"/>
      <c r="S596" s="68">
        <v>80</v>
      </c>
      <c r="T596" s="69">
        <v>50</v>
      </c>
      <c r="U596" s="69">
        <v>60</v>
      </c>
      <c r="V596" s="69">
        <v>70</v>
      </c>
      <c r="W596" s="69">
        <v>80</v>
      </c>
      <c r="X596" s="71">
        <v>1137000000</v>
      </c>
      <c r="Y596" s="79">
        <v>1137000000</v>
      </c>
      <c r="Z596" s="79"/>
      <c r="AA596" s="79"/>
      <c r="AB596" s="79"/>
      <c r="AC596" s="79"/>
      <c r="AD596" s="79"/>
      <c r="AE596" s="79"/>
      <c r="AF596" s="79"/>
      <c r="AG596" s="79"/>
      <c r="AH596" s="79"/>
      <c r="AI596" s="79"/>
      <c r="AJ596" s="79"/>
      <c r="AK596" s="71">
        <v>586000000</v>
      </c>
      <c r="AL596" s="79">
        <v>586000000</v>
      </c>
      <c r="AM596" s="79"/>
      <c r="AN596" s="79"/>
      <c r="AO596" s="79"/>
      <c r="AP596" s="79"/>
      <c r="AQ596" s="79"/>
      <c r="AR596" s="79"/>
      <c r="AS596" s="79"/>
      <c r="AT596" s="79"/>
      <c r="AU596" s="79"/>
      <c r="AV596" s="79"/>
      <c r="AW596" s="79"/>
      <c r="AX596" s="71">
        <v>0</v>
      </c>
      <c r="AY596" s="79"/>
      <c r="AZ596" s="79"/>
      <c r="BA596" s="79"/>
      <c r="BB596" s="79"/>
      <c r="BC596" s="79"/>
      <c r="BD596" s="79"/>
      <c r="BE596" s="79"/>
      <c r="BF596" s="79"/>
      <c r="BG596" s="79"/>
      <c r="BH596" s="79"/>
      <c r="BI596" s="79"/>
      <c r="BJ596" s="79"/>
      <c r="BK596" s="71">
        <v>0</v>
      </c>
      <c r="BL596" s="79"/>
      <c r="BM596" s="79"/>
      <c r="BN596" s="79"/>
      <c r="BO596" s="79"/>
      <c r="BP596" s="79"/>
      <c r="BQ596" s="79"/>
      <c r="BR596" s="79"/>
      <c r="BS596" s="79"/>
      <c r="BT596" s="79"/>
      <c r="BU596" s="79"/>
      <c r="BV596" s="79"/>
      <c r="BW596" s="79"/>
      <c r="BX596" s="71">
        <v>1723000000</v>
      </c>
      <c r="BY596" s="73">
        <v>1723000000</v>
      </c>
      <c r="BZ596" s="73">
        <v>0</v>
      </c>
      <c r="CA596" s="73">
        <v>0</v>
      </c>
      <c r="CB596" s="73">
        <v>0</v>
      </c>
      <c r="CC596" s="73">
        <v>0</v>
      </c>
      <c r="CD596" s="73">
        <v>0</v>
      </c>
      <c r="CE596" s="73">
        <v>0</v>
      </c>
      <c r="CF596" s="73">
        <v>0</v>
      </c>
      <c r="CG596" s="73">
        <v>0</v>
      </c>
      <c r="CH596" s="73">
        <v>0</v>
      </c>
      <c r="CI596" s="73">
        <v>0</v>
      </c>
      <c r="CJ596" s="73">
        <v>0</v>
      </c>
      <c r="CK596" s="63" t="s">
        <v>4545</v>
      </c>
      <c r="CL596" s="74" t="s">
        <v>3138</v>
      </c>
      <c r="CM596" s="74" t="s">
        <v>3139</v>
      </c>
      <c r="CN596" s="74" t="s">
        <v>606</v>
      </c>
      <c r="CO596" s="60">
        <v>3</v>
      </c>
      <c r="CP596" s="61" t="s">
        <v>3472</v>
      </c>
      <c r="CQ596" s="60">
        <v>304</v>
      </c>
      <c r="CR596" s="61" t="s">
        <v>4467</v>
      </c>
      <c r="CS596" s="60">
        <v>30402</v>
      </c>
      <c r="CT596" s="61" t="s">
        <v>4504</v>
      </c>
      <c r="CU596" s="62">
        <v>3040202</v>
      </c>
      <c r="CV596" s="63" t="s">
        <v>4522</v>
      </c>
      <c r="CW596" s="100" t="s">
        <v>4539</v>
      </c>
      <c r="CX596" s="100" t="s">
        <v>3472</v>
      </c>
      <c r="CY596" s="100" t="s">
        <v>4467</v>
      </c>
      <c r="CZ596" s="100" t="s">
        <v>4504</v>
      </c>
      <c r="DA596" s="100" t="s">
        <v>4522</v>
      </c>
    </row>
    <row r="597" spans="2:105" ht="102" hidden="1" x14ac:dyDescent="0.25">
      <c r="B597" s="65" t="s">
        <v>4546</v>
      </c>
      <c r="C597" s="153" t="s">
        <v>4547</v>
      </c>
      <c r="D597" s="117" t="s">
        <v>2069</v>
      </c>
      <c r="E597" s="65" t="s">
        <v>4532</v>
      </c>
      <c r="F597" s="63" t="s">
        <v>4533</v>
      </c>
      <c r="G597" s="62" t="s">
        <v>183</v>
      </c>
      <c r="H597" s="63" t="s">
        <v>580</v>
      </c>
      <c r="I597" s="63" t="s">
        <v>185</v>
      </c>
      <c r="J597" s="311">
        <v>2015</v>
      </c>
      <c r="K597" s="310">
        <v>0</v>
      </c>
      <c r="L597" s="63" t="s">
        <v>1228</v>
      </c>
      <c r="M597" s="63" t="s">
        <v>4548</v>
      </c>
      <c r="N597" s="63" t="s">
        <v>4549</v>
      </c>
      <c r="O597" s="63" t="s">
        <v>4550</v>
      </c>
      <c r="P597" s="164" t="s">
        <v>3979</v>
      </c>
      <c r="Q597" s="63" t="s">
        <v>2073</v>
      </c>
      <c r="R597" s="63"/>
      <c r="S597" s="68">
        <v>1</v>
      </c>
      <c r="T597" s="69">
        <v>0</v>
      </c>
      <c r="U597" s="69">
        <v>0</v>
      </c>
      <c r="V597" s="69">
        <v>0</v>
      </c>
      <c r="W597" s="69">
        <v>1</v>
      </c>
      <c r="X597" s="71">
        <v>197000000</v>
      </c>
      <c r="Y597" s="79">
        <v>197000000</v>
      </c>
      <c r="Z597" s="79"/>
      <c r="AA597" s="79"/>
      <c r="AB597" s="79"/>
      <c r="AC597" s="79"/>
      <c r="AD597" s="79"/>
      <c r="AE597" s="79"/>
      <c r="AF597" s="79"/>
      <c r="AG597" s="79"/>
      <c r="AH597" s="79"/>
      <c r="AI597" s="79"/>
      <c r="AJ597" s="79"/>
      <c r="AK597" s="71">
        <v>0</v>
      </c>
      <c r="AL597" s="79"/>
      <c r="AM597" s="79"/>
      <c r="AN597" s="79"/>
      <c r="AO597" s="79"/>
      <c r="AP597" s="79"/>
      <c r="AQ597" s="79"/>
      <c r="AR597" s="79"/>
      <c r="AS597" s="79"/>
      <c r="AT597" s="79"/>
      <c r="AU597" s="79"/>
      <c r="AV597" s="79"/>
      <c r="AW597" s="79"/>
      <c r="AX597" s="71">
        <v>0</v>
      </c>
      <c r="AY597" s="79"/>
      <c r="AZ597" s="79"/>
      <c r="BA597" s="79"/>
      <c r="BB597" s="79"/>
      <c r="BC597" s="79"/>
      <c r="BD597" s="79"/>
      <c r="BE597" s="79"/>
      <c r="BF597" s="79"/>
      <c r="BG597" s="79"/>
      <c r="BH597" s="79"/>
      <c r="BI597" s="79"/>
      <c r="BJ597" s="79"/>
      <c r="BK597" s="71">
        <v>0</v>
      </c>
      <c r="BL597" s="79"/>
      <c r="BM597" s="79"/>
      <c r="BN597" s="79"/>
      <c r="BO597" s="79"/>
      <c r="BP597" s="79"/>
      <c r="BQ597" s="79"/>
      <c r="BR597" s="79"/>
      <c r="BS597" s="79"/>
      <c r="BT597" s="79"/>
      <c r="BU597" s="79"/>
      <c r="BV597" s="79"/>
      <c r="BW597" s="79"/>
      <c r="BX597" s="71">
        <v>197000000</v>
      </c>
      <c r="BY597" s="73">
        <v>197000000</v>
      </c>
      <c r="BZ597" s="73">
        <v>0</v>
      </c>
      <c r="CA597" s="73">
        <v>0</v>
      </c>
      <c r="CB597" s="73">
        <v>0</v>
      </c>
      <c r="CC597" s="73">
        <v>0</v>
      </c>
      <c r="CD597" s="73">
        <v>0</v>
      </c>
      <c r="CE597" s="73">
        <v>0</v>
      </c>
      <c r="CF597" s="73">
        <v>0</v>
      </c>
      <c r="CG597" s="73">
        <v>0</v>
      </c>
      <c r="CH597" s="73">
        <v>0</v>
      </c>
      <c r="CI597" s="73">
        <v>0</v>
      </c>
      <c r="CJ597" s="73">
        <v>0</v>
      </c>
      <c r="CK597" s="63" t="s">
        <v>4551</v>
      </c>
      <c r="CL597" s="74" t="s">
        <v>3138</v>
      </c>
      <c r="CM597" s="74" t="s">
        <v>3139</v>
      </c>
      <c r="CN597" s="74" t="s">
        <v>606</v>
      </c>
      <c r="CO597" s="60">
        <v>3</v>
      </c>
      <c r="CP597" s="61" t="s">
        <v>3472</v>
      </c>
      <c r="CQ597" s="60">
        <v>304</v>
      </c>
      <c r="CR597" s="61" t="s">
        <v>4467</v>
      </c>
      <c r="CS597" s="60">
        <v>30402</v>
      </c>
      <c r="CT597" s="61" t="s">
        <v>4504</v>
      </c>
      <c r="CU597" s="62">
        <v>3040202</v>
      </c>
      <c r="CV597" s="63" t="s">
        <v>4522</v>
      </c>
      <c r="CW597" s="100" t="s">
        <v>4539</v>
      </c>
      <c r="CX597" s="100" t="s">
        <v>3472</v>
      </c>
      <c r="CY597" s="100" t="s">
        <v>4467</v>
      </c>
      <c r="CZ597" s="100" t="s">
        <v>4504</v>
      </c>
      <c r="DA597" s="100" t="s">
        <v>4522</v>
      </c>
    </row>
    <row r="598" spans="2:105" ht="102" hidden="1" x14ac:dyDescent="0.25">
      <c r="B598" s="65" t="s">
        <v>4552</v>
      </c>
      <c r="C598" s="153" t="s">
        <v>4553</v>
      </c>
      <c r="D598" s="100" t="s">
        <v>906</v>
      </c>
      <c r="E598" s="65" t="s">
        <v>4532</v>
      </c>
      <c r="F598" s="63" t="s">
        <v>4533</v>
      </c>
      <c r="G598" s="62" t="s">
        <v>183</v>
      </c>
      <c r="H598" s="63" t="s">
        <v>909</v>
      </c>
      <c r="I598" s="63" t="s">
        <v>4462</v>
      </c>
      <c r="J598" s="311">
        <v>2015</v>
      </c>
      <c r="K598" s="310">
        <v>651</v>
      </c>
      <c r="L598" s="63" t="s">
        <v>910</v>
      </c>
      <c r="M598" s="63" t="s">
        <v>4554</v>
      </c>
      <c r="N598" s="63" t="s">
        <v>4555</v>
      </c>
      <c r="O598" s="63" t="s">
        <v>4556</v>
      </c>
      <c r="P598" s="164"/>
      <c r="Q598" s="63"/>
      <c r="R598" s="63"/>
      <c r="S598" s="68">
        <v>25</v>
      </c>
      <c r="T598" s="69">
        <v>25</v>
      </c>
      <c r="U598" s="69">
        <v>25</v>
      </c>
      <c r="V598" s="69">
        <v>25</v>
      </c>
      <c r="W598" s="69">
        <v>25</v>
      </c>
      <c r="X598" s="71">
        <v>0</v>
      </c>
      <c r="Y598" s="79"/>
      <c r="Z598" s="79"/>
      <c r="AA598" s="79"/>
      <c r="AB598" s="79"/>
      <c r="AC598" s="79"/>
      <c r="AD598" s="79"/>
      <c r="AE598" s="79"/>
      <c r="AF598" s="79"/>
      <c r="AG598" s="79"/>
      <c r="AH598" s="79"/>
      <c r="AI598" s="79"/>
      <c r="AJ598" s="79"/>
      <c r="AK598" s="71">
        <v>1000000000</v>
      </c>
      <c r="AL598" s="79"/>
      <c r="AM598" s="79"/>
      <c r="AN598" s="79"/>
      <c r="AO598" s="79"/>
      <c r="AP598" s="79"/>
      <c r="AQ598" s="79"/>
      <c r="AR598" s="79"/>
      <c r="AS598" s="79"/>
      <c r="AT598" s="79">
        <v>1000000000</v>
      </c>
      <c r="AU598" s="79"/>
      <c r="AV598" s="79"/>
      <c r="AW598" s="79"/>
      <c r="AX598" s="71">
        <v>0</v>
      </c>
      <c r="AY598" s="79"/>
      <c r="AZ598" s="79"/>
      <c r="BA598" s="79"/>
      <c r="BB598" s="79"/>
      <c r="BC598" s="79"/>
      <c r="BD598" s="79"/>
      <c r="BE598" s="79"/>
      <c r="BF598" s="79"/>
      <c r="BG598" s="79"/>
      <c r="BH598" s="79"/>
      <c r="BI598" s="79"/>
      <c r="BJ598" s="79"/>
      <c r="BK598" s="71">
        <v>0</v>
      </c>
      <c r="BL598" s="79"/>
      <c r="BM598" s="79"/>
      <c r="BN598" s="79"/>
      <c r="BO598" s="79"/>
      <c r="BP598" s="79"/>
      <c r="BQ598" s="79"/>
      <c r="BR598" s="79"/>
      <c r="BS598" s="79"/>
      <c r="BT598" s="79"/>
      <c r="BU598" s="79"/>
      <c r="BV598" s="79"/>
      <c r="BW598" s="79"/>
      <c r="BX598" s="71">
        <v>1000000000</v>
      </c>
      <c r="BY598" s="73">
        <v>0</v>
      </c>
      <c r="BZ598" s="73">
        <v>0</v>
      </c>
      <c r="CA598" s="73">
        <v>0</v>
      </c>
      <c r="CB598" s="73">
        <v>0</v>
      </c>
      <c r="CC598" s="73">
        <v>0</v>
      </c>
      <c r="CD598" s="73">
        <v>0</v>
      </c>
      <c r="CE598" s="73">
        <v>0</v>
      </c>
      <c r="CF598" s="73">
        <v>0</v>
      </c>
      <c r="CG598" s="73">
        <v>1000000000</v>
      </c>
      <c r="CH598" s="73">
        <v>0</v>
      </c>
      <c r="CI598" s="73">
        <v>0</v>
      </c>
      <c r="CJ598" s="73">
        <v>0</v>
      </c>
      <c r="CK598" s="63" t="s">
        <v>4557</v>
      </c>
      <c r="CL598" s="74" t="s">
        <v>916</v>
      </c>
      <c r="CM598" s="74" t="s">
        <v>917</v>
      </c>
      <c r="CN598" s="74" t="s">
        <v>606</v>
      </c>
      <c r="CO598" s="60">
        <v>3</v>
      </c>
      <c r="CP598" s="61" t="s">
        <v>3472</v>
      </c>
      <c r="CQ598" s="60">
        <v>304</v>
      </c>
      <c r="CR598" s="61" t="s">
        <v>4467</v>
      </c>
      <c r="CS598" s="60">
        <v>30402</v>
      </c>
      <c r="CT598" s="61" t="s">
        <v>4504</v>
      </c>
      <c r="CU598" s="62">
        <v>3040202</v>
      </c>
      <c r="CV598" s="63" t="s">
        <v>4522</v>
      </c>
      <c r="CW598" s="100" t="s">
        <v>4539</v>
      </c>
      <c r="CX598" s="100" t="s">
        <v>3472</v>
      </c>
      <c r="CY598" s="100" t="s">
        <v>4467</v>
      </c>
      <c r="CZ598" s="100" t="s">
        <v>4504</v>
      </c>
      <c r="DA598" s="100" t="s">
        <v>4522</v>
      </c>
    </row>
    <row r="599" spans="2:105" ht="102" hidden="1" x14ac:dyDescent="0.25">
      <c r="B599" s="65" t="s">
        <v>4558</v>
      </c>
      <c r="C599" s="65" t="s">
        <v>4559</v>
      </c>
      <c r="D599" s="63" t="s">
        <v>906</v>
      </c>
      <c r="E599" s="65" t="s">
        <v>4532</v>
      </c>
      <c r="F599" s="63" t="s">
        <v>4533</v>
      </c>
      <c r="G599" s="62" t="s">
        <v>183</v>
      </c>
      <c r="H599" s="63" t="s">
        <v>909</v>
      </c>
      <c r="I599" s="63" t="s">
        <v>185</v>
      </c>
      <c r="J599" s="311" t="s">
        <v>232</v>
      </c>
      <c r="K599" s="310">
        <v>0</v>
      </c>
      <c r="L599" s="63" t="s">
        <v>2039</v>
      </c>
      <c r="M599" s="63" t="s">
        <v>4560</v>
      </c>
      <c r="N599" s="63" t="s">
        <v>4561</v>
      </c>
      <c r="O599" s="63" t="s">
        <v>4562</v>
      </c>
      <c r="P599" s="164"/>
      <c r="Q599" s="63"/>
      <c r="R599" s="63"/>
      <c r="S599" s="68">
        <v>0</v>
      </c>
      <c r="T599" s="69">
        <v>0</v>
      </c>
      <c r="U599" s="69">
        <v>1</v>
      </c>
      <c r="V599" s="69">
        <v>0</v>
      </c>
      <c r="W599" s="69">
        <v>0</v>
      </c>
      <c r="X599" s="71">
        <v>0</v>
      </c>
      <c r="Y599" s="79"/>
      <c r="Z599" s="79"/>
      <c r="AA599" s="79"/>
      <c r="AB599" s="79"/>
      <c r="AC599" s="79"/>
      <c r="AD599" s="79"/>
      <c r="AE599" s="79"/>
      <c r="AF599" s="79"/>
      <c r="AG599" s="79"/>
      <c r="AH599" s="79"/>
      <c r="AI599" s="79"/>
      <c r="AJ599" s="79"/>
      <c r="AK599" s="71">
        <v>1000000000</v>
      </c>
      <c r="AL599" s="79"/>
      <c r="AM599" s="79"/>
      <c r="AN599" s="79"/>
      <c r="AO599" s="79"/>
      <c r="AP599" s="79"/>
      <c r="AQ599" s="79"/>
      <c r="AR599" s="79"/>
      <c r="AS599" s="79"/>
      <c r="AT599" s="79">
        <v>1000000000</v>
      </c>
      <c r="AU599" s="79"/>
      <c r="AV599" s="79"/>
      <c r="AW599" s="79"/>
      <c r="AX599" s="71">
        <v>0</v>
      </c>
      <c r="AY599" s="79"/>
      <c r="AZ599" s="79"/>
      <c r="BA599" s="79"/>
      <c r="BB599" s="79"/>
      <c r="BC599" s="79"/>
      <c r="BD599" s="79"/>
      <c r="BE599" s="79"/>
      <c r="BF599" s="79"/>
      <c r="BG599" s="79"/>
      <c r="BH599" s="79"/>
      <c r="BI599" s="79"/>
      <c r="BJ599" s="79"/>
      <c r="BK599" s="71">
        <v>0</v>
      </c>
      <c r="BL599" s="79"/>
      <c r="BM599" s="79"/>
      <c r="BN599" s="79"/>
      <c r="BO599" s="79"/>
      <c r="BP599" s="79"/>
      <c r="BQ599" s="79"/>
      <c r="BR599" s="79"/>
      <c r="BS599" s="79"/>
      <c r="BT599" s="79"/>
      <c r="BU599" s="79"/>
      <c r="BV599" s="79"/>
      <c r="BW599" s="79"/>
      <c r="BX599" s="71">
        <v>1000000000</v>
      </c>
      <c r="BY599" s="73">
        <v>0</v>
      </c>
      <c r="BZ599" s="73">
        <v>0</v>
      </c>
      <c r="CA599" s="73">
        <v>0</v>
      </c>
      <c r="CB599" s="73">
        <v>0</v>
      </c>
      <c r="CC599" s="73">
        <v>0</v>
      </c>
      <c r="CD599" s="73">
        <v>0</v>
      </c>
      <c r="CE599" s="73">
        <v>0</v>
      </c>
      <c r="CF599" s="73">
        <v>0</v>
      </c>
      <c r="CG599" s="73">
        <v>1000000000</v>
      </c>
      <c r="CH599" s="73">
        <v>0</v>
      </c>
      <c r="CI599" s="73">
        <v>0</v>
      </c>
      <c r="CJ599" s="73">
        <v>0</v>
      </c>
      <c r="CK599" s="63" t="s">
        <v>4563</v>
      </c>
      <c r="CL599" s="74" t="s">
        <v>916</v>
      </c>
      <c r="CM599" s="74" t="s">
        <v>917</v>
      </c>
      <c r="CN599" s="74" t="s">
        <v>606</v>
      </c>
      <c r="CO599" s="60">
        <v>3</v>
      </c>
      <c r="CP599" s="61" t="s">
        <v>3472</v>
      </c>
      <c r="CQ599" s="60">
        <v>304</v>
      </c>
      <c r="CR599" s="61" t="s">
        <v>4467</v>
      </c>
      <c r="CS599" s="60">
        <v>30402</v>
      </c>
      <c r="CT599" s="61" t="s">
        <v>4504</v>
      </c>
      <c r="CU599" s="62">
        <v>3040202</v>
      </c>
      <c r="CV599" s="63" t="s">
        <v>4522</v>
      </c>
      <c r="CW599" s="100" t="s">
        <v>4539</v>
      </c>
      <c r="CX599" s="100" t="s">
        <v>3472</v>
      </c>
      <c r="CY599" s="100" t="s">
        <v>4467</v>
      </c>
      <c r="CZ599" s="100" t="s">
        <v>4504</v>
      </c>
      <c r="DA599" s="100" t="s">
        <v>4522</v>
      </c>
    </row>
    <row r="600" spans="2:105" ht="102" hidden="1" x14ac:dyDescent="0.25">
      <c r="B600" s="65" t="s">
        <v>4564</v>
      </c>
      <c r="C600" s="65" t="s">
        <v>4565</v>
      </c>
      <c r="D600" s="117" t="s">
        <v>2069</v>
      </c>
      <c r="E600" s="65" t="s">
        <v>4532</v>
      </c>
      <c r="F600" s="63" t="s">
        <v>4533</v>
      </c>
      <c r="G600" s="62" t="s">
        <v>183</v>
      </c>
      <c r="H600" s="63" t="s">
        <v>580</v>
      </c>
      <c r="I600" s="63" t="s">
        <v>185</v>
      </c>
      <c r="J600" s="311">
        <v>2015</v>
      </c>
      <c r="K600" s="310">
        <v>0</v>
      </c>
      <c r="L600" s="63" t="s">
        <v>1228</v>
      </c>
      <c r="M600" s="63" t="s">
        <v>4548</v>
      </c>
      <c r="N600" s="63" t="s">
        <v>4549</v>
      </c>
      <c r="O600" s="63" t="s">
        <v>4550</v>
      </c>
      <c r="P600" s="164" t="s">
        <v>3979</v>
      </c>
      <c r="Q600" s="63" t="s">
        <v>2073</v>
      </c>
      <c r="R600" s="63"/>
      <c r="S600" s="68">
        <v>100</v>
      </c>
      <c r="T600" s="69">
        <v>100</v>
      </c>
      <c r="U600" s="69">
        <v>100</v>
      </c>
      <c r="V600" s="69">
        <v>100</v>
      </c>
      <c r="W600" s="69">
        <v>100</v>
      </c>
      <c r="X600" s="71">
        <v>0</v>
      </c>
      <c r="Y600" s="79"/>
      <c r="Z600" s="79"/>
      <c r="AA600" s="79"/>
      <c r="AB600" s="79"/>
      <c r="AC600" s="79"/>
      <c r="AD600" s="79"/>
      <c r="AE600" s="79"/>
      <c r="AF600" s="79"/>
      <c r="AG600" s="79"/>
      <c r="AH600" s="79"/>
      <c r="AI600" s="79"/>
      <c r="AJ600" s="79"/>
      <c r="AK600" s="71">
        <v>0</v>
      </c>
      <c r="AL600" s="79"/>
      <c r="AM600" s="79"/>
      <c r="AN600" s="79"/>
      <c r="AO600" s="79"/>
      <c r="AP600" s="79"/>
      <c r="AQ600" s="79"/>
      <c r="AR600" s="79"/>
      <c r="AS600" s="79"/>
      <c r="AT600" s="79"/>
      <c r="AU600" s="79"/>
      <c r="AV600" s="79"/>
      <c r="AW600" s="79"/>
      <c r="AX600" s="71">
        <v>0</v>
      </c>
      <c r="AY600" s="79"/>
      <c r="AZ600" s="79"/>
      <c r="BA600" s="79"/>
      <c r="BB600" s="79"/>
      <c r="BC600" s="79"/>
      <c r="BD600" s="79"/>
      <c r="BE600" s="79"/>
      <c r="BF600" s="79"/>
      <c r="BG600" s="79"/>
      <c r="BH600" s="79"/>
      <c r="BI600" s="79"/>
      <c r="BJ600" s="79"/>
      <c r="BK600" s="71">
        <v>0</v>
      </c>
      <c r="BL600" s="79"/>
      <c r="BM600" s="79"/>
      <c r="BN600" s="79"/>
      <c r="BO600" s="79"/>
      <c r="BP600" s="79"/>
      <c r="BQ600" s="79"/>
      <c r="BR600" s="79"/>
      <c r="BS600" s="79"/>
      <c r="BT600" s="79"/>
      <c r="BU600" s="79"/>
      <c r="BV600" s="79"/>
      <c r="BW600" s="79"/>
      <c r="BX600" s="71">
        <v>0</v>
      </c>
      <c r="BY600" s="73">
        <v>0</v>
      </c>
      <c r="BZ600" s="73">
        <v>0</v>
      </c>
      <c r="CA600" s="73">
        <v>0</v>
      </c>
      <c r="CB600" s="73">
        <v>0</v>
      </c>
      <c r="CC600" s="73">
        <v>0</v>
      </c>
      <c r="CD600" s="73">
        <v>0</v>
      </c>
      <c r="CE600" s="73">
        <v>0</v>
      </c>
      <c r="CF600" s="73">
        <v>0</v>
      </c>
      <c r="CG600" s="73">
        <v>0</v>
      </c>
      <c r="CH600" s="73">
        <v>0</v>
      </c>
      <c r="CI600" s="73">
        <v>0</v>
      </c>
      <c r="CJ600" s="73">
        <v>0</v>
      </c>
      <c r="CK600" s="63" t="s">
        <v>4566</v>
      </c>
      <c r="CL600" s="74" t="s">
        <v>3138</v>
      </c>
      <c r="CM600" s="74" t="s">
        <v>3139</v>
      </c>
      <c r="CN600" s="74" t="s">
        <v>606</v>
      </c>
      <c r="CO600" s="60">
        <v>3</v>
      </c>
      <c r="CP600" s="61" t="s">
        <v>3472</v>
      </c>
      <c r="CQ600" s="60">
        <v>304</v>
      </c>
      <c r="CR600" s="61" t="s">
        <v>4467</v>
      </c>
      <c r="CS600" s="60">
        <v>30402</v>
      </c>
      <c r="CT600" s="61" t="s">
        <v>4504</v>
      </c>
      <c r="CU600" s="62">
        <v>3040202</v>
      </c>
      <c r="CV600" s="63" t="s">
        <v>4522</v>
      </c>
      <c r="CW600" s="100" t="s">
        <v>4539</v>
      </c>
      <c r="CX600" s="100" t="s">
        <v>3472</v>
      </c>
      <c r="CY600" s="100" t="s">
        <v>4467</v>
      </c>
      <c r="CZ600" s="100" t="s">
        <v>4504</v>
      </c>
      <c r="DA600" s="100" t="s">
        <v>4522</v>
      </c>
    </row>
    <row r="601" spans="2:105" ht="102" hidden="1" x14ac:dyDescent="0.25">
      <c r="B601" s="65" t="s">
        <v>4567</v>
      </c>
      <c r="C601" s="65" t="s">
        <v>4568</v>
      </c>
      <c r="D601" s="63" t="s">
        <v>1188</v>
      </c>
      <c r="E601" s="65" t="s">
        <v>4532</v>
      </c>
      <c r="F601" s="63" t="s">
        <v>4533</v>
      </c>
      <c r="G601" s="62" t="s">
        <v>183</v>
      </c>
      <c r="H601" s="63" t="s">
        <v>1167</v>
      </c>
      <c r="I601" s="63" t="s">
        <v>185</v>
      </c>
      <c r="J601" s="311">
        <v>2015</v>
      </c>
      <c r="K601" s="310">
        <v>0</v>
      </c>
      <c r="L601" s="63" t="s">
        <v>242</v>
      </c>
      <c r="M601" s="63" t="s">
        <v>4569</v>
      </c>
      <c r="N601" s="63" t="s">
        <v>4570</v>
      </c>
      <c r="O601" s="63" t="s">
        <v>4571</v>
      </c>
      <c r="P601" s="164" t="s">
        <v>3979</v>
      </c>
      <c r="Q601" s="63" t="s">
        <v>4572</v>
      </c>
      <c r="R601" s="63"/>
      <c r="S601" s="68">
        <v>1</v>
      </c>
      <c r="T601" s="69">
        <v>0</v>
      </c>
      <c r="U601" s="69">
        <v>0</v>
      </c>
      <c r="V601" s="69">
        <v>0</v>
      </c>
      <c r="W601" s="69">
        <v>1</v>
      </c>
      <c r="X601" s="71">
        <v>0</v>
      </c>
      <c r="Y601" s="79"/>
      <c r="Z601" s="79"/>
      <c r="AA601" s="79"/>
      <c r="AB601" s="79"/>
      <c r="AC601" s="79"/>
      <c r="AD601" s="79"/>
      <c r="AE601" s="79"/>
      <c r="AF601" s="79"/>
      <c r="AG601" s="79"/>
      <c r="AH601" s="79"/>
      <c r="AI601" s="79"/>
      <c r="AJ601" s="79"/>
      <c r="AK601" s="71">
        <v>0</v>
      </c>
      <c r="AL601" s="79"/>
      <c r="AM601" s="79"/>
      <c r="AN601" s="79"/>
      <c r="AO601" s="79"/>
      <c r="AP601" s="79"/>
      <c r="AQ601" s="79"/>
      <c r="AR601" s="79"/>
      <c r="AS601" s="79"/>
      <c r="AT601" s="79"/>
      <c r="AU601" s="79"/>
      <c r="AV601" s="79"/>
      <c r="AW601" s="79"/>
      <c r="AX601" s="71">
        <v>10000000</v>
      </c>
      <c r="AY601" s="79"/>
      <c r="AZ601" s="79"/>
      <c r="BA601" s="79"/>
      <c r="BB601" s="97">
        <v>10000000</v>
      </c>
      <c r="BC601" s="79"/>
      <c r="BD601" s="79"/>
      <c r="BE601" s="79"/>
      <c r="BF601" s="79"/>
      <c r="BG601" s="79"/>
      <c r="BH601" s="79"/>
      <c r="BI601" s="79"/>
      <c r="BJ601" s="79"/>
      <c r="BK601" s="71">
        <v>10000000</v>
      </c>
      <c r="BL601" s="79"/>
      <c r="BM601" s="79"/>
      <c r="BN601" s="79"/>
      <c r="BO601" s="97">
        <v>10000000</v>
      </c>
      <c r="BP601" s="79"/>
      <c r="BQ601" s="79"/>
      <c r="BR601" s="79"/>
      <c r="BS601" s="79"/>
      <c r="BT601" s="79"/>
      <c r="BU601" s="79"/>
      <c r="BV601" s="79"/>
      <c r="BW601" s="79"/>
      <c r="BX601" s="71">
        <v>20000000</v>
      </c>
      <c r="BY601" s="73">
        <v>0</v>
      </c>
      <c r="BZ601" s="73">
        <v>0</v>
      </c>
      <c r="CA601" s="73">
        <v>0</v>
      </c>
      <c r="CB601" s="73">
        <v>20000000</v>
      </c>
      <c r="CC601" s="73">
        <v>0</v>
      </c>
      <c r="CD601" s="73">
        <v>0</v>
      </c>
      <c r="CE601" s="73">
        <v>0</v>
      </c>
      <c r="CF601" s="73">
        <v>0</v>
      </c>
      <c r="CG601" s="73">
        <v>0</v>
      </c>
      <c r="CH601" s="73">
        <v>0</v>
      </c>
      <c r="CI601" s="73">
        <v>0</v>
      </c>
      <c r="CJ601" s="73">
        <v>0</v>
      </c>
      <c r="CK601" s="63" t="s">
        <v>4573</v>
      </c>
      <c r="CL601" s="74" t="s">
        <v>1172</v>
      </c>
      <c r="CM601" s="74" t="s">
        <v>1173</v>
      </c>
      <c r="CN601" s="74" t="s">
        <v>606</v>
      </c>
      <c r="CO601" s="60">
        <v>3</v>
      </c>
      <c r="CP601" s="61" t="s">
        <v>3472</v>
      </c>
      <c r="CQ601" s="60">
        <v>304</v>
      </c>
      <c r="CR601" s="61" t="s">
        <v>4467</v>
      </c>
      <c r="CS601" s="60">
        <v>30402</v>
      </c>
      <c r="CT601" s="61" t="s">
        <v>4504</v>
      </c>
      <c r="CU601" s="62">
        <v>3040203</v>
      </c>
      <c r="CV601" s="63" t="s">
        <v>4574</v>
      </c>
      <c r="CW601" s="100" t="s">
        <v>4539</v>
      </c>
      <c r="CX601" s="100" t="s">
        <v>3472</v>
      </c>
      <c r="CY601" s="100" t="s">
        <v>4467</v>
      </c>
      <c r="CZ601" s="100" t="s">
        <v>4504</v>
      </c>
      <c r="DA601" s="100" t="s">
        <v>4574</v>
      </c>
    </row>
    <row r="602" spans="2:105" ht="127.5" hidden="1" x14ac:dyDescent="0.25">
      <c r="B602" s="65" t="s">
        <v>4575</v>
      </c>
      <c r="C602" s="65" t="s">
        <v>4576</v>
      </c>
      <c r="D602" s="63" t="s">
        <v>1166</v>
      </c>
      <c r="E602" s="65" t="s">
        <v>4532</v>
      </c>
      <c r="F602" s="63" t="s">
        <v>4533</v>
      </c>
      <c r="G602" s="62" t="s">
        <v>183</v>
      </c>
      <c r="H602" s="63" t="s">
        <v>1167</v>
      </c>
      <c r="I602" s="63" t="s">
        <v>185</v>
      </c>
      <c r="J602" s="311">
        <v>2016</v>
      </c>
      <c r="K602" s="310">
        <v>30</v>
      </c>
      <c r="L602" s="63" t="s">
        <v>242</v>
      </c>
      <c r="M602" s="63" t="s">
        <v>4577</v>
      </c>
      <c r="N602" s="63" t="s">
        <v>4578</v>
      </c>
      <c r="O602" s="77" t="s">
        <v>4579</v>
      </c>
      <c r="P602" s="164"/>
      <c r="Q602" s="63" t="s">
        <v>232</v>
      </c>
      <c r="R602" s="63"/>
      <c r="S602" s="68">
        <v>1</v>
      </c>
      <c r="T602" s="69">
        <v>0.3</v>
      </c>
      <c r="U602" s="69">
        <v>0.5</v>
      </c>
      <c r="V602" s="69">
        <v>0.6</v>
      </c>
      <c r="W602" s="69">
        <v>1</v>
      </c>
      <c r="X602" s="71">
        <v>269288550</v>
      </c>
      <c r="Y602" s="79"/>
      <c r="Z602" s="79"/>
      <c r="AA602" s="79"/>
      <c r="AB602" s="79"/>
      <c r="AC602" s="79"/>
      <c r="AD602" s="79"/>
      <c r="AE602" s="79"/>
      <c r="AF602" s="97">
        <v>269288550</v>
      </c>
      <c r="AG602" s="79"/>
      <c r="AH602" s="79"/>
      <c r="AI602" s="79"/>
      <c r="AJ602" s="79"/>
      <c r="AK602" s="71">
        <v>289485191</v>
      </c>
      <c r="AL602" s="79"/>
      <c r="AM602" s="79"/>
      <c r="AN602" s="79"/>
      <c r="AO602" s="79"/>
      <c r="AP602" s="79"/>
      <c r="AQ602" s="79"/>
      <c r="AR602" s="79"/>
      <c r="AS602" s="97">
        <v>289485191</v>
      </c>
      <c r="AT602" s="79"/>
      <c r="AU602" s="79"/>
      <c r="AV602" s="79"/>
      <c r="AW602" s="79"/>
      <c r="AX602" s="71">
        <v>311196581</v>
      </c>
      <c r="AY602" s="79"/>
      <c r="AZ602" s="79"/>
      <c r="BA602" s="79"/>
      <c r="BB602" s="79"/>
      <c r="BC602" s="79"/>
      <c r="BD602" s="79"/>
      <c r="BE602" s="79"/>
      <c r="BF602" s="97">
        <v>311196581</v>
      </c>
      <c r="BG602" s="79"/>
      <c r="BH602" s="79"/>
      <c r="BI602" s="79"/>
      <c r="BJ602" s="79"/>
      <c r="BK602" s="71">
        <v>334536324</v>
      </c>
      <c r="BL602" s="79"/>
      <c r="BM602" s="79"/>
      <c r="BN602" s="79"/>
      <c r="BO602" s="79"/>
      <c r="BP602" s="79"/>
      <c r="BQ602" s="79"/>
      <c r="BR602" s="79"/>
      <c r="BS602" s="97">
        <v>334536324</v>
      </c>
      <c r="BT602" s="79"/>
      <c r="BU602" s="79"/>
      <c r="BV602" s="79"/>
      <c r="BW602" s="79"/>
      <c r="BX602" s="71">
        <v>1204506646</v>
      </c>
      <c r="BY602" s="73">
        <v>0</v>
      </c>
      <c r="BZ602" s="73">
        <v>0</v>
      </c>
      <c r="CA602" s="73">
        <v>0</v>
      </c>
      <c r="CB602" s="73">
        <v>0</v>
      </c>
      <c r="CC602" s="73">
        <v>0</v>
      </c>
      <c r="CD602" s="73">
        <v>0</v>
      </c>
      <c r="CE602" s="73">
        <v>0</v>
      </c>
      <c r="CF602" s="73">
        <v>1204506646</v>
      </c>
      <c r="CG602" s="73">
        <v>0</v>
      </c>
      <c r="CH602" s="73">
        <v>0</v>
      </c>
      <c r="CI602" s="73">
        <v>0</v>
      </c>
      <c r="CJ602" s="73">
        <v>0</v>
      </c>
      <c r="CK602" s="63" t="s">
        <v>4580</v>
      </c>
      <c r="CL602" s="74" t="s">
        <v>1172</v>
      </c>
      <c r="CM602" s="74" t="s">
        <v>1173</v>
      </c>
      <c r="CN602" s="74" t="s">
        <v>606</v>
      </c>
      <c r="CO602" s="60">
        <v>3</v>
      </c>
      <c r="CP602" s="61" t="s">
        <v>3472</v>
      </c>
      <c r="CQ602" s="60">
        <v>304</v>
      </c>
      <c r="CR602" s="61" t="s">
        <v>4467</v>
      </c>
      <c r="CS602" s="60">
        <v>30402</v>
      </c>
      <c r="CT602" s="61" t="s">
        <v>4504</v>
      </c>
      <c r="CU602" s="62">
        <v>3040203</v>
      </c>
      <c r="CV602" s="63" t="s">
        <v>4574</v>
      </c>
      <c r="CW602" s="100" t="s">
        <v>4539</v>
      </c>
      <c r="CX602" s="100" t="s">
        <v>3472</v>
      </c>
      <c r="CY602" s="100" t="s">
        <v>4467</v>
      </c>
      <c r="CZ602" s="100" t="s">
        <v>4504</v>
      </c>
      <c r="DA602" s="100" t="s">
        <v>4574</v>
      </c>
    </row>
    <row r="603" spans="2:105" ht="76.5" hidden="1" x14ac:dyDescent="0.25">
      <c r="B603" s="99" t="s">
        <v>4581</v>
      </c>
      <c r="C603" s="65" t="s">
        <v>4582</v>
      </c>
      <c r="D603" s="63" t="s">
        <v>3991</v>
      </c>
      <c r="E603" s="65" t="s">
        <v>4583</v>
      </c>
      <c r="F603" s="63" t="s">
        <v>4584</v>
      </c>
      <c r="G603" s="62" t="s">
        <v>183</v>
      </c>
      <c r="H603" s="63" t="s">
        <v>580</v>
      </c>
      <c r="I603" s="63" t="s">
        <v>185</v>
      </c>
      <c r="J603" s="311">
        <v>2015</v>
      </c>
      <c r="K603" s="310">
        <v>48.36</v>
      </c>
      <c r="L603" s="63" t="s">
        <v>186</v>
      </c>
      <c r="M603" s="63" t="s">
        <v>4585</v>
      </c>
      <c r="N603" s="63" t="s">
        <v>4586</v>
      </c>
      <c r="O603" s="63" t="s">
        <v>4587</v>
      </c>
      <c r="P603" s="164" t="s">
        <v>3979</v>
      </c>
      <c r="Q603" s="63" t="s">
        <v>4588</v>
      </c>
      <c r="R603" s="63"/>
      <c r="S603" s="68">
        <v>100</v>
      </c>
      <c r="T603" s="69">
        <v>70</v>
      </c>
      <c r="U603" s="69">
        <v>100</v>
      </c>
      <c r="V603" s="69">
        <v>100</v>
      </c>
      <c r="W603" s="69">
        <v>100</v>
      </c>
      <c r="X603" s="71">
        <v>88952656109.480011</v>
      </c>
      <c r="Y603" s="79">
        <v>62642656109.480003</v>
      </c>
      <c r="Z603" s="79"/>
      <c r="AA603" s="79">
        <v>2273000000</v>
      </c>
      <c r="AB603" s="79">
        <v>9474000000</v>
      </c>
      <c r="AC603" s="79"/>
      <c r="AD603" s="79"/>
      <c r="AE603" s="79"/>
      <c r="AF603" s="79"/>
      <c r="AG603" s="79">
        <v>510000000</v>
      </c>
      <c r="AH603" s="79">
        <v>14053000000</v>
      </c>
      <c r="AI603" s="79"/>
      <c r="AJ603" s="79"/>
      <c r="AK603" s="71">
        <v>121606864521.79001</v>
      </c>
      <c r="AL603" s="79">
        <v>97291864521.790009</v>
      </c>
      <c r="AM603" s="79"/>
      <c r="AN603" s="79"/>
      <c r="AO603" s="79">
        <v>14475000000</v>
      </c>
      <c r="AP603" s="79"/>
      <c r="AQ603" s="79"/>
      <c r="AR603" s="79"/>
      <c r="AS603" s="79"/>
      <c r="AT603" s="79"/>
      <c r="AU603" s="79">
        <v>9840000000</v>
      </c>
      <c r="AV603" s="79"/>
      <c r="AW603" s="79"/>
      <c r="AX603" s="71">
        <v>68642995023.639999</v>
      </c>
      <c r="AY603" s="79">
        <v>68642995023.639999</v>
      </c>
      <c r="AZ603" s="79"/>
      <c r="BA603" s="79"/>
      <c r="BB603" s="79"/>
      <c r="BC603" s="79"/>
      <c r="BD603" s="79"/>
      <c r="BE603" s="79"/>
      <c r="BF603" s="79"/>
      <c r="BG603" s="79"/>
      <c r="BH603" s="79"/>
      <c r="BI603" s="79"/>
      <c r="BJ603" s="79"/>
      <c r="BK603" s="71">
        <v>49971046869.550003</v>
      </c>
      <c r="BL603" s="79">
        <v>49971046869.550003</v>
      </c>
      <c r="BM603" s="79"/>
      <c r="BN603" s="79"/>
      <c r="BO603" s="79"/>
      <c r="BP603" s="79"/>
      <c r="BQ603" s="79"/>
      <c r="BR603" s="79"/>
      <c r="BS603" s="79"/>
      <c r="BT603" s="79"/>
      <c r="BU603" s="79"/>
      <c r="BV603" s="79"/>
      <c r="BW603" s="79"/>
      <c r="BX603" s="71">
        <v>329173562524.46002</v>
      </c>
      <c r="BY603" s="73">
        <v>278548562524.46002</v>
      </c>
      <c r="BZ603" s="73">
        <v>0</v>
      </c>
      <c r="CA603" s="73">
        <v>2273000000</v>
      </c>
      <c r="CB603" s="73">
        <v>23949000000</v>
      </c>
      <c r="CC603" s="73">
        <v>0</v>
      </c>
      <c r="CD603" s="73">
        <v>0</v>
      </c>
      <c r="CE603" s="73">
        <v>0</v>
      </c>
      <c r="CF603" s="73">
        <v>0</v>
      </c>
      <c r="CG603" s="73">
        <v>510000000</v>
      </c>
      <c r="CH603" s="73">
        <v>23893000000</v>
      </c>
      <c r="CI603" s="73">
        <v>0</v>
      </c>
      <c r="CJ603" s="73">
        <v>0</v>
      </c>
      <c r="CK603" s="63" t="s">
        <v>4589</v>
      </c>
      <c r="CL603" s="74" t="s">
        <v>3138</v>
      </c>
      <c r="CM603" s="74" t="s">
        <v>3139</v>
      </c>
      <c r="CN603" s="74" t="s">
        <v>1392</v>
      </c>
      <c r="CO603" s="60">
        <v>3</v>
      </c>
      <c r="CP603" s="61" t="s">
        <v>3472</v>
      </c>
      <c r="CQ603" s="60">
        <v>305</v>
      </c>
      <c r="CR603" s="61" t="s">
        <v>4590</v>
      </c>
      <c r="CS603" s="60">
        <v>30501</v>
      </c>
      <c r="CT603" s="61" t="s">
        <v>4591</v>
      </c>
      <c r="CU603" s="62">
        <v>3050101</v>
      </c>
      <c r="CV603" s="63" t="s">
        <v>4592</v>
      </c>
      <c r="CW603" s="100" t="s">
        <v>4593</v>
      </c>
      <c r="CX603" s="100" t="s">
        <v>3472</v>
      </c>
      <c r="CY603" s="100" t="s">
        <v>4590</v>
      </c>
      <c r="CZ603" s="100" t="s">
        <v>4591</v>
      </c>
      <c r="DA603" s="100" t="s">
        <v>4592</v>
      </c>
    </row>
    <row r="604" spans="2:105" ht="102" hidden="1" x14ac:dyDescent="0.25">
      <c r="B604" s="99" t="s">
        <v>4594</v>
      </c>
      <c r="C604" s="65" t="s">
        <v>4595</v>
      </c>
      <c r="D604" s="63" t="s">
        <v>4596</v>
      </c>
      <c r="E604" s="65" t="s">
        <v>4583</v>
      </c>
      <c r="F604" s="63" t="s">
        <v>4584</v>
      </c>
      <c r="G604" s="62" t="s">
        <v>183</v>
      </c>
      <c r="H604" s="63" t="s">
        <v>580</v>
      </c>
      <c r="I604" s="63" t="s">
        <v>185</v>
      </c>
      <c r="J604" s="311">
        <v>2015</v>
      </c>
      <c r="K604" s="310" t="s">
        <v>3657</v>
      </c>
      <c r="L604" s="63" t="s">
        <v>4597</v>
      </c>
      <c r="M604" s="63" t="s">
        <v>4598</v>
      </c>
      <c r="N604" s="63" t="s">
        <v>4599</v>
      </c>
      <c r="O604" s="63" t="s">
        <v>4600</v>
      </c>
      <c r="P604" s="164" t="s">
        <v>3979</v>
      </c>
      <c r="Q604" s="63" t="s">
        <v>4601</v>
      </c>
      <c r="R604" s="63"/>
      <c r="S604" s="68">
        <v>100</v>
      </c>
      <c r="T604" s="69">
        <v>0</v>
      </c>
      <c r="U604" s="69">
        <v>40</v>
      </c>
      <c r="V604" s="69">
        <v>70</v>
      </c>
      <c r="W604" s="69">
        <v>100</v>
      </c>
      <c r="X604" s="71">
        <v>607929004.37922335</v>
      </c>
      <c r="Y604" s="79">
        <v>607929004.37922335</v>
      </c>
      <c r="Z604" s="79"/>
      <c r="AA604" s="79"/>
      <c r="AB604" s="79"/>
      <c r="AC604" s="79"/>
      <c r="AD604" s="79"/>
      <c r="AE604" s="79"/>
      <c r="AF604" s="79"/>
      <c r="AG604" s="79"/>
      <c r="AH604" s="79"/>
      <c r="AI604" s="79"/>
      <c r="AJ604" s="79"/>
      <c r="AK604" s="71">
        <v>638325454.59818447</v>
      </c>
      <c r="AL604" s="79">
        <v>638325454.59818447</v>
      </c>
      <c r="AM604" s="79"/>
      <c r="AN604" s="79"/>
      <c r="AO604" s="79"/>
      <c r="AP604" s="79"/>
      <c r="AQ604" s="79"/>
      <c r="AR604" s="79"/>
      <c r="AS604" s="79"/>
      <c r="AT604" s="79"/>
      <c r="AU604" s="79"/>
      <c r="AV604" s="79"/>
      <c r="AW604" s="79"/>
      <c r="AX604" s="71">
        <v>670241727.32809377</v>
      </c>
      <c r="AY604" s="79">
        <v>670241727.32809377</v>
      </c>
      <c r="AZ604" s="79"/>
      <c r="BA604" s="79"/>
      <c r="BB604" s="79"/>
      <c r="BC604" s="79"/>
      <c r="BD604" s="79"/>
      <c r="BE604" s="79"/>
      <c r="BF604" s="79"/>
      <c r="BG604" s="79"/>
      <c r="BH604" s="79"/>
      <c r="BI604" s="79"/>
      <c r="BJ604" s="79"/>
      <c r="BK604" s="71">
        <v>703753813.69449842</v>
      </c>
      <c r="BL604" s="79">
        <v>703753813.69449842</v>
      </c>
      <c r="BM604" s="79"/>
      <c r="BN604" s="79"/>
      <c r="BO604" s="79"/>
      <c r="BP604" s="79"/>
      <c r="BQ604" s="79"/>
      <c r="BR604" s="79"/>
      <c r="BS604" s="79"/>
      <c r="BT604" s="79"/>
      <c r="BU604" s="79"/>
      <c r="BV604" s="79"/>
      <c r="BW604" s="79"/>
      <c r="BX604" s="71">
        <v>2620250000</v>
      </c>
      <c r="BY604" s="73">
        <v>2620250000</v>
      </c>
      <c r="BZ604" s="73">
        <v>0</v>
      </c>
      <c r="CA604" s="73">
        <v>0</v>
      </c>
      <c r="CB604" s="73">
        <v>0</v>
      </c>
      <c r="CC604" s="73">
        <v>0</v>
      </c>
      <c r="CD604" s="73">
        <v>0</v>
      </c>
      <c r="CE604" s="73">
        <v>0</v>
      </c>
      <c r="CF604" s="73">
        <v>0</v>
      </c>
      <c r="CG604" s="73">
        <v>0</v>
      </c>
      <c r="CH604" s="73">
        <v>0</v>
      </c>
      <c r="CI604" s="73">
        <v>0</v>
      </c>
      <c r="CJ604" s="73">
        <v>0</v>
      </c>
      <c r="CK604" s="63" t="s">
        <v>4602</v>
      </c>
      <c r="CL604" s="74" t="s">
        <v>3138</v>
      </c>
      <c r="CM604" s="74" t="s">
        <v>3139</v>
      </c>
      <c r="CN604" s="74" t="s">
        <v>1392</v>
      </c>
      <c r="CO604" s="60">
        <v>3</v>
      </c>
      <c r="CP604" s="61" t="s">
        <v>3472</v>
      </c>
      <c r="CQ604" s="60">
        <v>305</v>
      </c>
      <c r="CR604" s="61" t="s">
        <v>4590</v>
      </c>
      <c r="CS604" s="60">
        <v>30501</v>
      </c>
      <c r="CT604" s="61" t="s">
        <v>4591</v>
      </c>
      <c r="CU604" s="62">
        <v>3050101</v>
      </c>
      <c r="CV604" s="63" t="s">
        <v>4592</v>
      </c>
      <c r="CW604" s="100" t="s">
        <v>4593</v>
      </c>
      <c r="CX604" s="100" t="s">
        <v>3472</v>
      </c>
      <c r="CY604" s="100" t="s">
        <v>4590</v>
      </c>
      <c r="CZ604" s="100" t="s">
        <v>4591</v>
      </c>
      <c r="DA604" s="100" t="s">
        <v>4592</v>
      </c>
    </row>
    <row r="605" spans="2:105" ht="76.5" hidden="1" x14ac:dyDescent="0.25">
      <c r="B605" s="99" t="s">
        <v>4603</v>
      </c>
      <c r="C605" s="75" t="s">
        <v>4604</v>
      </c>
      <c r="D605" s="63" t="s">
        <v>3991</v>
      </c>
      <c r="E605" s="65" t="s">
        <v>4583</v>
      </c>
      <c r="F605" s="63" t="s">
        <v>4584</v>
      </c>
      <c r="G605" s="62" t="s">
        <v>183</v>
      </c>
      <c r="H605" s="63" t="s">
        <v>580</v>
      </c>
      <c r="I605" s="63" t="s">
        <v>185</v>
      </c>
      <c r="J605" s="311">
        <v>2015</v>
      </c>
      <c r="K605" s="310" t="s">
        <v>3657</v>
      </c>
      <c r="L605" s="63" t="s">
        <v>186</v>
      </c>
      <c r="M605" s="63" t="s">
        <v>4605</v>
      </c>
      <c r="N605" s="63" t="s">
        <v>4606</v>
      </c>
      <c r="O605" s="63" t="s">
        <v>4607</v>
      </c>
      <c r="P605" s="164"/>
      <c r="Q605" s="63"/>
      <c r="R605" s="63"/>
      <c r="S605" s="68">
        <v>80</v>
      </c>
      <c r="T605" s="69">
        <v>0</v>
      </c>
      <c r="U605" s="69">
        <v>30</v>
      </c>
      <c r="V605" s="69">
        <v>60</v>
      </c>
      <c r="W605" s="69">
        <v>80</v>
      </c>
      <c r="X605" s="71">
        <v>0</v>
      </c>
      <c r="Y605" s="79"/>
      <c r="Z605" s="79"/>
      <c r="AA605" s="79"/>
      <c r="AB605" s="79"/>
      <c r="AC605" s="79"/>
      <c r="AD605" s="79"/>
      <c r="AE605" s="79"/>
      <c r="AF605" s="79"/>
      <c r="AG605" s="79"/>
      <c r="AH605" s="79"/>
      <c r="AI605" s="79"/>
      <c r="AJ605" s="79"/>
      <c r="AK605" s="71">
        <v>0</v>
      </c>
      <c r="AL605" s="79"/>
      <c r="AM605" s="79"/>
      <c r="AN605" s="79"/>
      <c r="AO605" s="79"/>
      <c r="AP605" s="79"/>
      <c r="AQ605" s="79"/>
      <c r="AR605" s="79"/>
      <c r="AS605" s="79"/>
      <c r="AT605" s="79"/>
      <c r="AU605" s="79"/>
      <c r="AV605" s="79"/>
      <c r="AW605" s="79"/>
      <c r="AX605" s="71">
        <v>0</v>
      </c>
      <c r="AY605" s="79"/>
      <c r="AZ605" s="79"/>
      <c r="BA605" s="79"/>
      <c r="BB605" s="79"/>
      <c r="BC605" s="79"/>
      <c r="BD605" s="79"/>
      <c r="BE605" s="79"/>
      <c r="BF605" s="79"/>
      <c r="BG605" s="79"/>
      <c r="BH605" s="79"/>
      <c r="BI605" s="79"/>
      <c r="BJ605" s="79"/>
      <c r="BK605" s="71">
        <v>0</v>
      </c>
      <c r="BL605" s="79"/>
      <c r="BM605" s="79"/>
      <c r="BN605" s="79"/>
      <c r="BO605" s="79"/>
      <c r="BP605" s="79"/>
      <c r="BQ605" s="79"/>
      <c r="BR605" s="79"/>
      <c r="BS605" s="79"/>
      <c r="BT605" s="79"/>
      <c r="BU605" s="79"/>
      <c r="BV605" s="79"/>
      <c r="BW605" s="79"/>
      <c r="BX605" s="71">
        <v>0</v>
      </c>
      <c r="BY605" s="73">
        <v>0</v>
      </c>
      <c r="BZ605" s="73">
        <v>0</v>
      </c>
      <c r="CA605" s="73">
        <v>0</v>
      </c>
      <c r="CB605" s="73">
        <v>0</v>
      </c>
      <c r="CC605" s="73">
        <v>0</v>
      </c>
      <c r="CD605" s="73">
        <v>0</v>
      </c>
      <c r="CE605" s="73">
        <v>0</v>
      </c>
      <c r="CF605" s="73">
        <v>0</v>
      </c>
      <c r="CG605" s="73">
        <v>0</v>
      </c>
      <c r="CH605" s="73">
        <v>0</v>
      </c>
      <c r="CI605" s="73">
        <v>0</v>
      </c>
      <c r="CJ605" s="73">
        <v>0</v>
      </c>
      <c r="CK605" s="63" t="s">
        <v>4608</v>
      </c>
      <c r="CL605" s="74" t="s">
        <v>3138</v>
      </c>
      <c r="CM605" s="74" t="s">
        <v>3139</v>
      </c>
      <c r="CN605" s="74" t="s">
        <v>1392</v>
      </c>
      <c r="CO605" s="60">
        <v>3</v>
      </c>
      <c r="CP605" s="61" t="s">
        <v>3472</v>
      </c>
      <c r="CQ605" s="60">
        <v>305</v>
      </c>
      <c r="CR605" s="61" t="s">
        <v>4590</v>
      </c>
      <c r="CS605" s="60">
        <v>30501</v>
      </c>
      <c r="CT605" s="61" t="s">
        <v>4591</v>
      </c>
      <c r="CU605" s="62">
        <v>3050101</v>
      </c>
      <c r="CV605" s="63" t="s">
        <v>4592</v>
      </c>
      <c r="CW605" s="100" t="s">
        <v>4593</v>
      </c>
      <c r="CX605" s="100" t="s">
        <v>3472</v>
      </c>
      <c r="CY605" s="100" t="s">
        <v>4590</v>
      </c>
      <c r="CZ605" s="100" t="s">
        <v>4591</v>
      </c>
      <c r="DA605" s="100" t="s">
        <v>4592</v>
      </c>
    </row>
    <row r="606" spans="2:105" ht="102" hidden="1" x14ac:dyDescent="0.25">
      <c r="B606" s="99" t="s">
        <v>4609</v>
      </c>
      <c r="C606" s="65" t="s">
        <v>4610</v>
      </c>
      <c r="D606" s="63" t="s">
        <v>4596</v>
      </c>
      <c r="E606" s="65" t="s">
        <v>4583</v>
      </c>
      <c r="F606" s="63" t="s">
        <v>4584</v>
      </c>
      <c r="G606" s="62" t="s">
        <v>240</v>
      </c>
      <c r="H606" s="63" t="s">
        <v>580</v>
      </c>
      <c r="I606" s="63" t="s">
        <v>185</v>
      </c>
      <c r="J606" s="311">
        <v>2015</v>
      </c>
      <c r="K606" s="310">
        <v>100</v>
      </c>
      <c r="L606" s="63" t="s">
        <v>4597</v>
      </c>
      <c r="M606" s="63" t="s">
        <v>4611</v>
      </c>
      <c r="N606" s="63" t="s">
        <v>4612</v>
      </c>
      <c r="O606" s="63" t="s">
        <v>4613</v>
      </c>
      <c r="P606" s="164" t="s">
        <v>3979</v>
      </c>
      <c r="Q606" s="63" t="s">
        <v>4614</v>
      </c>
      <c r="R606" s="63"/>
      <c r="S606" s="68">
        <v>100</v>
      </c>
      <c r="T606" s="69">
        <v>100</v>
      </c>
      <c r="U606" s="69">
        <v>100</v>
      </c>
      <c r="V606" s="69">
        <v>100</v>
      </c>
      <c r="W606" s="69">
        <v>100</v>
      </c>
      <c r="X606" s="71">
        <v>5336272149.8796444</v>
      </c>
      <c r="Y606" s="79">
        <v>5336272149.8796444</v>
      </c>
      <c r="Z606" s="79"/>
      <c r="AA606" s="79"/>
      <c r="AB606" s="79"/>
      <c r="AC606" s="79"/>
      <c r="AD606" s="79"/>
      <c r="AE606" s="79"/>
      <c r="AF606" s="79"/>
      <c r="AG606" s="79"/>
      <c r="AH606" s="79"/>
      <c r="AI606" s="79"/>
      <c r="AJ606" s="79"/>
      <c r="AK606" s="71">
        <v>5603085757.3736258</v>
      </c>
      <c r="AL606" s="79">
        <v>5603085757.3736258</v>
      </c>
      <c r="AM606" s="79"/>
      <c r="AN606" s="79"/>
      <c r="AO606" s="79"/>
      <c r="AP606" s="79"/>
      <c r="AQ606" s="79"/>
      <c r="AR606" s="79"/>
      <c r="AS606" s="79"/>
      <c r="AT606" s="79"/>
      <c r="AU606" s="79"/>
      <c r="AV606" s="79"/>
      <c r="AW606" s="79"/>
      <c r="AX606" s="71">
        <v>5883240045.2423077</v>
      </c>
      <c r="AY606" s="79">
        <v>5883240045.2423077</v>
      </c>
      <c r="AZ606" s="79"/>
      <c r="BA606" s="79"/>
      <c r="BB606" s="79"/>
      <c r="BC606" s="79"/>
      <c r="BD606" s="79"/>
      <c r="BE606" s="79"/>
      <c r="BF606" s="79"/>
      <c r="BG606" s="79"/>
      <c r="BH606" s="79"/>
      <c r="BI606" s="79"/>
      <c r="BJ606" s="79"/>
      <c r="BK606" s="71">
        <v>6177402047.5044222</v>
      </c>
      <c r="BL606" s="79">
        <v>6177402047.5044222</v>
      </c>
      <c r="BM606" s="79"/>
      <c r="BN606" s="79"/>
      <c r="BO606" s="79"/>
      <c r="BP606" s="79"/>
      <c r="BQ606" s="79"/>
      <c r="BR606" s="79"/>
      <c r="BS606" s="79"/>
      <c r="BT606" s="79"/>
      <c r="BU606" s="79"/>
      <c r="BV606" s="79"/>
      <c r="BW606" s="79"/>
      <c r="BX606" s="71">
        <v>23000000000</v>
      </c>
      <c r="BY606" s="73">
        <v>23000000000</v>
      </c>
      <c r="BZ606" s="73">
        <v>0</v>
      </c>
      <c r="CA606" s="73">
        <v>0</v>
      </c>
      <c r="CB606" s="73">
        <v>0</v>
      </c>
      <c r="CC606" s="73">
        <v>0</v>
      </c>
      <c r="CD606" s="73">
        <v>0</v>
      </c>
      <c r="CE606" s="73">
        <v>0</v>
      </c>
      <c r="CF606" s="73">
        <v>0</v>
      </c>
      <c r="CG606" s="73">
        <v>0</v>
      </c>
      <c r="CH606" s="73">
        <v>0</v>
      </c>
      <c r="CI606" s="73">
        <v>0</v>
      </c>
      <c r="CJ606" s="73">
        <v>0</v>
      </c>
      <c r="CK606" s="63" t="s">
        <v>4615</v>
      </c>
      <c r="CL606" s="74" t="s">
        <v>3138</v>
      </c>
      <c r="CM606" s="74" t="s">
        <v>3139</v>
      </c>
      <c r="CN606" s="74" t="s">
        <v>1392</v>
      </c>
      <c r="CO606" s="60">
        <v>3</v>
      </c>
      <c r="CP606" s="61" t="s">
        <v>3472</v>
      </c>
      <c r="CQ606" s="60">
        <v>305</v>
      </c>
      <c r="CR606" s="61" t="s">
        <v>4590</v>
      </c>
      <c r="CS606" s="60">
        <v>30501</v>
      </c>
      <c r="CT606" s="61" t="s">
        <v>4591</v>
      </c>
      <c r="CU606" s="62">
        <v>3050101</v>
      </c>
      <c r="CV606" s="63" t="s">
        <v>4592</v>
      </c>
      <c r="CW606" s="100" t="s">
        <v>4593</v>
      </c>
      <c r="CX606" s="100" t="s">
        <v>3472</v>
      </c>
      <c r="CY606" s="100" t="s">
        <v>4590</v>
      </c>
      <c r="CZ606" s="100" t="s">
        <v>4591</v>
      </c>
      <c r="DA606" s="100" t="s">
        <v>4592</v>
      </c>
    </row>
    <row r="607" spans="2:105" ht="114.75" hidden="1" x14ac:dyDescent="0.25">
      <c r="B607" s="99" t="s">
        <v>4616</v>
      </c>
      <c r="C607" s="80" t="s">
        <v>4617</v>
      </c>
      <c r="D607" s="63" t="s">
        <v>3991</v>
      </c>
      <c r="E607" s="65" t="s">
        <v>4618</v>
      </c>
      <c r="F607" s="63" t="s">
        <v>4619</v>
      </c>
      <c r="G607" s="62" t="s">
        <v>183</v>
      </c>
      <c r="H607" s="63" t="s">
        <v>580</v>
      </c>
      <c r="I607" s="63" t="s">
        <v>185</v>
      </c>
      <c r="J607" s="311">
        <v>2015</v>
      </c>
      <c r="K607" s="310" t="s">
        <v>3657</v>
      </c>
      <c r="L607" s="63" t="s">
        <v>186</v>
      </c>
      <c r="M607" s="63" t="s">
        <v>4620</v>
      </c>
      <c r="N607" s="63" t="s">
        <v>4621</v>
      </c>
      <c r="O607" s="63" t="s">
        <v>4622</v>
      </c>
      <c r="P607" s="164"/>
      <c r="Q607" s="63"/>
      <c r="R607" s="63"/>
      <c r="S607" s="68">
        <v>100</v>
      </c>
      <c r="T607" s="69">
        <v>30</v>
      </c>
      <c r="U607" s="69">
        <v>80</v>
      </c>
      <c r="V607" s="69">
        <v>90</v>
      </c>
      <c r="W607" s="69">
        <v>100</v>
      </c>
      <c r="X607" s="71">
        <v>2000000000</v>
      </c>
      <c r="Y607" s="79">
        <v>2000000000</v>
      </c>
      <c r="Z607" s="79"/>
      <c r="AA607" s="79"/>
      <c r="AB607" s="79"/>
      <c r="AC607" s="79"/>
      <c r="AD607" s="79"/>
      <c r="AE607" s="79"/>
      <c r="AF607" s="79"/>
      <c r="AG607" s="79"/>
      <c r="AH607" s="79"/>
      <c r="AI607" s="79"/>
      <c r="AJ607" s="79"/>
      <c r="AK607" s="71">
        <v>3000000000</v>
      </c>
      <c r="AL607" s="79">
        <v>3000000000</v>
      </c>
      <c r="AM607" s="79"/>
      <c r="AN607" s="79"/>
      <c r="AO607" s="79"/>
      <c r="AP607" s="79"/>
      <c r="AQ607" s="79"/>
      <c r="AR607" s="79"/>
      <c r="AS607" s="79"/>
      <c r="AT607" s="79"/>
      <c r="AU607" s="79"/>
      <c r="AV607" s="79"/>
      <c r="AW607" s="79"/>
      <c r="AX607" s="71">
        <v>500000000</v>
      </c>
      <c r="AY607" s="79">
        <v>500000000</v>
      </c>
      <c r="AZ607" s="79"/>
      <c r="BA607" s="79"/>
      <c r="BB607" s="79"/>
      <c r="BC607" s="79"/>
      <c r="BD607" s="79"/>
      <c r="BE607" s="79"/>
      <c r="BF607" s="79"/>
      <c r="BG607" s="79"/>
      <c r="BH607" s="79"/>
      <c r="BI607" s="79"/>
      <c r="BJ607" s="79"/>
      <c r="BK607" s="71">
        <v>500000000</v>
      </c>
      <c r="BL607" s="79">
        <v>500000000</v>
      </c>
      <c r="BM607" s="79"/>
      <c r="BN607" s="79"/>
      <c r="BO607" s="79"/>
      <c r="BP607" s="79"/>
      <c r="BQ607" s="79"/>
      <c r="BR607" s="79"/>
      <c r="BS607" s="79"/>
      <c r="BT607" s="79"/>
      <c r="BU607" s="79"/>
      <c r="BV607" s="79"/>
      <c r="BW607" s="79"/>
      <c r="BX607" s="71">
        <v>6000000000</v>
      </c>
      <c r="BY607" s="73">
        <v>6000000000</v>
      </c>
      <c r="BZ607" s="73">
        <v>0</v>
      </c>
      <c r="CA607" s="73">
        <v>0</v>
      </c>
      <c r="CB607" s="73">
        <v>0</v>
      </c>
      <c r="CC607" s="73">
        <v>0</v>
      </c>
      <c r="CD607" s="73">
        <v>0</v>
      </c>
      <c r="CE607" s="73">
        <v>0</v>
      </c>
      <c r="CF607" s="73">
        <v>0</v>
      </c>
      <c r="CG607" s="73">
        <v>0</v>
      </c>
      <c r="CH607" s="73">
        <v>0</v>
      </c>
      <c r="CI607" s="73">
        <v>0</v>
      </c>
      <c r="CJ607" s="73">
        <v>0</v>
      </c>
      <c r="CK607" s="63" t="s">
        <v>4623</v>
      </c>
      <c r="CL607" s="74" t="s">
        <v>3138</v>
      </c>
      <c r="CM607" s="74" t="s">
        <v>3139</v>
      </c>
      <c r="CN607" s="74" t="s">
        <v>1392</v>
      </c>
      <c r="CO607" s="60">
        <v>3</v>
      </c>
      <c r="CP607" s="61" t="s">
        <v>3472</v>
      </c>
      <c r="CQ607" s="60">
        <v>305</v>
      </c>
      <c r="CR607" s="61" t="s">
        <v>4590</v>
      </c>
      <c r="CS607" s="60">
        <v>30501</v>
      </c>
      <c r="CT607" s="61" t="s">
        <v>4591</v>
      </c>
      <c r="CU607" s="62">
        <v>3050101</v>
      </c>
      <c r="CV607" s="63" t="s">
        <v>4592</v>
      </c>
      <c r="CW607" s="100" t="s">
        <v>4624</v>
      </c>
      <c r="CX607" s="100" t="s">
        <v>3472</v>
      </c>
      <c r="CY607" s="100" t="s">
        <v>4590</v>
      </c>
      <c r="CZ607" s="100" t="s">
        <v>4591</v>
      </c>
      <c r="DA607" s="100" t="s">
        <v>4592</v>
      </c>
    </row>
    <row r="608" spans="2:105" ht="114.75" hidden="1" x14ac:dyDescent="0.25">
      <c r="B608" s="99" t="s">
        <v>4625</v>
      </c>
      <c r="C608" s="75" t="s">
        <v>4626</v>
      </c>
      <c r="D608" s="63" t="s">
        <v>3664</v>
      </c>
      <c r="E608" s="65" t="s">
        <v>4618</v>
      </c>
      <c r="F608" s="63" t="s">
        <v>4619</v>
      </c>
      <c r="G608" s="62" t="s">
        <v>183</v>
      </c>
      <c r="H608" s="63" t="s">
        <v>580</v>
      </c>
      <c r="I608" s="63" t="s">
        <v>185</v>
      </c>
      <c r="J608" s="311">
        <v>2015</v>
      </c>
      <c r="K608" s="310">
        <v>0</v>
      </c>
      <c r="L608" s="63" t="s">
        <v>186</v>
      </c>
      <c r="M608" s="63" t="s">
        <v>4627</v>
      </c>
      <c r="N608" s="63" t="s">
        <v>4628</v>
      </c>
      <c r="O608" s="63" t="s">
        <v>4629</v>
      </c>
      <c r="P608" s="164"/>
      <c r="Q608" s="63"/>
      <c r="R608" s="63"/>
      <c r="S608" s="68">
        <v>100</v>
      </c>
      <c r="T608" s="69">
        <v>20</v>
      </c>
      <c r="U608" s="69">
        <v>40</v>
      </c>
      <c r="V608" s="69">
        <v>80</v>
      </c>
      <c r="W608" s="69">
        <v>100</v>
      </c>
      <c r="X608" s="71">
        <v>700000000</v>
      </c>
      <c r="Y608" s="79">
        <v>700000000</v>
      </c>
      <c r="Z608" s="79"/>
      <c r="AA608" s="79"/>
      <c r="AB608" s="79"/>
      <c r="AC608" s="79"/>
      <c r="AD608" s="79"/>
      <c r="AE608" s="79"/>
      <c r="AF608" s="79"/>
      <c r="AG608" s="79"/>
      <c r="AH608" s="79"/>
      <c r="AI608" s="79"/>
      <c r="AJ608" s="79"/>
      <c r="AK608" s="71">
        <v>560000000</v>
      </c>
      <c r="AL608" s="79">
        <v>560000000</v>
      </c>
      <c r="AM608" s="79"/>
      <c r="AN608" s="79"/>
      <c r="AO608" s="79"/>
      <c r="AP608" s="79"/>
      <c r="AQ608" s="79"/>
      <c r="AR608" s="79"/>
      <c r="AS608" s="79"/>
      <c r="AT608" s="79"/>
      <c r="AU608" s="79"/>
      <c r="AV608" s="79"/>
      <c r="AW608" s="79"/>
      <c r="AX608" s="71">
        <v>1540000000</v>
      </c>
      <c r="AY608" s="79">
        <v>1540000000</v>
      </c>
      <c r="AZ608" s="79"/>
      <c r="BA608" s="79"/>
      <c r="BB608" s="79"/>
      <c r="BC608" s="79"/>
      <c r="BD608" s="79"/>
      <c r="BE608" s="79"/>
      <c r="BF608" s="79"/>
      <c r="BG608" s="79"/>
      <c r="BH608" s="79"/>
      <c r="BI608" s="79"/>
      <c r="BJ608" s="79"/>
      <c r="BK608" s="71">
        <v>700000000</v>
      </c>
      <c r="BL608" s="79">
        <v>700000000</v>
      </c>
      <c r="BM608" s="79"/>
      <c r="BN608" s="79"/>
      <c r="BO608" s="79"/>
      <c r="BP608" s="79"/>
      <c r="BQ608" s="79"/>
      <c r="BR608" s="79"/>
      <c r="BS608" s="79"/>
      <c r="BT608" s="79"/>
      <c r="BU608" s="79"/>
      <c r="BV608" s="79"/>
      <c r="BW608" s="79"/>
      <c r="BX608" s="71">
        <v>3500000000</v>
      </c>
      <c r="BY608" s="73">
        <v>3500000000</v>
      </c>
      <c r="BZ608" s="73">
        <v>0</v>
      </c>
      <c r="CA608" s="73">
        <v>0</v>
      </c>
      <c r="CB608" s="73">
        <v>0</v>
      </c>
      <c r="CC608" s="73">
        <v>0</v>
      </c>
      <c r="CD608" s="73">
        <v>0</v>
      </c>
      <c r="CE608" s="73">
        <v>0</v>
      </c>
      <c r="CF608" s="73">
        <v>0</v>
      </c>
      <c r="CG608" s="73">
        <v>0</v>
      </c>
      <c r="CH608" s="73">
        <v>0</v>
      </c>
      <c r="CI608" s="73">
        <v>0</v>
      </c>
      <c r="CJ608" s="73">
        <v>0</v>
      </c>
      <c r="CK608" s="63" t="s">
        <v>4630</v>
      </c>
      <c r="CL608" s="74" t="s">
        <v>3138</v>
      </c>
      <c r="CM608" s="74" t="s">
        <v>3139</v>
      </c>
      <c r="CN608" s="74" t="s">
        <v>1392</v>
      </c>
      <c r="CO608" s="60">
        <v>3</v>
      </c>
      <c r="CP608" s="61" t="s">
        <v>3472</v>
      </c>
      <c r="CQ608" s="60">
        <v>305</v>
      </c>
      <c r="CR608" s="61" t="s">
        <v>4590</v>
      </c>
      <c r="CS608" s="60">
        <v>30501</v>
      </c>
      <c r="CT608" s="61" t="s">
        <v>4591</v>
      </c>
      <c r="CU608" s="62">
        <v>3050101</v>
      </c>
      <c r="CV608" s="63" t="s">
        <v>4592</v>
      </c>
      <c r="CW608" s="100" t="s">
        <v>4624</v>
      </c>
      <c r="CX608" s="100" t="s">
        <v>3472</v>
      </c>
      <c r="CY608" s="100" t="s">
        <v>4590</v>
      </c>
      <c r="CZ608" s="100" t="s">
        <v>4591</v>
      </c>
      <c r="DA608" s="100" t="s">
        <v>4592</v>
      </c>
    </row>
    <row r="609" spans="2:105" ht="114.75" hidden="1" x14ac:dyDescent="0.25">
      <c r="B609" s="99" t="s">
        <v>4631</v>
      </c>
      <c r="C609" s="80" t="s">
        <v>4632</v>
      </c>
      <c r="D609" s="63" t="s">
        <v>3991</v>
      </c>
      <c r="E609" s="65" t="s">
        <v>4618</v>
      </c>
      <c r="F609" s="63" t="s">
        <v>4619</v>
      </c>
      <c r="G609" s="62" t="s">
        <v>183</v>
      </c>
      <c r="H609" s="63" t="s">
        <v>580</v>
      </c>
      <c r="I609" s="63" t="s">
        <v>185</v>
      </c>
      <c r="J609" s="311">
        <v>2015</v>
      </c>
      <c r="K609" s="310" t="s">
        <v>3657</v>
      </c>
      <c r="L609" s="63" t="s">
        <v>186</v>
      </c>
      <c r="M609" s="63" t="s">
        <v>4633</v>
      </c>
      <c r="N609" s="63" t="s">
        <v>4621</v>
      </c>
      <c r="O609" s="63" t="s">
        <v>4622</v>
      </c>
      <c r="P609" s="164" t="s">
        <v>3979</v>
      </c>
      <c r="Q609" s="63" t="s">
        <v>4634</v>
      </c>
      <c r="R609" s="63"/>
      <c r="S609" s="68">
        <v>100</v>
      </c>
      <c r="T609" s="69">
        <v>60</v>
      </c>
      <c r="U609" s="69">
        <v>100</v>
      </c>
      <c r="V609" s="69">
        <v>100</v>
      </c>
      <c r="W609" s="69">
        <v>100</v>
      </c>
      <c r="X609" s="71">
        <v>1500000000</v>
      </c>
      <c r="Y609" s="79">
        <v>1500000000</v>
      </c>
      <c r="Z609" s="79"/>
      <c r="AA609" s="79"/>
      <c r="AB609" s="79"/>
      <c r="AC609" s="79"/>
      <c r="AD609" s="79"/>
      <c r="AE609" s="79"/>
      <c r="AF609" s="79"/>
      <c r="AG609" s="79"/>
      <c r="AH609" s="79"/>
      <c r="AI609" s="79"/>
      <c r="AJ609" s="79"/>
      <c r="AK609" s="71">
        <v>500000000</v>
      </c>
      <c r="AL609" s="79">
        <v>500000000</v>
      </c>
      <c r="AM609" s="79"/>
      <c r="AN609" s="79"/>
      <c r="AO609" s="79"/>
      <c r="AP609" s="79"/>
      <c r="AQ609" s="79"/>
      <c r="AR609" s="79"/>
      <c r="AS609" s="79"/>
      <c r="AT609" s="79"/>
      <c r="AU609" s="79"/>
      <c r="AV609" s="79"/>
      <c r="AW609" s="79"/>
      <c r="AX609" s="71">
        <v>500000000</v>
      </c>
      <c r="AY609" s="79">
        <v>500000000</v>
      </c>
      <c r="AZ609" s="79"/>
      <c r="BA609" s="79"/>
      <c r="BB609" s="79"/>
      <c r="BC609" s="79"/>
      <c r="BD609" s="79"/>
      <c r="BE609" s="79"/>
      <c r="BF609" s="79"/>
      <c r="BG609" s="79"/>
      <c r="BH609" s="79"/>
      <c r="BI609" s="79"/>
      <c r="BJ609" s="79"/>
      <c r="BK609" s="71">
        <v>500000000</v>
      </c>
      <c r="BL609" s="79">
        <v>500000000</v>
      </c>
      <c r="BM609" s="79"/>
      <c r="BN609" s="79"/>
      <c r="BO609" s="79"/>
      <c r="BP609" s="79"/>
      <c r="BQ609" s="79"/>
      <c r="BR609" s="79"/>
      <c r="BS609" s="79"/>
      <c r="BT609" s="79"/>
      <c r="BU609" s="79"/>
      <c r="BV609" s="79"/>
      <c r="BW609" s="79"/>
      <c r="BX609" s="71">
        <v>3000000000</v>
      </c>
      <c r="BY609" s="73">
        <v>3000000000</v>
      </c>
      <c r="BZ609" s="73">
        <v>0</v>
      </c>
      <c r="CA609" s="73">
        <v>0</v>
      </c>
      <c r="CB609" s="73">
        <v>0</v>
      </c>
      <c r="CC609" s="73">
        <v>0</v>
      </c>
      <c r="CD609" s="73">
        <v>0</v>
      </c>
      <c r="CE609" s="73">
        <v>0</v>
      </c>
      <c r="CF609" s="73">
        <v>0</v>
      </c>
      <c r="CG609" s="73">
        <v>0</v>
      </c>
      <c r="CH609" s="73">
        <v>0</v>
      </c>
      <c r="CI609" s="73">
        <v>0</v>
      </c>
      <c r="CJ609" s="73">
        <v>0</v>
      </c>
      <c r="CK609" s="63" t="s">
        <v>4635</v>
      </c>
      <c r="CL609" s="74" t="s">
        <v>3138</v>
      </c>
      <c r="CM609" s="74" t="s">
        <v>3139</v>
      </c>
      <c r="CN609" s="74" t="s">
        <v>1392</v>
      </c>
      <c r="CO609" s="60">
        <v>3</v>
      </c>
      <c r="CP609" s="61" t="s">
        <v>3472</v>
      </c>
      <c r="CQ609" s="60">
        <v>305</v>
      </c>
      <c r="CR609" s="61" t="s">
        <v>4590</v>
      </c>
      <c r="CS609" s="60">
        <v>30501</v>
      </c>
      <c r="CT609" s="61" t="s">
        <v>4591</v>
      </c>
      <c r="CU609" s="62">
        <v>3050101</v>
      </c>
      <c r="CV609" s="63" t="s">
        <v>4592</v>
      </c>
      <c r="CW609" s="100" t="s">
        <v>4624</v>
      </c>
      <c r="CX609" s="100" t="s">
        <v>3472</v>
      </c>
      <c r="CY609" s="100" t="s">
        <v>4590</v>
      </c>
      <c r="CZ609" s="100" t="s">
        <v>4591</v>
      </c>
      <c r="DA609" s="100" t="s">
        <v>4592</v>
      </c>
    </row>
    <row r="610" spans="2:105" ht="114.75" hidden="1" x14ac:dyDescent="0.25">
      <c r="B610" s="99" t="s">
        <v>4636</v>
      </c>
      <c r="C610" s="80" t="s">
        <v>4637</v>
      </c>
      <c r="D610" s="63" t="s">
        <v>3991</v>
      </c>
      <c r="E610" s="65" t="s">
        <v>4618</v>
      </c>
      <c r="F610" s="63" t="s">
        <v>4619</v>
      </c>
      <c r="G610" s="62" t="s">
        <v>183</v>
      </c>
      <c r="H610" s="63" t="s">
        <v>580</v>
      </c>
      <c r="I610" s="63" t="s">
        <v>185</v>
      </c>
      <c r="J610" s="311">
        <v>2015</v>
      </c>
      <c r="K610" s="310" t="s">
        <v>3657</v>
      </c>
      <c r="L610" s="63" t="s">
        <v>4638</v>
      </c>
      <c r="M610" s="63" t="s">
        <v>4639</v>
      </c>
      <c r="N610" s="63" t="s">
        <v>4621</v>
      </c>
      <c r="O610" s="63" t="s">
        <v>4622</v>
      </c>
      <c r="P610" s="164" t="s">
        <v>3979</v>
      </c>
      <c r="Q610" s="63" t="s">
        <v>4640</v>
      </c>
      <c r="R610" s="63"/>
      <c r="S610" s="68">
        <v>1</v>
      </c>
      <c r="T610" s="69">
        <v>0.25</v>
      </c>
      <c r="U610" s="69">
        <v>0.5</v>
      </c>
      <c r="V610" s="69">
        <v>0.75</v>
      </c>
      <c r="W610" s="69">
        <v>1</v>
      </c>
      <c r="X610" s="71">
        <v>600000000</v>
      </c>
      <c r="Y610" s="79">
        <v>600000000</v>
      </c>
      <c r="Z610" s="79"/>
      <c r="AA610" s="79"/>
      <c r="AB610" s="79"/>
      <c r="AC610" s="79"/>
      <c r="AD610" s="79"/>
      <c r="AE610" s="79"/>
      <c r="AF610" s="79"/>
      <c r="AG610" s="79"/>
      <c r="AH610" s="79"/>
      <c r="AI610" s="79"/>
      <c r="AJ610" s="79"/>
      <c r="AK610" s="71">
        <v>300000000</v>
      </c>
      <c r="AL610" s="79">
        <v>300000000</v>
      </c>
      <c r="AM610" s="79"/>
      <c r="AN610" s="79"/>
      <c r="AO610" s="79"/>
      <c r="AP610" s="79"/>
      <c r="AQ610" s="79"/>
      <c r="AR610" s="79"/>
      <c r="AS610" s="79"/>
      <c r="AT610" s="79"/>
      <c r="AU610" s="79"/>
      <c r="AV610" s="79"/>
      <c r="AW610" s="79"/>
      <c r="AX610" s="71">
        <v>300000000</v>
      </c>
      <c r="AY610" s="79">
        <v>300000000</v>
      </c>
      <c r="AZ610" s="79"/>
      <c r="BA610" s="79"/>
      <c r="BB610" s="79"/>
      <c r="BC610" s="79"/>
      <c r="BD610" s="79"/>
      <c r="BE610" s="79"/>
      <c r="BF610" s="79"/>
      <c r="BG610" s="79"/>
      <c r="BH610" s="79"/>
      <c r="BI610" s="79"/>
      <c r="BJ610" s="79"/>
      <c r="BK610" s="71">
        <v>300000000</v>
      </c>
      <c r="BL610" s="79">
        <v>300000000</v>
      </c>
      <c r="BM610" s="79"/>
      <c r="BN610" s="79"/>
      <c r="BO610" s="79"/>
      <c r="BP610" s="79"/>
      <c r="BQ610" s="79"/>
      <c r="BR610" s="79"/>
      <c r="BS610" s="79"/>
      <c r="BT610" s="79"/>
      <c r="BU610" s="79"/>
      <c r="BV610" s="79"/>
      <c r="BW610" s="79"/>
      <c r="BX610" s="71">
        <v>1500000000</v>
      </c>
      <c r="BY610" s="73">
        <v>1500000000</v>
      </c>
      <c r="BZ610" s="73">
        <v>0</v>
      </c>
      <c r="CA610" s="73">
        <v>0</v>
      </c>
      <c r="CB610" s="73">
        <v>0</v>
      </c>
      <c r="CC610" s="73">
        <v>0</v>
      </c>
      <c r="CD610" s="73">
        <v>0</v>
      </c>
      <c r="CE610" s="73">
        <v>0</v>
      </c>
      <c r="CF610" s="73">
        <v>0</v>
      </c>
      <c r="CG610" s="73">
        <v>0</v>
      </c>
      <c r="CH610" s="73">
        <v>0</v>
      </c>
      <c r="CI610" s="73">
        <v>0</v>
      </c>
      <c r="CJ610" s="73">
        <v>0</v>
      </c>
      <c r="CK610" s="63" t="s">
        <v>4641</v>
      </c>
      <c r="CL610" s="74" t="s">
        <v>3138</v>
      </c>
      <c r="CM610" s="74" t="s">
        <v>3139</v>
      </c>
      <c r="CN610" s="74" t="s">
        <v>1392</v>
      </c>
      <c r="CO610" s="60">
        <v>3</v>
      </c>
      <c r="CP610" s="61" t="s">
        <v>3472</v>
      </c>
      <c r="CQ610" s="60">
        <v>305</v>
      </c>
      <c r="CR610" s="61" t="s">
        <v>4590</v>
      </c>
      <c r="CS610" s="60">
        <v>30501</v>
      </c>
      <c r="CT610" s="61" t="s">
        <v>4591</v>
      </c>
      <c r="CU610" s="62">
        <v>3050101</v>
      </c>
      <c r="CV610" s="63" t="s">
        <v>4592</v>
      </c>
      <c r="CW610" s="100" t="s">
        <v>4624</v>
      </c>
      <c r="CX610" s="100" t="s">
        <v>3472</v>
      </c>
      <c r="CY610" s="100" t="s">
        <v>4590</v>
      </c>
      <c r="CZ610" s="100" t="s">
        <v>4591</v>
      </c>
      <c r="DA610" s="100" t="s">
        <v>4592</v>
      </c>
    </row>
    <row r="611" spans="2:105" ht="36" hidden="1" customHeight="1" x14ac:dyDescent="0.25">
      <c r="B611" s="99" t="s">
        <v>4642</v>
      </c>
      <c r="C611" s="80" t="s">
        <v>4643</v>
      </c>
      <c r="D611" s="63" t="s">
        <v>3991</v>
      </c>
      <c r="E611" s="65" t="s">
        <v>4618</v>
      </c>
      <c r="F611" s="63" t="s">
        <v>4619</v>
      </c>
      <c r="G611" s="62" t="s">
        <v>183</v>
      </c>
      <c r="H611" s="63" t="s">
        <v>580</v>
      </c>
      <c r="I611" s="63" t="s">
        <v>185</v>
      </c>
      <c r="J611" s="311">
        <v>2015</v>
      </c>
      <c r="K611" s="310" t="s">
        <v>3657</v>
      </c>
      <c r="L611" s="63" t="s">
        <v>186</v>
      </c>
      <c r="M611" s="63" t="s">
        <v>4644</v>
      </c>
      <c r="N611" s="63" t="s">
        <v>4645</v>
      </c>
      <c r="O611" s="63" t="s">
        <v>4646</v>
      </c>
      <c r="P611" s="164"/>
      <c r="Q611" s="63"/>
      <c r="R611" s="63"/>
      <c r="S611" s="68">
        <v>5</v>
      </c>
      <c r="T611" s="69">
        <v>2</v>
      </c>
      <c r="U611" s="69">
        <v>3</v>
      </c>
      <c r="V611" s="69">
        <v>4</v>
      </c>
      <c r="W611" s="69">
        <v>5</v>
      </c>
      <c r="X611" s="71">
        <v>350000000</v>
      </c>
      <c r="Y611" s="79">
        <v>350000000</v>
      </c>
      <c r="Z611" s="79"/>
      <c r="AA611" s="79"/>
      <c r="AB611" s="79"/>
      <c r="AC611" s="79"/>
      <c r="AD611" s="79"/>
      <c r="AE611" s="79"/>
      <c r="AF611" s="79"/>
      <c r="AG611" s="79"/>
      <c r="AH611" s="79"/>
      <c r="AI611" s="79"/>
      <c r="AJ611" s="79"/>
      <c r="AK611" s="71">
        <v>50000000</v>
      </c>
      <c r="AL611" s="79">
        <v>50000000</v>
      </c>
      <c r="AM611" s="79"/>
      <c r="AN611" s="79"/>
      <c r="AO611" s="79"/>
      <c r="AP611" s="79"/>
      <c r="AQ611" s="79"/>
      <c r="AR611" s="79"/>
      <c r="AS611" s="79"/>
      <c r="AT611" s="79"/>
      <c r="AU611" s="79"/>
      <c r="AV611" s="79"/>
      <c r="AW611" s="79"/>
      <c r="AX611" s="71">
        <v>50000000</v>
      </c>
      <c r="AY611" s="79">
        <v>50000000</v>
      </c>
      <c r="AZ611" s="79"/>
      <c r="BA611" s="79"/>
      <c r="BB611" s="79"/>
      <c r="BC611" s="79"/>
      <c r="BD611" s="79"/>
      <c r="BE611" s="79"/>
      <c r="BF611" s="79"/>
      <c r="BG611" s="79"/>
      <c r="BH611" s="79"/>
      <c r="BI611" s="79"/>
      <c r="BJ611" s="79"/>
      <c r="BK611" s="71">
        <v>50000000</v>
      </c>
      <c r="BL611" s="79">
        <v>50000000</v>
      </c>
      <c r="BM611" s="79"/>
      <c r="BN611" s="79"/>
      <c r="BO611" s="79"/>
      <c r="BP611" s="79"/>
      <c r="BQ611" s="79"/>
      <c r="BR611" s="79"/>
      <c r="BS611" s="79"/>
      <c r="BT611" s="79"/>
      <c r="BU611" s="79"/>
      <c r="BV611" s="79"/>
      <c r="BW611" s="79"/>
      <c r="BX611" s="71">
        <v>500000000</v>
      </c>
      <c r="BY611" s="73">
        <v>500000000</v>
      </c>
      <c r="BZ611" s="73">
        <v>0</v>
      </c>
      <c r="CA611" s="73">
        <v>0</v>
      </c>
      <c r="CB611" s="73">
        <v>0</v>
      </c>
      <c r="CC611" s="73">
        <v>0</v>
      </c>
      <c r="CD611" s="73">
        <v>0</v>
      </c>
      <c r="CE611" s="73">
        <v>0</v>
      </c>
      <c r="CF611" s="73">
        <v>0</v>
      </c>
      <c r="CG611" s="73">
        <v>0</v>
      </c>
      <c r="CH611" s="73">
        <v>0</v>
      </c>
      <c r="CI611" s="73">
        <v>0</v>
      </c>
      <c r="CJ611" s="73">
        <v>0</v>
      </c>
      <c r="CK611" s="63" t="s">
        <v>4647</v>
      </c>
      <c r="CL611" s="74" t="s">
        <v>3138</v>
      </c>
      <c r="CM611" s="74" t="s">
        <v>3139</v>
      </c>
      <c r="CN611" s="74" t="s">
        <v>1392</v>
      </c>
      <c r="CO611" s="60">
        <v>3</v>
      </c>
      <c r="CP611" s="61" t="s">
        <v>3472</v>
      </c>
      <c r="CQ611" s="60">
        <v>305</v>
      </c>
      <c r="CR611" s="61" t="s">
        <v>4590</v>
      </c>
      <c r="CS611" s="60">
        <v>30501</v>
      </c>
      <c r="CT611" s="61" t="s">
        <v>4591</v>
      </c>
      <c r="CU611" s="62">
        <v>3050101</v>
      </c>
      <c r="CV611" s="63" t="s">
        <v>4592</v>
      </c>
      <c r="CW611" s="100" t="s">
        <v>4624</v>
      </c>
      <c r="CX611" s="100" t="s">
        <v>3472</v>
      </c>
      <c r="CY611" s="100" t="s">
        <v>4590</v>
      </c>
      <c r="CZ611" s="100" t="s">
        <v>4591</v>
      </c>
      <c r="DA611" s="100" t="s">
        <v>4592</v>
      </c>
    </row>
    <row r="612" spans="2:105" ht="114.75" hidden="1" x14ac:dyDescent="0.25">
      <c r="B612" s="99" t="s">
        <v>4648</v>
      </c>
      <c r="C612" s="65" t="s">
        <v>4649</v>
      </c>
      <c r="D612" s="63" t="s">
        <v>3664</v>
      </c>
      <c r="E612" s="65" t="s">
        <v>4618</v>
      </c>
      <c r="F612" s="63" t="s">
        <v>4619</v>
      </c>
      <c r="G612" s="62" t="s">
        <v>183</v>
      </c>
      <c r="H612" s="63" t="s">
        <v>580</v>
      </c>
      <c r="I612" s="63" t="s">
        <v>185</v>
      </c>
      <c r="J612" s="311">
        <v>2015</v>
      </c>
      <c r="K612" s="310">
        <v>0</v>
      </c>
      <c r="L612" s="63" t="s">
        <v>186</v>
      </c>
      <c r="M612" s="63" t="s">
        <v>4650</v>
      </c>
      <c r="N612" s="63" t="s">
        <v>4651</v>
      </c>
      <c r="O612" s="63" t="s">
        <v>4652</v>
      </c>
      <c r="P612" s="164"/>
      <c r="Q612" s="63"/>
      <c r="R612" s="63"/>
      <c r="S612" s="68">
        <v>100</v>
      </c>
      <c r="T612" s="69">
        <v>25</v>
      </c>
      <c r="U612" s="69">
        <v>50</v>
      </c>
      <c r="V612" s="69">
        <v>75</v>
      </c>
      <c r="W612" s="69">
        <v>100</v>
      </c>
      <c r="X612" s="71">
        <v>233750000</v>
      </c>
      <c r="Y612" s="79">
        <v>233750000</v>
      </c>
      <c r="Z612" s="79"/>
      <c r="AA612" s="79"/>
      <c r="AB612" s="79"/>
      <c r="AC612" s="79"/>
      <c r="AD612" s="79"/>
      <c r="AE612" s="79"/>
      <c r="AF612" s="79"/>
      <c r="AG612" s="79"/>
      <c r="AH612" s="79"/>
      <c r="AI612" s="79"/>
      <c r="AJ612" s="79"/>
      <c r="AK612" s="71">
        <v>233750000</v>
      </c>
      <c r="AL612" s="79">
        <v>233750000</v>
      </c>
      <c r="AM612" s="79"/>
      <c r="AN612" s="79"/>
      <c r="AO612" s="79"/>
      <c r="AP612" s="79"/>
      <c r="AQ612" s="79"/>
      <c r="AR612" s="79"/>
      <c r="AS612" s="79"/>
      <c r="AT612" s="79"/>
      <c r="AU612" s="79"/>
      <c r="AV612" s="79"/>
      <c r="AW612" s="79"/>
      <c r="AX612" s="71">
        <v>233750000</v>
      </c>
      <c r="AY612" s="79">
        <v>233750000</v>
      </c>
      <c r="AZ612" s="79"/>
      <c r="BA612" s="79"/>
      <c r="BB612" s="79"/>
      <c r="BC612" s="79"/>
      <c r="BD612" s="79"/>
      <c r="BE612" s="79"/>
      <c r="BF612" s="79"/>
      <c r="BG612" s="79"/>
      <c r="BH612" s="79"/>
      <c r="BI612" s="79"/>
      <c r="BJ612" s="79"/>
      <c r="BK612" s="71">
        <v>233750000</v>
      </c>
      <c r="BL612" s="79">
        <v>233750000</v>
      </c>
      <c r="BM612" s="79"/>
      <c r="BN612" s="79"/>
      <c r="BO612" s="79"/>
      <c r="BP612" s="79"/>
      <c r="BQ612" s="79"/>
      <c r="BR612" s="79"/>
      <c r="BS612" s="79"/>
      <c r="BT612" s="79"/>
      <c r="BU612" s="79"/>
      <c r="BV612" s="79"/>
      <c r="BW612" s="79"/>
      <c r="BX612" s="71">
        <v>935000000</v>
      </c>
      <c r="BY612" s="73">
        <v>935000000</v>
      </c>
      <c r="BZ612" s="73">
        <v>0</v>
      </c>
      <c r="CA612" s="73">
        <v>0</v>
      </c>
      <c r="CB612" s="73">
        <v>0</v>
      </c>
      <c r="CC612" s="73">
        <v>0</v>
      </c>
      <c r="CD612" s="73">
        <v>0</v>
      </c>
      <c r="CE612" s="73">
        <v>0</v>
      </c>
      <c r="CF612" s="73">
        <v>0</v>
      </c>
      <c r="CG612" s="73">
        <v>0</v>
      </c>
      <c r="CH612" s="73">
        <v>0</v>
      </c>
      <c r="CI612" s="73">
        <v>0</v>
      </c>
      <c r="CJ612" s="73">
        <v>0</v>
      </c>
      <c r="CK612" s="63" t="s">
        <v>4653</v>
      </c>
      <c r="CL612" s="74" t="s">
        <v>3138</v>
      </c>
      <c r="CM612" s="74" t="s">
        <v>3139</v>
      </c>
      <c r="CN612" s="74" t="s">
        <v>1392</v>
      </c>
      <c r="CO612" s="60">
        <v>3</v>
      </c>
      <c r="CP612" s="61" t="s">
        <v>3472</v>
      </c>
      <c r="CQ612" s="60">
        <v>305</v>
      </c>
      <c r="CR612" s="61" t="s">
        <v>4590</v>
      </c>
      <c r="CS612" s="60">
        <v>30501</v>
      </c>
      <c r="CT612" s="61" t="s">
        <v>4591</v>
      </c>
      <c r="CU612" s="62">
        <v>3050101</v>
      </c>
      <c r="CV612" s="63" t="s">
        <v>4592</v>
      </c>
      <c r="CW612" s="100" t="s">
        <v>4624</v>
      </c>
      <c r="CX612" s="100" t="s">
        <v>3472</v>
      </c>
      <c r="CY612" s="100" t="s">
        <v>4590</v>
      </c>
      <c r="CZ612" s="100" t="s">
        <v>4591</v>
      </c>
      <c r="DA612" s="100" t="s">
        <v>4592</v>
      </c>
    </row>
    <row r="613" spans="2:105" ht="114.75" hidden="1" x14ac:dyDescent="0.25">
      <c r="B613" s="99" t="s">
        <v>4654</v>
      </c>
      <c r="C613" s="65" t="s">
        <v>4655</v>
      </c>
      <c r="D613" s="63" t="s">
        <v>3664</v>
      </c>
      <c r="E613" s="65" t="s">
        <v>4618</v>
      </c>
      <c r="F613" s="63" t="s">
        <v>4619</v>
      </c>
      <c r="G613" s="62" t="s">
        <v>183</v>
      </c>
      <c r="H613" s="63" t="s">
        <v>580</v>
      </c>
      <c r="I613" s="63" t="s">
        <v>185</v>
      </c>
      <c r="J613" s="311">
        <v>2015</v>
      </c>
      <c r="K613" s="310">
        <v>0</v>
      </c>
      <c r="L613" s="63" t="s">
        <v>186</v>
      </c>
      <c r="M613" s="63" t="s">
        <v>4656</v>
      </c>
      <c r="N613" s="63" t="s">
        <v>4657</v>
      </c>
      <c r="O613" s="63" t="s">
        <v>4658</v>
      </c>
      <c r="P613" s="164"/>
      <c r="Q613" s="63"/>
      <c r="R613" s="63"/>
      <c r="S613" s="68">
        <v>100</v>
      </c>
      <c r="T613" s="69">
        <v>30</v>
      </c>
      <c r="U613" s="69">
        <v>100</v>
      </c>
      <c r="V613" s="69">
        <v>100</v>
      </c>
      <c r="W613" s="69">
        <v>100</v>
      </c>
      <c r="X613" s="71">
        <v>250000000</v>
      </c>
      <c r="Y613" s="79">
        <v>250000000</v>
      </c>
      <c r="Z613" s="79"/>
      <c r="AA613" s="79"/>
      <c r="AB613" s="79"/>
      <c r="AC613" s="79"/>
      <c r="AD613" s="79"/>
      <c r="AE613" s="79"/>
      <c r="AF613" s="79"/>
      <c r="AG613" s="79"/>
      <c r="AH613" s="79"/>
      <c r="AI613" s="79"/>
      <c r="AJ613" s="79"/>
      <c r="AK613" s="71">
        <v>250000000</v>
      </c>
      <c r="AL613" s="79">
        <v>250000000</v>
      </c>
      <c r="AM613" s="79"/>
      <c r="AN613" s="79"/>
      <c r="AO613" s="79"/>
      <c r="AP613" s="79"/>
      <c r="AQ613" s="79"/>
      <c r="AR613" s="79"/>
      <c r="AS613" s="79"/>
      <c r="AT613" s="79"/>
      <c r="AU613" s="79"/>
      <c r="AV613" s="79"/>
      <c r="AW613" s="79"/>
      <c r="AX613" s="71">
        <v>0</v>
      </c>
      <c r="AY613" s="79"/>
      <c r="AZ613" s="79"/>
      <c r="BA613" s="79"/>
      <c r="BB613" s="79"/>
      <c r="BC613" s="79"/>
      <c r="BD613" s="79"/>
      <c r="BE613" s="79"/>
      <c r="BF613" s="79"/>
      <c r="BG613" s="79"/>
      <c r="BH613" s="79"/>
      <c r="BI613" s="79"/>
      <c r="BJ613" s="79"/>
      <c r="BK613" s="71">
        <v>0</v>
      </c>
      <c r="BL613" s="79"/>
      <c r="BM613" s="79"/>
      <c r="BN613" s="79"/>
      <c r="BO613" s="79"/>
      <c r="BP613" s="79"/>
      <c r="BQ613" s="79"/>
      <c r="BR613" s="79"/>
      <c r="BS613" s="79"/>
      <c r="BT613" s="79"/>
      <c r="BU613" s="79"/>
      <c r="BV613" s="79"/>
      <c r="BW613" s="79"/>
      <c r="BX613" s="71">
        <v>500000000</v>
      </c>
      <c r="BY613" s="73">
        <v>500000000</v>
      </c>
      <c r="BZ613" s="73">
        <v>0</v>
      </c>
      <c r="CA613" s="73">
        <v>0</v>
      </c>
      <c r="CB613" s="73">
        <v>0</v>
      </c>
      <c r="CC613" s="73">
        <v>0</v>
      </c>
      <c r="CD613" s="73">
        <v>0</v>
      </c>
      <c r="CE613" s="73">
        <v>0</v>
      </c>
      <c r="CF613" s="73">
        <v>0</v>
      </c>
      <c r="CG613" s="73">
        <v>0</v>
      </c>
      <c r="CH613" s="73">
        <v>0</v>
      </c>
      <c r="CI613" s="73">
        <v>0</v>
      </c>
      <c r="CJ613" s="73">
        <v>0</v>
      </c>
      <c r="CK613" s="63" t="s">
        <v>4659</v>
      </c>
      <c r="CL613" s="74" t="s">
        <v>3138</v>
      </c>
      <c r="CM613" s="74" t="s">
        <v>3139</v>
      </c>
      <c r="CN613" s="74" t="s">
        <v>1392</v>
      </c>
      <c r="CO613" s="60">
        <v>3</v>
      </c>
      <c r="CP613" s="61" t="s">
        <v>3472</v>
      </c>
      <c r="CQ613" s="60">
        <v>305</v>
      </c>
      <c r="CR613" s="61" t="s">
        <v>4590</v>
      </c>
      <c r="CS613" s="60">
        <v>30501</v>
      </c>
      <c r="CT613" s="61" t="s">
        <v>4591</v>
      </c>
      <c r="CU613" s="62">
        <v>3050101</v>
      </c>
      <c r="CV613" s="63" t="s">
        <v>4592</v>
      </c>
      <c r="CW613" s="100" t="s">
        <v>4624</v>
      </c>
      <c r="CX613" s="100" t="s">
        <v>3472</v>
      </c>
      <c r="CY613" s="100" t="s">
        <v>4590</v>
      </c>
      <c r="CZ613" s="100" t="s">
        <v>4591</v>
      </c>
      <c r="DA613" s="100" t="s">
        <v>4592</v>
      </c>
    </row>
    <row r="614" spans="2:105" ht="114.75" hidden="1" x14ac:dyDescent="0.25">
      <c r="B614" s="99" t="s">
        <v>4660</v>
      </c>
      <c r="C614" s="75" t="s">
        <v>4661</v>
      </c>
      <c r="D614" s="63" t="s">
        <v>3664</v>
      </c>
      <c r="E614" s="65" t="s">
        <v>4618</v>
      </c>
      <c r="F614" s="63" t="s">
        <v>4619</v>
      </c>
      <c r="G614" s="62" t="s">
        <v>183</v>
      </c>
      <c r="H614" s="63" t="s">
        <v>580</v>
      </c>
      <c r="I614" s="63" t="s">
        <v>185</v>
      </c>
      <c r="J614" s="311">
        <v>2015</v>
      </c>
      <c r="K614" s="310">
        <v>0</v>
      </c>
      <c r="L614" s="63" t="s">
        <v>186</v>
      </c>
      <c r="M614" s="63" t="s">
        <v>4662</v>
      </c>
      <c r="N614" s="63" t="s">
        <v>4663</v>
      </c>
      <c r="O614" s="63" t="s">
        <v>4664</v>
      </c>
      <c r="P614" s="164"/>
      <c r="Q614" s="63"/>
      <c r="R614" s="63"/>
      <c r="S614" s="68">
        <v>100</v>
      </c>
      <c r="T614" s="69">
        <v>25</v>
      </c>
      <c r="U614" s="69">
        <v>50</v>
      </c>
      <c r="V614" s="69">
        <v>75</v>
      </c>
      <c r="W614" s="69">
        <v>100</v>
      </c>
      <c r="X614" s="71">
        <v>24137931</v>
      </c>
      <c r="Y614" s="79">
        <v>24137931</v>
      </c>
      <c r="Z614" s="79"/>
      <c r="AA614" s="79"/>
      <c r="AB614" s="79"/>
      <c r="AC614" s="79"/>
      <c r="AD614" s="79"/>
      <c r="AE614" s="79"/>
      <c r="AF614" s="79"/>
      <c r="AG614" s="79"/>
      <c r="AH614" s="79"/>
      <c r="AI614" s="79"/>
      <c r="AJ614" s="79"/>
      <c r="AK614" s="71">
        <v>27586207</v>
      </c>
      <c r="AL614" s="79">
        <v>27586207</v>
      </c>
      <c r="AM614" s="79"/>
      <c r="AN614" s="79"/>
      <c r="AO614" s="79"/>
      <c r="AP614" s="79"/>
      <c r="AQ614" s="79"/>
      <c r="AR614" s="79"/>
      <c r="AS614" s="79"/>
      <c r="AT614" s="79"/>
      <c r="AU614" s="79"/>
      <c r="AV614" s="79"/>
      <c r="AW614" s="79"/>
      <c r="AX614" s="71">
        <v>24137931</v>
      </c>
      <c r="AY614" s="79">
        <v>24137931</v>
      </c>
      <c r="AZ614" s="79"/>
      <c r="BA614" s="79"/>
      <c r="BB614" s="79"/>
      <c r="BC614" s="79"/>
      <c r="BD614" s="79"/>
      <c r="BE614" s="79"/>
      <c r="BF614" s="79"/>
      <c r="BG614" s="79"/>
      <c r="BH614" s="79"/>
      <c r="BI614" s="79"/>
      <c r="BJ614" s="79"/>
      <c r="BK614" s="71">
        <v>24137931</v>
      </c>
      <c r="BL614" s="79">
        <v>24137931</v>
      </c>
      <c r="BM614" s="79"/>
      <c r="BN614" s="79"/>
      <c r="BO614" s="79"/>
      <c r="BP614" s="79"/>
      <c r="BQ614" s="79"/>
      <c r="BR614" s="79"/>
      <c r="BS614" s="79"/>
      <c r="BT614" s="79"/>
      <c r="BU614" s="79"/>
      <c r="BV614" s="79"/>
      <c r="BW614" s="79"/>
      <c r="BX614" s="71">
        <v>100000000</v>
      </c>
      <c r="BY614" s="73">
        <v>100000000</v>
      </c>
      <c r="BZ614" s="73">
        <v>0</v>
      </c>
      <c r="CA614" s="73">
        <v>0</v>
      </c>
      <c r="CB614" s="73">
        <v>0</v>
      </c>
      <c r="CC614" s="73">
        <v>0</v>
      </c>
      <c r="CD614" s="73">
        <v>0</v>
      </c>
      <c r="CE614" s="73">
        <v>0</v>
      </c>
      <c r="CF614" s="73">
        <v>0</v>
      </c>
      <c r="CG614" s="73">
        <v>0</v>
      </c>
      <c r="CH614" s="73">
        <v>0</v>
      </c>
      <c r="CI614" s="73">
        <v>0</v>
      </c>
      <c r="CJ614" s="73">
        <v>0</v>
      </c>
      <c r="CK614" s="63" t="s">
        <v>4665</v>
      </c>
      <c r="CL614" s="74" t="s">
        <v>3138</v>
      </c>
      <c r="CM614" s="74" t="s">
        <v>3139</v>
      </c>
      <c r="CN614" s="74" t="s">
        <v>1392</v>
      </c>
      <c r="CO614" s="60">
        <v>3</v>
      </c>
      <c r="CP614" s="61" t="s">
        <v>3472</v>
      </c>
      <c r="CQ614" s="60">
        <v>305</v>
      </c>
      <c r="CR614" s="61" t="s">
        <v>4590</v>
      </c>
      <c r="CS614" s="60">
        <v>30501</v>
      </c>
      <c r="CT614" s="61" t="s">
        <v>4591</v>
      </c>
      <c r="CU614" s="62">
        <v>3050101</v>
      </c>
      <c r="CV614" s="63" t="s">
        <v>4592</v>
      </c>
      <c r="CW614" s="100" t="s">
        <v>4624</v>
      </c>
      <c r="CX614" s="100" t="s">
        <v>3472</v>
      </c>
      <c r="CY614" s="100" t="s">
        <v>4590</v>
      </c>
      <c r="CZ614" s="100" t="s">
        <v>4591</v>
      </c>
      <c r="DA614" s="100" t="s">
        <v>4592</v>
      </c>
    </row>
    <row r="615" spans="2:105" ht="114.75" hidden="1" x14ac:dyDescent="0.25">
      <c r="B615" s="99" t="s">
        <v>4666</v>
      </c>
      <c r="C615" s="65" t="s">
        <v>4667</v>
      </c>
      <c r="D615" s="63" t="s">
        <v>3664</v>
      </c>
      <c r="E615" s="65" t="s">
        <v>4618</v>
      </c>
      <c r="F615" s="63" t="s">
        <v>4619</v>
      </c>
      <c r="G615" s="62" t="s">
        <v>183</v>
      </c>
      <c r="H615" s="63" t="s">
        <v>580</v>
      </c>
      <c r="I615" s="63" t="s">
        <v>185</v>
      </c>
      <c r="J615" s="311">
        <v>2015</v>
      </c>
      <c r="K615" s="310">
        <v>50</v>
      </c>
      <c r="L615" s="63" t="s">
        <v>4668</v>
      </c>
      <c r="M615" s="63" t="s">
        <v>4669</v>
      </c>
      <c r="N615" s="63" t="s">
        <v>4670</v>
      </c>
      <c r="O615" s="63" t="s">
        <v>4671</v>
      </c>
      <c r="P615" s="164"/>
      <c r="Q615" s="63"/>
      <c r="R615" s="63"/>
      <c r="S615" s="68">
        <v>100</v>
      </c>
      <c r="T615" s="69">
        <v>25</v>
      </c>
      <c r="U615" s="69">
        <v>50</v>
      </c>
      <c r="V615" s="69">
        <v>75</v>
      </c>
      <c r="W615" s="69">
        <v>100</v>
      </c>
      <c r="X615" s="71">
        <v>0</v>
      </c>
      <c r="Y615" s="79"/>
      <c r="Z615" s="79"/>
      <c r="AA615" s="79"/>
      <c r="AB615" s="79"/>
      <c r="AC615" s="79"/>
      <c r="AD615" s="79"/>
      <c r="AE615" s="79"/>
      <c r="AF615" s="79"/>
      <c r="AG615" s="79"/>
      <c r="AH615" s="79"/>
      <c r="AI615" s="79"/>
      <c r="AJ615" s="79"/>
      <c r="AK615" s="71">
        <v>0</v>
      </c>
      <c r="AL615" s="79"/>
      <c r="AM615" s="79"/>
      <c r="AN615" s="79"/>
      <c r="AO615" s="79"/>
      <c r="AP615" s="79"/>
      <c r="AQ615" s="79"/>
      <c r="AR615" s="79"/>
      <c r="AS615" s="79"/>
      <c r="AT615" s="79"/>
      <c r="AU615" s="79"/>
      <c r="AV615" s="79"/>
      <c r="AW615" s="79"/>
      <c r="AX615" s="71">
        <v>0</v>
      </c>
      <c r="AY615" s="79"/>
      <c r="AZ615" s="79"/>
      <c r="BA615" s="79"/>
      <c r="BB615" s="79"/>
      <c r="BC615" s="79"/>
      <c r="BD615" s="79"/>
      <c r="BE615" s="79"/>
      <c r="BF615" s="79"/>
      <c r="BG615" s="79"/>
      <c r="BH615" s="79"/>
      <c r="BI615" s="79"/>
      <c r="BJ615" s="79"/>
      <c r="BK615" s="71">
        <v>0</v>
      </c>
      <c r="BL615" s="79"/>
      <c r="BM615" s="79"/>
      <c r="BN615" s="79"/>
      <c r="BO615" s="79"/>
      <c r="BP615" s="79"/>
      <c r="BQ615" s="79"/>
      <c r="BR615" s="79"/>
      <c r="BS615" s="79"/>
      <c r="BT615" s="79"/>
      <c r="BU615" s="79"/>
      <c r="BV615" s="79"/>
      <c r="BW615" s="79"/>
      <c r="BX615" s="71">
        <v>0</v>
      </c>
      <c r="BY615" s="73">
        <v>0</v>
      </c>
      <c r="BZ615" s="73">
        <v>0</v>
      </c>
      <c r="CA615" s="73">
        <v>0</v>
      </c>
      <c r="CB615" s="73">
        <v>0</v>
      </c>
      <c r="CC615" s="73">
        <v>0</v>
      </c>
      <c r="CD615" s="73">
        <v>0</v>
      </c>
      <c r="CE615" s="73">
        <v>0</v>
      </c>
      <c r="CF615" s="73">
        <v>0</v>
      </c>
      <c r="CG615" s="73">
        <v>0</v>
      </c>
      <c r="CH615" s="73">
        <v>0</v>
      </c>
      <c r="CI615" s="73">
        <v>0</v>
      </c>
      <c r="CJ615" s="73">
        <v>0</v>
      </c>
      <c r="CK615" s="63" t="s">
        <v>4672</v>
      </c>
      <c r="CL615" s="74" t="s">
        <v>3138</v>
      </c>
      <c r="CM615" s="74" t="s">
        <v>3139</v>
      </c>
      <c r="CN615" s="74" t="s">
        <v>1392</v>
      </c>
      <c r="CO615" s="60">
        <v>3</v>
      </c>
      <c r="CP615" s="61" t="s">
        <v>3472</v>
      </c>
      <c r="CQ615" s="60">
        <v>305</v>
      </c>
      <c r="CR615" s="61" t="s">
        <v>4590</v>
      </c>
      <c r="CS615" s="60">
        <v>30501</v>
      </c>
      <c r="CT615" s="61" t="s">
        <v>4591</v>
      </c>
      <c r="CU615" s="62">
        <v>3050101</v>
      </c>
      <c r="CV615" s="63" t="s">
        <v>4592</v>
      </c>
      <c r="CW615" s="100" t="s">
        <v>4624</v>
      </c>
      <c r="CX615" s="100" t="s">
        <v>3472</v>
      </c>
      <c r="CY615" s="100" t="s">
        <v>4590</v>
      </c>
      <c r="CZ615" s="100" t="s">
        <v>4591</v>
      </c>
      <c r="DA615" s="100" t="s">
        <v>4592</v>
      </c>
    </row>
    <row r="616" spans="2:105" ht="114.75" hidden="1" x14ac:dyDescent="0.25">
      <c r="B616" s="99" t="s">
        <v>4673</v>
      </c>
      <c r="C616" s="65" t="s">
        <v>4674</v>
      </c>
      <c r="D616" s="63" t="s">
        <v>3664</v>
      </c>
      <c r="E616" s="65" t="s">
        <v>4618</v>
      </c>
      <c r="F616" s="63" t="s">
        <v>4619</v>
      </c>
      <c r="G616" s="62" t="s">
        <v>183</v>
      </c>
      <c r="H616" s="63" t="s">
        <v>580</v>
      </c>
      <c r="I616" s="63" t="s">
        <v>185</v>
      </c>
      <c r="J616" s="311">
        <v>2015</v>
      </c>
      <c r="K616" s="310">
        <v>0</v>
      </c>
      <c r="L616" s="63" t="s">
        <v>186</v>
      </c>
      <c r="M616" s="63" t="s">
        <v>4675</v>
      </c>
      <c r="N616" s="63" t="s">
        <v>4676</v>
      </c>
      <c r="O616" s="63" t="s">
        <v>4677</v>
      </c>
      <c r="P616" s="164"/>
      <c r="Q616" s="63"/>
      <c r="R616" s="63"/>
      <c r="S616" s="68">
        <v>100</v>
      </c>
      <c r="T616" s="69">
        <v>25</v>
      </c>
      <c r="U616" s="69">
        <v>50</v>
      </c>
      <c r="V616" s="69">
        <v>75</v>
      </c>
      <c r="W616" s="69">
        <v>100</v>
      </c>
      <c r="X616" s="71">
        <v>0</v>
      </c>
      <c r="Y616" s="79"/>
      <c r="Z616" s="79"/>
      <c r="AA616" s="79"/>
      <c r="AB616" s="79"/>
      <c r="AC616" s="79"/>
      <c r="AD616" s="79"/>
      <c r="AE616" s="79"/>
      <c r="AF616" s="79"/>
      <c r="AG616" s="79"/>
      <c r="AH616" s="79"/>
      <c r="AI616" s="79"/>
      <c r="AJ616" s="79"/>
      <c r="AK616" s="71">
        <v>0</v>
      </c>
      <c r="AL616" s="79"/>
      <c r="AM616" s="79"/>
      <c r="AN616" s="79"/>
      <c r="AO616" s="79"/>
      <c r="AP616" s="79"/>
      <c r="AQ616" s="79"/>
      <c r="AR616" s="79"/>
      <c r="AS616" s="79"/>
      <c r="AT616" s="79"/>
      <c r="AU616" s="79"/>
      <c r="AV616" s="79"/>
      <c r="AW616" s="79"/>
      <c r="AX616" s="71">
        <v>0</v>
      </c>
      <c r="AY616" s="79"/>
      <c r="AZ616" s="79"/>
      <c r="BA616" s="79"/>
      <c r="BB616" s="79"/>
      <c r="BC616" s="79"/>
      <c r="BD616" s="79"/>
      <c r="BE616" s="79"/>
      <c r="BF616" s="79"/>
      <c r="BG616" s="79"/>
      <c r="BH616" s="79"/>
      <c r="BI616" s="79"/>
      <c r="BJ616" s="79"/>
      <c r="BK616" s="71">
        <v>0</v>
      </c>
      <c r="BL616" s="79"/>
      <c r="BM616" s="79"/>
      <c r="BN616" s="79"/>
      <c r="BO616" s="79"/>
      <c r="BP616" s="79"/>
      <c r="BQ616" s="79"/>
      <c r="BR616" s="79"/>
      <c r="BS616" s="79"/>
      <c r="BT616" s="79"/>
      <c r="BU616" s="79"/>
      <c r="BV616" s="79"/>
      <c r="BW616" s="79"/>
      <c r="BX616" s="71">
        <v>0</v>
      </c>
      <c r="BY616" s="73">
        <v>0</v>
      </c>
      <c r="BZ616" s="73">
        <v>0</v>
      </c>
      <c r="CA616" s="73">
        <v>0</v>
      </c>
      <c r="CB616" s="73">
        <v>0</v>
      </c>
      <c r="CC616" s="73">
        <v>0</v>
      </c>
      <c r="CD616" s="73">
        <v>0</v>
      </c>
      <c r="CE616" s="73">
        <v>0</v>
      </c>
      <c r="CF616" s="73">
        <v>0</v>
      </c>
      <c r="CG616" s="73">
        <v>0</v>
      </c>
      <c r="CH616" s="73">
        <v>0</v>
      </c>
      <c r="CI616" s="73">
        <v>0</v>
      </c>
      <c r="CJ616" s="73">
        <v>0</v>
      </c>
      <c r="CK616" s="63" t="s">
        <v>4678</v>
      </c>
      <c r="CL616" s="74" t="s">
        <v>3138</v>
      </c>
      <c r="CM616" s="74" t="s">
        <v>3139</v>
      </c>
      <c r="CN616" s="74" t="s">
        <v>1392</v>
      </c>
      <c r="CO616" s="60">
        <v>3</v>
      </c>
      <c r="CP616" s="61" t="s">
        <v>3472</v>
      </c>
      <c r="CQ616" s="60">
        <v>305</v>
      </c>
      <c r="CR616" s="61" t="s">
        <v>4590</v>
      </c>
      <c r="CS616" s="60">
        <v>30501</v>
      </c>
      <c r="CT616" s="61" t="s">
        <v>4591</v>
      </c>
      <c r="CU616" s="62">
        <v>3050101</v>
      </c>
      <c r="CV616" s="63" t="s">
        <v>4592</v>
      </c>
      <c r="CW616" s="100" t="s">
        <v>4624</v>
      </c>
      <c r="CX616" s="100" t="s">
        <v>3472</v>
      </c>
      <c r="CY616" s="100" t="s">
        <v>4590</v>
      </c>
      <c r="CZ616" s="100" t="s">
        <v>4591</v>
      </c>
      <c r="DA616" s="100" t="s">
        <v>4592</v>
      </c>
    </row>
    <row r="617" spans="2:105" ht="114.75" hidden="1" x14ac:dyDescent="0.25">
      <c r="B617" s="99" t="s">
        <v>4679</v>
      </c>
      <c r="C617" s="65" t="s">
        <v>4680</v>
      </c>
      <c r="D617" s="63" t="s">
        <v>3664</v>
      </c>
      <c r="E617" s="65" t="s">
        <v>4618</v>
      </c>
      <c r="F617" s="63" t="s">
        <v>4619</v>
      </c>
      <c r="G617" s="62" t="s">
        <v>183</v>
      </c>
      <c r="H617" s="63" t="s">
        <v>580</v>
      </c>
      <c r="I617" s="63" t="s">
        <v>185</v>
      </c>
      <c r="J617" s="311">
        <v>2015</v>
      </c>
      <c r="K617" s="310">
        <v>0</v>
      </c>
      <c r="L617" s="63" t="s">
        <v>186</v>
      </c>
      <c r="M617" s="63" t="s">
        <v>4681</v>
      </c>
      <c r="N617" s="63" t="s">
        <v>4682</v>
      </c>
      <c r="O617" s="63" t="s">
        <v>4683</v>
      </c>
      <c r="P617" s="164"/>
      <c r="Q617" s="63"/>
      <c r="R617" s="63"/>
      <c r="S617" s="68">
        <v>1</v>
      </c>
      <c r="T617" s="69">
        <v>0</v>
      </c>
      <c r="U617" s="69">
        <v>0</v>
      </c>
      <c r="V617" s="69">
        <v>0</v>
      </c>
      <c r="W617" s="69">
        <v>1</v>
      </c>
      <c r="X617" s="71">
        <v>0</v>
      </c>
      <c r="Y617" s="79"/>
      <c r="Z617" s="79"/>
      <c r="AA617" s="79"/>
      <c r="AB617" s="79"/>
      <c r="AC617" s="79"/>
      <c r="AD617" s="79"/>
      <c r="AE617" s="79"/>
      <c r="AF617" s="79"/>
      <c r="AG617" s="79"/>
      <c r="AH617" s="79"/>
      <c r="AI617" s="79"/>
      <c r="AJ617" s="79"/>
      <c r="AK617" s="71">
        <v>0</v>
      </c>
      <c r="AL617" s="79"/>
      <c r="AM617" s="79"/>
      <c r="AN617" s="79"/>
      <c r="AO617" s="79"/>
      <c r="AP617" s="79"/>
      <c r="AQ617" s="79"/>
      <c r="AR617" s="79"/>
      <c r="AS617" s="79"/>
      <c r="AT617" s="79"/>
      <c r="AU617" s="79"/>
      <c r="AV617" s="79"/>
      <c r="AW617" s="79"/>
      <c r="AX617" s="71">
        <v>0</v>
      </c>
      <c r="AY617" s="79"/>
      <c r="AZ617" s="79"/>
      <c r="BA617" s="79"/>
      <c r="BB617" s="79"/>
      <c r="BC617" s="79"/>
      <c r="BD617" s="79"/>
      <c r="BE617" s="79"/>
      <c r="BF617" s="79"/>
      <c r="BG617" s="79"/>
      <c r="BH617" s="79"/>
      <c r="BI617" s="79"/>
      <c r="BJ617" s="79"/>
      <c r="BK617" s="71">
        <v>0</v>
      </c>
      <c r="BL617" s="79"/>
      <c r="BM617" s="79"/>
      <c r="BN617" s="79"/>
      <c r="BO617" s="79"/>
      <c r="BP617" s="79"/>
      <c r="BQ617" s="79"/>
      <c r="BR617" s="79"/>
      <c r="BS617" s="79"/>
      <c r="BT617" s="79"/>
      <c r="BU617" s="79"/>
      <c r="BV617" s="79"/>
      <c r="BW617" s="79"/>
      <c r="BX617" s="71">
        <v>0</v>
      </c>
      <c r="BY617" s="73">
        <v>0</v>
      </c>
      <c r="BZ617" s="73">
        <v>0</v>
      </c>
      <c r="CA617" s="73">
        <v>0</v>
      </c>
      <c r="CB617" s="73">
        <v>0</v>
      </c>
      <c r="CC617" s="73">
        <v>0</v>
      </c>
      <c r="CD617" s="73">
        <v>0</v>
      </c>
      <c r="CE617" s="73">
        <v>0</v>
      </c>
      <c r="CF617" s="73">
        <v>0</v>
      </c>
      <c r="CG617" s="73">
        <v>0</v>
      </c>
      <c r="CH617" s="73">
        <v>0</v>
      </c>
      <c r="CI617" s="73">
        <v>0</v>
      </c>
      <c r="CJ617" s="73">
        <v>0</v>
      </c>
      <c r="CK617" s="63" t="s">
        <v>4684</v>
      </c>
      <c r="CL617" s="74" t="s">
        <v>3138</v>
      </c>
      <c r="CM617" s="74" t="s">
        <v>3139</v>
      </c>
      <c r="CN617" s="74" t="s">
        <v>1392</v>
      </c>
      <c r="CO617" s="60">
        <v>3</v>
      </c>
      <c r="CP617" s="61" t="s">
        <v>3472</v>
      </c>
      <c r="CQ617" s="60">
        <v>305</v>
      </c>
      <c r="CR617" s="61" t="s">
        <v>4590</v>
      </c>
      <c r="CS617" s="60">
        <v>30501</v>
      </c>
      <c r="CT617" s="61" t="s">
        <v>4591</v>
      </c>
      <c r="CU617" s="62">
        <v>3050101</v>
      </c>
      <c r="CV617" s="63" t="s">
        <v>4592</v>
      </c>
      <c r="CW617" s="100" t="s">
        <v>4624</v>
      </c>
      <c r="CX617" s="100" t="s">
        <v>3472</v>
      </c>
      <c r="CY617" s="100" t="s">
        <v>4590</v>
      </c>
      <c r="CZ617" s="100" t="s">
        <v>4591</v>
      </c>
      <c r="DA617" s="100" t="s">
        <v>4592</v>
      </c>
    </row>
    <row r="618" spans="2:105" ht="76.5" hidden="1" x14ac:dyDescent="0.25">
      <c r="B618" s="99" t="s">
        <v>4685</v>
      </c>
      <c r="C618" s="65" t="s">
        <v>4686</v>
      </c>
      <c r="D618" s="63" t="s">
        <v>4687</v>
      </c>
      <c r="E618" s="65" t="s">
        <v>4688</v>
      </c>
      <c r="F618" s="63" t="s">
        <v>4689</v>
      </c>
      <c r="G618" s="62" t="s">
        <v>183</v>
      </c>
      <c r="H618" s="63" t="s">
        <v>184</v>
      </c>
      <c r="I618" s="63" t="s">
        <v>185</v>
      </c>
      <c r="J618" s="311">
        <v>2015</v>
      </c>
      <c r="K618" s="310">
        <v>31900349000</v>
      </c>
      <c r="L618" s="63" t="s">
        <v>242</v>
      </c>
      <c r="M618" s="63" t="s">
        <v>4690</v>
      </c>
      <c r="N618" s="63" t="s">
        <v>4691</v>
      </c>
      <c r="O618" s="63" t="s">
        <v>4692</v>
      </c>
      <c r="P618" s="164"/>
      <c r="Q618" s="63"/>
      <c r="R618" s="63"/>
      <c r="S618" s="68">
        <v>25</v>
      </c>
      <c r="T618" s="69">
        <v>21</v>
      </c>
      <c r="U618" s="69">
        <v>22</v>
      </c>
      <c r="V618" s="69">
        <v>23</v>
      </c>
      <c r="W618" s="69">
        <v>25</v>
      </c>
      <c r="X618" s="71">
        <v>12173399926</v>
      </c>
      <c r="Y618" s="79"/>
      <c r="Z618" s="79"/>
      <c r="AA618" s="79"/>
      <c r="AB618" s="79"/>
      <c r="AC618" s="79"/>
      <c r="AD618" s="79"/>
      <c r="AE618" s="79"/>
      <c r="AF618" s="97">
        <v>12173399926</v>
      </c>
      <c r="AG618" s="79"/>
      <c r="AH618" s="79"/>
      <c r="AI618" s="79"/>
      <c r="AJ618" s="79"/>
      <c r="AK618" s="71">
        <v>13038126757.732</v>
      </c>
      <c r="AL618" s="79"/>
      <c r="AM618" s="79"/>
      <c r="AN618" s="79"/>
      <c r="AO618" s="79"/>
      <c r="AP618" s="79"/>
      <c r="AQ618" s="79"/>
      <c r="AR618" s="79"/>
      <c r="AS618" s="97">
        <v>13038126757.732</v>
      </c>
      <c r="AT618" s="79"/>
      <c r="AU618" s="79"/>
      <c r="AV618" s="79"/>
      <c r="AW618" s="79"/>
      <c r="AX618" s="71">
        <v>13227924269.641279</v>
      </c>
      <c r="AY618" s="79"/>
      <c r="AZ618" s="79"/>
      <c r="BA618" s="79"/>
      <c r="BB618" s="79"/>
      <c r="BC618" s="79"/>
      <c r="BD618" s="79"/>
      <c r="BE618" s="79"/>
      <c r="BF618" s="97">
        <v>13227924269.641279</v>
      </c>
      <c r="BG618" s="79"/>
      <c r="BH618" s="79"/>
      <c r="BI618" s="79"/>
      <c r="BJ618" s="79"/>
      <c r="BK618" s="71">
        <v>13406033612.84293</v>
      </c>
      <c r="BL618" s="79"/>
      <c r="BM618" s="79"/>
      <c r="BN618" s="79"/>
      <c r="BO618" s="79"/>
      <c r="BP618" s="79"/>
      <c r="BQ618" s="79"/>
      <c r="BR618" s="79"/>
      <c r="BS618" s="97">
        <v>13406033612.84293</v>
      </c>
      <c r="BT618" s="79"/>
      <c r="BU618" s="79"/>
      <c r="BV618" s="79"/>
      <c r="BW618" s="79"/>
      <c r="BX618" s="71">
        <v>51845484566.216217</v>
      </c>
      <c r="BY618" s="73">
        <v>0</v>
      </c>
      <c r="BZ618" s="73">
        <v>0</v>
      </c>
      <c r="CA618" s="73">
        <v>0</v>
      </c>
      <c r="CB618" s="73">
        <v>0</v>
      </c>
      <c r="CC618" s="73">
        <v>0</v>
      </c>
      <c r="CD618" s="73">
        <v>0</v>
      </c>
      <c r="CE618" s="73">
        <v>0</v>
      </c>
      <c r="CF618" s="73">
        <v>51845484566.216217</v>
      </c>
      <c r="CG618" s="73">
        <v>0</v>
      </c>
      <c r="CH618" s="73">
        <v>0</v>
      </c>
      <c r="CI618" s="73">
        <v>0</v>
      </c>
      <c r="CJ618" s="73">
        <v>0</v>
      </c>
      <c r="CK618" s="63" t="s">
        <v>4693</v>
      </c>
      <c r="CL618" s="74" t="s">
        <v>193</v>
      </c>
      <c r="CM618" s="74" t="s">
        <v>194</v>
      </c>
      <c r="CN618" s="74" t="s">
        <v>1392</v>
      </c>
      <c r="CO618" s="60">
        <v>3</v>
      </c>
      <c r="CP618" s="61" t="s">
        <v>3472</v>
      </c>
      <c r="CQ618" s="60">
        <v>305</v>
      </c>
      <c r="CR618" s="61" t="s">
        <v>4590</v>
      </c>
      <c r="CS618" s="60">
        <v>30501</v>
      </c>
      <c r="CT618" s="61" t="s">
        <v>4591</v>
      </c>
      <c r="CU618" s="62">
        <v>3050102</v>
      </c>
      <c r="CV618" s="63" t="s">
        <v>4694</v>
      </c>
      <c r="CW618" s="100" t="s">
        <v>4695</v>
      </c>
      <c r="CX618" s="100" t="s">
        <v>3472</v>
      </c>
      <c r="CY618" s="100" t="s">
        <v>4590</v>
      </c>
      <c r="CZ618" s="100" t="s">
        <v>4591</v>
      </c>
      <c r="DA618" s="100" t="s">
        <v>4694</v>
      </c>
    </row>
    <row r="619" spans="2:105" ht="76.5" hidden="1" x14ac:dyDescent="0.25">
      <c r="B619" s="99" t="s">
        <v>4696</v>
      </c>
      <c r="C619" s="65" t="s">
        <v>4697</v>
      </c>
      <c r="D619" s="63" t="s">
        <v>4698</v>
      </c>
      <c r="E619" s="65" t="s">
        <v>4688</v>
      </c>
      <c r="F619" s="63" t="s">
        <v>4689</v>
      </c>
      <c r="G619" s="62" t="s">
        <v>240</v>
      </c>
      <c r="H619" s="63" t="s">
        <v>184</v>
      </c>
      <c r="I619" s="63" t="s">
        <v>185</v>
      </c>
      <c r="J619" s="311">
        <v>2015</v>
      </c>
      <c r="K619" s="310" t="s">
        <v>4699</v>
      </c>
      <c r="L619" s="63" t="s">
        <v>242</v>
      </c>
      <c r="M619" s="63" t="s">
        <v>4700</v>
      </c>
      <c r="N619" s="63" t="s">
        <v>4701</v>
      </c>
      <c r="O619" s="63" t="s">
        <v>4702</v>
      </c>
      <c r="P619" s="164"/>
      <c r="Q619" s="63" t="s">
        <v>232</v>
      </c>
      <c r="R619" s="63"/>
      <c r="S619" s="68">
        <v>10</v>
      </c>
      <c r="T619" s="69">
        <v>10</v>
      </c>
      <c r="U619" s="69">
        <v>10</v>
      </c>
      <c r="V619" s="69">
        <v>10</v>
      </c>
      <c r="W619" s="69">
        <v>10</v>
      </c>
      <c r="X619" s="71">
        <v>10646395000</v>
      </c>
      <c r="Y619" s="79"/>
      <c r="Z619" s="79"/>
      <c r="AA619" s="79"/>
      <c r="AB619" s="79"/>
      <c r="AC619" s="79"/>
      <c r="AD619" s="79"/>
      <c r="AE619" s="79"/>
      <c r="AF619" s="78">
        <v>10646395000</v>
      </c>
      <c r="AG619" s="79"/>
      <c r="AH619" s="79"/>
      <c r="AI619" s="79"/>
      <c r="AJ619" s="79"/>
      <c r="AK619" s="71">
        <v>11178714750</v>
      </c>
      <c r="AL619" s="79"/>
      <c r="AM619" s="79"/>
      <c r="AN619" s="79"/>
      <c r="AO619" s="79"/>
      <c r="AP619" s="79"/>
      <c r="AQ619" s="79"/>
      <c r="AR619" s="79"/>
      <c r="AS619" s="79">
        <v>11178714750</v>
      </c>
      <c r="AT619" s="79"/>
      <c r="AU619" s="79"/>
      <c r="AV619" s="79"/>
      <c r="AW619" s="79"/>
      <c r="AX619" s="71">
        <v>11737650487.5</v>
      </c>
      <c r="AY619" s="79"/>
      <c r="AZ619" s="79"/>
      <c r="BA619" s="79"/>
      <c r="BB619" s="79"/>
      <c r="BC619" s="79"/>
      <c r="BD619" s="79"/>
      <c r="BE619" s="79"/>
      <c r="BF619" s="79">
        <v>11737650487.5</v>
      </c>
      <c r="BG619" s="79"/>
      <c r="BH619" s="79"/>
      <c r="BI619" s="79"/>
      <c r="BJ619" s="79"/>
      <c r="BK619" s="71">
        <v>12324533011.875</v>
      </c>
      <c r="BL619" s="79"/>
      <c r="BM619" s="79"/>
      <c r="BN619" s="79"/>
      <c r="BO619" s="79"/>
      <c r="BP619" s="79"/>
      <c r="BQ619" s="79"/>
      <c r="BR619" s="79"/>
      <c r="BS619" s="79">
        <v>12324533011.875</v>
      </c>
      <c r="BT619" s="79"/>
      <c r="BU619" s="79"/>
      <c r="BV619" s="79"/>
      <c r="BW619" s="79"/>
      <c r="BX619" s="71">
        <v>45887293249.375</v>
      </c>
      <c r="BY619" s="73">
        <v>0</v>
      </c>
      <c r="BZ619" s="73">
        <v>0</v>
      </c>
      <c r="CA619" s="73">
        <v>0</v>
      </c>
      <c r="CB619" s="73">
        <v>0</v>
      </c>
      <c r="CC619" s="73">
        <v>0</v>
      </c>
      <c r="CD619" s="73">
        <v>0</v>
      </c>
      <c r="CE619" s="73">
        <v>0</v>
      </c>
      <c r="CF619" s="73">
        <v>45887293249.375</v>
      </c>
      <c r="CG619" s="73">
        <v>0</v>
      </c>
      <c r="CH619" s="73">
        <v>0</v>
      </c>
      <c r="CI619" s="73">
        <v>0</v>
      </c>
      <c r="CJ619" s="73">
        <v>0</v>
      </c>
      <c r="CK619" s="63" t="s">
        <v>4703</v>
      </c>
      <c r="CL619" s="74" t="s">
        <v>193</v>
      </c>
      <c r="CM619" s="74" t="s">
        <v>194</v>
      </c>
      <c r="CN619" s="74" t="s">
        <v>1392</v>
      </c>
      <c r="CO619" s="60">
        <v>3</v>
      </c>
      <c r="CP619" s="61" t="s">
        <v>3472</v>
      </c>
      <c r="CQ619" s="60">
        <v>305</v>
      </c>
      <c r="CR619" s="61" t="s">
        <v>4590</v>
      </c>
      <c r="CS619" s="60">
        <v>30501</v>
      </c>
      <c r="CT619" s="61" t="s">
        <v>4591</v>
      </c>
      <c r="CU619" s="62">
        <v>3050102</v>
      </c>
      <c r="CV619" s="63" t="s">
        <v>4694</v>
      </c>
      <c r="CW619" s="100" t="s">
        <v>4695</v>
      </c>
      <c r="CX619" s="100" t="s">
        <v>3472</v>
      </c>
      <c r="CY619" s="100" t="s">
        <v>4590</v>
      </c>
      <c r="CZ619" s="100" t="s">
        <v>4591</v>
      </c>
      <c r="DA619" s="100" t="s">
        <v>4694</v>
      </c>
    </row>
    <row r="620" spans="2:105" ht="76.5" hidden="1" x14ac:dyDescent="0.25">
      <c r="B620" s="65" t="s">
        <v>4704</v>
      </c>
      <c r="C620" s="153" t="s">
        <v>4705</v>
      </c>
      <c r="D620" s="63" t="s">
        <v>1104</v>
      </c>
      <c r="E620" s="65" t="s">
        <v>4688</v>
      </c>
      <c r="F620" s="63" t="s">
        <v>4689</v>
      </c>
      <c r="G620" s="62" t="s">
        <v>183</v>
      </c>
      <c r="H620" s="63" t="s">
        <v>580</v>
      </c>
      <c r="I620" s="63" t="s">
        <v>185</v>
      </c>
      <c r="J620" s="311">
        <v>2015</v>
      </c>
      <c r="K620" s="310">
        <v>106616000000</v>
      </c>
      <c r="L620" s="63" t="s">
        <v>242</v>
      </c>
      <c r="M620" s="63" t="s">
        <v>4706</v>
      </c>
      <c r="N620" s="63" t="s">
        <v>4707</v>
      </c>
      <c r="O620" s="63" t="s">
        <v>4708</v>
      </c>
      <c r="P620" s="164"/>
      <c r="Q620" s="63" t="s">
        <v>232</v>
      </c>
      <c r="R620" s="63"/>
      <c r="S620" s="68">
        <v>118727750</v>
      </c>
      <c r="T620" s="170">
        <v>118727750</v>
      </c>
      <c r="U620" s="170">
        <v>118727750</v>
      </c>
      <c r="V620" s="170">
        <v>118727750</v>
      </c>
      <c r="W620" s="170">
        <v>118727750</v>
      </c>
      <c r="X620" s="71">
        <v>5070000000</v>
      </c>
      <c r="Y620" s="79"/>
      <c r="Z620" s="79"/>
      <c r="AA620" s="79"/>
      <c r="AB620" s="79"/>
      <c r="AC620" s="79"/>
      <c r="AD620" s="79"/>
      <c r="AE620" s="79"/>
      <c r="AF620" s="101">
        <v>5070000000</v>
      </c>
      <c r="AG620" s="79"/>
      <c r="AH620" s="79"/>
      <c r="AI620" s="79"/>
      <c r="AJ620" s="79"/>
      <c r="AK620" s="71">
        <v>5224000000</v>
      </c>
      <c r="AL620" s="79"/>
      <c r="AM620" s="79"/>
      <c r="AN620" s="79"/>
      <c r="AO620" s="79"/>
      <c r="AP620" s="79"/>
      <c r="AQ620" s="79"/>
      <c r="AR620" s="79"/>
      <c r="AS620" s="101">
        <v>5224000000</v>
      </c>
      <c r="AT620" s="79"/>
      <c r="AU620" s="79"/>
      <c r="AV620" s="79"/>
      <c r="AW620" s="79"/>
      <c r="AX620" s="71">
        <v>5389000000</v>
      </c>
      <c r="AY620" s="79"/>
      <c r="AZ620" s="79"/>
      <c r="BA620" s="79"/>
      <c r="BB620" s="79"/>
      <c r="BC620" s="79"/>
      <c r="BD620" s="79"/>
      <c r="BE620" s="79"/>
      <c r="BF620" s="101">
        <v>5389000000</v>
      </c>
      <c r="BG620" s="79"/>
      <c r="BH620" s="79"/>
      <c r="BI620" s="79"/>
      <c r="BJ620" s="79"/>
      <c r="BK620" s="71">
        <v>5569000000</v>
      </c>
      <c r="BL620" s="79"/>
      <c r="BM620" s="79"/>
      <c r="BN620" s="79"/>
      <c r="BO620" s="79"/>
      <c r="BP620" s="79"/>
      <c r="BQ620" s="79"/>
      <c r="BR620" s="79"/>
      <c r="BS620" s="101">
        <v>5569000000</v>
      </c>
      <c r="BT620" s="79"/>
      <c r="BU620" s="79"/>
      <c r="BV620" s="79"/>
      <c r="BW620" s="79"/>
      <c r="BX620" s="71">
        <v>21252000000</v>
      </c>
      <c r="BY620" s="73">
        <v>0</v>
      </c>
      <c r="BZ620" s="73">
        <v>0</v>
      </c>
      <c r="CA620" s="73">
        <v>0</v>
      </c>
      <c r="CB620" s="73">
        <v>0</v>
      </c>
      <c r="CC620" s="73">
        <v>0</v>
      </c>
      <c r="CD620" s="73">
        <v>0</v>
      </c>
      <c r="CE620" s="73">
        <v>0</v>
      </c>
      <c r="CF620" s="73">
        <v>21252000000</v>
      </c>
      <c r="CG620" s="73">
        <v>0</v>
      </c>
      <c r="CH620" s="73">
        <v>0</v>
      </c>
      <c r="CI620" s="73">
        <v>0</v>
      </c>
      <c r="CJ620" s="73">
        <v>0</v>
      </c>
      <c r="CK620" s="63" t="s">
        <v>4709</v>
      </c>
      <c r="CL620" s="74" t="s">
        <v>3138</v>
      </c>
      <c r="CM620" s="74" t="s">
        <v>3139</v>
      </c>
      <c r="CN620" s="74" t="s">
        <v>1392</v>
      </c>
      <c r="CO620" s="60">
        <v>3</v>
      </c>
      <c r="CP620" s="61" t="s">
        <v>3472</v>
      </c>
      <c r="CQ620" s="60">
        <v>305</v>
      </c>
      <c r="CR620" s="61" t="s">
        <v>4590</v>
      </c>
      <c r="CS620" s="60">
        <v>30501</v>
      </c>
      <c r="CT620" s="61" t="s">
        <v>4591</v>
      </c>
      <c r="CU620" s="62">
        <v>3050102</v>
      </c>
      <c r="CV620" s="63" t="s">
        <v>4694</v>
      </c>
      <c r="CW620" s="100" t="s">
        <v>4695</v>
      </c>
      <c r="CX620" s="100" t="s">
        <v>3472</v>
      </c>
      <c r="CY620" s="100" t="s">
        <v>4590</v>
      </c>
      <c r="CZ620" s="100" t="s">
        <v>4591</v>
      </c>
      <c r="DA620" s="100" t="s">
        <v>4694</v>
      </c>
    </row>
    <row r="621" spans="2:105" ht="76.5" hidden="1" x14ac:dyDescent="0.25">
      <c r="B621" s="65" t="s">
        <v>4710</v>
      </c>
      <c r="C621" s="153" t="s">
        <v>4711</v>
      </c>
      <c r="D621" s="63" t="s">
        <v>1104</v>
      </c>
      <c r="E621" s="65" t="s">
        <v>4688</v>
      </c>
      <c r="F621" s="63" t="s">
        <v>4689</v>
      </c>
      <c r="G621" s="62" t="s">
        <v>183</v>
      </c>
      <c r="H621" s="63" t="s">
        <v>580</v>
      </c>
      <c r="I621" s="63" t="s">
        <v>185</v>
      </c>
      <c r="J621" s="311">
        <v>2015</v>
      </c>
      <c r="K621" s="310">
        <v>106609000000</v>
      </c>
      <c r="L621" s="63" t="s">
        <v>242</v>
      </c>
      <c r="M621" s="63" t="s">
        <v>4712</v>
      </c>
      <c r="N621" s="63" t="s">
        <v>4713</v>
      </c>
      <c r="O621" s="63" t="s">
        <v>4714</v>
      </c>
      <c r="P621" s="164"/>
      <c r="Q621" s="63" t="s">
        <v>232</v>
      </c>
      <c r="R621" s="63"/>
      <c r="S621" s="68">
        <v>791558000000</v>
      </c>
      <c r="T621" s="170">
        <v>175000000000</v>
      </c>
      <c r="U621" s="170">
        <v>364459000000</v>
      </c>
      <c r="V621" s="170">
        <v>569549000000</v>
      </c>
      <c r="W621" s="170">
        <v>791558000000</v>
      </c>
      <c r="X621" s="71">
        <v>2880000000</v>
      </c>
      <c r="Y621" s="79"/>
      <c r="Z621" s="79"/>
      <c r="AA621" s="79"/>
      <c r="AB621" s="79"/>
      <c r="AC621" s="79"/>
      <c r="AD621" s="79"/>
      <c r="AE621" s="79"/>
      <c r="AF621" s="101">
        <v>2880000000</v>
      </c>
      <c r="AG621" s="79"/>
      <c r="AH621" s="79"/>
      <c r="AI621" s="79"/>
      <c r="AJ621" s="79"/>
      <c r="AK621" s="71">
        <v>3110400000</v>
      </c>
      <c r="AL621" s="79"/>
      <c r="AM621" s="79"/>
      <c r="AN621" s="79"/>
      <c r="AO621" s="79"/>
      <c r="AP621" s="79"/>
      <c r="AQ621" s="79"/>
      <c r="AR621" s="79"/>
      <c r="AS621" s="79">
        <v>3110400000</v>
      </c>
      <c r="AT621" s="79"/>
      <c r="AU621" s="79"/>
      <c r="AV621" s="79"/>
      <c r="AW621" s="79"/>
      <c r="AX621" s="71">
        <v>3359232000</v>
      </c>
      <c r="AY621" s="79"/>
      <c r="AZ621" s="79"/>
      <c r="BA621" s="79"/>
      <c r="BB621" s="79"/>
      <c r="BC621" s="79"/>
      <c r="BD621" s="79"/>
      <c r="BE621" s="79"/>
      <c r="BF621" s="79">
        <v>3359232000</v>
      </c>
      <c r="BG621" s="79"/>
      <c r="BH621" s="79"/>
      <c r="BI621" s="79"/>
      <c r="BJ621" s="79"/>
      <c r="BK621" s="71">
        <v>3627970560.0000005</v>
      </c>
      <c r="BL621" s="79"/>
      <c r="BM621" s="79"/>
      <c r="BN621" s="79"/>
      <c r="BO621" s="79"/>
      <c r="BP621" s="79"/>
      <c r="BQ621" s="79"/>
      <c r="BR621" s="79"/>
      <c r="BS621" s="79">
        <v>3627970560.0000005</v>
      </c>
      <c r="BT621" s="79"/>
      <c r="BU621" s="79"/>
      <c r="BV621" s="79"/>
      <c r="BW621" s="79"/>
      <c r="BX621" s="71">
        <v>12977602560</v>
      </c>
      <c r="BY621" s="73">
        <v>0</v>
      </c>
      <c r="BZ621" s="73">
        <v>0</v>
      </c>
      <c r="CA621" s="73">
        <v>0</v>
      </c>
      <c r="CB621" s="73">
        <v>0</v>
      </c>
      <c r="CC621" s="73">
        <v>0</v>
      </c>
      <c r="CD621" s="73">
        <v>0</v>
      </c>
      <c r="CE621" s="73">
        <v>0</v>
      </c>
      <c r="CF621" s="73">
        <v>12977602560</v>
      </c>
      <c r="CG621" s="73">
        <v>0</v>
      </c>
      <c r="CH621" s="73">
        <v>0</v>
      </c>
      <c r="CI621" s="73">
        <v>0</v>
      </c>
      <c r="CJ621" s="73">
        <v>0</v>
      </c>
      <c r="CK621" s="63" t="s">
        <v>4715</v>
      </c>
      <c r="CL621" s="74" t="s">
        <v>3138</v>
      </c>
      <c r="CM621" s="74" t="s">
        <v>3139</v>
      </c>
      <c r="CN621" s="74" t="s">
        <v>1392</v>
      </c>
      <c r="CO621" s="60">
        <v>3</v>
      </c>
      <c r="CP621" s="61" t="s">
        <v>3472</v>
      </c>
      <c r="CQ621" s="60">
        <v>305</v>
      </c>
      <c r="CR621" s="61" t="s">
        <v>4590</v>
      </c>
      <c r="CS621" s="60">
        <v>30501</v>
      </c>
      <c r="CT621" s="61" t="s">
        <v>4591</v>
      </c>
      <c r="CU621" s="62">
        <v>3050102</v>
      </c>
      <c r="CV621" s="63" t="s">
        <v>4694</v>
      </c>
      <c r="CW621" s="100" t="s">
        <v>4695</v>
      </c>
      <c r="CX621" s="100" t="s">
        <v>3472</v>
      </c>
      <c r="CY621" s="100" t="s">
        <v>4590</v>
      </c>
      <c r="CZ621" s="100" t="s">
        <v>4591</v>
      </c>
      <c r="DA621" s="100" t="s">
        <v>4694</v>
      </c>
    </row>
    <row r="622" spans="2:105" ht="153" hidden="1" x14ac:dyDescent="0.25">
      <c r="B622" s="65" t="s">
        <v>4716</v>
      </c>
      <c r="C622" s="65" t="s">
        <v>4717</v>
      </c>
      <c r="D622" s="63" t="s">
        <v>4718</v>
      </c>
      <c r="E622" s="65" t="s">
        <v>4719</v>
      </c>
      <c r="F622" s="63" t="s">
        <v>4720</v>
      </c>
      <c r="G622" s="62" t="s">
        <v>183</v>
      </c>
      <c r="H622" s="63" t="s">
        <v>580</v>
      </c>
      <c r="I622" s="63" t="s">
        <v>185</v>
      </c>
      <c r="J622" s="311">
        <v>2015</v>
      </c>
      <c r="K622" s="310">
        <v>0</v>
      </c>
      <c r="L622" s="63" t="s">
        <v>242</v>
      </c>
      <c r="M622" s="63" t="s">
        <v>4721</v>
      </c>
      <c r="N622" s="63" t="s">
        <v>4722</v>
      </c>
      <c r="O622" s="77" t="s">
        <v>4723</v>
      </c>
      <c r="P622" s="164" t="s">
        <v>3979</v>
      </c>
      <c r="Q622" s="63" t="s">
        <v>4724</v>
      </c>
      <c r="R622" s="63"/>
      <c r="S622" s="68">
        <v>31</v>
      </c>
      <c r="T622" s="69">
        <v>7</v>
      </c>
      <c r="U622" s="69">
        <v>15</v>
      </c>
      <c r="V622" s="69">
        <v>23</v>
      </c>
      <c r="W622" s="69">
        <v>31</v>
      </c>
      <c r="X622" s="71">
        <v>993000000</v>
      </c>
      <c r="Y622" s="79"/>
      <c r="Z622" s="79"/>
      <c r="AA622" s="79"/>
      <c r="AB622" s="79"/>
      <c r="AC622" s="79"/>
      <c r="AD622" s="79"/>
      <c r="AE622" s="79"/>
      <c r="AF622" s="171">
        <v>993000000</v>
      </c>
      <c r="AG622" s="79"/>
      <c r="AH622" s="79"/>
      <c r="AI622" s="79"/>
      <c r="AJ622" s="79"/>
      <c r="AK622" s="71">
        <v>1241500000</v>
      </c>
      <c r="AL622" s="79"/>
      <c r="AM622" s="79"/>
      <c r="AN622" s="79"/>
      <c r="AO622" s="79"/>
      <c r="AP622" s="79"/>
      <c r="AQ622" s="79"/>
      <c r="AR622" s="79"/>
      <c r="AS622" s="171">
        <v>1241500000</v>
      </c>
      <c r="AT622" s="79"/>
      <c r="AU622" s="79"/>
      <c r="AV622" s="79"/>
      <c r="AW622" s="79"/>
      <c r="AX622" s="71">
        <v>1489800000</v>
      </c>
      <c r="AY622" s="79"/>
      <c r="AZ622" s="79"/>
      <c r="BA622" s="79"/>
      <c r="BB622" s="79"/>
      <c r="BC622" s="79"/>
      <c r="BD622" s="79"/>
      <c r="BE622" s="79"/>
      <c r="BF622" s="171">
        <v>1489800000</v>
      </c>
      <c r="BG622" s="79"/>
      <c r="BH622" s="79"/>
      <c r="BI622" s="79"/>
      <c r="BJ622" s="79"/>
      <c r="BK622" s="71">
        <v>1738500000</v>
      </c>
      <c r="BL622" s="79"/>
      <c r="BM622" s="79"/>
      <c r="BN622" s="79"/>
      <c r="BO622" s="79"/>
      <c r="BP622" s="79"/>
      <c r="BQ622" s="79"/>
      <c r="BR622" s="79"/>
      <c r="BS622" s="171">
        <v>1738500000</v>
      </c>
      <c r="BT622" s="79"/>
      <c r="BU622" s="79"/>
      <c r="BV622" s="79"/>
      <c r="BW622" s="79"/>
      <c r="BX622" s="71">
        <v>5462800000</v>
      </c>
      <c r="BY622" s="73">
        <v>0</v>
      </c>
      <c r="BZ622" s="73">
        <v>0</v>
      </c>
      <c r="CA622" s="73">
        <v>0</v>
      </c>
      <c r="CB622" s="73">
        <v>0</v>
      </c>
      <c r="CC622" s="73">
        <v>0</v>
      </c>
      <c r="CD622" s="73">
        <v>0</v>
      </c>
      <c r="CE622" s="73">
        <v>0</v>
      </c>
      <c r="CF622" s="73">
        <v>5462800000</v>
      </c>
      <c r="CG622" s="73">
        <v>0</v>
      </c>
      <c r="CH622" s="73">
        <v>0</v>
      </c>
      <c r="CI622" s="73">
        <v>0</v>
      </c>
      <c r="CJ622" s="73">
        <v>0</v>
      </c>
      <c r="CK622" s="63" t="s">
        <v>4725</v>
      </c>
      <c r="CL622" s="74" t="s">
        <v>3138</v>
      </c>
      <c r="CM622" s="74" t="s">
        <v>3139</v>
      </c>
      <c r="CN622" s="74" t="s">
        <v>1392</v>
      </c>
      <c r="CO622" s="60">
        <v>3</v>
      </c>
      <c r="CP622" s="61" t="s">
        <v>3472</v>
      </c>
      <c r="CQ622" s="60">
        <v>305</v>
      </c>
      <c r="CR622" s="61" t="s">
        <v>4590</v>
      </c>
      <c r="CS622" s="60">
        <v>30501</v>
      </c>
      <c r="CT622" s="61" t="s">
        <v>4591</v>
      </c>
      <c r="CU622" s="62">
        <v>3050102</v>
      </c>
      <c r="CV622" s="63" t="s">
        <v>4694</v>
      </c>
      <c r="CW622" s="100" t="s">
        <v>4726</v>
      </c>
      <c r="CX622" s="100" t="s">
        <v>3472</v>
      </c>
      <c r="CY622" s="100" t="s">
        <v>4590</v>
      </c>
      <c r="CZ622" s="100" t="s">
        <v>4591</v>
      </c>
      <c r="DA622" s="100" t="s">
        <v>4694</v>
      </c>
    </row>
    <row r="623" spans="2:105" ht="153" hidden="1" x14ac:dyDescent="0.25">
      <c r="B623" s="65" t="s">
        <v>4727</v>
      </c>
      <c r="C623" s="65" t="s">
        <v>4728</v>
      </c>
      <c r="D623" s="63" t="s">
        <v>4718</v>
      </c>
      <c r="E623" s="65" t="s">
        <v>4719</v>
      </c>
      <c r="F623" s="63" t="s">
        <v>4720</v>
      </c>
      <c r="G623" s="62" t="s">
        <v>183</v>
      </c>
      <c r="H623" s="63" t="s">
        <v>580</v>
      </c>
      <c r="I623" s="63" t="s">
        <v>185</v>
      </c>
      <c r="J623" s="311">
        <v>2015</v>
      </c>
      <c r="K623" s="310">
        <v>0</v>
      </c>
      <c r="L623" s="63" t="s">
        <v>242</v>
      </c>
      <c r="M623" s="63" t="s">
        <v>4729</v>
      </c>
      <c r="N623" s="63" t="s">
        <v>4730</v>
      </c>
      <c r="O623" s="77" t="s">
        <v>4731</v>
      </c>
      <c r="P623" s="164" t="s">
        <v>3979</v>
      </c>
      <c r="Q623" s="63" t="s">
        <v>4724</v>
      </c>
      <c r="R623" s="63"/>
      <c r="S623" s="68">
        <v>42</v>
      </c>
      <c r="T623" s="69">
        <v>10</v>
      </c>
      <c r="U623" s="69">
        <v>20</v>
      </c>
      <c r="V623" s="69">
        <v>31</v>
      </c>
      <c r="W623" s="69">
        <v>42</v>
      </c>
      <c r="X623" s="71">
        <v>0</v>
      </c>
      <c r="Y623" s="79"/>
      <c r="Z623" s="79"/>
      <c r="AA623" s="79"/>
      <c r="AB623" s="79"/>
      <c r="AC623" s="79"/>
      <c r="AD623" s="79"/>
      <c r="AE623" s="79"/>
      <c r="AF623" s="79"/>
      <c r="AG623" s="79"/>
      <c r="AH623" s="79"/>
      <c r="AI623" s="79"/>
      <c r="AJ623" s="79"/>
      <c r="AK623" s="71">
        <v>0</v>
      </c>
      <c r="AL623" s="79"/>
      <c r="AM623" s="79"/>
      <c r="AN623" s="79"/>
      <c r="AO623" s="79"/>
      <c r="AP623" s="79"/>
      <c r="AQ623" s="79"/>
      <c r="AR623" s="79"/>
      <c r="AS623" s="79"/>
      <c r="AT623" s="79"/>
      <c r="AU623" s="79"/>
      <c r="AV623" s="79"/>
      <c r="AW623" s="79"/>
      <c r="AX623" s="71">
        <v>0</v>
      </c>
      <c r="AY623" s="79"/>
      <c r="AZ623" s="79"/>
      <c r="BA623" s="79"/>
      <c r="BB623" s="79"/>
      <c r="BC623" s="79"/>
      <c r="BD623" s="79"/>
      <c r="BE623" s="79"/>
      <c r="BF623" s="79"/>
      <c r="BG623" s="79"/>
      <c r="BH623" s="79"/>
      <c r="BI623" s="79"/>
      <c r="BJ623" s="79"/>
      <c r="BK623" s="71">
        <v>0</v>
      </c>
      <c r="BL623" s="79"/>
      <c r="BM623" s="79"/>
      <c r="BN623" s="79"/>
      <c r="BO623" s="79"/>
      <c r="BP623" s="79"/>
      <c r="BQ623" s="79"/>
      <c r="BR623" s="79"/>
      <c r="BS623" s="79"/>
      <c r="BT623" s="79"/>
      <c r="BU623" s="79"/>
      <c r="BV623" s="79"/>
      <c r="BW623" s="79"/>
      <c r="BX623" s="71">
        <v>0</v>
      </c>
      <c r="BY623" s="73">
        <v>0</v>
      </c>
      <c r="BZ623" s="73">
        <v>0</v>
      </c>
      <c r="CA623" s="73">
        <v>0</v>
      </c>
      <c r="CB623" s="73">
        <v>0</v>
      </c>
      <c r="CC623" s="73">
        <v>0</v>
      </c>
      <c r="CD623" s="73">
        <v>0</v>
      </c>
      <c r="CE623" s="73">
        <v>0</v>
      </c>
      <c r="CF623" s="73">
        <v>0</v>
      </c>
      <c r="CG623" s="73">
        <v>0</v>
      </c>
      <c r="CH623" s="73">
        <v>0</v>
      </c>
      <c r="CI623" s="73">
        <v>0</v>
      </c>
      <c r="CJ623" s="73">
        <v>0</v>
      </c>
      <c r="CK623" s="87" t="s">
        <v>4732</v>
      </c>
      <c r="CL623" s="90" t="s">
        <v>3138</v>
      </c>
      <c r="CM623" s="90" t="s">
        <v>3139</v>
      </c>
      <c r="CN623" s="90" t="s">
        <v>1392</v>
      </c>
      <c r="CO623" s="60">
        <v>3</v>
      </c>
      <c r="CP623" s="61" t="s">
        <v>3472</v>
      </c>
      <c r="CQ623" s="60">
        <v>305</v>
      </c>
      <c r="CR623" s="61" t="s">
        <v>4590</v>
      </c>
      <c r="CS623" s="60">
        <v>30501</v>
      </c>
      <c r="CT623" s="61" t="s">
        <v>4591</v>
      </c>
      <c r="CU623" s="62">
        <v>3050102</v>
      </c>
      <c r="CV623" s="63" t="s">
        <v>4694</v>
      </c>
      <c r="CW623" s="100" t="s">
        <v>4726</v>
      </c>
      <c r="CX623" s="100" t="s">
        <v>3472</v>
      </c>
      <c r="CY623" s="100" t="s">
        <v>4590</v>
      </c>
      <c r="CZ623" s="100" t="s">
        <v>4591</v>
      </c>
      <c r="DA623" s="100" t="s">
        <v>4694</v>
      </c>
    </row>
    <row r="624" spans="2:105" ht="178.5" hidden="1" x14ac:dyDescent="0.25">
      <c r="B624" s="99" t="s">
        <v>4733</v>
      </c>
      <c r="C624" s="99" t="s">
        <v>4734</v>
      </c>
      <c r="D624" s="63" t="s">
        <v>1032</v>
      </c>
      <c r="E624" s="65" t="s">
        <v>4735</v>
      </c>
      <c r="F624" s="63" t="s">
        <v>4736</v>
      </c>
      <c r="G624" s="62" t="s">
        <v>183</v>
      </c>
      <c r="H624" s="63" t="s">
        <v>580</v>
      </c>
      <c r="I624" s="63" t="s">
        <v>185</v>
      </c>
      <c r="J624" s="307">
        <v>2015</v>
      </c>
      <c r="K624" s="310"/>
      <c r="L624" s="311" t="s">
        <v>186</v>
      </c>
      <c r="M624" s="310" t="s">
        <v>4737</v>
      </c>
      <c r="N624" s="63" t="s">
        <v>4738</v>
      </c>
      <c r="O624" s="63" t="s">
        <v>4739</v>
      </c>
      <c r="P624" s="63" t="s">
        <v>246</v>
      </c>
      <c r="Q624" s="63" t="s">
        <v>4740</v>
      </c>
      <c r="R624" s="90"/>
      <c r="S624" s="68">
        <v>2</v>
      </c>
      <c r="T624" s="91">
        <v>0</v>
      </c>
      <c r="U624" s="91">
        <v>2</v>
      </c>
      <c r="V624" s="91">
        <v>2</v>
      </c>
      <c r="W624" s="91">
        <v>2</v>
      </c>
      <c r="X624" s="71">
        <v>0</v>
      </c>
      <c r="Y624" s="92"/>
      <c r="Z624" s="92"/>
      <c r="AA624" s="92"/>
      <c r="AB624" s="92"/>
      <c r="AC624" s="92"/>
      <c r="AD624" s="92"/>
      <c r="AE624" s="92"/>
      <c r="AF624" s="92"/>
      <c r="AG624" s="92"/>
      <c r="AH624" s="92"/>
      <c r="AI624" s="92"/>
      <c r="AJ624" s="92"/>
      <c r="AK624" s="71">
        <v>450000000</v>
      </c>
      <c r="AL624" s="162">
        <v>150000000</v>
      </c>
      <c r="AM624" s="92"/>
      <c r="AN624" s="92"/>
      <c r="AO624" s="92"/>
      <c r="AP624" s="92"/>
      <c r="AQ624" s="92"/>
      <c r="AR624" s="92"/>
      <c r="AS624" s="92"/>
      <c r="AT624" s="162">
        <v>300000000</v>
      </c>
      <c r="AU624" s="92"/>
      <c r="AV624" s="92"/>
      <c r="AW624" s="92"/>
      <c r="AX624" s="71">
        <v>0</v>
      </c>
      <c r="AY624" s="92"/>
      <c r="AZ624" s="92"/>
      <c r="BA624" s="92"/>
      <c r="BB624" s="92"/>
      <c r="BC624" s="92"/>
      <c r="BD624" s="92"/>
      <c r="BE624" s="92"/>
      <c r="BF624" s="92"/>
      <c r="BG624" s="92"/>
      <c r="BH624" s="92"/>
      <c r="BI624" s="92"/>
      <c r="BJ624" s="92"/>
      <c r="BK624" s="71">
        <v>0</v>
      </c>
      <c r="BL624" s="92"/>
      <c r="BM624" s="92"/>
      <c r="BN624" s="92"/>
      <c r="BO624" s="92"/>
      <c r="BP624" s="92"/>
      <c r="BQ624" s="92"/>
      <c r="BR624" s="92"/>
      <c r="BS624" s="92"/>
      <c r="BT624" s="92"/>
      <c r="BU624" s="92"/>
      <c r="BV624" s="92"/>
      <c r="BW624" s="92"/>
      <c r="BX624" s="71">
        <v>450000000</v>
      </c>
      <c r="BY624" s="93">
        <v>150000000</v>
      </c>
      <c r="BZ624" s="93">
        <v>0</v>
      </c>
      <c r="CA624" s="93">
        <v>0</v>
      </c>
      <c r="CB624" s="93">
        <v>0</v>
      </c>
      <c r="CC624" s="93">
        <v>0</v>
      </c>
      <c r="CD624" s="93">
        <v>0</v>
      </c>
      <c r="CE624" s="93">
        <v>0</v>
      </c>
      <c r="CF624" s="93">
        <v>0</v>
      </c>
      <c r="CG624" s="93">
        <v>300000000</v>
      </c>
      <c r="CH624" s="93">
        <v>0</v>
      </c>
      <c r="CI624" s="93">
        <v>0</v>
      </c>
      <c r="CJ624" s="93">
        <v>0</v>
      </c>
      <c r="CK624" s="87" t="s">
        <v>4741</v>
      </c>
      <c r="CL624" s="90" t="s">
        <v>2302</v>
      </c>
      <c r="CM624" s="90" t="s">
        <v>876</v>
      </c>
      <c r="CN624" s="90" t="s">
        <v>210</v>
      </c>
      <c r="CO624" s="84">
        <v>3</v>
      </c>
      <c r="CP624" s="85" t="s">
        <v>3472</v>
      </c>
      <c r="CQ624" s="84">
        <v>305</v>
      </c>
      <c r="CR624" s="85" t="s">
        <v>4590</v>
      </c>
      <c r="CS624" s="84">
        <v>30502</v>
      </c>
      <c r="CT624" s="85" t="s">
        <v>4742</v>
      </c>
      <c r="CU624" s="86">
        <v>3050201</v>
      </c>
      <c r="CV624" s="87" t="s">
        <v>4743</v>
      </c>
      <c r="CW624" s="100" t="s">
        <v>4744</v>
      </c>
      <c r="CX624" s="100" t="s">
        <v>3472</v>
      </c>
      <c r="CY624" s="100" t="s">
        <v>4590</v>
      </c>
      <c r="CZ624" s="100" t="s">
        <v>4742</v>
      </c>
      <c r="DA624" s="100" t="s">
        <v>4743</v>
      </c>
    </row>
    <row r="625" spans="2:105" ht="178.5" hidden="1" x14ac:dyDescent="0.25">
      <c r="B625" s="99" t="s">
        <v>4745</v>
      </c>
      <c r="C625" s="99" t="s">
        <v>4746</v>
      </c>
      <c r="D625" s="63" t="s">
        <v>1032</v>
      </c>
      <c r="E625" s="65" t="s">
        <v>4735</v>
      </c>
      <c r="F625" s="63" t="s">
        <v>4736</v>
      </c>
      <c r="G625" s="62" t="s">
        <v>183</v>
      </c>
      <c r="H625" s="63" t="s">
        <v>580</v>
      </c>
      <c r="I625" s="63" t="s">
        <v>185</v>
      </c>
      <c r="J625" s="307">
        <v>2015</v>
      </c>
      <c r="K625" s="310"/>
      <c r="L625" s="63"/>
      <c r="M625" s="310" t="s">
        <v>4747</v>
      </c>
      <c r="N625" s="63" t="s">
        <v>4748</v>
      </c>
      <c r="O625" s="63" t="s">
        <v>4749</v>
      </c>
      <c r="P625" s="63" t="s">
        <v>246</v>
      </c>
      <c r="Q625" s="63" t="s">
        <v>4740</v>
      </c>
      <c r="R625" s="90"/>
      <c r="S625" s="68">
        <v>2</v>
      </c>
      <c r="T625" s="91">
        <v>0</v>
      </c>
      <c r="U625" s="91">
        <v>2</v>
      </c>
      <c r="V625" s="91">
        <v>2</v>
      </c>
      <c r="W625" s="91">
        <v>2</v>
      </c>
      <c r="X625" s="71">
        <v>0</v>
      </c>
      <c r="Y625" s="92"/>
      <c r="Z625" s="92"/>
      <c r="AA625" s="92"/>
      <c r="AB625" s="92"/>
      <c r="AC625" s="92"/>
      <c r="AD625" s="92"/>
      <c r="AE625" s="92"/>
      <c r="AF625" s="92"/>
      <c r="AG625" s="92"/>
      <c r="AH625" s="92"/>
      <c r="AI625" s="92"/>
      <c r="AJ625" s="92"/>
      <c r="AK625" s="71">
        <v>150000000</v>
      </c>
      <c r="AL625" s="162">
        <v>150000000</v>
      </c>
      <c r="AM625" s="92"/>
      <c r="AN625" s="92"/>
      <c r="AO625" s="92"/>
      <c r="AP625" s="92"/>
      <c r="AQ625" s="92"/>
      <c r="AR625" s="92"/>
      <c r="AS625" s="92"/>
      <c r="AT625" s="92"/>
      <c r="AU625" s="92"/>
      <c r="AV625" s="92"/>
      <c r="AW625" s="92"/>
      <c r="AX625" s="71">
        <v>0</v>
      </c>
      <c r="AY625" s="92"/>
      <c r="AZ625" s="92"/>
      <c r="BA625" s="92"/>
      <c r="BB625" s="92"/>
      <c r="BC625" s="92"/>
      <c r="BD625" s="92"/>
      <c r="BE625" s="92"/>
      <c r="BF625" s="92"/>
      <c r="BG625" s="92"/>
      <c r="BH625" s="92"/>
      <c r="BI625" s="92"/>
      <c r="BJ625" s="92"/>
      <c r="BK625" s="71">
        <v>0</v>
      </c>
      <c r="BL625" s="92"/>
      <c r="BM625" s="92"/>
      <c r="BN625" s="92"/>
      <c r="BO625" s="92"/>
      <c r="BP625" s="92"/>
      <c r="BQ625" s="92"/>
      <c r="BR625" s="92"/>
      <c r="BS625" s="92"/>
      <c r="BT625" s="92"/>
      <c r="BU625" s="92"/>
      <c r="BV625" s="92"/>
      <c r="BW625" s="92"/>
      <c r="BX625" s="71">
        <v>150000000</v>
      </c>
      <c r="BY625" s="93">
        <v>150000000</v>
      </c>
      <c r="BZ625" s="93">
        <v>0</v>
      </c>
      <c r="CA625" s="93">
        <v>0</v>
      </c>
      <c r="CB625" s="93">
        <v>0</v>
      </c>
      <c r="CC625" s="93">
        <v>0</v>
      </c>
      <c r="CD625" s="93">
        <v>0</v>
      </c>
      <c r="CE625" s="93">
        <v>0</v>
      </c>
      <c r="CF625" s="93">
        <v>0</v>
      </c>
      <c r="CG625" s="93">
        <v>0</v>
      </c>
      <c r="CH625" s="93">
        <v>0</v>
      </c>
      <c r="CI625" s="93">
        <v>0</v>
      </c>
      <c r="CJ625" s="93">
        <v>0</v>
      </c>
      <c r="CK625" s="87" t="s">
        <v>4750</v>
      </c>
      <c r="CL625" s="90" t="s">
        <v>2302</v>
      </c>
      <c r="CM625" s="90" t="s">
        <v>876</v>
      </c>
      <c r="CN625" s="90" t="s">
        <v>296</v>
      </c>
      <c r="CO625" s="84">
        <v>3</v>
      </c>
      <c r="CP625" s="85" t="s">
        <v>3472</v>
      </c>
      <c r="CQ625" s="84">
        <v>305</v>
      </c>
      <c r="CR625" s="85" t="s">
        <v>4590</v>
      </c>
      <c r="CS625" s="84">
        <v>30502</v>
      </c>
      <c r="CT625" s="85" t="s">
        <v>4742</v>
      </c>
      <c r="CU625" s="86">
        <v>3050201</v>
      </c>
      <c r="CV625" s="87" t="s">
        <v>4743</v>
      </c>
      <c r="CW625" s="100" t="s">
        <v>4744</v>
      </c>
      <c r="CX625" s="100" t="s">
        <v>3472</v>
      </c>
      <c r="CY625" s="100" t="s">
        <v>4590</v>
      </c>
      <c r="CZ625" s="100" t="s">
        <v>4742</v>
      </c>
      <c r="DA625" s="100" t="s">
        <v>4743</v>
      </c>
    </row>
    <row r="626" spans="2:105" ht="178.5" hidden="1" x14ac:dyDescent="0.25">
      <c r="B626" s="99" t="s">
        <v>4751</v>
      </c>
      <c r="C626" s="99" t="s">
        <v>4752</v>
      </c>
      <c r="D626" s="63" t="s">
        <v>1032</v>
      </c>
      <c r="E626" s="65" t="s">
        <v>4735</v>
      </c>
      <c r="F626" s="63" t="s">
        <v>4736</v>
      </c>
      <c r="G626" s="62" t="s">
        <v>240</v>
      </c>
      <c r="H626" s="63" t="s">
        <v>580</v>
      </c>
      <c r="I626" s="63" t="s">
        <v>185</v>
      </c>
      <c r="J626" s="307">
        <v>2015</v>
      </c>
      <c r="K626" s="308">
        <v>0</v>
      </c>
      <c r="L626" s="311" t="s">
        <v>186</v>
      </c>
      <c r="M626" s="310" t="s">
        <v>4753</v>
      </c>
      <c r="N626" s="63" t="s">
        <v>4754</v>
      </c>
      <c r="O626" s="63" t="s">
        <v>4755</v>
      </c>
      <c r="P626" s="63" t="s">
        <v>246</v>
      </c>
      <c r="Q626" s="63" t="s">
        <v>4740</v>
      </c>
      <c r="R626" s="90"/>
      <c r="S626" s="68">
        <v>1</v>
      </c>
      <c r="T626" s="91">
        <v>1</v>
      </c>
      <c r="U626" s="91">
        <v>1</v>
      </c>
      <c r="V626" s="91">
        <v>1</v>
      </c>
      <c r="W626" s="91">
        <v>1</v>
      </c>
      <c r="X626" s="71">
        <v>1713000000</v>
      </c>
      <c r="Y626" s="162">
        <v>100000000</v>
      </c>
      <c r="Z626" s="92"/>
      <c r="AA626" s="92"/>
      <c r="AB626" s="92"/>
      <c r="AC626" s="162">
        <v>1613000000</v>
      </c>
      <c r="AD626" s="92"/>
      <c r="AE626" s="92"/>
      <c r="AF626" s="92"/>
      <c r="AG626" s="92"/>
      <c r="AH626" s="92"/>
      <c r="AI626" s="92"/>
      <c r="AJ626" s="92"/>
      <c r="AK626" s="71">
        <v>0</v>
      </c>
      <c r="AL626" s="92"/>
      <c r="AM626" s="92"/>
      <c r="AN626" s="92"/>
      <c r="AO626" s="92"/>
      <c r="AP626" s="92"/>
      <c r="AQ626" s="92"/>
      <c r="AR626" s="92"/>
      <c r="AS626" s="92"/>
      <c r="AT626" s="92"/>
      <c r="AU626" s="92"/>
      <c r="AV626" s="92"/>
      <c r="AW626" s="92"/>
      <c r="AX626" s="71">
        <v>0</v>
      </c>
      <c r="AY626" s="92"/>
      <c r="AZ626" s="92"/>
      <c r="BA626" s="92"/>
      <c r="BB626" s="92"/>
      <c r="BC626" s="92"/>
      <c r="BD626" s="92"/>
      <c r="BE626" s="92"/>
      <c r="BF626" s="92"/>
      <c r="BG626" s="92"/>
      <c r="BH626" s="92"/>
      <c r="BI626" s="92"/>
      <c r="BJ626" s="92"/>
      <c r="BK626" s="71">
        <v>0</v>
      </c>
      <c r="BL626" s="92"/>
      <c r="BM626" s="92"/>
      <c r="BN626" s="92"/>
      <c r="BO626" s="92"/>
      <c r="BP626" s="92"/>
      <c r="BQ626" s="92"/>
      <c r="BR626" s="92"/>
      <c r="BS626" s="92"/>
      <c r="BT626" s="92"/>
      <c r="BU626" s="92"/>
      <c r="BV626" s="92"/>
      <c r="BW626" s="92"/>
      <c r="BX626" s="71">
        <v>1713000000</v>
      </c>
      <c r="BY626" s="93">
        <v>100000000</v>
      </c>
      <c r="BZ626" s="93">
        <v>0</v>
      </c>
      <c r="CA626" s="93">
        <v>0</v>
      </c>
      <c r="CB626" s="93">
        <v>0</v>
      </c>
      <c r="CC626" s="93">
        <v>1613000000</v>
      </c>
      <c r="CD626" s="93">
        <v>0</v>
      </c>
      <c r="CE626" s="93">
        <v>0</v>
      </c>
      <c r="CF626" s="93">
        <v>0</v>
      </c>
      <c r="CG626" s="93">
        <v>0</v>
      </c>
      <c r="CH626" s="93">
        <v>0</v>
      </c>
      <c r="CI626" s="93">
        <v>0</v>
      </c>
      <c r="CJ626" s="93">
        <v>0</v>
      </c>
      <c r="CK626" s="87" t="s">
        <v>4756</v>
      </c>
      <c r="CL626" s="90" t="s">
        <v>2302</v>
      </c>
      <c r="CM626" s="90" t="s">
        <v>876</v>
      </c>
      <c r="CN626" s="90" t="s">
        <v>296</v>
      </c>
      <c r="CO626" s="84">
        <v>3</v>
      </c>
      <c r="CP626" s="85" t="s">
        <v>3472</v>
      </c>
      <c r="CQ626" s="84">
        <v>305</v>
      </c>
      <c r="CR626" s="85" t="s">
        <v>4590</v>
      </c>
      <c r="CS626" s="84">
        <v>30502</v>
      </c>
      <c r="CT626" s="85" t="s">
        <v>4742</v>
      </c>
      <c r="CU626" s="86">
        <v>3050201</v>
      </c>
      <c r="CV626" s="87" t="s">
        <v>4743</v>
      </c>
      <c r="CW626" s="100" t="s">
        <v>4744</v>
      </c>
      <c r="CX626" s="100" t="s">
        <v>3472</v>
      </c>
      <c r="CY626" s="100" t="s">
        <v>4590</v>
      </c>
      <c r="CZ626" s="100" t="s">
        <v>4742</v>
      </c>
      <c r="DA626" s="100" t="s">
        <v>4743</v>
      </c>
    </row>
    <row r="627" spans="2:105" ht="178.5" hidden="1" x14ac:dyDescent="0.25">
      <c r="B627" s="99" t="s">
        <v>4757</v>
      </c>
      <c r="C627" s="99" t="s">
        <v>4758</v>
      </c>
      <c r="D627" s="63" t="s">
        <v>1032</v>
      </c>
      <c r="E627" s="65" t="s">
        <v>4735</v>
      </c>
      <c r="F627" s="63" t="s">
        <v>4736</v>
      </c>
      <c r="G627" s="62" t="s">
        <v>183</v>
      </c>
      <c r="H627" s="63" t="s">
        <v>580</v>
      </c>
      <c r="I627" s="63" t="s">
        <v>185</v>
      </c>
      <c r="J627" s="307">
        <v>2015</v>
      </c>
      <c r="K627" s="310"/>
      <c r="L627" s="311" t="s">
        <v>186</v>
      </c>
      <c r="M627" s="310" t="s">
        <v>4759</v>
      </c>
      <c r="N627" s="63" t="s">
        <v>4760</v>
      </c>
      <c r="O627" s="63" t="s">
        <v>4761</v>
      </c>
      <c r="P627" s="63" t="s">
        <v>246</v>
      </c>
      <c r="Q627" s="63" t="s">
        <v>4740</v>
      </c>
      <c r="R627" s="90"/>
      <c r="S627" s="68">
        <v>1</v>
      </c>
      <c r="T627" s="91">
        <v>1</v>
      </c>
      <c r="U627" s="91">
        <v>1</v>
      </c>
      <c r="V627" s="91">
        <v>1</v>
      </c>
      <c r="W627" s="91">
        <v>1</v>
      </c>
      <c r="X627" s="71">
        <v>3275840000</v>
      </c>
      <c r="Y627" s="161">
        <v>3275840000</v>
      </c>
      <c r="Z627" s="92"/>
      <c r="AA627" s="92"/>
      <c r="AB627" s="92"/>
      <c r="AC627" s="92"/>
      <c r="AD627" s="92"/>
      <c r="AE627" s="92"/>
      <c r="AF627" s="92"/>
      <c r="AG627" s="92"/>
      <c r="AH627" s="92"/>
      <c r="AI627" s="92"/>
      <c r="AJ627" s="92"/>
      <c r="AK627" s="71">
        <v>295148800</v>
      </c>
      <c r="AL627" s="161">
        <v>295148800</v>
      </c>
      <c r="AM627" s="92"/>
      <c r="AN627" s="92"/>
      <c r="AO627" s="92"/>
      <c r="AP627" s="92"/>
      <c r="AQ627" s="92"/>
      <c r="AR627" s="92"/>
      <c r="AS627" s="92"/>
      <c r="AT627" s="92"/>
      <c r="AU627" s="92"/>
      <c r="AV627" s="92"/>
      <c r="AW627" s="92"/>
      <c r="AX627" s="71">
        <v>315809216</v>
      </c>
      <c r="AY627" s="92">
        <v>315809216</v>
      </c>
      <c r="AZ627" s="92"/>
      <c r="BA627" s="92"/>
      <c r="BB627" s="92"/>
      <c r="BC627" s="92"/>
      <c r="BD627" s="92"/>
      <c r="BE627" s="92"/>
      <c r="BF627" s="92"/>
      <c r="BG627" s="92"/>
      <c r="BH627" s="92"/>
      <c r="BI627" s="92"/>
      <c r="BJ627" s="92"/>
      <c r="BK627" s="71">
        <v>337915861.12</v>
      </c>
      <c r="BL627" s="92">
        <v>337915861.12</v>
      </c>
      <c r="BM627" s="92"/>
      <c r="BN627" s="92"/>
      <c r="BO627" s="92"/>
      <c r="BP627" s="92"/>
      <c r="BQ627" s="92"/>
      <c r="BR627" s="92"/>
      <c r="BS627" s="92"/>
      <c r="BT627" s="92"/>
      <c r="BU627" s="92"/>
      <c r="BV627" s="92"/>
      <c r="BW627" s="92"/>
      <c r="BX627" s="71">
        <v>4224713877.1199999</v>
      </c>
      <c r="BY627" s="93">
        <v>4224713877.1199999</v>
      </c>
      <c r="BZ627" s="93">
        <v>0</v>
      </c>
      <c r="CA627" s="93">
        <v>0</v>
      </c>
      <c r="CB627" s="93">
        <v>0</v>
      </c>
      <c r="CC627" s="93">
        <v>0</v>
      </c>
      <c r="CD627" s="93">
        <v>0</v>
      </c>
      <c r="CE627" s="93">
        <v>0</v>
      </c>
      <c r="CF627" s="93">
        <v>0</v>
      </c>
      <c r="CG627" s="93">
        <v>0</v>
      </c>
      <c r="CH627" s="93">
        <v>0</v>
      </c>
      <c r="CI627" s="93">
        <v>0</v>
      </c>
      <c r="CJ627" s="93">
        <v>0</v>
      </c>
      <c r="CK627" s="87" t="s">
        <v>4762</v>
      </c>
      <c r="CL627" s="90" t="s">
        <v>2302</v>
      </c>
      <c r="CM627" s="90" t="s">
        <v>876</v>
      </c>
      <c r="CN627" s="90" t="s">
        <v>296</v>
      </c>
      <c r="CO627" s="84">
        <v>3</v>
      </c>
      <c r="CP627" s="85" t="s">
        <v>3472</v>
      </c>
      <c r="CQ627" s="84">
        <v>305</v>
      </c>
      <c r="CR627" s="85" t="s">
        <v>4590</v>
      </c>
      <c r="CS627" s="84">
        <v>30502</v>
      </c>
      <c r="CT627" s="85" t="s">
        <v>4742</v>
      </c>
      <c r="CU627" s="86">
        <v>3050202</v>
      </c>
      <c r="CV627" s="87" t="s">
        <v>4763</v>
      </c>
      <c r="CW627" s="100" t="s">
        <v>4744</v>
      </c>
      <c r="CX627" s="100" t="s">
        <v>3472</v>
      </c>
      <c r="CY627" s="100" t="s">
        <v>4590</v>
      </c>
      <c r="CZ627" s="100" t="s">
        <v>4742</v>
      </c>
      <c r="DA627" s="100" t="s">
        <v>4763</v>
      </c>
    </row>
    <row r="628" spans="2:105" ht="178.5" hidden="1" x14ac:dyDescent="0.25">
      <c r="B628" s="99" t="s">
        <v>4764</v>
      </c>
      <c r="C628" s="88" t="s">
        <v>4765</v>
      </c>
      <c r="D628" s="63" t="s">
        <v>1032</v>
      </c>
      <c r="E628" s="65" t="s">
        <v>4735</v>
      </c>
      <c r="F628" s="63" t="s">
        <v>4736</v>
      </c>
      <c r="G628" s="62" t="s">
        <v>183</v>
      </c>
      <c r="H628" s="63" t="s">
        <v>580</v>
      </c>
      <c r="I628" s="63" t="s">
        <v>185</v>
      </c>
      <c r="J628" s="307">
        <v>2015</v>
      </c>
      <c r="K628" s="310"/>
      <c r="L628" s="311" t="s">
        <v>186</v>
      </c>
      <c r="M628" s="310" t="s">
        <v>4766</v>
      </c>
      <c r="N628" s="63" t="s">
        <v>4767</v>
      </c>
      <c r="O628" s="63" t="s">
        <v>4768</v>
      </c>
      <c r="P628" s="63" t="s">
        <v>657</v>
      </c>
      <c r="Q628" s="87"/>
      <c r="R628" s="90"/>
      <c r="S628" s="68">
        <v>1</v>
      </c>
      <c r="T628" s="91">
        <v>0</v>
      </c>
      <c r="U628" s="91">
        <v>0</v>
      </c>
      <c r="V628" s="91">
        <v>1</v>
      </c>
      <c r="W628" s="91">
        <v>1</v>
      </c>
      <c r="X628" s="71">
        <v>0</v>
      </c>
      <c r="Y628" s="161"/>
      <c r="Z628" s="92"/>
      <c r="AA628" s="92"/>
      <c r="AB628" s="92"/>
      <c r="AC628" s="92"/>
      <c r="AD628" s="92"/>
      <c r="AE628" s="92"/>
      <c r="AF628" s="92"/>
      <c r="AG628" s="92"/>
      <c r="AH628" s="92"/>
      <c r="AI628" s="92"/>
      <c r="AJ628" s="92"/>
      <c r="AK628" s="71">
        <v>0</v>
      </c>
      <c r="AL628" s="161"/>
      <c r="AM628" s="92"/>
      <c r="AN628" s="92"/>
      <c r="AO628" s="92"/>
      <c r="AP628" s="92"/>
      <c r="AQ628" s="92"/>
      <c r="AR628" s="92"/>
      <c r="AS628" s="92"/>
      <c r="AT628" s="92"/>
      <c r="AU628" s="92"/>
      <c r="AV628" s="92"/>
      <c r="AW628" s="92"/>
      <c r="AX628" s="71">
        <v>900000000</v>
      </c>
      <c r="AY628" s="92"/>
      <c r="AZ628" s="92"/>
      <c r="BA628" s="92"/>
      <c r="BB628" s="92"/>
      <c r="BC628" s="92"/>
      <c r="BD628" s="92"/>
      <c r="BE628" s="92"/>
      <c r="BF628" s="92"/>
      <c r="BG628" s="92">
        <v>900000000</v>
      </c>
      <c r="BH628" s="92"/>
      <c r="BI628" s="92"/>
      <c r="BJ628" s="92"/>
      <c r="BK628" s="71">
        <v>0</v>
      </c>
      <c r="BL628" s="92"/>
      <c r="BM628" s="92"/>
      <c r="BN628" s="92"/>
      <c r="BO628" s="92"/>
      <c r="BP628" s="92"/>
      <c r="BQ628" s="92"/>
      <c r="BR628" s="92"/>
      <c r="BS628" s="92"/>
      <c r="BT628" s="92"/>
      <c r="BU628" s="92"/>
      <c r="BV628" s="92"/>
      <c r="BW628" s="92"/>
      <c r="BX628" s="71">
        <v>900000000</v>
      </c>
      <c r="BY628" s="93">
        <v>0</v>
      </c>
      <c r="BZ628" s="93">
        <v>0</v>
      </c>
      <c r="CA628" s="93">
        <v>0</v>
      </c>
      <c r="CB628" s="93">
        <v>0</v>
      </c>
      <c r="CC628" s="93">
        <v>0</v>
      </c>
      <c r="CD628" s="93">
        <v>0</v>
      </c>
      <c r="CE628" s="93">
        <v>0</v>
      </c>
      <c r="CF628" s="93">
        <v>0</v>
      </c>
      <c r="CG628" s="93">
        <v>900000000</v>
      </c>
      <c r="CH628" s="93">
        <v>0</v>
      </c>
      <c r="CI628" s="93">
        <v>0</v>
      </c>
      <c r="CJ628" s="93">
        <v>0</v>
      </c>
      <c r="CK628" s="87" t="s">
        <v>4769</v>
      </c>
      <c r="CL628" s="90" t="s">
        <v>2302</v>
      </c>
      <c r="CM628" s="90" t="s">
        <v>876</v>
      </c>
      <c r="CN628" s="90" t="s">
        <v>4770</v>
      </c>
      <c r="CO628" s="84">
        <v>3</v>
      </c>
      <c r="CP628" s="85" t="s">
        <v>3472</v>
      </c>
      <c r="CQ628" s="84">
        <v>305</v>
      </c>
      <c r="CR628" s="85" t="s">
        <v>4590</v>
      </c>
      <c r="CS628" s="84">
        <v>30502</v>
      </c>
      <c r="CT628" s="85" t="s">
        <v>4742</v>
      </c>
      <c r="CU628" s="86">
        <v>3050202</v>
      </c>
      <c r="CV628" s="87" t="s">
        <v>4763</v>
      </c>
      <c r="CW628" s="100" t="s">
        <v>4744</v>
      </c>
      <c r="CX628" s="100" t="s">
        <v>3472</v>
      </c>
      <c r="CY628" s="100" t="s">
        <v>4590</v>
      </c>
      <c r="CZ628" s="100" t="s">
        <v>4742</v>
      </c>
      <c r="DA628" s="100" t="s">
        <v>4763</v>
      </c>
    </row>
    <row r="629" spans="2:105" ht="178.5" hidden="1" x14ac:dyDescent="0.25">
      <c r="B629" s="99" t="s">
        <v>4771</v>
      </c>
      <c r="C629" s="99" t="s">
        <v>4772</v>
      </c>
      <c r="D629" s="63" t="s">
        <v>1032</v>
      </c>
      <c r="E629" s="65" t="s">
        <v>4735</v>
      </c>
      <c r="F629" s="63" t="s">
        <v>4736</v>
      </c>
      <c r="G629" s="62" t="s">
        <v>183</v>
      </c>
      <c r="H629" s="63" t="s">
        <v>580</v>
      </c>
      <c r="I629" s="63" t="s">
        <v>185</v>
      </c>
      <c r="J629" s="307">
        <v>2015</v>
      </c>
      <c r="K629" s="310"/>
      <c r="L629" s="311" t="s">
        <v>186</v>
      </c>
      <c r="M629" s="310" t="s">
        <v>4773</v>
      </c>
      <c r="N629" s="63" t="s">
        <v>4774</v>
      </c>
      <c r="O629" s="63" t="s">
        <v>4775</v>
      </c>
      <c r="P629" s="63" t="s">
        <v>657</v>
      </c>
      <c r="Q629" s="87"/>
      <c r="R629" s="90"/>
      <c r="S629" s="68">
        <v>85</v>
      </c>
      <c r="T629" s="91">
        <v>20</v>
      </c>
      <c r="U629" s="91">
        <v>50</v>
      </c>
      <c r="V629" s="91">
        <v>70</v>
      </c>
      <c r="W629" s="91">
        <v>85</v>
      </c>
      <c r="X629" s="71">
        <v>75000000</v>
      </c>
      <c r="Y629" s="161"/>
      <c r="Z629" s="92"/>
      <c r="AA629" s="92"/>
      <c r="AB629" s="92"/>
      <c r="AC629" s="92"/>
      <c r="AD629" s="92"/>
      <c r="AE629" s="92"/>
      <c r="AF629" s="92"/>
      <c r="AG629" s="92">
        <v>75000000</v>
      </c>
      <c r="AH629" s="92"/>
      <c r="AI629" s="92"/>
      <c r="AJ629" s="92"/>
      <c r="AK629" s="71">
        <v>75000000</v>
      </c>
      <c r="AL629" s="161"/>
      <c r="AM629" s="92"/>
      <c r="AN629" s="92"/>
      <c r="AO629" s="92"/>
      <c r="AP629" s="92"/>
      <c r="AQ629" s="92"/>
      <c r="AR629" s="92"/>
      <c r="AS629" s="92"/>
      <c r="AT629" s="92">
        <v>75000000</v>
      </c>
      <c r="AU629" s="92"/>
      <c r="AV629" s="92"/>
      <c r="AW629" s="92"/>
      <c r="AX629" s="71">
        <v>75000000</v>
      </c>
      <c r="AY629" s="92"/>
      <c r="AZ629" s="92"/>
      <c r="BA629" s="92"/>
      <c r="BB629" s="92"/>
      <c r="BC629" s="92"/>
      <c r="BD629" s="92"/>
      <c r="BE629" s="92"/>
      <c r="BF629" s="92"/>
      <c r="BG629" s="92">
        <v>75000000</v>
      </c>
      <c r="BH629" s="92"/>
      <c r="BI629" s="92"/>
      <c r="BJ629" s="92"/>
      <c r="BK629" s="71">
        <v>75000000</v>
      </c>
      <c r="BL629" s="92"/>
      <c r="BM629" s="92"/>
      <c r="BN629" s="92"/>
      <c r="BO629" s="92"/>
      <c r="BP629" s="92"/>
      <c r="BQ629" s="92"/>
      <c r="BR629" s="92"/>
      <c r="BS629" s="92"/>
      <c r="BT629" s="92">
        <v>75000000</v>
      </c>
      <c r="BU629" s="92"/>
      <c r="BV629" s="92"/>
      <c r="BW629" s="92"/>
      <c r="BX629" s="71">
        <v>300000000</v>
      </c>
      <c r="BY629" s="93">
        <v>0</v>
      </c>
      <c r="BZ629" s="93">
        <v>0</v>
      </c>
      <c r="CA629" s="93">
        <v>0</v>
      </c>
      <c r="CB629" s="93">
        <v>0</v>
      </c>
      <c r="CC629" s="93">
        <v>0</v>
      </c>
      <c r="CD629" s="93">
        <v>0</v>
      </c>
      <c r="CE629" s="93">
        <v>0</v>
      </c>
      <c r="CF629" s="93">
        <v>0</v>
      </c>
      <c r="CG629" s="93">
        <v>300000000</v>
      </c>
      <c r="CH629" s="93">
        <v>0</v>
      </c>
      <c r="CI629" s="93">
        <v>0</v>
      </c>
      <c r="CJ629" s="93">
        <v>0</v>
      </c>
      <c r="CK629" s="87" t="s">
        <v>4776</v>
      </c>
      <c r="CL629" s="90" t="s">
        <v>2302</v>
      </c>
      <c r="CM629" s="90" t="s">
        <v>876</v>
      </c>
      <c r="CN629" s="90" t="s">
        <v>4770</v>
      </c>
      <c r="CO629" s="84">
        <v>3</v>
      </c>
      <c r="CP629" s="85" t="s">
        <v>3472</v>
      </c>
      <c r="CQ629" s="84">
        <v>305</v>
      </c>
      <c r="CR629" s="85" t="s">
        <v>4590</v>
      </c>
      <c r="CS629" s="84">
        <v>30502</v>
      </c>
      <c r="CT629" s="85" t="s">
        <v>4742</v>
      </c>
      <c r="CU629" s="86">
        <v>3050202</v>
      </c>
      <c r="CV629" s="87" t="s">
        <v>4763</v>
      </c>
      <c r="CW629" s="100" t="s">
        <v>4744</v>
      </c>
      <c r="CX629" s="100" t="s">
        <v>3472</v>
      </c>
      <c r="CY629" s="100" t="s">
        <v>4590</v>
      </c>
      <c r="CZ629" s="100" t="s">
        <v>4742</v>
      </c>
      <c r="DA629" s="100" t="s">
        <v>4763</v>
      </c>
    </row>
    <row r="630" spans="2:105" ht="165.75" hidden="1" x14ac:dyDescent="0.25">
      <c r="B630" s="99" t="s">
        <v>4777</v>
      </c>
      <c r="C630" s="99" t="s">
        <v>4778</v>
      </c>
      <c r="D630" s="63" t="s">
        <v>1032</v>
      </c>
      <c r="E630" s="100" t="s">
        <v>4779</v>
      </c>
      <c r="F630" s="63" t="s">
        <v>4780</v>
      </c>
      <c r="G630" s="62" t="s">
        <v>183</v>
      </c>
      <c r="H630" s="63" t="s">
        <v>580</v>
      </c>
      <c r="I630" s="63" t="s">
        <v>185</v>
      </c>
      <c r="J630" s="311">
        <v>2015</v>
      </c>
      <c r="K630" s="308">
        <v>0</v>
      </c>
      <c r="L630" s="311" t="s">
        <v>4781</v>
      </c>
      <c r="M630" s="310" t="s">
        <v>4782</v>
      </c>
      <c r="N630" s="63" t="s">
        <v>4783</v>
      </c>
      <c r="O630" s="63" t="s">
        <v>4784</v>
      </c>
      <c r="P630" s="63" t="s">
        <v>246</v>
      </c>
      <c r="Q630" s="63" t="s">
        <v>3483</v>
      </c>
      <c r="R630" s="90"/>
      <c r="S630" s="68">
        <v>1</v>
      </c>
      <c r="T630" s="91">
        <v>1</v>
      </c>
      <c r="U630" s="91">
        <v>1</v>
      </c>
      <c r="V630" s="91">
        <v>1</v>
      </c>
      <c r="W630" s="91">
        <v>1</v>
      </c>
      <c r="X630" s="71">
        <v>400000000</v>
      </c>
      <c r="Y630" s="92"/>
      <c r="Z630" s="92"/>
      <c r="AA630" s="92"/>
      <c r="AB630" s="92"/>
      <c r="AC630" s="92"/>
      <c r="AD630" s="92"/>
      <c r="AE630" s="92"/>
      <c r="AF630" s="92"/>
      <c r="AG630" s="92"/>
      <c r="AH630" s="92"/>
      <c r="AI630" s="92">
        <v>200000000</v>
      </c>
      <c r="AJ630" s="92">
        <v>200000000</v>
      </c>
      <c r="AK630" s="71">
        <v>400000000</v>
      </c>
      <c r="AL630" s="92"/>
      <c r="AM630" s="92"/>
      <c r="AN630" s="92"/>
      <c r="AO630" s="92"/>
      <c r="AP630" s="92"/>
      <c r="AQ630" s="92"/>
      <c r="AR630" s="92"/>
      <c r="AS630" s="92"/>
      <c r="AT630" s="92"/>
      <c r="AU630" s="92"/>
      <c r="AV630" s="92">
        <v>200000000</v>
      </c>
      <c r="AW630" s="92">
        <v>200000000</v>
      </c>
      <c r="AX630" s="71">
        <v>400000000</v>
      </c>
      <c r="AY630" s="92"/>
      <c r="AZ630" s="92"/>
      <c r="BA630" s="92"/>
      <c r="BB630" s="92"/>
      <c r="BC630" s="92"/>
      <c r="BD630" s="92"/>
      <c r="BE630" s="92"/>
      <c r="BF630" s="92"/>
      <c r="BG630" s="92"/>
      <c r="BH630" s="92"/>
      <c r="BI630" s="92">
        <v>200000000</v>
      </c>
      <c r="BJ630" s="92">
        <v>200000000</v>
      </c>
      <c r="BK630" s="71">
        <v>1600000000</v>
      </c>
      <c r="BL630" s="92"/>
      <c r="BM630" s="92"/>
      <c r="BN630" s="92"/>
      <c r="BO630" s="92"/>
      <c r="BP630" s="92"/>
      <c r="BQ630" s="92"/>
      <c r="BR630" s="92"/>
      <c r="BS630" s="92"/>
      <c r="BT630" s="92"/>
      <c r="BU630" s="92"/>
      <c r="BV630" s="92">
        <v>800000000</v>
      </c>
      <c r="BW630" s="92">
        <v>800000000</v>
      </c>
      <c r="BX630" s="71">
        <v>0</v>
      </c>
      <c r="BY630" s="93">
        <v>0</v>
      </c>
      <c r="BZ630" s="93">
        <v>0</v>
      </c>
      <c r="CA630" s="93">
        <v>0</v>
      </c>
      <c r="CB630" s="93">
        <v>0</v>
      </c>
      <c r="CC630" s="93">
        <v>0</v>
      </c>
      <c r="CD630" s="93">
        <v>0</v>
      </c>
      <c r="CE630" s="93">
        <v>0</v>
      </c>
      <c r="CF630" s="93">
        <v>0</v>
      </c>
      <c r="CG630" s="93">
        <v>0</v>
      </c>
      <c r="CH630" s="93">
        <v>0</v>
      </c>
      <c r="CI630" s="93"/>
      <c r="CJ630" s="93"/>
      <c r="CK630" s="63" t="s">
        <v>4785</v>
      </c>
      <c r="CL630" s="173" t="s">
        <v>2302</v>
      </c>
      <c r="CM630" s="174" t="s">
        <v>876</v>
      </c>
      <c r="CN630" s="100" t="s">
        <v>1392</v>
      </c>
      <c r="CO630" s="84">
        <v>3</v>
      </c>
      <c r="CP630" s="85" t="s">
        <v>3472</v>
      </c>
      <c r="CQ630" s="84">
        <v>305</v>
      </c>
      <c r="CR630" s="85" t="s">
        <v>4590</v>
      </c>
      <c r="CS630" s="84">
        <v>30502</v>
      </c>
      <c r="CT630" s="85" t="s">
        <v>4742</v>
      </c>
      <c r="CU630" s="86">
        <v>3050203</v>
      </c>
      <c r="CV630" s="87" t="s">
        <v>4786</v>
      </c>
      <c r="CW630" s="100" t="s">
        <v>4787</v>
      </c>
      <c r="CX630" s="100" t="s">
        <v>3472</v>
      </c>
      <c r="CY630" s="100" t="s">
        <v>4590</v>
      </c>
      <c r="CZ630" s="100" t="s">
        <v>4742</v>
      </c>
      <c r="DA630" s="100" t="s">
        <v>4786</v>
      </c>
    </row>
    <row r="631" spans="2:105" ht="165.75" hidden="1" x14ac:dyDescent="0.25">
      <c r="B631" s="99" t="s">
        <v>4788</v>
      </c>
      <c r="C631" s="99" t="s">
        <v>4789</v>
      </c>
      <c r="D631" s="63" t="s">
        <v>1032</v>
      </c>
      <c r="E631" s="100" t="s">
        <v>4779</v>
      </c>
      <c r="F631" s="63" t="s">
        <v>4780</v>
      </c>
      <c r="G631" s="62" t="s">
        <v>183</v>
      </c>
      <c r="H631" s="63" t="s">
        <v>580</v>
      </c>
      <c r="I631" s="63" t="s">
        <v>185</v>
      </c>
      <c r="J631" s="311">
        <v>2015</v>
      </c>
      <c r="K631" s="308">
        <v>0</v>
      </c>
      <c r="L631" s="311" t="s">
        <v>4781</v>
      </c>
      <c r="M631" s="310" t="s">
        <v>4790</v>
      </c>
      <c r="N631" s="63" t="s">
        <v>4791</v>
      </c>
      <c r="O631" s="63" t="s">
        <v>4792</v>
      </c>
      <c r="P631" s="63" t="s">
        <v>246</v>
      </c>
      <c r="Q631" s="63" t="s">
        <v>3483</v>
      </c>
      <c r="R631" s="90"/>
      <c r="S631" s="68">
        <v>1</v>
      </c>
      <c r="T631" s="91">
        <v>0</v>
      </c>
      <c r="U631" s="91">
        <v>0</v>
      </c>
      <c r="V631" s="91">
        <v>0</v>
      </c>
      <c r="W631" s="91">
        <v>1</v>
      </c>
      <c r="X631" s="71">
        <v>400000000</v>
      </c>
      <c r="Y631" s="92"/>
      <c r="Z631" s="92"/>
      <c r="AA631" s="92"/>
      <c r="AB631" s="92"/>
      <c r="AC631" s="92"/>
      <c r="AD631" s="92"/>
      <c r="AE631" s="92"/>
      <c r="AF631" s="92"/>
      <c r="AG631" s="92"/>
      <c r="AH631" s="92"/>
      <c r="AI631" s="92">
        <v>200000000</v>
      </c>
      <c r="AJ631" s="92">
        <v>200000000</v>
      </c>
      <c r="AK631" s="71">
        <v>400000000</v>
      </c>
      <c r="AL631" s="92"/>
      <c r="AM631" s="92"/>
      <c r="AN631" s="92"/>
      <c r="AO631" s="92"/>
      <c r="AP631" s="92"/>
      <c r="AQ631" s="92"/>
      <c r="AR631" s="92"/>
      <c r="AS631" s="92"/>
      <c r="AT631" s="92"/>
      <c r="AU631" s="92"/>
      <c r="AV631" s="92">
        <v>200000000</v>
      </c>
      <c r="AW631" s="92">
        <v>200000000</v>
      </c>
      <c r="AX631" s="71">
        <v>400000000</v>
      </c>
      <c r="AY631" s="92"/>
      <c r="AZ631" s="92"/>
      <c r="BA631" s="92"/>
      <c r="BB631" s="92"/>
      <c r="BC631" s="92"/>
      <c r="BD631" s="92"/>
      <c r="BE631" s="92"/>
      <c r="BF631" s="92"/>
      <c r="BG631" s="92"/>
      <c r="BH631" s="92"/>
      <c r="BI631" s="92">
        <v>200000000</v>
      </c>
      <c r="BJ631" s="92">
        <v>200000000</v>
      </c>
      <c r="BK631" s="71">
        <v>1600000000</v>
      </c>
      <c r="BL631" s="92"/>
      <c r="BM631" s="92"/>
      <c r="BN631" s="92"/>
      <c r="BO631" s="92"/>
      <c r="BP631" s="92"/>
      <c r="BQ631" s="92"/>
      <c r="BR631" s="92"/>
      <c r="BS631" s="92"/>
      <c r="BT631" s="92"/>
      <c r="BU631" s="92"/>
      <c r="BV631" s="92">
        <v>800000000</v>
      </c>
      <c r="BW631" s="92">
        <v>800000000</v>
      </c>
      <c r="BX631" s="71">
        <v>0</v>
      </c>
      <c r="BY631" s="93">
        <v>0</v>
      </c>
      <c r="BZ631" s="93">
        <v>0</v>
      </c>
      <c r="CA631" s="93">
        <v>0</v>
      </c>
      <c r="CB631" s="93">
        <v>0</v>
      </c>
      <c r="CC631" s="93">
        <v>0</v>
      </c>
      <c r="CD631" s="93">
        <v>0</v>
      </c>
      <c r="CE631" s="93">
        <v>0</v>
      </c>
      <c r="CF631" s="93">
        <v>0</v>
      </c>
      <c r="CG631" s="93">
        <v>0</v>
      </c>
      <c r="CH631" s="93">
        <v>0</v>
      </c>
      <c r="CI631" s="93"/>
      <c r="CJ631" s="93"/>
      <c r="CK631" s="63" t="s">
        <v>4793</v>
      </c>
      <c r="CL631" s="173" t="s">
        <v>2302</v>
      </c>
      <c r="CM631" s="174" t="s">
        <v>876</v>
      </c>
      <c r="CN631" s="100" t="s">
        <v>1392</v>
      </c>
      <c r="CO631" s="84">
        <v>3</v>
      </c>
      <c r="CP631" s="85" t="s">
        <v>3472</v>
      </c>
      <c r="CQ631" s="84">
        <v>305</v>
      </c>
      <c r="CR631" s="85" t="s">
        <v>4590</v>
      </c>
      <c r="CS631" s="84">
        <v>30502</v>
      </c>
      <c r="CT631" s="85" t="s">
        <v>4742</v>
      </c>
      <c r="CU631" s="86">
        <v>3050203</v>
      </c>
      <c r="CV631" s="87" t="s">
        <v>4786</v>
      </c>
      <c r="CW631" s="100" t="s">
        <v>4787</v>
      </c>
      <c r="CX631" s="100" t="s">
        <v>3472</v>
      </c>
      <c r="CY631" s="100" t="s">
        <v>4590</v>
      </c>
      <c r="CZ631" s="100" t="s">
        <v>4742</v>
      </c>
      <c r="DA631" s="100" t="s">
        <v>4786</v>
      </c>
    </row>
    <row r="632" spans="2:105" ht="165.75" hidden="1" x14ac:dyDescent="0.25">
      <c r="B632" s="99" t="s">
        <v>4794</v>
      </c>
      <c r="C632" s="99" t="s">
        <v>4795</v>
      </c>
      <c r="D632" s="63" t="s">
        <v>1032</v>
      </c>
      <c r="E632" s="100" t="s">
        <v>4779</v>
      </c>
      <c r="F632" s="63" t="s">
        <v>4780</v>
      </c>
      <c r="G632" s="62" t="s">
        <v>240</v>
      </c>
      <c r="H632" s="63" t="s">
        <v>580</v>
      </c>
      <c r="I632" s="63" t="s">
        <v>185</v>
      </c>
      <c r="J632" s="311">
        <v>2015</v>
      </c>
      <c r="K632" s="308">
        <v>0</v>
      </c>
      <c r="L632" s="311" t="s">
        <v>4781</v>
      </c>
      <c r="M632" s="310" t="s">
        <v>4796</v>
      </c>
      <c r="N632" s="63" t="s">
        <v>4797</v>
      </c>
      <c r="O632" s="63" t="s">
        <v>4798</v>
      </c>
      <c r="P632" s="63" t="s">
        <v>246</v>
      </c>
      <c r="Q632" s="63" t="s">
        <v>3483</v>
      </c>
      <c r="R632" s="90"/>
      <c r="S632" s="68">
        <v>100</v>
      </c>
      <c r="T632" s="91">
        <v>20</v>
      </c>
      <c r="U632" s="91">
        <v>50</v>
      </c>
      <c r="V632" s="91">
        <v>80</v>
      </c>
      <c r="W632" s="91">
        <v>100</v>
      </c>
      <c r="X632" s="71">
        <v>120000000</v>
      </c>
      <c r="Y632" s="161"/>
      <c r="Z632" s="92"/>
      <c r="AA632" s="92"/>
      <c r="AB632" s="92"/>
      <c r="AC632" s="92"/>
      <c r="AD632" s="92"/>
      <c r="AE632" s="92"/>
      <c r="AF632" s="92"/>
      <c r="AG632" s="92"/>
      <c r="AH632" s="92"/>
      <c r="AI632" s="92">
        <v>60000000</v>
      </c>
      <c r="AJ632" s="92">
        <v>60000000</v>
      </c>
      <c r="AK632" s="71">
        <v>120000000</v>
      </c>
      <c r="AL632" s="161"/>
      <c r="AM632" s="92"/>
      <c r="AN632" s="92"/>
      <c r="AO632" s="92"/>
      <c r="AP632" s="92"/>
      <c r="AQ632" s="92"/>
      <c r="AR632" s="92"/>
      <c r="AS632" s="92"/>
      <c r="AT632" s="92"/>
      <c r="AU632" s="92"/>
      <c r="AV632" s="92">
        <v>60000000</v>
      </c>
      <c r="AW632" s="92">
        <v>60000000</v>
      </c>
      <c r="AX632" s="71">
        <v>120000000</v>
      </c>
      <c r="AY632" s="161"/>
      <c r="AZ632" s="92"/>
      <c r="BA632" s="92"/>
      <c r="BB632" s="92"/>
      <c r="BC632" s="92"/>
      <c r="BD632" s="92"/>
      <c r="BE632" s="92"/>
      <c r="BF632" s="92"/>
      <c r="BG632" s="92"/>
      <c r="BH632" s="92"/>
      <c r="BI632" s="92">
        <v>60000000</v>
      </c>
      <c r="BJ632" s="92">
        <v>60000000</v>
      </c>
      <c r="BK632" s="71">
        <v>480000000</v>
      </c>
      <c r="BL632" s="161"/>
      <c r="BM632" s="92"/>
      <c r="BN632" s="92"/>
      <c r="BO632" s="92"/>
      <c r="BP632" s="92"/>
      <c r="BQ632" s="92"/>
      <c r="BR632" s="92"/>
      <c r="BS632" s="92"/>
      <c r="BT632" s="92"/>
      <c r="BU632" s="92"/>
      <c r="BV632" s="92">
        <v>240000000</v>
      </c>
      <c r="BW632" s="92">
        <v>240000000</v>
      </c>
      <c r="BX632" s="71">
        <v>0</v>
      </c>
      <c r="BY632" s="93">
        <v>0</v>
      </c>
      <c r="BZ632" s="93">
        <v>0</v>
      </c>
      <c r="CA632" s="93">
        <v>0</v>
      </c>
      <c r="CB632" s="93">
        <v>0</v>
      </c>
      <c r="CC632" s="93">
        <v>0</v>
      </c>
      <c r="CD632" s="93">
        <v>0</v>
      </c>
      <c r="CE632" s="93">
        <v>0</v>
      </c>
      <c r="CF632" s="93">
        <v>0</v>
      </c>
      <c r="CG632" s="93">
        <v>0</v>
      </c>
      <c r="CH632" s="93">
        <v>0</v>
      </c>
      <c r="CI632" s="93"/>
      <c r="CJ632" s="93"/>
      <c r="CK632" s="87" t="s">
        <v>4799</v>
      </c>
      <c r="CL632" s="90" t="s">
        <v>2302</v>
      </c>
      <c r="CM632" s="90" t="s">
        <v>876</v>
      </c>
      <c r="CN632" s="90" t="s">
        <v>1392</v>
      </c>
      <c r="CO632" s="84">
        <v>3</v>
      </c>
      <c r="CP632" s="85" t="s">
        <v>3472</v>
      </c>
      <c r="CQ632" s="84">
        <v>305</v>
      </c>
      <c r="CR632" s="85" t="s">
        <v>4590</v>
      </c>
      <c r="CS632" s="84">
        <v>30502</v>
      </c>
      <c r="CT632" s="85" t="s">
        <v>4742</v>
      </c>
      <c r="CU632" s="86">
        <v>3050203</v>
      </c>
      <c r="CV632" s="87" t="s">
        <v>4786</v>
      </c>
      <c r="CW632" s="100" t="s">
        <v>4787</v>
      </c>
      <c r="CX632" s="100" t="s">
        <v>3472</v>
      </c>
      <c r="CY632" s="100" t="s">
        <v>4590</v>
      </c>
      <c r="CZ632" s="100" t="s">
        <v>4742</v>
      </c>
      <c r="DA632" s="100" t="s">
        <v>4786</v>
      </c>
    </row>
    <row r="633" spans="2:105" ht="165.75" hidden="1" x14ac:dyDescent="0.25">
      <c r="B633" s="65" t="s">
        <v>4800</v>
      </c>
      <c r="C633" s="75" t="s">
        <v>4801</v>
      </c>
      <c r="D633" s="63" t="s">
        <v>1032</v>
      </c>
      <c r="E633" s="100" t="s">
        <v>4779</v>
      </c>
      <c r="F633" s="63" t="s">
        <v>4780</v>
      </c>
      <c r="G633" s="62" t="s">
        <v>183</v>
      </c>
      <c r="H633" s="63" t="s">
        <v>580</v>
      </c>
      <c r="I633" s="63" t="s">
        <v>185</v>
      </c>
      <c r="J633" s="311">
        <v>2015</v>
      </c>
      <c r="K633" s="308">
        <v>0</v>
      </c>
      <c r="L633" s="311" t="s">
        <v>4781</v>
      </c>
      <c r="M633" s="310" t="s">
        <v>4802</v>
      </c>
      <c r="N633" s="63" t="s">
        <v>4803</v>
      </c>
      <c r="O633" s="63" t="s">
        <v>4804</v>
      </c>
      <c r="P633" s="63" t="s">
        <v>657</v>
      </c>
      <c r="Q633" s="63"/>
      <c r="R633" s="63"/>
      <c r="S633" s="68">
        <v>4</v>
      </c>
      <c r="T633" s="69">
        <v>1</v>
      </c>
      <c r="U633" s="69">
        <v>2</v>
      </c>
      <c r="V633" s="69">
        <v>3</v>
      </c>
      <c r="W633" s="69">
        <v>4</v>
      </c>
      <c r="X633" s="71">
        <v>600000000</v>
      </c>
      <c r="Y633" s="79"/>
      <c r="Z633" s="79"/>
      <c r="AA633" s="79"/>
      <c r="AB633" s="79"/>
      <c r="AC633" s="79"/>
      <c r="AD633" s="79"/>
      <c r="AE633" s="79"/>
      <c r="AF633" s="79"/>
      <c r="AG633" s="79"/>
      <c r="AH633" s="79"/>
      <c r="AI633" s="79">
        <v>300000000</v>
      </c>
      <c r="AJ633" s="79">
        <v>300000000</v>
      </c>
      <c r="AK633" s="71">
        <v>600000000</v>
      </c>
      <c r="AL633" s="79"/>
      <c r="AM633" s="79"/>
      <c r="AN633" s="79"/>
      <c r="AO633" s="79"/>
      <c r="AP633" s="79"/>
      <c r="AQ633" s="79"/>
      <c r="AR633" s="79"/>
      <c r="AS633" s="79"/>
      <c r="AT633" s="79"/>
      <c r="AU633" s="79"/>
      <c r="AV633" s="79">
        <v>300000000</v>
      </c>
      <c r="AW633" s="79">
        <v>300000000</v>
      </c>
      <c r="AX633" s="71">
        <v>600000000</v>
      </c>
      <c r="AY633" s="79"/>
      <c r="AZ633" s="79"/>
      <c r="BA633" s="79"/>
      <c r="BB633" s="79"/>
      <c r="BC633" s="79"/>
      <c r="BD633" s="79"/>
      <c r="BE633" s="79"/>
      <c r="BF633" s="79"/>
      <c r="BG633" s="79"/>
      <c r="BH633" s="79"/>
      <c r="BI633" s="79">
        <v>300000000</v>
      </c>
      <c r="BJ633" s="79">
        <v>300000000</v>
      </c>
      <c r="BK633" s="71">
        <v>1800000000</v>
      </c>
      <c r="BL633" s="79"/>
      <c r="BM633" s="79"/>
      <c r="BN633" s="79"/>
      <c r="BO633" s="79"/>
      <c r="BP633" s="79"/>
      <c r="BQ633" s="79"/>
      <c r="BR633" s="79"/>
      <c r="BS633" s="79"/>
      <c r="BT633" s="79"/>
      <c r="BU633" s="79"/>
      <c r="BV633" s="79">
        <v>900000000</v>
      </c>
      <c r="BW633" s="79">
        <v>900000000</v>
      </c>
      <c r="BX633" s="71">
        <v>0</v>
      </c>
      <c r="BY633" s="73">
        <v>0</v>
      </c>
      <c r="BZ633" s="73">
        <v>0</v>
      </c>
      <c r="CA633" s="73">
        <v>0</v>
      </c>
      <c r="CB633" s="73">
        <v>0</v>
      </c>
      <c r="CC633" s="73">
        <v>0</v>
      </c>
      <c r="CD633" s="73">
        <v>0</v>
      </c>
      <c r="CE633" s="73">
        <v>0</v>
      </c>
      <c r="CF633" s="73">
        <v>0</v>
      </c>
      <c r="CG633" s="73">
        <v>0</v>
      </c>
      <c r="CH633" s="73">
        <v>0</v>
      </c>
      <c r="CI633" s="73"/>
      <c r="CJ633" s="73"/>
      <c r="CK633" s="63" t="s">
        <v>4805</v>
      </c>
      <c r="CL633" s="74" t="s">
        <v>2302</v>
      </c>
      <c r="CM633" s="74" t="s">
        <v>876</v>
      </c>
      <c r="CN633" s="74" t="s">
        <v>1392</v>
      </c>
      <c r="CO633" s="60">
        <v>3</v>
      </c>
      <c r="CP633" s="61" t="s">
        <v>3472</v>
      </c>
      <c r="CQ633" s="60">
        <v>305</v>
      </c>
      <c r="CR633" s="61" t="s">
        <v>4590</v>
      </c>
      <c r="CS633" s="60">
        <v>30502</v>
      </c>
      <c r="CT633" s="61" t="s">
        <v>4742</v>
      </c>
      <c r="CU633" s="62">
        <v>3050203</v>
      </c>
      <c r="CV633" s="63" t="s">
        <v>4786</v>
      </c>
      <c r="CW633" s="100" t="s">
        <v>4787</v>
      </c>
      <c r="CX633" s="100" t="s">
        <v>3472</v>
      </c>
      <c r="CY633" s="100" t="s">
        <v>4590</v>
      </c>
      <c r="CZ633" s="100" t="s">
        <v>4742</v>
      </c>
      <c r="DA633" s="100" t="s">
        <v>4786</v>
      </c>
    </row>
    <row r="634" spans="2:105" ht="178.5" hidden="1" x14ac:dyDescent="0.25">
      <c r="B634" s="65" t="s">
        <v>4806</v>
      </c>
      <c r="C634" s="75" t="s">
        <v>4807</v>
      </c>
      <c r="D634" s="63" t="s">
        <v>1032</v>
      </c>
      <c r="E634" s="100" t="s">
        <v>4735</v>
      </c>
      <c r="F634" s="63" t="s">
        <v>4736</v>
      </c>
      <c r="G634" s="62" t="s">
        <v>183</v>
      </c>
      <c r="H634" s="63" t="s">
        <v>580</v>
      </c>
      <c r="I634" s="63" t="s">
        <v>185</v>
      </c>
      <c r="J634" s="311">
        <v>2015</v>
      </c>
      <c r="K634" s="308">
        <v>0</v>
      </c>
      <c r="L634" s="311" t="s">
        <v>186</v>
      </c>
      <c r="M634" s="310" t="s">
        <v>4808</v>
      </c>
      <c r="N634" s="63" t="s">
        <v>4809</v>
      </c>
      <c r="O634" s="63" t="s">
        <v>4810</v>
      </c>
      <c r="P634" s="63" t="s">
        <v>246</v>
      </c>
      <c r="Q634" s="63" t="s">
        <v>4740</v>
      </c>
      <c r="R634" s="63"/>
      <c r="S634" s="68">
        <v>1</v>
      </c>
      <c r="T634" s="69">
        <v>1</v>
      </c>
      <c r="U634" s="69">
        <v>1</v>
      </c>
      <c r="V634" s="69">
        <v>1</v>
      </c>
      <c r="W634" s="69">
        <v>1</v>
      </c>
      <c r="X634" s="71">
        <v>0</v>
      </c>
      <c r="Y634" s="79"/>
      <c r="Z634" s="79"/>
      <c r="AA634" s="79"/>
      <c r="AB634" s="79"/>
      <c r="AC634" s="79"/>
      <c r="AD634" s="79"/>
      <c r="AE634" s="79"/>
      <c r="AF634" s="79"/>
      <c r="AG634" s="79"/>
      <c r="AH634" s="79"/>
      <c r="AI634" s="79">
        <v>0</v>
      </c>
      <c r="AJ634" s="79"/>
      <c r="AK634" s="71">
        <v>0</v>
      </c>
      <c r="AL634" s="79"/>
      <c r="AM634" s="79"/>
      <c r="AN634" s="79"/>
      <c r="AO634" s="79"/>
      <c r="AP634" s="79"/>
      <c r="AQ634" s="79"/>
      <c r="AR634" s="79"/>
      <c r="AS634" s="79"/>
      <c r="AT634" s="79"/>
      <c r="AU634" s="79"/>
      <c r="AV634" s="79">
        <v>0</v>
      </c>
      <c r="AW634" s="79"/>
      <c r="AX634" s="71">
        <v>0</v>
      </c>
      <c r="AY634" s="79"/>
      <c r="AZ634" s="79"/>
      <c r="BA634" s="79"/>
      <c r="BB634" s="79"/>
      <c r="BC634" s="79"/>
      <c r="BD634" s="79"/>
      <c r="BE634" s="79"/>
      <c r="BF634" s="79"/>
      <c r="BG634" s="79"/>
      <c r="BH634" s="79"/>
      <c r="BI634" s="79">
        <v>0</v>
      </c>
      <c r="BJ634" s="79"/>
      <c r="BK634" s="71">
        <v>0</v>
      </c>
      <c r="BL634" s="79"/>
      <c r="BM634" s="79"/>
      <c r="BN634" s="79"/>
      <c r="BO634" s="79"/>
      <c r="BP634" s="79"/>
      <c r="BQ634" s="79"/>
      <c r="BR634" s="79"/>
      <c r="BS634" s="79"/>
      <c r="BT634" s="79"/>
      <c r="BU634" s="79"/>
      <c r="BV634" s="79">
        <v>0</v>
      </c>
      <c r="BW634" s="79">
        <v>0</v>
      </c>
      <c r="BX634" s="71">
        <v>0</v>
      </c>
      <c r="BY634" s="73">
        <v>0</v>
      </c>
      <c r="BZ634" s="73">
        <v>0</v>
      </c>
      <c r="CA634" s="73">
        <v>0</v>
      </c>
      <c r="CB634" s="73">
        <v>0</v>
      </c>
      <c r="CC634" s="73">
        <v>0</v>
      </c>
      <c r="CD634" s="73">
        <v>0</v>
      </c>
      <c r="CE634" s="73">
        <v>0</v>
      </c>
      <c r="CF634" s="73">
        <v>0</v>
      </c>
      <c r="CG634" s="73">
        <v>0</v>
      </c>
      <c r="CH634" s="73">
        <v>0</v>
      </c>
      <c r="CI634" s="73"/>
      <c r="CJ634" s="73"/>
      <c r="CK634" s="63" t="s">
        <v>4811</v>
      </c>
      <c r="CL634" s="74" t="s">
        <v>2302</v>
      </c>
      <c r="CM634" s="74" t="s">
        <v>876</v>
      </c>
      <c r="CN634" s="74" t="s">
        <v>1392</v>
      </c>
      <c r="CO634" s="60">
        <v>3</v>
      </c>
      <c r="CP634" s="61" t="s">
        <v>3472</v>
      </c>
      <c r="CQ634" s="60">
        <v>305</v>
      </c>
      <c r="CR634" s="61" t="s">
        <v>4590</v>
      </c>
      <c r="CS634" s="60">
        <v>30502</v>
      </c>
      <c r="CT634" s="61" t="s">
        <v>4742</v>
      </c>
      <c r="CU634" s="62">
        <v>3050203</v>
      </c>
      <c r="CV634" s="63" t="s">
        <v>4786</v>
      </c>
      <c r="CW634" s="100" t="s">
        <v>4744</v>
      </c>
      <c r="CX634" s="100" t="s">
        <v>3472</v>
      </c>
      <c r="CY634" s="100" t="s">
        <v>4590</v>
      </c>
      <c r="CZ634" s="100" t="s">
        <v>4742</v>
      </c>
      <c r="DA634" s="100" t="s">
        <v>4786</v>
      </c>
    </row>
    <row r="635" spans="2:105" ht="178.5" hidden="1" x14ac:dyDescent="0.25">
      <c r="B635" s="65" t="s">
        <v>4812</v>
      </c>
      <c r="C635" s="75" t="s">
        <v>4813</v>
      </c>
      <c r="D635" s="63" t="s">
        <v>1032</v>
      </c>
      <c r="E635" s="100" t="s">
        <v>4735</v>
      </c>
      <c r="F635" s="63" t="s">
        <v>4736</v>
      </c>
      <c r="G635" s="62" t="s">
        <v>240</v>
      </c>
      <c r="H635" s="63" t="s">
        <v>580</v>
      </c>
      <c r="I635" s="63" t="s">
        <v>185</v>
      </c>
      <c r="J635" s="311">
        <v>2015</v>
      </c>
      <c r="K635" s="308">
        <v>0</v>
      </c>
      <c r="L635" s="311" t="s">
        <v>1228</v>
      </c>
      <c r="M635" s="310" t="s">
        <v>4814</v>
      </c>
      <c r="N635" s="63" t="s">
        <v>4815</v>
      </c>
      <c r="O635" s="63" t="s">
        <v>4816</v>
      </c>
      <c r="P635" s="63" t="s">
        <v>246</v>
      </c>
      <c r="Q635" s="63" t="s">
        <v>4817</v>
      </c>
      <c r="R635" s="63"/>
      <c r="S635" s="68">
        <v>100</v>
      </c>
      <c r="T635" s="69">
        <v>100</v>
      </c>
      <c r="U635" s="69">
        <v>100</v>
      </c>
      <c r="V635" s="69">
        <v>100</v>
      </c>
      <c r="W635" s="69">
        <v>100</v>
      </c>
      <c r="X635" s="71">
        <v>982224000</v>
      </c>
      <c r="Y635" s="79"/>
      <c r="Z635" s="79"/>
      <c r="AA635" s="79"/>
      <c r="AB635" s="79"/>
      <c r="AC635" s="79"/>
      <c r="AD635" s="79"/>
      <c r="AE635" s="79"/>
      <c r="AF635" s="79"/>
      <c r="AG635" s="79"/>
      <c r="AH635" s="79"/>
      <c r="AI635" s="79">
        <v>491112000</v>
      </c>
      <c r="AJ635" s="79">
        <v>491112000</v>
      </c>
      <c r="AK635" s="71">
        <v>1050979680.0000001</v>
      </c>
      <c r="AL635" s="79"/>
      <c r="AM635" s="79"/>
      <c r="AN635" s="79"/>
      <c r="AO635" s="79"/>
      <c r="AP635" s="79"/>
      <c r="AQ635" s="79"/>
      <c r="AR635" s="79"/>
      <c r="AS635" s="79"/>
      <c r="AT635" s="79"/>
      <c r="AU635" s="79"/>
      <c r="AV635" s="79">
        <v>525489840.00000006</v>
      </c>
      <c r="AW635" s="79">
        <v>525489840.00000006</v>
      </c>
      <c r="AX635" s="71">
        <v>1124548257.6000001</v>
      </c>
      <c r="AY635" s="79"/>
      <c r="AZ635" s="79"/>
      <c r="BA635" s="79"/>
      <c r="BB635" s="79"/>
      <c r="BC635" s="79"/>
      <c r="BD635" s="79"/>
      <c r="BE635" s="79"/>
      <c r="BF635" s="79"/>
      <c r="BG635" s="79"/>
      <c r="BH635" s="79"/>
      <c r="BI635" s="79">
        <v>562274128.80000007</v>
      </c>
      <c r="BJ635" s="79">
        <v>562274128.80000007</v>
      </c>
      <c r="BK635" s="71">
        <v>3157751937.6000004</v>
      </c>
      <c r="BL635" s="79"/>
      <c r="BM635" s="79"/>
      <c r="BN635" s="79"/>
      <c r="BO635" s="79"/>
      <c r="BP635" s="79"/>
      <c r="BQ635" s="79"/>
      <c r="BR635" s="79"/>
      <c r="BS635" s="79"/>
      <c r="BT635" s="79"/>
      <c r="BU635" s="79"/>
      <c r="BV635" s="79">
        <v>1578875968.8000002</v>
      </c>
      <c r="BW635" s="79">
        <v>1578875968.8000002</v>
      </c>
      <c r="BX635" s="71">
        <v>0</v>
      </c>
      <c r="BY635" s="73">
        <v>0</v>
      </c>
      <c r="BZ635" s="73">
        <v>0</v>
      </c>
      <c r="CA635" s="73">
        <v>0</v>
      </c>
      <c r="CB635" s="73">
        <v>0</v>
      </c>
      <c r="CC635" s="73">
        <v>0</v>
      </c>
      <c r="CD635" s="73">
        <v>0</v>
      </c>
      <c r="CE635" s="73">
        <v>0</v>
      </c>
      <c r="CF635" s="73">
        <v>0</v>
      </c>
      <c r="CG635" s="73">
        <v>0</v>
      </c>
      <c r="CH635" s="73">
        <v>0</v>
      </c>
      <c r="CI635" s="73"/>
      <c r="CJ635" s="73"/>
      <c r="CK635" s="63" t="s">
        <v>4818</v>
      </c>
      <c r="CL635" s="74" t="s">
        <v>2302</v>
      </c>
      <c r="CM635" s="74" t="s">
        <v>876</v>
      </c>
      <c r="CN635" s="74" t="s">
        <v>1392</v>
      </c>
      <c r="CO635" s="60">
        <v>3</v>
      </c>
      <c r="CP635" s="61" t="s">
        <v>3472</v>
      </c>
      <c r="CQ635" s="60">
        <v>305</v>
      </c>
      <c r="CR635" s="61" t="s">
        <v>4590</v>
      </c>
      <c r="CS635" s="60">
        <v>30502</v>
      </c>
      <c r="CT635" s="61" t="s">
        <v>4742</v>
      </c>
      <c r="CU635" s="62">
        <v>3050203</v>
      </c>
      <c r="CV635" s="63" t="s">
        <v>4786</v>
      </c>
      <c r="CW635" s="100" t="s">
        <v>4744</v>
      </c>
      <c r="CX635" s="100" t="s">
        <v>3472</v>
      </c>
      <c r="CY635" s="100" t="s">
        <v>4590</v>
      </c>
      <c r="CZ635" s="100" t="s">
        <v>4742</v>
      </c>
      <c r="DA635" s="100" t="s">
        <v>4786</v>
      </c>
    </row>
    <row r="636" spans="2:105" ht="178.5" hidden="1" x14ac:dyDescent="0.25">
      <c r="B636" s="65" t="s">
        <v>4819</v>
      </c>
      <c r="C636" s="75" t="s">
        <v>4820</v>
      </c>
      <c r="D636" s="63" t="s">
        <v>1032</v>
      </c>
      <c r="E636" s="100" t="s">
        <v>4735</v>
      </c>
      <c r="F636" s="63" t="s">
        <v>4736</v>
      </c>
      <c r="G636" s="62" t="s">
        <v>240</v>
      </c>
      <c r="H636" s="63" t="s">
        <v>580</v>
      </c>
      <c r="I636" s="63" t="s">
        <v>185</v>
      </c>
      <c r="J636" s="311">
        <v>2015</v>
      </c>
      <c r="K636" s="308">
        <v>1</v>
      </c>
      <c r="L636" s="311" t="s">
        <v>1977</v>
      </c>
      <c r="M636" s="310" t="s">
        <v>4821</v>
      </c>
      <c r="N636" s="63" t="s">
        <v>4822</v>
      </c>
      <c r="O636" s="63" t="s">
        <v>4823</v>
      </c>
      <c r="P636" s="63" t="s">
        <v>246</v>
      </c>
      <c r="Q636" s="63" t="s">
        <v>4817</v>
      </c>
      <c r="R636" s="63"/>
      <c r="S636" s="68">
        <v>1</v>
      </c>
      <c r="T636" s="69">
        <v>1</v>
      </c>
      <c r="U636" s="69">
        <v>1</v>
      </c>
      <c r="V636" s="69">
        <v>1</v>
      </c>
      <c r="W636" s="69">
        <v>1</v>
      </c>
      <c r="X636" s="71">
        <v>0</v>
      </c>
      <c r="Y636" s="79"/>
      <c r="Z636" s="79"/>
      <c r="AA636" s="79"/>
      <c r="AB636" s="79"/>
      <c r="AC636" s="79"/>
      <c r="AD636" s="79"/>
      <c r="AE636" s="79"/>
      <c r="AF636" s="79"/>
      <c r="AG636" s="79"/>
      <c r="AH636" s="79"/>
      <c r="AI636" s="79">
        <v>0</v>
      </c>
      <c r="AJ636" s="79"/>
      <c r="AK636" s="71">
        <v>0</v>
      </c>
      <c r="AL636" s="79"/>
      <c r="AM636" s="79"/>
      <c r="AN636" s="79"/>
      <c r="AO636" s="79"/>
      <c r="AP636" s="79"/>
      <c r="AQ636" s="79"/>
      <c r="AR636" s="79"/>
      <c r="AS636" s="79"/>
      <c r="AT636" s="79"/>
      <c r="AU636" s="79"/>
      <c r="AV636" s="79">
        <v>0</v>
      </c>
      <c r="AW636" s="79"/>
      <c r="AX636" s="71">
        <v>0</v>
      </c>
      <c r="AY636" s="175"/>
      <c r="AZ636" s="79"/>
      <c r="BA636" s="79"/>
      <c r="BB636" s="79"/>
      <c r="BC636" s="79"/>
      <c r="BD636" s="79"/>
      <c r="BE636" s="79"/>
      <c r="BF636" s="79"/>
      <c r="BG636" s="79"/>
      <c r="BH636" s="79"/>
      <c r="BI636" s="79">
        <v>0</v>
      </c>
      <c r="BJ636" s="79"/>
      <c r="BK636" s="71">
        <v>1502224000</v>
      </c>
      <c r="BL636" s="175"/>
      <c r="BM636" s="79"/>
      <c r="BN636" s="79"/>
      <c r="BO636" s="79"/>
      <c r="BP636" s="79"/>
      <c r="BQ636" s="79"/>
      <c r="BR636" s="79"/>
      <c r="BS636" s="79"/>
      <c r="BT636" s="79"/>
      <c r="BU636" s="79"/>
      <c r="BV636" s="79">
        <v>751112000</v>
      </c>
      <c r="BW636" s="79">
        <v>751112000</v>
      </c>
      <c r="BX636" s="71">
        <v>0</v>
      </c>
      <c r="BY636" s="73">
        <v>0</v>
      </c>
      <c r="BZ636" s="73">
        <v>0</v>
      </c>
      <c r="CA636" s="73">
        <v>0</v>
      </c>
      <c r="CB636" s="73">
        <v>0</v>
      </c>
      <c r="CC636" s="73">
        <v>0</v>
      </c>
      <c r="CD636" s="73">
        <v>0</v>
      </c>
      <c r="CE636" s="73">
        <v>0</v>
      </c>
      <c r="CF636" s="73">
        <v>0</v>
      </c>
      <c r="CG636" s="73">
        <v>0</v>
      </c>
      <c r="CH636" s="73">
        <v>0</v>
      </c>
      <c r="CI636" s="73"/>
      <c r="CJ636" s="73"/>
      <c r="CK636" s="63" t="s">
        <v>4824</v>
      </c>
      <c r="CL636" s="74" t="s">
        <v>2302</v>
      </c>
      <c r="CM636" s="74" t="s">
        <v>876</v>
      </c>
      <c r="CN636" s="74" t="s">
        <v>1392</v>
      </c>
      <c r="CO636" s="60">
        <v>3</v>
      </c>
      <c r="CP636" s="61" t="s">
        <v>3472</v>
      </c>
      <c r="CQ636" s="60">
        <v>305</v>
      </c>
      <c r="CR636" s="61" t="s">
        <v>4590</v>
      </c>
      <c r="CS636" s="60">
        <v>30502</v>
      </c>
      <c r="CT636" s="61" t="s">
        <v>4742</v>
      </c>
      <c r="CU636" s="62">
        <v>3050203</v>
      </c>
      <c r="CV636" s="63" t="s">
        <v>4786</v>
      </c>
      <c r="CW636" s="100" t="s">
        <v>4744</v>
      </c>
      <c r="CX636" s="100" t="s">
        <v>3472</v>
      </c>
      <c r="CY636" s="100" t="s">
        <v>4590</v>
      </c>
      <c r="CZ636" s="100" t="s">
        <v>4742</v>
      </c>
      <c r="DA636" s="100" t="s">
        <v>4786</v>
      </c>
    </row>
    <row r="637" spans="2:105" ht="140.25" hidden="1" x14ac:dyDescent="0.25">
      <c r="B637" s="65" t="s">
        <v>4825</v>
      </c>
      <c r="C637" s="75" t="s">
        <v>4826</v>
      </c>
      <c r="D637" s="63" t="s">
        <v>1032</v>
      </c>
      <c r="E637" s="100" t="s">
        <v>4827</v>
      </c>
      <c r="F637" s="63" t="s">
        <v>4828</v>
      </c>
      <c r="G637" s="62" t="s">
        <v>183</v>
      </c>
      <c r="H637" s="63" t="s">
        <v>580</v>
      </c>
      <c r="I637" s="63" t="s">
        <v>185</v>
      </c>
      <c r="J637" s="311">
        <v>2015</v>
      </c>
      <c r="K637" s="308">
        <v>1</v>
      </c>
      <c r="L637" s="311" t="s">
        <v>1977</v>
      </c>
      <c r="M637" s="310" t="s">
        <v>4829</v>
      </c>
      <c r="N637" s="63" t="s">
        <v>4830</v>
      </c>
      <c r="O637" s="63" t="s">
        <v>4831</v>
      </c>
      <c r="P637" s="63" t="s">
        <v>246</v>
      </c>
      <c r="Q637" s="63"/>
      <c r="R637" s="63"/>
      <c r="S637" s="68">
        <v>1</v>
      </c>
      <c r="T637" s="69">
        <v>1</v>
      </c>
      <c r="U637" s="69">
        <v>1</v>
      </c>
      <c r="V637" s="69">
        <v>1</v>
      </c>
      <c r="W637" s="69">
        <v>1</v>
      </c>
      <c r="X637" s="71">
        <v>0</v>
      </c>
      <c r="Y637" s="79"/>
      <c r="Z637" s="79"/>
      <c r="AA637" s="79"/>
      <c r="AB637" s="79"/>
      <c r="AC637" s="79"/>
      <c r="AD637" s="79"/>
      <c r="AE637" s="79"/>
      <c r="AF637" s="79"/>
      <c r="AG637" s="79"/>
      <c r="AH637" s="79"/>
      <c r="AI637" s="79">
        <v>0</v>
      </c>
      <c r="AJ637" s="79"/>
      <c r="AK637" s="71">
        <v>0</v>
      </c>
      <c r="AL637" s="79"/>
      <c r="AM637" s="79"/>
      <c r="AN637" s="79"/>
      <c r="AO637" s="79"/>
      <c r="AP637" s="79"/>
      <c r="AQ637" s="79"/>
      <c r="AR637" s="79"/>
      <c r="AS637" s="79"/>
      <c r="AT637" s="79"/>
      <c r="AU637" s="79"/>
      <c r="AV637" s="79">
        <v>0</v>
      </c>
      <c r="AW637" s="79"/>
      <c r="AX637" s="71">
        <v>0</v>
      </c>
      <c r="AY637" s="175"/>
      <c r="AZ637" s="79"/>
      <c r="BA637" s="79"/>
      <c r="BB637" s="79"/>
      <c r="BC637" s="79"/>
      <c r="BD637" s="79"/>
      <c r="BE637" s="79"/>
      <c r="BF637" s="79"/>
      <c r="BG637" s="79"/>
      <c r="BH637" s="79"/>
      <c r="BI637" s="79">
        <v>0</v>
      </c>
      <c r="BJ637" s="79"/>
      <c r="BK637" s="71">
        <v>0</v>
      </c>
      <c r="BL637" s="175"/>
      <c r="BM637" s="79"/>
      <c r="BN637" s="79"/>
      <c r="BO637" s="79"/>
      <c r="BP637" s="79"/>
      <c r="BQ637" s="79"/>
      <c r="BR637" s="79"/>
      <c r="BS637" s="79"/>
      <c r="BT637" s="79"/>
      <c r="BU637" s="79"/>
      <c r="BV637" s="79">
        <v>0</v>
      </c>
      <c r="BW637" s="79">
        <v>0</v>
      </c>
      <c r="BX637" s="71">
        <v>0</v>
      </c>
      <c r="BY637" s="73">
        <v>0</v>
      </c>
      <c r="BZ637" s="73">
        <v>0</v>
      </c>
      <c r="CA637" s="73">
        <v>0</v>
      </c>
      <c r="CB637" s="73">
        <v>0</v>
      </c>
      <c r="CC637" s="73">
        <v>0</v>
      </c>
      <c r="CD637" s="73">
        <v>0</v>
      </c>
      <c r="CE637" s="73">
        <v>0</v>
      </c>
      <c r="CF637" s="73">
        <v>0</v>
      </c>
      <c r="CG637" s="73">
        <v>0</v>
      </c>
      <c r="CH637" s="73">
        <v>0</v>
      </c>
      <c r="CI637" s="73"/>
      <c r="CJ637" s="73"/>
      <c r="CK637" s="63" t="s">
        <v>4832</v>
      </c>
      <c r="CL637" s="74" t="s">
        <v>2302</v>
      </c>
      <c r="CM637" s="74" t="s">
        <v>876</v>
      </c>
      <c r="CN637" s="74" t="s">
        <v>1392</v>
      </c>
      <c r="CO637" s="60">
        <v>3</v>
      </c>
      <c r="CP637" s="61" t="s">
        <v>3472</v>
      </c>
      <c r="CQ637" s="60">
        <v>305</v>
      </c>
      <c r="CR637" s="61" t="s">
        <v>4590</v>
      </c>
      <c r="CS637" s="60">
        <v>30502</v>
      </c>
      <c r="CT637" s="61" t="s">
        <v>4742</v>
      </c>
      <c r="CU637" s="62">
        <v>3050204</v>
      </c>
      <c r="CV637" s="63" t="s">
        <v>4833</v>
      </c>
      <c r="CW637" s="100" t="s">
        <v>4834</v>
      </c>
      <c r="CX637" s="100" t="s">
        <v>3472</v>
      </c>
      <c r="CY637" s="100" t="s">
        <v>4590</v>
      </c>
      <c r="CZ637" s="100" t="s">
        <v>4742</v>
      </c>
      <c r="DA637" s="100" t="s">
        <v>4833</v>
      </c>
    </row>
    <row r="638" spans="2:105" ht="140.25" hidden="1" x14ac:dyDescent="0.25">
      <c r="B638" s="65" t="s">
        <v>4835</v>
      </c>
      <c r="C638" s="75" t="s">
        <v>4836</v>
      </c>
      <c r="D638" s="63" t="s">
        <v>1032</v>
      </c>
      <c r="E638" s="100" t="s">
        <v>4827</v>
      </c>
      <c r="F638" s="63" t="s">
        <v>4828</v>
      </c>
      <c r="G638" s="62" t="s">
        <v>183</v>
      </c>
      <c r="H638" s="63" t="s">
        <v>580</v>
      </c>
      <c r="I638" s="63" t="s">
        <v>185</v>
      </c>
      <c r="J638" s="311">
        <v>2015</v>
      </c>
      <c r="K638" s="308">
        <v>1</v>
      </c>
      <c r="L638" s="311" t="s">
        <v>1977</v>
      </c>
      <c r="M638" s="310" t="s">
        <v>4837</v>
      </c>
      <c r="N638" s="63" t="s">
        <v>4838</v>
      </c>
      <c r="O638" s="63" t="s">
        <v>4839</v>
      </c>
      <c r="P638" s="63" t="s">
        <v>246</v>
      </c>
      <c r="Q638" s="63"/>
      <c r="R638" s="63"/>
      <c r="S638" s="68">
        <v>10</v>
      </c>
      <c r="T638" s="69">
        <v>10</v>
      </c>
      <c r="U638" s="69">
        <v>10</v>
      </c>
      <c r="V638" s="69">
        <v>10</v>
      </c>
      <c r="W638" s="69">
        <v>10</v>
      </c>
      <c r="X638" s="71">
        <v>100000000</v>
      </c>
      <c r="Y638" s="176"/>
      <c r="Z638" s="79"/>
      <c r="AA638" s="79"/>
      <c r="AB638" s="79"/>
      <c r="AC638" s="79"/>
      <c r="AD638" s="79"/>
      <c r="AE638" s="79"/>
      <c r="AF638" s="79"/>
      <c r="AG638" s="79"/>
      <c r="AH638" s="79"/>
      <c r="AI638" s="79">
        <v>50000000</v>
      </c>
      <c r="AJ638" s="79">
        <v>50000000</v>
      </c>
      <c r="AK638" s="71">
        <v>100000000</v>
      </c>
      <c r="AL638" s="176"/>
      <c r="AM638" s="79"/>
      <c r="AN638" s="79"/>
      <c r="AO638" s="79"/>
      <c r="AP638" s="79"/>
      <c r="AQ638" s="79"/>
      <c r="AR638" s="79"/>
      <c r="AS638" s="79"/>
      <c r="AT638" s="79"/>
      <c r="AU638" s="79"/>
      <c r="AV638" s="79">
        <v>50000000</v>
      </c>
      <c r="AW638" s="79">
        <v>50000000</v>
      </c>
      <c r="AX638" s="71">
        <v>100000000</v>
      </c>
      <c r="AY638" s="176"/>
      <c r="AZ638" s="79"/>
      <c r="BA638" s="79"/>
      <c r="BB638" s="79"/>
      <c r="BC638" s="79"/>
      <c r="BD638" s="79"/>
      <c r="BE638" s="79"/>
      <c r="BF638" s="79"/>
      <c r="BG638" s="79"/>
      <c r="BH638" s="79"/>
      <c r="BI638" s="79">
        <v>50000000</v>
      </c>
      <c r="BJ638" s="79">
        <v>50000000</v>
      </c>
      <c r="BK638" s="71">
        <v>400000000</v>
      </c>
      <c r="BL638" s="176"/>
      <c r="BM638" s="79"/>
      <c r="BN638" s="79"/>
      <c r="BO638" s="79"/>
      <c r="BP638" s="79"/>
      <c r="BQ638" s="79"/>
      <c r="BR638" s="79"/>
      <c r="BS638" s="79"/>
      <c r="BT638" s="79"/>
      <c r="BU638" s="79"/>
      <c r="BV638" s="79">
        <v>200000000</v>
      </c>
      <c r="BW638" s="79">
        <v>200000000</v>
      </c>
      <c r="BX638" s="71">
        <v>0</v>
      </c>
      <c r="BY638" s="73">
        <v>0</v>
      </c>
      <c r="BZ638" s="73">
        <v>0</v>
      </c>
      <c r="CA638" s="73">
        <v>0</v>
      </c>
      <c r="CB638" s="73">
        <v>0</v>
      </c>
      <c r="CC638" s="73">
        <v>0</v>
      </c>
      <c r="CD638" s="73">
        <v>0</v>
      </c>
      <c r="CE638" s="73">
        <v>0</v>
      </c>
      <c r="CF638" s="73">
        <v>0</v>
      </c>
      <c r="CG638" s="73">
        <v>0</v>
      </c>
      <c r="CH638" s="73">
        <v>0</v>
      </c>
      <c r="CI638" s="73"/>
      <c r="CJ638" s="73"/>
      <c r="CK638" s="63" t="s">
        <v>4840</v>
      </c>
      <c r="CL638" s="74" t="s">
        <v>2302</v>
      </c>
      <c r="CM638" s="74" t="s">
        <v>876</v>
      </c>
      <c r="CN638" s="74" t="s">
        <v>1392</v>
      </c>
      <c r="CO638" s="60">
        <v>3</v>
      </c>
      <c r="CP638" s="61" t="s">
        <v>3472</v>
      </c>
      <c r="CQ638" s="60">
        <v>305</v>
      </c>
      <c r="CR638" s="61" t="s">
        <v>4590</v>
      </c>
      <c r="CS638" s="60">
        <v>30502</v>
      </c>
      <c r="CT638" s="61" t="s">
        <v>4742</v>
      </c>
      <c r="CU638" s="62">
        <v>3050204</v>
      </c>
      <c r="CV638" s="63" t="s">
        <v>4833</v>
      </c>
      <c r="CW638" s="100" t="s">
        <v>4834</v>
      </c>
      <c r="CX638" s="100" t="s">
        <v>3472</v>
      </c>
      <c r="CY638" s="100" t="s">
        <v>4590</v>
      </c>
      <c r="CZ638" s="100" t="s">
        <v>4742</v>
      </c>
      <c r="DA638" s="100" t="s">
        <v>4833</v>
      </c>
    </row>
    <row r="639" spans="2:105" ht="114.75" hidden="1" x14ac:dyDescent="0.25">
      <c r="B639" s="99" t="s">
        <v>4841</v>
      </c>
      <c r="C639" s="88" t="s">
        <v>4842</v>
      </c>
      <c r="D639" s="63" t="s">
        <v>1032</v>
      </c>
      <c r="E639" s="65" t="s">
        <v>4843</v>
      </c>
      <c r="F639" s="63" t="s">
        <v>4844</v>
      </c>
      <c r="G639" s="62" t="s">
        <v>240</v>
      </c>
      <c r="H639" s="63" t="s">
        <v>580</v>
      </c>
      <c r="I639" s="63" t="s">
        <v>185</v>
      </c>
      <c r="J639" s="307">
        <v>2015</v>
      </c>
      <c r="K639" s="310"/>
      <c r="L639" s="63" t="s">
        <v>186</v>
      </c>
      <c r="M639" s="63" t="s">
        <v>4845</v>
      </c>
      <c r="N639" s="63" t="s">
        <v>4846</v>
      </c>
      <c r="O639" s="63" t="s">
        <v>4847</v>
      </c>
      <c r="P639" s="164" t="s">
        <v>257</v>
      </c>
      <c r="Q639" s="63"/>
      <c r="R639" s="90"/>
      <c r="S639" s="68">
        <v>1</v>
      </c>
      <c r="T639" s="91">
        <v>1</v>
      </c>
      <c r="U639" s="91">
        <v>1</v>
      </c>
      <c r="V639" s="91">
        <v>1</v>
      </c>
      <c r="W639" s="91">
        <v>1</v>
      </c>
      <c r="X639" s="71">
        <v>100000000</v>
      </c>
      <c r="Y639" s="177"/>
      <c r="Z639" s="92"/>
      <c r="AA639" s="92"/>
      <c r="AB639" s="92"/>
      <c r="AC639" s="92"/>
      <c r="AD639" s="92"/>
      <c r="AE639" s="92"/>
      <c r="AF639" s="92"/>
      <c r="AG639" s="92"/>
      <c r="AH639" s="92"/>
      <c r="AI639" s="92">
        <v>50000000</v>
      </c>
      <c r="AJ639" s="92">
        <v>50000000</v>
      </c>
      <c r="AK639" s="71">
        <v>100000000</v>
      </c>
      <c r="AL639" s="177"/>
      <c r="AM639" s="92"/>
      <c r="AN639" s="92"/>
      <c r="AO639" s="92"/>
      <c r="AP639" s="92"/>
      <c r="AQ639" s="92"/>
      <c r="AR639" s="92"/>
      <c r="AS639" s="92"/>
      <c r="AT639" s="92"/>
      <c r="AU639" s="92"/>
      <c r="AV639" s="92">
        <v>50000000</v>
      </c>
      <c r="AW639" s="92">
        <v>50000000</v>
      </c>
      <c r="AX639" s="71">
        <v>100000000</v>
      </c>
      <c r="AY639" s="177"/>
      <c r="AZ639" s="92"/>
      <c r="BA639" s="92"/>
      <c r="BB639" s="92"/>
      <c r="BC639" s="92"/>
      <c r="BD639" s="92"/>
      <c r="BE639" s="92"/>
      <c r="BF639" s="92"/>
      <c r="BG639" s="92"/>
      <c r="BH639" s="92"/>
      <c r="BI639" s="92">
        <v>50000000</v>
      </c>
      <c r="BJ639" s="92">
        <v>50000000</v>
      </c>
      <c r="BK639" s="71">
        <v>400000000</v>
      </c>
      <c r="BL639" s="177"/>
      <c r="BM639" s="92"/>
      <c r="BN639" s="92"/>
      <c r="BO639" s="92"/>
      <c r="BP639" s="92"/>
      <c r="BQ639" s="92"/>
      <c r="BR639" s="92"/>
      <c r="BS639" s="92"/>
      <c r="BT639" s="92"/>
      <c r="BU639" s="92"/>
      <c r="BV639" s="92">
        <v>200000000</v>
      </c>
      <c r="BW639" s="92">
        <v>200000000</v>
      </c>
      <c r="BX639" s="71">
        <v>0</v>
      </c>
      <c r="BY639" s="93">
        <v>0</v>
      </c>
      <c r="BZ639" s="93">
        <v>0</v>
      </c>
      <c r="CA639" s="93">
        <v>0</v>
      </c>
      <c r="CB639" s="93">
        <v>0</v>
      </c>
      <c r="CC639" s="93">
        <v>0</v>
      </c>
      <c r="CD639" s="93">
        <v>0</v>
      </c>
      <c r="CE639" s="93">
        <v>0</v>
      </c>
      <c r="CF639" s="93">
        <v>0</v>
      </c>
      <c r="CG639" s="93">
        <v>0</v>
      </c>
      <c r="CH639" s="93">
        <v>0</v>
      </c>
      <c r="CI639" s="93"/>
      <c r="CJ639" s="93"/>
      <c r="CK639" s="87" t="s">
        <v>4848</v>
      </c>
      <c r="CL639" s="90" t="s">
        <v>2302</v>
      </c>
      <c r="CM639" s="90" t="s">
        <v>876</v>
      </c>
      <c r="CN639" s="90" t="s">
        <v>1392</v>
      </c>
      <c r="CO639" s="84">
        <v>3</v>
      </c>
      <c r="CP639" s="85" t="s">
        <v>3472</v>
      </c>
      <c r="CQ639" s="84">
        <v>306</v>
      </c>
      <c r="CR639" s="85" t="s">
        <v>4849</v>
      </c>
      <c r="CS639" s="84">
        <v>30601</v>
      </c>
      <c r="CT639" s="85" t="s">
        <v>4850</v>
      </c>
      <c r="CU639" s="86">
        <v>3060103</v>
      </c>
      <c r="CV639" s="87" t="s">
        <v>4851</v>
      </c>
      <c r="CW639" s="100" t="s">
        <v>4852</v>
      </c>
      <c r="CX639" s="100" t="s">
        <v>3472</v>
      </c>
      <c r="CY639" s="100" t="s">
        <v>4849</v>
      </c>
      <c r="CZ639" s="100" t="s">
        <v>4850</v>
      </c>
      <c r="DA639" s="100" t="s">
        <v>4851</v>
      </c>
    </row>
    <row r="640" spans="2:105" ht="114.75" hidden="1" x14ac:dyDescent="0.25">
      <c r="B640" s="99" t="s">
        <v>4853</v>
      </c>
      <c r="C640" s="65" t="s">
        <v>4854</v>
      </c>
      <c r="D640" s="63" t="s">
        <v>3991</v>
      </c>
      <c r="E640" s="65" t="s">
        <v>4843</v>
      </c>
      <c r="F640" s="63" t="s">
        <v>4844</v>
      </c>
      <c r="G640" s="62" t="s">
        <v>183</v>
      </c>
      <c r="H640" s="63" t="s">
        <v>580</v>
      </c>
      <c r="I640" s="63" t="s">
        <v>185</v>
      </c>
      <c r="J640" s="311">
        <v>2015</v>
      </c>
      <c r="K640" s="310" t="s">
        <v>3657</v>
      </c>
      <c r="L640" s="63" t="s">
        <v>186</v>
      </c>
      <c r="M640" s="63" t="s">
        <v>4855</v>
      </c>
      <c r="N640" s="63" t="s">
        <v>4856</v>
      </c>
      <c r="O640" s="63" t="s">
        <v>4857</v>
      </c>
      <c r="P640" s="164"/>
      <c r="Q640" s="63"/>
      <c r="R640" s="63"/>
      <c r="S640" s="68">
        <v>0</v>
      </c>
      <c r="T640" s="69">
        <v>0</v>
      </c>
      <c r="U640" s="69">
        <v>1</v>
      </c>
      <c r="V640" s="69">
        <v>0</v>
      </c>
      <c r="W640" s="69">
        <v>0</v>
      </c>
      <c r="X640" s="71">
        <v>0</v>
      </c>
      <c r="Y640" s="79"/>
      <c r="Z640" s="79"/>
      <c r="AA640" s="79"/>
      <c r="AB640" s="79"/>
      <c r="AC640" s="79"/>
      <c r="AD640" s="79"/>
      <c r="AE640" s="79"/>
      <c r="AF640" s="79"/>
      <c r="AG640" s="79"/>
      <c r="AH640" s="79"/>
      <c r="AI640" s="79"/>
      <c r="AJ640" s="79"/>
      <c r="AK640" s="71">
        <v>0</v>
      </c>
      <c r="AL640" s="79"/>
      <c r="AM640" s="79"/>
      <c r="AN640" s="79"/>
      <c r="AO640" s="79"/>
      <c r="AP640" s="79"/>
      <c r="AQ640" s="79"/>
      <c r="AR640" s="79"/>
      <c r="AS640" s="79"/>
      <c r="AT640" s="79"/>
      <c r="AU640" s="79"/>
      <c r="AV640" s="79"/>
      <c r="AW640" s="79"/>
      <c r="AX640" s="71">
        <v>15000000000</v>
      </c>
      <c r="AY640" s="79">
        <v>5000000000</v>
      </c>
      <c r="AZ640" s="79"/>
      <c r="BA640" s="79"/>
      <c r="BB640" s="79"/>
      <c r="BC640" s="79"/>
      <c r="BD640" s="79"/>
      <c r="BE640" s="79">
        <v>10000000000</v>
      </c>
      <c r="BF640" s="79"/>
      <c r="BG640" s="79"/>
      <c r="BH640" s="79"/>
      <c r="BI640" s="79"/>
      <c r="BJ640" s="79"/>
      <c r="BK640" s="71">
        <v>5000000000</v>
      </c>
      <c r="BL640" s="79">
        <v>5000000000</v>
      </c>
      <c r="BM640" s="79"/>
      <c r="BN640" s="79"/>
      <c r="BO640" s="79"/>
      <c r="BP640" s="79"/>
      <c r="BQ640" s="79"/>
      <c r="BR640" s="79"/>
      <c r="BS640" s="79"/>
      <c r="BT640" s="79"/>
      <c r="BU640" s="79"/>
      <c r="BV640" s="79"/>
      <c r="BW640" s="79"/>
      <c r="BX640" s="71">
        <v>20000000000</v>
      </c>
      <c r="BY640" s="73">
        <v>10000000000</v>
      </c>
      <c r="BZ640" s="73">
        <v>0</v>
      </c>
      <c r="CA640" s="73">
        <v>0</v>
      </c>
      <c r="CB640" s="73">
        <v>0</v>
      </c>
      <c r="CC640" s="73">
        <v>0</v>
      </c>
      <c r="CD640" s="73">
        <v>0</v>
      </c>
      <c r="CE640" s="73">
        <v>10000000000</v>
      </c>
      <c r="CF640" s="73">
        <v>0</v>
      </c>
      <c r="CG640" s="73">
        <v>0</v>
      </c>
      <c r="CH640" s="73">
        <v>0</v>
      </c>
      <c r="CI640" s="73">
        <v>0</v>
      </c>
      <c r="CJ640" s="73">
        <v>0</v>
      </c>
      <c r="CK640" s="63" t="s">
        <v>4858</v>
      </c>
      <c r="CL640" s="74" t="s">
        <v>3138</v>
      </c>
      <c r="CM640" s="74" t="s">
        <v>3139</v>
      </c>
      <c r="CN640" s="74" t="s">
        <v>1392</v>
      </c>
      <c r="CO640" s="60">
        <v>3</v>
      </c>
      <c r="CP640" s="61" t="s">
        <v>3472</v>
      </c>
      <c r="CQ640" s="60">
        <v>306</v>
      </c>
      <c r="CR640" s="61" t="s">
        <v>4849</v>
      </c>
      <c r="CS640" s="60">
        <v>30601</v>
      </c>
      <c r="CT640" s="61" t="s">
        <v>4850</v>
      </c>
      <c r="CU640" s="62">
        <v>3060103</v>
      </c>
      <c r="CV640" s="63" t="s">
        <v>4851</v>
      </c>
      <c r="CW640" s="100" t="s">
        <v>4852</v>
      </c>
      <c r="CX640" s="100" t="s">
        <v>3472</v>
      </c>
      <c r="CY640" s="100" t="s">
        <v>4849</v>
      </c>
      <c r="CZ640" s="100" t="s">
        <v>4850</v>
      </c>
      <c r="DA640" s="100" t="s">
        <v>4851</v>
      </c>
    </row>
    <row r="641" spans="2:105" ht="114.75" hidden="1" x14ac:dyDescent="0.25">
      <c r="B641" s="99" t="s">
        <v>4859</v>
      </c>
      <c r="C641" s="65" t="s">
        <v>4860</v>
      </c>
      <c r="D641" s="63" t="s">
        <v>3991</v>
      </c>
      <c r="E641" s="65" t="s">
        <v>4843</v>
      </c>
      <c r="F641" s="63" t="s">
        <v>4844</v>
      </c>
      <c r="G641" s="62" t="s">
        <v>240</v>
      </c>
      <c r="H641" s="63" t="s">
        <v>580</v>
      </c>
      <c r="I641" s="63" t="s">
        <v>185</v>
      </c>
      <c r="J641" s="311">
        <v>2015</v>
      </c>
      <c r="K641" s="310" t="s">
        <v>3657</v>
      </c>
      <c r="L641" s="63" t="s">
        <v>186</v>
      </c>
      <c r="M641" s="63" t="s">
        <v>4861</v>
      </c>
      <c r="N641" s="63" t="s">
        <v>4862</v>
      </c>
      <c r="O641" s="63" t="s">
        <v>4863</v>
      </c>
      <c r="P641" s="164" t="s">
        <v>3979</v>
      </c>
      <c r="Q641" s="63" t="s">
        <v>4864</v>
      </c>
      <c r="R641" s="63"/>
      <c r="S641" s="68">
        <v>100</v>
      </c>
      <c r="T641" s="69">
        <v>100</v>
      </c>
      <c r="U641" s="69">
        <v>100</v>
      </c>
      <c r="V641" s="69">
        <v>100</v>
      </c>
      <c r="W641" s="69">
        <v>100</v>
      </c>
      <c r="X641" s="71">
        <v>0</v>
      </c>
      <c r="Y641" s="79"/>
      <c r="Z641" s="79"/>
      <c r="AA641" s="79"/>
      <c r="AB641" s="79"/>
      <c r="AC641" s="79"/>
      <c r="AD641" s="79"/>
      <c r="AE641" s="79"/>
      <c r="AF641" s="79"/>
      <c r="AG641" s="79"/>
      <c r="AH641" s="79"/>
      <c r="AI641" s="79"/>
      <c r="AJ641" s="79"/>
      <c r="AK641" s="71">
        <v>120000000000</v>
      </c>
      <c r="AL641" s="79"/>
      <c r="AM641" s="79"/>
      <c r="AN641" s="79"/>
      <c r="AO641" s="79"/>
      <c r="AP641" s="79"/>
      <c r="AQ641" s="79"/>
      <c r="AR641" s="79">
        <v>120000000000</v>
      </c>
      <c r="AS641" s="79"/>
      <c r="AT641" s="79"/>
      <c r="AU641" s="79"/>
      <c r="AV641" s="79"/>
      <c r="AW641" s="79"/>
      <c r="AX641" s="71">
        <v>0</v>
      </c>
      <c r="AY641" s="79"/>
      <c r="AZ641" s="79"/>
      <c r="BA641" s="79"/>
      <c r="BB641" s="79"/>
      <c r="BC641" s="79"/>
      <c r="BD641" s="79"/>
      <c r="BE641" s="79"/>
      <c r="BF641" s="79"/>
      <c r="BG641" s="79"/>
      <c r="BH641" s="79"/>
      <c r="BI641" s="79"/>
      <c r="BJ641" s="79"/>
      <c r="BK641" s="71">
        <v>0</v>
      </c>
      <c r="BL641" s="79"/>
      <c r="BM641" s="79"/>
      <c r="BN641" s="79"/>
      <c r="BO641" s="79"/>
      <c r="BP641" s="79"/>
      <c r="BQ641" s="79"/>
      <c r="BR641" s="79"/>
      <c r="BS641" s="79"/>
      <c r="BT641" s="79"/>
      <c r="BU641" s="79"/>
      <c r="BV641" s="79"/>
      <c r="BW641" s="79"/>
      <c r="BX641" s="71">
        <v>120000000000</v>
      </c>
      <c r="BY641" s="73">
        <v>0</v>
      </c>
      <c r="BZ641" s="73">
        <v>0</v>
      </c>
      <c r="CA641" s="73">
        <v>0</v>
      </c>
      <c r="CB641" s="73">
        <v>0</v>
      </c>
      <c r="CC641" s="73">
        <v>0</v>
      </c>
      <c r="CD641" s="73">
        <v>0</v>
      </c>
      <c r="CE641" s="73">
        <v>120000000000</v>
      </c>
      <c r="CF641" s="73">
        <v>0</v>
      </c>
      <c r="CG641" s="73">
        <v>0</v>
      </c>
      <c r="CH641" s="73">
        <v>0</v>
      </c>
      <c r="CI641" s="73">
        <v>0</v>
      </c>
      <c r="CJ641" s="73">
        <v>0</v>
      </c>
      <c r="CK641" s="63" t="s">
        <v>4865</v>
      </c>
      <c r="CL641" s="74" t="s">
        <v>3138</v>
      </c>
      <c r="CM641" s="74" t="s">
        <v>3139</v>
      </c>
      <c r="CN641" s="74" t="s">
        <v>1392</v>
      </c>
      <c r="CO641" s="60">
        <v>3</v>
      </c>
      <c r="CP641" s="61" t="s">
        <v>3472</v>
      </c>
      <c r="CQ641" s="60">
        <v>306</v>
      </c>
      <c r="CR641" s="61" t="s">
        <v>4849</v>
      </c>
      <c r="CS641" s="60">
        <v>30601</v>
      </c>
      <c r="CT641" s="61" t="s">
        <v>4850</v>
      </c>
      <c r="CU641" s="62">
        <v>3060103</v>
      </c>
      <c r="CV641" s="63" t="s">
        <v>4851</v>
      </c>
      <c r="CW641" s="100" t="s">
        <v>4852</v>
      </c>
      <c r="CX641" s="100" t="s">
        <v>3472</v>
      </c>
      <c r="CY641" s="100" t="s">
        <v>4849</v>
      </c>
      <c r="CZ641" s="100" t="s">
        <v>4850</v>
      </c>
      <c r="DA641" s="100" t="s">
        <v>4851</v>
      </c>
    </row>
    <row r="642" spans="2:105" ht="127.5" hidden="1" x14ac:dyDescent="0.25">
      <c r="B642" s="65" t="s">
        <v>4866</v>
      </c>
      <c r="C642" s="65" t="s">
        <v>4867</v>
      </c>
      <c r="D642" s="63" t="s">
        <v>709</v>
      </c>
      <c r="E642" s="65" t="s">
        <v>4868</v>
      </c>
      <c r="F642" s="63" t="s">
        <v>4869</v>
      </c>
      <c r="G642" s="62" t="s">
        <v>240</v>
      </c>
      <c r="H642" s="63" t="s">
        <v>4295</v>
      </c>
      <c r="I642" s="63" t="s">
        <v>185</v>
      </c>
      <c r="J642" s="311">
        <v>2015</v>
      </c>
      <c r="K642" s="310">
        <v>0</v>
      </c>
      <c r="L642" s="63" t="s">
        <v>711</v>
      </c>
      <c r="M642" s="63"/>
      <c r="N642" s="63"/>
      <c r="O642" s="63"/>
      <c r="P642" s="164"/>
      <c r="Q642" s="63"/>
      <c r="R642" s="63"/>
      <c r="S642" s="68">
        <v>0</v>
      </c>
      <c r="T642" s="69">
        <v>0</v>
      </c>
      <c r="U642" s="69">
        <v>0</v>
      </c>
      <c r="V642" s="69">
        <v>0</v>
      </c>
      <c r="W642" s="69">
        <v>0</v>
      </c>
      <c r="X642" s="71">
        <v>0</v>
      </c>
      <c r="Y642" s="79"/>
      <c r="Z642" s="79"/>
      <c r="AA642" s="79"/>
      <c r="AB642" s="79"/>
      <c r="AC642" s="79"/>
      <c r="AD642" s="79"/>
      <c r="AE642" s="79"/>
      <c r="AF642" s="79"/>
      <c r="AG642" s="79"/>
      <c r="AH642" s="79"/>
      <c r="AI642" s="79"/>
      <c r="AJ642" s="79"/>
      <c r="AK642" s="71">
        <v>600000000</v>
      </c>
      <c r="AL642" s="79"/>
      <c r="AM642" s="79"/>
      <c r="AN642" s="79"/>
      <c r="AO642" s="79"/>
      <c r="AP642" s="79"/>
      <c r="AQ642" s="79"/>
      <c r="AR642" s="79"/>
      <c r="AS642" s="79"/>
      <c r="AT642" s="79"/>
      <c r="AU642" s="79">
        <v>600000000</v>
      </c>
      <c r="AV642" s="79"/>
      <c r="AW642" s="79"/>
      <c r="AX642" s="71">
        <v>600000000</v>
      </c>
      <c r="AY642" s="79"/>
      <c r="AZ642" s="79"/>
      <c r="BA642" s="79"/>
      <c r="BB642" s="79"/>
      <c r="BC642" s="79"/>
      <c r="BD642" s="79"/>
      <c r="BE642" s="79"/>
      <c r="BF642" s="79"/>
      <c r="BG642" s="79"/>
      <c r="BH642" s="79">
        <v>600000000</v>
      </c>
      <c r="BI642" s="79"/>
      <c r="BJ642" s="79"/>
      <c r="BK642" s="71">
        <v>0</v>
      </c>
      <c r="BL642" s="79"/>
      <c r="BM642" s="79"/>
      <c r="BN642" s="79"/>
      <c r="BO642" s="79"/>
      <c r="BP642" s="79"/>
      <c r="BQ642" s="79"/>
      <c r="BR642" s="79"/>
      <c r="BS642" s="79"/>
      <c r="BT642" s="79"/>
      <c r="BU642" s="79"/>
      <c r="BV642" s="79"/>
      <c r="BW642" s="79"/>
      <c r="BX642" s="71">
        <v>1200000000</v>
      </c>
      <c r="BY642" s="73">
        <v>0</v>
      </c>
      <c r="BZ642" s="73">
        <v>0</v>
      </c>
      <c r="CA642" s="73">
        <v>0</v>
      </c>
      <c r="CB642" s="73">
        <v>0</v>
      </c>
      <c r="CC642" s="73">
        <v>0</v>
      </c>
      <c r="CD642" s="73">
        <v>0</v>
      </c>
      <c r="CE642" s="73">
        <v>0</v>
      </c>
      <c r="CF642" s="73">
        <v>0</v>
      </c>
      <c r="CG642" s="73">
        <v>0</v>
      </c>
      <c r="CH642" s="73">
        <v>1200000000</v>
      </c>
      <c r="CI642" s="73">
        <v>0</v>
      </c>
      <c r="CJ642" s="73">
        <v>0</v>
      </c>
      <c r="CK642" s="63" t="s">
        <v>4870</v>
      </c>
      <c r="CL642" s="74" t="s">
        <v>717</v>
      </c>
      <c r="CM642" s="74" t="s">
        <v>718</v>
      </c>
      <c r="CN642" s="74" t="s">
        <v>606</v>
      </c>
      <c r="CO642" s="60">
        <v>3</v>
      </c>
      <c r="CP642" s="61" t="s">
        <v>3472</v>
      </c>
      <c r="CQ642" s="60">
        <v>306</v>
      </c>
      <c r="CR642" s="61" t="s">
        <v>4849</v>
      </c>
      <c r="CS642" s="60">
        <v>30601</v>
      </c>
      <c r="CT642" s="61" t="s">
        <v>4850</v>
      </c>
      <c r="CU642" s="62">
        <v>3060104</v>
      </c>
      <c r="CV642" s="63" t="s">
        <v>4871</v>
      </c>
      <c r="CW642" s="100" t="s">
        <v>4872</v>
      </c>
      <c r="CX642" s="100" t="s">
        <v>3472</v>
      </c>
      <c r="CY642" s="100" t="s">
        <v>4849</v>
      </c>
      <c r="CZ642" s="100" t="s">
        <v>4850</v>
      </c>
      <c r="DA642" s="100" t="s">
        <v>4871</v>
      </c>
    </row>
    <row r="643" spans="2:105" ht="127.5" hidden="1" x14ac:dyDescent="0.25">
      <c r="B643" s="65" t="s">
        <v>4873</v>
      </c>
      <c r="C643" s="65" t="s">
        <v>4874</v>
      </c>
      <c r="D643" s="63" t="s">
        <v>709</v>
      </c>
      <c r="E643" s="65" t="s">
        <v>4875</v>
      </c>
      <c r="F643" s="63" t="s">
        <v>4876</v>
      </c>
      <c r="G643" s="62" t="s">
        <v>240</v>
      </c>
      <c r="H643" s="63" t="s">
        <v>4295</v>
      </c>
      <c r="I643" s="63" t="s">
        <v>185</v>
      </c>
      <c r="J643" s="311">
        <v>2016</v>
      </c>
      <c r="K643" s="310">
        <v>0</v>
      </c>
      <c r="L643" s="63"/>
      <c r="M643" s="63" t="s">
        <v>4877</v>
      </c>
      <c r="N643" s="63" t="s">
        <v>4878</v>
      </c>
      <c r="O643" s="63" t="s">
        <v>4879</v>
      </c>
      <c r="P643" s="164" t="s">
        <v>3979</v>
      </c>
      <c r="Q643" s="63" t="s">
        <v>4880</v>
      </c>
      <c r="R643" s="63"/>
      <c r="S643" s="68">
        <v>1</v>
      </c>
      <c r="T643" s="69">
        <v>1</v>
      </c>
      <c r="U643" s="69">
        <v>1</v>
      </c>
      <c r="V643" s="69">
        <v>1</v>
      </c>
      <c r="W643" s="69">
        <v>1</v>
      </c>
      <c r="X643" s="71">
        <v>100000000</v>
      </c>
      <c r="Y643" s="78"/>
      <c r="Z643" s="79"/>
      <c r="AA643" s="79"/>
      <c r="AB643" s="79"/>
      <c r="AC643" s="79"/>
      <c r="AD643" s="79"/>
      <c r="AE643" s="79"/>
      <c r="AF643" s="79"/>
      <c r="AG643" s="79">
        <v>100000000</v>
      </c>
      <c r="AH643" s="79"/>
      <c r="AI643" s="79"/>
      <c r="AJ643" s="79"/>
      <c r="AK643" s="71">
        <v>540000000</v>
      </c>
      <c r="AL643" s="78">
        <v>400000000</v>
      </c>
      <c r="AM643" s="79"/>
      <c r="AN643" s="79"/>
      <c r="AO643" s="79"/>
      <c r="AP643" s="79"/>
      <c r="AQ643" s="79"/>
      <c r="AR643" s="79"/>
      <c r="AS643" s="79"/>
      <c r="AT643" s="79">
        <v>140000000</v>
      </c>
      <c r="AU643" s="79"/>
      <c r="AV643" s="79"/>
      <c r="AW643" s="79"/>
      <c r="AX643" s="71">
        <v>170000000</v>
      </c>
      <c r="AY643" s="78"/>
      <c r="AZ643" s="79"/>
      <c r="BA643" s="79"/>
      <c r="BB643" s="79"/>
      <c r="BC643" s="79"/>
      <c r="BD643" s="79"/>
      <c r="BE643" s="79"/>
      <c r="BF643" s="79"/>
      <c r="BG643" s="79">
        <v>170000000</v>
      </c>
      <c r="BH643" s="79"/>
      <c r="BI643" s="79"/>
      <c r="BJ643" s="79"/>
      <c r="BK643" s="71">
        <v>180000000</v>
      </c>
      <c r="BL643" s="78"/>
      <c r="BM643" s="79"/>
      <c r="BN643" s="79"/>
      <c r="BO643" s="79"/>
      <c r="BP643" s="79"/>
      <c r="BQ643" s="79"/>
      <c r="BR643" s="79"/>
      <c r="BS643" s="79"/>
      <c r="BT643" s="79">
        <v>180000000</v>
      </c>
      <c r="BU643" s="79"/>
      <c r="BV643" s="79"/>
      <c r="BW643" s="79"/>
      <c r="BX643" s="71">
        <v>990000000</v>
      </c>
      <c r="BY643" s="73">
        <v>400000000</v>
      </c>
      <c r="BZ643" s="73">
        <v>0</v>
      </c>
      <c r="CA643" s="73">
        <v>0</v>
      </c>
      <c r="CB643" s="73">
        <v>0</v>
      </c>
      <c r="CC643" s="73">
        <v>0</v>
      </c>
      <c r="CD643" s="73">
        <v>0</v>
      </c>
      <c r="CE643" s="73">
        <v>0</v>
      </c>
      <c r="CF643" s="73">
        <v>0</v>
      </c>
      <c r="CG643" s="73">
        <v>590000000</v>
      </c>
      <c r="CH643" s="73">
        <v>0</v>
      </c>
      <c r="CI643" s="73">
        <v>0</v>
      </c>
      <c r="CJ643" s="73">
        <v>0</v>
      </c>
      <c r="CK643" s="63" t="s">
        <v>4881</v>
      </c>
      <c r="CL643" s="74" t="s">
        <v>717</v>
      </c>
      <c r="CM643" s="74" t="s">
        <v>718</v>
      </c>
      <c r="CN643" s="74" t="s">
        <v>1392</v>
      </c>
      <c r="CO643" s="60">
        <v>3</v>
      </c>
      <c r="CP643" s="61" t="s">
        <v>3472</v>
      </c>
      <c r="CQ643" s="60">
        <v>306</v>
      </c>
      <c r="CR643" s="61" t="s">
        <v>4849</v>
      </c>
      <c r="CS643" s="60">
        <v>30601</v>
      </c>
      <c r="CT643" s="61" t="s">
        <v>4850</v>
      </c>
      <c r="CU643" s="62">
        <v>3060104</v>
      </c>
      <c r="CV643" s="63" t="s">
        <v>4871</v>
      </c>
      <c r="CW643" s="100" t="s">
        <v>4882</v>
      </c>
      <c r="CX643" s="100" t="s">
        <v>3472</v>
      </c>
      <c r="CY643" s="100" t="s">
        <v>4849</v>
      </c>
      <c r="CZ643" s="100" t="s">
        <v>4850</v>
      </c>
      <c r="DA643" s="100" t="s">
        <v>4871</v>
      </c>
    </row>
    <row r="644" spans="2:105" ht="127.5" hidden="1" x14ac:dyDescent="0.25">
      <c r="B644" s="65" t="s">
        <v>4883</v>
      </c>
      <c r="C644" s="65" t="s">
        <v>4884</v>
      </c>
      <c r="D644" s="63" t="s">
        <v>709</v>
      </c>
      <c r="E644" s="65" t="s">
        <v>4875</v>
      </c>
      <c r="F644" s="63" t="s">
        <v>4876</v>
      </c>
      <c r="G644" s="62" t="s">
        <v>240</v>
      </c>
      <c r="H644" s="63" t="s">
        <v>4295</v>
      </c>
      <c r="I644" s="63" t="s">
        <v>185</v>
      </c>
      <c r="J644" s="311">
        <v>2015</v>
      </c>
      <c r="K644" s="310">
        <v>0</v>
      </c>
      <c r="L644" s="63" t="s">
        <v>778</v>
      </c>
      <c r="M644" s="63" t="s">
        <v>4885</v>
      </c>
      <c r="N644" s="63" t="s">
        <v>4886</v>
      </c>
      <c r="O644" s="63" t="s">
        <v>4887</v>
      </c>
      <c r="P644" s="164" t="s">
        <v>3979</v>
      </c>
      <c r="Q644" s="63" t="s">
        <v>4888</v>
      </c>
      <c r="R644" s="63"/>
      <c r="S644" s="68">
        <v>1</v>
      </c>
      <c r="T644" s="69">
        <v>1</v>
      </c>
      <c r="U644" s="69">
        <v>1</v>
      </c>
      <c r="V644" s="69">
        <v>1</v>
      </c>
      <c r="W644" s="69">
        <v>1</v>
      </c>
      <c r="X644" s="71">
        <v>0</v>
      </c>
      <c r="Y644" s="79"/>
      <c r="Z644" s="79"/>
      <c r="AA644" s="79"/>
      <c r="AB644" s="79"/>
      <c r="AC644" s="79"/>
      <c r="AD644" s="79"/>
      <c r="AE644" s="79"/>
      <c r="AF644" s="79"/>
      <c r="AG644" s="79"/>
      <c r="AH644" s="79"/>
      <c r="AI644" s="79"/>
      <c r="AJ644" s="79"/>
      <c r="AK644" s="71">
        <v>2000000000</v>
      </c>
      <c r="AL644" s="79"/>
      <c r="AM644" s="79"/>
      <c r="AN644" s="79"/>
      <c r="AO644" s="79"/>
      <c r="AP644" s="79"/>
      <c r="AQ644" s="79"/>
      <c r="AR644" s="79"/>
      <c r="AS644" s="79"/>
      <c r="AT644" s="79">
        <v>2000000000</v>
      </c>
      <c r="AU644" s="79"/>
      <c r="AV644" s="79"/>
      <c r="AW644" s="79"/>
      <c r="AX644" s="71">
        <v>2000000000</v>
      </c>
      <c r="AY644" s="79"/>
      <c r="AZ644" s="79"/>
      <c r="BA644" s="79"/>
      <c r="BB644" s="79"/>
      <c r="BC644" s="79"/>
      <c r="BD644" s="79"/>
      <c r="BE644" s="79"/>
      <c r="BF644" s="79"/>
      <c r="BG644" s="79">
        <v>2000000000</v>
      </c>
      <c r="BH644" s="79"/>
      <c r="BI644" s="79"/>
      <c r="BJ644" s="79"/>
      <c r="BK644" s="71">
        <v>0</v>
      </c>
      <c r="BL644" s="79"/>
      <c r="BM644" s="79"/>
      <c r="BN644" s="79"/>
      <c r="BO644" s="79"/>
      <c r="BP644" s="79"/>
      <c r="BQ644" s="79"/>
      <c r="BR644" s="79"/>
      <c r="BS644" s="79"/>
      <c r="BT644" s="79"/>
      <c r="BU644" s="79"/>
      <c r="BV644" s="79"/>
      <c r="BW644" s="79"/>
      <c r="BX644" s="71">
        <v>4000000000</v>
      </c>
      <c r="BY644" s="73">
        <v>0</v>
      </c>
      <c r="BZ644" s="73">
        <v>0</v>
      </c>
      <c r="CA644" s="73">
        <v>0</v>
      </c>
      <c r="CB644" s="73">
        <v>0</v>
      </c>
      <c r="CC644" s="73">
        <v>0</v>
      </c>
      <c r="CD644" s="73">
        <v>0</v>
      </c>
      <c r="CE644" s="73">
        <v>0</v>
      </c>
      <c r="CF644" s="73">
        <v>0</v>
      </c>
      <c r="CG644" s="73">
        <v>4000000000</v>
      </c>
      <c r="CH644" s="73">
        <v>0</v>
      </c>
      <c r="CI644" s="73">
        <v>0</v>
      </c>
      <c r="CJ644" s="73">
        <v>0</v>
      </c>
      <c r="CK644" s="63" t="s">
        <v>4889</v>
      </c>
      <c r="CL644" s="74" t="s">
        <v>717</v>
      </c>
      <c r="CM644" s="74" t="s">
        <v>718</v>
      </c>
      <c r="CN644" s="74" t="s">
        <v>1392</v>
      </c>
      <c r="CO644" s="60">
        <v>3</v>
      </c>
      <c r="CP644" s="61" t="s">
        <v>3472</v>
      </c>
      <c r="CQ644" s="60">
        <v>306</v>
      </c>
      <c r="CR644" s="61" t="s">
        <v>4849</v>
      </c>
      <c r="CS644" s="60">
        <v>30601</v>
      </c>
      <c r="CT644" s="61" t="s">
        <v>4850</v>
      </c>
      <c r="CU644" s="62">
        <v>3060104</v>
      </c>
      <c r="CV644" s="63" t="s">
        <v>4871</v>
      </c>
      <c r="CW644" s="100" t="s">
        <v>4882</v>
      </c>
      <c r="CX644" s="100" t="s">
        <v>3472</v>
      </c>
      <c r="CY644" s="100" t="s">
        <v>4849</v>
      </c>
      <c r="CZ644" s="100" t="s">
        <v>4850</v>
      </c>
      <c r="DA644" s="100" t="s">
        <v>4871</v>
      </c>
    </row>
    <row r="645" spans="2:105" ht="114.75" hidden="1" x14ac:dyDescent="0.25">
      <c r="B645" s="65" t="s">
        <v>4890</v>
      </c>
      <c r="C645" s="75" t="s">
        <v>4891</v>
      </c>
      <c r="D645" s="63" t="s">
        <v>564</v>
      </c>
      <c r="E645" s="65" t="s">
        <v>4875</v>
      </c>
      <c r="F645" s="63" t="s">
        <v>4876</v>
      </c>
      <c r="G645" s="62" t="s">
        <v>183</v>
      </c>
      <c r="H645" s="63" t="s">
        <v>567</v>
      </c>
      <c r="I645" s="63" t="s">
        <v>185</v>
      </c>
      <c r="J645" s="311" t="s">
        <v>232</v>
      </c>
      <c r="K645" s="310">
        <v>0</v>
      </c>
      <c r="L645" s="63" t="s">
        <v>4892</v>
      </c>
      <c r="M645" s="63" t="s">
        <v>4893</v>
      </c>
      <c r="N645" s="63" t="s">
        <v>4894</v>
      </c>
      <c r="O645" s="63" t="s">
        <v>4895</v>
      </c>
      <c r="P645" s="164" t="s">
        <v>3979</v>
      </c>
      <c r="Q645" s="63" t="s">
        <v>4896</v>
      </c>
      <c r="R645" s="63"/>
      <c r="S645" s="68">
        <v>50</v>
      </c>
      <c r="T645" s="69">
        <v>5</v>
      </c>
      <c r="U645" s="69">
        <v>20</v>
      </c>
      <c r="V645" s="69">
        <v>45</v>
      </c>
      <c r="W645" s="69">
        <v>50</v>
      </c>
      <c r="X645" s="71">
        <v>0</v>
      </c>
      <c r="Y645" s="79"/>
      <c r="Z645" s="79"/>
      <c r="AA645" s="79"/>
      <c r="AB645" s="79"/>
      <c r="AC645" s="79"/>
      <c r="AD645" s="79"/>
      <c r="AE645" s="79"/>
      <c r="AF645" s="79"/>
      <c r="AG645" s="79"/>
      <c r="AH645" s="79"/>
      <c r="AI645" s="79"/>
      <c r="AJ645" s="79"/>
      <c r="AK645" s="71">
        <v>0</v>
      </c>
      <c r="AL645" s="79"/>
      <c r="AM645" s="79"/>
      <c r="AN645" s="79"/>
      <c r="AO645" s="79"/>
      <c r="AP645" s="79"/>
      <c r="AQ645" s="79"/>
      <c r="AR645" s="79"/>
      <c r="AS645" s="79"/>
      <c r="AT645" s="79"/>
      <c r="AU645" s="79"/>
      <c r="AV645" s="79"/>
      <c r="AW645" s="79"/>
      <c r="AX645" s="71">
        <v>0</v>
      </c>
      <c r="AY645" s="79"/>
      <c r="AZ645" s="79"/>
      <c r="BA645" s="79"/>
      <c r="BB645" s="79"/>
      <c r="BC645" s="79"/>
      <c r="BD645" s="79"/>
      <c r="BE645" s="79"/>
      <c r="BF645" s="79"/>
      <c r="BG645" s="79"/>
      <c r="BH645" s="79"/>
      <c r="BI645" s="79"/>
      <c r="BJ645" s="79"/>
      <c r="BK645" s="71">
        <v>0</v>
      </c>
      <c r="BL645" s="79"/>
      <c r="BM645" s="79"/>
      <c r="BN645" s="79"/>
      <c r="BO645" s="79"/>
      <c r="BP645" s="79"/>
      <c r="BQ645" s="79"/>
      <c r="BR645" s="79"/>
      <c r="BS645" s="79"/>
      <c r="BT645" s="79"/>
      <c r="BU645" s="79"/>
      <c r="BV645" s="79"/>
      <c r="BW645" s="79"/>
      <c r="BX645" s="71">
        <v>0</v>
      </c>
      <c r="BY645" s="73">
        <v>0</v>
      </c>
      <c r="BZ645" s="73">
        <v>0</v>
      </c>
      <c r="CA645" s="73">
        <v>0</v>
      </c>
      <c r="CB645" s="73">
        <v>0</v>
      </c>
      <c r="CC645" s="73">
        <v>0</v>
      </c>
      <c r="CD645" s="73">
        <v>0</v>
      </c>
      <c r="CE645" s="73">
        <v>0</v>
      </c>
      <c r="CF645" s="73">
        <v>0</v>
      </c>
      <c r="CG645" s="73">
        <v>0</v>
      </c>
      <c r="CH645" s="73">
        <v>0</v>
      </c>
      <c r="CI645" s="73">
        <v>0</v>
      </c>
      <c r="CJ645" s="73">
        <v>0</v>
      </c>
      <c r="CK645" s="63" t="s">
        <v>4897</v>
      </c>
      <c r="CL645" s="74" t="s">
        <v>727</v>
      </c>
      <c r="CM645" s="74" t="s">
        <v>728</v>
      </c>
      <c r="CN645" s="74" t="s">
        <v>1392</v>
      </c>
      <c r="CO645" s="60">
        <v>3</v>
      </c>
      <c r="CP645" s="61" t="s">
        <v>3472</v>
      </c>
      <c r="CQ645" s="60">
        <v>306</v>
      </c>
      <c r="CR645" s="61" t="s">
        <v>4849</v>
      </c>
      <c r="CS645" s="60">
        <v>30601</v>
      </c>
      <c r="CT645" s="61" t="s">
        <v>4850</v>
      </c>
      <c r="CU645" s="62">
        <v>3060105</v>
      </c>
      <c r="CV645" s="63" t="s">
        <v>4898</v>
      </c>
      <c r="CW645" s="100" t="s">
        <v>4882</v>
      </c>
      <c r="CX645" s="100" t="s">
        <v>3472</v>
      </c>
      <c r="CY645" s="100" t="s">
        <v>4849</v>
      </c>
      <c r="CZ645" s="100" t="s">
        <v>4850</v>
      </c>
      <c r="DA645" s="100" t="s">
        <v>4898</v>
      </c>
    </row>
    <row r="646" spans="2:105" ht="114.75" hidden="1" x14ac:dyDescent="0.25">
      <c r="B646" s="65" t="s">
        <v>4899</v>
      </c>
      <c r="C646" s="75" t="s">
        <v>4900</v>
      </c>
      <c r="D646" s="63" t="s">
        <v>564</v>
      </c>
      <c r="E646" s="65" t="s">
        <v>4875</v>
      </c>
      <c r="F646" s="63" t="s">
        <v>4876</v>
      </c>
      <c r="G646" s="62" t="s">
        <v>183</v>
      </c>
      <c r="H646" s="63" t="s">
        <v>567</v>
      </c>
      <c r="I646" s="63" t="s">
        <v>185</v>
      </c>
      <c r="J646" s="311" t="s">
        <v>232</v>
      </c>
      <c r="K646" s="310">
        <v>0</v>
      </c>
      <c r="L646" s="63" t="s">
        <v>4892</v>
      </c>
      <c r="M646" s="63" t="s">
        <v>4901</v>
      </c>
      <c r="N646" s="63" t="s">
        <v>4902</v>
      </c>
      <c r="O646" s="63" t="s">
        <v>4903</v>
      </c>
      <c r="P646" s="164" t="s">
        <v>3979</v>
      </c>
      <c r="Q646" s="63" t="s">
        <v>4896</v>
      </c>
      <c r="R646" s="63"/>
      <c r="S646" s="68">
        <v>100</v>
      </c>
      <c r="T646" s="69">
        <v>100</v>
      </c>
      <c r="U646" s="69">
        <v>100</v>
      </c>
      <c r="V646" s="69">
        <v>100</v>
      </c>
      <c r="W646" s="69">
        <v>100</v>
      </c>
      <c r="X646" s="71">
        <v>0</v>
      </c>
      <c r="Y646" s="79"/>
      <c r="Z646" s="79"/>
      <c r="AA646" s="79"/>
      <c r="AB646" s="79"/>
      <c r="AC646" s="79"/>
      <c r="AD646" s="79"/>
      <c r="AE646" s="79"/>
      <c r="AF646" s="79"/>
      <c r="AG646" s="79"/>
      <c r="AH646" s="79"/>
      <c r="AI646" s="79"/>
      <c r="AJ646" s="79"/>
      <c r="AK646" s="71">
        <v>0</v>
      </c>
      <c r="AL646" s="79"/>
      <c r="AM646" s="79"/>
      <c r="AN646" s="79"/>
      <c r="AO646" s="79"/>
      <c r="AP646" s="79"/>
      <c r="AQ646" s="79"/>
      <c r="AR646" s="79"/>
      <c r="AS646" s="79"/>
      <c r="AT646" s="79"/>
      <c r="AU646" s="79"/>
      <c r="AV646" s="79"/>
      <c r="AW646" s="79"/>
      <c r="AX646" s="71">
        <v>0</v>
      </c>
      <c r="AY646" s="79"/>
      <c r="AZ646" s="79"/>
      <c r="BA646" s="79"/>
      <c r="BB646" s="79"/>
      <c r="BC646" s="79"/>
      <c r="BD646" s="79"/>
      <c r="BE646" s="79"/>
      <c r="BF646" s="79"/>
      <c r="BG646" s="79"/>
      <c r="BH646" s="79"/>
      <c r="BI646" s="79"/>
      <c r="BJ646" s="79"/>
      <c r="BK646" s="71">
        <v>0</v>
      </c>
      <c r="BL646" s="79"/>
      <c r="BM646" s="79"/>
      <c r="BN646" s="79"/>
      <c r="BO646" s="79"/>
      <c r="BP646" s="79"/>
      <c r="BQ646" s="79"/>
      <c r="BR646" s="79"/>
      <c r="BS646" s="79"/>
      <c r="BT646" s="79"/>
      <c r="BU646" s="79"/>
      <c r="BV646" s="79"/>
      <c r="BW646" s="79"/>
      <c r="BX646" s="71">
        <v>0</v>
      </c>
      <c r="BY646" s="73">
        <v>0</v>
      </c>
      <c r="BZ646" s="73">
        <v>0</v>
      </c>
      <c r="CA646" s="73">
        <v>0</v>
      </c>
      <c r="CB646" s="73">
        <v>0</v>
      </c>
      <c r="CC646" s="73">
        <v>0</v>
      </c>
      <c r="CD646" s="73">
        <v>0</v>
      </c>
      <c r="CE646" s="73">
        <v>0</v>
      </c>
      <c r="CF646" s="73">
        <v>0</v>
      </c>
      <c r="CG646" s="73">
        <v>0</v>
      </c>
      <c r="CH646" s="73">
        <v>0</v>
      </c>
      <c r="CI646" s="73">
        <v>0</v>
      </c>
      <c r="CJ646" s="73">
        <v>0</v>
      </c>
      <c r="CK646" s="63" t="s">
        <v>4904</v>
      </c>
      <c r="CL646" s="74" t="s">
        <v>727</v>
      </c>
      <c r="CM646" s="74" t="s">
        <v>728</v>
      </c>
      <c r="CN646" s="74" t="s">
        <v>1392</v>
      </c>
      <c r="CO646" s="60">
        <v>3</v>
      </c>
      <c r="CP646" s="61" t="s">
        <v>3472</v>
      </c>
      <c r="CQ646" s="60">
        <v>306</v>
      </c>
      <c r="CR646" s="61" t="s">
        <v>4849</v>
      </c>
      <c r="CS646" s="60">
        <v>30601</v>
      </c>
      <c r="CT646" s="61" t="s">
        <v>4850</v>
      </c>
      <c r="CU646" s="62">
        <v>3060105</v>
      </c>
      <c r="CV646" s="63" t="s">
        <v>4898</v>
      </c>
      <c r="CW646" s="100" t="s">
        <v>4882</v>
      </c>
      <c r="CX646" s="100" t="s">
        <v>3472</v>
      </c>
      <c r="CY646" s="100" t="s">
        <v>4849</v>
      </c>
      <c r="CZ646" s="100" t="s">
        <v>4850</v>
      </c>
      <c r="DA646" s="100" t="s">
        <v>4898</v>
      </c>
    </row>
    <row r="647" spans="2:105" ht="48" hidden="1" customHeight="1" x14ac:dyDescent="0.25">
      <c r="B647" s="65" t="s">
        <v>4905</v>
      </c>
      <c r="C647" s="65" t="s">
        <v>4906</v>
      </c>
      <c r="D647" s="63" t="s">
        <v>564</v>
      </c>
      <c r="E647" s="65" t="s">
        <v>4875</v>
      </c>
      <c r="F647" s="63" t="s">
        <v>4876</v>
      </c>
      <c r="G647" s="62" t="s">
        <v>183</v>
      </c>
      <c r="H647" s="63" t="s">
        <v>567</v>
      </c>
      <c r="I647" s="63" t="s">
        <v>185</v>
      </c>
      <c r="J647" s="311">
        <v>2015</v>
      </c>
      <c r="K647" s="310">
        <v>0</v>
      </c>
      <c r="L647" s="63" t="s">
        <v>4892</v>
      </c>
      <c r="M647" s="63" t="s">
        <v>4907</v>
      </c>
      <c r="N647" s="63" t="s">
        <v>4908</v>
      </c>
      <c r="O647" s="63" t="s">
        <v>4907</v>
      </c>
      <c r="P647" s="164" t="s">
        <v>3979</v>
      </c>
      <c r="Q647" s="63" t="s">
        <v>4909</v>
      </c>
      <c r="R647" s="63"/>
      <c r="S647" s="68">
        <v>600</v>
      </c>
      <c r="T647" s="69">
        <v>450</v>
      </c>
      <c r="U647" s="69">
        <v>500</v>
      </c>
      <c r="V647" s="69">
        <v>550</v>
      </c>
      <c r="W647" s="69">
        <v>600</v>
      </c>
      <c r="X647" s="71">
        <v>1000000000</v>
      </c>
      <c r="Y647" s="79">
        <v>1000000000</v>
      </c>
      <c r="Z647" s="79"/>
      <c r="AA647" s="79"/>
      <c r="AB647" s="79"/>
      <c r="AC647" s="79"/>
      <c r="AD647" s="79"/>
      <c r="AE647" s="79"/>
      <c r="AF647" s="79"/>
      <c r="AG647" s="79"/>
      <c r="AH647" s="79"/>
      <c r="AI647" s="79"/>
      <c r="AJ647" s="79"/>
      <c r="AK647" s="71">
        <v>200000000</v>
      </c>
      <c r="AL647" s="79">
        <v>200000000</v>
      </c>
      <c r="AM647" s="79"/>
      <c r="AN647" s="79"/>
      <c r="AO647" s="79"/>
      <c r="AP647" s="79"/>
      <c r="AQ647" s="79"/>
      <c r="AR647" s="79"/>
      <c r="AS647" s="79"/>
      <c r="AT647" s="79"/>
      <c r="AU647" s="79"/>
      <c r="AV647" s="79"/>
      <c r="AW647" s="79"/>
      <c r="AX647" s="71">
        <v>100000000</v>
      </c>
      <c r="AY647" s="79">
        <v>100000000</v>
      </c>
      <c r="AZ647" s="79"/>
      <c r="BA647" s="79"/>
      <c r="BB647" s="79"/>
      <c r="BC647" s="79"/>
      <c r="BD647" s="79"/>
      <c r="BE647" s="79"/>
      <c r="BF647" s="79"/>
      <c r="BG647" s="79"/>
      <c r="BH647" s="79"/>
      <c r="BI647" s="79"/>
      <c r="BJ647" s="79"/>
      <c r="BK647" s="71">
        <v>100000000</v>
      </c>
      <c r="BL647" s="79">
        <v>100000000</v>
      </c>
      <c r="BM647" s="79"/>
      <c r="BN647" s="79"/>
      <c r="BO647" s="79"/>
      <c r="BP647" s="79"/>
      <c r="BQ647" s="79"/>
      <c r="BR647" s="79"/>
      <c r="BS647" s="79"/>
      <c r="BT647" s="79"/>
      <c r="BU647" s="79"/>
      <c r="BV647" s="79"/>
      <c r="BW647" s="79"/>
      <c r="BX647" s="71">
        <v>1400000000</v>
      </c>
      <c r="BY647" s="73">
        <v>1400000000</v>
      </c>
      <c r="BZ647" s="73">
        <v>0</v>
      </c>
      <c r="CA647" s="73">
        <v>0</v>
      </c>
      <c r="CB647" s="73">
        <v>0</v>
      </c>
      <c r="CC647" s="73">
        <v>0</v>
      </c>
      <c r="CD647" s="73">
        <v>0</v>
      </c>
      <c r="CE647" s="73">
        <v>0</v>
      </c>
      <c r="CF647" s="73">
        <v>0</v>
      </c>
      <c r="CG647" s="73">
        <v>0</v>
      </c>
      <c r="CH647" s="73">
        <v>0</v>
      </c>
      <c r="CI647" s="73">
        <v>0</v>
      </c>
      <c r="CJ647" s="73">
        <v>0</v>
      </c>
      <c r="CK647" s="63" t="s">
        <v>4910</v>
      </c>
      <c r="CL647" s="74" t="s">
        <v>727</v>
      </c>
      <c r="CM647" s="74" t="s">
        <v>728</v>
      </c>
      <c r="CN647" s="74" t="s">
        <v>1392</v>
      </c>
      <c r="CO647" s="60">
        <v>3</v>
      </c>
      <c r="CP647" s="61" t="s">
        <v>3472</v>
      </c>
      <c r="CQ647" s="60">
        <v>306</v>
      </c>
      <c r="CR647" s="61" t="s">
        <v>4849</v>
      </c>
      <c r="CS647" s="60">
        <v>30601</v>
      </c>
      <c r="CT647" s="61" t="s">
        <v>4850</v>
      </c>
      <c r="CU647" s="62">
        <v>3060105</v>
      </c>
      <c r="CV647" s="63" t="s">
        <v>4898</v>
      </c>
      <c r="CW647" s="100" t="s">
        <v>4882</v>
      </c>
      <c r="CX647" s="100" t="s">
        <v>3472</v>
      </c>
      <c r="CY647" s="100" t="s">
        <v>4849</v>
      </c>
      <c r="CZ647" s="100" t="s">
        <v>4850</v>
      </c>
      <c r="DA647" s="100" t="s">
        <v>4898</v>
      </c>
    </row>
    <row r="648" spans="2:105" ht="114.75" hidden="1" x14ac:dyDescent="0.25">
      <c r="B648" s="99" t="s">
        <v>4911</v>
      </c>
      <c r="C648" s="172" t="s">
        <v>4912</v>
      </c>
      <c r="D648" s="63" t="s">
        <v>1032</v>
      </c>
      <c r="E648" s="100" t="s">
        <v>4875</v>
      </c>
      <c r="F648" s="63" t="s">
        <v>4876</v>
      </c>
      <c r="G648" s="62" t="s">
        <v>240</v>
      </c>
      <c r="H648" s="63" t="s">
        <v>580</v>
      </c>
      <c r="I648" s="63" t="s">
        <v>185</v>
      </c>
      <c r="J648" s="307">
        <v>2015</v>
      </c>
      <c r="K648" s="308">
        <v>1</v>
      </c>
      <c r="L648" s="311" t="s">
        <v>1977</v>
      </c>
      <c r="M648" s="310" t="s">
        <v>4913</v>
      </c>
      <c r="N648" s="63" t="s">
        <v>4914</v>
      </c>
      <c r="O648" s="63" t="s">
        <v>4915</v>
      </c>
      <c r="P648" s="63" t="s">
        <v>246</v>
      </c>
      <c r="Q648" s="87"/>
      <c r="R648" s="90"/>
      <c r="S648" s="68">
        <v>100</v>
      </c>
      <c r="T648" s="91">
        <v>100</v>
      </c>
      <c r="U648" s="91">
        <v>100</v>
      </c>
      <c r="V648" s="91">
        <v>100</v>
      </c>
      <c r="W648" s="91">
        <v>100</v>
      </c>
      <c r="X648" s="71">
        <v>264200000</v>
      </c>
      <c r="Y648" s="135"/>
      <c r="Z648" s="92"/>
      <c r="AA648" s="92"/>
      <c r="AB648" s="92"/>
      <c r="AC648" s="92"/>
      <c r="AD648" s="92"/>
      <c r="AE648" s="92"/>
      <c r="AF648" s="92"/>
      <c r="AG648" s="92"/>
      <c r="AH648" s="92"/>
      <c r="AI648" s="92">
        <v>132100000</v>
      </c>
      <c r="AJ648" s="92">
        <v>132100000</v>
      </c>
      <c r="AK648" s="71">
        <v>64200000</v>
      </c>
      <c r="AL648" s="135"/>
      <c r="AM648" s="92"/>
      <c r="AN648" s="92"/>
      <c r="AO648" s="92"/>
      <c r="AP648" s="92"/>
      <c r="AQ648" s="92"/>
      <c r="AR648" s="92"/>
      <c r="AS648" s="92"/>
      <c r="AT648" s="92"/>
      <c r="AU648" s="92"/>
      <c r="AV648" s="92">
        <v>32100000</v>
      </c>
      <c r="AW648" s="92">
        <v>32100000</v>
      </c>
      <c r="AX648" s="71">
        <v>64200000</v>
      </c>
      <c r="AY648" s="135"/>
      <c r="AZ648" s="92"/>
      <c r="BA648" s="92"/>
      <c r="BB648" s="92"/>
      <c r="BC648" s="92"/>
      <c r="BD648" s="92"/>
      <c r="BE648" s="92"/>
      <c r="BF648" s="92"/>
      <c r="BG648" s="92"/>
      <c r="BH648" s="92"/>
      <c r="BI648" s="92">
        <v>32100000</v>
      </c>
      <c r="BJ648" s="92">
        <v>32100000</v>
      </c>
      <c r="BK648" s="71">
        <v>456800000</v>
      </c>
      <c r="BL648" s="135"/>
      <c r="BM648" s="92"/>
      <c r="BN648" s="92"/>
      <c r="BO648" s="92"/>
      <c r="BP648" s="92"/>
      <c r="BQ648" s="92"/>
      <c r="BR648" s="92"/>
      <c r="BS648" s="92"/>
      <c r="BT648" s="92"/>
      <c r="BU648" s="92"/>
      <c r="BV648" s="92">
        <v>228400000</v>
      </c>
      <c r="BW648" s="92">
        <v>228400000</v>
      </c>
      <c r="BX648" s="71">
        <v>0</v>
      </c>
      <c r="BY648" s="93">
        <v>0</v>
      </c>
      <c r="BZ648" s="93">
        <v>0</v>
      </c>
      <c r="CA648" s="93">
        <v>0</v>
      </c>
      <c r="CB648" s="93">
        <v>0</v>
      </c>
      <c r="CC648" s="93">
        <v>0</v>
      </c>
      <c r="CD648" s="93">
        <v>0</v>
      </c>
      <c r="CE648" s="93">
        <v>0</v>
      </c>
      <c r="CF648" s="93">
        <v>0</v>
      </c>
      <c r="CG648" s="93">
        <v>0</v>
      </c>
      <c r="CH648" s="93">
        <v>0</v>
      </c>
      <c r="CI648" s="93"/>
      <c r="CJ648" s="93"/>
      <c r="CK648" s="87" t="s">
        <v>4916</v>
      </c>
      <c r="CL648" s="90" t="s">
        <v>2302</v>
      </c>
      <c r="CM648" s="90" t="s">
        <v>876</v>
      </c>
      <c r="CN648" s="90" t="s">
        <v>1392</v>
      </c>
      <c r="CO648" s="84">
        <v>3</v>
      </c>
      <c r="CP648" s="85" t="s">
        <v>3472</v>
      </c>
      <c r="CQ648" s="84">
        <v>306</v>
      </c>
      <c r="CR648" s="85" t="s">
        <v>4849</v>
      </c>
      <c r="CS648" s="84">
        <v>30601</v>
      </c>
      <c r="CT648" s="85" t="s">
        <v>4850</v>
      </c>
      <c r="CU648" s="86">
        <v>3060105</v>
      </c>
      <c r="CV648" s="87" t="s">
        <v>4898</v>
      </c>
      <c r="CW648" s="100" t="s">
        <v>4882</v>
      </c>
      <c r="CX648" s="100" t="s">
        <v>3472</v>
      </c>
      <c r="CY648" s="100" t="s">
        <v>4849</v>
      </c>
      <c r="CZ648" s="100" t="s">
        <v>4850</v>
      </c>
      <c r="DA648" s="100" t="s">
        <v>4898</v>
      </c>
    </row>
    <row r="649" spans="2:105" ht="114.75" hidden="1" x14ac:dyDescent="0.25">
      <c r="B649" s="65" t="s">
        <v>4917</v>
      </c>
      <c r="C649" s="65" t="s">
        <v>4918</v>
      </c>
      <c r="D649" s="63" t="s">
        <v>564</v>
      </c>
      <c r="E649" s="65" t="s">
        <v>4875</v>
      </c>
      <c r="F649" s="63" t="s">
        <v>4876</v>
      </c>
      <c r="G649" s="62" t="s">
        <v>183</v>
      </c>
      <c r="H649" s="63" t="s">
        <v>567</v>
      </c>
      <c r="I649" s="307" t="s">
        <v>185</v>
      </c>
      <c r="J649" s="311" t="s">
        <v>232</v>
      </c>
      <c r="K649" s="310">
        <v>0</v>
      </c>
      <c r="L649" s="63" t="s">
        <v>4892</v>
      </c>
      <c r="M649" s="63" t="s">
        <v>4919</v>
      </c>
      <c r="N649" s="63" t="s">
        <v>4920</v>
      </c>
      <c r="O649" s="63" t="s">
        <v>4921</v>
      </c>
      <c r="P649" s="164" t="s">
        <v>3979</v>
      </c>
      <c r="Q649" s="63" t="s">
        <v>4896</v>
      </c>
      <c r="R649" s="63"/>
      <c r="S649" s="68">
        <v>50</v>
      </c>
      <c r="T649" s="69">
        <v>5</v>
      </c>
      <c r="U649" s="69">
        <v>20</v>
      </c>
      <c r="V649" s="69">
        <v>45</v>
      </c>
      <c r="W649" s="69">
        <v>50</v>
      </c>
      <c r="X649" s="71">
        <v>0</v>
      </c>
      <c r="Y649" s="79"/>
      <c r="Z649" s="79"/>
      <c r="AA649" s="79"/>
      <c r="AB649" s="79"/>
      <c r="AC649" s="79"/>
      <c r="AD649" s="79"/>
      <c r="AE649" s="79"/>
      <c r="AF649" s="79"/>
      <c r="AG649" s="79"/>
      <c r="AH649" s="79"/>
      <c r="AI649" s="79"/>
      <c r="AJ649" s="79"/>
      <c r="AK649" s="71">
        <v>0</v>
      </c>
      <c r="AL649" s="79"/>
      <c r="AM649" s="79"/>
      <c r="AN649" s="79"/>
      <c r="AO649" s="79"/>
      <c r="AP649" s="79"/>
      <c r="AQ649" s="79"/>
      <c r="AR649" s="79"/>
      <c r="AS649" s="79"/>
      <c r="AT649" s="79"/>
      <c r="AU649" s="79"/>
      <c r="AV649" s="79"/>
      <c r="AW649" s="79"/>
      <c r="AX649" s="71">
        <v>0</v>
      </c>
      <c r="AY649" s="79"/>
      <c r="AZ649" s="79"/>
      <c r="BA649" s="79"/>
      <c r="BB649" s="79"/>
      <c r="BC649" s="79"/>
      <c r="BD649" s="79"/>
      <c r="BE649" s="79"/>
      <c r="BF649" s="79"/>
      <c r="BG649" s="79"/>
      <c r="BH649" s="79"/>
      <c r="BI649" s="79"/>
      <c r="BJ649" s="79"/>
      <c r="BK649" s="71">
        <v>0</v>
      </c>
      <c r="BL649" s="79"/>
      <c r="BM649" s="79"/>
      <c r="BN649" s="79"/>
      <c r="BO649" s="79"/>
      <c r="BP649" s="79"/>
      <c r="BQ649" s="79"/>
      <c r="BR649" s="79"/>
      <c r="BS649" s="79"/>
      <c r="BT649" s="79"/>
      <c r="BU649" s="79"/>
      <c r="BV649" s="79"/>
      <c r="BW649" s="79"/>
      <c r="BX649" s="71">
        <v>0</v>
      </c>
      <c r="BY649" s="73">
        <v>0</v>
      </c>
      <c r="BZ649" s="73">
        <v>0</v>
      </c>
      <c r="CA649" s="73">
        <v>0</v>
      </c>
      <c r="CB649" s="73">
        <v>0</v>
      </c>
      <c r="CC649" s="73">
        <v>0</v>
      </c>
      <c r="CD649" s="73">
        <v>0</v>
      </c>
      <c r="CE649" s="73">
        <v>0</v>
      </c>
      <c r="CF649" s="73">
        <v>0</v>
      </c>
      <c r="CG649" s="73">
        <v>0</v>
      </c>
      <c r="CH649" s="73">
        <v>0</v>
      </c>
      <c r="CI649" s="73">
        <v>0</v>
      </c>
      <c r="CJ649" s="73">
        <v>0</v>
      </c>
      <c r="CK649" s="63" t="s">
        <v>4922</v>
      </c>
      <c r="CL649" s="74" t="s">
        <v>727</v>
      </c>
      <c r="CM649" s="74" t="s">
        <v>728</v>
      </c>
      <c r="CN649" s="74" t="s">
        <v>1392</v>
      </c>
      <c r="CO649" s="60">
        <v>3</v>
      </c>
      <c r="CP649" s="61" t="s">
        <v>3472</v>
      </c>
      <c r="CQ649" s="60">
        <v>306</v>
      </c>
      <c r="CR649" s="61" t="s">
        <v>4849</v>
      </c>
      <c r="CS649" s="60">
        <v>30601</v>
      </c>
      <c r="CT649" s="61" t="s">
        <v>4850</v>
      </c>
      <c r="CU649" s="62">
        <v>3060105</v>
      </c>
      <c r="CV649" s="63" t="s">
        <v>4898</v>
      </c>
      <c r="CW649" s="100" t="s">
        <v>4882</v>
      </c>
      <c r="CX649" s="100" t="s">
        <v>3472</v>
      </c>
      <c r="CY649" s="100" t="s">
        <v>4849</v>
      </c>
      <c r="CZ649" s="100" t="s">
        <v>4850</v>
      </c>
      <c r="DA649" s="100" t="s">
        <v>4898</v>
      </c>
    </row>
    <row r="650" spans="2:105" ht="114.75" hidden="1" x14ac:dyDescent="0.25">
      <c r="B650" s="65" t="s">
        <v>4923</v>
      </c>
      <c r="C650" s="65" t="s">
        <v>4924</v>
      </c>
      <c r="D650" s="117" t="s">
        <v>2069</v>
      </c>
      <c r="E650" s="65" t="s">
        <v>4925</v>
      </c>
      <c r="F650" s="63" t="s">
        <v>4926</v>
      </c>
      <c r="G650" s="62" t="s">
        <v>183</v>
      </c>
      <c r="H650" s="63" t="s">
        <v>580</v>
      </c>
      <c r="I650" s="307" t="s">
        <v>339</v>
      </c>
      <c r="J650" s="311">
        <v>2015</v>
      </c>
      <c r="K650" s="310">
        <v>0</v>
      </c>
      <c r="L650" s="63" t="s">
        <v>1228</v>
      </c>
      <c r="M650" s="63" t="s">
        <v>4927</v>
      </c>
      <c r="N650" s="63" t="s">
        <v>2071</v>
      </c>
      <c r="O650" s="63" t="s">
        <v>2072</v>
      </c>
      <c r="P650" s="164" t="s">
        <v>3979</v>
      </c>
      <c r="Q650" s="63" t="s">
        <v>2073</v>
      </c>
      <c r="R650" s="63"/>
      <c r="S650" s="68">
        <v>1</v>
      </c>
      <c r="T650" s="69">
        <v>1</v>
      </c>
      <c r="U650" s="69">
        <v>1</v>
      </c>
      <c r="V650" s="69">
        <v>1</v>
      </c>
      <c r="W650" s="69">
        <v>1</v>
      </c>
      <c r="X650" s="71">
        <v>0</v>
      </c>
      <c r="Y650" s="79"/>
      <c r="Z650" s="79"/>
      <c r="AA650" s="79"/>
      <c r="AB650" s="79"/>
      <c r="AC650" s="79"/>
      <c r="AD650" s="79"/>
      <c r="AE650" s="79"/>
      <c r="AF650" s="79"/>
      <c r="AG650" s="79"/>
      <c r="AH650" s="79"/>
      <c r="AI650" s="79"/>
      <c r="AJ650" s="79"/>
      <c r="AK650" s="71">
        <v>0</v>
      </c>
      <c r="AL650" s="79"/>
      <c r="AM650" s="79"/>
      <c r="AN650" s="79"/>
      <c r="AO650" s="79"/>
      <c r="AP650" s="79"/>
      <c r="AQ650" s="79"/>
      <c r="AR650" s="79"/>
      <c r="AS650" s="79"/>
      <c r="AT650" s="79"/>
      <c r="AU650" s="79"/>
      <c r="AV650" s="79"/>
      <c r="AW650" s="79"/>
      <c r="AX650" s="71">
        <v>0</v>
      </c>
      <c r="AY650" s="79"/>
      <c r="AZ650" s="79"/>
      <c r="BA650" s="79"/>
      <c r="BB650" s="79"/>
      <c r="BC650" s="79"/>
      <c r="BD650" s="79"/>
      <c r="BE650" s="79"/>
      <c r="BF650" s="79"/>
      <c r="BG650" s="79"/>
      <c r="BH650" s="79"/>
      <c r="BI650" s="79"/>
      <c r="BJ650" s="79"/>
      <c r="BK650" s="71">
        <v>0</v>
      </c>
      <c r="BL650" s="79"/>
      <c r="BM650" s="79"/>
      <c r="BN650" s="79"/>
      <c r="BO650" s="79"/>
      <c r="BP650" s="79"/>
      <c r="BQ650" s="79"/>
      <c r="BR650" s="79"/>
      <c r="BS650" s="79"/>
      <c r="BT650" s="79"/>
      <c r="BU650" s="79"/>
      <c r="BV650" s="79"/>
      <c r="BW650" s="79"/>
      <c r="BX650" s="71">
        <v>0</v>
      </c>
      <c r="BY650" s="73">
        <v>0</v>
      </c>
      <c r="BZ650" s="73">
        <v>0</v>
      </c>
      <c r="CA650" s="73">
        <v>0</v>
      </c>
      <c r="CB650" s="73">
        <v>0</v>
      </c>
      <c r="CC650" s="73">
        <v>0</v>
      </c>
      <c r="CD650" s="73">
        <v>0</v>
      </c>
      <c r="CE650" s="73">
        <v>0</v>
      </c>
      <c r="CF650" s="73">
        <v>0</v>
      </c>
      <c r="CG650" s="73">
        <v>0</v>
      </c>
      <c r="CH650" s="73">
        <v>0</v>
      </c>
      <c r="CI650" s="73">
        <v>0</v>
      </c>
      <c r="CJ650" s="73">
        <v>0</v>
      </c>
      <c r="CK650" s="63" t="s">
        <v>4928</v>
      </c>
      <c r="CL650" s="74" t="s">
        <v>3138</v>
      </c>
      <c r="CM650" s="74" t="s">
        <v>3139</v>
      </c>
      <c r="CN650" s="74" t="s">
        <v>1392</v>
      </c>
      <c r="CO650" s="60">
        <v>3</v>
      </c>
      <c r="CP650" s="61" t="s">
        <v>3472</v>
      </c>
      <c r="CQ650" s="60">
        <v>306</v>
      </c>
      <c r="CR650" s="61" t="s">
        <v>4849</v>
      </c>
      <c r="CS650" s="60">
        <v>30601</v>
      </c>
      <c r="CT650" s="61" t="s">
        <v>4850</v>
      </c>
      <c r="CU650" s="62">
        <v>3060105</v>
      </c>
      <c r="CV650" s="63" t="s">
        <v>4898</v>
      </c>
      <c r="CW650" s="100" t="s">
        <v>4929</v>
      </c>
      <c r="CX650" s="100" t="s">
        <v>3472</v>
      </c>
      <c r="CY650" s="100" t="s">
        <v>4849</v>
      </c>
      <c r="CZ650" s="100" t="s">
        <v>4850</v>
      </c>
      <c r="DA650" s="100" t="s">
        <v>4898</v>
      </c>
    </row>
    <row r="651" spans="2:105" ht="114.75" hidden="1" x14ac:dyDescent="0.25">
      <c r="B651" s="99" t="s">
        <v>4930</v>
      </c>
      <c r="C651" s="99" t="s">
        <v>4931</v>
      </c>
      <c r="D651" s="63" t="s">
        <v>709</v>
      </c>
      <c r="E651" s="65" t="s">
        <v>4925</v>
      </c>
      <c r="F651" s="63" t="s">
        <v>4926</v>
      </c>
      <c r="G651" s="62" t="s">
        <v>240</v>
      </c>
      <c r="H651" s="63" t="s">
        <v>710</v>
      </c>
      <c r="I651" s="307" t="s">
        <v>185</v>
      </c>
      <c r="J651" s="311">
        <v>0</v>
      </c>
      <c r="K651" s="310">
        <v>1</v>
      </c>
      <c r="L651" s="63" t="s">
        <v>711</v>
      </c>
      <c r="M651" s="63" t="s">
        <v>793</v>
      </c>
      <c r="N651" s="63" t="s">
        <v>4932</v>
      </c>
      <c r="O651" s="63" t="s">
        <v>4933</v>
      </c>
      <c r="P651" s="164" t="s">
        <v>3979</v>
      </c>
      <c r="Q651" s="63" t="s">
        <v>657</v>
      </c>
      <c r="R651" s="90"/>
      <c r="S651" s="68">
        <v>1</v>
      </c>
      <c r="T651" s="91">
        <v>0</v>
      </c>
      <c r="U651" s="91">
        <v>0</v>
      </c>
      <c r="V651" s="91">
        <v>0</v>
      </c>
      <c r="W651" s="91">
        <v>1</v>
      </c>
      <c r="X651" s="71">
        <v>1467000000</v>
      </c>
      <c r="Y651" s="92"/>
      <c r="Z651" s="92"/>
      <c r="AA651" s="92"/>
      <c r="AB651" s="92"/>
      <c r="AC651" s="92"/>
      <c r="AD651" s="92"/>
      <c r="AE651" s="92"/>
      <c r="AF651" s="92"/>
      <c r="AG651" s="92">
        <v>1067000000</v>
      </c>
      <c r="AH651" s="92">
        <v>400000000</v>
      </c>
      <c r="AI651" s="92"/>
      <c r="AJ651" s="92"/>
      <c r="AK651" s="71">
        <v>1467000000</v>
      </c>
      <c r="AL651" s="92"/>
      <c r="AM651" s="92"/>
      <c r="AN651" s="92"/>
      <c r="AO651" s="92"/>
      <c r="AP651" s="92"/>
      <c r="AQ651" s="92"/>
      <c r="AR651" s="92"/>
      <c r="AS651" s="92"/>
      <c r="AT651" s="92">
        <v>1067000000</v>
      </c>
      <c r="AU651" s="92">
        <v>400000000</v>
      </c>
      <c r="AV651" s="92"/>
      <c r="AW651" s="92"/>
      <c r="AX651" s="71">
        <v>1066000000</v>
      </c>
      <c r="AY651" s="92"/>
      <c r="AZ651" s="92"/>
      <c r="BA651" s="92"/>
      <c r="BB651" s="92"/>
      <c r="BC651" s="92"/>
      <c r="BD651" s="92"/>
      <c r="BE651" s="92"/>
      <c r="BF651" s="92"/>
      <c r="BG651" s="92">
        <v>1066000000</v>
      </c>
      <c r="BH651" s="92"/>
      <c r="BI651" s="92"/>
      <c r="BJ651" s="92"/>
      <c r="BK651" s="71">
        <v>0</v>
      </c>
      <c r="BL651" s="92"/>
      <c r="BM651" s="92"/>
      <c r="BN651" s="92"/>
      <c r="BO651" s="92"/>
      <c r="BP651" s="92"/>
      <c r="BQ651" s="92"/>
      <c r="BR651" s="92"/>
      <c r="BS651" s="92"/>
      <c r="BT651" s="92"/>
      <c r="BU651" s="92"/>
      <c r="BV651" s="92"/>
      <c r="BW651" s="92"/>
      <c r="BX651" s="71">
        <v>4000000000</v>
      </c>
      <c r="BY651" s="93">
        <v>0</v>
      </c>
      <c r="BZ651" s="93">
        <v>0</v>
      </c>
      <c r="CA651" s="93">
        <v>0</v>
      </c>
      <c r="CB651" s="93">
        <v>0</v>
      </c>
      <c r="CC651" s="93">
        <v>0</v>
      </c>
      <c r="CD651" s="93">
        <v>0</v>
      </c>
      <c r="CE651" s="93">
        <v>0</v>
      </c>
      <c r="CF651" s="93">
        <v>0</v>
      </c>
      <c r="CG651" s="93">
        <v>3200000000</v>
      </c>
      <c r="CH651" s="93">
        <v>800000000</v>
      </c>
      <c r="CI651" s="93">
        <v>0</v>
      </c>
      <c r="CJ651" s="93">
        <v>0</v>
      </c>
      <c r="CK651" s="87" t="s">
        <v>4934</v>
      </c>
      <c r="CL651" s="90" t="s">
        <v>727</v>
      </c>
      <c r="CM651" s="90" t="s">
        <v>728</v>
      </c>
      <c r="CN651" s="90" t="s">
        <v>1392</v>
      </c>
      <c r="CO651" s="84">
        <v>3</v>
      </c>
      <c r="CP651" s="85" t="s">
        <v>3472</v>
      </c>
      <c r="CQ651" s="84">
        <v>306</v>
      </c>
      <c r="CR651" s="85" t="s">
        <v>4849</v>
      </c>
      <c r="CS651" s="84">
        <v>30601</v>
      </c>
      <c r="CT651" s="85" t="s">
        <v>4850</v>
      </c>
      <c r="CU651" s="86">
        <v>3060105</v>
      </c>
      <c r="CV651" s="87" t="s">
        <v>4898</v>
      </c>
      <c r="CW651" s="100" t="s">
        <v>4929</v>
      </c>
      <c r="CX651" s="100" t="s">
        <v>3472</v>
      </c>
      <c r="CY651" s="100" t="s">
        <v>4849</v>
      </c>
      <c r="CZ651" s="100" t="s">
        <v>4850</v>
      </c>
      <c r="DA651" s="100" t="s">
        <v>4898</v>
      </c>
    </row>
    <row r="652" spans="2:105" ht="114.75" hidden="1" x14ac:dyDescent="0.25">
      <c r="B652" s="65" t="s">
        <v>4935</v>
      </c>
      <c r="C652" s="178" t="s">
        <v>4936</v>
      </c>
      <c r="D652" s="63" t="s">
        <v>709</v>
      </c>
      <c r="E652" s="65" t="s">
        <v>4925</v>
      </c>
      <c r="F652" s="63" t="s">
        <v>4926</v>
      </c>
      <c r="G652" s="62" t="s">
        <v>240</v>
      </c>
      <c r="H652" s="63" t="s">
        <v>4295</v>
      </c>
      <c r="I652" s="307" t="s">
        <v>185</v>
      </c>
      <c r="J652" s="311">
        <v>2015</v>
      </c>
      <c r="K652" s="310">
        <v>0</v>
      </c>
      <c r="L652" s="63" t="s">
        <v>793</v>
      </c>
      <c r="M652" s="63" t="s">
        <v>4937</v>
      </c>
      <c r="N652" s="63" t="s">
        <v>4938</v>
      </c>
      <c r="O652" s="63" t="s">
        <v>4939</v>
      </c>
      <c r="P652" s="164" t="s">
        <v>3979</v>
      </c>
      <c r="Q652" s="63" t="s">
        <v>4940</v>
      </c>
      <c r="R652" s="63"/>
      <c r="S652" s="68">
        <v>1</v>
      </c>
      <c r="T652" s="69">
        <v>1</v>
      </c>
      <c r="U652" s="69">
        <v>1</v>
      </c>
      <c r="V652" s="69">
        <v>1</v>
      </c>
      <c r="W652" s="69">
        <v>1</v>
      </c>
      <c r="X652" s="71">
        <v>1467000000</v>
      </c>
      <c r="Y652" s="79"/>
      <c r="Z652" s="79"/>
      <c r="AA652" s="79"/>
      <c r="AB652" s="79"/>
      <c r="AC652" s="79"/>
      <c r="AD652" s="79"/>
      <c r="AE652" s="79"/>
      <c r="AF652" s="79"/>
      <c r="AG652" s="79">
        <v>1067000000</v>
      </c>
      <c r="AH652" s="79">
        <v>400000000</v>
      </c>
      <c r="AI652" s="79"/>
      <c r="AJ652" s="79"/>
      <c r="AK652" s="71">
        <v>1467000000</v>
      </c>
      <c r="AL652" s="79"/>
      <c r="AM652" s="79"/>
      <c r="AN652" s="79"/>
      <c r="AO652" s="79"/>
      <c r="AP652" s="79"/>
      <c r="AQ652" s="79"/>
      <c r="AR652" s="79"/>
      <c r="AS652" s="79"/>
      <c r="AT652" s="79">
        <v>1067000000</v>
      </c>
      <c r="AU652" s="79">
        <v>400000000</v>
      </c>
      <c r="AV652" s="79"/>
      <c r="AW652" s="79"/>
      <c r="AX652" s="71">
        <v>1066000000</v>
      </c>
      <c r="AY652" s="79"/>
      <c r="AZ652" s="79"/>
      <c r="BA652" s="79"/>
      <c r="BB652" s="79"/>
      <c r="BC652" s="79"/>
      <c r="BD652" s="79"/>
      <c r="BE652" s="79"/>
      <c r="BF652" s="79"/>
      <c r="BG652" s="79">
        <v>1066000000</v>
      </c>
      <c r="BH652" s="79"/>
      <c r="BI652" s="79"/>
      <c r="BJ652" s="79"/>
      <c r="BK652" s="71">
        <v>0</v>
      </c>
      <c r="BL652" s="79"/>
      <c r="BM652" s="79"/>
      <c r="BN652" s="79"/>
      <c r="BO652" s="79"/>
      <c r="BP652" s="79"/>
      <c r="BQ652" s="79"/>
      <c r="BR652" s="79"/>
      <c r="BS652" s="79"/>
      <c r="BT652" s="79"/>
      <c r="BU652" s="79"/>
      <c r="BV652" s="79"/>
      <c r="BW652" s="79"/>
      <c r="BX652" s="71">
        <v>4000000000</v>
      </c>
      <c r="BY652" s="73">
        <v>0</v>
      </c>
      <c r="BZ652" s="73">
        <v>0</v>
      </c>
      <c r="CA652" s="73">
        <v>0</v>
      </c>
      <c r="CB652" s="73">
        <v>0</v>
      </c>
      <c r="CC652" s="73">
        <v>0</v>
      </c>
      <c r="CD652" s="73">
        <v>0</v>
      </c>
      <c r="CE652" s="73">
        <v>0</v>
      </c>
      <c r="CF652" s="73">
        <v>0</v>
      </c>
      <c r="CG652" s="73">
        <v>3200000000</v>
      </c>
      <c r="CH652" s="73">
        <v>800000000</v>
      </c>
      <c r="CI652" s="73">
        <v>0</v>
      </c>
      <c r="CJ652" s="73">
        <v>0</v>
      </c>
      <c r="CK652" s="63" t="s">
        <v>4941</v>
      </c>
      <c r="CL652" s="74" t="s">
        <v>717</v>
      </c>
      <c r="CM652" s="74" t="s">
        <v>718</v>
      </c>
      <c r="CN652" s="74" t="s">
        <v>1392</v>
      </c>
      <c r="CO652" s="60">
        <v>3</v>
      </c>
      <c r="CP652" s="61" t="s">
        <v>3472</v>
      </c>
      <c r="CQ652" s="60">
        <v>306</v>
      </c>
      <c r="CR652" s="61" t="s">
        <v>4849</v>
      </c>
      <c r="CS652" s="60">
        <v>30601</v>
      </c>
      <c r="CT652" s="61" t="s">
        <v>4850</v>
      </c>
      <c r="CU652" s="62">
        <v>3060105</v>
      </c>
      <c r="CV652" s="63" t="s">
        <v>4898</v>
      </c>
      <c r="CW652" s="100" t="s">
        <v>4929</v>
      </c>
      <c r="CX652" s="100" t="s">
        <v>3472</v>
      </c>
      <c r="CY652" s="100" t="s">
        <v>4849</v>
      </c>
      <c r="CZ652" s="100" t="s">
        <v>4850</v>
      </c>
      <c r="DA652" s="100" t="s">
        <v>4898</v>
      </c>
    </row>
    <row r="653" spans="2:105" ht="36" hidden="1" customHeight="1" x14ac:dyDescent="0.25">
      <c r="B653" s="65" t="s">
        <v>4942</v>
      </c>
      <c r="C653" s="75" t="s">
        <v>4943</v>
      </c>
      <c r="D653" s="117" t="s">
        <v>2069</v>
      </c>
      <c r="E653" s="65" t="s">
        <v>4944</v>
      </c>
      <c r="F653" s="63" t="s">
        <v>4945</v>
      </c>
      <c r="G653" s="62" t="s">
        <v>183</v>
      </c>
      <c r="H653" s="63" t="s">
        <v>580</v>
      </c>
      <c r="I653" s="307" t="s">
        <v>185</v>
      </c>
      <c r="J653" s="311">
        <v>2015</v>
      </c>
      <c r="K653" s="310">
        <v>0</v>
      </c>
      <c r="L653" s="63" t="s">
        <v>2365</v>
      </c>
      <c r="M653" s="63" t="s">
        <v>4946</v>
      </c>
      <c r="N653" s="63" t="s">
        <v>4947</v>
      </c>
      <c r="O653" s="63" t="s">
        <v>4948</v>
      </c>
      <c r="P653" s="164" t="s">
        <v>3979</v>
      </c>
      <c r="Q653" s="63" t="s">
        <v>2073</v>
      </c>
      <c r="R653" s="63"/>
      <c r="S653" s="68">
        <v>0</v>
      </c>
      <c r="T653" s="69">
        <v>3</v>
      </c>
      <c r="U653" s="69">
        <v>4</v>
      </c>
      <c r="V653" s="69">
        <v>0</v>
      </c>
      <c r="W653" s="69">
        <v>0</v>
      </c>
      <c r="X653" s="71">
        <v>750000000</v>
      </c>
      <c r="Y653" s="79">
        <v>750000000</v>
      </c>
      <c r="Z653" s="79"/>
      <c r="AA653" s="79"/>
      <c r="AB653" s="79"/>
      <c r="AC653" s="79"/>
      <c r="AD653" s="79"/>
      <c r="AE653" s="79"/>
      <c r="AF653" s="79"/>
      <c r="AG653" s="79"/>
      <c r="AH653" s="79"/>
      <c r="AI653" s="79"/>
      <c r="AJ653" s="79"/>
      <c r="AK653" s="71">
        <v>1000000000</v>
      </c>
      <c r="AL653" s="79">
        <v>1000000000</v>
      </c>
      <c r="AM653" s="79"/>
      <c r="AN653" s="79"/>
      <c r="AO653" s="79"/>
      <c r="AP653" s="79"/>
      <c r="AQ653" s="79"/>
      <c r="AR653" s="79"/>
      <c r="AS653" s="79"/>
      <c r="AT653" s="79"/>
      <c r="AU653" s="79"/>
      <c r="AV653" s="79"/>
      <c r="AW653" s="79"/>
      <c r="AX653" s="71">
        <v>0</v>
      </c>
      <c r="AY653" s="79"/>
      <c r="AZ653" s="79"/>
      <c r="BA653" s="79"/>
      <c r="BB653" s="79"/>
      <c r="BC653" s="79"/>
      <c r="BD653" s="79"/>
      <c r="BE653" s="79"/>
      <c r="BF653" s="79"/>
      <c r="BG653" s="79"/>
      <c r="BH653" s="79"/>
      <c r="BI653" s="79"/>
      <c r="BJ653" s="79"/>
      <c r="BK653" s="71">
        <v>0</v>
      </c>
      <c r="BL653" s="79"/>
      <c r="BM653" s="79"/>
      <c r="BN653" s="79"/>
      <c r="BO653" s="79"/>
      <c r="BP653" s="79"/>
      <c r="BQ653" s="79"/>
      <c r="BR653" s="79"/>
      <c r="BS653" s="79"/>
      <c r="BT653" s="79"/>
      <c r="BU653" s="79"/>
      <c r="BV653" s="79"/>
      <c r="BW653" s="79"/>
      <c r="BX653" s="71">
        <v>1750000000</v>
      </c>
      <c r="BY653" s="73">
        <v>1750000000</v>
      </c>
      <c r="BZ653" s="73">
        <v>0</v>
      </c>
      <c r="CA653" s="73">
        <v>0</v>
      </c>
      <c r="CB653" s="73">
        <v>0</v>
      </c>
      <c r="CC653" s="73">
        <v>0</v>
      </c>
      <c r="CD653" s="73">
        <v>0</v>
      </c>
      <c r="CE653" s="73">
        <v>0</v>
      </c>
      <c r="CF653" s="73">
        <v>0</v>
      </c>
      <c r="CG653" s="73">
        <v>0</v>
      </c>
      <c r="CH653" s="73">
        <v>0</v>
      </c>
      <c r="CI653" s="73">
        <v>0</v>
      </c>
      <c r="CJ653" s="73">
        <v>0</v>
      </c>
      <c r="CK653" s="63" t="s">
        <v>4949</v>
      </c>
      <c r="CL653" s="74" t="s">
        <v>3138</v>
      </c>
      <c r="CM653" s="74" t="s">
        <v>3139</v>
      </c>
      <c r="CN653" s="74" t="s">
        <v>606</v>
      </c>
      <c r="CO653" s="60">
        <v>3</v>
      </c>
      <c r="CP653" s="61" t="s">
        <v>3472</v>
      </c>
      <c r="CQ653" s="60">
        <v>307</v>
      </c>
      <c r="CR653" s="61" t="s">
        <v>4950</v>
      </c>
      <c r="CS653" s="60">
        <v>30701</v>
      </c>
      <c r="CT653" s="61" t="s">
        <v>4951</v>
      </c>
      <c r="CU653" s="62">
        <v>3070101</v>
      </c>
      <c r="CV653" s="63" t="s">
        <v>4952</v>
      </c>
      <c r="CW653" s="100" t="s">
        <v>4953</v>
      </c>
      <c r="CX653" s="100" t="s">
        <v>3472</v>
      </c>
      <c r="CY653" s="100" t="s">
        <v>4950</v>
      </c>
      <c r="CZ653" s="100" t="s">
        <v>4951</v>
      </c>
      <c r="DA653" s="100" t="s">
        <v>4952</v>
      </c>
    </row>
    <row r="654" spans="2:105" ht="114.75" hidden="1" x14ac:dyDescent="0.25">
      <c r="B654" s="65" t="s">
        <v>4954</v>
      </c>
      <c r="C654" s="75" t="s">
        <v>4955</v>
      </c>
      <c r="D654" s="117" t="s">
        <v>2069</v>
      </c>
      <c r="E654" s="65" t="s">
        <v>4944</v>
      </c>
      <c r="F654" s="63" t="s">
        <v>4945</v>
      </c>
      <c r="G654" s="62" t="s">
        <v>183</v>
      </c>
      <c r="H654" s="63" t="s">
        <v>580</v>
      </c>
      <c r="I654" s="307" t="s">
        <v>185</v>
      </c>
      <c r="J654" s="311">
        <v>2015</v>
      </c>
      <c r="K654" s="310">
        <v>0</v>
      </c>
      <c r="L654" s="63" t="s">
        <v>2365</v>
      </c>
      <c r="M654" s="63" t="s">
        <v>4956</v>
      </c>
      <c r="N654" s="63" t="s">
        <v>4957</v>
      </c>
      <c r="O654" s="63" t="s">
        <v>4958</v>
      </c>
      <c r="P654" s="164" t="s">
        <v>3979</v>
      </c>
      <c r="Q654" s="63" t="s">
        <v>2073</v>
      </c>
      <c r="R654" s="63"/>
      <c r="S654" s="68">
        <v>0</v>
      </c>
      <c r="T654" s="69">
        <v>0</v>
      </c>
      <c r="U654" s="69">
        <v>23</v>
      </c>
      <c r="V654" s="69">
        <v>0</v>
      </c>
      <c r="W654" s="69">
        <v>0</v>
      </c>
      <c r="X654" s="71">
        <v>945000000</v>
      </c>
      <c r="Y654" s="79">
        <v>945000000</v>
      </c>
      <c r="Z654" s="79"/>
      <c r="AA654" s="79"/>
      <c r="AB654" s="79"/>
      <c r="AC654" s="79"/>
      <c r="AD654" s="79"/>
      <c r="AE654" s="79"/>
      <c r="AF654" s="79"/>
      <c r="AG654" s="79"/>
      <c r="AH654" s="79"/>
      <c r="AI654" s="79"/>
      <c r="AJ654" s="79"/>
      <c r="AK654" s="71">
        <v>555000000</v>
      </c>
      <c r="AL654" s="79">
        <v>555000000</v>
      </c>
      <c r="AM654" s="79"/>
      <c r="AN654" s="79"/>
      <c r="AO654" s="79"/>
      <c r="AP654" s="79"/>
      <c r="AQ654" s="79"/>
      <c r="AR654" s="79"/>
      <c r="AS654" s="79"/>
      <c r="AT654" s="79"/>
      <c r="AU654" s="79"/>
      <c r="AV654" s="79"/>
      <c r="AW654" s="79"/>
      <c r="AX654" s="71">
        <v>0</v>
      </c>
      <c r="AY654" s="79"/>
      <c r="AZ654" s="79"/>
      <c r="BA654" s="79"/>
      <c r="BB654" s="79"/>
      <c r="BC654" s="79"/>
      <c r="BD654" s="79"/>
      <c r="BE654" s="79"/>
      <c r="BF654" s="79"/>
      <c r="BG654" s="79"/>
      <c r="BH654" s="79"/>
      <c r="BI654" s="79"/>
      <c r="BJ654" s="79"/>
      <c r="BK654" s="71">
        <v>0</v>
      </c>
      <c r="BL654" s="79"/>
      <c r="BM654" s="79"/>
      <c r="BN654" s="79"/>
      <c r="BO654" s="79"/>
      <c r="BP654" s="79"/>
      <c r="BQ654" s="79"/>
      <c r="BR654" s="79"/>
      <c r="BS654" s="79"/>
      <c r="BT654" s="79"/>
      <c r="BU654" s="79"/>
      <c r="BV654" s="79"/>
      <c r="BW654" s="79"/>
      <c r="BX654" s="71">
        <v>1500000000</v>
      </c>
      <c r="BY654" s="73">
        <v>1500000000</v>
      </c>
      <c r="BZ654" s="73">
        <v>0</v>
      </c>
      <c r="CA654" s="73">
        <v>0</v>
      </c>
      <c r="CB654" s="73">
        <v>0</v>
      </c>
      <c r="CC654" s="73">
        <v>0</v>
      </c>
      <c r="CD654" s="73">
        <v>0</v>
      </c>
      <c r="CE654" s="73">
        <v>0</v>
      </c>
      <c r="CF654" s="73">
        <v>0</v>
      </c>
      <c r="CG654" s="73">
        <v>0</v>
      </c>
      <c r="CH654" s="73">
        <v>0</v>
      </c>
      <c r="CI654" s="73">
        <v>0</v>
      </c>
      <c r="CJ654" s="73">
        <v>0</v>
      </c>
      <c r="CK654" s="63" t="s">
        <v>4959</v>
      </c>
      <c r="CL654" s="74" t="s">
        <v>3138</v>
      </c>
      <c r="CM654" s="74" t="s">
        <v>3139</v>
      </c>
      <c r="CN654" s="74" t="s">
        <v>606</v>
      </c>
      <c r="CO654" s="60">
        <v>3</v>
      </c>
      <c r="CP654" s="61" t="s">
        <v>3472</v>
      </c>
      <c r="CQ654" s="60">
        <v>307</v>
      </c>
      <c r="CR654" s="61" t="s">
        <v>4950</v>
      </c>
      <c r="CS654" s="60">
        <v>30701</v>
      </c>
      <c r="CT654" s="61" t="s">
        <v>4951</v>
      </c>
      <c r="CU654" s="62">
        <v>3070101</v>
      </c>
      <c r="CV654" s="63" t="s">
        <v>4952</v>
      </c>
      <c r="CW654" s="100" t="s">
        <v>4953</v>
      </c>
      <c r="CX654" s="100" t="s">
        <v>3472</v>
      </c>
      <c r="CY654" s="100" t="s">
        <v>4950</v>
      </c>
      <c r="CZ654" s="100" t="s">
        <v>4951</v>
      </c>
      <c r="DA654" s="100" t="s">
        <v>4952</v>
      </c>
    </row>
    <row r="655" spans="2:105" ht="76.5" hidden="1" x14ac:dyDescent="0.25">
      <c r="B655" s="65" t="s">
        <v>4960</v>
      </c>
      <c r="C655" s="153" t="s">
        <v>4961</v>
      </c>
      <c r="D655" s="117" t="s">
        <v>2069</v>
      </c>
      <c r="E655" s="65" t="s">
        <v>4962</v>
      </c>
      <c r="F655" s="63" t="s">
        <v>4963</v>
      </c>
      <c r="G655" s="62" t="s">
        <v>183</v>
      </c>
      <c r="H655" s="63" t="s">
        <v>580</v>
      </c>
      <c r="I655" s="307" t="s">
        <v>185</v>
      </c>
      <c r="J655" s="311">
        <v>2015</v>
      </c>
      <c r="K655" s="310">
        <v>0</v>
      </c>
      <c r="L655" s="63" t="s">
        <v>1228</v>
      </c>
      <c r="M655" s="63" t="s">
        <v>4548</v>
      </c>
      <c r="N655" s="63" t="s">
        <v>4549</v>
      </c>
      <c r="O655" s="63" t="s">
        <v>4550</v>
      </c>
      <c r="P655" s="164" t="s">
        <v>3979</v>
      </c>
      <c r="Q655" s="63" t="s">
        <v>2073</v>
      </c>
      <c r="R655" s="63"/>
      <c r="S655" s="68">
        <v>1</v>
      </c>
      <c r="T655" s="69">
        <v>0</v>
      </c>
      <c r="U655" s="69">
        <v>0</v>
      </c>
      <c r="V655" s="69">
        <v>0</v>
      </c>
      <c r="W655" s="69">
        <v>1</v>
      </c>
      <c r="X655" s="71">
        <v>300000000</v>
      </c>
      <c r="Y655" s="79">
        <v>300000000</v>
      </c>
      <c r="Z655" s="79"/>
      <c r="AA655" s="79"/>
      <c r="AB655" s="79"/>
      <c r="AC655" s="79"/>
      <c r="AD655" s="79"/>
      <c r="AE655" s="79"/>
      <c r="AF655" s="79"/>
      <c r="AG655" s="79"/>
      <c r="AH655" s="79"/>
      <c r="AI655" s="79"/>
      <c r="AJ655" s="79"/>
      <c r="AK655" s="71">
        <v>100000000</v>
      </c>
      <c r="AL655" s="79">
        <v>100000000</v>
      </c>
      <c r="AM655" s="79"/>
      <c r="AN655" s="79"/>
      <c r="AO655" s="79"/>
      <c r="AP655" s="79"/>
      <c r="AQ655" s="79"/>
      <c r="AR655" s="79"/>
      <c r="AS655" s="79"/>
      <c r="AT655" s="79"/>
      <c r="AU655" s="79"/>
      <c r="AV655" s="79"/>
      <c r="AW655" s="79"/>
      <c r="AX655" s="71">
        <v>0</v>
      </c>
      <c r="AY655" s="79"/>
      <c r="AZ655" s="79"/>
      <c r="BA655" s="79"/>
      <c r="BB655" s="79"/>
      <c r="BC655" s="79"/>
      <c r="BD655" s="79"/>
      <c r="BE655" s="79"/>
      <c r="BF655" s="79"/>
      <c r="BG655" s="79"/>
      <c r="BH655" s="79"/>
      <c r="BI655" s="79"/>
      <c r="BJ655" s="79"/>
      <c r="BK655" s="71">
        <v>0</v>
      </c>
      <c r="BL655" s="79"/>
      <c r="BM655" s="79"/>
      <c r="BN655" s="79"/>
      <c r="BO655" s="79"/>
      <c r="BP655" s="79"/>
      <c r="BQ655" s="79"/>
      <c r="BR655" s="79"/>
      <c r="BS655" s="79"/>
      <c r="BT655" s="79"/>
      <c r="BU655" s="79"/>
      <c r="BV655" s="79"/>
      <c r="BW655" s="79"/>
      <c r="BX655" s="71">
        <v>400000000</v>
      </c>
      <c r="BY655" s="73">
        <v>400000000</v>
      </c>
      <c r="BZ655" s="73">
        <v>0</v>
      </c>
      <c r="CA655" s="73">
        <v>0</v>
      </c>
      <c r="CB655" s="73">
        <v>0</v>
      </c>
      <c r="CC655" s="73">
        <v>0</v>
      </c>
      <c r="CD655" s="73">
        <v>0</v>
      </c>
      <c r="CE655" s="73">
        <v>0</v>
      </c>
      <c r="CF655" s="73">
        <v>0</v>
      </c>
      <c r="CG655" s="73">
        <v>0</v>
      </c>
      <c r="CH655" s="73">
        <v>0</v>
      </c>
      <c r="CI655" s="73">
        <v>0</v>
      </c>
      <c r="CJ655" s="73">
        <v>0</v>
      </c>
      <c r="CK655" s="63" t="s">
        <v>4964</v>
      </c>
      <c r="CL655" s="74" t="s">
        <v>3138</v>
      </c>
      <c r="CM655" s="74" t="s">
        <v>3139</v>
      </c>
      <c r="CN655" s="74" t="s">
        <v>606</v>
      </c>
      <c r="CO655" s="60">
        <v>3</v>
      </c>
      <c r="CP655" s="61" t="s">
        <v>3472</v>
      </c>
      <c r="CQ655" s="60">
        <v>307</v>
      </c>
      <c r="CR655" s="61" t="s">
        <v>4950</v>
      </c>
      <c r="CS655" s="60">
        <v>30701</v>
      </c>
      <c r="CT655" s="61" t="s">
        <v>4951</v>
      </c>
      <c r="CU655" s="62">
        <v>3070102</v>
      </c>
      <c r="CV655" s="63" t="s">
        <v>4965</v>
      </c>
      <c r="CW655" s="100" t="s">
        <v>4966</v>
      </c>
      <c r="CX655" s="100" t="s">
        <v>3472</v>
      </c>
      <c r="CY655" s="100" t="s">
        <v>4950</v>
      </c>
      <c r="CZ655" s="100" t="s">
        <v>4951</v>
      </c>
      <c r="DA655" s="100" t="s">
        <v>4965</v>
      </c>
    </row>
    <row r="656" spans="2:105" ht="191.25" hidden="1" x14ac:dyDescent="0.25">
      <c r="B656" s="65" t="s">
        <v>4967</v>
      </c>
      <c r="C656" s="65" t="s">
        <v>4968</v>
      </c>
      <c r="D656" s="63" t="s">
        <v>1166</v>
      </c>
      <c r="E656" s="65" t="s">
        <v>4969</v>
      </c>
      <c r="F656" s="63" t="s">
        <v>4970</v>
      </c>
      <c r="G656" s="62" t="s">
        <v>240</v>
      </c>
      <c r="H656" s="63" t="s">
        <v>1167</v>
      </c>
      <c r="I656" s="307" t="s">
        <v>185</v>
      </c>
      <c r="J656" s="311">
        <v>2016</v>
      </c>
      <c r="K656" s="310">
        <v>1</v>
      </c>
      <c r="L656" s="63" t="s">
        <v>242</v>
      </c>
      <c r="M656" s="63" t="s">
        <v>4971</v>
      </c>
      <c r="N656" s="63" t="s">
        <v>4972</v>
      </c>
      <c r="O656" s="77" t="s">
        <v>4973</v>
      </c>
      <c r="P656" s="164"/>
      <c r="Q656" s="63" t="s">
        <v>232</v>
      </c>
      <c r="R656" s="63"/>
      <c r="S656" s="68">
        <v>1</v>
      </c>
      <c r="T656" s="69">
        <v>1</v>
      </c>
      <c r="U656" s="69">
        <v>1</v>
      </c>
      <c r="V656" s="69">
        <v>1</v>
      </c>
      <c r="W656" s="69">
        <v>1</v>
      </c>
      <c r="X656" s="71">
        <v>183675753</v>
      </c>
      <c r="Y656" s="79"/>
      <c r="Z656" s="79"/>
      <c r="AA656" s="79"/>
      <c r="AB656" s="79"/>
      <c r="AC656" s="79"/>
      <c r="AD656" s="79"/>
      <c r="AE656" s="79"/>
      <c r="AF656" s="97">
        <v>183675753</v>
      </c>
      <c r="AG656" s="79"/>
      <c r="AH656" s="79"/>
      <c r="AI656" s="79"/>
      <c r="AJ656" s="79"/>
      <c r="AK656" s="71">
        <v>197451434</v>
      </c>
      <c r="AL656" s="79"/>
      <c r="AM656" s="79"/>
      <c r="AN656" s="79"/>
      <c r="AO656" s="79"/>
      <c r="AP656" s="79"/>
      <c r="AQ656" s="79"/>
      <c r="AR656" s="79"/>
      <c r="AS656" s="97">
        <v>197451434</v>
      </c>
      <c r="AT656" s="79"/>
      <c r="AU656" s="79"/>
      <c r="AV656" s="79"/>
      <c r="AW656" s="79"/>
      <c r="AX656" s="71">
        <v>212260292</v>
      </c>
      <c r="AY656" s="79"/>
      <c r="AZ656" s="79"/>
      <c r="BA656" s="79"/>
      <c r="BB656" s="79"/>
      <c r="BC656" s="79"/>
      <c r="BD656" s="79"/>
      <c r="BE656" s="79"/>
      <c r="BF656" s="97">
        <v>212260292</v>
      </c>
      <c r="BG656" s="79"/>
      <c r="BH656" s="79"/>
      <c r="BI656" s="79"/>
      <c r="BJ656" s="79"/>
      <c r="BK656" s="71">
        <v>228179814</v>
      </c>
      <c r="BL656" s="79"/>
      <c r="BM656" s="79"/>
      <c r="BN656" s="79"/>
      <c r="BO656" s="79"/>
      <c r="BP656" s="79"/>
      <c r="BQ656" s="79"/>
      <c r="BR656" s="79"/>
      <c r="BS656" s="97">
        <v>228179814</v>
      </c>
      <c r="BT656" s="79"/>
      <c r="BU656" s="79"/>
      <c r="BV656" s="79"/>
      <c r="BW656" s="79"/>
      <c r="BX656" s="71">
        <v>821567293</v>
      </c>
      <c r="BY656" s="73">
        <v>0</v>
      </c>
      <c r="BZ656" s="73">
        <v>0</v>
      </c>
      <c r="CA656" s="73">
        <v>0</v>
      </c>
      <c r="CB656" s="73">
        <v>0</v>
      </c>
      <c r="CC656" s="73">
        <v>0</v>
      </c>
      <c r="CD656" s="73">
        <v>0</v>
      </c>
      <c r="CE656" s="73">
        <v>0</v>
      </c>
      <c r="CF656" s="73">
        <v>821567293</v>
      </c>
      <c r="CG656" s="73">
        <v>0</v>
      </c>
      <c r="CH656" s="73">
        <v>0</v>
      </c>
      <c r="CI656" s="73">
        <v>0</v>
      </c>
      <c r="CJ656" s="73">
        <v>0</v>
      </c>
      <c r="CK656" s="63" t="s">
        <v>4974</v>
      </c>
      <c r="CL656" s="74" t="s">
        <v>1172</v>
      </c>
      <c r="CM656" s="74" t="s">
        <v>1173</v>
      </c>
      <c r="CN656" s="74" t="s">
        <v>606</v>
      </c>
      <c r="CO656" s="60">
        <v>3</v>
      </c>
      <c r="CP656" s="61" t="s">
        <v>3472</v>
      </c>
      <c r="CQ656" s="60">
        <v>307</v>
      </c>
      <c r="CR656" s="61" t="s">
        <v>4950</v>
      </c>
      <c r="CS656" s="60">
        <v>30702</v>
      </c>
      <c r="CT656" s="61" t="s">
        <v>4975</v>
      </c>
      <c r="CU656" s="62">
        <v>3070201</v>
      </c>
      <c r="CV656" s="63" t="s">
        <v>4976</v>
      </c>
      <c r="CW656" s="100" t="s">
        <v>4977</v>
      </c>
      <c r="CX656" s="100" t="s">
        <v>3472</v>
      </c>
      <c r="CY656" s="100" t="s">
        <v>4950</v>
      </c>
      <c r="CZ656" s="100" t="s">
        <v>4975</v>
      </c>
      <c r="DA656" s="100" t="s">
        <v>4976</v>
      </c>
    </row>
    <row r="657" spans="2:105" ht="191.25" hidden="1" x14ac:dyDescent="0.25">
      <c r="B657" s="65" t="s">
        <v>4978</v>
      </c>
      <c r="C657" s="65" t="s">
        <v>4979</v>
      </c>
      <c r="D657" s="63" t="s">
        <v>1166</v>
      </c>
      <c r="E657" s="65" t="s">
        <v>4969</v>
      </c>
      <c r="F657" s="63" t="s">
        <v>4970</v>
      </c>
      <c r="G657" s="62" t="s">
        <v>183</v>
      </c>
      <c r="H657" s="63" t="s">
        <v>2611</v>
      </c>
      <c r="I657" s="307" t="s">
        <v>185</v>
      </c>
      <c r="J657" s="311">
        <v>2015</v>
      </c>
      <c r="K657" s="310" t="s">
        <v>3657</v>
      </c>
      <c r="L657" s="63" t="s">
        <v>242</v>
      </c>
      <c r="M657" s="63" t="s">
        <v>4980</v>
      </c>
      <c r="N657" s="63" t="s">
        <v>4981</v>
      </c>
      <c r="O657" s="77" t="s">
        <v>4982</v>
      </c>
      <c r="P657" s="164"/>
      <c r="Q657" s="63" t="s">
        <v>232</v>
      </c>
      <c r="R657" s="63"/>
      <c r="S657" s="68">
        <v>989000</v>
      </c>
      <c r="T657" s="319">
        <v>228730</v>
      </c>
      <c r="U657" s="69">
        <v>468749</v>
      </c>
      <c r="V657" s="69">
        <v>720620</v>
      </c>
      <c r="W657" s="69">
        <v>989000</v>
      </c>
      <c r="X657" s="71">
        <v>569548800</v>
      </c>
      <c r="Y657" s="79"/>
      <c r="Z657" s="79"/>
      <c r="AA657" s="79"/>
      <c r="AB657" s="79"/>
      <c r="AC657" s="79"/>
      <c r="AD657" s="79"/>
      <c r="AE657" s="79"/>
      <c r="AF657" s="97">
        <v>569548800</v>
      </c>
      <c r="AG657" s="79"/>
      <c r="AH657" s="79"/>
      <c r="AI657" s="79"/>
      <c r="AJ657" s="79"/>
      <c r="AK657" s="71">
        <v>612264960</v>
      </c>
      <c r="AL657" s="79"/>
      <c r="AM657" s="79"/>
      <c r="AN657" s="79"/>
      <c r="AO657" s="79"/>
      <c r="AP657" s="79"/>
      <c r="AQ657" s="79"/>
      <c r="AR657" s="79"/>
      <c r="AS657" s="97">
        <v>612264960</v>
      </c>
      <c r="AT657" s="79"/>
      <c r="AU657" s="79"/>
      <c r="AV657" s="79"/>
      <c r="AW657" s="79"/>
      <c r="AX657" s="71">
        <v>658184832</v>
      </c>
      <c r="AY657" s="79"/>
      <c r="AZ657" s="79"/>
      <c r="BA657" s="79"/>
      <c r="BB657" s="79"/>
      <c r="BC657" s="79"/>
      <c r="BD657" s="79"/>
      <c r="BE657" s="79"/>
      <c r="BF657" s="97">
        <v>658184832</v>
      </c>
      <c r="BG657" s="79"/>
      <c r="BH657" s="79"/>
      <c r="BI657" s="79"/>
      <c r="BJ657" s="79"/>
      <c r="BK657" s="71">
        <v>707548694</v>
      </c>
      <c r="BL657" s="79"/>
      <c r="BM657" s="79"/>
      <c r="BN657" s="79"/>
      <c r="BO657" s="79"/>
      <c r="BP657" s="79"/>
      <c r="BQ657" s="79"/>
      <c r="BR657" s="79"/>
      <c r="BS657" s="97">
        <v>707548694</v>
      </c>
      <c r="BT657" s="79"/>
      <c r="BU657" s="79"/>
      <c r="BV657" s="79"/>
      <c r="BW657" s="79"/>
      <c r="BX657" s="71">
        <v>2547547286</v>
      </c>
      <c r="BY657" s="73">
        <v>0</v>
      </c>
      <c r="BZ657" s="73">
        <v>0</v>
      </c>
      <c r="CA657" s="73">
        <v>0</v>
      </c>
      <c r="CB657" s="73">
        <v>0</v>
      </c>
      <c r="CC657" s="73">
        <v>0</v>
      </c>
      <c r="CD657" s="73">
        <v>0</v>
      </c>
      <c r="CE657" s="73">
        <v>0</v>
      </c>
      <c r="CF657" s="73">
        <v>2547547286</v>
      </c>
      <c r="CG657" s="73">
        <v>0</v>
      </c>
      <c r="CH657" s="73">
        <v>0</v>
      </c>
      <c r="CI657" s="73">
        <v>0</v>
      </c>
      <c r="CJ657" s="73">
        <v>0</v>
      </c>
      <c r="CK657" s="63" t="s">
        <v>4983</v>
      </c>
      <c r="CL657" s="74" t="s">
        <v>1989</v>
      </c>
      <c r="CM657" s="74" t="s">
        <v>1990</v>
      </c>
      <c r="CN657" s="74" t="s">
        <v>606</v>
      </c>
      <c r="CO657" s="60">
        <v>3</v>
      </c>
      <c r="CP657" s="61" t="s">
        <v>3472</v>
      </c>
      <c r="CQ657" s="60">
        <v>307</v>
      </c>
      <c r="CR657" s="61" t="s">
        <v>4950</v>
      </c>
      <c r="CS657" s="60">
        <v>30702</v>
      </c>
      <c r="CT657" s="61" t="s">
        <v>4975</v>
      </c>
      <c r="CU657" s="62">
        <v>3070201</v>
      </c>
      <c r="CV657" s="63" t="s">
        <v>4976</v>
      </c>
      <c r="CW657" s="100" t="s">
        <v>4977</v>
      </c>
      <c r="CX657" s="100" t="s">
        <v>3472</v>
      </c>
      <c r="CY657" s="100" t="s">
        <v>4950</v>
      </c>
      <c r="CZ657" s="100" t="s">
        <v>4975</v>
      </c>
      <c r="DA657" s="100" t="s">
        <v>4976</v>
      </c>
    </row>
    <row r="658" spans="2:105" ht="191.25" hidden="1" x14ac:dyDescent="0.25">
      <c r="B658" s="65" t="s">
        <v>4984</v>
      </c>
      <c r="C658" s="75" t="s">
        <v>4985</v>
      </c>
      <c r="D658" s="63" t="s">
        <v>1166</v>
      </c>
      <c r="E658" s="65" t="s">
        <v>4969</v>
      </c>
      <c r="F658" s="63" t="s">
        <v>4970</v>
      </c>
      <c r="G658" s="62" t="s">
        <v>183</v>
      </c>
      <c r="H658" s="63" t="s">
        <v>1167</v>
      </c>
      <c r="I658" s="307" t="s">
        <v>185</v>
      </c>
      <c r="J658" s="311">
        <v>2015</v>
      </c>
      <c r="K658" s="310" t="s">
        <v>3657</v>
      </c>
      <c r="L658" s="63" t="s">
        <v>242</v>
      </c>
      <c r="M658" s="63" t="s">
        <v>4986</v>
      </c>
      <c r="N658" s="63" t="s">
        <v>4987</v>
      </c>
      <c r="O658" s="77" t="s">
        <v>4988</v>
      </c>
      <c r="P658" s="164"/>
      <c r="Q658" s="63" t="s">
        <v>232</v>
      </c>
      <c r="R658" s="63"/>
      <c r="S658" s="68">
        <v>0</v>
      </c>
      <c r="T658" s="69">
        <v>0</v>
      </c>
      <c r="U658" s="69">
        <v>1</v>
      </c>
      <c r="V658" s="69">
        <v>0</v>
      </c>
      <c r="W658" s="69">
        <v>0</v>
      </c>
      <c r="X658" s="71">
        <v>0</v>
      </c>
      <c r="Y658" s="79"/>
      <c r="Z658" s="79"/>
      <c r="AA658" s="79"/>
      <c r="AB658" s="79"/>
      <c r="AC658" s="79"/>
      <c r="AD658" s="79"/>
      <c r="AE658" s="79"/>
      <c r="AF658" s="79"/>
      <c r="AG658" s="79"/>
      <c r="AH658" s="79"/>
      <c r="AI658" s="79"/>
      <c r="AJ658" s="79"/>
      <c r="AK658" s="71">
        <v>500000000</v>
      </c>
      <c r="AL658" s="79">
        <v>500000000</v>
      </c>
      <c r="AM658" s="79"/>
      <c r="AN658" s="79"/>
      <c r="AO658" s="79"/>
      <c r="AP658" s="79"/>
      <c r="AQ658" s="79"/>
      <c r="AR658" s="79"/>
      <c r="AS658" s="79"/>
      <c r="AT658" s="79"/>
      <c r="AU658" s="79"/>
      <c r="AV658" s="79"/>
      <c r="AW658" s="79"/>
      <c r="AX658" s="71">
        <v>0</v>
      </c>
      <c r="AY658" s="79"/>
      <c r="AZ658" s="79"/>
      <c r="BA658" s="79"/>
      <c r="BB658" s="79"/>
      <c r="BC658" s="79"/>
      <c r="BD658" s="79"/>
      <c r="BE658" s="79"/>
      <c r="BF658" s="79"/>
      <c r="BG658" s="79"/>
      <c r="BH658" s="79"/>
      <c r="BI658" s="79"/>
      <c r="BJ658" s="79"/>
      <c r="BK658" s="71">
        <v>0</v>
      </c>
      <c r="BL658" s="79"/>
      <c r="BM658" s="79"/>
      <c r="BN658" s="79"/>
      <c r="BO658" s="79"/>
      <c r="BP658" s="79"/>
      <c r="BQ658" s="79"/>
      <c r="BR658" s="79"/>
      <c r="BS658" s="79"/>
      <c r="BT658" s="79"/>
      <c r="BU658" s="79"/>
      <c r="BV658" s="79"/>
      <c r="BW658" s="79"/>
      <c r="BX658" s="71">
        <v>500000000</v>
      </c>
      <c r="BY658" s="73">
        <v>500000000</v>
      </c>
      <c r="BZ658" s="73">
        <v>0</v>
      </c>
      <c r="CA658" s="73">
        <v>0</v>
      </c>
      <c r="CB658" s="73">
        <v>0</v>
      </c>
      <c r="CC658" s="73">
        <v>0</v>
      </c>
      <c r="CD658" s="73">
        <v>0</v>
      </c>
      <c r="CE658" s="73">
        <v>0</v>
      </c>
      <c r="CF658" s="73">
        <v>0</v>
      </c>
      <c r="CG658" s="73">
        <v>0</v>
      </c>
      <c r="CH658" s="73">
        <v>0</v>
      </c>
      <c r="CI658" s="73">
        <v>0</v>
      </c>
      <c r="CJ658" s="73">
        <v>0</v>
      </c>
      <c r="CK658" s="63" t="s">
        <v>4989</v>
      </c>
      <c r="CL658" s="74" t="s">
        <v>1172</v>
      </c>
      <c r="CM658" s="74" t="s">
        <v>1173</v>
      </c>
      <c r="CN658" s="74" t="s">
        <v>606</v>
      </c>
      <c r="CO658" s="60">
        <v>3</v>
      </c>
      <c r="CP658" s="61" t="s">
        <v>3472</v>
      </c>
      <c r="CQ658" s="60">
        <v>307</v>
      </c>
      <c r="CR658" s="61" t="s">
        <v>4950</v>
      </c>
      <c r="CS658" s="60">
        <v>30702</v>
      </c>
      <c r="CT658" s="61" t="s">
        <v>4975</v>
      </c>
      <c r="CU658" s="62">
        <v>3070201</v>
      </c>
      <c r="CV658" s="63" t="s">
        <v>4976</v>
      </c>
      <c r="CW658" s="100" t="s">
        <v>4977</v>
      </c>
      <c r="CX658" s="100" t="s">
        <v>3472</v>
      </c>
      <c r="CY658" s="100" t="s">
        <v>4950</v>
      </c>
      <c r="CZ658" s="100" t="s">
        <v>4975</v>
      </c>
      <c r="DA658" s="100" t="s">
        <v>4976</v>
      </c>
    </row>
    <row r="659" spans="2:105" ht="165.75" hidden="1" x14ac:dyDescent="0.25">
      <c r="B659" s="65" t="s">
        <v>4990</v>
      </c>
      <c r="C659" s="65" t="s">
        <v>4991</v>
      </c>
      <c r="D659" s="63" t="s">
        <v>1188</v>
      </c>
      <c r="E659" s="65" t="s">
        <v>4969</v>
      </c>
      <c r="F659" s="63" t="s">
        <v>4970</v>
      </c>
      <c r="G659" s="62" t="s">
        <v>183</v>
      </c>
      <c r="H659" s="63" t="s">
        <v>1167</v>
      </c>
      <c r="I659" s="307" t="s">
        <v>185</v>
      </c>
      <c r="J659" s="311">
        <v>2015</v>
      </c>
      <c r="K659" s="310">
        <v>0</v>
      </c>
      <c r="L659" s="63" t="s">
        <v>242</v>
      </c>
      <c r="M659" s="63" t="s">
        <v>4992</v>
      </c>
      <c r="N659" s="63" t="s">
        <v>4993</v>
      </c>
      <c r="O659" s="63" t="s">
        <v>4994</v>
      </c>
      <c r="P659" s="164" t="s">
        <v>3979</v>
      </c>
      <c r="Q659" s="63" t="s">
        <v>4995</v>
      </c>
      <c r="R659" s="63"/>
      <c r="S659" s="68">
        <v>2000</v>
      </c>
      <c r="T659" s="69">
        <v>0</v>
      </c>
      <c r="U659" s="69">
        <v>800</v>
      </c>
      <c r="V659" s="69">
        <v>1600</v>
      </c>
      <c r="W659" s="69">
        <v>2000</v>
      </c>
      <c r="X659" s="71">
        <v>0</v>
      </c>
      <c r="Y659" s="79"/>
      <c r="Z659" s="79"/>
      <c r="AA659" s="79"/>
      <c r="AB659" s="79"/>
      <c r="AC659" s="79"/>
      <c r="AD659" s="79"/>
      <c r="AE659" s="79"/>
      <c r="AF659" s="79"/>
      <c r="AG659" s="79"/>
      <c r="AH659" s="79"/>
      <c r="AI659" s="79"/>
      <c r="AJ659" s="79"/>
      <c r="AK659" s="71">
        <v>3000000</v>
      </c>
      <c r="AL659" s="79"/>
      <c r="AM659" s="79"/>
      <c r="AN659" s="79"/>
      <c r="AO659" s="97">
        <v>3000000</v>
      </c>
      <c r="AP659" s="79"/>
      <c r="AQ659" s="79"/>
      <c r="AR659" s="79"/>
      <c r="AS659" s="79"/>
      <c r="AT659" s="79"/>
      <c r="AU659" s="79"/>
      <c r="AV659" s="79"/>
      <c r="AW659" s="79"/>
      <c r="AX659" s="71">
        <v>5000000</v>
      </c>
      <c r="AY659" s="79"/>
      <c r="AZ659" s="79"/>
      <c r="BA659" s="79"/>
      <c r="BB659" s="79">
        <v>5000000</v>
      </c>
      <c r="BC659" s="79"/>
      <c r="BD659" s="79"/>
      <c r="BE659" s="79"/>
      <c r="BF659" s="79"/>
      <c r="BG659" s="79"/>
      <c r="BH659" s="79"/>
      <c r="BI659" s="79"/>
      <c r="BJ659" s="79"/>
      <c r="BK659" s="71">
        <v>5000000</v>
      </c>
      <c r="BL659" s="79"/>
      <c r="BM659" s="79"/>
      <c r="BN659" s="79"/>
      <c r="BO659" s="79">
        <v>5000000</v>
      </c>
      <c r="BP659" s="79"/>
      <c r="BQ659" s="79"/>
      <c r="BR659" s="79"/>
      <c r="BS659" s="79"/>
      <c r="BT659" s="79"/>
      <c r="BU659" s="79"/>
      <c r="BV659" s="79"/>
      <c r="BW659" s="79"/>
      <c r="BX659" s="71">
        <v>13000000</v>
      </c>
      <c r="BY659" s="73">
        <v>0</v>
      </c>
      <c r="BZ659" s="73">
        <v>0</v>
      </c>
      <c r="CA659" s="73">
        <v>0</v>
      </c>
      <c r="CB659" s="73">
        <v>13000000</v>
      </c>
      <c r="CC659" s="73">
        <v>0</v>
      </c>
      <c r="CD659" s="73">
        <v>0</v>
      </c>
      <c r="CE659" s="73">
        <v>0</v>
      </c>
      <c r="CF659" s="73">
        <v>0</v>
      </c>
      <c r="CG659" s="73">
        <v>0</v>
      </c>
      <c r="CH659" s="73">
        <v>0</v>
      </c>
      <c r="CI659" s="73">
        <v>0</v>
      </c>
      <c r="CJ659" s="73">
        <v>0</v>
      </c>
      <c r="CK659" s="63" t="s">
        <v>4996</v>
      </c>
      <c r="CL659" s="74" t="s">
        <v>1172</v>
      </c>
      <c r="CM659" s="74" t="s">
        <v>1173</v>
      </c>
      <c r="CN659" s="74" t="s">
        <v>210</v>
      </c>
      <c r="CO659" s="60">
        <v>3</v>
      </c>
      <c r="CP659" s="61" t="s">
        <v>3472</v>
      </c>
      <c r="CQ659" s="60">
        <v>307</v>
      </c>
      <c r="CR659" s="61" t="s">
        <v>4950</v>
      </c>
      <c r="CS659" s="60">
        <v>30702</v>
      </c>
      <c r="CT659" s="61" t="s">
        <v>4975</v>
      </c>
      <c r="CU659" s="62">
        <v>3070202</v>
      </c>
      <c r="CV659" s="63" t="s">
        <v>4997</v>
      </c>
      <c r="CW659" s="100" t="s">
        <v>4977</v>
      </c>
      <c r="CX659" s="100" t="s">
        <v>3472</v>
      </c>
      <c r="CY659" s="100" t="s">
        <v>4950</v>
      </c>
      <c r="CZ659" s="100" t="s">
        <v>4975</v>
      </c>
      <c r="DA659" s="100" t="s">
        <v>4997</v>
      </c>
    </row>
    <row r="660" spans="2:105" ht="165.75" hidden="1" x14ac:dyDescent="0.25">
      <c r="B660" s="65" t="s">
        <v>4998</v>
      </c>
      <c r="C660" s="65" t="s">
        <v>4999</v>
      </c>
      <c r="D660" s="63" t="s">
        <v>1800</v>
      </c>
      <c r="E660" s="65" t="s">
        <v>4969</v>
      </c>
      <c r="F660" s="63" t="s">
        <v>4970</v>
      </c>
      <c r="G660" s="62" t="s">
        <v>183</v>
      </c>
      <c r="H660" s="63" t="s">
        <v>1167</v>
      </c>
      <c r="I660" s="307" t="s">
        <v>185</v>
      </c>
      <c r="J660" s="311">
        <v>2015</v>
      </c>
      <c r="K660" s="310" t="s">
        <v>3657</v>
      </c>
      <c r="L660" s="63" t="s">
        <v>2505</v>
      </c>
      <c r="M660" s="63" t="s">
        <v>5000</v>
      </c>
      <c r="N660" s="63" t="s">
        <v>5001</v>
      </c>
      <c r="O660" s="63" t="s">
        <v>5002</v>
      </c>
      <c r="P660" s="164" t="s">
        <v>3979</v>
      </c>
      <c r="Q660" s="63" t="s">
        <v>5003</v>
      </c>
      <c r="R660" s="63"/>
      <c r="S660" s="68">
        <v>4</v>
      </c>
      <c r="T660" s="69">
        <v>1</v>
      </c>
      <c r="U660" s="69">
        <v>2</v>
      </c>
      <c r="V660" s="69">
        <v>3</v>
      </c>
      <c r="W660" s="69">
        <v>4</v>
      </c>
      <c r="X660" s="71">
        <v>273339140</v>
      </c>
      <c r="Y660" s="79"/>
      <c r="Z660" s="79"/>
      <c r="AA660" s="79"/>
      <c r="AB660" s="101">
        <v>273339140</v>
      </c>
      <c r="AC660" s="79"/>
      <c r="AD660" s="79"/>
      <c r="AE660" s="79"/>
      <c r="AF660" s="79"/>
      <c r="AG660" s="79"/>
      <c r="AH660" s="79"/>
      <c r="AI660" s="79"/>
      <c r="AJ660" s="79"/>
      <c r="AK660" s="71">
        <v>281539314.19999999</v>
      </c>
      <c r="AL660" s="79"/>
      <c r="AM660" s="79"/>
      <c r="AN660" s="79"/>
      <c r="AO660" s="79">
        <v>281539314.19999999</v>
      </c>
      <c r="AP660" s="79"/>
      <c r="AQ660" s="79"/>
      <c r="AR660" s="79"/>
      <c r="AS660" s="79"/>
      <c r="AT660" s="79"/>
      <c r="AU660" s="79"/>
      <c r="AV660" s="79"/>
      <c r="AW660" s="79"/>
      <c r="AX660" s="71">
        <v>289985493.62599999</v>
      </c>
      <c r="AY660" s="79"/>
      <c r="AZ660" s="79"/>
      <c r="BA660" s="79"/>
      <c r="BB660" s="79">
        <v>289985493.62599999</v>
      </c>
      <c r="BC660" s="79"/>
      <c r="BD660" s="79"/>
      <c r="BE660" s="79"/>
      <c r="BF660" s="79"/>
      <c r="BG660" s="79"/>
      <c r="BH660" s="79"/>
      <c r="BI660" s="79"/>
      <c r="BJ660" s="79"/>
      <c r="BK660" s="71">
        <v>298685058.43478</v>
      </c>
      <c r="BL660" s="79"/>
      <c r="BM660" s="79"/>
      <c r="BN660" s="79"/>
      <c r="BO660" s="79">
        <v>298685058.43478</v>
      </c>
      <c r="BP660" s="79"/>
      <c r="BQ660" s="79"/>
      <c r="BR660" s="79"/>
      <c r="BS660" s="79"/>
      <c r="BT660" s="79"/>
      <c r="BU660" s="79"/>
      <c r="BV660" s="79"/>
      <c r="BW660" s="79"/>
      <c r="BX660" s="71">
        <v>1143549006.2607799</v>
      </c>
      <c r="BY660" s="73">
        <v>0</v>
      </c>
      <c r="BZ660" s="73">
        <v>0</v>
      </c>
      <c r="CA660" s="73">
        <v>0</v>
      </c>
      <c r="CB660" s="73">
        <v>1143549006.2607799</v>
      </c>
      <c r="CC660" s="73">
        <v>0</v>
      </c>
      <c r="CD660" s="73">
        <v>0</v>
      </c>
      <c r="CE660" s="73">
        <v>0</v>
      </c>
      <c r="CF660" s="73">
        <v>0</v>
      </c>
      <c r="CG660" s="73">
        <v>0</v>
      </c>
      <c r="CH660" s="73">
        <v>0</v>
      </c>
      <c r="CI660" s="73">
        <v>0</v>
      </c>
      <c r="CJ660" s="73">
        <v>0</v>
      </c>
      <c r="CK660" s="63" t="s">
        <v>5004</v>
      </c>
      <c r="CL660" s="74" t="s">
        <v>1172</v>
      </c>
      <c r="CM660" s="74" t="s">
        <v>1173</v>
      </c>
      <c r="CN660" s="74" t="s">
        <v>210</v>
      </c>
      <c r="CO660" s="60">
        <v>3</v>
      </c>
      <c r="CP660" s="61" t="s">
        <v>3472</v>
      </c>
      <c r="CQ660" s="60">
        <v>307</v>
      </c>
      <c r="CR660" s="61" t="s">
        <v>4950</v>
      </c>
      <c r="CS660" s="60">
        <v>30702</v>
      </c>
      <c r="CT660" s="61" t="s">
        <v>4975</v>
      </c>
      <c r="CU660" s="62">
        <v>3070202</v>
      </c>
      <c r="CV660" s="63" t="s">
        <v>4997</v>
      </c>
      <c r="CW660" s="100" t="s">
        <v>4977</v>
      </c>
      <c r="CX660" s="100" t="s">
        <v>3472</v>
      </c>
      <c r="CY660" s="100" t="s">
        <v>4950</v>
      </c>
      <c r="CZ660" s="100" t="s">
        <v>4975</v>
      </c>
      <c r="DA660" s="100" t="s">
        <v>4997</v>
      </c>
    </row>
    <row r="661" spans="2:105" ht="165.75" hidden="1" x14ac:dyDescent="0.25">
      <c r="B661" s="65" t="s">
        <v>5005</v>
      </c>
      <c r="C661" s="65" t="s">
        <v>5006</v>
      </c>
      <c r="D661" s="63" t="s">
        <v>1800</v>
      </c>
      <c r="E661" s="65" t="s">
        <v>4969</v>
      </c>
      <c r="F661" s="63" t="s">
        <v>4970</v>
      </c>
      <c r="G661" s="62" t="s">
        <v>183</v>
      </c>
      <c r="H661" s="63" t="s">
        <v>1167</v>
      </c>
      <c r="I661" s="307" t="s">
        <v>185</v>
      </c>
      <c r="J661" s="311">
        <v>2015</v>
      </c>
      <c r="K661" s="310" t="s">
        <v>3657</v>
      </c>
      <c r="L661" s="63" t="s">
        <v>2505</v>
      </c>
      <c r="M661" s="63" t="s">
        <v>5007</v>
      </c>
      <c r="N661" s="63" t="s">
        <v>5008</v>
      </c>
      <c r="O661" s="63" t="s">
        <v>5009</v>
      </c>
      <c r="P661" s="164" t="s">
        <v>3979</v>
      </c>
      <c r="Q661" s="63" t="s">
        <v>5010</v>
      </c>
      <c r="R661" s="63"/>
      <c r="S661" s="68">
        <v>4</v>
      </c>
      <c r="T661" s="69">
        <v>1</v>
      </c>
      <c r="U661" s="69">
        <v>2</v>
      </c>
      <c r="V661" s="69">
        <v>3</v>
      </c>
      <c r="W661" s="69">
        <v>4</v>
      </c>
      <c r="X661" s="71">
        <v>21432400</v>
      </c>
      <c r="Y661" s="79"/>
      <c r="Z661" s="79"/>
      <c r="AA661" s="79"/>
      <c r="AB661" s="78">
        <v>21432400</v>
      </c>
      <c r="AC661" s="79"/>
      <c r="AD661" s="79"/>
      <c r="AE661" s="79"/>
      <c r="AF661" s="79"/>
      <c r="AG661" s="79"/>
      <c r="AH661" s="79"/>
      <c r="AI661" s="79"/>
      <c r="AJ661" s="79"/>
      <c r="AK661" s="71">
        <v>22075372</v>
      </c>
      <c r="AL661" s="79"/>
      <c r="AM661" s="79"/>
      <c r="AN661" s="79"/>
      <c r="AO661" s="79">
        <v>22075372</v>
      </c>
      <c r="AP661" s="79"/>
      <c r="AQ661" s="79"/>
      <c r="AR661" s="79"/>
      <c r="AS661" s="79"/>
      <c r="AT661" s="79"/>
      <c r="AU661" s="79"/>
      <c r="AV661" s="79"/>
      <c r="AW661" s="79"/>
      <c r="AX661" s="71">
        <v>22737633.16</v>
      </c>
      <c r="AY661" s="79"/>
      <c r="AZ661" s="79"/>
      <c r="BA661" s="79"/>
      <c r="BB661" s="79">
        <v>22737633.16</v>
      </c>
      <c r="BC661" s="79"/>
      <c r="BD661" s="79"/>
      <c r="BE661" s="79"/>
      <c r="BF661" s="79"/>
      <c r="BG661" s="79"/>
      <c r="BH661" s="79"/>
      <c r="BI661" s="79"/>
      <c r="BJ661" s="79"/>
      <c r="BK661" s="71">
        <v>23419762.154800002</v>
      </c>
      <c r="BL661" s="79"/>
      <c r="BM661" s="79"/>
      <c r="BN661" s="79"/>
      <c r="BO661" s="79">
        <v>23419762.154800002</v>
      </c>
      <c r="BP661" s="79"/>
      <c r="BQ661" s="79"/>
      <c r="BR661" s="79"/>
      <c r="BS661" s="79"/>
      <c r="BT661" s="79"/>
      <c r="BU661" s="79"/>
      <c r="BV661" s="79"/>
      <c r="BW661" s="79"/>
      <c r="BX661" s="71">
        <v>89665167.314799994</v>
      </c>
      <c r="BY661" s="73">
        <v>0</v>
      </c>
      <c r="BZ661" s="73">
        <v>0</v>
      </c>
      <c r="CA661" s="73">
        <v>0</v>
      </c>
      <c r="CB661" s="73">
        <v>89665167.314799994</v>
      </c>
      <c r="CC661" s="73">
        <v>0</v>
      </c>
      <c r="CD661" s="73">
        <v>0</v>
      </c>
      <c r="CE661" s="73">
        <v>0</v>
      </c>
      <c r="CF661" s="73">
        <v>0</v>
      </c>
      <c r="CG661" s="73">
        <v>0</v>
      </c>
      <c r="CH661" s="73">
        <v>0</v>
      </c>
      <c r="CI661" s="73">
        <v>0</v>
      </c>
      <c r="CJ661" s="73">
        <v>0</v>
      </c>
      <c r="CK661" s="63" t="s">
        <v>5011</v>
      </c>
      <c r="CL661" s="74" t="s">
        <v>1172</v>
      </c>
      <c r="CM661" s="74" t="s">
        <v>1173</v>
      </c>
      <c r="CN661" s="74" t="s">
        <v>210</v>
      </c>
      <c r="CO661" s="60">
        <v>3</v>
      </c>
      <c r="CP661" s="61" t="s">
        <v>3472</v>
      </c>
      <c r="CQ661" s="60">
        <v>307</v>
      </c>
      <c r="CR661" s="61" t="s">
        <v>4950</v>
      </c>
      <c r="CS661" s="60">
        <v>30702</v>
      </c>
      <c r="CT661" s="61" t="s">
        <v>4975</v>
      </c>
      <c r="CU661" s="62">
        <v>3070202</v>
      </c>
      <c r="CV661" s="63" t="s">
        <v>4997</v>
      </c>
      <c r="CW661" s="100" t="s">
        <v>4977</v>
      </c>
      <c r="CX661" s="100" t="s">
        <v>3472</v>
      </c>
      <c r="CY661" s="100" t="s">
        <v>4950</v>
      </c>
      <c r="CZ661" s="100" t="s">
        <v>4975</v>
      </c>
      <c r="DA661" s="100" t="s">
        <v>4997</v>
      </c>
    </row>
    <row r="662" spans="2:105" ht="165.75" hidden="1" x14ac:dyDescent="0.25">
      <c r="B662" s="65" t="s">
        <v>5012</v>
      </c>
      <c r="C662" s="65" t="s">
        <v>5013</v>
      </c>
      <c r="D662" s="63" t="s">
        <v>1166</v>
      </c>
      <c r="E662" s="65" t="s">
        <v>4969</v>
      </c>
      <c r="F662" s="63" t="s">
        <v>4970</v>
      </c>
      <c r="G662" s="62" t="s">
        <v>183</v>
      </c>
      <c r="H662" s="63" t="s">
        <v>1167</v>
      </c>
      <c r="I662" s="307" t="s">
        <v>185</v>
      </c>
      <c r="J662" s="311">
        <v>2015</v>
      </c>
      <c r="K662" s="310" t="s">
        <v>3657</v>
      </c>
      <c r="L662" s="63" t="s">
        <v>242</v>
      </c>
      <c r="M662" s="63" t="s">
        <v>5014</v>
      </c>
      <c r="N662" s="63" t="s">
        <v>5015</v>
      </c>
      <c r="O662" s="77" t="s">
        <v>5016</v>
      </c>
      <c r="P662" s="164"/>
      <c r="Q662" s="63" t="s">
        <v>232</v>
      </c>
      <c r="R662" s="63"/>
      <c r="S662" s="68">
        <v>1</v>
      </c>
      <c r="T662" s="69">
        <v>0.1</v>
      </c>
      <c r="U662" s="69">
        <v>0.2</v>
      </c>
      <c r="V662" s="69">
        <v>0.6</v>
      </c>
      <c r="W662" s="69">
        <v>1</v>
      </c>
      <c r="X662" s="71">
        <v>246402925</v>
      </c>
      <c r="Y662" s="79"/>
      <c r="Z662" s="79"/>
      <c r="AA662" s="79"/>
      <c r="AB662" s="79"/>
      <c r="AC662" s="79"/>
      <c r="AD662" s="79"/>
      <c r="AE662" s="79"/>
      <c r="AF662" s="97">
        <v>246402925</v>
      </c>
      <c r="AG662" s="79"/>
      <c r="AH662" s="79"/>
      <c r="AI662" s="79"/>
      <c r="AJ662" s="79"/>
      <c r="AK662" s="71">
        <v>264883144</v>
      </c>
      <c r="AL662" s="79"/>
      <c r="AM662" s="79"/>
      <c r="AN662" s="79"/>
      <c r="AO662" s="79"/>
      <c r="AP662" s="79"/>
      <c r="AQ662" s="79"/>
      <c r="AR662" s="79"/>
      <c r="AS662" s="97">
        <v>264883144</v>
      </c>
      <c r="AT662" s="79"/>
      <c r="AU662" s="79"/>
      <c r="AV662" s="79"/>
      <c r="AW662" s="79"/>
      <c r="AX662" s="71">
        <v>284749380</v>
      </c>
      <c r="AY662" s="79"/>
      <c r="AZ662" s="79"/>
      <c r="BA662" s="79"/>
      <c r="BB662" s="79"/>
      <c r="BC662" s="79"/>
      <c r="BD662" s="79"/>
      <c r="BE662" s="79"/>
      <c r="BF662" s="97">
        <v>284749380</v>
      </c>
      <c r="BG662" s="79"/>
      <c r="BH662" s="79"/>
      <c r="BI662" s="79"/>
      <c r="BJ662" s="79"/>
      <c r="BK662" s="71">
        <v>306105584</v>
      </c>
      <c r="BL662" s="79"/>
      <c r="BM662" s="79"/>
      <c r="BN662" s="79"/>
      <c r="BO662" s="79"/>
      <c r="BP662" s="79"/>
      <c r="BQ662" s="79"/>
      <c r="BR662" s="79"/>
      <c r="BS662" s="97">
        <v>306105584</v>
      </c>
      <c r="BT662" s="79"/>
      <c r="BU662" s="79"/>
      <c r="BV662" s="79"/>
      <c r="BW662" s="79"/>
      <c r="BX662" s="71">
        <v>1102141033</v>
      </c>
      <c r="BY662" s="73">
        <v>0</v>
      </c>
      <c r="BZ662" s="73">
        <v>0</v>
      </c>
      <c r="CA662" s="73">
        <v>0</v>
      </c>
      <c r="CB662" s="73">
        <v>0</v>
      </c>
      <c r="CC662" s="73">
        <v>0</v>
      </c>
      <c r="CD662" s="73">
        <v>0</v>
      </c>
      <c r="CE662" s="73">
        <v>0</v>
      </c>
      <c r="CF662" s="73">
        <v>1102141033</v>
      </c>
      <c r="CG662" s="73">
        <v>0</v>
      </c>
      <c r="CH662" s="73">
        <v>0</v>
      </c>
      <c r="CI662" s="73">
        <v>0</v>
      </c>
      <c r="CJ662" s="73">
        <v>0</v>
      </c>
      <c r="CK662" s="63" t="s">
        <v>5017</v>
      </c>
      <c r="CL662" s="74" t="s">
        <v>1172</v>
      </c>
      <c r="CM662" s="74" t="s">
        <v>1173</v>
      </c>
      <c r="CN662" s="74" t="s">
        <v>210</v>
      </c>
      <c r="CO662" s="60">
        <v>3</v>
      </c>
      <c r="CP662" s="61" t="s">
        <v>3472</v>
      </c>
      <c r="CQ662" s="60">
        <v>307</v>
      </c>
      <c r="CR662" s="61" t="s">
        <v>4950</v>
      </c>
      <c r="CS662" s="60">
        <v>30702</v>
      </c>
      <c r="CT662" s="61" t="s">
        <v>4975</v>
      </c>
      <c r="CU662" s="62">
        <v>3070202</v>
      </c>
      <c r="CV662" s="63" t="s">
        <v>4997</v>
      </c>
      <c r="CW662" s="100" t="s">
        <v>4977</v>
      </c>
      <c r="CX662" s="100" t="s">
        <v>3472</v>
      </c>
      <c r="CY662" s="100" t="s">
        <v>4950</v>
      </c>
      <c r="CZ662" s="100" t="s">
        <v>4975</v>
      </c>
      <c r="DA662" s="100" t="s">
        <v>4997</v>
      </c>
    </row>
    <row r="663" spans="2:105" ht="191.25" hidden="1" x14ac:dyDescent="0.25">
      <c r="B663" s="65" t="s">
        <v>5018</v>
      </c>
      <c r="C663" s="65" t="s">
        <v>5019</v>
      </c>
      <c r="D663" s="63" t="s">
        <v>1800</v>
      </c>
      <c r="E663" s="65" t="s">
        <v>4969</v>
      </c>
      <c r="F663" s="63" t="s">
        <v>4970</v>
      </c>
      <c r="G663" s="62" t="s">
        <v>183</v>
      </c>
      <c r="H663" s="63" t="s">
        <v>1167</v>
      </c>
      <c r="I663" s="307" t="s">
        <v>529</v>
      </c>
      <c r="J663" s="311">
        <v>2015</v>
      </c>
      <c r="K663" s="310">
        <v>4</v>
      </c>
      <c r="L663" s="63" t="s">
        <v>2505</v>
      </c>
      <c r="M663" s="63" t="s">
        <v>5020</v>
      </c>
      <c r="N663" s="63" t="s">
        <v>5021</v>
      </c>
      <c r="O663" s="63" t="s">
        <v>5022</v>
      </c>
      <c r="P663" s="164" t="s">
        <v>3979</v>
      </c>
      <c r="Q663" s="77" t="s">
        <v>5003</v>
      </c>
      <c r="R663" s="63"/>
      <c r="S663" s="68">
        <v>10</v>
      </c>
      <c r="T663" s="69">
        <v>2</v>
      </c>
      <c r="U663" s="69">
        <v>5</v>
      </c>
      <c r="V663" s="69">
        <v>7</v>
      </c>
      <c r="W663" s="69">
        <v>10</v>
      </c>
      <c r="X663" s="71">
        <v>683347851</v>
      </c>
      <c r="Y663" s="79"/>
      <c r="Z663" s="79"/>
      <c r="AA663" s="79"/>
      <c r="AB663" s="101">
        <v>683347851</v>
      </c>
      <c r="AC663" s="79"/>
      <c r="AD663" s="79"/>
      <c r="AE663" s="79"/>
      <c r="AF663" s="79"/>
      <c r="AG663" s="79"/>
      <c r="AH663" s="79"/>
      <c r="AI663" s="79"/>
      <c r="AJ663" s="79"/>
      <c r="AK663" s="71">
        <v>703848286</v>
      </c>
      <c r="AL663" s="79"/>
      <c r="AM663" s="79"/>
      <c r="AN663" s="79"/>
      <c r="AO663" s="101">
        <v>703848286</v>
      </c>
      <c r="AP663" s="79"/>
      <c r="AQ663" s="79"/>
      <c r="AR663" s="79"/>
      <c r="AS663" s="79"/>
      <c r="AT663" s="79"/>
      <c r="AU663" s="79"/>
      <c r="AV663" s="79"/>
      <c r="AW663" s="79"/>
      <c r="AX663" s="71">
        <v>724963735</v>
      </c>
      <c r="AY663" s="79"/>
      <c r="AZ663" s="79"/>
      <c r="BA663" s="79"/>
      <c r="BB663" s="101">
        <v>724963735</v>
      </c>
      <c r="BC663" s="79"/>
      <c r="BD663" s="79"/>
      <c r="BE663" s="79"/>
      <c r="BF663" s="79"/>
      <c r="BG663" s="79"/>
      <c r="BH663" s="79"/>
      <c r="BI663" s="79"/>
      <c r="BJ663" s="79"/>
      <c r="BK663" s="71">
        <v>746712647</v>
      </c>
      <c r="BL663" s="79"/>
      <c r="BM663" s="79"/>
      <c r="BN663" s="79"/>
      <c r="BO663" s="101">
        <v>746712647</v>
      </c>
      <c r="BP663" s="79"/>
      <c r="BQ663" s="79"/>
      <c r="BR663" s="79"/>
      <c r="BS663" s="79"/>
      <c r="BT663" s="79"/>
      <c r="BU663" s="79"/>
      <c r="BV663" s="79"/>
      <c r="BW663" s="79"/>
      <c r="BX663" s="71">
        <v>2858872519</v>
      </c>
      <c r="BY663" s="73">
        <v>0</v>
      </c>
      <c r="BZ663" s="73">
        <v>0</v>
      </c>
      <c r="CA663" s="73">
        <v>0</v>
      </c>
      <c r="CB663" s="73">
        <v>2858872519</v>
      </c>
      <c r="CC663" s="73">
        <v>0</v>
      </c>
      <c r="CD663" s="73">
        <v>0</v>
      </c>
      <c r="CE663" s="73">
        <v>0</v>
      </c>
      <c r="CF663" s="73">
        <v>0</v>
      </c>
      <c r="CG663" s="73">
        <v>0</v>
      </c>
      <c r="CH663" s="73">
        <v>0</v>
      </c>
      <c r="CI663" s="73">
        <v>0</v>
      </c>
      <c r="CJ663" s="73">
        <v>0</v>
      </c>
      <c r="CK663" s="63" t="s">
        <v>5023</v>
      </c>
      <c r="CL663" s="74" t="s">
        <v>1172</v>
      </c>
      <c r="CM663" s="74" t="s">
        <v>1173</v>
      </c>
      <c r="CN663" s="74" t="s">
        <v>918</v>
      </c>
      <c r="CO663" s="60">
        <v>3</v>
      </c>
      <c r="CP663" s="61" t="s">
        <v>3472</v>
      </c>
      <c r="CQ663" s="60">
        <v>307</v>
      </c>
      <c r="CR663" s="61" t="s">
        <v>4950</v>
      </c>
      <c r="CS663" s="60">
        <v>30702</v>
      </c>
      <c r="CT663" s="61" t="s">
        <v>4975</v>
      </c>
      <c r="CU663" s="62">
        <v>3070203</v>
      </c>
      <c r="CV663" s="63" t="s">
        <v>5024</v>
      </c>
      <c r="CW663" s="100" t="s">
        <v>4977</v>
      </c>
      <c r="CX663" s="100" t="s">
        <v>3472</v>
      </c>
      <c r="CY663" s="100" t="s">
        <v>4950</v>
      </c>
      <c r="CZ663" s="100" t="s">
        <v>4975</v>
      </c>
      <c r="DA663" s="100" t="s">
        <v>5024</v>
      </c>
    </row>
    <row r="664" spans="2:105" ht="114.75" hidden="1" x14ac:dyDescent="0.25">
      <c r="B664" s="65" t="s">
        <v>5025</v>
      </c>
      <c r="C664" s="160" t="s">
        <v>5026</v>
      </c>
      <c r="D664" s="63" t="s">
        <v>1800</v>
      </c>
      <c r="E664" s="65" t="s">
        <v>4969</v>
      </c>
      <c r="F664" s="63" t="s">
        <v>4970</v>
      </c>
      <c r="G664" s="62" t="s">
        <v>183</v>
      </c>
      <c r="H664" s="63" t="s">
        <v>1167</v>
      </c>
      <c r="I664" s="307" t="s">
        <v>185</v>
      </c>
      <c r="J664" s="311">
        <v>2015</v>
      </c>
      <c r="K664" s="310" t="s">
        <v>3657</v>
      </c>
      <c r="L664" s="63" t="s">
        <v>186</v>
      </c>
      <c r="M664" s="63" t="s">
        <v>5027</v>
      </c>
      <c r="N664" s="63" t="s">
        <v>5028</v>
      </c>
      <c r="O664" s="63" t="s">
        <v>5029</v>
      </c>
      <c r="P664" s="164"/>
      <c r="Q664" s="63"/>
      <c r="R664" s="63"/>
      <c r="S664" s="68">
        <v>1</v>
      </c>
      <c r="T664" s="69">
        <v>1</v>
      </c>
      <c r="U664" s="69">
        <v>1</v>
      </c>
      <c r="V664" s="69">
        <v>1</v>
      </c>
      <c r="W664" s="69">
        <v>1</v>
      </c>
      <c r="X664" s="71">
        <v>0</v>
      </c>
      <c r="Y664" s="79"/>
      <c r="Z664" s="79"/>
      <c r="AA664" s="79"/>
      <c r="AB664" s="79"/>
      <c r="AC664" s="79"/>
      <c r="AD664" s="79"/>
      <c r="AE664" s="79"/>
      <c r="AF664" s="79"/>
      <c r="AG664" s="79"/>
      <c r="AH664" s="79"/>
      <c r="AI664" s="79"/>
      <c r="AJ664" s="79"/>
      <c r="AK664" s="71">
        <v>300000000</v>
      </c>
      <c r="AL664" s="79">
        <v>300000000</v>
      </c>
      <c r="AM664" s="79"/>
      <c r="AN664" s="79"/>
      <c r="AO664" s="79"/>
      <c r="AP664" s="79"/>
      <c r="AQ664" s="79"/>
      <c r="AR664" s="79"/>
      <c r="AS664" s="79"/>
      <c r="AT664" s="79"/>
      <c r="AU664" s="79"/>
      <c r="AV664" s="79"/>
      <c r="AW664" s="79"/>
      <c r="AX664" s="71">
        <v>0</v>
      </c>
      <c r="AY664" s="79"/>
      <c r="AZ664" s="79"/>
      <c r="BA664" s="79"/>
      <c r="BB664" s="79"/>
      <c r="BC664" s="79"/>
      <c r="BD664" s="79"/>
      <c r="BE664" s="79"/>
      <c r="BF664" s="79"/>
      <c r="BG664" s="79"/>
      <c r="BH664" s="79"/>
      <c r="BI664" s="79"/>
      <c r="BJ664" s="79"/>
      <c r="BK664" s="71">
        <v>0</v>
      </c>
      <c r="BL664" s="79"/>
      <c r="BM664" s="79"/>
      <c r="BN664" s="79"/>
      <c r="BO664" s="79"/>
      <c r="BP664" s="79"/>
      <c r="BQ664" s="79"/>
      <c r="BR664" s="79"/>
      <c r="BS664" s="79"/>
      <c r="BT664" s="79"/>
      <c r="BU664" s="79"/>
      <c r="BV664" s="79"/>
      <c r="BW664" s="79"/>
      <c r="BX664" s="71">
        <v>300000000</v>
      </c>
      <c r="BY664" s="73">
        <v>300000000</v>
      </c>
      <c r="BZ664" s="73">
        <v>0</v>
      </c>
      <c r="CA664" s="73">
        <v>0</v>
      </c>
      <c r="CB664" s="73">
        <v>0</v>
      </c>
      <c r="CC664" s="73">
        <v>0</v>
      </c>
      <c r="CD664" s="73">
        <v>0</v>
      </c>
      <c r="CE664" s="73">
        <v>0</v>
      </c>
      <c r="CF664" s="73">
        <v>0</v>
      </c>
      <c r="CG664" s="73">
        <v>0</v>
      </c>
      <c r="CH664" s="73">
        <v>0</v>
      </c>
      <c r="CI664" s="73">
        <v>0</v>
      </c>
      <c r="CJ664" s="73">
        <v>0</v>
      </c>
      <c r="CK664" s="63" t="s">
        <v>5030</v>
      </c>
      <c r="CL664" s="74" t="s">
        <v>1172</v>
      </c>
      <c r="CM664" s="74" t="s">
        <v>1173</v>
      </c>
      <c r="CN664" s="74" t="s">
        <v>918</v>
      </c>
      <c r="CO664" s="60">
        <v>3</v>
      </c>
      <c r="CP664" s="61" t="s">
        <v>3472</v>
      </c>
      <c r="CQ664" s="60">
        <v>307</v>
      </c>
      <c r="CR664" s="61" t="s">
        <v>4950</v>
      </c>
      <c r="CS664" s="60">
        <v>30702</v>
      </c>
      <c r="CT664" s="61" t="s">
        <v>4975</v>
      </c>
      <c r="CU664" s="62">
        <v>3070204</v>
      </c>
      <c r="CV664" s="63" t="s">
        <v>5031</v>
      </c>
      <c r="CW664" s="100" t="s">
        <v>4977</v>
      </c>
      <c r="CX664" s="100" t="s">
        <v>3472</v>
      </c>
      <c r="CY664" s="100" t="s">
        <v>4950</v>
      </c>
      <c r="CZ664" s="100" t="s">
        <v>4975</v>
      </c>
      <c r="DA664" s="100" t="s">
        <v>5031</v>
      </c>
    </row>
    <row r="665" spans="2:105" ht="114.75" hidden="1" x14ac:dyDescent="0.25">
      <c r="B665" s="65" t="s">
        <v>5032</v>
      </c>
      <c r="C665" s="160" t="s">
        <v>5033</v>
      </c>
      <c r="D665" s="63" t="s">
        <v>1800</v>
      </c>
      <c r="E665" s="65" t="s">
        <v>4969</v>
      </c>
      <c r="F665" s="63" t="s">
        <v>4970</v>
      </c>
      <c r="G665" s="62" t="s">
        <v>183</v>
      </c>
      <c r="H665" s="63" t="s">
        <v>1167</v>
      </c>
      <c r="I665" s="307" t="s">
        <v>185</v>
      </c>
      <c r="J665" s="311">
        <v>2015</v>
      </c>
      <c r="K665" s="310" t="s">
        <v>3657</v>
      </c>
      <c r="L665" s="63" t="s">
        <v>2505</v>
      </c>
      <c r="M665" s="63" t="s">
        <v>5034</v>
      </c>
      <c r="N665" s="63" t="s">
        <v>5035</v>
      </c>
      <c r="O665" s="63" t="s">
        <v>5036</v>
      </c>
      <c r="P665" s="164"/>
      <c r="Q665" s="63"/>
      <c r="R665" s="63"/>
      <c r="S665" s="68">
        <v>1</v>
      </c>
      <c r="T665" s="69">
        <v>0</v>
      </c>
      <c r="U665" s="69">
        <v>1</v>
      </c>
      <c r="V665" s="69">
        <v>1</v>
      </c>
      <c r="W665" s="69">
        <v>1</v>
      </c>
      <c r="X665" s="71">
        <v>0</v>
      </c>
      <c r="Y665" s="79"/>
      <c r="Z665" s="79"/>
      <c r="AA665" s="79"/>
      <c r="AB665" s="79"/>
      <c r="AC665" s="79"/>
      <c r="AD665" s="79"/>
      <c r="AE665" s="79"/>
      <c r="AF665" s="79"/>
      <c r="AG665" s="79"/>
      <c r="AH665" s="79"/>
      <c r="AI665" s="79"/>
      <c r="AJ665" s="79"/>
      <c r="AK665" s="71">
        <v>0</v>
      </c>
      <c r="AL665" s="79"/>
      <c r="AM665" s="79"/>
      <c r="AN665" s="79"/>
      <c r="AO665" s="79"/>
      <c r="AP665" s="79"/>
      <c r="AQ665" s="79"/>
      <c r="AR665" s="79"/>
      <c r="AS665" s="79"/>
      <c r="AT665" s="79"/>
      <c r="AU665" s="79"/>
      <c r="AV665" s="79"/>
      <c r="AW665" s="79"/>
      <c r="AX665" s="71">
        <v>200000000</v>
      </c>
      <c r="AY665" s="79">
        <v>200000000</v>
      </c>
      <c r="AZ665" s="79"/>
      <c r="BA665" s="79"/>
      <c r="BB665" s="79"/>
      <c r="BC665" s="79"/>
      <c r="BD665" s="79"/>
      <c r="BE665" s="79"/>
      <c r="BF665" s="79"/>
      <c r="BG665" s="79"/>
      <c r="BH665" s="79"/>
      <c r="BI665" s="79"/>
      <c r="BJ665" s="79"/>
      <c r="BK665" s="71">
        <v>0</v>
      </c>
      <c r="BL665" s="79"/>
      <c r="BM665" s="79"/>
      <c r="BN665" s="79"/>
      <c r="BO665" s="79"/>
      <c r="BP665" s="79"/>
      <c r="BQ665" s="79"/>
      <c r="BR665" s="79"/>
      <c r="BS665" s="79"/>
      <c r="BT665" s="79"/>
      <c r="BU665" s="79"/>
      <c r="BV665" s="79"/>
      <c r="BW665" s="79"/>
      <c r="BX665" s="71">
        <v>200000000</v>
      </c>
      <c r="BY665" s="73">
        <v>200000000</v>
      </c>
      <c r="BZ665" s="73">
        <v>0</v>
      </c>
      <c r="CA665" s="73">
        <v>0</v>
      </c>
      <c r="CB665" s="73">
        <v>0</v>
      </c>
      <c r="CC665" s="73">
        <v>0</v>
      </c>
      <c r="CD665" s="73">
        <v>0</v>
      </c>
      <c r="CE665" s="73">
        <v>0</v>
      </c>
      <c r="CF665" s="73">
        <v>0</v>
      </c>
      <c r="CG665" s="73">
        <v>0</v>
      </c>
      <c r="CH665" s="73">
        <v>0</v>
      </c>
      <c r="CI665" s="73">
        <v>0</v>
      </c>
      <c r="CJ665" s="73">
        <v>0</v>
      </c>
      <c r="CK665" s="63" t="s">
        <v>5037</v>
      </c>
      <c r="CL665" s="74" t="s">
        <v>1172</v>
      </c>
      <c r="CM665" s="74" t="s">
        <v>1173</v>
      </c>
      <c r="CN665" s="74" t="s">
        <v>918</v>
      </c>
      <c r="CO665" s="60">
        <v>3</v>
      </c>
      <c r="CP665" s="61" t="s">
        <v>3472</v>
      </c>
      <c r="CQ665" s="60">
        <v>307</v>
      </c>
      <c r="CR665" s="61" t="s">
        <v>4950</v>
      </c>
      <c r="CS665" s="60">
        <v>30702</v>
      </c>
      <c r="CT665" s="61" t="s">
        <v>4975</v>
      </c>
      <c r="CU665" s="62">
        <v>3070204</v>
      </c>
      <c r="CV665" s="63" t="s">
        <v>5031</v>
      </c>
      <c r="CW665" s="100" t="s">
        <v>4977</v>
      </c>
      <c r="CX665" s="100" t="s">
        <v>3472</v>
      </c>
      <c r="CY665" s="100" t="s">
        <v>4950</v>
      </c>
      <c r="CZ665" s="100" t="s">
        <v>4975</v>
      </c>
      <c r="DA665" s="100" t="s">
        <v>5031</v>
      </c>
    </row>
    <row r="666" spans="2:105" ht="114.75" hidden="1" x14ac:dyDescent="0.25">
      <c r="B666" s="65" t="s">
        <v>5038</v>
      </c>
      <c r="C666" s="65" t="s">
        <v>5039</v>
      </c>
      <c r="D666" s="63" t="s">
        <v>1188</v>
      </c>
      <c r="E666" s="65" t="s">
        <v>4969</v>
      </c>
      <c r="F666" s="63" t="s">
        <v>4970</v>
      </c>
      <c r="G666" s="62" t="s">
        <v>183</v>
      </c>
      <c r="H666" s="63" t="s">
        <v>1167</v>
      </c>
      <c r="I666" s="307" t="s">
        <v>185</v>
      </c>
      <c r="J666" s="311">
        <v>2015</v>
      </c>
      <c r="K666" s="310">
        <v>0</v>
      </c>
      <c r="L666" s="63" t="s">
        <v>242</v>
      </c>
      <c r="M666" s="63" t="s">
        <v>5040</v>
      </c>
      <c r="N666" s="63" t="s">
        <v>5041</v>
      </c>
      <c r="O666" s="63" t="s">
        <v>5042</v>
      </c>
      <c r="P666" s="164" t="s">
        <v>3979</v>
      </c>
      <c r="Q666" s="63" t="s">
        <v>5043</v>
      </c>
      <c r="R666" s="63"/>
      <c r="S666" s="68">
        <v>1</v>
      </c>
      <c r="T666" s="69">
        <v>0</v>
      </c>
      <c r="U666" s="69">
        <v>0</v>
      </c>
      <c r="V666" s="69">
        <v>0</v>
      </c>
      <c r="W666" s="69">
        <v>1</v>
      </c>
      <c r="X666" s="71">
        <v>0</v>
      </c>
      <c r="Y666" s="79"/>
      <c r="Z666" s="79"/>
      <c r="AA666" s="79"/>
      <c r="AB666" s="79"/>
      <c r="AC666" s="79"/>
      <c r="AD666" s="79"/>
      <c r="AE666" s="79"/>
      <c r="AF666" s="79"/>
      <c r="AG666" s="79"/>
      <c r="AH666" s="79"/>
      <c r="AI666" s="79"/>
      <c r="AJ666" s="79"/>
      <c r="AK666" s="71">
        <v>0</v>
      </c>
      <c r="AL666" s="79"/>
      <c r="AM666" s="79"/>
      <c r="AN666" s="79"/>
      <c r="AO666" s="79"/>
      <c r="AP666" s="79"/>
      <c r="AQ666" s="79"/>
      <c r="AR666" s="79"/>
      <c r="AS666" s="79"/>
      <c r="AT666" s="79"/>
      <c r="AU666" s="79"/>
      <c r="AV666" s="79"/>
      <c r="AW666" s="79"/>
      <c r="AX666" s="71">
        <v>20000000</v>
      </c>
      <c r="AY666" s="79"/>
      <c r="AZ666" s="79"/>
      <c r="BA666" s="79"/>
      <c r="BB666" s="97">
        <v>20000000</v>
      </c>
      <c r="BC666" s="79"/>
      <c r="BD666" s="79"/>
      <c r="BE666" s="79"/>
      <c r="BF666" s="79"/>
      <c r="BG666" s="79"/>
      <c r="BH666" s="79"/>
      <c r="BI666" s="79"/>
      <c r="BJ666" s="79"/>
      <c r="BK666" s="71">
        <v>30000000</v>
      </c>
      <c r="BL666" s="79"/>
      <c r="BM666" s="79"/>
      <c r="BN666" s="79"/>
      <c r="BO666" s="97">
        <v>30000000</v>
      </c>
      <c r="BP666" s="79"/>
      <c r="BQ666" s="79"/>
      <c r="BR666" s="79"/>
      <c r="BS666" s="79"/>
      <c r="BT666" s="79"/>
      <c r="BU666" s="79"/>
      <c r="BV666" s="79"/>
      <c r="BW666" s="79"/>
      <c r="BX666" s="71">
        <v>50000000</v>
      </c>
      <c r="BY666" s="73">
        <v>0</v>
      </c>
      <c r="BZ666" s="73">
        <v>0</v>
      </c>
      <c r="CA666" s="73">
        <v>0</v>
      </c>
      <c r="CB666" s="73">
        <v>50000000</v>
      </c>
      <c r="CC666" s="73">
        <v>0</v>
      </c>
      <c r="CD666" s="73">
        <v>0</v>
      </c>
      <c r="CE666" s="73">
        <v>0</v>
      </c>
      <c r="CF666" s="73">
        <v>0</v>
      </c>
      <c r="CG666" s="73">
        <v>0</v>
      </c>
      <c r="CH666" s="73">
        <v>0</v>
      </c>
      <c r="CI666" s="73">
        <v>0</v>
      </c>
      <c r="CJ666" s="73">
        <v>0</v>
      </c>
      <c r="CK666" s="63" t="s">
        <v>5044</v>
      </c>
      <c r="CL666" s="74" t="s">
        <v>1172</v>
      </c>
      <c r="CM666" s="74" t="s">
        <v>1173</v>
      </c>
      <c r="CN666" s="74" t="s">
        <v>918</v>
      </c>
      <c r="CO666" s="60">
        <v>3</v>
      </c>
      <c r="CP666" s="61" t="s">
        <v>3472</v>
      </c>
      <c r="CQ666" s="60">
        <v>307</v>
      </c>
      <c r="CR666" s="61" t="s">
        <v>4950</v>
      </c>
      <c r="CS666" s="60">
        <v>30702</v>
      </c>
      <c r="CT666" s="61" t="s">
        <v>4975</v>
      </c>
      <c r="CU666" s="62">
        <v>3070204</v>
      </c>
      <c r="CV666" s="63" t="s">
        <v>5031</v>
      </c>
      <c r="CW666" s="100" t="s">
        <v>4977</v>
      </c>
      <c r="CX666" s="100" t="s">
        <v>3472</v>
      </c>
      <c r="CY666" s="100" t="s">
        <v>4950</v>
      </c>
      <c r="CZ666" s="100" t="s">
        <v>4975</v>
      </c>
      <c r="DA666" s="100" t="s">
        <v>5031</v>
      </c>
    </row>
    <row r="667" spans="2:105" ht="114.75" hidden="1" x14ac:dyDescent="0.25">
      <c r="B667" s="65" t="s">
        <v>5045</v>
      </c>
      <c r="C667" s="65" t="s">
        <v>5046</v>
      </c>
      <c r="D667" s="63" t="s">
        <v>1188</v>
      </c>
      <c r="E667" s="65" t="s">
        <v>4969</v>
      </c>
      <c r="F667" s="63" t="s">
        <v>4970</v>
      </c>
      <c r="G667" s="62" t="s">
        <v>183</v>
      </c>
      <c r="H667" s="63" t="s">
        <v>1167</v>
      </c>
      <c r="I667" s="307" t="s">
        <v>185</v>
      </c>
      <c r="J667" s="311">
        <v>2015</v>
      </c>
      <c r="K667" s="310">
        <v>40000</v>
      </c>
      <c r="L667" s="63" t="s">
        <v>242</v>
      </c>
      <c r="M667" s="63" t="s">
        <v>5047</v>
      </c>
      <c r="N667" s="63" t="s">
        <v>5048</v>
      </c>
      <c r="O667" s="63" t="s">
        <v>5049</v>
      </c>
      <c r="P667" s="164" t="s">
        <v>3979</v>
      </c>
      <c r="Q667" s="63" t="s">
        <v>5043</v>
      </c>
      <c r="R667" s="63"/>
      <c r="S667" s="68">
        <v>11000</v>
      </c>
      <c r="T667" s="69">
        <v>0</v>
      </c>
      <c r="U667" s="69">
        <v>3000</v>
      </c>
      <c r="V667" s="69">
        <v>6000</v>
      </c>
      <c r="W667" s="69">
        <v>11000</v>
      </c>
      <c r="X667" s="71">
        <v>0</v>
      </c>
      <c r="Y667" s="79"/>
      <c r="Z667" s="79"/>
      <c r="AA667" s="79"/>
      <c r="AB667" s="79"/>
      <c r="AC667" s="79"/>
      <c r="AD667" s="79"/>
      <c r="AE667" s="79"/>
      <c r="AF667" s="79"/>
      <c r="AG667" s="79"/>
      <c r="AH667" s="79"/>
      <c r="AI667" s="79"/>
      <c r="AJ667" s="79"/>
      <c r="AK667" s="71">
        <v>32000000</v>
      </c>
      <c r="AL667" s="79"/>
      <c r="AM667" s="79"/>
      <c r="AN667" s="79"/>
      <c r="AO667" s="97">
        <v>32000000</v>
      </c>
      <c r="AP667" s="79"/>
      <c r="AQ667" s="79"/>
      <c r="AR667" s="79"/>
      <c r="AS667" s="79"/>
      <c r="AT667" s="79"/>
      <c r="AU667" s="79"/>
      <c r="AV667" s="79"/>
      <c r="AW667" s="79"/>
      <c r="AX667" s="71">
        <v>35000000</v>
      </c>
      <c r="AY667" s="79"/>
      <c r="AZ667" s="79"/>
      <c r="BA667" s="79"/>
      <c r="BB667" s="97">
        <v>35000000</v>
      </c>
      <c r="BC667" s="79"/>
      <c r="BD667" s="79"/>
      <c r="BE667" s="79"/>
      <c r="BF667" s="79"/>
      <c r="BG667" s="79"/>
      <c r="BH667" s="79"/>
      <c r="BI667" s="79"/>
      <c r="BJ667" s="79"/>
      <c r="BK667" s="71">
        <v>45000000</v>
      </c>
      <c r="BL667" s="79"/>
      <c r="BM667" s="79"/>
      <c r="BN667" s="79"/>
      <c r="BO667" s="97">
        <v>45000000</v>
      </c>
      <c r="BP667" s="79"/>
      <c r="BQ667" s="79"/>
      <c r="BR667" s="79"/>
      <c r="BS667" s="79"/>
      <c r="BT667" s="79"/>
      <c r="BU667" s="79"/>
      <c r="BV667" s="79"/>
      <c r="BW667" s="79"/>
      <c r="BX667" s="71">
        <v>112000000</v>
      </c>
      <c r="BY667" s="73">
        <v>0</v>
      </c>
      <c r="BZ667" s="73">
        <v>0</v>
      </c>
      <c r="CA667" s="73">
        <v>0</v>
      </c>
      <c r="CB667" s="73">
        <v>112000000</v>
      </c>
      <c r="CC667" s="73">
        <v>0</v>
      </c>
      <c r="CD667" s="73">
        <v>0</v>
      </c>
      <c r="CE667" s="73">
        <v>0</v>
      </c>
      <c r="CF667" s="73">
        <v>0</v>
      </c>
      <c r="CG667" s="73">
        <v>0</v>
      </c>
      <c r="CH667" s="73">
        <v>0</v>
      </c>
      <c r="CI667" s="73">
        <v>0</v>
      </c>
      <c r="CJ667" s="73">
        <v>0</v>
      </c>
      <c r="CK667" s="63" t="s">
        <v>5050</v>
      </c>
      <c r="CL667" s="74" t="s">
        <v>1172</v>
      </c>
      <c r="CM667" s="74" t="s">
        <v>1173</v>
      </c>
      <c r="CN667" s="74" t="s">
        <v>918</v>
      </c>
      <c r="CO667" s="60">
        <v>3</v>
      </c>
      <c r="CP667" s="61" t="s">
        <v>3472</v>
      </c>
      <c r="CQ667" s="60">
        <v>307</v>
      </c>
      <c r="CR667" s="61" t="s">
        <v>4950</v>
      </c>
      <c r="CS667" s="60">
        <v>30702</v>
      </c>
      <c r="CT667" s="61" t="s">
        <v>4975</v>
      </c>
      <c r="CU667" s="62">
        <v>3070204</v>
      </c>
      <c r="CV667" s="63" t="s">
        <v>5031</v>
      </c>
      <c r="CW667" s="100" t="s">
        <v>4977</v>
      </c>
      <c r="CX667" s="100" t="s">
        <v>3472</v>
      </c>
      <c r="CY667" s="100" t="s">
        <v>4950</v>
      </c>
      <c r="CZ667" s="100" t="s">
        <v>4975</v>
      </c>
      <c r="DA667" s="100" t="s">
        <v>5031</v>
      </c>
    </row>
    <row r="668" spans="2:105" ht="114.75" hidden="1" x14ac:dyDescent="0.25">
      <c r="B668" s="65" t="s">
        <v>5051</v>
      </c>
      <c r="C668" s="65" t="s">
        <v>5052</v>
      </c>
      <c r="D668" s="63" t="s">
        <v>1800</v>
      </c>
      <c r="E668" s="65" t="s">
        <v>4969</v>
      </c>
      <c r="F668" s="63" t="s">
        <v>4970</v>
      </c>
      <c r="G668" s="62" t="s">
        <v>183</v>
      </c>
      <c r="H668" s="63" t="s">
        <v>1167</v>
      </c>
      <c r="I668" s="307" t="s">
        <v>185</v>
      </c>
      <c r="J668" s="311">
        <v>2015</v>
      </c>
      <c r="K668" s="310" t="s">
        <v>3657</v>
      </c>
      <c r="L668" s="63" t="s">
        <v>2505</v>
      </c>
      <c r="M668" s="63" t="s">
        <v>5053</v>
      </c>
      <c r="N668" s="63" t="s">
        <v>5054</v>
      </c>
      <c r="O668" s="63" t="s">
        <v>5055</v>
      </c>
      <c r="P668" s="164" t="s">
        <v>3979</v>
      </c>
      <c r="Q668" s="63" t="s">
        <v>5003</v>
      </c>
      <c r="R668" s="63"/>
      <c r="S668" s="68">
        <v>8</v>
      </c>
      <c r="T668" s="69">
        <v>2</v>
      </c>
      <c r="U668" s="69">
        <v>4</v>
      </c>
      <c r="V668" s="69">
        <v>6</v>
      </c>
      <c r="W668" s="69">
        <v>8</v>
      </c>
      <c r="X668" s="71">
        <v>369007840</v>
      </c>
      <c r="Y668" s="79"/>
      <c r="Z668" s="79"/>
      <c r="AA668" s="79"/>
      <c r="AB668" s="101">
        <v>369007840</v>
      </c>
      <c r="AC668" s="79"/>
      <c r="AD668" s="79"/>
      <c r="AE668" s="79"/>
      <c r="AF668" s="79"/>
      <c r="AG668" s="79"/>
      <c r="AH668" s="79"/>
      <c r="AI668" s="79"/>
      <c r="AJ668" s="79"/>
      <c r="AK668" s="71">
        <v>380078075.19999999</v>
      </c>
      <c r="AL668" s="79"/>
      <c r="AM668" s="79"/>
      <c r="AN668" s="79"/>
      <c r="AO668" s="79">
        <v>380078075.19999999</v>
      </c>
      <c r="AP668" s="79"/>
      <c r="AQ668" s="79"/>
      <c r="AR668" s="79"/>
      <c r="AS668" s="79"/>
      <c r="AT668" s="79"/>
      <c r="AU668" s="79"/>
      <c r="AV668" s="79"/>
      <c r="AW668" s="79"/>
      <c r="AX668" s="71">
        <v>391480417.45599997</v>
      </c>
      <c r="AY668" s="79"/>
      <c r="AZ668" s="79"/>
      <c r="BA668" s="79"/>
      <c r="BB668" s="79">
        <v>391480417.45599997</v>
      </c>
      <c r="BC668" s="79"/>
      <c r="BD668" s="79"/>
      <c r="BE668" s="79"/>
      <c r="BF668" s="79"/>
      <c r="BG668" s="79"/>
      <c r="BH668" s="79"/>
      <c r="BI668" s="79"/>
      <c r="BJ668" s="79"/>
      <c r="BK668" s="71">
        <v>403224829.97967994</v>
      </c>
      <c r="BL668" s="79"/>
      <c r="BM668" s="79"/>
      <c r="BN668" s="79"/>
      <c r="BO668" s="79">
        <v>403224829.97967994</v>
      </c>
      <c r="BP668" s="79"/>
      <c r="BQ668" s="79"/>
      <c r="BR668" s="79"/>
      <c r="BS668" s="79"/>
      <c r="BT668" s="79"/>
      <c r="BU668" s="79"/>
      <c r="BV668" s="79"/>
      <c r="BW668" s="79"/>
      <c r="BX668" s="71">
        <v>1543791162.6356802</v>
      </c>
      <c r="BY668" s="73">
        <v>0</v>
      </c>
      <c r="BZ668" s="73">
        <v>0</v>
      </c>
      <c r="CA668" s="73">
        <v>0</v>
      </c>
      <c r="CB668" s="73">
        <v>1543791162.6356802</v>
      </c>
      <c r="CC668" s="73">
        <v>0</v>
      </c>
      <c r="CD668" s="73">
        <v>0</v>
      </c>
      <c r="CE668" s="73">
        <v>0</v>
      </c>
      <c r="CF668" s="73">
        <v>0</v>
      </c>
      <c r="CG668" s="73">
        <v>0</v>
      </c>
      <c r="CH668" s="73">
        <v>0</v>
      </c>
      <c r="CI668" s="73">
        <v>0</v>
      </c>
      <c r="CJ668" s="73">
        <v>0</v>
      </c>
      <c r="CK668" s="63" t="s">
        <v>5056</v>
      </c>
      <c r="CL668" s="74" t="s">
        <v>1172</v>
      </c>
      <c r="CM668" s="74" t="s">
        <v>1173</v>
      </c>
      <c r="CN668" s="74" t="s">
        <v>918</v>
      </c>
      <c r="CO668" s="60">
        <v>3</v>
      </c>
      <c r="CP668" s="61" t="s">
        <v>3472</v>
      </c>
      <c r="CQ668" s="60">
        <v>307</v>
      </c>
      <c r="CR668" s="61" t="s">
        <v>4950</v>
      </c>
      <c r="CS668" s="60">
        <v>30702</v>
      </c>
      <c r="CT668" s="61" t="s">
        <v>4975</v>
      </c>
      <c r="CU668" s="62">
        <v>3070204</v>
      </c>
      <c r="CV668" s="63" t="s">
        <v>5031</v>
      </c>
      <c r="CW668" s="100" t="s">
        <v>4977</v>
      </c>
      <c r="CX668" s="100" t="s">
        <v>3472</v>
      </c>
      <c r="CY668" s="100" t="s">
        <v>4950</v>
      </c>
      <c r="CZ668" s="100" t="s">
        <v>4975</v>
      </c>
      <c r="DA668" s="100" t="s">
        <v>5031</v>
      </c>
    </row>
    <row r="669" spans="2:105" ht="191.25" hidden="1" x14ac:dyDescent="0.25">
      <c r="B669" s="65" t="s">
        <v>5057</v>
      </c>
      <c r="C669" s="160" t="s">
        <v>5058</v>
      </c>
      <c r="D669" s="63" t="s">
        <v>1800</v>
      </c>
      <c r="E669" s="65" t="s">
        <v>5059</v>
      </c>
      <c r="F669" s="63" t="s">
        <v>5060</v>
      </c>
      <c r="G669" s="62" t="s">
        <v>183</v>
      </c>
      <c r="H669" s="63" t="s">
        <v>1167</v>
      </c>
      <c r="I669" s="307" t="s">
        <v>185</v>
      </c>
      <c r="J669" s="311">
        <v>2015</v>
      </c>
      <c r="K669" s="310">
        <v>1</v>
      </c>
      <c r="L669" s="63" t="s">
        <v>186</v>
      </c>
      <c r="M669" s="63" t="s">
        <v>5061</v>
      </c>
      <c r="N669" s="63" t="s">
        <v>5062</v>
      </c>
      <c r="O669" s="63" t="s">
        <v>5063</v>
      </c>
      <c r="P669" s="164" t="s">
        <v>3979</v>
      </c>
      <c r="Q669" s="63" t="s">
        <v>3171</v>
      </c>
      <c r="R669" s="63"/>
      <c r="S669" s="68">
        <v>4</v>
      </c>
      <c r="T669" s="69">
        <v>1</v>
      </c>
      <c r="U669" s="69">
        <v>2</v>
      </c>
      <c r="V669" s="69">
        <v>4</v>
      </c>
      <c r="W669" s="69">
        <v>4</v>
      </c>
      <c r="X669" s="71">
        <v>40000000</v>
      </c>
      <c r="Y669" s="101">
        <v>40000000</v>
      </c>
      <c r="Z669" s="79"/>
      <c r="AA669" s="79"/>
      <c r="AB669" s="79"/>
      <c r="AC669" s="79"/>
      <c r="AD669" s="79"/>
      <c r="AE669" s="79"/>
      <c r="AF669" s="79"/>
      <c r="AG669" s="79"/>
      <c r="AH669" s="79"/>
      <c r="AI669" s="79"/>
      <c r="AJ669" s="79"/>
      <c r="AK669" s="71">
        <v>50000000</v>
      </c>
      <c r="AL669" s="101">
        <v>50000000</v>
      </c>
      <c r="AM669" s="79"/>
      <c r="AN669" s="79"/>
      <c r="AO669" s="79"/>
      <c r="AP669" s="79"/>
      <c r="AQ669" s="79"/>
      <c r="AR669" s="79"/>
      <c r="AS669" s="79"/>
      <c r="AT669" s="79"/>
      <c r="AU669" s="79"/>
      <c r="AV669" s="79"/>
      <c r="AW669" s="79"/>
      <c r="AX669" s="71">
        <v>60000000</v>
      </c>
      <c r="AY669" s="101">
        <v>60000000</v>
      </c>
      <c r="AZ669" s="79"/>
      <c r="BA669" s="79"/>
      <c r="BB669" s="79"/>
      <c r="BC669" s="79"/>
      <c r="BD669" s="79"/>
      <c r="BE669" s="79"/>
      <c r="BF669" s="79"/>
      <c r="BG669" s="79"/>
      <c r="BH669" s="79"/>
      <c r="BI669" s="79"/>
      <c r="BJ669" s="79"/>
      <c r="BK669" s="71">
        <v>70000000</v>
      </c>
      <c r="BL669" s="101">
        <v>70000000</v>
      </c>
      <c r="BM669" s="79"/>
      <c r="BN669" s="79"/>
      <c r="BO669" s="79"/>
      <c r="BP669" s="79"/>
      <c r="BQ669" s="79"/>
      <c r="BR669" s="79"/>
      <c r="BS669" s="79"/>
      <c r="BT669" s="79"/>
      <c r="BU669" s="79"/>
      <c r="BV669" s="79"/>
      <c r="BW669" s="79"/>
      <c r="BX669" s="71">
        <v>220000000</v>
      </c>
      <c r="BY669" s="73">
        <v>220000000</v>
      </c>
      <c r="BZ669" s="73">
        <v>0</v>
      </c>
      <c r="CA669" s="73">
        <v>0</v>
      </c>
      <c r="CB669" s="73">
        <v>0</v>
      </c>
      <c r="CC669" s="73">
        <v>0</v>
      </c>
      <c r="CD669" s="73">
        <v>0</v>
      </c>
      <c r="CE669" s="73">
        <v>0</v>
      </c>
      <c r="CF669" s="73">
        <v>0</v>
      </c>
      <c r="CG669" s="73">
        <v>0</v>
      </c>
      <c r="CH669" s="73">
        <v>0</v>
      </c>
      <c r="CI669" s="73">
        <v>0</v>
      </c>
      <c r="CJ669" s="73">
        <v>0</v>
      </c>
      <c r="CK669" s="63" t="s">
        <v>5064</v>
      </c>
      <c r="CL669" s="74" t="s">
        <v>1172</v>
      </c>
      <c r="CM669" s="74" t="s">
        <v>1173</v>
      </c>
      <c r="CN669" s="74" t="s">
        <v>918</v>
      </c>
      <c r="CO669" s="60">
        <v>3</v>
      </c>
      <c r="CP669" s="61" t="s">
        <v>3472</v>
      </c>
      <c r="CQ669" s="60">
        <v>307</v>
      </c>
      <c r="CR669" s="61" t="s">
        <v>4950</v>
      </c>
      <c r="CS669" s="60">
        <v>30703</v>
      </c>
      <c r="CT669" s="61" t="s">
        <v>5065</v>
      </c>
      <c r="CU669" s="62">
        <v>3070301</v>
      </c>
      <c r="CV669" s="63" t="s">
        <v>5066</v>
      </c>
      <c r="CW669" s="100" t="s">
        <v>5067</v>
      </c>
      <c r="CX669" s="100" t="s">
        <v>3472</v>
      </c>
      <c r="CY669" s="100" t="s">
        <v>4950</v>
      </c>
      <c r="CZ669" s="100" t="s">
        <v>5065</v>
      </c>
      <c r="DA669" s="100" t="s">
        <v>5066</v>
      </c>
    </row>
    <row r="670" spans="2:105" ht="191.25" hidden="1" x14ac:dyDescent="0.25">
      <c r="B670" s="65" t="s">
        <v>5068</v>
      </c>
      <c r="C670" s="160" t="s">
        <v>5069</v>
      </c>
      <c r="D670" s="63" t="s">
        <v>1800</v>
      </c>
      <c r="E670" s="65" t="s">
        <v>5059</v>
      </c>
      <c r="F670" s="63" t="s">
        <v>5060</v>
      </c>
      <c r="G670" s="62" t="s">
        <v>183</v>
      </c>
      <c r="H670" s="63" t="s">
        <v>1167</v>
      </c>
      <c r="I670" s="307" t="s">
        <v>185</v>
      </c>
      <c r="J670" s="311">
        <v>2015</v>
      </c>
      <c r="K670" s="310" t="s">
        <v>3657</v>
      </c>
      <c r="L670" s="63" t="s">
        <v>186</v>
      </c>
      <c r="M670" s="63" t="s">
        <v>5070</v>
      </c>
      <c r="N670" s="63" t="s">
        <v>5071</v>
      </c>
      <c r="O670" s="63" t="s">
        <v>5072</v>
      </c>
      <c r="P670" s="164" t="s">
        <v>3979</v>
      </c>
      <c r="Q670" s="63" t="s">
        <v>3171</v>
      </c>
      <c r="R670" s="63"/>
      <c r="S670" s="68">
        <v>1</v>
      </c>
      <c r="T670" s="69">
        <v>0.25</v>
      </c>
      <c r="U670" s="69">
        <v>0.5</v>
      </c>
      <c r="V670" s="69">
        <v>0.75</v>
      </c>
      <c r="W670" s="69">
        <v>1</v>
      </c>
      <c r="X670" s="71">
        <v>206000000</v>
      </c>
      <c r="Y670" s="101">
        <v>100000000</v>
      </c>
      <c r="Z670" s="79"/>
      <c r="AA670" s="79"/>
      <c r="AB670" s="101">
        <v>106000000</v>
      </c>
      <c r="AC670" s="79"/>
      <c r="AD670" s="79"/>
      <c r="AE670" s="79"/>
      <c r="AF670" s="79"/>
      <c r="AG670" s="79"/>
      <c r="AH670" s="79"/>
      <c r="AI670" s="79"/>
      <c r="AJ670" s="79"/>
      <c r="AK670" s="71">
        <v>212180000</v>
      </c>
      <c r="AL670" s="79">
        <v>103000000</v>
      </c>
      <c r="AM670" s="79"/>
      <c r="AN670" s="79"/>
      <c r="AO670" s="79">
        <v>109180000</v>
      </c>
      <c r="AP670" s="79"/>
      <c r="AQ670" s="79"/>
      <c r="AR670" s="79"/>
      <c r="AS670" s="79"/>
      <c r="AT670" s="79"/>
      <c r="AU670" s="79"/>
      <c r="AV670" s="79"/>
      <c r="AW670" s="79"/>
      <c r="AX670" s="71">
        <v>218545400</v>
      </c>
      <c r="AY670" s="79">
        <v>106090000</v>
      </c>
      <c r="AZ670" s="79"/>
      <c r="BA670" s="79"/>
      <c r="BB670" s="79">
        <v>112455400</v>
      </c>
      <c r="BC670" s="79"/>
      <c r="BD670" s="79"/>
      <c r="BE670" s="79"/>
      <c r="BF670" s="79"/>
      <c r="BG670" s="79"/>
      <c r="BH670" s="79"/>
      <c r="BI670" s="79"/>
      <c r="BJ670" s="79"/>
      <c r="BK670" s="71">
        <v>225101762</v>
      </c>
      <c r="BL670" s="79">
        <v>109272700</v>
      </c>
      <c r="BM670" s="79"/>
      <c r="BN670" s="79"/>
      <c r="BO670" s="79">
        <v>115829062</v>
      </c>
      <c r="BP670" s="79"/>
      <c r="BQ670" s="79"/>
      <c r="BR670" s="79"/>
      <c r="BS670" s="79"/>
      <c r="BT670" s="79"/>
      <c r="BU670" s="79"/>
      <c r="BV670" s="79"/>
      <c r="BW670" s="79"/>
      <c r="BX670" s="71">
        <v>861827162</v>
      </c>
      <c r="BY670" s="73">
        <v>418362700</v>
      </c>
      <c r="BZ670" s="73">
        <v>0</v>
      </c>
      <c r="CA670" s="73">
        <v>0</v>
      </c>
      <c r="CB670" s="73">
        <v>443464462</v>
      </c>
      <c r="CC670" s="73">
        <v>0</v>
      </c>
      <c r="CD670" s="73">
        <v>0</v>
      </c>
      <c r="CE670" s="73">
        <v>0</v>
      </c>
      <c r="CF670" s="73">
        <v>0</v>
      </c>
      <c r="CG670" s="73">
        <v>0</v>
      </c>
      <c r="CH670" s="73">
        <v>0</v>
      </c>
      <c r="CI670" s="73">
        <v>0</v>
      </c>
      <c r="CJ670" s="73">
        <v>0</v>
      </c>
      <c r="CK670" s="63" t="s">
        <v>5073</v>
      </c>
      <c r="CL670" s="74" t="s">
        <v>1172</v>
      </c>
      <c r="CM670" s="74" t="s">
        <v>1173</v>
      </c>
      <c r="CN670" s="74" t="s">
        <v>918</v>
      </c>
      <c r="CO670" s="60">
        <v>3</v>
      </c>
      <c r="CP670" s="61" t="s">
        <v>3472</v>
      </c>
      <c r="CQ670" s="60">
        <v>307</v>
      </c>
      <c r="CR670" s="61" t="s">
        <v>4950</v>
      </c>
      <c r="CS670" s="60">
        <v>30703</v>
      </c>
      <c r="CT670" s="61" t="s">
        <v>5065</v>
      </c>
      <c r="CU670" s="62">
        <v>3070301</v>
      </c>
      <c r="CV670" s="63" t="s">
        <v>5066</v>
      </c>
      <c r="CW670" s="100" t="s">
        <v>5067</v>
      </c>
      <c r="CX670" s="100" t="s">
        <v>3472</v>
      </c>
      <c r="CY670" s="100" t="s">
        <v>4950</v>
      </c>
      <c r="CZ670" s="100" t="s">
        <v>5065</v>
      </c>
      <c r="DA670" s="100" t="s">
        <v>5066</v>
      </c>
    </row>
    <row r="671" spans="2:105" ht="191.25" hidden="1" x14ac:dyDescent="0.25">
      <c r="B671" s="65" t="s">
        <v>5074</v>
      </c>
      <c r="C671" s="160" t="s">
        <v>5075</v>
      </c>
      <c r="D671" s="63" t="s">
        <v>1800</v>
      </c>
      <c r="E671" s="65" t="s">
        <v>5059</v>
      </c>
      <c r="F671" s="63" t="s">
        <v>5060</v>
      </c>
      <c r="G671" s="62" t="s">
        <v>183</v>
      </c>
      <c r="H671" s="63" t="s">
        <v>1167</v>
      </c>
      <c r="I671" s="307" t="s">
        <v>185</v>
      </c>
      <c r="J671" s="311">
        <v>2015</v>
      </c>
      <c r="K671" s="310" t="s">
        <v>3657</v>
      </c>
      <c r="L671" s="63" t="s">
        <v>186</v>
      </c>
      <c r="M671" s="63" t="s">
        <v>5076</v>
      </c>
      <c r="N671" s="63" t="s">
        <v>5077</v>
      </c>
      <c r="O671" s="63" t="s">
        <v>5078</v>
      </c>
      <c r="P671" s="164"/>
      <c r="Q671" s="63"/>
      <c r="R671" s="63"/>
      <c r="S671" s="68">
        <v>1</v>
      </c>
      <c r="T671" s="69">
        <v>0</v>
      </c>
      <c r="U671" s="69">
        <v>1</v>
      </c>
      <c r="V671" s="69">
        <v>1</v>
      </c>
      <c r="W671" s="69">
        <v>1</v>
      </c>
      <c r="X671" s="71">
        <v>100000000</v>
      </c>
      <c r="Y671" s="101">
        <v>100000000</v>
      </c>
      <c r="Z671" s="79"/>
      <c r="AA671" s="79"/>
      <c r="AB671" s="79"/>
      <c r="AC671" s="79"/>
      <c r="AD671" s="79"/>
      <c r="AE671" s="79"/>
      <c r="AF671" s="79"/>
      <c r="AG671" s="79"/>
      <c r="AH671" s="79"/>
      <c r="AI671" s="79"/>
      <c r="AJ671" s="79"/>
      <c r="AK671" s="71">
        <v>100000000</v>
      </c>
      <c r="AL671" s="101">
        <v>100000000</v>
      </c>
      <c r="AM671" s="79"/>
      <c r="AN671" s="79"/>
      <c r="AO671" s="79"/>
      <c r="AP671" s="79"/>
      <c r="AQ671" s="79"/>
      <c r="AR671" s="79"/>
      <c r="AS671" s="79"/>
      <c r="AT671" s="79"/>
      <c r="AU671" s="79"/>
      <c r="AV671" s="79"/>
      <c r="AW671" s="79"/>
      <c r="AX671" s="71">
        <v>100000000</v>
      </c>
      <c r="AY671" s="101">
        <v>100000000</v>
      </c>
      <c r="AZ671" s="79"/>
      <c r="BA671" s="79"/>
      <c r="BB671" s="79"/>
      <c r="BC671" s="79"/>
      <c r="BD671" s="79"/>
      <c r="BE671" s="79"/>
      <c r="BF671" s="79"/>
      <c r="BG671" s="79"/>
      <c r="BH671" s="79"/>
      <c r="BI671" s="79"/>
      <c r="BJ671" s="79"/>
      <c r="BK671" s="71">
        <v>100000000</v>
      </c>
      <c r="BL671" s="101">
        <v>100000000</v>
      </c>
      <c r="BM671" s="79"/>
      <c r="BN671" s="79"/>
      <c r="BO671" s="79"/>
      <c r="BP671" s="79"/>
      <c r="BQ671" s="79"/>
      <c r="BR671" s="79"/>
      <c r="BS671" s="79"/>
      <c r="BT671" s="79"/>
      <c r="BU671" s="79"/>
      <c r="BV671" s="79"/>
      <c r="BW671" s="79"/>
      <c r="BX671" s="71">
        <v>400000000</v>
      </c>
      <c r="BY671" s="73">
        <v>400000000</v>
      </c>
      <c r="BZ671" s="73">
        <v>0</v>
      </c>
      <c r="CA671" s="73">
        <v>0</v>
      </c>
      <c r="CB671" s="73">
        <v>0</v>
      </c>
      <c r="CC671" s="73">
        <v>0</v>
      </c>
      <c r="CD671" s="73">
        <v>0</v>
      </c>
      <c r="CE671" s="73">
        <v>0</v>
      </c>
      <c r="CF671" s="73">
        <v>0</v>
      </c>
      <c r="CG671" s="73">
        <v>0</v>
      </c>
      <c r="CH671" s="73">
        <v>0</v>
      </c>
      <c r="CI671" s="73">
        <v>0</v>
      </c>
      <c r="CJ671" s="73">
        <v>0</v>
      </c>
      <c r="CK671" s="63" t="s">
        <v>5079</v>
      </c>
      <c r="CL671" s="74" t="s">
        <v>1172</v>
      </c>
      <c r="CM671" s="74" t="s">
        <v>1173</v>
      </c>
      <c r="CN671" s="74" t="s">
        <v>918</v>
      </c>
      <c r="CO671" s="60">
        <v>3</v>
      </c>
      <c r="CP671" s="61" t="s">
        <v>3472</v>
      </c>
      <c r="CQ671" s="60">
        <v>307</v>
      </c>
      <c r="CR671" s="61" t="s">
        <v>4950</v>
      </c>
      <c r="CS671" s="60">
        <v>30703</v>
      </c>
      <c r="CT671" s="61" t="s">
        <v>5065</v>
      </c>
      <c r="CU671" s="62">
        <v>3070301</v>
      </c>
      <c r="CV671" s="63" t="s">
        <v>5066</v>
      </c>
      <c r="CW671" s="100" t="s">
        <v>5067</v>
      </c>
      <c r="CX671" s="100" t="s">
        <v>3472</v>
      </c>
      <c r="CY671" s="100" t="s">
        <v>4950</v>
      </c>
      <c r="CZ671" s="100" t="s">
        <v>5065</v>
      </c>
      <c r="DA671" s="100" t="s">
        <v>5066</v>
      </c>
    </row>
    <row r="672" spans="2:105" ht="191.25" hidden="1" x14ac:dyDescent="0.25">
      <c r="B672" s="65" t="s">
        <v>5080</v>
      </c>
      <c r="C672" s="160" t="s">
        <v>5081</v>
      </c>
      <c r="D672" s="63" t="s">
        <v>1800</v>
      </c>
      <c r="E672" s="65" t="s">
        <v>5059</v>
      </c>
      <c r="F672" s="63" t="s">
        <v>5060</v>
      </c>
      <c r="G672" s="62" t="s">
        <v>183</v>
      </c>
      <c r="H672" s="63" t="s">
        <v>1167</v>
      </c>
      <c r="I672" s="307" t="s">
        <v>185</v>
      </c>
      <c r="J672" s="311">
        <v>2015</v>
      </c>
      <c r="K672" s="310">
        <v>0</v>
      </c>
      <c r="L672" s="63" t="s">
        <v>186</v>
      </c>
      <c r="M672" s="63" t="s">
        <v>5082</v>
      </c>
      <c r="N672" s="63" t="s">
        <v>5083</v>
      </c>
      <c r="O672" s="63" t="s">
        <v>5084</v>
      </c>
      <c r="P672" s="164" t="s">
        <v>3979</v>
      </c>
      <c r="Q672" s="63" t="s">
        <v>3171</v>
      </c>
      <c r="R672" s="63"/>
      <c r="S672" s="68">
        <v>60</v>
      </c>
      <c r="T672" s="69">
        <v>15</v>
      </c>
      <c r="U672" s="69">
        <v>30</v>
      </c>
      <c r="V672" s="69">
        <v>45</v>
      </c>
      <c r="W672" s="69">
        <v>60</v>
      </c>
      <c r="X672" s="71">
        <v>18780000</v>
      </c>
      <c r="Y672" s="79"/>
      <c r="Z672" s="79"/>
      <c r="AA672" s="79"/>
      <c r="AB672" s="101">
        <v>18780000</v>
      </c>
      <c r="AC672" s="79"/>
      <c r="AD672" s="79"/>
      <c r="AE672" s="79"/>
      <c r="AF672" s="79"/>
      <c r="AG672" s="79"/>
      <c r="AH672" s="79"/>
      <c r="AI672" s="79"/>
      <c r="AJ672" s="79"/>
      <c r="AK672" s="71">
        <v>19343400</v>
      </c>
      <c r="AL672" s="79"/>
      <c r="AM672" s="79"/>
      <c r="AN672" s="79"/>
      <c r="AO672" s="101">
        <v>19343400</v>
      </c>
      <c r="AP672" s="79"/>
      <c r="AQ672" s="79"/>
      <c r="AR672" s="79"/>
      <c r="AS672" s="79"/>
      <c r="AT672" s="79"/>
      <c r="AU672" s="79"/>
      <c r="AV672" s="79"/>
      <c r="AW672" s="79"/>
      <c r="AX672" s="71">
        <v>19923702</v>
      </c>
      <c r="AY672" s="79"/>
      <c r="AZ672" s="79"/>
      <c r="BA672" s="79"/>
      <c r="BB672" s="101">
        <v>19923702</v>
      </c>
      <c r="BC672" s="79"/>
      <c r="BD672" s="79"/>
      <c r="BE672" s="79"/>
      <c r="BF672" s="79"/>
      <c r="BG672" s="79"/>
      <c r="BH672" s="79"/>
      <c r="BI672" s="79"/>
      <c r="BJ672" s="79"/>
      <c r="BK672" s="71">
        <v>20521413</v>
      </c>
      <c r="BL672" s="79"/>
      <c r="BM672" s="79"/>
      <c r="BN672" s="79"/>
      <c r="BO672" s="101">
        <v>20521413</v>
      </c>
      <c r="BP672" s="79"/>
      <c r="BQ672" s="79"/>
      <c r="BR672" s="79"/>
      <c r="BS672" s="79"/>
      <c r="BT672" s="79"/>
      <c r="BU672" s="79"/>
      <c r="BV672" s="79"/>
      <c r="BW672" s="79"/>
      <c r="BX672" s="71">
        <v>78568515</v>
      </c>
      <c r="BY672" s="73">
        <v>0</v>
      </c>
      <c r="BZ672" s="73">
        <v>0</v>
      </c>
      <c r="CA672" s="73">
        <v>0</v>
      </c>
      <c r="CB672" s="73">
        <v>78568515</v>
      </c>
      <c r="CC672" s="73">
        <v>0</v>
      </c>
      <c r="CD672" s="73">
        <v>0</v>
      </c>
      <c r="CE672" s="73">
        <v>0</v>
      </c>
      <c r="CF672" s="73">
        <v>0</v>
      </c>
      <c r="CG672" s="73">
        <v>0</v>
      </c>
      <c r="CH672" s="73">
        <v>0</v>
      </c>
      <c r="CI672" s="73">
        <v>0</v>
      </c>
      <c r="CJ672" s="73">
        <v>0</v>
      </c>
      <c r="CK672" s="63" t="s">
        <v>5085</v>
      </c>
      <c r="CL672" s="74" t="s">
        <v>1172</v>
      </c>
      <c r="CM672" s="74" t="s">
        <v>1173</v>
      </c>
      <c r="CN672" s="74" t="s">
        <v>918</v>
      </c>
      <c r="CO672" s="60">
        <v>3</v>
      </c>
      <c r="CP672" s="61" t="s">
        <v>3472</v>
      </c>
      <c r="CQ672" s="60">
        <v>307</v>
      </c>
      <c r="CR672" s="61" t="s">
        <v>4950</v>
      </c>
      <c r="CS672" s="60">
        <v>30703</v>
      </c>
      <c r="CT672" s="61" t="s">
        <v>5065</v>
      </c>
      <c r="CU672" s="62">
        <v>3070301</v>
      </c>
      <c r="CV672" s="63" t="s">
        <v>5066</v>
      </c>
      <c r="CW672" s="100" t="s">
        <v>5067</v>
      </c>
      <c r="CX672" s="100" t="s">
        <v>3472</v>
      </c>
      <c r="CY672" s="100" t="s">
        <v>4950</v>
      </c>
      <c r="CZ672" s="100" t="s">
        <v>5065</v>
      </c>
      <c r="DA672" s="100" t="s">
        <v>5066</v>
      </c>
    </row>
    <row r="673" spans="2:105" ht="191.25" hidden="1" x14ac:dyDescent="0.25">
      <c r="B673" s="65" t="s">
        <v>5086</v>
      </c>
      <c r="C673" s="160" t="s">
        <v>5087</v>
      </c>
      <c r="D673" s="63" t="s">
        <v>1800</v>
      </c>
      <c r="E673" s="65" t="s">
        <v>5059</v>
      </c>
      <c r="F673" s="63" t="s">
        <v>5060</v>
      </c>
      <c r="G673" s="62" t="s">
        <v>183</v>
      </c>
      <c r="H673" s="63" t="s">
        <v>1167</v>
      </c>
      <c r="I673" s="307" t="s">
        <v>185</v>
      </c>
      <c r="J673" s="311">
        <v>2015</v>
      </c>
      <c r="K673" s="310" t="s">
        <v>3657</v>
      </c>
      <c r="L673" s="63" t="s">
        <v>186</v>
      </c>
      <c r="M673" s="63" t="s">
        <v>5088</v>
      </c>
      <c r="N673" s="63" t="s">
        <v>5089</v>
      </c>
      <c r="O673" s="63" t="s">
        <v>5090</v>
      </c>
      <c r="P673" s="164" t="s">
        <v>3979</v>
      </c>
      <c r="Q673" s="63" t="s">
        <v>3171</v>
      </c>
      <c r="R673" s="63"/>
      <c r="S673" s="68">
        <v>4</v>
      </c>
      <c r="T673" s="69">
        <v>1</v>
      </c>
      <c r="U673" s="69">
        <v>2</v>
      </c>
      <c r="V673" s="69">
        <v>3</v>
      </c>
      <c r="W673" s="69">
        <v>4</v>
      </c>
      <c r="X673" s="71">
        <v>8000000</v>
      </c>
      <c r="Y673" s="79"/>
      <c r="Z673" s="79"/>
      <c r="AA673" s="79"/>
      <c r="AB673" s="101">
        <v>8000000</v>
      </c>
      <c r="AC673" s="79"/>
      <c r="AD673" s="79"/>
      <c r="AE673" s="79"/>
      <c r="AF673" s="79"/>
      <c r="AG673" s="79"/>
      <c r="AH673" s="79"/>
      <c r="AI673" s="79"/>
      <c r="AJ673" s="79"/>
      <c r="AK673" s="71">
        <v>8549000</v>
      </c>
      <c r="AL673" s="79"/>
      <c r="AM673" s="79"/>
      <c r="AN673" s="79"/>
      <c r="AO673" s="101">
        <v>8549000</v>
      </c>
      <c r="AP673" s="79"/>
      <c r="AQ673" s="79"/>
      <c r="AR673" s="79"/>
      <c r="AS673" s="79"/>
      <c r="AT673" s="79"/>
      <c r="AU673" s="79"/>
      <c r="AV673" s="79"/>
      <c r="AW673" s="79"/>
      <c r="AX673" s="71">
        <v>8805470</v>
      </c>
      <c r="AY673" s="79"/>
      <c r="AZ673" s="79"/>
      <c r="BA673" s="79"/>
      <c r="BB673" s="101">
        <v>8805470</v>
      </c>
      <c r="BC673" s="79"/>
      <c r="BD673" s="79"/>
      <c r="BE673" s="79"/>
      <c r="BF673" s="79"/>
      <c r="BG673" s="79"/>
      <c r="BH673" s="79"/>
      <c r="BI673" s="79"/>
      <c r="BJ673" s="79"/>
      <c r="BK673" s="71">
        <v>9069634</v>
      </c>
      <c r="BL673" s="79"/>
      <c r="BM673" s="79"/>
      <c r="BN673" s="79"/>
      <c r="BO673" s="101">
        <v>9069634</v>
      </c>
      <c r="BP673" s="79"/>
      <c r="BQ673" s="79"/>
      <c r="BR673" s="79"/>
      <c r="BS673" s="79"/>
      <c r="BT673" s="79"/>
      <c r="BU673" s="79"/>
      <c r="BV673" s="79"/>
      <c r="BW673" s="79"/>
      <c r="BX673" s="71">
        <v>34424104</v>
      </c>
      <c r="BY673" s="73">
        <v>0</v>
      </c>
      <c r="BZ673" s="73">
        <v>0</v>
      </c>
      <c r="CA673" s="73">
        <v>0</v>
      </c>
      <c r="CB673" s="73">
        <v>34424104</v>
      </c>
      <c r="CC673" s="73">
        <v>0</v>
      </c>
      <c r="CD673" s="73">
        <v>0</v>
      </c>
      <c r="CE673" s="73">
        <v>0</v>
      </c>
      <c r="CF673" s="73">
        <v>0</v>
      </c>
      <c r="CG673" s="73">
        <v>0</v>
      </c>
      <c r="CH673" s="73">
        <v>0</v>
      </c>
      <c r="CI673" s="73">
        <v>0</v>
      </c>
      <c r="CJ673" s="73">
        <v>0</v>
      </c>
      <c r="CK673" s="63" t="s">
        <v>5091</v>
      </c>
      <c r="CL673" s="74" t="s">
        <v>1172</v>
      </c>
      <c r="CM673" s="74" t="s">
        <v>1173</v>
      </c>
      <c r="CN673" s="74" t="s">
        <v>918</v>
      </c>
      <c r="CO673" s="60">
        <v>3</v>
      </c>
      <c r="CP673" s="61" t="s">
        <v>3472</v>
      </c>
      <c r="CQ673" s="60">
        <v>307</v>
      </c>
      <c r="CR673" s="61" t="s">
        <v>4950</v>
      </c>
      <c r="CS673" s="60">
        <v>30703</v>
      </c>
      <c r="CT673" s="61" t="s">
        <v>5065</v>
      </c>
      <c r="CU673" s="62">
        <v>3070301</v>
      </c>
      <c r="CV673" s="63" t="s">
        <v>5066</v>
      </c>
      <c r="CW673" s="100" t="s">
        <v>5067</v>
      </c>
      <c r="CX673" s="100" t="s">
        <v>3472</v>
      </c>
      <c r="CY673" s="100" t="s">
        <v>4950</v>
      </c>
      <c r="CZ673" s="100" t="s">
        <v>5065</v>
      </c>
      <c r="DA673" s="100" t="s">
        <v>5066</v>
      </c>
    </row>
    <row r="674" spans="2:105" ht="191.25" hidden="1" x14ac:dyDescent="0.25">
      <c r="B674" s="65" t="s">
        <v>5092</v>
      </c>
      <c r="C674" s="65" t="s">
        <v>5093</v>
      </c>
      <c r="D674" s="63" t="s">
        <v>3283</v>
      </c>
      <c r="E674" s="65" t="s">
        <v>5059</v>
      </c>
      <c r="F674" s="63" t="s">
        <v>5060</v>
      </c>
      <c r="G674" s="62" t="s">
        <v>183</v>
      </c>
      <c r="H674" s="63" t="s">
        <v>3284</v>
      </c>
      <c r="I674" s="307" t="s">
        <v>185</v>
      </c>
      <c r="J674" s="311">
        <v>2015</v>
      </c>
      <c r="K674" s="310">
        <v>0</v>
      </c>
      <c r="L674" s="63" t="s">
        <v>242</v>
      </c>
      <c r="M674" s="63" t="s">
        <v>5094</v>
      </c>
      <c r="N674" s="63" t="s">
        <v>5095</v>
      </c>
      <c r="O674" s="63" t="s">
        <v>5096</v>
      </c>
      <c r="P674" s="164"/>
      <c r="Q674" s="63"/>
      <c r="R674" s="63"/>
      <c r="S674" s="68">
        <v>10</v>
      </c>
      <c r="T674" s="69">
        <v>2.5</v>
      </c>
      <c r="U674" s="69">
        <v>5</v>
      </c>
      <c r="V674" s="69">
        <v>7.5</v>
      </c>
      <c r="W674" s="69">
        <v>10</v>
      </c>
      <c r="X674" s="71">
        <v>6010726243</v>
      </c>
      <c r="Y674" s="79"/>
      <c r="Z674" s="79"/>
      <c r="AA674" s="79"/>
      <c r="AB674" s="79"/>
      <c r="AC674" s="79"/>
      <c r="AD674" s="79"/>
      <c r="AE674" s="79"/>
      <c r="AF674" s="79"/>
      <c r="AG674" s="78">
        <v>6010726243</v>
      </c>
      <c r="AH674" s="79"/>
      <c r="AI674" s="79"/>
      <c r="AJ674" s="79"/>
      <c r="AK674" s="71">
        <v>6162764767.8599997</v>
      </c>
      <c r="AL674" s="79"/>
      <c r="AM674" s="79"/>
      <c r="AN674" s="79"/>
      <c r="AO674" s="79"/>
      <c r="AP674" s="79"/>
      <c r="AQ674" s="79"/>
      <c r="AR674" s="79"/>
      <c r="AS674" s="79"/>
      <c r="AT674" s="79">
        <v>6162764767.8599997</v>
      </c>
      <c r="AU674" s="79"/>
      <c r="AV674" s="79"/>
      <c r="AW674" s="79"/>
      <c r="AX674" s="71">
        <v>6286020063.2171993</v>
      </c>
      <c r="AY674" s="79"/>
      <c r="AZ674" s="79"/>
      <c r="BA674" s="79"/>
      <c r="BB674" s="79"/>
      <c r="BC674" s="79"/>
      <c r="BD674" s="79"/>
      <c r="BE674" s="79"/>
      <c r="BF674" s="79"/>
      <c r="BG674" s="79">
        <v>6286020063.2171993</v>
      </c>
      <c r="BH674" s="79"/>
      <c r="BI674" s="79"/>
      <c r="BJ674" s="79"/>
      <c r="BK674" s="71">
        <v>6411740464.4815435</v>
      </c>
      <c r="BL674" s="79"/>
      <c r="BM674" s="79"/>
      <c r="BN674" s="79"/>
      <c r="BO674" s="79"/>
      <c r="BP674" s="79"/>
      <c r="BQ674" s="79"/>
      <c r="BR674" s="79"/>
      <c r="BS674" s="79"/>
      <c r="BT674" s="79">
        <v>6411740464.4815435</v>
      </c>
      <c r="BU674" s="79"/>
      <c r="BV674" s="79"/>
      <c r="BW674" s="79"/>
      <c r="BX674" s="71">
        <v>24871251538.558746</v>
      </c>
      <c r="BY674" s="73">
        <v>0</v>
      </c>
      <c r="BZ674" s="73">
        <v>0</v>
      </c>
      <c r="CA674" s="73">
        <v>0</v>
      </c>
      <c r="CB674" s="73">
        <v>0</v>
      </c>
      <c r="CC674" s="73">
        <v>0</v>
      </c>
      <c r="CD674" s="73">
        <v>0</v>
      </c>
      <c r="CE674" s="73">
        <v>0</v>
      </c>
      <c r="CF674" s="73">
        <v>0</v>
      </c>
      <c r="CG674" s="73">
        <v>24871251538.558746</v>
      </c>
      <c r="CH674" s="73">
        <v>0</v>
      </c>
      <c r="CI674" s="73">
        <v>0</v>
      </c>
      <c r="CJ674" s="73">
        <v>0</v>
      </c>
      <c r="CK674" s="63" t="s">
        <v>5097</v>
      </c>
      <c r="CL674" s="74" t="s">
        <v>2302</v>
      </c>
      <c r="CM674" s="74" t="s">
        <v>876</v>
      </c>
      <c r="CN674" s="74" t="s">
        <v>918</v>
      </c>
      <c r="CO674" s="60">
        <v>3</v>
      </c>
      <c r="CP674" s="61" t="s">
        <v>3472</v>
      </c>
      <c r="CQ674" s="60">
        <v>307</v>
      </c>
      <c r="CR674" s="61" t="s">
        <v>4950</v>
      </c>
      <c r="CS674" s="60">
        <v>30703</v>
      </c>
      <c r="CT674" s="61" t="s">
        <v>5065</v>
      </c>
      <c r="CU674" s="62">
        <v>3070301</v>
      </c>
      <c r="CV674" s="63" t="s">
        <v>5066</v>
      </c>
      <c r="CW674" s="100" t="s">
        <v>5067</v>
      </c>
      <c r="CX674" s="100" t="s">
        <v>3472</v>
      </c>
      <c r="CY674" s="100" t="s">
        <v>4950</v>
      </c>
      <c r="CZ674" s="100" t="s">
        <v>5065</v>
      </c>
      <c r="DA674" s="100" t="s">
        <v>5066</v>
      </c>
    </row>
    <row r="675" spans="2:105" ht="140.25" hidden="1" x14ac:dyDescent="0.25">
      <c r="B675" s="65" t="s">
        <v>5098</v>
      </c>
      <c r="C675" s="65" t="s">
        <v>5099</v>
      </c>
      <c r="D675" s="63" t="s">
        <v>1113</v>
      </c>
      <c r="E675" s="65" t="s">
        <v>5100</v>
      </c>
      <c r="F675" s="63" t="s">
        <v>3920</v>
      </c>
      <c r="G675" s="62" t="s">
        <v>240</v>
      </c>
      <c r="H675" s="63" t="s">
        <v>653</v>
      </c>
      <c r="I675" s="307" t="s">
        <v>185</v>
      </c>
      <c r="J675" s="311">
        <v>2015</v>
      </c>
      <c r="K675" s="310">
        <v>0</v>
      </c>
      <c r="L675" s="63" t="s">
        <v>242</v>
      </c>
      <c r="M675" s="63" t="s">
        <v>5101</v>
      </c>
      <c r="N675" s="63" t="s">
        <v>5102</v>
      </c>
      <c r="O675" s="63" t="s">
        <v>5103</v>
      </c>
      <c r="P675" s="164" t="s">
        <v>3979</v>
      </c>
      <c r="Q675" s="63" t="s">
        <v>5104</v>
      </c>
      <c r="R675" s="63"/>
      <c r="S675" s="68">
        <v>100</v>
      </c>
      <c r="T675" s="69">
        <v>100</v>
      </c>
      <c r="U675" s="69">
        <v>100</v>
      </c>
      <c r="V675" s="69">
        <v>100</v>
      </c>
      <c r="W675" s="69">
        <v>100</v>
      </c>
      <c r="X675" s="71">
        <v>2261610249</v>
      </c>
      <c r="Y675" s="78">
        <v>1180000000</v>
      </c>
      <c r="Z675" s="79"/>
      <c r="AA675" s="79"/>
      <c r="AB675" s="79"/>
      <c r="AC675" s="79"/>
      <c r="AD675" s="79"/>
      <c r="AE675" s="79"/>
      <c r="AF675" s="78">
        <v>900000000</v>
      </c>
      <c r="AG675" s="78">
        <v>181610249</v>
      </c>
      <c r="AH675" s="79"/>
      <c r="AI675" s="79"/>
      <c r="AJ675" s="79"/>
      <c r="AK675" s="71">
        <v>2942135000</v>
      </c>
      <c r="AL675" s="78">
        <v>1239000000</v>
      </c>
      <c r="AM675" s="79"/>
      <c r="AN675" s="79"/>
      <c r="AO675" s="79"/>
      <c r="AP675" s="79"/>
      <c r="AQ675" s="79"/>
      <c r="AR675" s="79"/>
      <c r="AS675" s="78">
        <v>1703135000</v>
      </c>
      <c r="AT675" s="79"/>
      <c r="AU675" s="79"/>
      <c r="AV675" s="79"/>
      <c r="AW675" s="79"/>
      <c r="AX675" s="71">
        <v>1788291750</v>
      </c>
      <c r="AY675" s="79"/>
      <c r="AZ675" s="79"/>
      <c r="BA675" s="79"/>
      <c r="BB675" s="79"/>
      <c r="BC675" s="79"/>
      <c r="BD675" s="79"/>
      <c r="BE675" s="79"/>
      <c r="BF675" s="78">
        <v>1788291750</v>
      </c>
      <c r="BG675" s="79"/>
      <c r="BH675" s="79"/>
      <c r="BI675" s="79"/>
      <c r="BJ675" s="79"/>
      <c r="BK675" s="71">
        <v>1619355150</v>
      </c>
      <c r="BL675" s="79"/>
      <c r="BM675" s="79"/>
      <c r="BN675" s="79"/>
      <c r="BO675" s="79"/>
      <c r="BP675" s="79"/>
      <c r="BQ675" s="79"/>
      <c r="BR675" s="79"/>
      <c r="BS675" s="78">
        <v>1619355150</v>
      </c>
      <c r="BT675" s="79"/>
      <c r="BU675" s="79"/>
      <c r="BV675" s="79"/>
      <c r="BW675" s="79"/>
      <c r="BX675" s="71">
        <v>8611392149</v>
      </c>
      <c r="BY675" s="73">
        <v>2419000000</v>
      </c>
      <c r="BZ675" s="73">
        <v>0</v>
      </c>
      <c r="CA675" s="73">
        <v>0</v>
      </c>
      <c r="CB675" s="73">
        <v>0</v>
      </c>
      <c r="CC675" s="73">
        <v>0</v>
      </c>
      <c r="CD675" s="73">
        <v>0</v>
      </c>
      <c r="CE675" s="73">
        <v>0</v>
      </c>
      <c r="CF675" s="73">
        <v>6010781900</v>
      </c>
      <c r="CG675" s="73">
        <v>181610249</v>
      </c>
      <c r="CH675" s="73">
        <v>0</v>
      </c>
      <c r="CI675" s="73">
        <v>0</v>
      </c>
      <c r="CJ675" s="73">
        <v>0</v>
      </c>
      <c r="CK675" s="63" t="s">
        <v>5105</v>
      </c>
      <c r="CL675" s="74" t="s">
        <v>660</v>
      </c>
      <c r="CM675" s="74" t="s">
        <v>661</v>
      </c>
      <c r="CN675" s="74" t="s">
        <v>296</v>
      </c>
      <c r="CO675" s="60">
        <v>3</v>
      </c>
      <c r="CP675" s="61" t="s">
        <v>3472</v>
      </c>
      <c r="CQ675" s="60">
        <v>307</v>
      </c>
      <c r="CR675" s="61" t="s">
        <v>4950</v>
      </c>
      <c r="CS675" s="60">
        <v>30703</v>
      </c>
      <c r="CT675" s="61" t="s">
        <v>5065</v>
      </c>
      <c r="CU675" s="62">
        <v>3070302</v>
      </c>
      <c r="CV675" s="63" t="s">
        <v>5106</v>
      </c>
      <c r="CW675" s="100" t="s">
        <v>5107</v>
      </c>
      <c r="CX675" s="100" t="s">
        <v>3472</v>
      </c>
      <c r="CY675" s="100" t="s">
        <v>4950</v>
      </c>
      <c r="CZ675" s="100" t="s">
        <v>5065</v>
      </c>
      <c r="DA675" s="100" t="s">
        <v>5106</v>
      </c>
    </row>
    <row r="676" spans="2:105" ht="140.25" hidden="1" x14ac:dyDescent="0.25">
      <c r="B676" s="65" t="s">
        <v>5108</v>
      </c>
      <c r="C676" s="65" t="s">
        <v>5109</v>
      </c>
      <c r="D676" s="63" t="s">
        <v>1113</v>
      </c>
      <c r="E676" s="65" t="s">
        <v>5100</v>
      </c>
      <c r="F676" s="63" t="s">
        <v>3920</v>
      </c>
      <c r="G676" s="62" t="s">
        <v>183</v>
      </c>
      <c r="H676" s="63" t="s">
        <v>653</v>
      </c>
      <c r="I676" s="307" t="s">
        <v>185</v>
      </c>
      <c r="J676" s="311">
        <v>2015</v>
      </c>
      <c r="K676" s="310">
        <v>0</v>
      </c>
      <c r="L676" s="63" t="s">
        <v>242</v>
      </c>
      <c r="M676" s="63" t="s">
        <v>5110</v>
      </c>
      <c r="N676" s="63" t="s">
        <v>5111</v>
      </c>
      <c r="O676" s="63"/>
      <c r="P676" s="164" t="s">
        <v>3979</v>
      </c>
      <c r="Q676" s="63" t="s">
        <v>5112</v>
      </c>
      <c r="R676" s="63"/>
      <c r="S676" s="68">
        <v>42</v>
      </c>
      <c r="T676" s="69">
        <v>42</v>
      </c>
      <c r="U676" s="69">
        <v>42</v>
      </c>
      <c r="V676" s="69">
        <v>42</v>
      </c>
      <c r="W676" s="69">
        <v>42</v>
      </c>
      <c r="X676" s="71">
        <v>11341662044</v>
      </c>
      <c r="Y676" s="78">
        <v>2760000000</v>
      </c>
      <c r="Z676" s="79"/>
      <c r="AA676" s="79"/>
      <c r="AB676" s="79"/>
      <c r="AC676" s="78">
        <v>6000000000</v>
      </c>
      <c r="AD676" s="79"/>
      <c r="AE676" s="79"/>
      <c r="AF676" s="79"/>
      <c r="AG676" s="106">
        <v>4262044</v>
      </c>
      <c r="AH676" s="78">
        <v>2577400000</v>
      </c>
      <c r="AI676" s="79"/>
      <c r="AJ676" s="79"/>
      <c r="AK676" s="71">
        <v>7179270000</v>
      </c>
      <c r="AL676" s="78">
        <v>4473000000</v>
      </c>
      <c r="AM676" s="79"/>
      <c r="AN676" s="79"/>
      <c r="AO676" s="79"/>
      <c r="AP676" s="79"/>
      <c r="AQ676" s="79"/>
      <c r="AR676" s="79"/>
      <c r="AS676" s="79"/>
      <c r="AT676" s="79"/>
      <c r="AU676" s="78">
        <v>2706270000</v>
      </c>
      <c r="AV676" s="79"/>
      <c r="AW676" s="79"/>
      <c r="AX676" s="71">
        <v>13911461420.33333</v>
      </c>
      <c r="AY676" s="78">
        <v>273168473</v>
      </c>
      <c r="AZ676" s="79"/>
      <c r="BA676" s="79"/>
      <c r="BB676" s="79"/>
      <c r="BC676" s="79"/>
      <c r="BD676" s="79"/>
      <c r="BE676" s="79"/>
      <c r="BF676" s="79"/>
      <c r="BG676" s="79"/>
      <c r="BH676" s="78">
        <v>13638292947.33333</v>
      </c>
      <c r="BI676" s="79"/>
      <c r="BJ676" s="79"/>
      <c r="BK676" s="71">
        <v>14215647734</v>
      </c>
      <c r="BL676" s="79"/>
      <c r="BM676" s="79"/>
      <c r="BN676" s="79"/>
      <c r="BO676" s="79"/>
      <c r="BP676" s="79"/>
      <c r="BQ676" s="79"/>
      <c r="BR676" s="79"/>
      <c r="BS676" s="79"/>
      <c r="BT676" s="79"/>
      <c r="BU676" s="78">
        <v>14215647734</v>
      </c>
      <c r="BV676" s="79"/>
      <c r="BW676" s="79"/>
      <c r="BX676" s="71">
        <v>46648041198.333328</v>
      </c>
      <c r="BY676" s="73">
        <v>7506168473</v>
      </c>
      <c r="BZ676" s="73">
        <v>0</v>
      </c>
      <c r="CA676" s="73">
        <v>0</v>
      </c>
      <c r="CB676" s="73">
        <v>0</v>
      </c>
      <c r="CC676" s="73">
        <v>6000000000</v>
      </c>
      <c r="CD676" s="73">
        <v>0</v>
      </c>
      <c r="CE676" s="73">
        <v>0</v>
      </c>
      <c r="CF676" s="73">
        <v>0</v>
      </c>
      <c r="CG676" s="73">
        <v>4262044</v>
      </c>
      <c r="CH676" s="73">
        <v>33137610681.333328</v>
      </c>
      <c r="CI676" s="73">
        <v>0</v>
      </c>
      <c r="CJ676" s="73">
        <v>0</v>
      </c>
      <c r="CK676" s="63" t="s">
        <v>5113</v>
      </c>
      <c r="CL676" s="74" t="s">
        <v>660</v>
      </c>
      <c r="CM676" s="74" t="s">
        <v>661</v>
      </c>
      <c r="CN676" s="74" t="s">
        <v>296</v>
      </c>
      <c r="CO676" s="60">
        <v>3</v>
      </c>
      <c r="CP676" s="61" t="s">
        <v>3472</v>
      </c>
      <c r="CQ676" s="60">
        <v>307</v>
      </c>
      <c r="CR676" s="61" t="s">
        <v>4950</v>
      </c>
      <c r="CS676" s="60">
        <v>30703</v>
      </c>
      <c r="CT676" s="61" t="s">
        <v>5065</v>
      </c>
      <c r="CU676" s="62">
        <v>3070302</v>
      </c>
      <c r="CV676" s="63" t="s">
        <v>5106</v>
      </c>
      <c r="CW676" s="100" t="s">
        <v>5107</v>
      </c>
      <c r="CX676" s="100" t="s">
        <v>3472</v>
      </c>
      <c r="CY676" s="100" t="s">
        <v>4950</v>
      </c>
      <c r="CZ676" s="100" t="s">
        <v>5065</v>
      </c>
      <c r="DA676" s="100" t="s">
        <v>5106</v>
      </c>
    </row>
    <row r="677" spans="2:105" ht="191.25" hidden="1" x14ac:dyDescent="0.25">
      <c r="B677" s="65" t="s">
        <v>5114</v>
      </c>
      <c r="C677" s="160" t="s">
        <v>5115</v>
      </c>
      <c r="D677" s="63" t="s">
        <v>1800</v>
      </c>
      <c r="E677" s="65" t="s">
        <v>5059</v>
      </c>
      <c r="F677" s="63" t="s">
        <v>5060</v>
      </c>
      <c r="G677" s="62" t="s">
        <v>183</v>
      </c>
      <c r="H677" s="63" t="s">
        <v>1167</v>
      </c>
      <c r="I677" s="307" t="s">
        <v>185</v>
      </c>
      <c r="J677" s="311">
        <v>2015</v>
      </c>
      <c r="K677" s="310" t="s">
        <v>3657</v>
      </c>
      <c r="L677" s="63" t="s">
        <v>186</v>
      </c>
      <c r="M677" s="63" t="s">
        <v>5116</v>
      </c>
      <c r="N677" s="63" t="s">
        <v>5117</v>
      </c>
      <c r="O677" s="63" t="s">
        <v>5118</v>
      </c>
      <c r="P677" s="164" t="s">
        <v>3979</v>
      </c>
      <c r="Q677" s="63" t="s">
        <v>5119</v>
      </c>
      <c r="R677" s="63"/>
      <c r="S677" s="68">
        <v>8</v>
      </c>
      <c r="T677" s="69">
        <v>2</v>
      </c>
      <c r="U677" s="69">
        <v>4</v>
      </c>
      <c r="V677" s="69">
        <v>6</v>
      </c>
      <c r="W677" s="69">
        <v>8</v>
      </c>
      <c r="X677" s="71">
        <v>110240000</v>
      </c>
      <c r="Y677" s="79"/>
      <c r="Z677" s="79"/>
      <c r="AA677" s="79"/>
      <c r="AB677" s="101">
        <v>110240000</v>
      </c>
      <c r="AC677" s="79"/>
      <c r="AD677" s="79"/>
      <c r="AE677" s="79"/>
      <c r="AF677" s="79"/>
      <c r="AG677" s="79"/>
      <c r="AH677" s="79"/>
      <c r="AI677" s="79"/>
      <c r="AJ677" s="79"/>
      <c r="AK677" s="71">
        <v>113547200</v>
      </c>
      <c r="AL677" s="79"/>
      <c r="AM677" s="79"/>
      <c r="AN677" s="79"/>
      <c r="AO677" s="101">
        <v>113547200</v>
      </c>
      <c r="AP677" s="79"/>
      <c r="AQ677" s="79"/>
      <c r="AR677" s="79"/>
      <c r="AS677" s="79"/>
      <c r="AT677" s="79"/>
      <c r="AU677" s="79"/>
      <c r="AV677" s="79"/>
      <c r="AW677" s="79"/>
      <c r="AX677" s="71">
        <v>116953616</v>
      </c>
      <c r="AY677" s="79"/>
      <c r="AZ677" s="79"/>
      <c r="BA677" s="79"/>
      <c r="BB677" s="101">
        <v>116953616</v>
      </c>
      <c r="BC677" s="79"/>
      <c r="BD677" s="79"/>
      <c r="BE677" s="79"/>
      <c r="BF677" s="79"/>
      <c r="BG677" s="79"/>
      <c r="BH677" s="79"/>
      <c r="BI677" s="79"/>
      <c r="BJ677" s="79"/>
      <c r="BK677" s="71">
        <v>120462224</v>
      </c>
      <c r="BL677" s="79"/>
      <c r="BM677" s="79"/>
      <c r="BN677" s="79"/>
      <c r="BO677" s="101">
        <v>120462224</v>
      </c>
      <c r="BP677" s="79"/>
      <c r="BQ677" s="79"/>
      <c r="BR677" s="79"/>
      <c r="BS677" s="79"/>
      <c r="BT677" s="79"/>
      <c r="BU677" s="79"/>
      <c r="BV677" s="79"/>
      <c r="BW677" s="79"/>
      <c r="BX677" s="71">
        <v>461203040</v>
      </c>
      <c r="BY677" s="73">
        <v>0</v>
      </c>
      <c r="BZ677" s="73">
        <v>0</v>
      </c>
      <c r="CA677" s="73">
        <v>0</v>
      </c>
      <c r="CB677" s="73">
        <v>461203040</v>
      </c>
      <c r="CC677" s="73">
        <v>0</v>
      </c>
      <c r="CD677" s="73">
        <v>0</v>
      </c>
      <c r="CE677" s="73">
        <v>0</v>
      </c>
      <c r="CF677" s="73">
        <v>0</v>
      </c>
      <c r="CG677" s="73">
        <v>0</v>
      </c>
      <c r="CH677" s="73">
        <v>0</v>
      </c>
      <c r="CI677" s="73">
        <v>0</v>
      </c>
      <c r="CJ677" s="73">
        <v>0</v>
      </c>
      <c r="CK677" s="63" t="s">
        <v>5120</v>
      </c>
      <c r="CL677" s="74" t="s">
        <v>1172</v>
      </c>
      <c r="CM677" s="74" t="s">
        <v>1173</v>
      </c>
      <c r="CN677" s="74" t="s">
        <v>296</v>
      </c>
      <c r="CO677" s="60">
        <v>3</v>
      </c>
      <c r="CP677" s="61" t="s">
        <v>3472</v>
      </c>
      <c r="CQ677" s="60">
        <v>307</v>
      </c>
      <c r="CR677" s="61" t="s">
        <v>4950</v>
      </c>
      <c r="CS677" s="60">
        <v>30703</v>
      </c>
      <c r="CT677" s="61" t="s">
        <v>5065</v>
      </c>
      <c r="CU677" s="62">
        <v>3070303</v>
      </c>
      <c r="CV677" s="63" t="s">
        <v>5121</v>
      </c>
      <c r="CW677" s="100" t="s">
        <v>5067</v>
      </c>
      <c r="CX677" s="100" t="s">
        <v>3472</v>
      </c>
      <c r="CY677" s="100" t="s">
        <v>4950</v>
      </c>
      <c r="CZ677" s="100" t="s">
        <v>5065</v>
      </c>
      <c r="DA677" s="100" t="s">
        <v>5121</v>
      </c>
    </row>
    <row r="678" spans="2:105" ht="191.25" hidden="1" x14ac:dyDescent="0.25">
      <c r="B678" s="99" t="s">
        <v>5122</v>
      </c>
      <c r="C678" s="75" t="s">
        <v>5123</v>
      </c>
      <c r="D678" s="63" t="s">
        <v>1201</v>
      </c>
      <c r="E678" s="65" t="s">
        <v>5059</v>
      </c>
      <c r="F678" s="63" t="s">
        <v>5060</v>
      </c>
      <c r="G678" s="62" t="s">
        <v>183</v>
      </c>
      <c r="H678" s="63" t="s">
        <v>1167</v>
      </c>
      <c r="I678" s="307" t="s">
        <v>185</v>
      </c>
      <c r="J678" s="311">
        <v>2015</v>
      </c>
      <c r="K678" s="310"/>
      <c r="L678" s="63" t="s">
        <v>242</v>
      </c>
      <c r="M678" s="63" t="s">
        <v>5124</v>
      </c>
      <c r="N678" s="63" t="s">
        <v>5125</v>
      </c>
      <c r="O678" s="63" t="s">
        <v>5126</v>
      </c>
      <c r="P678" s="164"/>
      <c r="Q678" s="63"/>
      <c r="R678" s="63"/>
      <c r="S678" s="68">
        <v>1</v>
      </c>
      <c r="T678" s="69">
        <v>0</v>
      </c>
      <c r="U678" s="69">
        <v>0</v>
      </c>
      <c r="V678" s="69">
        <v>1</v>
      </c>
      <c r="W678" s="69">
        <v>1</v>
      </c>
      <c r="X678" s="71">
        <v>0</v>
      </c>
      <c r="Y678" s="79"/>
      <c r="Z678" s="79"/>
      <c r="AA678" s="79"/>
      <c r="AB678" s="79"/>
      <c r="AC678" s="79"/>
      <c r="AD678" s="79"/>
      <c r="AE678" s="79"/>
      <c r="AF678" s="79"/>
      <c r="AG678" s="79"/>
      <c r="AH678" s="79"/>
      <c r="AI678" s="79"/>
      <c r="AJ678" s="79"/>
      <c r="AK678" s="71">
        <v>0</v>
      </c>
      <c r="AL678" s="79"/>
      <c r="AM678" s="79"/>
      <c r="AN678" s="79"/>
      <c r="AO678" s="79"/>
      <c r="AP678" s="79"/>
      <c r="AQ678" s="79"/>
      <c r="AR678" s="79"/>
      <c r="AS678" s="79"/>
      <c r="AT678" s="79"/>
      <c r="AU678" s="79"/>
      <c r="AV678" s="79"/>
      <c r="AW678" s="79"/>
      <c r="AX678" s="71">
        <v>50000000</v>
      </c>
      <c r="AY678" s="79">
        <v>50000000</v>
      </c>
      <c r="AZ678" s="79"/>
      <c r="BA678" s="79"/>
      <c r="BB678" s="79"/>
      <c r="BC678" s="79"/>
      <c r="BD678" s="79"/>
      <c r="BE678" s="79"/>
      <c r="BF678" s="79"/>
      <c r="BG678" s="79"/>
      <c r="BH678" s="79"/>
      <c r="BI678" s="79"/>
      <c r="BJ678" s="79"/>
      <c r="BK678" s="71">
        <v>53000000</v>
      </c>
      <c r="BL678" s="79">
        <v>53000000</v>
      </c>
      <c r="BM678" s="79"/>
      <c r="BN678" s="79"/>
      <c r="BO678" s="79"/>
      <c r="BP678" s="79"/>
      <c r="BQ678" s="79"/>
      <c r="BR678" s="79"/>
      <c r="BS678" s="79"/>
      <c r="BT678" s="79"/>
      <c r="BU678" s="79"/>
      <c r="BV678" s="79"/>
      <c r="BW678" s="79"/>
      <c r="BX678" s="71">
        <v>103000000</v>
      </c>
      <c r="BY678" s="73">
        <v>103000000</v>
      </c>
      <c r="BZ678" s="73">
        <v>0</v>
      </c>
      <c r="CA678" s="73">
        <v>0</v>
      </c>
      <c r="CB678" s="73">
        <v>0</v>
      </c>
      <c r="CC678" s="73">
        <v>0</v>
      </c>
      <c r="CD678" s="73">
        <v>0</v>
      </c>
      <c r="CE678" s="73">
        <v>0</v>
      </c>
      <c r="CF678" s="73">
        <v>0</v>
      </c>
      <c r="CG678" s="73">
        <v>0</v>
      </c>
      <c r="CH678" s="73">
        <v>0</v>
      </c>
      <c r="CI678" s="73">
        <v>0</v>
      </c>
      <c r="CJ678" s="73">
        <v>0</v>
      </c>
      <c r="CK678" s="63" t="s">
        <v>5127</v>
      </c>
      <c r="CL678" s="74" t="s">
        <v>1172</v>
      </c>
      <c r="CM678" s="74" t="s">
        <v>1173</v>
      </c>
      <c r="CN678" s="74" t="s">
        <v>296</v>
      </c>
      <c r="CO678" s="60">
        <v>3</v>
      </c>
      <c r="CP678" s="61" t="s">
        <v>3472</v>
      </c>
      <c r="CQ678" s="60">
        <v>307</v>
      </c>
      <c r="CR678" s="61" t="s">
        <v>4950</v>
      </c>
      <c r="CS678" s="60">
        <v>30703</v>
      </c>
      <c r="CT678" s="61" t="s">
        <v>5065</v>
      </c>
      <c r="CU678" s="62">
        <v>3070303</v>
      </c>
      <c r="CV678" s="63" t="s">
        <v>5121</v>
      </c>
      <c r="CW678" s="100" t="s">
        <v>5067</v>
      </c>
      <c r="CX678" s="100" t="s">
        <v>3472</v>
      </c>
      <c r="CY678" s="100" t="s">
        <v>4950</v>
      </c>
      <c r="CZ678" s="100" t="s">
        <v>5065</v>
      </c>
      <c r="DA678" s="100" t="s">
        <v>5121</v>
      </c>
    </row>
    <row r="679" spans="2:105" ht="191.25" hidden="1" x14ac:dyDescent="0.25">
      <c r="B679" s="99" t="s">
        <v>5128</v>
      </c>
      <c r="C679" s="179" t="s">
        <v>5129</v>
      </c>
      <c r="D679" s="117" t="s">
        <v>1148</v>
      </c>
      <c r="E679" s="65" t="s">
        <v>5059</v>
      </c>
      <c r="F679" s="63" t="s">
        <v>5060</v>
      </c>
      <c r="G679" s="62" t="s">
        <v>240</v>
      </c>
      <c r="H679" s="63" t="s">
        <v>592</v>
      </c>
      <c r="I679" s="307" t="s">
        <v>185</v>
      </c>
      <c r="J679" s="311">
        <v>2015</v>
      </c>
      <c r="K679" s="310">
        <v>1342</v>
      </c>
      <c r="L679" s="63" t="s">
        <v>242</v>
      </c>
      <c r="M679" s="63" t="s">
        <v>5130</v>
      </c>
      <c r="N679" s="63" t="s">
        <v>5131</v>
      </c>
      <c r="O679" s="63" t="s">
        <v>5132</v>
      </c>
      <c r="P679" s="164" t="s">
        <v>3979</v>
      </c>
      <c r="Q679" s="63" t="s">
        <v>5133</v>
      </c>
      <c r="R679" s="90"/>
      <c r="S679" s="68">
        <v>2000</v>
      </c>
      <c r="T679" s="91">
        <v>2000</v>
      </c>
      <c r="U679" s="91">
        <v>2000</v>
      </c>
      <c r="V679" s="91">
        <v>2000</v>
      </c>
      <c r="W679" s="91">
        <v>2000</v>
      </c>
      <c r="X679" s="71">
        <v>272535406.09734917</v>
      </c>
      <c r="Y679" s="180">
        <v>123880028.65594509</v>
      </c>
      <c r="Z679" s="180"/>
      <c r="AA679" s="180"/>
      <c r="AB679" s="180">
        <v>7157063.3966448279</v>
      </c>
      <c r="AC679" s="180"/>
      <c r="AD679" s="180"/>
      <c r="AE679" s="180"/>
      <c r="AF679" s="180">
        <v>64091281.147754714</v>
      </c>
      <c r="AG679" s="180">
        <v>77407032.897004545</v>
      </c>
      <c r="AH679" s="92"/>
      <c r="AI679" s="92"/>
      <c r="AJ679" s="92"/>
      <c r="AK679" s="71">
        <v>214641210.5203791</v>
      </c>
      <c r="AL679" s="180">
        <v>136268031.5215396</v>
      </c>
      <c r="AM679" s="180"/>
      <c r="AN679" s="180"/>
      <c r="AO679" s="180">
        <v>7872769.7363093104</v>
      </c>
      <c r="AP679" s="180"/>
      <c r="AQ679" s="180"/>
      <c r="AR679" s="180"/>
      <c r="AS679" s="180">
        <v>70500409.262530178</v>
      </c>
      <c r="AT679" s="180"/>
      <c r="AU679" s="92"/>
      <c r="AV679" s="92"/>
      <c r="AW679" s="92"/>
      <c r="AX679" s="71">
        <v>236105331.57241702</v>
      </c>
      <c r="AY679" s="180">
        <v>149894834.67369357</v>
      </c>
      <c r="AZ679" s="180"/>
      <c r="BA679" s="180"/>
      <c r="BB679" s="180">
        <v>8660046.7099402416</v>
      </c>
      <c r="BC679" s="180"/>
      <c r="BD679" s="180"/>
      <c r="BE679" s="180"/>
      <c r="BF679" s="180">
        <v>77550450.188783199</v>
      </c>
      <c r="BG679" s="180"/>
      <c r="BH679" s="92"/>
      <c r="BI679" s="92"/>
      <c r="BJ679" s="92"/>
      <c r="BK679" s="71">
        <v>259715864.72965872</v>
      </c>
      <c r="BL679" s="180">
        <v>164884318.14106292</v>
      </c>
      <c r="BM679" s="180"/>
      <c r="BN679" s="180"/>
      <c r="BO679" s="180">
        <v>9526051.3809342664</v>
      </c>
      <c r="BP679" s="180"/>
      <c r="BQ679" s="180"/>
      <c r="BR679" s="180"/>
      <c r="BS679" s="180">
        <v>85305495.207661524</v>
      </c>
      <c r="BT679" s="180"/>
      <c r="BU679" s="92"/>
      <c r="BV679" s="92"/>
      <c r="BW679" s="92"/>
      <c r="BX679" s="71">
        <v>982997812.9198041</v>
      </c>
      <c r="BY679" s="93">
        <v>574927212.99224114</v>
      </c>
      <c r="BZ679" s="93">
        <v>0</v>
      </c>
      <c r="CA679" s="93">
        <v>0</v>
      </c>
      <c r="CB679" s="93">
        <v>33215931.223828651</v>
      </c>
      <c r="CC679" s="93">
        <v>0</v>
      </c>
      <c r="CD679" s="93">
        <v>0</v>
      </c>
      <c r="CE679" s="93">
        <v>0</v>
      </c>
      <c r="CF679" s="93">
        <v>297447635.80672961</v>
      </c>
      <c r="CG679" s="93">
        <v>77407032.897004545</v>
      </c>
      <c r="CH679" s="93">
        <v>0</v>
      </c>
      <c r="CI679" s="93">
        <v>0</v>
      </c>
      <c r="CJ679" s="93">
        <v>0</v>
      </c>
      <c r="CK679" s="87" t="s">
        <v>5134</v>
      </c>
      <c r="CL679" s="90" t="s">
        <v>1154</v>
      </c>
      <c r="CM679" s="90" t="s">
        <v>1155</v>
      </c>
      <c r="CN679" s="90" t="s">
        <v>296</v>
      </c>
      <c r="CO679" s="84">
        <v>3</v>
      </c>
      <c r="CP679" s="85" t="s">
        <v>3472</v>
      </c>
      <c r="CQ679" s="84">
        <v>307</v>
      </c>
      <c r="CR679" s="85" t="s">
        <v>4950</v>
      </c>
      <c r="CS679" s="84">
        <v>30703</v>
      </c>
      <c r="CT679" s="85" t="s">
        <v>5065</v>
      </c>
      <c r="CU679" s="86">
        <v>3070303</v>
      </c>
      <c r="CV679" s="87" t="s">
        <v>5121</v>
      </c>
      <c r="CW679" s="100" t="s">
        <v>5067</v>
      </c>
      <c r="CX679" s="100" t="s">
        <v>3472</v>
      </c>
      <c r="CY679" s="100" t="s">
        <v>4950</v>
      </c>
      <c r="CZ679" s="100" t="s">
        <v>5065</v>
      </c>
      <c r="DA679" s="100" t="s">
        <v>5121</v>
      </c>
    </row>
    <row r="680" spans="2:105" ht="191.25" hidden="1" x14ac:dyDescent="0.25">
      <c r="B680" s="99" t="s">
        <v>5135</v>
      </c>
      <c r="C680" s="160" t="s">
        <v>5136</v>
      </c>
      <c r="D680" s="117" t="s">
        <v>1148</v>
      </c>
      <c r="E680" s="65" t="s">
        <v>5059</v>
      </c>
      <c r="F680" s="63" t="s">
        <v>5060</v>
      </c>
      <c r="G680" s="62" t="s">
        <v>240</v>
      </c>
      <c r="H680" s="63" t="s">
        <v>592</v>
      </c>
      <c r="I680" s="307" t="s">
        <v>185</v>
      </c>
      <c r="J680" s="311">
        <v>2015</v>
      </c>
      <c r="K680" s="310">
        <v>1208</v>
      </c>
      <c r="L680" s="63" t="s">
        <v>242</v>
      </c>
      <c r="M680" s="63" t="s">
        <v>5137</v>
      </c>
      <c r="N680" s="63" t="s">
        <v>5138</v>
      </c>
      <c r="O680" s="63" t="s">
        <v>5139</v>
      </c>
      <c r="P680" s="164" t="s">
        <v>3979</v>
      </c>
      <c r="Q680" s="63" t="s">
        <v>5133</v>
      </c>
      <c r="R680" s="63"/>
      <c r="S680" s="68">
        <v>1314</v>
      </c>
      <c r="T680" s="69">
        <v>1314</v>
      </c>
      <c r="U680" s="69">
        <v>1314</v>
      </c>
      <c r="V680" s="69">
        <v>1314</v>
      </c>
      <c r="W680" s="69">
        <v>1314</v>
      </c>
      <c r="X680" s="71">
        <v>9631434477.275526</v>
      </c>
      <c r="Y680" s="97">
        <v>4952539349.8953428</v>
      </c>
      <c r="Z680" s="79"/>
      <c r="AA680" s="79"/>
      <c r="AB680" s="97">
        <v>252931492.98138893</v>
      </c>
      <c r="AC680" s="79"/>
      <c r="AD680" s="79"/>
      <c r="AE680" s="79"/>
      <c r="AF680" s="97">
        <v>1644244988.1810999</v>
      </c>
      <c r="AG680" s="97">
        <v>2781718646.2176938</v>
      </c>
      <c r="AH680" s="79"/>
      <c r="AI680" s="79"/>
      <c r="AJ680" s="79"/>
      <c r="AK680" s="71">
        <v>10155090968.5</v>
      </c>
      <c r="AL680" s="78">
        <v>6150640923.8911562</v>
      </c>
      <c r="AM680" s="79"/>
      <c r="AN680" s="79"/>
      <c r="AO680" s="97">
        <v>278224642.27952784</v>
      </c>
      <c r="AP680" s="79"/>
      <c r="AQ680" s="79"/>
      <c r="AR680" s="79"/>
      <c r="AS680" s="97">
        <v>1808669486.9992099</v>
      </c>
      <c r="AT680" s="97">
        <v>1917555915.3301072</v>
      </c>
      <c r="AU680" s="79"/>
      <c r="AV680" s="79"/>
      <c r="AW680" s="79"/>
      <c r="AX680" s="71">
        <v>10609806018.38352</v>
      </c>
      <c r="AY680" s="78">
        <v>6396666560.8468027</v>
      </c>
      <c r="AZ680" s="97"/>
      <c r="BA680" s="97"/>
      <c r="BB680" s="97">
        <v>306047106.50748062</v>
      </c>
      <c r="BC680" s="97"/>
      <c r="BD680" s="97"/>
      <c r="BE680" s="97"/>
      <c r="BF680" s="97">
        <v>1989536435.699131</v>
      </c>
      <c r="BG680" s="97">
        <v>1917555915.3301072</v>
      </c>
      <c r="BH680" s="79"/>
      <c r="BI680" s="79"/>
      <c r="BJ680" s="79"/>
      <c r="BK680" s="71">
        <v>9177675119.7079468</v>
      </c>
      <c r="BL680" s="97">
        <v>6652533223.2806749</v>
      </c>
      <c r="BM680" s="97"/>
      <c r="BN680" s="97"/>
      <c r="BO680" s="97"/>
      <c r="BP680" s="97"/>
      <c r="BQ680" s="97"/>
      <c r="BR680" s="97"/>
      <c r="BS680" s="97">
        <v>2188490079.2690439</v>
      </c>
      <c r="BT680" s="97">
        <v>336651817.1582287</v>
      </c>
      <c r="BU680" s="79"/>
      <c r="BV680" s="79"/>
      <c r="BW680" s="79"/>
      <c r="BX680" s="71">
        <v>39574006583.866997</v>
      </c>
      <c r="BY680" s="73">
        <v>24152380057.913975</v>
      </c>
      <c r="BZ680" s="73">
        <v>0</v>
      </c>
      <c r="CA680" s="73">
        <v>0</v>
      </c>
      <c r="CB680" s="73">
        <v>837203241.76839733</v>
      </c>
      <c r="CC680" s="73">
        <v>0</v>
      </c>
      <c r="CD680" s="73">
        <v>0</v>
      </c>
      <c r="CE680" s="73">
        <v>0</v>
      </c>
      <c r="CF680" s="73">
        <v>7630940990.1484842</v>
      </c>
      <c r="CG680" s="73">
        <v>6953482294.0361376</v>
      </c>
      <c r="CH680" s="73">
        <v>0</v>
      </c>
      <c r="CI680" s="73">
        <v>0</v>
      </c>
      <c r="CJ680" s="73">
        <v>0</v>
      </c>
      <c r="CK680" s="63" t="s">
        <v>5140</v>
      </c>
      <c r="CL680" s="74" t="s">
        <v>1154</v>
      </c>
      <c r="CM680" s="74" t="s">
        <v>1155</v>
      </c>
      <c r="CN680" s="74" t="s">
        <v>296</v>
      </c>
      <c r="CO680" s="60">
        <v>3</v>
      </c>
      <c r="CP680" s="61" t="s">
        <v>3472</v>
      </c>
      <c r="CQ680" s="60">
        <v>307</v>
      </c>
      <c r="CR680" s="61" t="s">
        <v>4950</v>
      </c>
      <c r="CS680" s="60">
        <v>30703</v>
      </c>
      <c r="CT680" s="61" t="s">
        <v>5065</v>
      </c>
      <c r="CU680" s="62">
        <v>3070303</v>
      </c>
      <c r="CV680" s="63" t="s">
        <v>5121</v>
      </c>
      <c r="CW680" s="100" t="s">
        <v>5067</v>
      </c>
      <c r="CX680" s="100" t="s">
        <v>3472</v>
      </c>
      <c r="CY680" s="100" t="s">
        <v>4950</v>
      </c>
      <c r="CZ680" s="100" t="s">
        <v>5065</v>
      </c>
      <c r="DA680" s="100" t="s">
        <v>5121</v>
      </c>
    </row>
    <row r="681" spans="2:105" ht="191.25" hidden="1" x14ac:dyDescent="0.25">
      <c r="B681" s="99" t="s">
        <v>5141</v>
      </c>
      <c r="C681" s="65" t="s">
        <v>5142</v>
      </c>
      <c r="D681" s="63" t="s">
        <v>1800</v>
      </c>
      <c r="E681" s="65" t="s">
        <v>5059</v>
      </c>
      <c r="F681" s="63" t="s">
        <v>5060</v>
      </c>
      <c r="G681" s="62" t="s">
        <v>183</v>
      </c>
      <c r="H681" s="63" t="s">
        <v>1167</v>
      </c>
      <c r="I681" s="307" t="s">
        <v>185</v>
      </c>
      <c r="J681" s="311">
        <v>2015</v>
      </c>
      <c r="K681" s="310" t="s">
        <v>3657</v>
      </c>
      <c r="L681" s="63" t="s">
        <v>186</v>
      </c>
      <c r="M681" s="63" t="s">
        <v>5143</v>
      </c>
      <c r="N681" s="63" t="s">
        <v>5144</v>
      </c>
      <c r="O681" s="63" t="s">
        <v>5145</v>
      </c>
      <c r="P681" s="164" t="s">
        <v>3979</v>
      </c>
      <c r="Q681" s="63" t="s">
        <v>3206</v>
      </c>
      <c r="R681" s="63"/>
      <c r="S681" s="68">
        <v>20000</v>
      </c>
      <c r="T681" s="69">
        <v>5000</v>
      </c>
      <c r="U681" s="69">
        <v>10000</v>
      </c>
      <c r="V681" s="69">
        <v>15000</v>
      </c>
      <c r="W681" s="69">
        <v>20000</v>
      </c>
      <c r="X681" s="71">
        <v>2200000000</v>
      </c>
      <c r="Y681" s="101">
        <v>2200000000</v>
      </c>
      <c r="Z681" s="79"/>
      <c r="AA681" s="79"/>
      <c r="AB681" s="79"/>
      <c r="AC681" s="101"/>
      <c r="AD681" s="79"/>
      <c r="AE681" s="79"/>
      <c r="AF681" s="79"/>
      <c r="AG681" s="79"/>
      <c r="AH681" s="79"/>
      <c r="AI681" s="79"/>
      <c r="AJ681" s="79"/>
      <c r="AK681" s="71">
        <v>1800000000</v>
      </c>
      <c r="AL681" s="79"/>
      <c r="AM681" s="79"/>
      <c r="AN681" s="79"/>
      <c r="AO681" s="79"/>
      <c r="AP681" s="79">
        <v>1800000000</v>
      </c>
      <c r="AQ681" s="79"/>
      <c r="AR681" s="79"/>
      <c r="AS681" s="79"/>
      <c r="AT681" s="79"/>
      <c r="AU681" s="79"/>
      <c r="AV681" s="79"/>
      <c r="AW681" s="79"/>
      <c r="AX681" s="71">
        <v>2500000000</v>
      </c>
      <c r="AY681" s="101">
        <v>2500000000</v>
      </c>
      <c r="AZ681" s="79"/>
      <c r="BA681" s="79"/>
      <c r="BB681" s="79"/>
      <c r="BC681" s="101"/>
      <c r="BD681" s="79"/>
      <c r="BE681" s="79"/>
      <c r="BF681" s="79"/>
      <c r="BG681" s="79"/>
      <c r="BH681" s="79"/>
      <c r="BI681" s="79"/>
      <c r="BJ681" s="79"/>
      <c r="BK681" s="71">
        <v>2800000000</v>
      </c>
      <c r="BL681" s="101">
        <v>2800000000</v>
      </c>
      <c r="BM681" s="79"/>
      <c r="BN681" s="79"/>
      <c r="BO681" s="79"/>
      <c r="BP681" s="101"/>
      <c r="BQ681" s="79"/>
      <c r="BR681" s="79"/>
      <c r="BS681" s="79"/>
      <c r="BT681" s="79"/>
      <c r="BU681" s="79"/>
      <c r="BV681" s="79"/>
      <c r="BW681" s="79"/>
      <c r="BX681" s="71">
        <v>9300000000</v>
      </c>
      <c r="BY681" s="73">
        <v>7500000000</v>
      </c>
      <c r="BZ681" s="73">
        <v>0</v>
      </c>
      <c r="CA681" s="73">
        <v>0</v>
      </c>
      <c r="CB681" s="73">
        <v>0</v>
      </c>
      <c r="CC681" s="73">
        <v>1800000000</v>
      </c>
      <c r="CD681" s="73">
        <v>0</v>
      </c>
      <c r="CE681" s="73">
        <v>0</v>
      </c>
      <c r="CF681" s="73">
        <v>0</v>
      </c>
      <c r="CG681" s="73">
        <v>0</v>
      </c>
      <c r="CH681" s="73">
        <v>0</v>
      </c>
      <c r="CI681" s="73">
        <v>0</v>
      </c>
      <c r="CJ681" s="73">
        <v>0</v>
      </c>
      <c r="CK681" s="63" t="s">
        <v>5146</v>
      </c>
      <c r="CL681" s="74" t="s">
        <v>1172</v>
      </c>
      <c r="CM681" s="74" t="s">
        <v>1173</v>
      </c>
      <c r="CN681" s="74" t="s">
        <v>296</v>
      </c>
      <c r="CO681" s="60">
        <v>3</v>
      </c>
      <c r="CP681" s="61" t="s">
        <v>3472</v>
      </c>
      <c r="CQ681" s="60">
        <v>307</v>
      </c>
      <c r="CR681" s="61" t="s">
        <v>4950</v>
      </c>
      <c r="CS681" s="60">
        <v>30703</v>
      </c>
      <c r="CT681" s="61" t="s">
        <v>5065</v>
      </c>
      <c r="CU681" s="62">
        <v>3070303</v>
      </c>
      <c r="CV681" s="63" t="s">
        <v>5121</v>
      </c>
      <c r="CW681" s="100" t="s">
        <v>5067</v>
      </c>
      <c r="CX681" s="100" t="s">
        <v>3472</v>
      </c>
      <c r="CY681" s="100" t="s">
        <v>4950</v>
      </c>
      <c r="CZ681" s="100" t="s">
        <v>5065</v>
      </c>
      <c r="DA681" s="100" t="s">
        <v>5121</v>
      </c>
    </row>
    <row r="682" spans="2:105" ht="191.25" hidden="1" x14ac:dyDescent="0.25">
      <c r="B682" s="99" t="s">
        <v>5147</v>
      </c>
      <c r="C682" s="160" t="s">
        <v>5148</v>
      </c>
      <c r="D682" s="117" t="s">
        <v>1148</v>
      </c>
      <c r="E682" s="65" t="s">
        <v>5059</v>
      </c>
      <c r="F682" s="63" t="s">
        <v>5060</v>
      </c>
      <c r="G682" s="62" t="s">
        <v>240</v>
      </c>
      <c r="H682" s="63" t="s">
        <v>592</v>
      </c>
      <c r="I682" s="307" t="s">
        <v>185</v>
      </c>
      <c r="J682" s="311">
        <v>2015</v>
      </c>
      <c r="K682" s="310">
        <v>300</v>
      </c>
      <c r="L682" s="63" t="s">
        <v>242</v>
      </c>
      <c r="M682" s="63" t="s">
        <v>5149</v>
      </c>
      <c r="N682" s="63" t="s">
        <v>5150</v>
      </c>
      <c r="O682" s="63" t="s">
        <v>5151</v>
      </c>
      <c r="P682" s="164"/>
      <c r="Q682" s="63"/>
      <c r="R682" s="63"/>
      <c r="S682" s="68">
        <v>320</v>
      </c>
      <c r="T682" s="69">
        <v>320</v>
      </c>
      <c r="U682" s="69">
        <v>320</v>
      </c>
      <c r="V682" s="69">
        <v>320</v>
      </c>
      <c r="W682" s="69">
        <v>320</v>
      </c>
      <c r="X682" s="71">
        <v>1652278650.7725215</v>
      </c>
      <c r="Y682" s="97">
        <v>1153475866.2504594</v>
      </c>
      <c r="Z682" s="97"/>
      <c r="AA682" s="97"/>
      <c r="AB682" s="97">
        <v>85728925.157983661</v>
      </c>
      <c r="AC682" s="97"/>
      <c r="AD682" s="97"/>
      <c r="AE682" s="97"/>
      <c r="AF682" s="97">
        <v>413073859.36407846</v>
      </c>
      <c r="AG682" s="97"/>
      <c r="AH682" s="79"/>
      <c r="AI682" s="79"/>
      <c r="AJ682" s="79"/>
      <c r="AK682" s="71">
        <v>1982734380.9270258</v>
      </c>
      <c r="AL682" s="97">
        <v>1384171039.5005512</v>
      </c>
      <c r="AM682" s="97"/>
      <c r="AN682" s="97"/>
      <c r="AO682" s="97">
        <v>102874710.1895804</v>
      </c>
      <c r="AP682" s="97"/>
      <c r="AQ682" s="97"/>
      <c r="AR682" s="97"/>
      <c r="AS682" s="97">
        <v>495688631.23689413</v>
      </c>
      <c r="AT682" s="97"/>
      <c r="AU682" s="79"/>
      <c r="AV682" s="79"/>
      <c r="AW682" s="79"/>
      <c r="AX682" s="71">
        <v>2379281257.1124306</v>
      </c>
      <c r="AY682" s="97">
        <v>1661005247.4006615</v>
      </c>
      <c r="AZ682" s="97"/>
      <c r="BA682" s="97"/>
      <c r="BB682" s="97">
        <v>123449652.22749647</v>
      </c>
      <c r="BC682" s="97"/>
      <c r="BD682" s="97"/>
      <c r="BE682" s="97"/>
      <c r="BF682" s="97">
        <v>594826357.48427296</v>
      </c>
      <c r="BG682" s="97"/>
      <c r="BH682" s="79"/>
      <c r="BI682" s="79"/>
      <c r="BJ682" s="79"/>
      <c r="BK682" s="71">
        <v>2855137508.5349169</v>
      </c>
      <c r="BL682" s="97">
        <v>1993206296.8807938</v>
      </c>
      <c r="BM682" s="97"/>
      <c r="BN682" s="97"/>
      <c r="BO682" s="97">
        <v>148139582.67299578</v>
      </c>
      <c r="BP682" s="97"/>
      <c r="BQ682" s="97"/>
      <c r="BR682" s="97"/>
      <c r="BS682" s="97">
        <v>713791628.9811275</v>
      </c>
      <c r="BT682" s="97"/>
      <c r="BU682" s="79"/>
      <c r="BV682" s="79"/>
      <c r="BW682" s="79"/>
      <c r="BX682" s="71">
        <v>8869431797.3468952</v>
      </c>
      <c r="BY682" s="73">
        <v>6191858450.0324659</v>
      </c>
      <c r="BZ682" s="73">
        <v>0</v>
      </c>
      <c r="CA682" s="73">
        <v>0</v>
      </c>
      <c r="CB682" s="73">
        <v>460192870.24805629</v>
      </c>
      <c r="CC682" s="73">
        <v>0</v>
      </c>
      <c r="CD682" s="73">
        <v>0</v>
      </c>
      <c r="CE682" s="73">
        <v>0</v>
      </c>
      <c r="CF682" s="73">
        <v>2217380477.0663729</v>
      </c>
      <c r="CG682" s="73">
        <v>0</v>
      </c>
      <c r="CH682" s="73">
        <v>0</v>
      </c>
      <c r="CI682" s="73">
        <v>0</v>
      </c>
      <c r="CJ682" s="73">
        <v>0</v>
      </c>
      <c r="CK682" s="63" t="s">
        <v>5152</v>
      </c>
      <c r="CL682" s="74" t="s">
        <v>1154</v>
      </c>
      <c r="CM682" s="74" t="s">
        <v>1155</v>
      </c>
      <c r="CN682" s="74" t="s">
        <v>296</v>
      </c>
      <c r="CO682" s="60">
        <v>3</v>
      </c>
      <c r="CP682" s="61" t="s">
        <v>3472</v>
      </c>
      <c r="CQ682" s="60">
        <v>307</v>
      </c>
      <c r="CR682" s="61" t="s">
        <v>4950</v>
      </c>
      <c r="CS682" s="60">
        <v>30703</v>
      </c>
      <c r="CT682" s="61" t="s">
        <v>5065</v>
      </c>
      <c r="CU682" s="62">
        <v>3070303</v>
      </c>
      <c r="CV682" s="63" t="s">
        <v>5121</v>
      </c>
      <c r="CW682" s="100" t="s">
        <v>5067</v>
      </c>
      <c r="CX682" s="100" t="s">
        <v>3472</v>
      </c>
      <c r="CY682" s="100" t="s">
        <v>4950</v>
      </c>
      <c r="CZ682" s="100" t="s">
        <v>5065</v>
      </c>
      <c r="DA682" s="100" t="s">
        <v>5121</v>
      </c>
    </row>
    <row r="683" spans="2:105" ht="191.25" hidden="1" x14ac:dyDescent="0.25">
      <c r="B683" s="99" t="s">
        <v>5153</v>
      </c>
      <c r="C683" s="160" t="s">
        <v>5154</v>
      </c>
      <c r="D683" s="117" t="s">
        <v>1148</v>
      </c>
      <c r="E683" s="65" t="s">
        <v>5059</v>
      </c>
      <c r="F683" s="63" t="s">
        <v>5060</v>
      </c>
      <c r="G683" s="62" t="s">
        <v>183</v>
      </c>
      <c r="H683" s="63" t="s">
        <v>592</v>
      </c>
      <c r="I683" s="307" t="s">
        <v>185</v>
      </c>
      <c r="J683" s="311">
        <v>2015</v>
      </c>
      <c r="K683" s="310" t="s">
        <v>3657</v>
      </c>
      <c r="L683" s="63" t="s">
        <v>242</v>
      </c>
      <c r="M683" s="63" t="s">
        <v>5155</v>
      </c>
      <c r="N683" s="63" t="s">
        <v>5156</v>
      </c>
      <c r="O683" s="63" t="s">
        <v>5157</v>
      </c>
      <c r="P683" s="164" t="s">
        <v>3979</v>
      </c>
      <c r="Q683" s="63" t="s">
        <v>5158</v>
      </c>
      <c r="R683" s="63"/>
      <c r="S683" s="68">
        <v>7</v>
      </c>
      <c r="T683" s="69">
        <v>1</v>
      </c>
      <c r="U683" s="69">
        <v>3</v>
      </c>
      <c r="V683" s="69">
        <v>5</v>
      </c>
      <c r="W683" s="69">
        <v>7</v>
      </c>
      <c r="X683" s="71">
        <v>55000000</v>
      </c>
      <c r="Y683" s="97">
        <v>55000000</v>
      </c>
      <c r="Z683" s="79"/>
      <c r="AA683" s="79"/>
      <c r="AB683" s="79"/>
      <c r="AC683" s="79"/>
      <c r="AD683" s="79"/>
      <c r="AE683" s="79"/>
      <c r="AF683" s="79"/>
      <c r="AG683" s="79"/>
      <c r="AH683" s="79"/>
      <c r="AI683" s="79"/>
      <c r="AJ683" s="79"/>
      <c r="AK683" s="71">
        <v>110000000</v>
      </c>
      <c r="AL683" s="97">
        <v>110000000</v>
      </c>
      <c r="AM683" s="79"/>
      <c r="AN683" s="79"/>
      <c r="AO683" s="79"/>
      <c r="AP683" s="79"/>
      <c r="AQ683" s="79"/>
      <c r="AR683" s="79"/>
      <c r="AS683" s="79"/>
      <c r="AT683" s="79"/>
      <c r="AU683" s="79"/>
      <c r="AV683" s="79"/>
      <c r="AW683" s="79"/>
      <c r="AX683" s="71">
        <v>110000000</v>
      </c>
      <c r="AY683" s="97">
        <v>110000000</v>
      </c>
      <c r="AZ683" s="79"/>
      <c r="BA683" s="79"/>
      <c r="BB683" s="79"/>
      <c r="BC683" s="79"/>
      <c r="BD683" s="79"/>
      <c r="BE683" s="79"/>
      <c r="BF683" s="79"/>
      <c r="BG683" s="79"/>
      <c r="BH683" s="79"/>
      <c r="BI683" s="79"/>
      <c r="BJ683" s="79"/>
      <c r="BK683" s="71">
        <v>110000000</v>
      </c>
      <c r="BL683" s="97">
        <v>110000000</v>
      </c>
      <c r="BM683" s="79"/>
      <c r="BN683" s="79"/>
      <c r="BO683" s="79"/>
      <c r="BP683" s="79"/>
      <c r="BQ683" s="79"/>
      <c r="BR683" s="79"/>
      <c r="BS683" s="79"/>
      <c r="BT683" s="79"/>
      <c r="BU683" s="79"/>
      <c r="BV683" s="79"/>
      <c r="BW683" s="79"/>
      <c r="BX683" s="71">
        <v>385000000</v>
      </c>
      <c r="BY683" s="73">
        <v>385000000</v>
      </c>
      <c r="BZ683" s="73">
        <v>0</v>
      </c>
      <c r="CA683" s="73">
        <v>0</v>
      </c>
      <c r="CB683" s="73">
        <v>0</v>
      </c>
      <c r="CC683" s="73">
        <v>0</v>
      </c>
      <c r="CD683" s="73">
        <v>0</v>
      </c>
      <c r="CE683" s="73">
        <v>0</v>
      </c>
      <c r="CF683" s="73">
        <v>0</v>
      </c>
      <c r="CG683" s="73">
        <v>0</v>
      </c>
      <c r="CH683" s="73">
        <v>0</v>
      </c>
      <c r="CI683" s="73">
        <v>0</v>
      </c>
      <c r="CJ683" s="73">
        <v>0</v>
      </c>
      <c r="CK683" s="63" t="s">
        <v>5159</v>
      </c>
      <c r="CL683" s="74" t="s">
        <v>1154</v>
      </c>
      <c r="CM683" s="74" t="s">
        <v>1155</v>
      </c>
      <c r="CN683" s="74" t="s">
        <v>296</v>
      </c>
      <c r="CO683" s="60">
        <v>3</v>
      </c>
      <c r="CP683" s="61" t="s">
        <v>3472</v>
      </c>
      <c r="CQ683" s="60">
        <v>307</v>
      </c>
      <c r="CR683" s="61" t="s">
        <v>4950</v>
      </c>
      <c r="CS683" s="60">
        <v>30703</v>
      </c>
      <c r="CT683" s="61" t="s">
        <v>5065</v>
      </c>
      <c r="CU683" s="62">
        <v>3070303</v>
      </c>
      <c r="CV683" s="63" t="s">
        <v>5121</v>
      </c>
      <c r="CW683" s="100" t="s">
        <v>5067</v>
      </c>
      <c r="CX683" s="100" t="s">
        <v>3472</v>
      </c>
      <c r="CY683" s="100" t="s">
        <v>4950</v>
      </c>
      <c r="CZ683" s="100" t="s">
        <v>5065</v>
      </c>
      <c r="DA683" s="100" t="s">
        <v>5121</v>
      </c>
    </row>
    <row r="684" spans="2:105" ht="191.25" hidden="1" x14ac:dyDescent="0.25">
      <c r="B684" s="99" t="s">
        <v>5160</v>
      </c>
      <c r="C684" s="160" t="s">
        <v>5161</v>
      </c>
      <c r="D684" s="117" t="s">
        <v>1148</v>
      </c>
      <c r="E684" s="65" t="s">
        <v>5059</v>
      </c>
      <c r="F684" s="63" t="s">
        <v>5060</v>
      </c>
      <c r="G684" s="62" t="s">
        <v>183</v>
      </c>
      <c r="H684" s="63" t="s">
        <v>592</v>
      </c>
      <c r="I684" s="307" t="s">
        <v>185</v>
      </c>
      <c r="J684" s="311">
        <v>2015</v>
      </c>
      <c r="K684" s="310" t="s">
        <v>3657</v>
      </c>
      <c r="L684" s="63" t="s">
        <v>242</v>
      </c>
      <c r="M684" s="63" t="s">
        <v>5162</v>
      </c>
      <c r="N684" s="63" t="s">
        <v>5163</v>
      </c>
      <c r="O684" s="63" t="s">
        <v>5164</v>
      </c>
      <c r="P684" s="164" t="s">
        <v>3979</v>
      </c>
      <c r="Q684" s="63" t="s">
        <v>5165</v>
      </c>
      <c r="R684" s="63"/>
      <c r="S684" s="68">
        <v>1</v>
      </c>
      <c r="T684" s="69">
        <v>0</v>
      </c>
      <c r="U684" s="69">
        <v>1</v>
      </c>
      <c r="V684" s="69">
        <v>1</v>
      </c>
      <c r="W684" s="69">
        <v>1</v>
      </c>
      <c r="X684" s="71">
        <v>0</v>
      </c>
      <c r="Y684" s="79"/>
      <c r="Z684" s="79"/>
      <c r="AA684" s="79"/>
      <c r="AB684" s="79"/>
      <c r="AC684" s="79"/>
      <c r="AD684" s="79"/>
      <c r="AE684" s="79"/>
      <c r="AF684" s="79"/>
      <c r="AG684" s="79"/>
      <c r="AH684" s="79"/>
      <c r="AI684" s="79"/>
      <c r="AJ684" s="79"/>
      <c r="AK684" s="71">
        <v>350000000</v>
      </c>
      <c r="AL684" s="97">
        <v>350000000</v>
      </c>
      <c r="AM684" s="79"/>
      <c r="AN684" s="79"/>
      <c r="AO684" s="79"/>
      <c r="AP684" s="79"/>
      <c r="AQ684" s="79"/>
      <c r="AR684" s="79"/>
      <c r="AS684" s="79"/>
      <c r="AT684" s="79"/>
      <c r="AU684" s="79"/>
      <c r="AV684" s="79"/>
      <c r="AW684" s="79"/>
      <c r="AX684" s="71">
        <v>0</v>
      </c>
      <c r="AY684" s="79"/>
      <c r="AZ684" s="79"/>
      <c r="BA684" s="79"/>
      <c r="BB684" s="79"/>
      <c r="BC684" s="79"/>
      <c r="BD684" s="79"/>
      <c r="BE684" s="79"/>
      <c r="BF684" s="79"/>
      <c r="BG684" s="79"/>
      <c r="BH684" s="79"/>
      <c r="BI684" s="79"/>
      <c r="BJ684" s="79"/>
      <c r="BK684" s="71">
        <v>0</v>
      </c>
      <c r="BL684" s="79"/>
      <c r="BM684" s="79"/>
      <c r="BN684" s="79"/>
      <c r="BO684" s="79"/>
      <c r="BP684" s="79"/>
      <c r="BQ684" s="79"/>
      <c r="BR684" s="79"/>
      <c r="BS684" s="79"/>
      <c r="BT684" s="79"/>
      <c r="BU684" s="79"/>
      <c r="BV684" s="79"/>
      <c r="BW684" s="79"/>
      <c r="BX684" s="71">
        <v>350000000</v>
      </c>
      <c r="BY684" s="73">
        <v>350000000</v>
      </c>
      <c r="BZ684" s="73">
        <v>0</v>
      </c>
      <c r="CA684" s="73">
        <v>0</v>
      </c>
      <c r="CB684" s="73">
        <v>0</v>
      </c>
      <c r="CC684" s="73">
        <v>0</v>
      </c>
      <c r="CD684" s="73">
        <v>0</v>
      </c>
      <c r="CE684" s="73">
        <v>0</v>
      </c>
      <c r="CF684" s="73">
        <v>0</v>
      </c>
      <c r="CG684" s="73">
        <v>0</v>
      </c>
      <c r="CH684" s="73">
        <v>0</v>
      </c>
      <c r="CI684" s="73">
        <v>0</v>
      </c>
      <c r="CJ684" s="73">
        <v>0</v>
      </c>
      <c r="CK684" s="63" t="s">
        <v>5166</v>
      </c>
      <c r="CL684" s="74" t="s">
        <v>1154</v>
      </c>
      <c r="CM684" s="74" t="s">
        <v>1155</v>
      </c>
      <c r="CN684" s="74" t="s">
        <v>296</v>
      </c>
      <c r="CO684" s="60">
        <v>3</v>
      </c>
      <c r="CP684" s="61" t="s">
        <v>3472</v>
      </c>
      <c r="CQ684" s="60">
        <v>307</v>
      </c>
      <c r="CR684" s="61" t="s">
        <v>4950</v>
      </c>
      <c r="CS684" s="60">
        <v>30703</v>
      </c>
      <c r="CT684" s="61" t="s">
        <v>5065</v>
      </c>
      <c r="CU684" s="62">
        <v>3070303</v>
      </c>
      <c r="CV684" s="63" t="s">
        <v>5121</v>
      </c>
      <c r="CW684" s="100" t="s">
        <v>5067</v>
      </c>
      <c r="CX684" s="100" t="s">
        <v>3472</v>
      </c>
      <c r="CY684" s="100" t="s">
        <v>4950</v>
      </c>
      <c r="CZ684" s="100" t="s">
        <v>5065</v>
      </c>
      <c r="DA684" s="100" t="s">
        <v>5121</v>
      </c>
    </row>
    <row r="685" spans="2:105" ht="191.25" hidden="1" x14ac:dyDescent="0.25">
      <c r="B685" s="99" t="s">
        <v>5167</v>
      </c>
      <c r="C685" s="160" t="s">
        <v>5168</v>
      </c>
      <c r="D685" s="117" t="s">
        <v>1148</v>
      </c>
      <c r="E685" s="65" t="s">
        <v>5059</v>
      </c>
      <c r="F685" s="63" t="s">
        <v>5060</v>
      </c>
      <c r="G685" s="62" t="s">
        <v>240</v>
      </c>
      <c r="H685" s="63" t="s">
        <v>592</v>
      </c>
      <c r="I685" s="307" t="s">
        <v>529</v>
      </c>
      <c r="J685" s="311">
        <v>2015</v>
      </c>
      <c r="K685" s="310">
        <v>2</v>
      </c>
      <c r="L685" s="63" t="s">
        <v>242</v>
      </c>
      <c r="M685" s="63" t="s">
        <v>5169</v>
      </c>
      <c r="N685" s="63" t="s">
        <v>5170</v>
      </c>
      <c r="O685" s="63" t="s">
        <v>5171</v>
      </c>
      <c r="P685" s="164" t="s">
        <v>3979</v>
      </c>
      <c r="Q685" s="63" t="s">
        <v>5172</v>
      </c>
      <c r="R685" s="63"/>
      <c r="S685" s="68">
        <v>2</v>
      </c>
      <c r="T685" s="69">
        <v>2</v>
      </c>
      <c r="U685" s="69">
        <v>2</v>
      </c>
      <c r="V685" s="69">
        <v>2</v>
      </c>
      <c r="W685" s="69">
        <v>2</v>
      </c>
      <c r="X685" s="71">
        <v>69783520.019719616</v>
      </c>
      <c r="Y685" s="97">
        <v>68207931.017669886</v>
      </c>
      <c r="Z685" s="97"/>
      <c r="AA685" s="97"/>
      <c r="AB685" s="97">
        <v>1575589.0020497264</v>
      </c>
      <c r="AC685" s="97"/>
      <c r="AD685" s="97"/>
      <c r="AE685" s="97"/>
      <c r="AF685" s="97"/>
      <c r="AG685" s="97"/>
      <c r="AH685" s="79"/>
      <c r="AI685" s="79"/>
      <c r="AJ685" s="79"/>
      <c r="AK685" s="71">
        <v>76761872.021691576</v>
      </c>
      <c r="AL685" s="97">
        <v>75028724.119436875</v>
      </c>
      <c r="AM685" s="97"/>
      <c r="AN685" s="97"/>
      <c r="AO685" s="97">
        <v>1733147.902254699</v>
      </c>
      <c r="AP685" s="97"/>
      <c r="AQ685" s="97"/>
      <c r="AR685" s="97"/>
      <c r="AS685" s="97"/>
      <c r="AT685" s="97"/>
      <c r="AU685" s="79"/>
      <c r="AV685" s="79"/>
      <c r="AW685" s="79"/>
      <c r="AX685" s="71">
        <v>84438059.223860726</v>
      </c>
      <c r="AY685" s="97">
        <v>82531596.531380564</v>
      </c>
      <c r="AZ685" s="97"/>
      <c r="BA685" s="97"/>
      <c r="BB685" s="97">
        <v>1906462.692480169</v>
      </c>
      <c r="BC685" s="97"/>
      <c r="BD685" s="97"/>
      <c r="BE685" s="97"/>
      <c r="BF685" s="97"/>
      <c r="BG685" s="97"/>
      <c r="BH685" s="79"/>
      <c r="BI685" s="79"/>
      <c r="BJ685" s="79"/>
      <c r="BK685" s="71">
        <v>92881865.146246806</v>
      </c>
      <c r="BL685" s="97">
        <v>90784756.18451862</v>
      </c>
      <c r="BM685" s="97"/>
      <c r="BN685" s="97"/>
      <c r="BO685" s="97">
        <v>2097108.9617281859</v>
      </c>
      <c r="BP685" s="97"/>
      <c r="BQ685" s="97"/>
      <c r="BR685" s="97"/>
      <c r="BS685" s="97"/>
      <c r="BT685" s="97"/>
      <c r="BU685" s="79"/>
      <c r="BV685" s="79"/>
      <c r="BW685" s="79"/>
      <c r="BX685" s="71">
        <v>323865316.41151875</v>
      </c>
      <c r="BY685" s="73">
        <v>316553007.85300595</v>
      </c>
      <c r="BZ685" s="73">
        <v>0</v>
      </c>
      <c r="CA685" s="73">
        <v>0</v>
      </c>
      <c r="CB685" s="73">
        <v>7312308.5585127808</v>
      </c>
      <c r="CC685" s="73">
        <v>0</v>
      </c>
      <c r="CD685" s="73">
        <v>0</v>
      </c>
      <c r="CE685" s="73">
        <v>0</v>
      </c>
      <c r="CF685" s="73">
        <v>0</v>
      </c>
      <c r="CG685" s="73">
        <v>0</v>
      </c>
      <c r="CH685" s="73">
        <v>0</v>
      </c>
      <c r="CI685" s="73">
        <v>0</v>
      </c>
      <c r="CJ685" s="73">
        <v>0</v>
      </c>
      <c r="CK685" s="63" t="s">
        <v>5173</v>
      </c>
      <c r="CL685" s="74" t="s">
        <v>1154</v>
      </c>
      <c r="CM685" s="74" t="s">
        <v>1155</v>
      </c>
      <c r="CN685" s="74" t="s">
        <v>296</v>
      </c>
      <c r="CO685" s="60">
        <v>3</v>
      </c>
      <c r="CP685" s="61" t="s">
        <v>3472</v>
      </c>
      <c r="CQ685" s="60">
        <v>307</v>
      </c>
      <c r="CR685" s="61" t="s">
        <v>4950</v>
      </c>
      <c r="CS685" s="60">
        <v>30703</v>
      </c>
      <c r="CT685" s="61" t="s">
        <v>5065</v>
      </c>
      <c r="CU685" s="62">
        <v>3070303</v>
      </c>
      <c r="CV685" s="63" t="s">
        <v>5121</v>
      </c>
      <c r="CW685" s="100" t="s">
        <v>5067</v>
      </c>
      <c r="CX685" s="100" t="s">
        <v>3472</v>
      </c>
      <c r="CY685" s="100" t="s">
        <v>4950</v>
      </c>
      <c r="CZ685" s="100" t="s">
        <v>5065</v>
      </c>
      <c r="DA685" s="100" t="s">
        <v>5121</v>
      </c>
    </row>
    <row r="686" spans="2:105" ht="191.25" hidden="1" x14ac:dyDescent="0.25">
      <c r="B686" s="99" t="s">
        <v>5174</v>
      </c>
      <c r="C686" s="160" t="s">
        <v>5175</v>
      </c>
      <c r="D686" s="117" t="s">
        <v>1148</v>
      </c>
      <c r="E686" s="65" t="s">
        <v>5059</v>
      </c>
      <c r="F686" s="63" t="s">
        <v>5060</v>
      </c>
      <c r="G686" s="62" t="s">
        <v>183</v>
      </c>
      <c r="H686" s="63" t="s">
        <v>592</v>
      </c>
      <c r="I686" s="307" t="s">
        <v>185</v>
      </c>
      <c r="J686" s="311">
        <v>2015</v>
      </c>
      <c r="K686" s="310">
        <v>2</v>
      </c>
      <c r="L686" s="63" t="s">
        <v>242</v>
      </c>
      <c r="M686" s="63" t="s">
        <v>5176</v>
      </c>
      <c r="N686" s="63" t="s">
        <v>5177</v>
      </c>
      <c r="O686" s="63" t="s">
        <v>5178</v>
      </c>
      <c r="P686" s="164"/>
      <c r="Q686" s="63"/>
      <c r="R686" s="63"/>
      <c r="S686" s="68">
        <v>6</v>
      </c>
      <c r="T686" s="69">
        <v>2</v>
      </c>
      <c r="U686" s="69">
        <v>3</v>
      </c>
      <c r="V686" s="69">
        <v>5</v>
      </c>
      <c r="W686" s="69">
        <v>6</v>
      </c>
      <c r="X686" s="71">
        <v>72143893.212553561</v>
      </c>
      <c r="Y686" s="97">
        <v>43196219.058732897</v>
      </c>
      <c r="Z686" s="97"/>
      <c r="AA686" s="97"/>
      <c r="AB686" s="97">
        <v>3743205.4326507594</v>
      </c>
      <c r="AC686" s="97"/>
      <c r="AD686" s="97"/>
      <c r="AE686" s="97"/>
      <c r="AF686" s="97">
        <v>25204468.721169911</v>
      </c>
      <c r="AG686" s="97"/>
      <c r="AH686" s="79"/>
      <c r="AI686" s="79"/>
      <c r="AJ686" s="79"/>
      <c r="AK686" s="71">
        <v>79358282.533808917</v>
      </c>
      <c r="AL686" s="97">
        <v>47515840.964606188</v>
      </c>
      <c r="AM686" s="97"/>
      <c r="AN686" s="97"/>
      <c r="AO686" s="97">
        <v>4117525.9759158352</v>
      </c>
      <c r="AP686" s="97"/>
      <c r="AQ686" s="97"/>
      <c r="AR686" s="97"/>
      <c r="AS686" s="97">
        <v>27724915.593286902</v>
      </c>
      <c r="AT686" s="97"/>
      <c r="AU686" s="79"/>
      <c r="AV686" s="79"/>
      <c r="AW686" s="79"/>
      <c r="AX686" s="71">
        <v>87294110.787189811</v>
      </c>
      <c r="AY686" s="97">
        <v>52267425.061066806</v>
      </c>
      <c r="AZ686" s="97"/>
      <c r="BA686" s="97"/>
      <c r="BB686" s="97">
        <v>4529278.5735074189</v>
      </c>
      <c r="BC686" s="97"/>
      <c r="BD686" s="97"/>
      <c r="BE686" s="97"/>
      <c r="BF686" s="97">
        <v>30497407.152615592</v>
      </c>
      <c r="BG686" s="97"/>
      <c r="BH686" s="79"/>
      <c r="BI686" s="79"/>
      <c r="BJ686" s="79"/>
      <c r="BK686" s="71">
        <v>96023521.865908802</v>
      </c>
      <c r="BL686" s="97">
        <v>57494167.567173488</v>
      </c>
      <c r="BM686" s="97"/>
      <c r="BN686" s="97"/>
      <c r="BO686" s="97">
        <v>4982206.4308581604</v>
      </c>
      <c r="BP686" s="97"/>
      <c r="BQ686" s="97"/>
      <c r="BR686" s="97"/>
      <c r="BS686" s="97">
        <v>33547147.867877152</v>
      </c>
      <c r="BT686" s="97"/>
      <c r="BU686" s="79"/>
      <c r="BV686" s="79"/>
      <c r="BW686" s="79"/>
      <c r="BX686" s="71">
        <v>334819808.39946109</v>
      </c>
      <c r="BY686" s="73">
        <v>200473652.65157938</v>
      </c>
      <c r="BZ686" s="73">
        <v>0</v>
      </c>
      <c r="CA686" s="73">
        <v>0</v>
      </c>
      <c r="CB686" s="73">
        <v>17372216.412932172</v>
      </c>
      <c r="CC686" s="73">
        <v>0</v>
      </c>
      <c r="CD686" s="73">
        <v>0</v>
      </c>
      <c r="CE686" s="73">
        <v>0</v>
      </c>
      <c r="CF686" s="73">
        <v>116973939.33494955</v>
      </c>
      <c r="CG686" s="73">
        <v>0</v>
      </c>
      <c r="CH686" s="73">
        <v>0</v>
      </c>
      <c r="CI686" s="73">
        <v>0</v>
      </c>
      <c r="CJ686" s="73">
        <v>0</v>
      </c>
      <c r="CK686" s="63" t="s">
        <v>5179</v>
      </c>
      <c r="CL686" s="74" t="s">
        <v>1154</v>
      </c>
      <c r="CM686" s="74" t="s">
        <v>1155</v>
      </c>
      <c r="CN686" s="74" t="s">
        <v>296</v>
      </c>
      <c r="CO686" s="60">
        <v>3</v>
      </c>
      <c r="CP686" s="61" t="s">
        <v>3472</v>
      </c>
      <c r="CQ686" s="60">
        <v>307</v>
      </c>
      <c r="CR686" s="61" t="s">
        <v>4950</v>
      </c>
      <c r="CS686" s="60">
        <v>30703</v>
      </c>
      <c r="CT686" s="61" t="s">
        <v>5065</v>
      </c>
      <c r="CU686" s="62">
        <v>3070303</v>
      </c>
      <c r="CV686" s="63" t="s">
        <v>5121</v>
      </c>
      <c r="CW686" s="100" t="s">
        <v>5067</v>
      </c>
      <c r="CX686" s="100" t="s">
        <v>3472</v>
      </c>
      <c r="CY686" s="100" t="s">
        <v>4950</v>
      </c>
      <c r="CZ686" s="100" t="s">
        <v>5065</v>
      </c>
      <c r="DA686" s="100" t="s">
        <v>5121</v>
      </c>
    </row>
    <row r="687" spans="2:105" ht="191.25" hidden="1" x14ac:dyDescent="0.25">
      <c r="B687" s="99" t="s">
        <v>5180</v>
      </c>
      <c r="C687" s="160" t="s">
        <v>5181</v>
      </c>
      <c r="D687" s="117" t="s">
        <v>1148</v>
      </c>
      <c r="E687" s="65" t="s">
        <v>5059</v>
      </c>
      <c r="F687" s="63" t="s">
        <v>5060</v>
      </c>
      <c r="G687" s="62" t="s">
        <v>240</v>
      </c>
      <c r="H687" s="63" t="s">
        <v>592</v>
      </c>
      <c r="I687" s="307" t="s">
        <v>185</v>
      </c>
      <c r="J687" s="311">
        <v>2015</v>
      </c>
      <c r="K687" s="310">
        <v>1</v>
      </c>
      <c r="L687" s="63" t="s">
        <v>242</v>
      </c>
      <c r="M687" s="63" t="s">
        <v>5182</v>
      </c>
      <c r="N687" s="63" t="s">
        <v>5183</v>
      </c>
      <c r="O687" s="63" t="s">
        <v>5184</v>
      </c>
      <c r="P687" s="164"/>
      <c r="Q687" s="63"/>
      <c r="R687" s="63"/>
      <c r="S687" s="68">
        <v>1</v>
      </c>
      <c r="T687" s="69">
        <v>1</v>
      </c>
      <c r="U687" s="69">
        <v>1</v>
      </c>
      <c r="V687" s="69">
        <v>1</v>
      </c>
      <c r="W687" s="69">
        <v>1</v>
      </c>
      <c r="X687" s="71">
        <v>6519571.1224848274</v>
      </c>
      <c r="Y687" s="97">
        <v>6519571.1224848274</v>
      </c>
      <c r="Z687" s="79"/>
      <c r="AA687" s="79"/>
      <c r="AB687" s="79"/>
      <c r="AC687" s="79"/>
      <c r="AD687" s="79"/>
      <c r="AE687" s="79"/>
      <c r="AF687" s="79"/>
      <c r="AG687" s="79"/>
      <c r="AH687" s="79"/>
      <c r="AI687" s="79"/>
      <c r="AJ687" s="79"/>
      <c r="AK687" s="71">
        <v>7823485.3469817927</v>
      </c>
      <c r="AL687" s="97">
        <v>7823485.3469817927</v>
      </c>
      <c r="AM687" s="79"/>
      <c r="AN687" s="79"/>
      <c r="AO687" s="79"/>
      <c r="AP687" s="79"/>
      <c r="AQ687" s="79"/>
      <c r="AR687" s="79"/>
      <c r="AS687" s="79"/>
      <c r="AT687" s="79"/>
      <c r="AU687" s="79"/>
      <c r="AV687" s="79"/>
      <c r="AW687" s="79"/>
      <c r="AX687" s="71">
        <v>9388182.4163781516</v>
      </c>
      <c r="AY687" s="97">
        <v>9388182.4163781516</v>
      </c>
      <c r="AZ687" s="79"/>
      <c r="BA687" s="79"/>
      <c r="BB687" s="79"/>
      <c r="BC687" s="79"/>
      <c r="BD687" s="79"/>
      <c r="BE687" s="79"/>
      <c r="BF687" s="79"/>
      <c r="BG687" s="79"/>
      <c r="BH687" s="79"/>
      <c r="BI687" s="79"/>
      <c r="BJ687" s="79"/>
      <c r="BK687" s="71">
        <v>11265818.899653781</v>
      </c>
      <c r="BL687" s="97">
        <v>11265818.899653781</v>
      </c>
      <c r="BM687" s="79"/>
      <c r="BN687" s="79"/>
      <c r="BO687" s="79"/>
      <c r="BP687" s="79"/>
      <c r="BQ687" s="79"/>
      <c r="BR687" s="79"/>
      <c r="BS687" s="79"/>
      <c r="BT687" s="79"/>
      <c r="BU687" s="79"/>
      <c r="BV687" s="79"/>
      <c r="BW687" s="79"/>
      <c r="BX687" s="71">
        <v>34997057.785498552</v>
      </c>
      <c r="BY687" s="73">
        <v>34997057.785498552</v>
      </c>
      <c r="BZ687" s="73">
        <v>0</v>
      </c>
      <c r="CA687" s="73">
        <v>0</v>
      </c>
      <c r="CB687" s="73">
        <v>0</v>
      </c>
      <c r="CC687" s="73">
        <v>0</v>
      </c>
      <c r="CD687" s="73">
        <v>0</v>
      </c>
      <c r="CE687" s="73">
        <v>0</v>
      </c>
      <c r="CF687" s="73">
        <v>0</v>
      </c>
      <c r="CG687" s="73">
        <v>0</v>
      </c>
      <c r="CH687" s="73">
        <v>0</v>
      </c>
      <c r="CI687" s="73">
        <v>0</v>
      </c>
      <c r="CJ687" s="73">
        <v>0</v>
      </c>
      <c r="CK687" s="63" t="s">
        <v>5185</v>
      </c>
      <c r="CL687" s="74" t="s">
        <v>1154</v>
      </c>
      <c r="CM687" s="74" t="s">
        <v>1155</v>
      </c>
      <c r="CN687" s="74" t="s">
        <v>296</v>
      </c>
      <c r="CO687" s="60">
        <v>3</v>
      </c>
      <c r="CP687" s="61" t="s">
        <v>3472</v>
      </c>
      <c r="CQ687" s="60">
        <v>307</v>
      </c>
      <c r="CR687" s="61" t="s">
        <v>4950</v>
      </c>
      <c r="CS687" s="60">
        <v>30703</v>
      </c>
      <c r="CT687" s="61" t="s">
        <v>5065</v>
      </c>
      <c r="CU687" s="62">
        <v>3070303</v>
      </c>
      <c r="CV687" s="63" t="s">
        <v>5121</v>
      </c>
      <c r="CW687" s="100" t="s">
        <v>5067</v>
      </c>
      <c r="CX687" s="100" t="s">
        <v>3472</v>
      </c>
      <c r="CY687" s="100" t="s">
        <v>4950</v>
      </c>
      <c r="CZ687" s="100" t="s">
        <v>5065</v>
      </c>
      <c r="DA687" s="100" t="s">
        <v>5121</v>
      </c>
    </row>
    <row r="688" spans="2:105" ht="191.25" hidden="1" x14ac:dyDescent="0.25">
      <c r="B688" s="99" t="s">
        <v>5186</v>
      </c>
      <c r="C688" s="179" t="s">
        <v>5187</v>
      </c>
      <c r="D688" s="117" t="s">
        <v>1148</v>
      </c>
      <c r="E688" s="65" t="s">
        <v>5059</v>
      </c>
      <c r="F688" s="63" t="s">
        <v>5060</v>
      </c>
      <c r="G688" s="62" t="s">
        <v>240</v>
      </c>
      <c r="H688" s="63" t="s">
        <v>592</v>
      </c>
      <c r="I688" s="307" t="s">
        <v>185</v>
      </c>
      <c r="J688" s="311">
        <v>2015</v>
      </c>
      <c r="K688" s="310">
        <v>2</v>
      </c>
      <c r="L688" s="63" t="s">
        <v>242</v>
      </c>
      <c r="M688" s="63" t="s">
        <v>5188</v>
      </c>
      <c r="N688" s="63" t="s">
        <v>5189</v>
      </c>
      <c r="O688" s="63" t="s">
        <v>5190</v>
      </c>
      <c r="P688" s="164" t="s">
        <v>3979</v>
      </c>
      <c r="Q688" s="63" t="s">
        <v>5133</v>
      </c>
      <c r="R688" s="90"/>
      <c r="S688" s="68">
        <v>2</v>
      </c>
      <c r="T688" s="91">
        <v>2</v>
      </c>
      <c r="U688" s="91">
        <v>2</v>
      </c>
      <c r="V688" s="91">
        <v>2</v>
      </c>
      <c r="W688" s="91">
        <v>2</v>
      </c>
      <c r="X688" s="71">
        <v>13708978.042232161</v>
      </c>
      <c r="Y688" s="180">
        <v>6231368.6762182564</v>
      </c>
      <c r="Z688" s="180"/>
      <c r="AA688" s="180"/>
      <c r="AB688" s="180">
        <v>360012.03057051799</v>
      </c>
      <c r="AC688" s="180"/>
      <c r="AD688" s="180"/>
      <c r="AE688" s="180"/>
      <c r="AF688" s="180">
        <v>3223896.5884647411</v>
      </c>
      <c r="AG688" s="180">
        <v>3893700.7469786457</v>
      </c>
      <c r="AH688" s="92"/>
      <c r="AI688" s="92"/>
      <c r="AJ688" s="92"/>
      <c r="AK688" s="71">
        <v>11778332.754304219</v>
      </c>
      <c r="AL688" s="180">
        <v>7477642.4114619074</v>
      </c>
      <c r="AM688" s="180"/>
      <c r="AN688" s="180"/>
      <c r="AO688" s="180">
        <v>432014.43668462161</v>
      </c>
      <c r="AP688" s="180"/>
      <c r="AQ688" s="180"/>
      <c r="AR688" s="180"/>
      <c r="AS688" s="180">
        <v>3868675.9061576892</v>
      </c>
      <c r="AT688" s="180"/>
      <c r="AU688" s="92"/>
      <c r="AV688" s="92"/>
      <c r="AW688" s="92"/>
      <c r="AX688" s="71">
        <v>14133999.305165062</v>
      </c>
      <c r="AY688" s="180">
        <v>8973170.8937542886</v>
      </c>
      <c r="AZ688" s="180"/>
      <c r="BA688" s="180"/>
      <c r="BB688" s="180">
        <v>518417.32402154594</v>
      </c>
      <c r="BC688" s="180"/>
      <c r="BD688" s="180"/>
      <c r="BE688" s="180"/>
      <c r="BF688" s="180">
        <v>4642411.087389227</v>
      </c>
      <c r="BG688" s="180"/>
      <c r="BH688" s="92"/>
      <c r="BI688" s="92"/>
      <c r="BJ688" s="92"/>
      <c r="BK688" s="71">
        <v>16960799.166198075</v>
      </c>
      <c r="BL688" s="180">
        <v>10767805.072505146</v>
      </c>
      <c r="BM688" s="180"/>
      <c r="BN688" s="180"/>
      <c r="BO688" s="180">
        <v>622100.78882585512</v>
      </c>
      <c r="BP688" s="180"/>
      <c r="BQ688" s="180"/>
      <c r="BR688" s="180"/>
      <c r="BS688" s="180">
        <v>5570893.304867072</v>
      </c>
      <c r="BT688" s="180"/>
      <c r="BU688" s="92"/>
      <c r="BV688" s="92"/>
      <c r="BW688" s="92"/>
      <c r="BX688" s="71">
        <v>56582109.267899521</v>
      </c>
      <c r="BY688" s="93">
        <v>33449987.0539396</v>
      </c>
      <c r="BZ688" s="93">
        <v>0</v>
      </c>
      <c r="CA688" s="93">
        <v>0</v>
      </c>
      <c r="CB688" s="93">
        <v>1932544.5801025406</v>
      </c>
      <c r="CC688" s="93">
        <v>0</v>
      </c>
      <c r="CD688" s="93">
        <v>0</v>
      </c>
      <c r="CE688" s="93">
        <v>0</v>
      </c>
      <c r="CF688" s="93">
        <v>17305876.886878729</v>
      </c>
      <c r="CG688" s="93">
        <v>3893700.7469786457</v>
      </c>
      <c r="CH688" s="93">
        <v>0</v>
      </c>
      <c r="CI688" s="93">
        <v>0</v>
      </c>
      <c r="CJ688" s="93">
        <v>0</v>
      </c>
      <c r="CK688" s="87" t="s">
        <v>5191</v>
      </c>
      <c r="CL688" s="90" t="s">
        <v>1154</v>
      </c>
      <c r="CM688" s="90" t="s">
        <v>1155</v>
      </c>
      <c r="CN688" s="90" t="s">
        <v>296</v>
      </c>
      <c r="CO688" s="84">
        <v>3</v>
      </c>
      <c r="CP688" s="85" t="s">
        <v>3472</v>
      </c>
      <c r="CQ688" s="84">
        <v>307</v>
      </c>
      <c r="CR688" s="85" t="s">
        <v>4950</v>
      </c>
      <c r="CS688" s="84">
        <v>30703</v>
      </c>
      <c r="CT688" s="85" t="s">
        <v>5065</v>
      </c>
      <c r="CU688" s="86">
        <v>3070303</v>
      </c>
      <c r="CV688" s="87" t="s">
        <v>5121</v>
      </c>
      <c r="CW688" s="100" t="s">
        <v>5067</v>
      </c>
      <c r="CX688" s="100" t="s">
        <v>3472</v>
      </c>
      <c r="CY688" s="100" t="s">
        <v>4950</v>
      </c>
      <c r="CZ688" s="100" t="s">
        <v>5065</v>
      </c>
      <c r="DA688" s="100" t="s">
        <v>5121</v>
      </c>
    </row>
    <row r="689" spans="2:105" ht="191.25" hidden="1" x14ac:dyDescent="0.25">
      <c r="B689" s="99" t="s">
        <v>5192</v>
      </c>
      <c r="C689" s="160" t="s">
        <v>5193</v>
      </c>
      <c r="D689" s="117" t="s">
        <v>1148</v>
      </c>
      <c r="E689" s="65" t="s">
        <v>5059</v>
      </c>
      <c r="F689" s="63" t="s">
        <v>5060</v>
      </c>
      <c r="G689" s="62" t="s">
        <v>240</v>
      </c>
      <c r="H689" s="63" t="s">
        <v>592</v>
      </c>
      <c r="I689" s="307" t="s">
        <v>529</v>
      </c>
      <c r="J689" s="311">
        <v>2015</v>
      </c>
      <c r="K689" s="310">
        <v>1</v>
      </c>
      <c r="L689" s="63" t="s">
        <v>242</v>
      </c>
      <c r="M689" s="63" t="s">
        <v>5194</v>
      </c>
      <c r="N689" s="63" t="s">
        <v>5195</v>
      </c>
      <c r="O689" s="63" t="s">
        <v>5196</v>
      </c>
      <c r="P689" s="164"/>
      <c r="Q689" s="63"/>
      <c r="R689" s="63"/>
      <c r="S689" s="68">
        <v>1</v>
      </c>
      <c r="T689" s="69">
        <v>1</v>
      </c>
      <c r="U689" s="69">
        <v>1</v>
      </c>
      <c r="V689" s="69">
        <v>1</v>
      </c>
      <c r="W689" s="69">
        <v>1</v>
      </c>
      <c r="X689" s="71">
        <v>1792168.8963430237</v>
      </c>
      <c r="Y689" s="97">
        <v>1751704.8784474558</v>
      </c>
      <c r="Z689" s="97"/>
      <c r="AA689" s="97"/>
      <c r="AB689" s="97">
        <v>40464.017895568031</v>
      </c>
      <c r="AC689" s="97"/>
      <c r="AD689" s="79"/>
      <c r="AE689" s="79"/>
      <c r="AF689" s="79"/>
      <c r="AG689" s="79"/>
      <c r="AH689" s="79"/>
      <c r="AI689" s="79"/>
      <c r="AJ689" s="79"/>
      <c r="AK689" s="71">
        <v>2150602.6756116287</v>
      </c>
      <c r="AL689" s="97">
        <v>2102045.8541369471</v>
      </c>
      <c r="AM689" s="97"/>
      <c r="AN689" s="97"/>
      <c r="AO689" s="97">
        <v>48556.821474681637</v>
      </c>
      <c r="AP689" s="79"/>
      <c r="AQ689" s="79"/>
      <c r="AR689" s="79"/>
      <c r="AS689" s="79"/>
      <c r="AT689" s="79"/>
      <c r="AU689" s="79"/>
      <c r="AV689" s="79"/>
      <c r="AW689" s="79"/>
      <c r="AX689" s="71">
        <v>2580723.2107339543</v>
      </c>
      <c r="AY689" s="97">
        <v>2522455.0249643363</v>
      </c>
      <c r="AZ689" s="97"/>
      <c r="BA689" s="97"/>
      <c r="BB689" s="97">
        <v>58268.185769617965</v>
      </c>
      <c r="BC689" s="79"/>
      <c r="BD689" s="79"/>
      <c r="BE689" s="79"/>
      <c r="BF689" s="79"/>
      <c r="BG689" s="79"/>
      <c r="BH689" s="79"/>
      <c r="BI689" s="79"/>
      <c r="BJ689" s="79"/>
      <c r="BK689" s="71">
        <v>3096867.8528807452</v>
      </c>
      <c r="BL689" s="97">
        <v>3026946.0299572037</v>
      </c>
      <c r="BM689" s="97"/>
      <c r="BN689" s="97"/>
      <c r="BO689" s="97">
        <v>69921.822923541564</v>
      </c>
      <c r="BP689" s="79"/>
      <c r="BQ689" s="79"/>
      <c r="BR689" s="79"/>
      <c r="BS689" s="79"/>
      <c r="BT689" s="79"/>
      <c r="BU689" s="79"/>
      <c r="BV689" s="79"/>
      <c r="BW689" s="79"/>
      <c r="BX689" s="71">
        <v>9620362.6355693527</v>
      </c>
      <c r="BY689" s="73">
        <v>9403151.7875059433</v>
      </c>
      <c r="BZ689" s="73">
        <v>0</v>
      </c>
      <c r="CA689" s="73">
        <v>0</v>
      </c>
      <c r="CB689" s="73">
        <v>217210.84806340918</v>
      </c>
      <c r="CC689" s="73">
        <v>0</v>
      </c>
      <c r="CD689" s="73">
        <v>0</v>
      </c>
      <c r="CE689" s="73">
        <v>0</v>
      </c>
      <c r="CF689" s="73">
        <v>0</v>
      </c>
      <c r="CG689" s="73">
        <v>0</v>
      </c>
      <c r="CH689" s="73">
        <v>0</v>
      </c>
      <c r="CI689" s="73">
        <v>0</v>
      </c>
      <c r="CJ689" s="73">
        <v>0</v>
      </c>
      <c r="CK689" s="63" t="s">
        <v>5197</v>
      </c>
      <c r="CL689" s="74" t="s">
        <v>1154</v>
      </c>
      <c r="CM689" s="74" t="s">
        <v>1155</v>
      </c>
      <c r="CN689" s="74" t="s">
        <v>296</v>
      </c>
      <c r="CO689" s="60">
        <v>3</v>
      </c>
      <c r="CP689" s="61" t="s">
        <v>3472</v>
      </c>
      <c r="CQ689" s="60">
        <v>307</v>
      </c>
      <c r="CR689" s="61" t="s">
        <v>4950</v>
      </c>
      <c r="CS689" s="60">
        <v>30703</v>
      </c>
      <c r="CT689" s="61" t="s">
        <v>5065</v>
      </c>
      <c r="CU689" s="62">
        <v>3070303</v>
      </c>
      <c r="CV689" s="63" t="s">
        <v>5121</v>
      </c>
      <c r="CW689" s="100" t="s">
        <v>5067</v>
      </c>
      <c r="CX689" s="100" t="s">
        <v>3472</v>
      </c>
      <c r="CY689" s="100" t="s">
        <v>4950</v>
      </c>
      <c r="CZ689" s="100" t="s">
        <v>5065</v>
      </c>
      <c r="DA689" s="100" t="s">
        <v>5121</v>
      </c>
    </row>
    <row r="690" spans="2:105" ht="191.25" hidden="1" x14ac:dyDescent="0.25">
      <c r="B690" s="99" t="s">
        <v>5198</v>
      </c>
      <c r="C690" s="160" t="s">
        <v>5199</v>
      </c>
      <c r="D690" s="117" t="s">
        <v>1148</v>
      </c>
      <c r="E690" s="65" t="s">
        <v>5059</v>
      </c>
      <c r="F690" s="63" t="s">
        <v>5060</v>
      </c>
      <c r="G690" s="62" t="s">
        <v>240</v>
      </c>
      <c r="H690" s="63" t="s">
        <v>592</v>
      </c>
      <c r="I690" s="307" t="s">
        <v>185</v>
      </c>
      <c r="J690" s="311">
        <v>2015</v>
      </c>
      <c r="K690" s="310">
        <v>6</v>
      </c>
      <c r="L690" s="63" t="s">
        <v>242</v>
      </c>
      <c r="M690" s="63" t="s">
        <v>5200</v>
      </c>
      <c r="N690" s="63" t="s">
        <v>5201</v>
      </c>
      <c r="O690" s="63" t="s">
        <v>5202</v>
      </c>
      <c r="P690" s="164" t="s">
        <v>3979</v>
      </c>
      <c r="Q690" s="63" t="s">
        <v>5203</v>
      </c>
      <c r="R690" s="63"/>
      <c r="S690" s="68">
        <v>8</v>
      </c>
      <c r="T690" s="69">
        <v>8</v>
      </c>
      <c r="U690" s="69">
        <v>8</v>
      </c>
      <c r="V690" s="69">
        <v>8</v>
      </c>
      <c r="W690" s="69">
        <v>8</v>
      </c>
      <c r="X690" s="71">
        <v>40897585.420000002</v>
      </c>
      <c r="Y690" s="79"/>
      <c r="Z690" s="79"/>
      <c r="AA690" s="79"/>
      <c r="AB690" s="79"/>
      <c r="AC690" s="79"/>
      <c r="AD690" s="79"/>
      <c r="AE690" s="79"/>
      <c r="AF690" s="97">
        <v>40897585.420000002</v>
      </c>
      <c r="AG690" s="79"/>
      <c r="AH690" s="79"/>
      <c r="AI690" s="79"/>
      <c r="AJ690" s="79"/>
      <c r="AK690" s="71">
        <v>44987344</v>
      </c>
      <c r="AL690" s="79"/>
      <c r="AM690" s="79"/>
      <c r="AN690" s="79"/>
      <c r="AO690" s="79"/>
      <c r="AP690" s="79"/>
      <c r="AQ690" s="79"/>
      <c r="AR690" s="79"/>
      <c r="AS690" s="97">
        <v>44987344</v>
      </c>
      <c r="AT690" s="79"/>
      <c r="AU690" s="79"/>
      <c r="AV690" s="79"/>
      <c r="AW690" s="79"/>
      <c r="AX690" s="71">
        <v>49486078</v>
      </c>
      <c r="AY690" s="79"/>
      <c r="AZ690" s="79"/>
      <c r="BA690" s="79"/>
      <c r="BB690" s="79"/>
      <c r="BC690" s="79"/>
      <c r="BD690" s="79"/>
      <c r="BE690" s="79"/>
      <c r="BF690" s="97">
        <v>49486078</v>
      </c>
      <c r="BG690" s="79"/>
      <c r="BH690" s="79"/>
      <c r="BI690" s="79"/>
      <c r="BJ690" s="79"/>
      <c r="BK690" s="71">
        <v>54434686</v>
      </c>
      <c r="BL690" s="79"/>
      <c r="BM690" s="79"/>
      <c r="BN690" s="79"/>
      <c r="BO690" s="79"/>
      <c r="BP690" s="79"/>
      <c r="BQ690" s="79"/>
      <c r="BR690" s="79"/>
      <c r="BS690" s="97">
        <v>54434686</v>
      </c>
      <c r="BT690" s="79"/>
      <c r="BU690" s="79"/>
      <c r="BV690" s="79"/>
      <c r="BW690" s="79"/>
      <c r="BX690" s="71">
        <v>189805693.42000002</v>
      </c>
      <c r="BY690" s="73">
        <v>0</v>
      </c>
      <c r="BZ690" s="73">
        <v>0</v>
      </c>
      <c r="CA690" s="73">
        <v>0</v>
      </c>
      <c r="CB690" s="73">
        <v>0</v>
      </c>
      <c r="CC690" s="73">
        <v>0</v>
      </c>
      <c r="CD690" s="73">
        <v>0</v>
      </c>
      <c r="CE690" s="73">
        <v>0</v>
      </c>
      <c r="CF690" s="73">
        <v>189805693.42000002</v>
      </c>
      <c r="CG690" s="73">
        <v>0</v>
      </c>
      <c r="CH690" s="73">
        <v>0</v>
      </c>
      <c r="CI690" s="73">
        <v>0</v>
      </c>
      <c r="CJ690" s="73">
        <v>0</v>
      </c>
      <c r="CK690" s="63" t="s">
        <v>5204</v>
      </c>
      <c r="CL690" s="74" t="s">
        <v>1154</v>
      </c>
      <c r="CM690" s="74" t="s">
        <v>1155</v>
      </c>
      <c r="CN690" s="74" t="s">
        <v>296</v>
      </c>
      <c r="CO690" s="60">
        <v>3</v>
      </c>
      <c r="CP690" s="61" t="s">
        <v>3472</v>
      </c>
      <c r="CQ690" s="60">
        <v>307</v>
      </c>
      <c r="CR690" s="61" t="s">
        <v>4950</v>
      </c>
      <c r="CS690" s="60">
        <v>30703</v>
      </c>
      <c r="CT690" s="61" t="s">
        <v>5065</v>
      </c>
      <c r="CU690" s="62">
        <v>3070303</v>
      </c>
      <c r="CV690" s="63" t="s">
        <v>5121</v>
      </c>
      <c r="CW690" s="100" t="s">
        <v>5067</v>
      </c>
      <c r="CX690" s="100" t="s">
        <v>3472</v>
      </c>
      <c r="CY690" s="100" t="s">
        <v>4950</v>
      </c>
      <c r="CZ690" s="100" t="s">
        <v>5065</v>
      </c>
      <c r="DA690" s="100" t="s">
        <v>5121</v>
      </c>
    </row>
    <row r="691" spans="2:105" ht="191.25" hidden="1" x14ac:dyDescent="0.25">
      <c r="B691" s="99" t="s">
        <v>5205</v>
      </c>
      <c r="C691" s="160" t="s">
        <v>5206</v>
      </c>
      <c r="D691" s="117" t="s">
        <v>1148</v>
      </c>
      <c r="E691" s="65" t="s">
        <v>5059</v>
      </c>
      <c r="F691" s="63" t="s">
        <v>5060</v>
      </c>
      <c r="G691" s="62" t="s">
        <v>240</v>
      </c>
      <c r="H691" s="63" t="s">
        <v>592</v>
      </c>
      <c r="I691" s="307" t="s">
        <v>185</v>
      </c>
      <c r="J691" s="311">
        <v>2015</v>
      </c>
      <c r="K691" s="310">
        <v>9</v>
      </c>
      <c r="L691" s="63" t="s">
        <v>242</v>
      </c>
      <c r="M691" s="63" t="s">
        <v>5207</v>
      </c>
      <c r="N691" s="63" t="s">
        <v>5208</v>
      </c>
      <c r="O691" s="63" t="s">
        <v>5209</v>
      </c>
      <c r="P691" s="164"/>
      <c r="Q691" s="63"/>
      <c r="R691" s="63"/>
      <c r="S691" s="68">
        <v>10</v>
      </c>
      <c r="T691" s="69">
        <v>10</v>
      </c>
      <c r="U691" s="69">
        <v>10</v>
      </c>
      <c r="V691" s="69">
        <v>10</v>
      </c>
      <c r="W691" s="69">
        <v>10</v>
      </c>
      <c r="X691" s="71">
        <v>13883827.201906018</v>
      </c>
      <c r="Y691" s="79"/>
      <c r="Z691" s="79"/>
      <c r="AA691" s="79"/>
      <c r="AB691" s="97">
        <v>13883827.201906018</v>
      </c>
      <c r="AC691" s="79"/>
      <c r="AD691" s="79"/>
      <c r="AE691" s="79"/>
      <c r="AF691" s="79"/>
      <c r="AG691" s="79"/>
      <c r="AH691" s="79"/>
      <c r="AI691" s="79"/>
      <c r="AJ691" s="79"/>
      <c r="AK691" s="71">
        <v>15272209.922096619</v>
      </c>
      <c r="AL691" s="79"/>
      <c r="AM691" s="79"/>
      <c r="AN691" s="79"/>
      <c r="AO691" s="97">
        <v>15272209.922096619</v>
      </c>
      <c r="AP691" s="79"/>
      <c r="AQ691" s="79"/>
      <c r="AR691" s="79"/>
      <c r="AS691" s="79"/>
      <c r="AT691" s="79"/>
      <c r="AU691" s="79"/>
      <c r="AV691" s="79"/>
      <c r="AW691" s="79"/>
      <c r="AX691" s="71">
        <v>16799430.914306283</v>
      </c>
      <c r="AY691" s="79"/>
      <c r="AZ691" s="79"/>
      <c r="BA691" s="79"/>
      <c r="BB691" s="97">
        <v>16799430.914306283</v>
      </c>
      <c r="BC691" s="79"/>
      <c r="BD691" s="79"/>
      <c r="BE691" s="79"/>
      <c r="BF691" s="79"/>
      <c r="BG691" s="79"/>
      <c r="BH691" s="79"/>
      <c r="BI691" s="79"/>
      <c r="BJ691" s="79"/>
      <c r="BK691" s="71">
        <v>18479374.00573691</v>
      </c>
      <c r="BL691" s="79"/>
      <c r="BM691" s="79"/>
      <c r="BN691" s="79"/>
      <c r="BO691" s="97">
        <v>18479374.00573691</v>
      </c>
      <c r="BP691" s="79"/>
      <c r="BQ691" s="79"/>
      <c r="BR691" s="79"/>
      <c r="BS691" s="79"/>
      <c r="BT691" s="79"/>
      <c r="BU691" s="79"/>
      <c r="BV691" s="79"/>
      <c r="BW691" s="79"/>
      <c r="BX691" s="71">
        <v>64434842.044045828</v>
      </c>
      <c r="BY691" s="73">
        <v>0</v>
      </c>
      <c r="BZ691" s="73">
        <v>0</v>
      </c>
      <c r="CA691" s="73">
        <v>0</v>
      </c>
      <c r="CB691" s="73">
        <v>64434842.044045828</v>
      </c>
      <c r="CC691" s="73">
        <v>0</v>
      </c>
      <c r="CD691" s="73">
        <v>0</v>
      </c>
      <c r="CE691" s="73">
        <v>0</v>
      </c>
      <c r="CF691" s="73">
        <v>0</v>
      </c>
      <c r="CG691" s="73">
        <v>0</v>
      </c>
      <c r="CH691" s="73">
        <v>0</v>
      </c>
      <c r="CI691" s="73">
        <v>0</v>
      </c>
      <c r="CJ691" s="73">
        <v>0</v>
      </c>
      <c r="CK691" s="63" t="s">
        <v>5210</v>
      </c>
      <c r="CL691" s="74" t="s">
        <v>1154</v>
      </c>
      <c r="CM691" s="74" t="s">
        <v>1155</v>
      </c>
      <c r="CN691" s="74" t="s">
        <v>296</v>
      </c>
      <c r="CO691" s="60">
        <v>3</v>
      </c>
      <c r="CP691" s="61" t="s">
        <v>3472</v>
      </c>
      <c r="CQ691" s="60">
        <v>307</v>
      </c>
      <c r="CR691" s="61" t="s">
        <v>4950</v>
      </c>
      <c r="CS691" s="60">
        <v>30703</v>
      </c>
      <c r="CT691" s="61" t="s">
        <v>5065</v>
      </c>
      <c r="CU691" s="62">
        <v>3070303</v>
      </c>
      <c r="CV691" s="63" t="s">
        <v>5121</v>
      </c>
      <c r="CW691" s="100" t="s">
        <v>5067</v>
      </c>
      <c r="CX691" s="100" t="s">
        <v>3472</v>
      </c>
      <c r="CY691" s="100" t="s">
        <v>4950</v>
      </c>
      <c r="CZ691" s="100" t="s">
        <v>5065</v>
      </c>
      <c r="DA691" s="100" t="s">
        <v>5121</v>
      </c>
    </row>
    <row r="692" spans="2:105" ht="191.25" hidden="1" x14ac:dyDescent="0.25">
      <c r="B692" s="99" t="s">
        <v>5211</v>
      </c>
      <c r="C692" s="160" t="s">
        <v>5212</v>
      </c>
      <c r="D692" s="117" t="s">
        <v>1148</v>
      </c>
      <c r="E692" s="65" t="s">
        <v>5059</v>
      </c>
      <c r="F692" s="63" t="s">
        <v>5060</v>
      </c>
      <c r="G692" s="62" t="s">
        <v>240</v>
      </c>
      <c r="H692" s="63" t="s">
        <v>592</v>
      </c>
      <c r="I692" s="307" t="s">
        <v>185</v>
      </c>
      <c r="J692" s="311">
        <v>2015</v>
      </c>
      <c r="K692" s="310">
        <v>1</v>
      </c>
      <c r="L692" s="63" t="s">
        <v>242</v>
      </c>
      <c r="M692" s="63" t="s">
        <v>5213</v>
      </c>
      <c r="N692" s="63" t="s">
        <v>5214</v>
      </c>
      <c r="O692" s="63" t="s">
        <v>5215</v>
      </c>
      <c r="P692" s="164"/>
      <c r="Q692" s="63"/>
      <c r="R692" s="63"/>
      <c r="S692" s="68">
        <v>2</v>
      </c>
      <c r="T692" s="69">
        <v>2</v>
      </c>
      <c r="U692" s="69">
        <v>2</v>
      </c>
      <c r="V692" s="69">
        <v>2</v>
      </c>
      <c r="W692" s="69">
        <v>2</v>
      </c>
      <c r="X692" s="71">
        <v>16586211.086059853</v>
      </c>
      <c r="Y692" s="79"/>
      <c r="Z692" s="79"/>
      <c r="AA692" s="79"/>
      <c r="AB692" s="97">
        <v>16586211.086059853</v>
      </c>
      <c r="AC692" s="79"/>
      <c r="AD692" s="79"/>
      <c r="AE692" s="79"/>
      <c r="AF692" s="79"/>
      <c r="AG692" s="79"/>
      <c r="AH692" s="79"/>
      <c r="AI692" s="79"/>
      <c r="AJ692" s="79"/>
      <c r="AK692" s="71">
        <v>18244832.194665838</v>
      </c>
      <c r="AL692" s="79"/>
      <c r="AM692" s="79"/>
      <c r="AN692" s="79"/>
      <c r="AO692" s="97">
        <v>18244832.194665838</v>
      </c>
      <c r="AP692" s="79"/>
      <c r="AQ692" s="79"/>
      <c r="AR692" s="79"/>
      <c r="AS692" s="79"/>
      <c r="AT692" s="79"/>
      <c r="AU692" s="79"/>
      <c r="AV692" s="79"/>
      <c r="AW692" s="79"/>
      <c r="AX692" s="71">
        <v>20069315.414132424</v>
      </c>
      <c r="AY692" s="79"/>
      <c r="AZ692" s="79"/>
      <c r="BA692" s="79"/>
      <c r="BB692" s="97">
        <v>20069315.414132424</v>
      </c>
      <c r="BC692" s="79"/>
      <c r="BD692" s="79"/>
      <c r="BE692" s="79"/>
      <c r="BF692" s="79"/>
      <c r="BG692" s="79"/>
      <c r="BH692" s="79"/>
      <c r="BI692" s="79"/>
      <c r="BJ692" s="79"/>
      <c r="BK692" s="71">
        <v>22076246.955545668</v>
      </c>
      <c r="BL692" s="79"/>
      <c r="BM692" s="79"/>
      <c r="BN692" s="79"/>
      <c r="BO692" s="97">
        <v>22076246.955545668</v>
      </c>
      <c r="BP692" s="79"/>
      <c r="BQ692" s="79"/>
      <c r="BR692" s="79"/>
      <c r="BS692" s="79"/>
      <c r="BT692" s="79"/>
      <c r="BU692" s="79"/>
      <c r="BV692" s="79"/>
      <c r="BW692" s="79"/>
      <c r="BX692" s="71">
        <v>76976605.650403783</v>
      </c>
      <c r="BY692" s="73">
        <v>0</v>
      </c>
      <c r="BZ692" s="73">
        <v>0</v>
      </c>
      <c r="CA692" s="73">
        <v>0</v>
      </c>
      <c r="CB692" s="73">
        <v>76976605.650403783</v>
      </c>
      <c r="CC692" s="73">
        <v>0</v>
      </c>
      <c r="CD692" s="73">
        <v>0</v>
      </c>
      <c r="CE692" s="73">
        <v>0</v>
      </c>
      <c r="CF692" s="73">
        <v>0</v>
      </c>
      <c r="CG692" s="73">
        <v>0</v>
      </c>
      <c r="CH692" s="73">
        <v>0</v>
      </c>
      <c r="CI692" s="73">
        <v>0</v>
      </c>
      <c r="CJ692" s="73">
        <v>0</v>
      </c>
      <c r="CK692" s="63" t="s">
        <v>5216</v>
      </c>
      <c r="CL692" s="74" t="s">
        <v>1154</v>
      </c>
      <c r="CM692" s="74" t="s">
        <v>1155</v>
      </c>
      <c r="CN692" s="74" t="s">
        <v>296</v>
      </c>
      <c r="CO692" s="60">
        <v>3</v>
      </c>
      <c r="CP692" s="61" t="s">
        <v>3472</v>
      </c>
      <c r="CQ692" s="60">
        <v>307</v>
      </c>
      <c r="CR692" s="61" t="s">
        <v>4950</v>
      </c>
      <c r="CS692" s="60">
        <v>30703</v>
      </c>
      <c r="CT692" s="61" t="s">
        <v>5065</v>
      </c>
      <c r="CU692" s="62">
        <v>3070303</v>
      </c>
      <c r="CV692" s="63" t="s">
        <v>5121</v>
      </c>
      <c r="CW692" s="100" t="s">
        <v>5067</v>
      </c>
      <c r="CX692" s="100" t="s">
        <v>3472</v>
      </c>
      <c r="CY692" s="100" t="s">
        <v>4950</v>
      </c>
      <c r="CZ692" s="100" t="s">
        <v>5065</v>
      </c>
      <c r="DA692" s="100" t="s">
        <v>5121</v>
      </c>
    </row>
    <row r="693" spans="2:105" ht="242.25" hidden="1" x14ac:dyDescent="0.25">
      <c r="B693" s="99" t="s">
        <v>5217</v>
      </c>
      <c r="C693" s="160" t="s">
        <v>5218</v>
      </c>
      <c r="D693" s="117" t="s">
        <v>1148</v>
      </c>
      <c r="E693" s="65" t="s">
        <v>5059</v>
      </c>
      <c r="F693" s="63" t="s">
        <v>5060</v>
      </c>
      <c r="G693" s="62" t="s">
        <v>240</v>
      </c>
      <c r="H693" s="63" t="s">
        <v>592</v>
      </c>
      <c r="I693" s="307" t="s">
        <v>185</v>
      </c>
      <c r="J693" s="311">
        <v>2015</v>
      </c>
      <c r="K693" s="310">
        <v>263</v>
      </c>
      <c r="L693" s="63" t="s">
        <v>242</v>
      </c>
      <c r="M693" s="63" t="s">
        <v>5219</v>
      </c>
      <c r="N693" s="63" t="s">
        <v>5220</v>
      </c>
      <c r="O693" s="63" t="s">
        <v>5221</v>
      </c>
      <c r="P693" s="164" t="s">
        <v>3979</v>
      </c>
      <c r="Q693" s="63" t="s">
        <v>5133</v>
      </c>
      <c r="R693" s="63"/>
      <c r="S693" s="68">
        <v>268</v>
      </c>
      <c r="T693" s="69">
        <v>268</v>
      </c>
      <c r="U693" s="69">
        <v>268</v>
      </c>
      <c r="V693" s="69">
        <v>268</v>
      </c>
      <c r="W693" s="69">
        <v>268</v>
      </c>
      <c r="X693" s="71">
        <v>2062107102.8540022</v>
      </c>
      <c r="Y693" s="97">
        <v>1019409960.4446995</v>
      </c>
      <c r="Z693" s="97"/>
      <c r="AA693" s="97"/>
      <c r="AB693" s="97">
        <v>187542009.69285011</v>
      </c>
      <c r="AC693" s="97"/>
      <c r="AD693" s="97"/>
      <c r="AE693" s="97"/>
      <c r="AF693" s="97">
        <v>269463920.57812995</v>
      </c>
      <c r="AG693" s="97">
        <v>585691212.13832259</v>
      </c>
      <c r="AH693" s="79"/>
      <c r="AI693" s="79"/>
      <c r="AJ693" s="79"/>
      <c r="AK693" s="71">
        <v>2083843142.4571402</v>
      </c>
      <c r="AL693" s="97">
        <v>1121350956.4891696</v>
      </c>
      <c r="AM693" s="97"/>
      <c r="AN693" s="97"/>
      <c r="AO693" s="97">
        <v>206296210.66213512</v>
      </c>
      <c r="AP693" s="97"/>
      <c r="AQ693" s="97"/>
      <c r="AR693" s="97"/>
      <c r="AS693" s="97">
        <v>296410312.63594294</v>
      </c>
      <c r="AT693" s="97">
        <v>459785662.66989249</v>
      </c>
      <c r="AU693" s="79"/>
      <c r="AV693" s="79"/>
      <c r="AW693" s="79"/>
      <c r="AX693" s="71">
        <v>2246248890.4358649</v>
      </c>
      <c r="AY693" s="97">
        <v>1233486052.1380866</v>
      </c>
      <c r="AZ693" s="97"/>
      <c r="BA693" s="97"/>
      <c r="BB693" s="97">
        <v>226925831.72834864</v>
      </c>
      <c r="BC693" s="97"/>
      <c r="BD693" s="97"/>
      <c r="BE693" s="97"/>
      <c r="BF693" s="97">
        <v>326051343.89953721</v>
      </c>
      <c r="BG693" s="97">
        <v>459785662.66989249</v>
      </c>
      <c r="BH693" s="79"/>
      <c r="BI693" s="79"/>
      <c r="BJ693" s="79"/>
      <c r="BK693" s="71">
        <v>1965109550.5425699</v>
      </c>
      <c r="BL693" s="97">
        <v>1356834657.3518953</v>
      </c>
      <c r="BM693" s="97"/>
      <c r="BN693" s="97"/>
      <c r="BO693" s="97">
        <v>249618414.90118352</v>
      </c>
      <c r="BP693" s="97"/>
      <c r="BQ693" s="97"/>
      <c r="BR693" s="97"/>
      <c r="BS693" s="97">
        <v>358656478.28949094</v>
      </c>
      <c r="BT693" s="97"/>
      <c r="BU693" s="79"/>
      <c r="BV693" s="79"/>
      <c r="BW693" s="79"/>
      <c r="BX693" s="71">
        <v>8357308686.2895765</v>
      </c>
      <c r="BY693" s="73">
        <v>4731081626.423851</v>
      </c>
      <c r="BZ693" s="73">
        <v>0</v>
      </c>
      <c r="CA693" s="73">
        <v>0</v>
      </c>
      <c r="CB693" s="73">
        <v>870382466.98451734</v>
      </c>
      <c r="CC693" s="73">
        <v>0</v>
      </c>
      <c r="CD693" s="73">
        <v>0</v>
      </c>
      <c r="CE693" s="73">
        <v>0</v>
      </c>
      <c r="CF693" s="73">
        <v>1250582055.403101</v>
      </c>
      <c r="CG693" s="73">
        <v>1505262537.4781077</v>
      </c>
      <c r="CH693" s="73">
        <v>0</v>
      </c>
      <c r="CI693" s="73">
        <v>0</v>
      </c>
      <c r="CJ693" s="73">
        <v>0</v>
      </c>
      <c r="CK693" s="63" t="s">
        <v>5222</v>
      </c>
      <c r="CL693" s="74" t="s">
        <v>1154</v>
      </c>
      <c r="CM693" s="74" t="s">
        <v>1155</v>
      </c>
      <c r="CN693" s="74" t="s">
        <v>296</v>
      </c>
      <c r="CO693" s="60">
        <v>3</v>
      </c>
      <c r="CP693" s="61" t="s">
        <v>3472</v>
      </c>
      <c r="CQ693" s="60">
        <v>307</v>
      </c>
      <c r="CR693" s="61" t="s">
        <v>4950</v>
      </c>
      <c r="CS693" s="60">
        <v>30703</v>
      </c>
      <c r="CT693" s="61" t="s">
        <v>5065</v>
      </c>
      <c r="CU693" s="62">
        <v>3070303</v>
      </c>
      <c r="CV693" s="63" t="s">
        <v>5121</v>
      </c>
      <c r="CW693" s="100" t="s">
        <v>5067</v>
      </c>
      <c r="CX693" s="100" t="s">
        <v>3472</v>
      </c>
      <c r="CY693" s="100" t="s">
        <v>4950</v>
      </c>
      <c r="CZ693" s="100" t="s">
        <v>5065</v>
      </c>
      <c r="DA693" s="100" t="s">
        <v>5121</v>
      </c>
    </row>
    <row r="694" spans="2:105" ht="102" hidden="1" x14ac:dyDescent="0.25">
      <c r="B694" s="99" t="s">
        <v>5223</v>
      </c>
      <c r="C694" s="99" t="s">
        <v>5224</v>
      </c>
      <c r="D694" s="63" t="s">
        <v>1201</v>
      </c>
      <c r="E694" s="65" t="s">
        <v>5225</v>
      </c>
      <c r="F694" s="63" t="s">
        <v>5226</v>
      </c>
      <c r="G694" s="62" t="s">
        <v>240</v>
      </c>
      <c r="H694" s="63" t="s">
        <v>1167</v>
      </c>
      <c r="I694" s="307" t="s">
        <v>505</v>
      </c>
      <c r="J694" s="311">
        <v>2015</v>
      </c>
      <c r="K694" s="310"/>
      <c r="L694" s="63" t="s">
        <v>242</v>
      </c>
      <c r="M694" s="63" t="s">
        <v>5227</v>
      </c>
      <c r="N694" s="63" t="s">
        <v>5228</v>
      </c>
      <c r="O694" s="63" t="s">
        <v>5229</v>
      </c>
      <c r="P694" s="164"/>
      <c r="Q694" s="63"/>
      <c r="R694" s="90"/>
      <c r="S694" s="68">
        <v>360</v>
      </c>
      <c r="T694" s="91">
        <v>360</v>
      </c>
      <c r="U694" s="91">
        <v>360</v>
      </c>
      <c r="V694" s="91">
        <v>360</v>
      </c>
      <c r="W694" s="91">
        <v>360</v>
      </c>
      <c r="X694" s="71">
        <v>1628735597</v>
      </c>
      <c r="Y694" s="120">
        <v>827713800</v>
      </c>
      <c r="Z694" s="120"/>
      <c r="AA694" s="92"/>
      <c r="AB694" s="92"/>
      <c r="AC694" s="92"/>
      <c r="AD694" s="92"/>
      <c r="AE694" s="92"/>
      <c r="AF694" s="120">
        <v>150000000</v>
      </c>
      <c r="AG694" s="120">
        <v>651021797</v>
      </c>
      <c r="AH694" s="92"/>
      <c r="AI694" s="92"/>
      <c r="AJ694" s="92"/>
      <c r="AK694" s="71">
        <v>1726459732.8199999</v>
      </c>
      <c r="AL694" s="120">
        <v>877376628</v>
      </c>
      <c r="AM694" s="120"/>
      <c r="AN694" s="92"/>
      <c r="AO694" s="92"/>
      <c r="AP694" s="92"/>
      <c r="AQ694" s="92"/>
      <c r="AR694" s="92"/>
      <c r="AS694" s="120">
        <v>159000000</v>
      </c>
      <c r="AT694" s="120">
        <v>690083104.81999993</v>
      </c>
      <c r="AU694" s="92"/>
      <c r="AV694" s="92"/>
      <c r="AW694" s="92"/>
      <c r="AX694" s="71">
        <v>1830047316.7891998</v>
      </c>
      <c r="AY694" s="120">
        <v>930019225.67999995</v>
      </c>
      <c r="AZ694" s="120"/>
      <c r="BA694" s="92"/>
      <c r="BB694" s="92"/>
      <c r="BC694" s="92"/>
      <c r="BD694" s="92"/>
      <c r="BE694" s="92"/>
      <c r="BF694" s="120">
        <v>168540000</v>
      </c>
      <c r="BG694" s="120">
        <v>731488091.1092</v>
      </c>
      <c r="BH694" s="92"/>
      <c r="BI694" s="92"/>
      <c r="BJ694" s="92"/>
      <c r="BK694" s="71">
        <v>1939850155.7965519</v>
      </c>
      <c r="BL694" s="120">
        <v>985820379.22079992</v>
      </c>
      <c r="BM694" s="120"/>
      <c r="BN694" s="92"/>
      <c r="BO694" s="92"/>
      <c r="BP694" s="92"/>
      <c r="BQ694" s="92"/>
      <c r="BR694" s="92"/>
      <c r="BS694" s="120">
        <v>178652400</v>
      </c>
      <c r="BT694" s="120">
        <v>775377376.57575202</v>
      </c>
      <c r="BU694" s="92"/>
      <c r="BV694" s="92"/>
      <c r="BW694" s="92"/>
      <c r="BX694" s="71">
        <v>7125092802.4057522</v>
      </c>
      <c r="BY694" s="93">
        <v>3620930032.9007998</v>
      </c>
      <c r="BZ694" s="93">
        <v>0</v>
      </c>
      <c r="CA694" s="93">
        <v>0</v>
      </c>
      <c r="CB694" s="93">
        <v>0</v>
      </c>
      <c r="CC694" s="93">
        <v>0</v>
      </c>
      <c r="CD694" s="93">
        <v>0</v>
      </c>
      <c r="CE694" s="93">
        <v>0</v>
      </c>
      <c r="CF694" s="93">
        <v>656192400</v>
      </c>
      <c r="CG694" s="93">
        <v>2847970369.504952</v>
      </c>
      <c r="CH694" s="93">
        <v>0</v>
      </c>
      <c r="CI694" s="93">
        <v>0</v>
      </c>
      <c r="CJ694" s="93">
        <v>0</v>
      </c>
      <c r="CK694" s="87" t="s">
        <v>5230</v>
      </c>
      <c r="CL694" s="90" t="s">
        <v>1172</v>
      </c>
      <c r="CM694" s="90" t="s">
        <v>1173</v>
      </c>
      <c r="CN694" s="90" t="s">
        <v>296</v>
      </c>
      <c r="CO694" s="84">
        <v>3</v>
      </c>
      <c r="CP694" s="85" t="s">
        <v>3472</v>
      </c>
      <c r="CQ694" s="84">
        <v>307</v>
      </c>
      <c r="CR694" s="85" t="s">
        <v>4950</v>
      </c>
      <c r="CS694" s="84">
        <v>30703</v>
      </c>
      <c r="CT694" s="85" t="s">
        <v>5065</v>
      </c>
      <c r="CU694" s="86">
        <v>3070303</v>
      </c>
      <c r="CV694" s="87" t="s">
        <v>5121</v>
      </c>
      <c r="CW694" s="100" t="s">
        <v>5231</v>
      </c>
      <c r="CX694" s="100" t="s">
        <v>3472</v>
      </c>
      <c r="CY694" s="100" t="s">
        <v>4950</v>
      </c>
      <c r="CZ694" s="100" t="s">
        <v>5065</v>
      </c>
      <c r="DA694" s="100" t="s">
        <v>5121</v>
      </c>
    </row>
    <row r="695" spans="2:105" ht="102" hidden="1" x14ac:dyDescent="0.25">
      <c r="B695" s="99" t="s">
        <v>5232</v>
      </c>
      <c r="C695" s="65" t="s">
        <v>5233</v>
      </c>
      <c r="D695" s="63" t="s">
        <v>1201</v>
      </c>
      <c r="E695" s="65" t="s">
        <v>5225</v>
      </c>
      <c r="F695" s="63" t="s">
        <v>5226</v>
      </c>
      <c r="G695" s="62" t="s">
        <v>240</v>
      </c>
      <c r="H695" s="63" t="s">
        <v>1167</v>
      </c>
      <c r="I695" s="307" t="s">
        <v>671</v>
      </c>
      <c r="J695" s="311">
        <v>2015</v>
      </c>
      <c r="K695" s="310">
        <v>178</v>
      </c>
      <c r="L695" s="63" t="s">
        <v>242</v>
      </c>
      <c r="M695" s="63" t="s">
        <v>5234</v>
      </c>
      <c r="N695" s="63" t="s">
        <v>5235</v>
      </c>
      <c r="O695" s="63" t="s">
        <v>5236</v>
      </c>
      <c r="P695" s="164"/>
      <c r="Q695" s="63"/>
      <c r="R695" s="63"/>
      <c r="S695" s="68">
        <v>190</v>
      </c>
      <c r="T695" s="69">
        <v>190</v>
      </c>
      <c r="U695" s="69">
        <v>190</v>
      </c>
      <c r="V695" s="69">
        <v>190</v>
      </c>
      <c r="W695" s="69">
        <v>190</v>
      </c>
      <c r="X695" s="71">
        <v>628991796</v>
      </c>
      <c r="Y695" s="78">
        <v>122789000</v>
      </c>
      <c r="Z695" s="78"/>
      <c r="AA695" s="79"/>
      <c r="AB695" s="79"/>
      <c r="AC695" s="79"/>
      <c r="AD695" s="79"/>
      <c r="AE695" s="79"/>
      <c r="AF695" s="79"/>
      <c r="AG695" s="78">
        <v>506202796</v>
      </c>
      <c r="AH695" s="79"/>
      <c r="AI695" s="79"/>
      <c r="AJ695" s="79"/>
      <c r="AK695" s="71">
        <v>666731303.75999999</v>
      </c>
      <c r="AL695" s="78">
        <v>130156340</v>
      </c>
      <c r="AM695" s="78"/>
      <c r="AN695" s="79"/>
      <c r="AO695" s="79"/>
      <c r="AP695" s="79"/>
      <c r="AQ695" s="79"/>
      <c r="AR695" s="79"/>
      <c r="AS695" s="79"/>
      <c r="AT695" s="78">
        <v>536574963.75999999</v>
      </c>
      <c r="AU695" s="79"/>
      <c r="AV695" s="79"/>
      <c r="AW695" s="79"/>
      <c r="AX695" s="71">
        <v>706735181.98559999</v>
      </c>
      <c r="AY695" s="78">
        <v>137965720.40000001</v>
      </c>
      <c r="AZ695" s="78"/>
      <c r="BA695" s="79"/>
      <c r="BB695" s="79"/>
      <c r="BC695" s="79"/>
      <c r="BD695" s="79"/>
      <c r="BE695" s="79"/>
      <c r="BF695" s="79"/>
      <c r="BG695" s="78">
        <v>568769461.58560002</v>
      </c>
      <c r="BH695" s="79"/>
      <c r="BI695" s="79"/>
      <c r="BJ695" s="79"/>
      <c r="BK695" s="71">
        <v>749139292.90473604</v>
      </c>
      <c r="BL695" s="78">
        <v>146243663.62400001</v>
      </c>
      <c r="BM695" s="78"/>
      <c r="BN695" s="79"/>
      <c r="BO695" s="79"/>
      <c r="BP695" s="79"/>
      <c r="BQ695" s="79"/>
      <c r="BR695" s="79"/>
      <c r="BS695" s="79"/>
      <c r="BT695" s="78">
        <v>602895629.28073597</v>
      </c>
      <c r="BU695" s="79"/>
      <c r="BV695" s="79"/>
      <c r="BW695" s="79"/>
      <c r="BX695" s="71">
        <v>2751597574.6503363</v>
      </c>
      <c r="BY695" s="73">
        <v>537154724.02399993</v>
      </c>
      <c r="BZ695" s="73">
        <v>0</v>
      </c>
      <c r="CA695" s="73">
        <v>0</v>
      </c>
      <c r="CB695" s="73">
        <v>0</v>
      </c>
      <c r="CC695" s="73">
        <v>0</v>
      </c>
      <c r="CD695" s="73">
        <v>0</v>
      </c>
      <c r="CE695" s="73">
        <v>0</v>
      </c>
      <c r="CF695" s="73">
        <v>0</v>
      </c>
      <c r="CG695" s="73">
        <v>2214442850.6263361</v>
      </c>
      <c r="CH695" s="73">
        <v>0</v>
      </c>
      <c r="CI695" s="73">
        <v>0</v>
      </c>
      <c r="CJ695" s="73">
        <v>0</v>
      </c>
      <c r="CK695" s="63" t="s">
        <v>5237</v>
      </c>
      <c r="CL695" s="74" t="s">
        <v>1172</v>
      </c>
      <c r="CM695" s="74" t="s">
        <v>1173</v>
      </c>
      <c r="CN695" s="74" t="s">
        <v>296</v>
      </c>
      <c r="CO695" s="60">
        <v>3</v>
      </c>
      <c r="CP695" s="61" t="s">
        <v>3472</v>
      </c>
      <c r="CQ695" s="60">
        <v>307</v>
      </c>
      <c r="CR695" s="61" t="s">
        <v>4950</v>
      </c>
      <c r="CS695" s="60">
        <v>30703</v>
      </c>
      <c r="CT695" s="61" t="s">
        <v>5065</v>
      </c>
      <c r="CU695" s="62">
        <v>3070303</v>
      </c>
      <c r="CV695" s="63" t="s">
        <v>5121</v>
      </c>
      <c r="CW695" s="100" t="s">
        <v>5231</v>
      </c>
      <c r="CX695" s="100" t="s">
        <v>3472</v>
      </c>
      <c r="CY695" s="100" t="s">
        <v>4950</v>
      </c>
      <c r="CZ695" s="100" t="s">
        <v>5065</v>
      </c>
      <c r="DA695" s="100" t="s">
        <v>5121</v>
      </c>
    </row>
    <row r="696" spans="2:105" ht="102" hidden="1" x14ac:dyDescent="0.25">
      <c r="B696" s="99" t="s">
        <v>5238</v>
      </c>
      <c r="C696" s="65" t="s">
        <v>5239</v>
      </c>
      <c r="D696" s="63" t="s">
        <v>1201</v>
      </c>
      <c r="E696" s="65" t="s">
        <v>5225</v>
      </c>
      <c r="F696" s="63" t="s">
        <v>5226</v>
      </c>
      <c r="G696" s="62" t="s">
        <v>240</v>
      </c>
      <c r="H696" s="63" t="s">
        <v>1167</v>
      </c>
      <c r="I696" s="307" t="s">
        <v>185</v>
      </c>
      <c r="J696" s="311">
        <v>2015</v>
      </c>
      <c r="K696" s="310">
        <v>52.7</v>
      </c>
      <c r="L696" s="63" t="s">
        <v>242</v>
      </c>
      <c r="M696" s="63" t="s">
        <v>5240</v>
      </c>
      <c r="N696" s="63" t="s">
        <v>5241</v>
      </c>
      <c r="O696" s="63" t="s">
        <v>5242</v>
      </c>
      <c r="P696" s="164"/>
      <c r="Q696" s="63"/>
      <c r="R696" s="63"/>
      <c r="S696" s="68">
        <v>60</v>
      </c>
      <c r="T696" s="69">
        <v>60</v>
      </c>
      <c r="U696" s="69">
        <v>60</v>
      </c>
      <c r="V696" s="69">
        <v>60</v>
      </c>
      <c r="W696" s="69">
        <v>60</v>
      </c>
      <c r="X696" s="71">
        <v>308000000</v>
      </c>
      <c r="Y696" s="78">
        <v>108000000</v>
      </c>
      <c r="Z696" s="79"/>
      <c r="AA696" s="79"/>
      <c r="AB696" s="79"/>
      <c r="AC696" s="79"/>
      <c r="AD696" s="79"/>
      <c r="AE696" s="79"/>
      <c r="AF696" s="79"/>
      <c r="AG696" s="78">
        <v>200000000</v>
      </c>
      <c r="AH696" s="79"/>
      <c r="AI696" s="79"/>
      <c r="AJ696" s="79"/>
      <c r="AK696" s="71">
        <v>326480000</v>
      </c>
      <c r="AL696" s="78">
        <v>114480000</v>
      </c>
      <c r="AM696" s="79"/>
      <c r="AN696" s="79"/>
      <c r="AO696" s="79"/>
      <c r="AP696" s="79"/>
      <c r="AQ696" s="79"/>
      <c r="AR696" s="79"/>
      <c r="AS696" s="79"/>
      <c r="AT696" s="78">
        <v>212000000</v>
      </c>
      <c r="AU696" s="79"/>
      <c r="AV696" s="79"/>
      <c r="AW696" s="79"/>
      <c r="AX696" s="71">
        <v>346068800</v>
      </c>
      <c r="AY696" s="78">
        <v>121348800</v>
      </c>
      <c r="AZ696" s="79"/>
      <c r="BA696" s="79"/>
      <c r="BB696" s="79"/>
      <c r="BC696" s="79"/>
      <c r="BD696" s="79"/>
      <c r="BE696" s="79"/>
      <c r="BF696" s="79"/>
      <c r="BG696" s="78">
        <v>224720000</v>
      </c>
      <c r="BH696" s="79"/>
      <c r="BI696" s="79"/>
      <c r="BJ696" s="79"/>
      <c r="BK696" s="71">
        <v>366832928</v>
      </c>
      <c r="BL696" s="78">
        <v>128629728</v>
      </c>
      <c r="BM696" s="79"/>
      <c r="BN696" s="79"/>
      <c r="BO696" s="79"/>
      <c r="BP696" s="79"/>
      <c r="BQ696" s="79"/>
      <c r="BR696" s="79"/>
      <c r="BS696" s="79"/>
      <c r="BT696" s="78">
        <v>238203200</v>
      </c>
      <c r="BU696" s="79"/>
      <c r="BV696" s="79"/>
      <c r="BW696" s="79"/>
      <c r="BX696" s="71">
        <v>1347381728</v>
      </c>
      <c r="BY696" s="73">
        <v>472458528</v>
      </c>
      <c r="BZ696" s="73">
        <v>0</v>
      </c>
      <c r="CA696" s="73">
        <v>0</v>
      </c>
      <c r="CB696" s="73">
        <v>0</v>
      </c>
      <c r="CC696" s="73">
        <v>0</v>
      </c>
      <c r="CD696" s="73">
        <v>0</v>
      </c>
      <c r="CE696" s="73">
        <v>0</v>
      </c>
      <c r="CF696" s="73">
        <v>0</v>
      </c>
      <c r="CG696" s="73">
        <v>874923200</v>
      </c>
      <c r="CH696" s="73">
        <v>0</v>
      </c>
      <c r="CI696" s="73">
        <v>0</v>
      </c>
      <c r="CJ696" s="73">
        <v>0</v>
      </c>
      <c r="CK696" s="63" t="s">
        <v>5243</v>
      </c>
      <c r="CL696" s="74" t="s">
        <v>1172</v>
      </c>
      <c r="CM696" s="74" t="s">
        <v>1173</v>
      </c>
      <c r="CN696" s="74" t="s">
        <v>296</v>
      </c>
      <c r="CO696" s="60">
        <v>3</v>
      </c>
      <c r="CP696" s="61" t="s">
        <v>3472</v>
      </c>
      <c r="CQ696" s="60">
        <v>307</v>
      </c>
      <c r="CR696" s="61" t="s">
        <v>4950</v>
      </c>
      <c r="CS696" s="60">
        <v>30703</v>
      </c>
      <c r="CT696" s="61" t="s">
        <v>5065</v>
      </c>
      <c r="CU696" s="62">
        <v>3070303</v>
      </c>
      <c r="CV696" s="63" t="s">
        <v>5121</v>
      </c>
      <c r="CW696" s="100" t="s">
        <v>5231</v>
      </c>
      <c r="CX696" s="100" t="s">
        <v>3472</v>
      </c>
      <c r="CY696" s="100" t="s">
        <v>4950</v>
      </c>
      <c r="CZ696" s="100" t="s">
        <v>5065</v>
      </c>
      <c r="DA696" s="100" t="s">
        <v>5121</v>
      </c>
    </row>
    <row r="697" spans="2:105" ht="102" hidden="1" x14ac:dyDescent="0.25">
      <c r="B697" s="99" t="s">
        <v>5244</v>
      </c>
      <c r="C697" s="65" t="s">
        <v>5245</v>
      </c>
      <c r="D697" s="63" t="s">
        <v>1201</v>
      </c>
      <c r="E697" s="65" t="s">
        <v>5225</v>
      </c>
      <c r="F697" s="63" t="s">
        <v>5226</v>
      </c>
      <c r="G697" s="62" t="s">
        <v>240</v>
      </c>
      <c r="H697" s="63" t="s">
        <v>1167</v>
      </c>
      <c r="I697" s="307" t="s">
        <v>185</v>
      </c>
      <c r="J697" s="311">
        <v>2015</v>
      </c>
      <c r="K697" s="310">
        <v>58</v>
      </c>
      <c r="L697" s="63" t="s">
        <v>242</v>
      </c>
      <c r="M697" s="63" t="s">
        <v>5246</v>
      </c>
      <c r="N697" s="63" t="s">
        <v>5247</v>
      </c>
      <c r="O697" s="63" t="s">
        <v>5248</v>
      </c>
      <c r="P697" s="164"/>
      <c r="Q697" s="63"/>
      <c r="R697" s="63"/>
      <c r="S697" s="68">
        <v>50</v>
      </c>
      <c r="T697" s="69">
        <v>50</v>
      </c>
      <c r="U697" s="69">
        <v>50</v>
      </c>
      <c r="V697" s="69">
        <v>50</v>
      </c>
      <c r="W697" s="69">
        <v>50</v>
      </c>
      <c r="X697" s="71">
        <v>650000000</v>
      </c>
      <c r="Y697" s="78">
        <v>150000000</v>
      </c>
      <c r="Z697" s="79"/>
      <c r="AA697" s="79"/>
      <c r="AB697" s="79"/>
      <c r="AC697" s="79"/>
      <c r="AD697" s="79"/>
      <c r="AE697" s="79"/>
      <c r="AF697" s="79"/>
      <c r="AG697" s="78">
        <v>500000000</v>
      </c>
      <c r="AH697" s="79"/>
      <c r="AI697" s="79"/>
      <c r="AJ697" s="79"/>
      <c r="AK697" s="71">
        <v>689000000</v>
      </c>
      <c r="AL697" s="78">
        <v>159000000</v>
      </c>
      <c r="AM697" s="79"/>
      <c r="AN697" s="79"/>
      <c r="AO697" s="79"/>
      <c r="AP697" s="79"/>
      <c r="AQ697" s="79"/>
      <c r="AR697" s="79"/>
      <c r="AS697" s="79"/>
      <c r="AT697" s="78">
        <v>530000000</v>
      </c>
      <c r="AU697" s="79"/>
      <c r="AV697" s="79"/>
      <c r="AW697" s="79"/>
      <c r="AX697" s="71">
        <v>730340000</v>
      </c>
      <c r="AY697" s="78">
        <v>168540000</v>
      </c>
      <c r="AZ697" s="79"/>
      <c r="BA697" s="79"/>
      <c r="BB697" s="79"/>
      <c r="BC697" s="79"/>
      <c r="BD697" s="79"/>
      <c r="BE697" s="79"/>
      <c r="BF697" s="79"/>
      <c r="BG697" s="78">
        <v>561800000</v>
      </c>
      <c r="BH697" s="79"/>
      <c r="BI697" s="79"/>
      <c r="BJ697" s="79"/>
      <c r="BK697" s="71">
        <v>774160400</v>
      </c>
      <c r="BL697" s="78">
        <v>178652400</v>
      </c>
      <c r="BM697" s="79"/>
      <c r="BN697" s="79"/>
      <c r="BO697" s="79"/>
      <c r="BP697" s="79"/>
      <c r="BQ697" s="79"/>
      <c r="BR697" s="79"/>
      <c r="BS697" s="79"/>
      <c r="BT697" s="78">
        <v>595508000</v>
      </c>
      <c r="BU697" s="79"/>
      <c r="BV697" s="79"/>
      <c r="BW697" s="79"/>
      <c r="BX697" s="71">
        <v>2843500400</v>
      </c>
      <c r="BY697" s="73">
        <v>656192400</v>
      </c>
      <c r="BZ697" s="73">
        <v>0</v>
      </c>
      <c r="CA697" s="73">
        <v>0</v>
      </c>
      <c r="CB697" s="73">
        <v>0</v>
      </c>
      <c r="CC697" s="73">
        <v>0</v>
      </c>
      <c r="CD697" s="73">
        <v>0</v>
      </c>
      <c r="CE697" s="73">
        <v>0</v>
      </c>
      <c r="CF697" s="73">
        <v>0</v>
      </c>
      <c r="CG697" s="73">
        <v>2187308000</v>
      </c>
      <c r="CH697" s="73">
        <v>0</v>
      </c>
      <c r="CI697" s="73">
        <v>0</v>
      </c>
      <c r="CJ697" s="73">
        <v>0</v>
      </c>
      <c r="CK697" s="63" t="s">
        <v>5249</v>
      </c>
      <c r="CL697" s="74" t="s">
        <v>1172</v>
      </c>
      <c r="CM697" s="74" t="s">
        <v>1173</v>
      </c>
      <c r="CN697" s="74" t="s">
        <v>296</v>
      </c>
      <c r="CO697" s="60">
        <v>3</v>
      </c>
      <c r="CP697" s="61" t="s">
        <v>3472</v>
      </c>
      <c r="CQ697" s="60">
        <v>307</v>
      </c>
      <c r="CR697" s="61" t="s">
        <v>4950</v>
      </c>
      <c r="CS697" s="60">
        <v>30703</v>
      </c>
      <c r="CT697" s="61" t="s">
        <v>5065</v>
      </c>
      <c r="CU697" s="62">
        <v>3070303</v>
      </c>
      <c r="CV697" s="63" t="s">
        <v>5121</v>
      </c>
      <c r="CW697" s="100" t="s">
        <v>5231</v>
      </c>
      <c r="CX697" s="100" t="s">
        <v>3472</v>
      </c>
      <c r="CY697" s="100" t="s">
        <v>4950</v>
      </c>
      <c r="CZ697" s="100" t="s">
        <v>5065</v>
      </c>
      <c r="DA697" s="100" t="s">
        <v>5121</v>
      </c>
    </row>
    <row r="698" spans="2:105" ht="102" hidden="1" x14ac:dyDescent="0.25">
      <c r="B698" s="99" t="s">
        <v>5250</v>
      </c>
      <c r="C698" s="75" t="s">
        <v>5251</v>
      </c>
      <c r="D698" s="63" t="s">
        <v>1201</v>
      </c>
      <c r="E698" s="65" t="s">
        <v>5225</v>
      </c>
      <c r="F698" s="63" t="s">
        <v>5226</v>
      </c>
      <c r="G698" s="62" t="s">
        <v>183</v>
      </c>
      <c r="H698" s="63" t="s">
        <v>1167</v>
      </c>
      <c r="I698" s="307" t="s">
        <v>671</v>
      </c>
      <c r="J698" s="311">
        <v>2015</v>
      </c>
      <c r="K698" s="310"/>
      <c r="L698" s="63" t="s">
        <v>242</v>
      </c>
      <c r="M698" s="63" t="s">
        <v>5252</v>
      </c>
      <c r="N698" s="63" t="s">
        <v>5253</v>
      </c>
      <c r="O698" s="63" t="s">
        <v>5254</v>
      </c>
      <c r="P698" s="164"/>
      <c r="Q698" s="63"/>
      <c r="R698" s="63"/>
      <c r="S698" s="68">
        <v>1</v>
      </c>
      <c r="T698" s="69">
        <v>0</v>
      </c>
      <c r="U698" s="69">
        <v>1</v>
      </c>
      <c r="V698" s="69">
        <v>1</v>
      </c>
      <c r="W698" s="69">
        <v>1</v>
      </c>
      <c r="X698" s="71">
        <v>400000000</v>
      </c>
      <c r="Y698" s="79"/>
      <c r="Z698" s="79"/>
      <c r="AA698" s="79"/>
      <c r="AB698" s="79"/>
      <c r="AC698" s="79">
        <v>400000000</v>
      </c>
      <c r="AD698" s="79"/>
      <c r="AE698" s="79"/>
      <c r="AF698" s="79"/>
      <c r="AG698" s="79"/>
      <c r="AH698" s="79"/>
      <c r="AI698" s="79"/>
      <c r="AJ698" s="79"/>
      <c r="AK698" s="71">
        <v>7600000000</v>
      </c>
      <c r="AL698" s="79"/>
      <c r="AM698" s="79"/>
      <c r="AN698" s="79"/>
      <c r="AO698" s="79"/>
      <c r="AP698" s="79">
        <v>1600000000</v>
      </c>
      <c r="AQ698" s="79"/>
      <c r="AR698" s="79"/>
      <c r="AS698" s="79"/>
      <c r="AT698" s="79">
        <v>6000000000</v>
      </c>
      <c r="AU698" s="79"/>
      <c r="AV698" s="79"/>
      <c r="AW698" s="79"/>
      <c r="AX698" s="71">
        <v>0</v>
      </c>
      <c r="AY698" s="79"/>
      <c r="AZ698" s="79"/>
      <c r="BA698" s="79"/>
      <c r="BB698" s="79"/>
      <c r="BC698" s="79"/>
      <c r="BD698" s="79"/>
      <c r="BE698" s="79"/>
      <c r="BF698" s="79"/>
      <c r="BG698" s="79"/>
      <c r="BH698" s="79"/>
      <c r="BI698" s="79"/>
      <c r="BJ698" s="79"/>
      <c r="BK698" s="71">
        <v>0</v>
      </c>
      <c r="BL698" s="79"/>
      <c r="BM698" s="79"/>
      <c r="BN698" s="79"/>
      <c r="BO698" s="79"/>
      <c r="BP698" s="79"/>
      <c r="BQ698" s="79"/>
      <c r="BR698" s="79"/>
      <c r="BS698" s="79"/>
      <c r="BT698" s="79"/>
      <c r="BU698" s="79"/>
      <c r="BV698" s="79"/>
      <c r="BW698" s="79"/>
      <c r="BX698" s="71">
        <v>8000000000</v>
      </c>
      <c r="BY698" s="73">
        <v>0</v>
      </c>
      <c r="BZ698" s="73">
        <v>0</v>
      </c>
      <c r="CA698" s="73">
        <v>0</v>
      </c>
      <c r="CB698" s="73">
        <v>0</v>
      </c>
      <c r="CC698" s="73">
        <v>2000000000</v>
      </c>
      <c r="CD698" s="73">
        <v>0</v>
      </c>
      <c r="CE698" s="73">
        <v>0</v>
      </c>
      <c r="CF698" s="73">
        <v>0</v>
      </c>
      <c r="CG698" s="73">
        <v>6000000000</v>
      </c>
      <c r="CH698" s="73">
        <v>0</v>
      </c>
      <c r="CI698" s="73">
        <v>0</v>
      </c>
      <c r="CJ698" s="73">
        <v>0</v>
      </c>
      <c r="CK698" s="63" t="s">
        <v>5255</v>
      </c>
      <c r="CL698" s="74" t="s">
        <v>1172</v>
      </c>
      <c r="CM698" s="74" t="s">
        <v>1173</v>
      </c>
      <c r="CN698" s="74" t="s">
        <v>296</v>
      </c>
      <c r="CO698" s="60">
        <v>3</v>
      </c>
      <c r="CP698" s="61" t="s">
        <v>3472</v>
      </c>
      <c r="CQ698" s="60">
        <v>307</v>
      </c>
      <c r="CR698" s="61" t="s">
        <v>4950</v>
      </c>
      <c r="CS698" s="60">
        <v>30703</v>
      </c>
      <c r="CT698" s="61" t="s">
        <v>5065</v>
      </c>
      <c r="CU698" s="62">
        <v>3070303</v>
      </c>
      <c r="CV698" s="63" t="s">
        <v>5121</v>
      </c>
      <c r="CW698" s="100" t="s">
        <v>5231</v>
      </c>
      <c r="CX698" s="100" t="s">
        <v>3472</v>
      </c>
      <c r="CY698" s="100" t="s">
        <v>4950</v>
      </c>
      <c r="CZ698" s="100" t="s">
        <v>5065</v>
      </c>
      <c r="DA698" s="100" t="s">
        <v>5121</v>
      </c>
    </row>
    <row r="699" spans="2:105" ht="191.25" hidden="1" x14ac:dyDescent="0.25">
      <c r="B699" s="99" t="s">
        <v>5256</v>
      </c>
      <c r="C699" s="65" t="s">
        <v>5257</v>
      </c>
      <c r="D699" s="63" t="s">
        <v>1800</v>
      </c>
      <c r="E699" s="65" t="s">
        <v>5059</v>
      </c>
      <c r="F699" s="63" t="s">
        <v>5060</v>
      </c>
      <c r="G699" s="62" t="s">
        <v>183</v>
      </c>
      <c r="H699" s="63" t="s">
        <v>1167</v>
      </c>
      <c r="I699" s="307" t="s">
        <v>185</v>
      </c>
      <c r="J699" s="311">
        <v>2015</v>
      </c>
      <c r="K699" s="310" t="s">
        <v>3657</v>
      </c>
      <c r="L699" s="63" t="s">
        <v>186</v>
      </c>
      <c r="M699" s="63" t="s">
        <v>5258</v>
      </c>
      <c r="N699" s="63" t="s">
        <v>5259</v>
      </c>
      <c r="O699" s="63" t="s">
        <v>5260</v>
      </c>
      <c r="P699" s="164" t="s">
        <v>3979</v>
      </c>
      <c r="Q699" s="63" t="s">
        <v>4502</v>
      </c>
      <c r="R699" s="63"/>
      <c r="S699" s="68">
        <v>100</v>
      </c>
      <c r="T699" s="69">
        <v>25</v>
      </c>
      <c r="U699" s="69">
        <v>50</v>
      </c>
      <c r="V699" s="69">
        <v>75</v>
      </c>
      <c r="W699" s="69">
        <v>100</v>
      </c>
      <c r="X699" s="71">
        <v>200000000</v>
      </c>
      <c r="Y699" s="79">
        <v>200000000</v>
      </c>
      <c r="Z699" s="79"/>
      <c r="AA699" s="79"/>
      <c r="AB699" s="79"/>
      <c r="AC699" s="79"/>
      <c r="AD699" s="79"/>
      <c r="AE699" s="79"/>
      <c r="AF699" s="79"/>
      <c r="AG699" s="79"/>
      <c r="AH699" s="79"/>
      <c r="AI699" s="79"/>
      <c r="AJ699" s="79"/>
      <c r="AK699" s="71">
        <v>200000000</v>
      </c>
      <c r="AL699" s="79"/>
      <c r="AM699" s="79"/>
      <c r="AN699" s="79"/>
      <c r="AO699" s="79"/>
      <c r="AP699" s="79">
        <v>200000000</v>
      </c>
      <c r="AQ699" s="79"/>
      <c r="AR699" s="79"/>
      <c r="AS699" s="79"/>
      <c r="AT699" s="79"/>
      <c r="AU699" s="79"/>
      <c r="AV699" s="79"/>
      <c r="AW699" s="79"/>
      <c r="AX699" s="71">
        <v>200000000</v>
      </c>
      <c r="AY699" s="79">
        <v>200000000</v>
      </c>
      <c r="AZ699" s="79"/>
      <c r="BA699" s="79"/>
      <c r="BB699" s="79"/>
      <c r="BC699" s="79"/>
      <c r="BD699" s="79"/>
      <c r="BE699" s="79"/>
      <c r="BF699" s="79"/>
      <c r="BG699" s="79"/>
      <c r="BH699" s="79"/>
      <c r="BI699" s="79"/>
      <c r="BJ699" s="79"/>
      <c r="BK699" s="71">
        <v>240000000</v>
      </c>
      <c r="BL699" s="79">
        <v>240000000</v>
      </c>
      <c r="BM699" s="79"/>
      <c r="BN699" s="79"/>
      <c r="BO699" s="79"/>
      <c r="BP699" s="79"/>
      <c r="BQ699" s="79"/>
      <c r="BR699" s="79"/>
      <c r="BS699" s="79"/>
      <c r="BT699" s="79"/>
      <c r="BU699" s="79"/>
      <c r="BV699" s="79"/>
      <c r="BW699" s="79"/>
      <c r="BX699" s="71">
        <v>840000000</v>
      </c>
      <c r="BY699" s="73">
        <v>640000000</v>
      </c>
      <c r="BZ699" s="73">
        <v>0</v>
      </c>
      <c r="CA699" s="73">
        <v>0</v>
      </c>
      <c r="CB699" s="73">
        <v>0</v>
      </c>
      <c r="CC699" s="73">
        <v>200000000</v>
      </c>
      <c r="CD699" s="73">
        <v>0</v>
      </c>
      <c r="CE699" s="73">
        <v>0</v>
      </c>
      <c r="CF699" s="73">
        <v>0</v>
      </c>
      <c r="CG699" s="73">
        <v>0</v>
      </c>
      <c r="CH699" s="73">
        <v>0</v>
      </c>
      <c r="CI699" s="73">
        <v>0</v>
      </c>
      <c r="CJ699" s="73">
        <v>0</v>
      </c>
      <c r="CK699" s="63" t="s">
        <v>5261</v>
      </c>
      <c r="CL699" s="74" t="s">
        <v>1172</v>
      </c>
      <c r="CM699" s="74" t="s">
        <v>1173</v>
      </c>
      <c r="CN699" s="74" t="s">
        <v>606</v>
      </c>
      <c r="CO699" s="60">
        <v>3</v>
      </c>
      <c r="CP699" s="61" t="s">
        <v>3472</v>
      </c>
      <c r="CQ699" s="60">
        <v>307</v>
      </c>
      <c r="CR699" s="61" t="s">
        <v>4950</v>
      </c>
      <c r="CS699" s="60">
        <v>30703</v>
      </c>
      <c r="CT699" s="61" t="s">
        <v>5065</v>
      </c>
      <c r="CU699" s="62">
        <v>3070304</v>
      </c>
      <c r="CV699" s="63" t="s">
        <v>5262</v>
      </c>
      <c r="CW699" s="100" t="s">
        <v>5067</v>
      </c>
      <c r="CX699" s="100" t="s">
        <v>3472</v>
      </c>
      <c r="CY699" s="100" t="s">
        <v>4950</v>
      </c>
      <c r="CZ699" s="100" t="s">
        <v>5065</v>
      </c>
      <c r="DA699" s="100" t="s">
        <v>5262</v>
      </c>
    </row>
    <row r="700" spans="2:105" ht="191.25" hidden="1" x14ac:dyDescent="0.25">
      <c r="B700" s="99" t="s">
        <v>5263</v>
      </c>
      <c r="C700" s="65" t="s">
        <v>5264</v>
      </c>
      <c r="D700" s="63" t="s">
        <v>1800</v>
      </c>
      <c r="E700" s="65" t="s">
        <v>5059</v>
      </c>
      <c r="F700" s="63" t="s">
        <v>5060</v>
      </c>
      <c r="G700" s="62" t="s">
        <v>183</v>
      </c>
      <c r="H700" s="63" t="s">
        <v>1167</v>
      </c>
      <c r="I700" s="307" t="s">
        <v>185</v>
      </c>
      <c r="J700" s="311">
        <v>2015</v>
      </c>
      <c r="K700" s="310" t="s">
        <v>3657</v>
      </c>
      <c r="L700" s="63" t="s">
        <v>186</v>
      </c>
      <c r="M700" s="63" t="s">
        <v>5265</v>
      </c>
      <c r="N700" s="63" t="s">
        <v>5266</v>
      </c>
      <c r="O700" s="63" t="s">
        <v>5267</v>
      </c>
      <c r="P700" s="164" t="s">
        <v>3979</v>
      </c>
      <c r="Q700" s="63" t="s">
        <v>5268</v>
      </c>
      <c r="R700" s="63"/>
      <c r="S700" s="68">
        <v>3</v>
      </c>
      <c r="T700" s="69">
        <v>0</v>
      </c>
      <c r="U700" s="69">
        <v>1</v>
      </c>
      <c r="V700" s="69">
        <v>2</v>
      </c>
      <c r="W700" s="69">
        <v>3</v>
      </c>
      <c r="X700" s="71">
        <v>0</v>
      </c>
      <c r="Y700" s="79"/>
      <c r="Z700" s="79"/>
      <c r="AA700" s="79"/>
      <c r="AB700" s="79"/>
      <c r="AC700" s="79"/>
      <c r="AD700" s="79"/>
      <c r="AE700" s="79"/>
      <c r="AF700" s="79"/>
      <c r="AG700" s="79"/>
      <c r="AH700" s="79"/>
      <c r="AI700" s="79"/>
      <c r="AJ700" s="79"/>
      <c r="AK700" s="71">
        <v>300000000</v>
      </c>
      <c r="AL700" s="79">
        <v>300000000</v>
      </c>
      <c r="AM700" s="79"/>
      <c r="AN700" s="79"/>
      <c r="AO700" s="79"/>
      <c r="AP700" s="79"/>
      <c r="AQ700" s="79"/>
      <c r="AR700" s="79"/>
      <c r="AS700" s="79"/>
      <c r="AT700" s="79"/>
      <c r="AU700" s="79"/>
      <c r="AV700" s="79"/>
      <c r="AW700" s="79"/>
      <c r="AX700" s="71">
        <v>300000000</v>
      </c>
      <c r="AY700" s="79">
        <v>300000000</v>
      </c>
      <c r="AZ700" s="79"/>
      <c r="BA700" s="79"/>
      <c r="BB700" s="79"/>
      <c r="BC700" s="79"/>
      <c r="BD700" s="79"/>
      <c r="BE700" s="79"/>
      <c r="BF700" s="79"/>
      <c r="BG700" s="79"/>
      <c r="BH700" s="79"/>
      <c r="BI700" s="79"/>
      <c r="BJ700" s="79"/>
      <c r="BK700" s="71">
        <v>300000000</v>
      </c>
      <c r="BL700" s="79">
        <v>300000000</v>
      </c>
      <c r="BM700" s="79"/>
      <c r="BN700" s="79"/>
      <c r="BO700" s="79"/>
      <c r="BP700" s="79"/>
      <c r="BQ700" s="79"/>
      <c r="BR700" s="79"/>
      <c r="BS700" s="79"/>
      <c r="BT700" s="79"/>
      <c r="BU700" s="79"/>
      <c r="BV700" s="79"/>
      <c r="BW700" s="79"/>
      <c r="BX700" s="71">
        <v>900000000</v>
      </c>
      <c r="BY700" s="73">
        <v>900000000</v>
      </c>
      <c r="BZ700" s="73">
        <v>0</v>
      </c>
      <c r="CA700" s="73">
        <v>0</v>
      </c>
      <c r="CB700" s="73">
        <v>0</v>
      </c>
      <c r="CC700" s="73">
        <v>0</v>
      </c>
      <c r="CD700" s="73">
        <v>0</v>
      </c>
      <c r="CE700" s="73">
        <v>0</v>
      </c>
      <c r="CF700" s="73">
        <v>0</v>
      </c>
      <c r="CG700" s="73">
        <v>0</v>
      </c>
      <c r="CH700" s="73">
        <v>0</v>
      </c>
      <c r="CI700" s="73">
        <v>0</v>
      </c>
      <c r="CJ700" s="73">
        <v>0</v>
      </c>
      <c r="CK700" s="63" t="s">
        <v>5269</v>
      </c>
      <c r="CL700" s="74" t="s">
        <v>1172</v>
      </c>
      <c r="CM700" s="74" t="s">
        <v>1173</v>
      </c>
      <c r="CN700" s="74" t="s">
        <v>296</v>
      </c>
      <c r="CO700" s="60">
        <v>3</v>
      </c>
      <c r="CP700" s="61" t="s">
        <v>3472</v>
      </c>
      <c r="CQ700" s="60">
        <v>307</v>
      </c>
      <c r="CR700" s="61" t="s">
        <v>4950</v>
      </c>
      <c r="CS700" s="60">
        <v>30703</v>
      </c>
      <c r="CT700" s="61" t="s">
        <v>5065</v>
      </c>
      <c r="CU700" s="62">
        <v>3070304</v>
      </c>
      <c r="CV700" s="63" t="s">
        <v>5262</v>
      </c>
      <c r="CW700" s="100" t="s">
        <v>5067</v>
      </c>
      <c r="CX700" s="100" t="s">
        <v>3472</v>
      </c>
      <c r="CY700" s="100" t="s">
        <v>4950</v>
      </c>
      <c r="CZ700" s="100" t="s">
        <v>5065</v>
      </c>
      <c r="DA700" s="100" t="s">
        <v>5262</v>
      </c>
    </row>
    <row r="701" spans="2:105" ht="216.75" hidden="1" x14ac:dyDescent="0.25">
      <c r="B701" s="99" t="s">
        <v>5270</v>
      </c>
      <c r="C701" s="75" t="s">
        <v>5271</v>
      </c>
      <c r="D701" s="100" t="s">
        <v>589</v>
      </c>
      <c r="E701" s="65" t="s">
        <v>5272</v>
      </c>
      <c r="F701" s="63" t="s">
        <v>5273</v>
      </c>
      <c r="G701" s="62" t="s">
        <v>240</v>
      </c>
      <c r="H701" s="63" t="s">
        <v>592</v>
      </c>
      <c r="I701" s="307" t="s">
        <v>185</v>
      </c>
      <c r="J701" s="311">
        <v>2015</v>
      </c>
      <c r="K701" s="310">
        <v>10</v>
      </c>
      <c r="L701" s="63" t="s">
        <v>1216</v>
      </c>
      <c r="M701" s="63" t="s">
        <v>5274</v>
      </c>
      <c r="N701" s="63" t="s">
        <v>5275</v>
      </c>
      <c r="O701" s="63" t="s">
        <v>5276</v>
      </c>
      <c r="P701" s="164" t="s">
        <v>3979</v>
      </c>
      <c r="Q701" s="63" t="s">
        <v>5277</v>
      </c>
      <c r="R701" s="63"/>
      <c r="S701" s="68">
        <v>149</v>
      </c>
      <c r="T701" s="69">
        <v>149</v>
      </c>
      <c r="U701" s="69">
        <v>149</v>
      </c>
      <c r="V701" s="69">
        <v>149</v>
      </c>
      <c r="W701" s="69">
        <v>149</v>
      </c>
      <c r="X701" s="71">
        <v>1000000000</v>
      </c>
      <c r="Y701" s="78">
        <v>1000000000</v>
      </c>
      <c r="Z701" s="79"/>
      <c r="AA701" s="79"/>
      <c r="AB701" s="79"/>
      <c r="AC701" s="79"/>
      <c r="AD701" s="79"/>
      <c r="AE701" s="79"/>
      <c r="AF701" s="79"/>
      <c r="AG701" s="79"/>
      <c r="AH701" s="79"/>
      <c r="AI701" s="79"/>
      <c r="AJ701" s="79"/>
      <c r="AK701" s="71">
        <v>280000000</v>
      </c>
      <c r="AL701" s="78">
        <v>280000000</v>
      </c>
      <c r="AM701" s="79"/>
      <c r="AN701" s="79"/>
      <c r="AO701" s="79"/>
      <c r="AP701" s="79"/>
      <c r="AQ701" s="79"/>
      <c r="AR701" s="79"/>
      <c r="AS701" s="79"/>
      <c r="AT701" s="79"/>
      <c r="AU701" s="79"/>
      <c r="AV701" s="79"/>
      <c r="AW701" s="79"/>
      <c r="AX701" s="71">
        <v>280000000</v>
      </c>
      <c r="AY701" s="78">
        <v>280000000</v>
      </c>
      <c r="AZ701" s="79"/>
      <c r="BA701" s="79"/>
      <c r="BB701" s="79"/>
      <c r="BC701" s="79"/>
      <c r="BD701" s="79"/>
      <c r="BE701" s="79"/>
      <c r="BF701" s="79"/>
      <c r="BG701" s="79"/>
      <c r="BH701" s="79"/>
      <c r="BI701" s="79"/>
      <c r="BJ701" s="79"/>
      <c r="BK701" s="71">
        <v>180000000</v>
      </c>
      <c r="BL701" s="78">
        <v>180000000</v>
      </c>
      <c r="BM701" s="79"/>
      <c r="BN701" s="79"/>
      <c r="BO701" s="79"/>
      <c r="BP701" s="79"/>
      <c r="BQ701" s="79"/>
      <c r="BR701" s="79"/>
      <c r="BS701" s="79"/>
      <c r="BT701" s="79"/>
      <c r="BU701" s="79"/>
      <c r="BV701" s="79"/>
      <c r="BW701" s="79"/>
      <c r="BX701" s="71">
        <v>1740000000</v>
      </c>
      <c r="BY701" s="73">
        <v>1740000000</v>
      </c>
      <c r="BZ701" s="73">
        <v>0</v>
      </c>
      <c r="CA701" s="73">
        <v>0</v>
      </c>
      <c r="CB701" s="73">
        <v>0</v>
      </c>
      <c r="CC701" s="73">
        <v>0</v>
      </c>
      <c r="CD701" s="73">
        <v>0</v>
      </c>
      <c r="CE701" s="73">
        <v>0</v>
      </c>
      <c r="CF701" s="73">
        <v>0</v>
      </c>
      <c r="CG701" s="73">
        <v>0</v>
      </c>
      <c r="CH701" s="73">
        <v>0</v>
      </c>
      <c r="CI701" s="73">
        <v>0</v>
      </c>
      <c r="CJ701" s="73">
        <v>0</v>
      </c>
      <c r="CK701" s="63" t="s">
        <v>5278</v>
      </c>
      <c r="CL701" s="74" t="s">
        <v>1154</v>
      </c>
      <c r="CM701" s="74" t="s">
        <v>1155</v>
      </c>
      <c r="CN701" s="74" t="s">
        <v>586</v>
      </c>
      <c r="CO701" s="60">
        <v>3</v>
      </c>
      <c r="CP701" s="61" t="s">
        <v>3472</v>
      </c>
      <c r="CQ701" s="60">
        <v>307</v>
      </c>
      <c r="CR701" s="61" t="s">
        <v>4950</v>
      </c>
      <c r="CS701" s="60">
        <v>30704</v>
      </c>
      <c r="CT701" s="61" t="s">
        <v>5279</v>
      </c>
      <c r="CU701" s="62">
        <v>3070401</v>
      </c>
      <c r="CV701" s="63" t="s">
        <v>5280</v>
      </c>
      <c r="CW701" s="100" t="s">
        <v>5281</v>
      </c>
      <c r="CX701" s="100" t="s">
        <v>3472</v>
      </c>
      <c r="CY701" s="100" t="s">
        <v>4950</v>
      </c>
      <c r="CZ701" s="100" t="s">
        <v>5279</v>
      </c>
      <c r="DA701" s="100" t="s">
        <v>5280</v>
      </c>
    </row>
    <row r="702" spans="2:105" ht="216.75" hidden="1" x14ac:dyDescent="0.25">
      <c r="B702" s="99" t="s">
        <v>5282</v>
      </c>
      <c r="C702" s="75" t="s">
        <v>5283</v>
      </c>
      <c r="D702" s="100" t="s">
        <v>589</v>
      </c>
      <c r="E702" s="65" t="s">
        <v>5272</v>
      </c>
      <c r="F702" s="63" t="s">
        <v>5273</v>
      </c>
      <c r="G702" s="62" t="s">
        <v>240</v>
      </c>
      <c r="H702" s="63" t="s">
        <v>592</v>
      </c>
      <c r="I702" s="307" t="s">
        <v>185</v>
      </c>
      <c r="J702" s="311">
        <v>2015</v>
      </c>
      <c r="K702" s="320">
        <v>0</v>
      </c>
      <c r="L702" s="63" t="s">
        <v>1216</v>
      </c>
      <c r="M702" s="63" t="s">
        <v>5284</v>
      </c>
      <c r="N702" s="63" t="s">
        <v>5285</v>
      </c>
      <c r="O702" s="63" t="s">
        <v>5286</v>
      </c>
      <c r="P702" s="164" t="s">
        <v>3979</v>
      </c>
      <c r="Q702" s="63" t="s">
        <v>5287</v>
      </c>
      <c r="R702" s="63"/>
      <c r="S702" s="68">
        <v>149</v>
      </c>
      <c r="T702" s="69">
        <v>149</v>
      </c>
      <c r="U702" s="69">
        <v>149</v>
      </c>
      <c r="V702" s="69">
        <v>149</v>
      </c>
      <c r="W702" s="69">
        <v>149</v>
      </c>
      <c r="X702" s="71">
        <v>125000000</v>
      </c>
      <c r="Y702" s="78">
        <v>125000000</v>
      </c>
      <c r="Z702" s="79"/>
      <c r="AA702" s="79"/>
      <c r="AB702" s="79"/>
      <c r="AC702" s="79"/>
      <c r="AD702" s="79"/>
      <c r="AE702" s="79"/>
      <c r="AF702" s="79"/>
      <c r="AG702" s="79"/>
      <c r="AH702" s="79"/>
      <c r="AI702" s="79"/>
      <c r="AJ702" s="79"/>
      <c r="AK702" s="71">
        <v>125000000</v>
      </c>
      <c r="AL702" s="78">
        <v>125000000</v>
      </c>
      <c r="AM702" s="79"/>
      <c r="AN702" s="79"/>
      <c r="AO702" s="79"/>
      <c r="AP702" s="79"/>
      <c r="AQ702" s="79"/>
      <c r="AR702" s="79"/>
      <c r="AS702" s="79"/>
      <c r="AT702" s="79"/>
      <c r="AU702" s="79"/>
      <c r="AV702" s="79"/>
      <c r="AW702" s="79"/>
      <c r="AX702" s="71">
        <v>125000000</v>
      </c>
      <c r="AY702" s="78">
        <v>125000000</v>
      </c>
      <c r="AZ702" s="79"/>
      <c r="BA702" s="79"/>
      <c r="BB702" s="79"/>
      <c r="BC702" s="79"/>
      <c r="BD702" s="79"/>
      <c r="BE702" s="79"/>
      <c r="BF702" s="79"/>
      <c r="BG702" s="79"/>
      <c r="BH702" s="79"/>
      <c r="BI702" s="79"/>
      <c r="BJ702" s="79"/>
      <c r="BK702" s="71">
        <v>125000000</v>
      </c>
      <c r="BL702" s="78">
        <v>125000000</v>
      </c>
      <c r="BM702" s="79"/>
      <c r="BN702" s="79"/>
      <c r="BO702" s="79"/>
      <c r="BP702" s="79"/>
      <c r="BQ702" s="79"/>
      <c r="BR702" s="79"/>
      <c r="BS702" s="79"/>
      <c r="BT702" s="79"/>
      <c r="BU702" s="79"/>
      <c r="BV702" s="79"/>
      <c r="BW702" s="79"/>
      <c r="BX702" s="71">
        <v>500000000</v>
      </c>
      <c r="BY702" s="73">
        <v>500000000</v>
      </c>
      <c r="BZ702" s="73">
        <v>0</v>
      </c>
      <c r="CA702" s="73">
        <v>0</v>
      </c>
      <c r="CB702" s="73">
        <v>0</v>
      </c>
      <c r="CC702" s="73">
        <v>0</v>
      </c>
      <c r="CD702" s="73">
        <v>0</v>
      </c>
      <c r="CE702" s="73">
        <v>0</v>
      </c>
      <c r="CF702" s="73">
        <v>0</v>
      </c>
      <c r="CG702" s="73">
        <v>0</v>
      </c>
      <c r="CH702" s="73">
        <v>0</v>
      </c>
      <c r="CI702" s="73">
        <v>0</v>
      </c>
      <c r="CJ702" s="73">
        <v>0</v>
      </c>
      <c r="CK702" s="63" t="s">
        <v>5288</v>
      </c>
      <c r="CL702" s="74" t="s">
        <v>1154</v>
      </c>
      <c r="CM702" s="74" t="s">
        <v>1155</v>
      </c>
      <c r="CN702" s="74" t="s">
        <v>606</v>
      </c>
      <c r="CO702" s="60">
        <v>3</v>
      </c>
      <c r="CP702" s="61" t="s">
        <v>3472</v>
      </c>
      <c r="CQ702" s="60">
        <v>307</v>
      </c>
      <c r="CR702" s="61" t="s">
        <v>4950</v>
      </c>
      <c r="CS702" s="60">
        <v>30704</v>
      </c>
      <c r="CT702" s="61" t="s">
        <v>5279</v>
      </c>
      <c r="CU702" s="62">
        <v>3070401</v>
      </c>
      <c r="CV702" s="63" t="s">
        <v>5280</v>
      </c>
      <c r="CW702" s="100" t="s">
        <v>5281</v>
      </c>
      <c r="CX702" s="100" t="s">
        <v>3472</v>
      </c>
      <c r="CY702" s="100" t="s">
        <v>4950</v>
      </c>
      <c r="CZ702" s="100" t="s">
        <v>5279</v>
      </c>
      <c r="DA702" s="100" t="s">
        <v>5280</v>
      </c>
    </row>
    <row r="703" spans="2:105" ht="216.75" hidden="1" x14ac:dyDescent="0.25">
      <c r="B703" s="99" t="s">
        <v>5289</v>
      </c>
      <c r="C703" s="75" t="s">
        <v>5290</v>
      </c>
      <c r="D703" s="100" t="s">
        <v>589</v>
      </c>
      <c r="E703" s="65" t="s">
        <v>5272</v>
      </c>
      <c r="F703" s="63" t="s">
        <v>5273</v>
      </c>
      <c r="G703" s="62" t="s">
        <v>183</v>
      </c>
      <c r="H703" s="63" t="s">
        <v>592</v>
      </c>
      <c r="I703" s="307" t="s">
        <v>185</v>
      </c>
      <c r="J703" s="311">
        <v>2015</v>
      </c>
      <c r="K703" s="310">
        <v>10</v>
      </c>
      <c r="L703" s="63" t="s">
        <v>1216</v>
      </c>
      <c r="M703" s="63" t="s">
        <v>5291</v>
      </c>
      <c r="N703" s="63" t="s">
        <v>5292</v>
      </c>
      <c r="O703" s="63" t="s">
        <v>5293</v>
      </c>
      <c r="P703" s="164" t="s">
        <v>3979</v>
      </c>
      <c r="Q703" s="63" t="s">
        <v>5277</v>
      </c>
      <c r="R703" s="63"/>
      <c r="S703" s="68">
        <v>149</v>
      </c>
      <c r="T703" s="69">
        <v>20</v>
      </c>
      <c r="U703" s="69">
        <v>70</v>
      </c>
      <c r="V703" s="69">
        <v>120</v>
      </c>
      <c r="W703" s="69">
        <v>149</v>
      </c>
      <c r="X703" s="71">
        <v>125000000</v>
      </c>
      <c r="Y703" s="78">
        <v>125000000</v>
      </c>
      <c r="Z703" s="79"/>
      <c r="AA703" s="79"/>
      <c r="AB703" s="79"/>
      <c r="AC703" s="79"/>
      <c r="AD703" s="79"/>
      <c r="AE703" s="79"/>
      <c r="AF703" s="79"/>
      <c r="AG703" s="79"/>
      <c r="AH703" s="79"/>
      <c r="AI703" s="79"/>
      <c r="AJ703" s="79"/>
      <c r="AK703" s="71">
        <v>125000000</v>
      </c>
      <c r="AL703" s="78">
        <v>125000000</v>
      </c>
      <c r="AM703" s="79"/>
      <c r="AN703" s="79"/>
      <c r="AO703" s="79"/>
      <c r="AP703" s="79"/>
      <c r="AQ703" s="79"/>
      <c r="AR703" s="79"/>
      <c r="AS703" s="79"/>
      <c r="AT703" s="79"/>
      <c r="AU703" s="79"/>
      <c r="AV703" s="79"/>
      <c r="AW703" s="79"/>
      <c r="AX703" s="71">
        <v>125000000</v>
      </c>
      <c r="AY703" s="78">
        <v>125000000</v>
      </c>
      <c r="AZ703" s="79"/>
      <c r="BA703" s="79"/>
      <c r="BB703" s="79"/>
      <c r="BC703" s="79"/>
      <c r="BD703" s="79"/>
      <c r="BE703" s="79"/>
      <c r="BF703" s="79"/>
      <c r="BG703" s="79"/>
      <c r="BH703" s="79"/>
      <c r="BI703" s="79"/>
      <c r="BJ703" s="79"/>
      <c r="BK703" s="71">
        <v>125000000</v>
      </c>
      <c r="BL703" s="78">
        <v>125000000</v>
      </c>
      <c r="BM703" s="79"/>
      <c r="BN703" s="79"/>
      <c r="BO703" s="79"/>
      <c r="BP703" s="79"/>
      <c r="BQ703" s="79"/>
      <c r="BR703" s="79"/>
      <c r="BS703" s="79"/>
      <c r="BT703" s="79"/>
      <c r="BU703" s="79"/>
      <c r="BV703" s="79"/>
      <c r="BW703" s="79"/>
      <c r="BX703" s="71">
        <v>500000000</v>
      </c>
      <c r="BY703" s="73">
        <v>500000000</v>
      </c>
      <c r="BZ703" s="73">
        <v>0</v>
      </c>
      <c r="CA703" s="73">
        <v>0</v>
      </c>
      <c r="CB703" s="73">
        <v>0</v>
      </c>
      <c r="CC703" s="73">
        <v>0</v>
      </c>
      <c r="CD703" s="73">
        <v>0</v>
      </c>
      <c r="CE703" s="73">
        <v>0</v>
      </c>
      <c r="CF703" s="73">
        <v>0</v>
      </c>
      <c r="CG703" s="73">
        <v>0</v>
      </c>
      <c r="CH703" s="73">
        <v>0</v>
      </c>
      <c r="CI703" s="73">
        <v>0</v>
      </c>
      <c r="CJ703" s="73">
        <v>0</v>
      </c>
      <c r="CK703" s="63" t="s">
        <v>5294</v>
      </c>
      <c r="CL703" s="74" t="s">
        <v>1154</v>
      </c>
      <c r="CM703" s="74" t="s">
        <v>1155</v>
      </c>
      <c r="CN703" s="74" t="s">
        <v>606</v>
      </c>
      <c r="CO703" s="60">
        <v>3</v>
      </c>
      <c r="CP703" s="61" t="s">
        <v>3472</v>
      </c>
      <c r="CQ703" s="60">
        <v>307</v>
      </c>
      <c r="CR703" s="61" t="s">
        <v>4950</v>
      </c>
      <c r="CS703" s="60">
        <v>30704</v>
      </c>
      <c r="CT703" s="61" t="s">
        <v>5279</v>
      </c>
      <c r="CU703" s="62">
        <v>3070401</v>
      </c>
      <c r="CV703" s="63" t="s">
        <v>5280</v>
      </c>
      <c r="CW703" s="100" t="s">
        <v>5281</v>
      </c>
      <c r="CX703" s="100" t="s">
        <v>3472</v>
      </c>
      <c r="CY703" s="100" t="s">
        <v>4950</v>
      </c>
      <c r="CZ703" s="100" t="s">
        <v>5279</v>
      </c>
      <c r="DA703" s="100" t="s">
        <v>5280</v>
      </c>
    </row>
    <row r="704" spans="2:105" ht="216.75" hidden="1" x14ac:dyDescent="0.25">
      <c r="B704" s="99" t="s">
        <v>5295</v>
      </c>
      <c r="C704" s="75" t="s">
        <v>5296</v>
      </c>
      <c r="D704" s="100" t="s">
        <v>589</v>
      </c>
      <c r="E704" s="65" t="s">
        <v>5272</v>
      </c>
      <c r="F704" s="63" t="s">
        <v>5273</v>
      </c>
      <c r="G704" s="62" t="s">
        <v>183</v>
      </c>
      <c r="H704" s="63" t="s">
        <v>592</v>
      </c>
      <c r="I704" s="307" t="s">
        <v>185</v>
      </c>
      <c r="J704" s="311">
        <v>2015</v>
      </c>
      <c r="K704" s="310">
        <v>10</v>
      </c>
      <c r="L704" s="63" t="s">
        <v>1216</v>
      </c>
      <c r="M704" s="63" t="s">
        <v>5297</v>
      </c>
      <c r="N704" s="63" t="s">
        <v>5298</v>
      </c>
      <c r="O704" s="63" t="s">
        <v>5299</v>
      </c>
      <c r="P704" s="164" t="s">
        <v>3979</v>
      </c>
      <c r="Q704" s="63" t="s">
        <v>5300</v>
      </c>
      <c r="R704" s="63"/>
      <c r="S704" s="68">
        <v>100</v>
      </c>
      <c r="T704" s="69">
        <v>13</v>
      </c>
      <c r="U704" s="69">
        <v>47</v>
      </c>
      <c r="V704" s="69">
        <v>81</v>
      </c>
      <c r="W704" s="69">
        <v>100</v>
      </c>
      <c r="X704" s="71">
        <v>20000000</v>
      </c>
      <c r="Y704" s="78">
        <v>20000000</v>
      </c>
      <c r="Z704" s="79"/>
      <c r="AA704" s="79"/>
      <c r="AB704" s="79"/>
      <c r="AC704" s="79"/>
      <c r="AD704" s="79"/>
      <c r="AE704" s="79"/>
      <c r="AF704" s="79"/>
      <c r="AG704" s="79"/>
      <c r="AH704" s="79"/>
      <c r="AI704" s="79"/>
      <c r="AJ704" s="79"/>
      <c r="AK704" s="71">
        <v>40000000</v>
      </c>
      <c r="AL704" s="78">
        <v>40000000</v>
      </c>
      <c r="AM704" s="79"/>
      <c r="AN704" s="79"/>
      <c r="AO704" s="79"/>
      <c r="AP704" s="79"/>
      <c r="AQ704" s="79"/>
      <c r="AR704" s="79"/>
      <c r="AS704" s="79"/>
      <c r="AT704" s="79"/>
      <c r="AU704" s="79"/>
      <c r="AV704" s="79"/>
      <c r="AW704" s="79"/>
      <c r="AX704" s="71">
        <v>40000000</v>
      </c>
      <c r="AY704" s="78">
        <v>40000000</v>
      </c>
      <c r="AZ704" s="79"/>
      <c r="BA704" s="79"/>
      <c r="BB704" s="79"/>
      <c r="BC704" s="79"/>
      <c r="BD704" s="79"/>
      <c r="BE704" s="79"/>
      <c r="BF704" s="79"/>
      <c r="BG704" s="79"/>
      <c r="BH704" s="79"/>
      <c r="BI704" s="79"/>
      <c r="BJ704" s="79"/>
      <c r="BK704" s="71">
        <v>20000000</v>
      </c>
      <c r="BL704" s="78">
        <v>20000000</v>
      </c>
      <c r="BM704" s="79"/>
      <c r="BN704" s="79"/>
      <c r="BO704" s="79"/>
      <c r="BP704" s="79"/>
      <c r="BQ704" s="79"/>
      <c r="BR704" s="79"/>
      <c r="BS704" s="79"/>
      <c r="BT704" s="79"/>
      <c r="BU704" s="79"/>
      <c r="BV704" s="79"/>
      <c r="BW704" s="79"/>
      <c r="BX704" s="71">
        <v>120000000</v>
      </c>
      <c r="BY704" s="73">
        <v>120000000</v>
      </c>
      <c r="BZ704" s="73">
        <v>0</v>
      </c>
      <c r="CA704" s="73">
        <v>0</v>
      </c>
      <c r="CB704" s="73">
        <v>0</v>
      </c>
      <c r="CC704" s="73">
        <v>0</v>
      </c>
      <c r="CD704" s="73">
        <v>0</v>
      </c>
      <c r="CE704" s="73">
        <v>0</v>
      </c>
      <c r="CF704" s="73">
        <v>0</v>
      </c>
      <c r="CG704" s="73">
        <v>0</v>
      </c>
      <c r="CH704" s="73">
        <v>0</v>
      </c>
      <c r="CI704" s="73">
        <v>0</v>
      </c>
      <c r="CJ704" s="73">
        <v>0</v>
      </c>
      <c r="CK704" s="63" t="s">
        <v>5301</v>
      </c>
      <c r="CL704" s="74" t="s">
        <v>1154</v>
      </c>
      <c r="CM704" s="74" t="s">
        <v>1155</v>
      </c>
      <c r="CN704" s="74" t="s">
        <v>586</v>
      </c>
      <c r="CO704" s="60">
        <v>3</v>
      </c>
      <c r="CP704" s="61" t="s">
        <v>3472</v>
      </c>
      <c r="CQ704" s="60">
        <v>307</v>
      </c>
      <c r="CR704" s="61" t="s">
        <v>4950</v>
      </c>
      <c r="CS704" s="60">
        <v>30704</v>
      </c>
      <c r="CT704" s="61" t="s">
        <v>5279</v>
      </c>
      <c r="CU704" s="62">
        <v>3070401</v>
      </c>
      <c r="CV704" s="63" t="s">
        <v>5280</v>
      </c>
      <c r="CW704" s="100" t="s">
        <v>5281</v>
      </c>
      <c r="CX704" s="100" t="s">
        <v>3472</v>
      </c>
      <c r="CY704" s="100" t="s">
        <v>4950</v>
      </c>
      <c r="CZ704" s="100" t="s">
        <v>5279</v>
      </c>
      <c r="DA704" s="100" t="s">
        <v>5280</v>
      </c>
    </row>
    <row r="705" spans="2:105" ht="114.75" hidden="1" x14ac:dyDescent="0.25">
      <c r="B705" s="65" t="s">
        <v>5302</v>
      </c>
      <c r="C705" s="65" t="s">
        <v>5303</v>
      </c>
      <c r="D705" s="63" t="s">
        <v>1188</v>
      </c>
      <c r="E705" s="65" t="s">
        <v>5304</v>
      </c>
      <c r="F705" s="63" t="s">
        <v>5305</v>
      </c>
      <c r="G705" s="62" t="s">
        <v>183</v>
      </c>
      <c r="H705" s="63" t="s">
        <v>1167</v>
      </c>
      <c r="I705" s="307" t="s">
        <v>185</v>
      </c>
      <c r="J705" s="311">
        <v>2015</v>
      </c>
      <c r="K705" s="310">
        <v>0</v>
      </c>
      <c r="L705" s="63" t="s">
        <v>242</v>
      </c>
      <c r="M705" s="63" t="s">
        <v>5306</v>
      </c>
      <c r="N705" s="63" t="s">
        <v>5307</v>
      </c>
      <c r="O705" s="63" t="s">
        <v>5308</v>
      </c>
      <c r="P705" s="164" t="s">
        <v>3979</v>
      </c>
      <c r="Q705" s="63" t="s">
        <v>5309</v>
      </c>
      <c r="R705" s="63"/>
      <c r="S705" s="68">
        <v>4</v>
      </c>
      <c r="T705" s="69">
        <v>1</v>
      </c>
      <c r="U705" s="69">
        <v>2</v>
      </c>
      <c r="V705" s="69">
        <v>3</v>
      </c>
      <c r="W705" s="69">
        <v>4</v>
      </c>
      <c r="X705" s="71">
        <v>0</v>
      </c>
      <c r="Y705" s="79"/>
      <c r="Z705" s="79"/>
      <c r="AA705" s="79"/>
      <c r="AB705" s="79"/>
      <c r="AC705" s="79"/>
      <c r="AD705" s="79"/>
      <c r="AE705" s="79"/>
      <c r="AF705" s="79"/>
      <c r="AG705" s="79"/>
      <c r="AH705" s="79"/>
      <c r="AI705" s="79"/>
      <c r="AJ705" s="79"/>
      <c r="AK705" s="71">
        <v>0</v>
      </c>
      <c r="AL705" s="79"/>
      <c r="AM705" s="79"/>
      <c r="AN705" s="79"/>
      <c r="AO705" s="79"/>
      <c r="AP705" s="79"/>
      <c r="AQ705" s="79"/>
      <c r="AR705" s="79"/>
      <c r="AS705" s="79"/>
      <c r="AT705" s="79"/>
      <c r="AU705" s="79"/>
      <c r="AV705" s="79"/>
      <c r="AW705" s="79"/>
      <c r="AX705" s="71">
        <v>10000000</v>
      </c>
      <c r="AY705" s="79"/>
      <c r="AZ705" s="79"/>
      <c r="BA705" s="79"/>
      <c r="BB705" s="97">
        <v>10000000</v>
      </c>
      <c r="BC705" s="79"/>
      <c r="BD705" s="79"/>
      <c r="BE705" s="79"/>
      <c r="BF705" s="79"/>
      <c r="BG705" s="79"/>
      <c r="BH705" s="79"/>
      <c r="BI705" s="79"/>
      <c r="BJ705" s="79"/>
      <c r="BK705" s="71">
        <v>10000000</v>
      </c>
      <c r="BL705" s="79"/>
      <c r="BM705" s="79"/>
      <c r="BN705" s="79"/>
      <c r="BO705" s="97">
        <v>10000000</v>
      </c>
      <c r="BP705" s="79"/>
      <c r="BQ705" s="79"/>
      <c r="BR705" s="79"/>
      <c r="BS705" s="79"/>
      <c r="BT705" s="79"/>
      <c r="BU705" s="79"/>
      <c r="BV705" s="79"/>
      <c r="BW705" s="79"/>
      <c r="BX705" s="71">
        <v>20000000</v>
      </c>
      <c r="BY705" s="73">
        <v>0</v>
      </c>
      <c r="BZ705" s="73">
        <v>0</v>
      </c>
      <c r="CA705" s="73">
        <v>0</v>
      </c>
      <c r="CB705" s="73">
        <v>20000000</v>
      </c>
      <c r="CC705" s="73">
        <v>0</v>
      </c>
      <c r="CD705" s="73">
        <v>0</v>
      </c>
      <c r="CE705" s="73">
        <v>0</v>
      </c>
      <c r="CF705" s="73">
        <v>0</v>
      </c>
      <c r="CG705" s="73">
        <v>0</v>
      </c>
      <c r="CH705" s="73">
        <v>0</v>
      </c>
      <c r="CI705" s="73">
        <v>0</v>
      </c>
      <c r="CJ705" s="73">
        <v>0</v>
      </c>
      <c r="CK705" s="63" t="s">
        <v>5310</v>
      </c>
      <c r="CL705" s="74" t="s">
        <v>1172</v>
      </c>
      <c r="CM705" s="74" t="s">
        <v>1173</v>
      </c>
      <c r="CN705" s="74" t="s">
        <v>606</v>
      </c>
      <c r="CO705" s="60">
        <v>3</v>
      </c>
      <c r="CP705" s="61" t="s">
        <v>3472</v>
      </c>
      <c r="CQ705" s="60">
        <v>307</v>
      </c>
      <c r="CR705" s="61" t="s">
        <v>4950</v>
      </c>
      <c r="CS705" s="60">
        <v>30705</v>
      </c>
      <c r="CT705" s="61" t="s">
        <v>5311</v>
      </c>
      <c r="CU705" s="62">
        <v>3070501</v>
      </c>
      <c r="CV705" s="63" t="s">
        <v>5312</v>
      </c>
      <c r="CW705" s="100" t="s">
        <v>5313</v>
      </c>
      <c r="CX705" s="100" t="s">
        <v>3472</v>
      </c>
      <c r="CY705" s="100" t="s">
        <v>4950</v>
      </c>
      <c r="CZ705" s="100" t="s">
        <v>5311</v>
      </c>
      <c r="DA705" s="100" t="s">
        <v>5312</v>
      </c>
    </row>
    <row r="706" spans="2:105" ht="114.75" hidden="1" x14ac:dyDescent="0.25">
      <c r="B706" s="99" t="s">
        <v>5314</v>
      </c>
      <c r="C706" s="99" t="s">
        <v>5315</v>
      </c>
      <c r="D706" s="63" t="s">
        <v>709</v>
      </c>
      <c r="E706" s="65" t="s">
        <v>5304</v>
      </c>
      <c r="F706" s="63" t="s">
        <v>5305</v>
      </c>
      <c r="G706" s="62" t="s">
        <v>240</v>
      </c>
      <c r="H706" s="63" t="s">
        <v>580</v>
      </c>
      <c r="I706" s="307" t="s">
        <v>185</v>
      </c>
      <c r="J706" s="311">
        <v>0</v>
      </c>
      <c r="K706" s="310">
        <v>1</v>
      </c>
      <c r="L706" s="63" t="s">
        <v>711</v>
      </c>
      <c r="M706" s="63" t="s">
        <v>711</v>
      </c>
      <c r="N706" s="63" t="s">
        <v>5316</v>
      </c>
      <c r="O706" s="63" t="s">
        <v>5317</v>
      </c>
      <c r="P706" s="164" t="s">
        <v>3979</v>
      </c>
      <c r="Q706" s="63" t="s">
        <v>657</v>
      </c>
      <c r="R706" s="90"/>
      <c r="S706" s="68">
        <v>0</v>
      </c>
      <c r="T706" s="91">
        <v>0</v>
      </c>
      <c r="U706" s="91">
        <v>0</v>
      </c>
      <c r="V706" s="91">
        <v>0</v>
      </c>
      <c r="W706" s="91">
        <v>0</v>
      </c>
      <c r="X706" s="71">
        <v>250000000</v>
      </c>
      <c r="Y706" s="92"/>
      <c r="Z706" s="92"/>
      <c r="AA706" s="92"/>
      <c r="AB706" s="92"/>
      <c r="AC706" s="92"/>
      <c r="AD706" s="92"/>
      <c r="AE706" s="92"/>
      <c r="AF706" s="92"/>
      <c r="AG706" s="92">
        <v>250000000</v>
      </c>
      <c r="AH706" s="92"/>
      <c r="AI706" s="92"/>
      <c r="AJ706" s="92"/>
      <c r="AK706" s="71">
        <v>250000000</v>
      </c>
      <c r="AL706" s="92"/>
      <c r="AM706" s="92"/>
      <c r="AN706" s="92"/>
      <c r="AO706" s="92"/>
      <c r="AP706" s="92"/>
      <c r="AQ706" s="92"/>
      <c r="AR706" s="92"/>
      <c r="AS706" s="92"/>
      <c r="AT706" s="92">
        <v>250000000</v>
      </c>
      <c r="AU706" s="92"/>
      <c r="AV706" s="92"/>
      <c r="AW706" s="92"/>
      <c r="AX706" s="71">
        <v>250000000</v>
      </c>
      <c r="AY706" s="92"/>
      <c r="AZ706" s="92"/>
      <c r="BA706" s="92"/>
      <c r="BB706" s="92"/>
      <c r="BC706" s="92"/>
      <c r="BD706" s="92"/>
      <c r="BE706" s="92"/>
      <c r="BF706" s="92"/>
      <c r="BG706" s="92">
        <v>250000000</v>
      </c>
      <c r="BH706" s="92"/>
      <c r="BI706" s="92"/>
      <c r="BJ706" s="92"/>
      <c r="BK706" s="71">
        <v>250000000</v>
      </c>
      <c r="BL706" s="92"/>
      <c r="BM706" s="92"/>
      <c r="BN706" s="92"/>
      <c r="BO706" s="92"/>
      <c r="BP706" s="92"/>
      <c r="BQ706" s="92"/>
      <c r="BR706" s="92"/>
      <c r="BS706" s="92"/>
      <c r="BT706" s="92">
        <v>250000000</v>
      </c>
      <c r="BU706" s="92"/>
      <c r="BV706" s="92"/>
      <c r="BW706" s="92"/>
      <c r="BX706" s="71">
        <v>1000000000</v>
      </c>
      <c r="BY706" s="93">
        <v>0</v>
      </c>
      <c r="BZ706" s="93">
        <v>0</v>
      </c>
      <c r="CA706" s="93">
        <v>0</v>
      </c>
      <c r="CB706" s="93">
        <v>0</v>
      </c>
      <c r="CC706" s="93">
        <v>0</v>
      </c>
      <c r="CD706" s="93">
        <v>0</v>
      </c>
      <c r="CE706" s="93">
        <v>0</v>
      </c>
      <c r="CF706" s="93">
        <v>0</v>
      </c>
      <c r="CG706" s="93">
        <v>1000000000</v>
      </c>
      <c r="CH706" s="93">
        <v>0</v>
      </c>
      <c r="CI706" s="93">
        <v>0</v>
      </c>
      <c r="CJ706" s="93">
        <v>0</v>
      </c>
      <c r="CK706" s="87" t="s">
        <v>5318</v>
      </c>
      <c r="CL706" s="90" t="s">
        <v>727</v>
      </c>
      <c r="CM706" s="90" t="s">
        <v>728</v>
      </c>
      <c r="CN706" s="90" t="s">
        <v>606</v>
      </c>
      <c r="CO706" s="84">
        <v>3</v>
      </c>
      <c r="CP706" s="85" t="s">
        <v>3472</v>
      </c>
      <c r="CQ706" s="84">
        <v>307</v>
      </c>
      <c r="CR706" s="85" t="s">
        <v>4950</v>
      </c>
      <c r="CS706" s="84">
        <v>30705</v>
      </c>
      <c r="CT706" s="85" t="s">
        <v>5311</v>
      </c>
      <c r="CU706" s="86">
        <v>3070501</v>
      </c>
      <c r="CV706" s="87" t="s">
        <v>5312</v>
      </c>
      <c r="CW706" s="100" t="s">
        <v>5313</v>
      </c>
      <c r="CX706" s="100" t="s">
        <v>3472</v>
      </c>
      <c r="CY706" s="100" t="s">
        <v>4950</v>
      </c>
      <c r="CZ706" s="100" t="s">
        <v>5311</v>
      </c>
      <c r="DA706" s="100" t="s">
        <v>5312</v>
      </c>
    </row>
    <row r="707" spans="2:105" ht="114.75" hidden="1" x14ac:dyDescent="0.25">
      <c r="B707" s="65" t="s">
        <v>5319</v>
      </c>
      <c r="C707" s="65" t="s">
        <v>5320</v>
      </c>
      <c r="D707" s="63" t="s">
        <v>3283</v>
      </c>
      <c r="E707" s="65" t="s">
        <v>5304</v>
      </c>
      <c r="F707" s="63" t="s">
        <v>5305</v>
      </c>
      <c r="G707" s="62" t="s">
        <v>183</v>
      </c>
      <c r="H707" s="63" t="s">
        <v>3284</v>
      </c>
      <c r="I707" s="307" t="s">
        <v>185</v>
      </c>
      <c r="J707" s="311">
        <v>2015</v>
      </c>
      <c r="K707" s="310">
        <v>0</v>
      </c>
      <c r="L707" s="63" t="s">
        <v>242</v>
      </c>
      <c r="M707" s="63" t="s">
        <v>5321</v>
      </c>
      <c r="N707" s="63" t="s">
        <v>5322</v>
      </c>
      <c r="O707" s="63" t="s">
        <v>5323</v>
      </c>
      <c r="P707" s="63"/>
      <c r="Q707" s="63"/>
      <c r="R707" s="63"/>
      <c r="S707" s="68">
        <v>27</v>
      </c>
      <c r="T707" s="69">
        <v>18</v>
      </c>
      <c r="U707" s="69">
        <v>27</v>
      </c>
      <c r="V707" s="69">
        <v>27</v>
      </c>
      <c r="W707" s="69">
        <v>27</v>
      </c>
      <c r="X707" s="71">
        <v>31200000</v>
      </c>
      <c r="Y707" s="79"/>
      <c r="Z707" s="79"/>
      <c r="AA707" s="79"/>
      <c r="AB707" s="79"/>
      <c r="AC707" s="79"/>
      <c r="AD707" s="79"/>
      <c r="AE707" s="79"/>
      <c r="AF707" s="79"/>
      <c r="AG707" s="79">
        <v>31200000</v>
      </c>
      <c r="AH707" s="79"/>
      <c r="AI707" s="79"/>
      <c r="AJ707" s="79"/>
      <c r="AK707" s="71">
        <v>0</v>
      </c>
      <c r="AL707" s="79"/>
      <c r="AM707" s="79"/>
      <c r="AN707" s="79"/>
      <c r="AO707" s="79"/>
      <c r="AP707" s="79"/>
      <c r="AQ707" s="79"/>
      <c r="AR707" s="79"/>
      <c r="AS707" s="79"/>
      <c r="AT707" s="79"/>
      <c r="AU707" s="79"/>
      <c r="AV707" s="79"/>
      <c r="AW707" s="79"/>
      <c r="AX707" s="71">
        <v>0</v>
      </c>
      <c r="AY707" s="79"/>
      <c r="AZ707" s="79"/>
      <c r="BA707" s="79"/>
      <c r="BB707" s="79"/>
      <c r="BC707" s="79"/>
      <c r="BD707" s="79"/>
      <c r="BE707" s="79"/>
      <c r="BF707" s="79"/>
      <c r="BG707" s="79"/>
      <c r="BH707" s="79"/>
      <c r="BI707" s="79"/>
      <c r="BJ707" s="79"/>
      <c r="BK707" s="71">
        <v>0</v>
      </c>
      <c r="BL707" s="79"/>
      <c r="BM707" s="79"/>
      <c r="BN707" s="79"/>
      <c r="BO707" s="79"/>
      <c r="BP707" s="79"/>
      <c r="BQ707" s="79"/>
      <c r="BR707" s="79"/>
      <c r="BS707" s="79"/>
      <c r="BT707" s="79"/>
      <c r="BU707" s="79"/>
      <c r="BV707" s="79"/>
      <c r="BW707" s="79"/>
      <c r="BX707" s="71">
        <v>31200000</v>
      </c>
      <c r="BY707" s="73">
        <v>0</v>
      </c>
      <c r="BZ707" s="73">
        <v>0</v>
      </c>
      <c r="CA707" s="73">
        <v>0</v>
      </c>
      <c r="CB707" s="73">
        <v>0</v>
      </c>
      <c r="CC707" s="73">
        <v>0</v>
      </c>
      <c r="CD707" s="73">
        <v>0</v>
      </c>
      <c r="CE707" s="73">
        <v>0</v>
      </c>
      <c r="CF707" s="73">
        <v>0</v>
      </c>
      <c r="CG707" s="73">
        <v>31200000</v>
      </c>
      <c r="CH707" s="73">
        <v>0</v>
      </c>
      <c r="CI707" s="73">
        <v>0</v>
      </c>
      <c r="CJ707" s="73">
        <v>0</v>
      </c>
      <c r="CK707" s="63" t="s">
        <v>5324</v>
      </c>
      <c r="CL707" s="74" t="s">
        <v>2302</v>
      </c>
      <c r="CM707" s="74" t="s">
        <v>876</v>
      </c>
      <c r="CN707" s="74" t="s">
        <v>606</v>
      </c>
      <c r="CO707" s="60">
        <v>3</v>
      </c>
      <c r="CP707" s="61" t="s">
        <v>3472</v>
      </c>
      <c r="CQ707" s="60">
        <v>307</v>
      </c>
      <c r="CR707" s="61" t="s">
        <v>4950</v>
      </c>
      <c r="CS707" s="60">
        <v>30705</v>
      </c>
      <c r="CT707" s="61" t="s">
        <v>5311</v>
      </c>
      <c r="CU707" s="62">
        <v>3070501</v>
      </c>
      <c r="CV707" s="63" t="s">
        <v>5312</v>
      </c>
      <c r="CW707" s="100" t="s">
        <v>5313</v>
      </c>
      <c r="CX707" s="100" t="s">
        <v>3472</v>
      </c>
      <c r="CY707" s="100" t="s">
        <v>4950</v>
      </c>
      <c r="CZ707" s="100" t="s">
        <v>5311</v>
      </c>
      <c r="DA707" s="100" t="s">
        <v>5312</v>
      </c>
    </row>
    <row r="708" spans="2:105" ht="114.75" hidden="1" x14ac:dyDescent="0.25">
      <c r="B708" s="99" t="s">
        <v>5325</v>
      </c>
      <c r="C708" s="99" t="s">
        <v>5326</v>
      </c>
      <c r="D708" s="63" t="s">
        <v>1032</v>
      </c>
      <c r="E708" s="100" t="s">
        <v>5304</v>
      </c>
      <c r="F708" s="63" t="s">
        <v>5305</v>
      </c>
      <c r="G708" s="62" t="s">
        <v>183</v>
      </c>
      <c r="H708" s="63" t="s">
        <v>580</v>
      </c>
      <c r="I708" s="62" t="s">
        <v>185</v>
      </c>
      <c r="J708" s="307">
        <v>2015</v>
      </c>
      <c r="K708" s="308">
        <v>1</v>
      </c>
      <c r="L708" s="311" t="s">
        <v>1977</v>
      </c>
      <c r="M708" s="310" t="s">
        <v>5327</v>
      </c>
      <c r="N708" s="63" t="s">
        <v>5328</v>
      </c>
      <c r="O708" s="63" t="s">
        <v>5329</v>
      </c>
      <c r="P708" s="63" t="s">
        <v>246</v>
      </c>
      <c r="Q708" s="63"/>
      <c r="R708" s="87"/>
      <c r="S708" s="68">
        <v>1</v>
      </c>
      <c r="T708" s="91">
        <v>0</v>
      </c>
      <c r="U708" s="91">
        <v>0.5</v>
      </c>
      <c r="V708" s="91">
        <v>0.75</v>
      </c>
      <c r="W708" s="91">
        <v>1</v>
      </c>
      <c r="X708" s="71">
        <v>200000000</v>
      </c>
      <c r="Y708" s="92"/>
      <c r="Z708" s="92"/>
      <c r="AA708" s="92"/>
      <c r="AB708" s="92"/>
      <c r="AC708" s="92"/>
      <c r="AD708" s="92"/>
      <c r="AE708" s="92"/>
      <c r="AF708" s="92"/>
      <c r="AG708" s="92"/>
      <c r="AH708" s="92"/>
      <c r="AI708" s="92">
        <v>100000000</v>
      </c>
      <c r="AJ708" s="92">
        <v>100000000</v>
      </c>
      <c r="AK708" s="71">
        <v>200000000</v>
      </c>
      <c r="AL708" s="92"/>
      <c r="AM708" s="92"/>
      <c r="AN708" s="92"/>
      <c r="AO708" s="92"/>
      <c r="AP708" s="92"/>
      <c r="AQ708" s="92"/>
      <c r="AR708" s="92"/>
      <c r="AS708" s="92"/>
      <c r="AT708" s="92"/>
      <c r="AU708" s="92"/>
      <c r="AV708" s="92">
        <v>100000000</v>
      </c>
      <c r="AW708" s="92">
        <v>100000000</v>
      </c>
      <c r="AX708" s="71">
        <v>200000000</v>
      </c>
      <c r="AY708" s="92"/>
      <c r="AZ708" s="92"/>
      <c r="BA708" s="92"/>
      <c r="BB708" s="92"/>
      <c r="BC708" s="92"/>
      <c r="BD708" s="92"/>
      <c r="BE708" s="92"/>
      <c r="BF708" s="92"/>
      <c r="BG708" s="92"/>
      <c r="BH708" s="92"/>
      <c r="BI708" s="92">
        <v>100000000</v>
      </c>
      <c r="BJ708" s="92">
        <v>100000000</v>
      </c>
      <c r="BK708" s="71">
        <v>600000000</v>
      </c>
      <c r="BL708" s="92"/>
      <c r="BM708" s="92"/>
      <c r="BN708" s="92"/>
      <c r="BO708" s="92"/>
      <c r="BP708" s="92"/>
      <c r="BQ708" s="92"/>
      <c r="BR708" s="92"/>
      <c r="BS708" s="92"/>
      <c r="BT708" s="92"/>
      <c r="BU708" s="92"/>
      <c r="BV708" s="92">
        <v>300000000</v>
      </c>
      <c r="BW708" s="92">
        <v>300000000</v>
      </c>
      <c r="BX708" s="71">
        <v>0</v>
      </c>
      <c r="BY708" s="93">
        <v>0</v>
      </c>
      <c r="BZ708" s="93">
        <v>0</v>
      </c>
      <c r="CA708" s="93">
        <v>0</v>
      </c>
      <c r="CB708" s="93">
        <v>0</v>
      </c>
      <c r="CC708" s="93">
        <v>0</v>
      </c>
      <c r="CD708" s="93">
        <v>0</v>
      </c>
      <c r="CE708" s="93">
        <v>0</v>
      </c>
      <c r="CF708" s="93">
        <v>0</v>
      </c>
      <c r="CG708" s="93">
        <v>0</v>
      </c>
      <c r="CH708" s="93">
        <v>0</v>
      </c>
      <c r="CI708" s="93"/>
      <c r="CJ708" s="93"/>
      <c r="CK708" s="87" t="s">
        <v>5330</v>
      </c>
      <c r="CL708" s="90" t="s">
        <v>2302</v>
      </c>
      <c r="CM708" s="90" t="s">
        <v>876</v>
      </c>
      <c r="CN708" s="90" t="s">
        <v>606</v>
      </c>
      <c r="CO708" s="84">
        <v>3</v>
      </c>
      <c r="CP708" s="85" t="s">
        <v>3472</v>
      </c>
      <c r="CQ708" s="84">
        <v>307</v>
      </c>
      <c r="CR708" s="85" t="s">
        <v>4950</v>
      </c>
      <c r="CS708" s="84">
        <v>30705</v>
      </c>
      <c r="CT708" s="85" t="s">
        <v>5311</v>
      </c>
      <c r="CU708" s="86">
        <v>3070501</v>
      </c>
      <c r="CV708" s="87" t="s">
        <v>5312</v>
      </c>
      <c r="CW708" s="100" t="s">
        <v>5313</v>
      </c>
      <c r="CX708" s="100" t="s">
        <v>3472</v>
      </c>
      <c r="CY708" s="100" t="s">
        <v>4950</v>
      </c>
      <c r="CZ708" s="100" t="s">
        <v>5311</v>
      </c>
      <c r="DA708" s="100" t="s">
        <v>5312</v>
      </c>
    </row>
    <row r="709" spans="2:105" ht="114.75" hidden="1" x14ac:dyDescent="0.25">
      <c r="B709" s="99" t="s">
        <v>5331</v>
      </c>
      <c r="C709" s="99" t="s">
        <v>5332</v>
      </c>
      <c r="D709" s="63" t="s">
        <v>709</v>
      </c>
      <c r="E709" s="65" t="s">
        <v>5304</v>
      </c>
      <c r="F709" s="63" t="s">
        <v>5305</v>
      </c>
      <c r="G709" s="62" t="s">
        <v>240</v>
      </c>
      <c r="H709" s="63" t="s">
        <v>580</v>
      </c>
      <c r="I709" s="63" t="s">
        <v>185</v>
      </c>
      <c r="J709" s="307">
        <v>0</v>
      </c>
      <c r="K709" s="308">
        <v>1</v>
      </c>
      <c r="L709" s="63" t="s">
        <v>711</v>
      </c>
      <c r="M709" s="63" t="s">
        <v>711</v>
      </c>
      <c r="N709" s="87" t="s">
        <v>5333</v>
      </c>
      <c r="O709" s="87" t="s">
        <v>5334</v>
      </c>
      <c r="P709" s="87" t="s">
        <v>5335</v>
      </c>
      <c r="Q709" s="87" t="s">
        <v>246</v>
      </c>
      <c r="R709" s="87"/>
      <c r="S709" s="68">
        <v>0</v>
      </c>
      <c r="T709" s="91">
        <v>0</v>
      </c>
      <c r="U709" s="91">
        <v>0</v>
      </c>
      <c r="V709" s="91">
        <v>0</v>
      </c>
      <c r="W709" s="91">
        <v>0</v>
      </c>
      <c r="X709" s="71">
        <v>0</v>
      </c>
      <c r="Y709" s="92"/>
      <c r="Z709" s="92"/>
      <c r="AA709" s="92"/>
      <c r="AB709" s="92"/>
      <c r="AC709" s="92"/>
      <c r="AD709" s="92"/>
      <c r="AE709" s="92"/>
      <c r="AF709" s="92"/>
      <c r="AG709" s="92"/>
      <c r="AH709" s="92"/>
      <c r="AI709" s="92"/>
      <c r="AJ709" s="92"/>
      <c r="AK709" s="71">
        <v>0</v>
      </c>
      <c r="AL709" s="92"/>
      <c r="AM709" s="92"/>
      <c r="AN709" s="92"/>
      <c r="AO709" s="92"/>
      <c r="AP709" s="92"/>
      <c r="AQ709" s="92"/>
      <c r="AR709" s="92"/>
      <c r="AS709" s="92"/>
      <c r="AT709" s="92"/>
      <c r="AU709" s="92"/>
      <c r="AV709" s="92"/>
      <c r="AW709" s="92"/>
      <c r="AX709" s="71">
        <v>0</v>
      </c>
      <c r="AY709" s="92"/>
      <c r="AZ709" s="92"/>
      <c r="BA709" s="92"/>
      <c r="BB709" s="92"/>
      <c r="BC709" s="92"/>
      <c r="BD709" s="92"/>
      <c r="BE709" s="92"/>
      <c r="BF709" s="92"/>
      <c r="BG709" s="92"/>
      <c r="BH709" s="92"/>
      <c r="BI709" s="92"/>
      <c r="BJ709" s="92"/>
      <c r="BK709" s="71">
        <v>0</v>
      </c>
      <c r="BL709" s="92"/>
      <c r="BM709" s="92"/>
      <c r="BN709" s="92"/>
      <c r="BO709" s="92"/>
      <c r="BP709" s="92"/>
      <c r="BQ709" s="92"/>
      <c r="BR709" s="92"/>
      <c r="BS709" s="92"/>
      <c r="BT709" s="92"/>
      <c r="BU709" s="92"/>
      <c r="BV709" s="92"/>
      <c r="BW709" s="92"/>
      <c r="BX709" s="71">
        <v>0</v>
      </c>
      <c r="BY709" s="93">
        <v>0</v>
      </c>
      <c r="BZ709" s="93">
        <v>0</v>
      </c>
      <c r="CA709" s="93">
        <v>0</v>
      </c>
      <c r="CB709" s="93">
        <v>0</v>
      </c>
      <c r="CC709" s="93">
        <v>0</v>
      </c>
      <c r="CD709" s="93">
        <v>0</v>
      </c>
      <c r="CE709" s="93">
        <v>0</v>
      </c>
      <c r="CF709" s="93">
        <v>0</v>
      </c>
      <c r="CG709" s="93">
        <v>0</v>
      </c>
      <c r="CH709" s="93">
        <v>0</v>
      </c>
      <c r="CI709" s="93">
        <v>0</v>
      </c>
      <c r="CJ709" s="93">
        <v>0</v>
      </c>
      <c r="CK709" s="87" t="s">
        <v>5336</v>
      </c>
      <c r="CL709" s="90" t="s">
        <v>727</v>
      </c>
      <c r="CM709" s="90" t="s">
        <v>728</v>
      </c>
      <c r="CN709" s="90" t="s">
        <v>606</v>
      </c>
      <c r="CO709" s="84">
        <v>3</v>
      </c>
      <c r="CP709" s="85" t="s">
        <v>3472</v>
      </c>
      <c r="CQ709" s="84">
        <v>307</v>
      </c>
      <c r="CR709" s="85" t="s">
        <v>4950</v>
      </c>
      <c r="CS709" s="84">
        <v>30705</v>
      </c>
      <c r="CT709" s="85" t="s">
        <v>5311</v>
      </c>
      <c r="CU709" s="86">
        <v>3070501</v>
      </c>
      <c r="CV709" s="87" t="s">
        <v>5312</v>
      </c>
      <c r="CW709" s="100" t="s">
        <v>5313</v>
      </c>
      <c r="CX709" s="100" t="s">
        <v>3472</v>
      </c>
      <c r="CY709" s="100" t="s">
        <v>4950</v>
      </c>
      <c r="CZ709" s="100" t="s">
        <v>5311</v>
      </c>
      <c r="DA709" s="100" t="s">
        <v>5312</v>
      </c>
    </row>
    <row r="710" spans="2:105" ht="140.25" hidden="1" x14ac:dyDescent="0.25">
      <c r="B710" s="99" t="s">
        <v>5337</v>
      </c>
      <c r="C710" s="75" t="s">
        <v>5338</v>
      </c>
      <c r="D710" s="63" t="s">
        <v>1629</v>
      </c>
      <c r="E710" s="65" t="s">
        <v>5339</v>
      </c>
      <c r="F710" s="63" t="s">
        <v>5340</v>
      </c>
      <c r="G710" s="62" t="s">
        <v>183</v>
      </c>
      <c r="H710" s="63" t="s">
        <v>567</v>
      </c>
      <c r="I710" s="63" t="s">
        <v>1676</v>
      </c>
      <c r="J710" s="307">
        <v>2016</v>
      </c>
      <c r="K710" s="308">
        <v>0</v>
      </c>
      <c r="L710" s="63" t="s">
        <v>688</v>
      </c>
      <c r="M710" s="63" t="s">
        <v>5341</v>
      </c>
      <c r="N710" s="63" t="s">
        <v>5342</v>
      </c>
      <c r="O710" s="63" t="s">
        <v>5343</v>
      </c>
      <c r="P710" s="63" t="s">
        <v>190</v>
      </c>
      <c r="Q710" s="63" t="s">
        <v>1646</v>
      </c>
      <c r="R710" s="63"/>
      <c r="S710" s="68">
        <v>1</v>
      </c>
      <c r="T710" s="69">
        <v>0</v>
      </c>
      <c r="U710" s="69">
        <v>1</v>
      </c>
      <c r="V710" s="69">
        <v>1</v>
      </c>
      <c r="W710" s="69">
        <v>1</v>
      </c>
      <c r="X710" s="71">
        <v>0</v>
      </c>
      <c r="Y710" s="79"/>
      <c r="Z710" s="79"/>
      <c r="AA710" s="79"/>
      <c r="AB710" s="79"/>
      <c r="AC710" s="79"/>
      <c r="AD710" s="79"/>
      <c r="AE710" s="79"/>
      <c r="AF710" s="79"/>
      <c r="AG710" s="79"/>
      <c r="AH710" s="79"/>
      <c r="AI710" s="79"/>
      <c r="AJ710" s="79"/>
      <c r="AK710" s="71">
        <v>455000000</v>
      </c>
      <c r="AL710" s="79">
        <v>455000000</v>
      </c>
      <c r="AM710" s="79"/>
      <c r="AN710" s="79"/>
      <c r="AO710" s="79"/>
      <c r="AP710" s="79"/>
      <c r="AQ710" s="79"/>
      <c r="AR710" s="79"/>
      <c r="AS710" s="79"/>
      <c r="AT710" s="79"/>
      <c r="AU710" s="79"/>
      <c r="AV710" s="79"/>
      <c r="AW710" s="79"/>
      <c r="AX710" s="71">
        <v>0</v>
      </c>
      <c r="AY710" s="79"/>
      <c r="AZ710" s="79"/>
      <c r="BA710" s="79"/>
      <c r="BB710" s="79"/>
      <c r="BC710" s="79"/>
      <c r="BD710" s="79"/>
      <c r="BE710" s="79"/>
      <c r="BF710" s="79"/>
      <c r="BG710" s="79"/>
      <c r="BH710" s="79"/>
      <c r="BI710" s="79"/>
      <c r="BJ710" s="79"/>
      <c r="BK710" s="71">
        <v>0</v>
      </c>
      <c r="BL710" s="79"/>
      <c r="BM710" s="79"/>
      <c r="BN710" s="79"/>
      <c r="BO710" s="79"/>
      <c r="BP710" s="79"/>
      <c r="BQ710" s="79"/>
      <c r="BR710" s="79"/>
      <c r="BS710" s="79"/>
      <c r="BT710" s="79"/>
      <c r="BU710" s="79"/>
      <c r="BV710" s="79"/>
      <c r="BW710" s="79"/>
      <c r="BX710" s="71">
        <v>455000000</v>
      </c>
      <c r="BY710" s="73">
        <v>455000000</v>
      </c>
      <c r="BZ710" s="73">
        <v>0</v>
      </c>
      <c r="CA710" s="73">
        <v>0</v>
      </c>
      <c r="CB710" s="73">
        <v>0</v>
      </c>
      <c r="CC710" s="73">
        <v>0</v>
      </c>
      <c r="CD710" s="73">
        <v>0</v>
      </c>
      <c r="CE710" s="73">
        <v>0</v>
      </c>
      <c r="CF710" s="73">
        <v>0</v>
      </c>
      <c r="CG710" s="73">
        <v>0</v>
      </c>
      <c r="CH710" s="73">
        <v>0</v>
      </c>
      <c r="CI710" s="73">
        <v>0</v>
      </c>
      <c r="CJ710" s="73">
        <v>0</v>
      </c>
      <c r="CK710" s="63" t="s">
        <v>5344</v>
      </c>
      <c r="CL710" s="74" t="s">
        <v>727</v>
      </c>
      <c r="CM710" s="174" t="s">
        <v>728</v>
      </c>
      <c r="CN710" s="100" t="s">
        <v>379</v>
      </c>
      <c r="CO710" s="60">
        <v>3</v>
      </c>
      <c r="CP710" s="61" t="s">
        <v>3472</v>
      </c>
      <c r="CQ710" s="60">
        <v>307</v>
      </c>
      <c r="CR710" s="61" t="s">
        <v>4950</v>
      </c>
      <c r="CS710" s="60">
        <v>30705</v>
      </c>
      <c r="CT710" s="61" t="s">
        <v>5311</v>
      </c>
      <c r="CU710" s="62">
        <v>3070502</v>
      </c>
      <c r="CV710" s="63" t="s">
        <v>5345</v>
      </c>
      <c r="CW710" s="100" t="s">
        <v>5346</v>
      </c>
      <c r="CX710" s="100" t="s">
        <v>3472</v>
      </c>
      <c r="CY710" s="100" t="s">
        <v>4950</v>
      </c>
      <c r="CZ710" s="100" t="s">
        <v>5311</v>
      </c>
      <c r="DA710" s="100" t="s">
        <v>5345</v>
      </c>
    </row>
    <row r="711" spans="2:105" ht="140.25" hidden="1" x14ac:dyDescent="0.25">
      <c r="B711" s="99" t="s">
        <v>5347</v>
      </c>
      <c r="C711" s="75" t="s">
        <v>5348</v>
      </c>
      <c r="D711" s="63" t="s">
        <v>1629</v>
      </c>
      <c r="E711" s="65" t="s">
        <v>5339</v>
      </c>
      <c r="F711" s="63" t="s">
        <v>5340</v>
      </c>
      <c r="G711" s="62" t="s">
        <v>183</v>
      </c>
      <c r="H711" s="63" t="s">
        <v>567</v>
      </c>
      <c r="I711" s="63" t="s">
        <v>1676</v>
      </c>
      <c r="J711" s="307">
        <v>2016</v>
      </c>
      <c r="K711" s="308">
        <v>0</v>
      </c>
      <c r="L711" s="63" t="s">
        <v>688</v>
      </c>
      <c r="M711" s="63" t="s">
        <v>5349</v>
      </c>
      <c r="N711" s="63" t="s">
        <v>5350</v>
      </c>
      <c r="O711" s="63" t="s">
        <v>5351</v>
      </c>
      <c r="P711" s="63" t="s">
        <v>190</v>
      </c>
      <c r="Q711" s="63" t="s">
        <v>1646</v>
      </c>
      <c r="R711" s="63"/>
      <c r="S711" s="68">
        <v>2</v>
      </c>
      <c r="T711" s="69">
        <v>0</v>
      </c>
      <c r="U711" s="69">
        <v>1</v>
      </c>
      <c r="V711" s="69">
        <v>2</v>
      </c>
      <c r="W711" s="69">
        <v>2</v>
      </c>
      <c r="X711" s="71">
        <v>0</v>
      </c>
      <c r="Y711" s="79"/>
      <c r="Z711" s="79"/>
      <c r="AA711" s="79"/>
      <c r="AB711" s="79"/>
      <c r="AC711" s="79"/>
      <c r="AD711" s="79"/>
      <c r="AE711" s="79"/>
      <c r="AF711" s="79"/>
      <c r="AG711" s="79"/>
      <c r="AH711" s="79"/>
      <c r="AI711" s="79"/>
      <c r="AJ711" s="79"/>
      <c r="AK711" s="71">
        <v>20000000</v>
      </c>
      <c r="AL711" s="79">
        <v>20000000</v>
      </c>
      <c r="AM711" s="79"/>
      <c r="AN711" s="79"/>
      <c r="AO711" s="79"/>
      <c r="AP711" s="79"/>
      <c r="AQ711" s="79"/>
      <c r="AR711" s="79"/>
      <c r="AS711" s="79"/>
      <c r="AT711" s="79"/>
      <c r="AU711" s="79"/>
      <c r="AV711" s="79"/>
      <c r="AW711" s="79"/>
      <c r="AX711" s="71">
        <v>25000000</v>
      </c>
      <c r="AY711" s="79">
        <v>25000000</v>
      </c>
      <c r="AZ711" s="79"/>
      <c r="BA711" s="79"/>
      <c r="BB711" s="79"/>
      <c r="BC711" s="79"/>
      <c r="BD711" s="79"/>
      <c r="BE711" s="79"/>
      <c r="BF711" s="79"/>
      <c r="BG711" s="79"/>
      <c r="BH711" s="79"/>
      <c r="BI711" s="79"/>
      <c r="BJ711" s="79"/>
      <c r="BK711" s="71">
        <v>0</v>
      </c>
      <c r="BL711" s="79"/>
      <c r="BM711" s="79"/>
      <c r="BN711" s="79"/>
      <c r="BO711" s="79"/>
      <c r="BP711" s="79"/>
      <c r="BQ711" s="79"/>
      <c r="BR711" s="79"/>
      <c r="BS711" s="79"/>
      <c r="BT711" s="79"/>
      <c r="BU711" s="79"/>
      <c r="BV711" s="79"/>
      <c r="BW711" s="79"/>
      <c r="BX711" s="71">
        <v>45000000</v>
      </c>
      <c r="BY711" s="73">
        <v>45000000</v>
      </c>
      <c r="BZ711" s="73">
        <v>0</v>
      </c>
      <c r="CA711" s="73">
        <v>0</v>
      </c>
      <c r="CB711" s="73">
        <v>0</v>
      </c>
      <c r="CC711" s="73">
        <v>0</v>
      </c>
      <c r="CD711" s="73">
        <v>0</v>
      </c>
      <c r="CE711" s="73">
        <v>0</v>
      </c>
      <c r="CF711" s="73">
        <v>0</v>
      </c>
      <c r="CG711" s="73">
        <v>0</v>
      </c>
      <c r="CH711" s="73">
        <v>0</v>
      </c>
      <c r="CI711" s="73">
        <v>0</v>
      </c>
      <c r="CJ711" s="73">
        <v>0</v>
      </c>
      <c r="CK711" s="63" t="s">
        <v>5352</v>
      </c>
      <c r="CL711" s="74" t="s">
        <v>727</v>
      </c>
      <c r="CM711" s="74" t="s">
        <v>728</v>
      </c>
      <c r="CN711" s="74" t="s">
        <v>606</v>
      </c>
      <c r="CO711" s="60">
        <v>3</v>
      </c>
      <c r="CP711" s="61" t="s">
        <v>3472</v>
      </c>
      <c r="CQ711" s="60">
        <v>307</v>
      </c>
      <c r="CR711" s="61" t="s">
        <v>4950</v>
      </c>
      <c r="CS711" s="60">
        <v>30705</v>
      </c>
      <c r="CT711" s="61" t="s">
        <v>5311</v>
      </c>
      <c r="CU711" s="62">
        <v>3070502</v>
      </c>
      <c r="CV711" s="63" t="s">
        <v>5345</v>
      </c>
      <c r="CW711" s="100" t="s">
        <v>5346</v>
      </c>
      <c r="CX711" s="100" t="s">
        <v>3472</v>
      </c>
      <c r="CY711" s="100" t="s">
        <v>4950</v>
      </c>
      <c r="CZ711" s="100" t="s">
        <v>5311</v>
      </c>
      <c r="DA711" s="100" t="s">
        <v>5345</v>
      </c>
    </row>
    <row r="712" spans="2:105" ht="140.25" hidden="1" x14ac:dyDescent="0.25">
      <c r="B712" s="99" t="s">
        <v>5353</v>
      </c>
      <c r="C712" s="75" t="s">
        <v>5354</v>
      </c>
      <c r="D712" s="63" t="s">
        <v>1629</v>
      </c>
      <c r="E712" s="65" t="s">
        <v>5339</v>
      </c>
      <c r="F712" s="63" t="s">
        <v>5340</v>
      </c>
      <c r="G712" s="62" t="s">
        <v>183</v>
      </c>
      <c r="H712" s="63" t="s">
        <v>567</v>
      </c>
      <c r="I712" s="63" t="s">
        <v>1632</v>
      </c>
      <c r="J712" s="307">
        <v>2016</v>
      </c>
      <c r="K712" s="308">
        <v>0</v>
      </c>
      <c r="L712" s="63" t="s">
        <v>688</v>
      </c>
      <c r="M712" s="63" t="s">
        <v>5355</v>
      </c>
      <c r="N712" s="63" t="s">
        <v>5356</v>
      </c>
      <c r="O712" s="63" t="s">
        <v>5357</v>
      </c>
      <c r="P712" s="63" t="s">
        <v>190</v>
      </c>
      <c r="Q712" s="63" t="s">
        <v>1646</v>
      </c>
      <c r="R712" s="63"/>
      <c r="S712" s="68">
        <v>1</v>
      </c>
      <c r="T712" s="69">
        <v>0</v>
      </c>
      <c r="U712" s="69">
        <v>1</v>
      </c>
      <c r="V712" s="69">
        <v>1</v>
      </c>
      <c r="W712" s="69">
        <v>1</v>
      </c>
      <c r="X712" s="71">
        <v>0</v>
      </c>
      <c r="Y712" s="79"/>
      <c r="Z712" s="79"/>
      <c r="AA712" s="79"/>
      <c r="AB712" s="79"/>
      <c r="AC712" s="79"/>
      <c r="AD712" s="79"/>
      <c r="AE712" s="79"/>
      <c r="AF712" s="79"/>
      <c r="AG712" s="79"/>
      <c r="AH712" s="79"/>
      <c r="AI712" s="79"/>
      <c r="AJ712" s="79"/>
      <c r="AK712" s="71">
        <v>100000000</v>
      </c>
      <c r="AL712" s="79">
        <v>100000000</v>
      </c>
      <c r="AM712" s="79"/>
      <c r="AN712" s="79"/>
      <c r="AO712" s="79"/>
      <c r="AP712" s="79"/>
      <c r="AQ712" s="79"/>
      <c r="AR712" s="79"/>
      <c r="AS712" s="79"/>
      <c r="AT712" s="79"/>
      <c r="AU712" s="79"/>
      <c r="AV712" s="79"/>
      <c r="AW712" s="79"/>
      <c r="AX712" s="71">
        <v>0</v>
      </c>
      <c r="AY712" s="79"/>
      <c r="AZ712" s="79"/>
      <c r="BA712" s="79"/>
      <c r="BB712" s="79"/>
      <c r="BC712" s="79"/>
      <c r="BD712" s="79"/>
      <c r="BE712" s="79"/>
      <c r="BF712" s="79"/>
      <c r="BG712" s="79"/>
      <c r="BH712" s="79"/>
      <c r="BI712" s="79"/>
      <c r="BJ712" s="79"/>
      <c r="BK712" s="71">
        <v>0</v>
      </c>
      <c r="BL712" s="79"/>
      <c r="BM712" s="79"/>
      <c r="BN712" s="79"/>
      <c r="BO712" s="79"/>
      <c r="BP712" s="79"/>
      <c r="BQ712" s="79"/>
      <c r="BR712" s="79"/>
      <c r="BS712" s="79"/>
      <c r="BT712" s="79"/>
      <c r="BU712" s="79"/>
      <c r="BV712" s="79"/>
      <c r="BW712" s="79"/>
      <c r="BX712" s="71">
        <v>100000000</v>
      </c>
      <c r="BY712" s="73">
        <v>100000000</v>
      </c>
      <c r="BZ712" s="73">
        <v>0</v>
      </c>
      <c r="CA712" s="73">
        <v>0</v>
      </c>
      <c r="CB712" s="73">
        <v>0</v>
      </c>
      <c r="CC712" s="73">
        <v>0</v>
      </c>
      <c r="CD712" s="73">
        <v>0</v>
      </c>
      <c r="CE712" s="73">
        <v>0</v>
      </c>
      <c r="CF712" s="73">
        <v>0</v>
      </c>
      <c r="CG712" s="73">
        <v>0</v>
      </c>
      <c r="CH712" s="73">
        <v>0</v>
      </c>
      <c r="CI712" s="73">
        <v>0</v>
      </c>
      <c r="CJ712" s="73">
        <v>0</v>
      </c>
      <c r="CK712" s="63" t="s">
        <v>5358</v>
      </c>
      <c r="CL712" s="74" t="s">
        <v>727</v>
      </c>
      <c r="CM712" s="74" t="s">
        <v>728</v>
      </c>
      <c r="CN712" s="74" t="s">
        <v>606</v>
      </c>
      <c r="CO712" s="60">
        <v>3</v>
      </c>
      <c r="CP712" s="61" t="s">
        <v>3472</v>
      </c>
      <c r="CQ712" s="60">
        <v>307</v>
      </c>
      <c r="CR712" s="61" t="s">
        <v>4950</v>
      </c>
      <c r="CS712" s="60">
        <v>30705</v>
      </c>
      <c r="CT712" s="61" t="s">
        <v>5311</v>
      </c>
      <c r="CU712" s="62">
        <v>3070503</v>
      </c>
      <c r="CV712" s="63" t="s">
        <v>5359</v>
      </c>
      <c r="CW712" s="100" t="s">
        <v>5346</v>
      </c>
      <c r="CX712" s="100" t="s">
        <v>3472</v>
      </c>
      <c r="CY712" s="100" t="s">
        <v>4950</v>
      </c>
      <c r="CZ712" s="100" t="s">
        <v>5311</v>
      </c>
      <c r="DA712" s="100" t="s">
        <v>5359</v>
      </c>
    </row>
    <row r="713" spans="2:105" ht="140.25" hidden="1" x14ac:dyDescent="0.25">
      <c r="B713" s="99" t="s">
        <v>5360</v>
      </c>
      <c r="C713" s="75" t="s">
        <v>5361</v>
      </c>
      <c r="D713" s="63" t="s">
        <v>1629</v>
      </c>
      <c r="E713" s="65" t="s">
        <v>5339</v>
      </c>
      <c r="F713" s="63" t="s">
        <v>5340</v>
      </c>
      <c r="G713" s="62" t="s">
        <v>183</v>
      </c>
      <c r="H713" s="63" t="s">
        <v>567</v>
      </c>
      <c r="I713" s="63" t="s">
        <v>1632</v>
      </c>
      <c r="J713" s="307">
        <v>2016</v>
      </c>
      <c r="K713" s="308">
        <v>0</v>
      </c>
      <c r="L713" s="63" t="s">
        <v>688</v>
      </c>
      <c r="M713" s="63" t="s">
        <v>5362</v>
      </c>
      <c r="N713" s="63" t="s">
        <v>5363</v>
      </c>
      <c r="O713" s="63" t="s">
        <v>5364</v>
      </c>
      <c r="P713" s="63" t="s">
        <v>190</v>
      </c>
      <c r="Q713" s="63" t="s">
        <v>1646</v>
      </c>
      <c r="R713" s="63"/>
      <c r="S713" s="68">
        <v>2</v>
      </c>
      <c r="T713" s="69">
        <v>0</v>
      </c>
      <c r="U713" s="69">
        <v>1</v>
      </c>
      <c r="V713" s="69">
        <v>2</v>
      </c>
      <c r="W713" s="69">
        <v>2</v>
      </c>
      <c r="X713" s="71">
        <v>0</v>
      </c>
      <c r="Y713" s="79"/>
      <c r="Z713" s="79"/>
      <c r="AA713" s="79"/>
      <c r="AB713" s="79"/>
      <c r="AC713" s="79"/>
      <c r="AD713" s="79"/>
      <c r="AE713" s="79"/>
      <c r="AF713" s="79"/>
      <c r="AG713" s="79"/>
      <c r="AH713" s="79"/>
      <c r="AI713" s="79"/>
      <c r="AJ713" s="79"/>
      <c r="AK713" s="71">
        <v>20000000</v>
      </c>
      <c r="AL713" s="79">
        <v>20000000</v>
      </c>
      <c r="AM713" s="79"/>
      <c r="AN713" s="79"/>
      <c r="AO713" s="79"/>
      <c r="AP713" s="79"/>
      <c r="AQ713" s="79"/>
      <c r="AR713" s="79"/>
      <c r="AS713" s="79"/>
      <c r="AT713" s="79"/>
      <c r="AU713" s="79"/>
      <c r="AV713" s="79"/>
      <c r="AW713" s="79"/>
      <c r="AX713" s="71">
        <v>25000000</v>
      </c>
      <c r="AY713" s="79">
        <v>25000000</v>
      </c>
      <c r="AZ713" s="79"/>
      <c r="BA713" s="79"/>
      <c r="BB713" s="79"/>
      <c r="BC713" s="79"/>
      <c r="BD713" s="79"/>
      <c r="BE713" s="79"/>
      <c r="BF713" s="79"/>
      <c r="BG713" s="79"/>
      <c r="BH713" s="79"/>
      <c r="BI713" s="79"/>
      <c r="BJ713" s="79"/>
      <c r="BK713" s="71">
        <v>0</v>
      </c>
      <c r="BL713" s="79"/>
      <c r="BM713" s="79"/>
      <c r="BN713" s="79"/>
      <c r="BO713" s="79"/>
      <c r="BP713" s="79"/>
      <c r="BQ713" s="79"/>
      <c r="BR713" s="79"/>
      <c r="BS713" s="79"/>
      <c r="BT713" s="79"/>
      <c r="BU713" s="79"/>
      <c r="BV713" s="79"/>
      <c r="BW713" s="79"/>
      <c r="BX713" s="71">
        <v>45000000</v>
      </c>
      <c r="BY713" s="73">
        <v>45000000</v>
      </c>
      <c r="BZ713" s="73">
        <v>0</v>
      </c>
      <c r="CA713" s="73">
        <v>0</v>
      </c>
      <c r="CB713" s="73">
        <v>0</v>
      </c>
      <c r="CC713" s="73">
        <v>0</v>
      </c>
      <c r="CD713" s="73">
        <v>0</v>
      </c>
      <c r="CE713" s="73">
        <v>0</v>
      </c>
      <c r="CF713" s="73">
        <v>0</v>
      </c>
      <c r="CG713" s="73">
        <v>0</v>
      </c>
      <c r="CH713" s="73">
        <v>0</v>
      </c>
      <c r="CI713" s="73">
        <v>0</v>
      </c>
      <c r="CJ713" s="73">
        <v>0</v>
      </c>
      <c r="CK713" s="63" t="s">
        <v>5365</v>
      </c>
      <c r="CL713" s="74" t="s">
        <v>727</v>
      </c>
      <c r="CM713" s="174" t="s">
        <v>728</v>
      </c>
      <c r="CN713" s="100" t="s">
        <v>606</v>
      </c>
      <c r="CO713" s="60">
        <v>3</v>
      </c>
      <c r="CP713" s="61" t="s">
        <v>3472</v>
      </c>
      <c r="CQ713" s="60">
        <v>307</v>
      </c>
      <c r="CR713" s="61" t="s">
        <v>4950</v>
      </c>
      <c r="CS713" s="60">
        <v>30705</v>
      </c>
      <c r="CT713" s="61" t="s">
        <v>5311</v>
      </c>
      <c r="CU713" s="62">
        <v>3070503</v>
      </c>
      <c r="CV713" s="63" t="s">
        <v>5359</v>
      </c>
      <c r="CW713" s="100" t="s">
        <v>5346</v>
      </c>
      <c r="CX713" s="100" t="s">
        <v>3472</v>
      </c>
      <c r="CY713" s="100" t="s">
        <v>4950</v>
      </c>
      <c r="CZ713" s="100" t="s">
        <v>5311</v>
      </c>
      <c r="DA713" s="100" t="s">
        <v>5359</v>
      </c>
    </row>
    <row r="714" spans="2:105" ht="89.25" hidden="1" x14ac:dyDescent="0.25">
      <c r="B714" s="99" t="s">
        <v>5366</v>
      </c>
      <c r="C714" s="65" t="s">
        <v>5367</v>
      </c>
      <c r="D714" s="63" t="s">
        <v>709</v>
      </c>
      <c r="E714" s="65" t="s">
        <v>5368</v>
      </c>
      <c r="F714" s="63" t="s">
        <v>5369</v>
      </c>
      <c r="G714" s="62" t="s">
        <v>240</v>
      </c>
      <c r="H714" s="63" t="s">
        <v>4295</v>
      </c>
      <c r="I714" s="63" t="s">
        <v>185</v>
      </c>
      <c r="J714" s="307">
        <v>2015</v>
      </c>
      <c r="K714" s="308">
        <v>1</v>
      </c>
      <c r="L714" s="63" t="s">
        <v>711</v>
      </c>
      <c r="M714" s="63" t="s">
        <v>5370</v>
      </c>
      <c r="N714" s="63" t="s">
        <v>5371</v>
      </c>
      <c r="O714" s="63" t="s">
        <v>5372</v>
      </c>
      <c r="P714" s="63" t="s">
        <v>246</v>
      </c>
      <c r="Q714" s="63" t="s">
        <v>5373</v>
      </c>
      <c r="R714" s="63"/>
      <c r="S714" s="68">
        <v>1</v>
      </c>
      <c r="T714" s="69">
        <v>0</v>
      </c>
      <c r="U714" s="69">
        <v>1</v>
      </c>
      <c r="V714" s="69">
        <v>1</v>
      </c>
      <c r="W714" s="69">
        <v>1</v>
      </c>
      <c r="X714" s="71">
        <v>0</v>
      </c>
      <c r="Y714" s="78"/>
      <c r="Z714" s="79"/>
      <c r="AA714" s="79"/>
      <c r="AB714" s="79"/>
      <c r="AC714" s="79"/>
      <c r="AD714" s="79"/>
      <c r="AE714" s="79"/>
      <c r="AF714" s="79"/>
      <c r="AG714" s="79"/>
      <c r="AH714" s="79"/>
      <c r="AI714" s="79"/>
      <c r="AJ714" s="79"/>
      <c r="AK714" s="71">
        <v>200000000</v>
      </c>
      <c r="AL714" s="78">
        <v>200000000</v>
      </c>
      <c r="AM714" s="79"/>
      <c r="AN714" s="79"/>
      <c r="AO714" s="79"/>
      <c r="AP714" s="79"/>
      <c r="AQ714" s="79"/>
      <c r="AR714" s="79"/>
      <c r="AS714" s="79"/>
      <c r="AT714" s="79"/>
      <c r="AU714" s="79"/>
      <c r="AV714" s="79"/>
      <c r="AW714" s="79"/>
      <c r="AX714" s="71">
        <v>0</v>
      </c>
      <c r="AY714" s="78"/>
      <c r="AZ714" s="79"/>
      <c r="BA714" s="79"/>
      <c r="BB714" s="79"/>
      <c r="BC714" s="79"/>
      <c r="BD714" s="79"/>
      <c r="BE714" s="79"/>
      <c r="BF714" s="79"/>
      <c r="BG714" s="79"/>
      <c r="BH714" s="79"/>
      <c r="BI714" s="79"/>
      <c r="BJ714" s="79"/>
      <c r="BK714" s="71">
        <v>0</v>
      </c>
      <c r="BL714" s="78"/>
      <c r="BM714" s="79"/>
      <c r="BN714" s="79"/>
      <c r="BO714" s="79"/>
      <c r="BP714" s="79"/>
      <c r="BQ714" s="79"/>
      <c r="BR714" s="79"/>
      <c r="BS714" s="79"/>
      <c r="BT714" s="79"/>
      <c r="BU714" s="79"/>
      <c r="BV714" s="79"/>
      <c r="BW714" s="79"/>
      <c r="BX714" s="71">
        <v>200000000</v>
      </c>
      <c r="BY714" s="73">
        <v>200000000</v>
      </c>
      <c r="BZ714" s="73">
        <v>0</v>
      </c>
      <c r="CA714" s="73">
        <v>0</v>
      </c>
      <c r="CB714" s="73">
        <v>0</v>
      </c>
      <c r="CC714" s="73">
        <v>0</v>
      </c>
      <c r="CD714" s="73">
        <v>0</v>
      </c>
      <c r="CE714" s="73">
        <v>0</v>
      </c>
      <c r="CF714" s="73">
        <v>0</v>
      </c>
      <c r="CG714" s="73">
        <v>0</v>
      </c>
      <c r="CH714" s="73">
        <v>0</v>
      </c>
      <c r="CI714" s="73">
        <v>0</v>
      </c>
      <c r="CJ714" s="73">
        <v>0</v>
      </c>
      <c r="CK714" s="63" t="s">
        <v>5374</v>
      </c>
      <c r="CL714" s="74" t="s">
        <v>717</v>
      </c>
      <c r="CM714" s="174" t="s">
        <v>718</v>
      </c>
      <c r="CN714" s="100" t="s">
        <v>606</v>
      </c>
      <c r="CO714" s="60">
        <v>3</v>
      </c>
      <c r="CP714" s="61" t="s">
        <v>3472</v>
      </c>
      <c r="CQ714" s="60">
        <v>307</v>
      </c>
      <c r="CR714" s="61" t="s">
        <v>4950</v>
      </c>
      <c r="CS714" s="60">
        <v>30706</v>
      </c>
      <c r="CT714" s="61" t="s">
        <v>5375</v>
      </c>
      <c r="CU714" s="62">
        <v>3070601</v>
      </c>
      <c r="CV714" s="63" t="s">
        <v>5376</v>
      </c>
      <c r="CW714" s="100" t="s">
        <v>5377</v>
      </c>
      <c r="CX714" s="100" t="s">
        <v>3472</v>
      </c>
      <c r="CY714" s="100" t="s">
        <v>4950</v>
      </c>
      <c r="CZ714" s="100" t="s">
        <v>5375</v>
      </c>
      <c r="DA714" s="100" t="s">
        <v>5376</v>
      </c>
    </row>
    <row r="715" spans="2:105" ht="89.25" hidden="1" x14ac:dyDescent="0.25">
      <c r="B715" s="99" t="s">
        <v>5378</v>
      </c>
      <c r="C715" s="65" t="s">
        <v>5379</v>
      </c>
      <c r="D715" s="63" t="s">
        <v>709</v>
      </c>
      <c r="E715" s="65" t="s">
        <v>5368</v>
      </c>
      <c r="F715" s="63" t="s">
        <v>5369</v>
      </c>
      <c r="G715" s="62" t="s">
        <v>240</v>
      </c>
      <c r="H715" s="63" t="s">
        <v>4295</v>
      </c>
      <c r="I715" s="63" t="s">
        <v>185</v>
      </c>
      <c r="J715" s="307">
        <v>2015</v>
      </c>
      <c r="K715" s="308"/>
      <c r="L715" s="63" t="s">
        <v>711</v>
      </c>
      <c r="M715" s="63" t="s">
        <v>5380</v>
      </c>
      <c r="N715" s="63" t="s">
        <v>5381</v>
      </c>
      <c r="O715" s="63" t="s">
        <v>5382</v>
      </c>
      <c r="P715" s="63" t="s">
        <v>246</v>
      </c>
      <c r="Q715" s="63" t="s">
        <v>5373</v>
      </c>
      <c r="R715" s="63"/>
      <c r="S715" s="68">
        <v>1</v>
      </c>
      <c r="T715" s="69">
        <v>1</v>
      </c>
      <c r="U715" s="69">
        <v>1</v>
      </c>
      <c r="V715" s="69">
        <v>1</v>
      </c>
      <c r="W715" s="69">
        <v>1</v>
      </c>
      <c r="X715" s="71">
        <v>121500000</v>
      </c>
      <c r="Y715" s="78">
        <v>121500000</v>
      </c>
      <c r="Z715" s="79"/>
      <c r="AA715" s="79"/>
      <c r="AB715" s="79"/>
      <c r="AC715" s="79"/>
      <c r="AD715" s="79"/>
      <c r="AE715" s="79"/>
      <c r="AF715" s="79"/>
      <c r="AG715" s="79"/>
      <c r="AH715" s="79"/>
      <c r="AI715" s="79"/>
      <c r="AJ715" s="79"/>
      <c r="AK715" s="71">
        <v>0</v>
      </c>
      <c r="AL715" s="78"/>
      <c r="AM715" s="79"/>
      <c r="AN715" s="79"/>
      <c r="AO715" s="79"/>
      <c r="AP715" s="79"/>
      <c r="AQ715" s="79"/>
      <c r="AR715" s="79"/>
      <c r="AS715" s="79"/>
      <c r="AT715" s="79"/>
      <c r="AU715" s="79"/>
      <c r="AV715" s="79"/>
      <c r="AW715" s="79"/>
      <c r="AX715" s="71">
        <v>0</v>
      </c>
      <c r="AY715" s="78"/>
      <c r="AZ715" s="79"/>
      <c r="BA715" s="79"/>
      <c r="BB715" s="79"/>
      <c r="BC715" s="79"/>
      <c r="BD715" s="79"/>
      <c r="BE715" s="79"/>
      <c r="BF715" s="79"/>
      <c r="BG715" s="79"/>
      <c r="BH715" s="79"/>
      <c r="BI715" s="79"/>
      <c r="BJ715" s="79"/>
      <c r="BK715" s="71">
        <v>0</v>
      </c>
      <c r="BL715" s="78"/>
      <c r="BM715" s="79"/>
      <c r="BN715" s="79"/>
      <c r="BO715" s="79"/>
      <c r="BP715" s="79"/>
      <c r="BQ715" s="79"/>
      <c r="BR715" s="79"/>
      <c r="BS715" s="79"/>
      <c r="BT715" s="79"/>
      <c r="BU715" s="79"/>
      <c r="BV715" s="79"/>
      <c r="BW715" s="79"/>
      <c r="BX715" s="71">
        <v>121500000</v>
      </c>
      <c r="BY715" s="73">
        <v>121500000</v>
      </c>
      <c r="BZ715" s="73">
        <v>0</v>
      </c>
      <c r="CA715" s="73">
        <v>0</v>
      </c>
      <c r="CB715" s="73">
        <v>0</v>
      </c>
      <c r="CC715" s="73">
        <v>0</v>
      </c>
      <c r="CD715" s="73">
        <v>0</v>
      </c>
      <c r="CE715" s="73">
        <v>0</v>
      </c>
      <c r="CF715" s="73">
        <v>0</v>
      </c>
      <c r="CG715" s="73">
        <v>0</v>
      </c>
      <c r="CH715" s="73">
        <v>0</v>
      </c>
      <c r="CI715" s="73">
        <v>0</v>
      </c>
      <c r="CJ715" s="73">
        <v>0</v>
      </c>
      <c r="CK715" s="63" t="s">
        <v>5383</v>
      </c>
      <c r="CL715" s="74" t="s">
        <v>717</v>
      </c>
      <c r="CM715" s="74" t="s">
        <v>718</v>
      </c>
      <c r="CN715" s="74" t="s">
        <v>606</v>
      </c>
      <c r="CO715" s="60">
        <v>3</v>
      </c>
      <c r="CP715" s="61" t="s">
        <v>3472</v>
      </c>
      <c r="CQ715" s="60">
        <v>307</v>
      </c>
      <c r="CR715" s="61" t="s">
        <v>4950</v>
      </c>
      <c r="CS715" s="60">
        <v>30706</v>
      </c>
      <c r="CT715" s="61" t="s">
        <v>5375</v>
      </c>
      <c r="CU715" s="62">
        <v>3070601</v>
      </c>
      <c r="CV715" s="63" t="s">
        <v>5376</v>
      </c>
      <c r="CW715" s="100" t="s">
        <v>5377</v>
      </c>
      <c r="CX715" s="100" t="s">
        <v>3472</v>
      </c>
      <c r="CY715" s="100" t="s">
        <v>4950</v>
      </c>
      <c r="CZ715" s="100" t="s">
        <v>5375</v>
      </c>
      <c r="DA715" s="100" t="s">
        <v>5376</v>
      </c>
    </row>
    <row r="716" spans="2:105" ht="89.25" hidden="1" x14ac:dyDescent="0.25">
      <c r="B716" s="99" t="s">
        <v>5384</v>
      </c>
      <c r="C716" s="65" t="s">
        <v>5385</v>
      </c>
      <c r="D716" s="63" t="s">
        <v>709</v>
      </c>
      <c r="E716" s="65" t="s">
        <v>5368</v>
      </c>
      <c r="F716" s="63" t="s">
        <v>5369</v>
      </c>
      <c r="G716" s="62" t="s">
        <v>240</v>
      </c>
      <c r="H716" s="63" t="s">
        <v>4295</v>
      </c>
      <c r="I716" s="63" t="s">
        <v>185</v>
      </c>
      <c r="J716" s="307">
        <v>2015</v>
      </c>
      <c r="K716" s="308"/>
      <c r="L716" s="63" t="s">
        <v>711</v>
      </c>
      <c r="M716" s="63" t="s">
        <v>5386</v>
      </c>
      <c r="N716" s="63" t="s">
        <v>5387</v>
      </c>
      <c r="O716" s="63" t="s">
        <v>5388</v>
      </c>
      <c r="P716" s="63" t="s">
        <v>246</v>
      </c>
      <c r="Q716" s="63" t="s">
        <v>5373</v>
      </c>
      <c r="R716" s="63"/>
      <c r="S716" s="68">
        <v>100</v>
      </c>
      <c r="T716" s="69">
        <v>100</v>
      </c>
      <c r="U716" s="69">
        <v>100</v>
      </c>
      <c r="V716" s="69">
        <v>100</v>
      </c>
      <c r="W716" s="69">
        <v>100</v>
      </c>
      <c r="X716" s="71">
        <v>0</v>
      </c>
      <c r="Y716" s="78"/>
      <c r="Z716" s="79"/>
      <c r="AA716" s="79"/>
      <c r="AB716" s="79"/>
      <c r="AC716" s="79"/>
      <c r="AD716" s="79"/>
      <c r="AE716" s="79"/>
      <c r="AF716" s="79"/>
      <c r="AG716" s="79"/>
      <c r="AH716" s="79"/>
      <c r="AI716" s="79"/>
      <c r="AJ716" s="79"/>
      <c r="AK716" s="71">
        <v>50000000</v>
      </c>
      <c r="AL716" s="78">
        <v>50000000</v>
      </c>
      <c r="AM716" s="79"/>
      <c r="AN716" s="79"/>
      <c r="AO716" s="79"/>
      <c r="AP716" s="79"/>
      <c r="AQ716" s="79"/>
      <c r="AR716" s="79"/>
      <c r="AS716" s="79"/>
      <c r="AT716" s="79"/>
      <c r="AU716" s="79"/>
      <c r="AV716" s="79"/>
      <c r="AW716" s="79"/>
      <c r="AX716" s="71">
        <v>0</v>
      </c>
      <c r="AY716" s="78"/>
      <c r="AZ716" s="79"/>
      <c r="BA716" s="79"/>
      <c r="BB716" s="79"/>
      <c r="BC716" s="79"/>
      <c r="BD716" s="79"/>
      <c r="BE716" s="79"/>
      <c r="BF716" s="79"/>
      <c r="BG716" s="79"/>
      <c r="BH716" s="79"/>
      <c r="BI716" s="79"/>
      <c r="BJ716" s="79"/>
      <c r="BK716" s="71">
        <v>0</v>
      </c>
      <c r="BL716" s="78"/>
      <c r="BM716" s="79"/>
      <c r="BN716" s="79"/>
      <c r="BO716" s="79"/>
      <c r="BP716" s="79"/>
      <c r="BQ716" s="79"/>
      <c r="BR716" s="79"/>
      <c r="BS716" s="79"/>
      <c r="BT716" s="79"/>
      <c r="BU716" s="79"/>
      <c r="BV716" s="79"/>
      <c r="BW716" s="79"/>
      <c r="BX716" s="71">
        <v>50000000</v>
      </c>
      <c r="BY716" s="73">
        <v>50000000</v>
      </c>
      <c r="BZ716" s="73">
        <v>0</v>
      </c>
      <c r="CA716" s="73">
        <v>0</v>
      </c>
      <c r="CB716" s="73">
        <v>0</v>
      </c>
      <c r="CC716" s="73">
        <v>0</v>
      </c>
      <c r="CD716" s="73">
        <v>0</v>
      </c>
      <c r="CE716" s="73">
        <v>0</v>
      </c>
      <c r="CF716" s="73">
        <v>0</v>
      </c>
      <c r="CG716" s="73">
        <v>0</v>
      </c>
      <c r="CH716" s="73">
        <v>0</v>
      </c>
      <c r="CI716" s="73">
        <v>0</v>
      </c>
      <c r="CJ716" s="73">
        <v>0</v>
      </c>
      <c r="CK716" s="63" t="s">
        <v>5389</v>
      </c>
      <c r="CL716" s="174" t="s">
        <v>717</v>
      </c>
      <c r="CM716" s="174" t="s">
        <v>718</v>
      </c>
      <c r="CN716" s="74" t="s">
        <v>606</v>
      </c>
      <c r="CO716" s="60">
        <v>3</v>
      </c>
      <c r="CP716" s="61" t="s">
        <v>3472</v>
      </c>
      <c r="CQ716" s="60">
        <v>307</v>
      </c>
      <c r="CR716" s="61" t="s">
        <v>4950</v>
      </c>
      <c r="CS716" s="60">
        <v>30706</v>
      </c>
      <c r="CT716" s="61" t="s">
        <v>5375</v>
      </c>
      <c r="CU716" s="62">
        <v>3070601</v>
      </c>
      <c r="CV716" s="63" t="s">
        <v>5376</v>
      </c>
      <c r="CW716" s="100" t="s">
        <v>5377</v>
      </c>
      <c r="CX716" s="100" t="s">
        <v>3472</v>
      </c>
      <c r="CY716" s="100" t="s">
        <v>4950</v>
      </c>
      <c r="CZ716" s="100" t="s">
        <v>5375</v>
      </c>
      <c r="DA716" s="100" t="s">
        <v>5376</v>
      </c>
    </row>
    <row r="717" spans="2:105" ht="24" hidden="1" customHeight="1" x14ac:dyDescent="0.25">
      <c r="B717" s="99" t="s">
        <v>5390</v>
      </c>
      <c r="C717" s="75" t="s">
        <v>5391</v>
      </c>
      <c r="D717" s="63" t="s">
        <v>709</v>
      </c>
      <c r="E717" s="65" t="s">
        <v>5392</v>
      </c>
      <c r="F717" s="63" t="s">
        <v>5393</v>
      </c>
      <c r="G717" s="62" t="s">
        <v>240</v>
      </c>
      <c r="H717" s="63" t="s">
        <v>4295</v>
      </c>
      <c r="I717" s="63" t="s">
        <v>185</v>
      </c>
      <c r="J717" s="307">
        <v>2015</v>
      </c>
      <c r="K717" s="308">
        <v>0</v>
      </c>
      <c r="L717" s="63" t="s">
        <v>711</v>
      </c>
      <c r="M717" s="77" t="s">
        <v>5394</v>
      </c>
      <c r="N717" s="63" t="s">
        <v>5395</v>
      </c>
      <c r="O717" s="77" t="s">
        <v>5396</v>
      </c>
      <c r="P717" s="63" t="s">
        <v>246</v>
      </c>
      <c r="Q717" s="63" t="s">
        <v>5373</v>
      </c>
      <c r="R717" s="63"/>
      <c r="S717" s="68">
        <v>100</v>
      </c>
      <c r="T717" s="69">
        <v>0</v>
      </c>
      <c r="U717" s="69">
        <v>100</v>
      </c>
      <c r="V717" s="69">
        <v>100</v>
      </c>
      <c r="W717" s="69">
        <v>100</v>
      </c>
      <c r="X717" s="71">
        <v>0</v>
      </c>
      <c r="Y717" s="78"/>
      <c r="Z717" s="79"/>
      <c r="AA717" s="79"/>
      <c r="AB717" s="79"/>
      <c r="AC717" s="79"/>
      <c r="AD717" s="79"/>
      <c r="AE717" s="79"/>
      <c r="AF717" s="79"/>
      <c r="AG717" s="79"/>
      <c r="AH717" s="79"/>
      <c r="AI717" s="79"/>
      <c r="AJ717" s="79"/>
      <c r="AK717" s="71">
        <v>0</v>
      </c>
      <c r="AL717" s="78"/>
      <c r="AM717" s="79"/>
      <c r="AN717" s="79"/>
      <c r="AO717" s="79"/>
      <c r="AP717" s="79"/>
      <c r="AQ717" s="79"/>
      <c r="AR717" s="79"/>
      <c r="AS717" s="79"/>
      <c r="AT717" s="79"/>
      <c r="AU717" s="79"/>
      <c r="AV717" s="79"/>
      <c r="AW717" s="79"/>
      <c r="AX717" s="71">
        <v>0</v>
      </c>
      <c r="AY717" s="78"/>
      <c r="AZ717" s="79"/>
      <c r="BA717" s="79"/>
      <c r="BB717" s="79"/>
      <c r="BC717" s="79"/>
      <c r="BD717" s="79"/>
      <c r="BE717" s="79"/>
      <c r="BF717" s="79"/>
      <c r="BG717" s="79"/>
      <c r="BH717" s="79"/>
      <c r="BI717" s="79"/>
      <c r="BJ717" s="79"/>
      <c r="BK717" s="71">
        <v>0</v>
      </c>
      <c r="BL717" s="78"/>
      <c r="BM717" s="79"/>
      <c r="BN717" s="79"/>
      <c r="BO717" s="79"/>
      <c r="BP717" s="79"/>
      <c r="BQ717" s="79"/>
      <c r="BR717" s="79"/>
      <c r="BS717" s="79"/>
      <c r="BT717" s="79"/>
      <c r="BU717" s="79"/>
      <c r="BV717" s="79"/>
      <c r="BW717" s="79"/>
      <c r="BX717" s="71">
        <v>0</v>
      </c>
      <c r="BY717" s="73">
        <v>0</v>
      </c>
      <c r="BZ717" s="73">
        <v>0</v>
      </c>
      <c r="CA717" s="73">
        <v>0</v>
      </c>
      <c r="CB717" s="73">
        <v>0</v>
      </c>
      <c r="CC717" s="73">
        <v>0</v>
      </c>
      <c r="CD717" s="73">
        <v>0</v>
      </c>
      <c r="CE717" s="73">
        <v>0</v>
      </c>
      <c r="CF717" s="73">
        <v>0</v>
      </c>
      <c r="CG717" s="73">
        <v>0</v>
      </c>
      <c r="CH717" s="73">
        <v>0</v>
      </c>
      <c r="CI717" s="73">
        <v>0</v>
      </c>
      <c r="CJ717" s="73">
        <v>0</v>
      </c>
      <c r="CK717" s="63" t="s">
        <v>5397</v>
      </c>
      <c r="CL717" s="174" t="s">
        <v>717</v>
      </c>
      <c r="CM717" s="174" t="s">
        <v>718</v>
      </c>
      <c r="CN717" s="100" t="s">
        <v>606</v>
      </c>
      <c r="CO717" s="60">
        <v>3</v>
      </c>
      <c r="CP717" s="61" t="s">
        <v>3472</v>
      </c>
      <c r="CQ717" s="60">
        <v>307</v>
      </c>
      <c r="CR717" s="61" t="s">
        <v>4950</v>
      </c>
      <c r="CS717" s="60">
        <v>30706</v>
      </c>
      <c r="CT717" s="61" t="s">
        <v>5375</v>
      </c>
      <c r="CU717" s="62">
        <v>3070601</v>
      </c>
      <c r="CV717" s="63" t="s">
        <v>5376</v>
      </c>
      <c r="CW717" s="100" t="s">
        <v>5398</v>
      </c>
      <c r="CX717" s="100" t="s">
        <v>3472</v>
      </c>
      <c r="CY717" s="100" t="s">
        <v>4950</v>
      </c>
      <c r="CZ717" s="100" t="s">
        <v>5375</v>
      </c>
      <c r="DA717" s="100" t="s">
        <v>5376</v>
      </c>
    </row>
    <row r="718" spans="2:105" ht="31.7" hidden="1" customHeight="1" x14ac:dyDescent="0.25">
      <c r="B718" s="99" t="s">
        <v>5399</v>
      </c>
      <c r="C718" s="65" t="s">
        <v>5400</v>
      </c>
      <c r="D718" s="63" t="s">
        <v>1368</v>
      </c>
      <c r="E718" s="65" t="s">
        <v>5401</v>
      </c>
      <c r="F718" s="63" t="s">
        <v>4316</v>
      </c>
      <c r="G718" s="62" t="s">
        <v>183</v>
      </c>
      <c r="H718" s="63" t="s">
        <v>679</v>
      </c>
      <c r="I718" s="63" t="s">
        <v>5402</v>
      </c>
      <c r="J718" s="307">
        <v>2015</v>
      </c>
      <c r="K718" s="308">
        <v>0</v>
      </c>
      <c r="L718" s="63" t="s">
        <v>1371</v>
      </c>
      <c r="M718" s="63" t="s">
        <v>5403</v>
      </c>
      <c r="N718" s="63" t="s">
        <v>1809</v>
      </c>
      <c r="O718" s="63" t="s">
        <v>4318</v>
      </c>
      <c r="P718" s="63" t="s">
        <v>257</v>
      </c>
      <c r="Q718" s="63"/>
      <c r="R718" s="63"/>
      <c r="S718" s="68">
        <v>1</v>
      </c>
      <c r="T718" s="69">
        <v>0</v>
      </c>
      <c r="U718" s="69">
        <v>0.5</v>
      </c>
      <c r="V718" s="69">
        <v>1</v>
      </c>
      <c r="W718" s="69">
        <v>1</v>
      </c>
      <c r="X718" s="71">
        <v>0</v>
      </c>
      <c r="Y718" s="79"/>
      <c r="Z718" s="79"/>
      <c r="AA718" s="79"/>
      <c r="AB718" s="79"/>
      <c r="AC718" s="79"/>
      <c r="AD718" s="79"/>
      <c r="AE718" s="79"/>
      <c r="AF718" s="79"/>
      <c r="AG718" s="79"/>
      <c r="AH718" s="79"/>
      <c r="AI718" s="79"/>
      <c r="AJ718" s="79"/>
      <c r="AK718" s="71">
        <v>6000000000</v>
      </c>
      <c r="AL718" s="79"/>
      <c r="AM718" s="79"/>
      <c r="AN718" s="79"/>
      <c r="AO718" s="79"/>
      <c r="AP718" s="79"/>
      <c r="AQ718" s="79"/>
      <c r="AR718" s="79"/>
      <c r="AS718" s="79"/>
      <c r="AT718" s="79">
        <v>6000000000</v>
      </c>
      <c r="AU718" s="79"/>
      <c r="AV718" s="79"/>
      <c r="AW718" s="79"/>
      <c r="AX718" s="71">
        <v>6000000000</v>
      </c>
      <c r="AY718" s="79"/>
      <c r="AZ718" s="79"/>
      <c r="BA718" s="79"/>
      <c r="BB718" s="79"/>
      <c r="BC718" s="79"/>
      <c r="BD718" s="79"/>
      <c r="BE718" s="79"/>
      <c r="BF718" s="79"/>
      <c r="BG718" s="79">
        <v>6000000000</v>
      </c>
      <c r="BH718" s="79"/>
      <c r="BI718" s="79"/>
      <c r="BJ718" s="79"/>
      <c r="BK718" s="71">
        <v>0</v>
      </c>
      <c r="BL718" s="79"/>
      <c r="BM718" s="79"/>
      <c r="BN718" s="79"/>
      <c r="BO718" s="79"/>
      <c r="BP718" s="79"/>
      <c r="BQ718" s="79"/>
      <c r="BR718" s="79"/>
      <c r="BS718" s="79"/>
      <c r="BT718" s="79"/>
      <c r="BU718" s="79"/>
      <c r="BV718" s="79"/>
      <c r="BW718" s="79"/>
      <c r="BX718" s="71">
        <v>12000000000</v>
      </c>
      <c r="BY718" s="73">
        <v>0</v>
      </c>
      <c r="BZ718" s="73">
        <v>0</v>
      </c>
      <c r="CA718" s="73">
        <v>0</v>
      </c>
      <c r="CB718" s="73">
        <v>0</v>
      </c>
      <c r="CC718" s="73">
        <v>0</v>
      </c>
      <c r="CD718" s="73">
        <v>0</v>
      </c>
      <c r="CE718" s="73">
        <v>0</v>
      </c>
      <c r="CF718" s="73">
        <v>0</v>
      </c>
      <c r="CG718" s="73">
        <v>12000000000</v>
      </c>
      <c r="CH718" s="73">
        <v>0</v>
      </c>
      <c r="CI718" s="73">
        <v>0</v>
      </c>
      <c r="CJ718" s="73">
        <v>0</v>
      </c>
      <c r="CK718" s="63" t="s">
        <v>5404</v>
      </c>
      <c r="CL718" s="74" t="s">
        <v>2302</v>
      </c>
      <c r="CM718" s="74" t="s">
        <v>876</v>
      </c>
      <c r="CN718" s="74" t="s">
        <v>606</v>
      </c>
      <c r="CO718" s="60">
        <v>3</v>
      </c>
      <c r="CP718" s="61" t="s">
        <v>3472</v>
      </c>
      <c r="CQ718" s="60">
        <v>307</v>
      </c>
      <c r="CR718" s="61" t="s">
        <v>4950</v>
      </c>
      <c r="CS718" s="60">
        <v>30707</v>
      </c>
      <c r="CT718" s="61" t="s">
        <v>5405</v>
      </c>
      <c r="CU718" s="62">
        <v>3070701</v>
      </c>
      <c r="CV718" s="63" t="s">
        <v>5406</v>
      </c>
      <c r="CW718" s="100" t="s">
        <v>5407</v>
      </c>
      <c r="CX718" s="100" t="s">
        <v>3472</v>
      </c>
      <c r="CY718" s="100" t="s">
        <v>4950</v>
      </c>
      <c r="CZ718" s="100" t="s">
        <v>5405</v>
      </c>
      <c r="DA718" s="100" t="s">
        <v>5406</v>
      </c>
    </row>
    <row r="719" spans="2:105" ht="24" hidden="1" customHeight="1" x14ac:dyDescent="0.25">
      <c r="G719" s="181"/>
      <c r="H719" s="181"/>
      <c r="I719" s="181"/>
      <c r="J719" s="181"/>
      <c r="K719" s="182"/>
      <c r="L719" s="181"/>
      <c r="M719" s="181"/>
      <c r="N719" s="181"/>
      <c r="O719" s="181"/>
      <c r="P719" s="181"/>
      <c r="Q719" s="181"/>
      <c r="R719" s="181"/>
      <c r="S719" s="181"/>
      <c r="T719" s="181"/>
      <c r="U719" s="183"/>
      <c r="V719" s="183"/>
      <c r="W719" s="183"/>
      <c r="X719" s="184">
        <f t="shared" ref="X719:BC719" si="0">SUM(X4:X718)</f>
        <v>1544091762697.6655</v>
      </c>
      <c r="Y719" s="184">
        <f t="shared" si="0"/>
        <v>264165646147.00452</v>
      </c>
      <c r="Z719" s="184">
        <f t="shared" si="0"/>
        <v>501588949832.64001</v>
      </c>
      <c r="AA719" s="184">
        <f t="shared" si="0"/>
        <v>127404567000</v>
      </c>
      <c r="AB719" s="184">
        <f t="shared" si="0"/>
        <v>115414679000.00005</v>
      </c>
      <c r="AC719" s="184">
        <f t="shared" si="0"/>
        <v>182630352603</v>
      </c>
      <c r="AD719" s="184">
        <f t="shared" si="0"/>
        <v>66929665000</v>
      </c>
      <c r="AE719" s="184">
        <f t="shared" si="0"/>
        <v>3515000000</v>
      </c>
      <c r="AF719" s="184">
        <f t="shared" si="0"/>
        <v>42098463350.120689</v>
      </c>
      <c r="AG719" s="184">
        <f t="shared" si="0"/>
        <v>152278442036.89999</v>
      </c>
      <c r="AH719" s="184">
        <f t="shared" si="0"/>
        <v>66513000000</v>
      </c>
      <c r="AI719" s="184">
        <f t="shared" si="0"/>
        <v>14323998864</v>
      </c>
      <c r="AJ719" s="184">
        <f t="shared" si="0"/>
        <v>7228998864</v>
      </c>
      <c r="AK719" s="184">
        <f t="shared" si="0"/>
        <v>1776262327545.7537</v>
      </c>
      <c r="AL719" s="184">
        <f t="shared" si="0"/>
        <v>228282001136.00497</v>
      </c>
      <c r="AM719" s="184">
        <f t="shared" si="0"/>
        <v>536420615801.00446</v>
      </c>
      <c r="AN719" s="184">
        <f t="shared" si="0"/>
        <v>130136829680</v>
      </c>
      <c r="AO719" s="184">
        <f t="shared" si="0"/>
        <v>113777888000.00003</v>
      </c>
      <c r="AP719" s="184">
        <f t="shared" si="0"/>
        <v>106015313846</v>
      </c>
      <c r="AQ719" s="184">
        <f t="shared" si="0"/>
        <v>28700000000</v>
      </c>
      <c r="AR719" s="184">
        <f t="shared" si="0"/>
        <v>147115000000</v>
      </c>
      <c r="AS719" s="184">
        <f t="shared" si="0"/>
        <v>46900289349.366013</v>
      </c>
      <c r="AT719" s="184">
        <f t="shared" si="0"/>
        <v>169095061810.39001</v>
      </c>
      <c r="AU719" s="184">
        <f t="shared" si="0"/>
        <v>54125000000</v>
      </c>
      <c r="AV719" s="184">
        <f t="shared" si="0"/>
        <v>181393832628.78867</v>
      </c>
      <c r="AW719" s="184">
        <f t="shared" si="0"/>
        <v>34300495294.199997</v>
      </c>
      <c r="AX719" s="184">
        <f t="shared" si="0"/>
        <v>1563603902741.5706</v>
      </c>
      <c r="AY719" s="184">
        <f t="shared" si="0"/>
        <v>189561504705.79895</v>
      </c>
      <c r="AZ719" s="184">
        <f t="shared" si="0"/>
        <v>573970055497.07019</v>
      </c>
      <c r="BA719" s="184">
        <f t="shared" si="0"/>
        <v>135342302867.20001</v>
      </c>
      <c r="BB719" s="184">
        <f t="shared" si="0"/>
        <v>116203461000</v>
      </c>
      <c r="BC719" s="184">
        <f t="shared" si="0"/>
        <v>28008347291</v>
      </c>
      <c r="BD719" s="184">
        <f t="shared" ref="BD719:CI719" si="1">SUM(BD4:BD718)</f>
        <v>28596700000</v>
      </c>
      <c r="BE719" s="184">
        <f t="shared" si="1"/>
        <v>44015000000</v>
      </c>
      <c r="BF719" s="184">
        <f t="shared" si="1"/>
        <v>47390712767.853004</v>
      </c>
      <c r="BG719" s="184">
        <f t="shared" si="1"/>
        <v>161061744663.62048</v>
      </c>
      <c r="BH719" s="184">
        <f t="shared" si="1"/>
        <v>80662280999.999985</v>
      </c>
      <c r="BI719" s="184">
        <f t="shared" si="1"/>
        <v>124393396474.51401</v>
      </c>
      <c r="BJ719" s="184">
        <f t="shared" si="1"/>
        <v>34398396474.514</v>
      </c>
      <c r="BK719" s="184">
        <f t="shared" si="1"/>
        <v>1537171059280.3857</v>
      </c>
      <c r="BL719" s="184">
        <f t="shared" si="1"/>
        <v>169281603525.48364</v>
      </c>
      <c r="BM719" s="184">
        <f t="shared" si="1"/>
        <v>614147962585.25854</v>
      </c>
      <c r="BN719" s="184">
        <f t="shared" si="1"/>
        <v>140755994981.88803</v>
      </c>
      <c r="BO719" s="184">
        <f t="shared" si="1"/>
        <v>120770514000.00002</v>
      </c>
      <c r="BP719" s="184">
        <f t="shared" si="1"/>
        <v>7509189000</v>
      </c>
      <c r="BQ719" s="184">
        <f t="shared" si="1"/>
        <v>3000000000</v>
      </c>
      <c r="BR719" s="184">
        <f t="shared" si="1"/>
        <v>15000000</v>
      </c>
      <c r="BS719" s="184">
        <f t="shared" si="1"/>
        <v>48877155487.43</v>
      </c>
      <c r="BT719" s="184">
        <f t="shared" si="1"/>
        <v>140598034424.89685</v>
      </c>
      <c r="BU719" s="184">
        <f t="shared" si="1"/>
        <v>88428590000</v>
      </c>
      <c r="BV719" s="184">
        <f t="shared" si="1"/>
        <v>147183507637.71399</v>
      </c>
      <c r="BW719" s="184">
        <f t="shared" si="1"/>
        <v>56603507637.714012</v>
      </c>
      <c r="BX719" s="184" t="e">
        <f t="shared" si="1"/>
        <v>#VALUE!</v>
      </c>
      <c r="BY719" s="184" t="e">
        <f t="shared" si="1"/>
        <v>#VALUE!</v>
      </c>
      <c r="BZ719" s="184">
        <f t="shared" si="1"/>
        <v>2226127583715.9736</v>
      </c>
      <c r="CA719" s="184">
        <f t="shared" si="1"/>
        <v>533639694529.08801</v>
      </c>
      <c r="CB719" s="184">
        <f t="shared" si="1"/>
        <v>466166542000.00006</v>
      </c>
      <c r="CC719" s="184">
        <f t="shared" si="1"/>
        <v>324163202740</v>
      </c>
      <c r="CD719" s="184">
        <f t="shared" si="1"/>
        <v>127226365000</v>
      </c>
      <c r="CE719" s="184">
        <f t="shared" si="1"/>
        <v>194660000000</v>
      </c>
      <c r="CF719" s="184">
        <f t="shared" si="1"/>
        <v>185266620954.76978</v>
      </c>
      <c r="CG719" s="184">
        <f t="shared" si="1"/>
        <v>623033282935.80737</v>
      </c>
      <c r="CH719" s="184">
        <f t="shared" si="1"/>
        <v>289728870999.99994</v>
      </c>
      <c r="CI719" s="184">
        <f t="shared" si="1"/>
        <v>391098337334.58868</v>
      </c>
      <c r="CJ719" s="184">
        <f t="shared" ref="CJ719" si="2">SUM(CJ4:CJ718)</f>
        <v>92140000000</v>
      </c>
      <c r="CK719" s="181"/>
    </row>
    <row r="720" spans="2:105" ht="24" customHeight="1" x14ac:dyDescent="0.25"/>
  </sheetData>
  <sheetProtection autoFilter="0"/>
  <autoFilter ref="B3:CK719">
    <filterColumn colId="0">
      <filters>
        <filter val="MP105020301"/>
      </filters>
    </filterColumn>
    <filterColumn colId="2">
      <filters>
        <filter val="1134. SECRETARIA DE LA MUJER, EQUIDAD DE GENERO Y DIVERSIDAD SEXUAL"/>
      </filters>
    </filterColumn>
  </autoFilter>
  <dataValidations count="6">
    <dataValidation type="list" allowBlank="1" showInputMessage="1" showErrorMessage="1" errorTitle="ERROR" error="Debe escoger una población objetivo válida" promptTitle="POBLACION OBJETIVO" prompt="Escoja la población objetivo" sqref="I648 I709:I718 I639 I624:I629 I481 I465:I466 I457 I507:I508 I522 I450 I447 I442:I443 I293 I323:I412 I308:I317 I69:I282 I295 I286:I291 I303:I304 I422:I437 I4:I64">
      <formula1>poblacion_objetivo</formula1>
    </dataValidation>
    <dataValidation type="list" allowBlank="1" showInputMessage="1" showErrorMessage="1" errorTitle="ERROR" error="Debe indicar si la meta es obligatoria o no." promptTitle="META ES OBLIGATORIA" prompt="Indique si la meta es obligatoria" sqref="P709:P718 P422:P437 R294 R318:R322 P308:P317 P25:P64 P295 R296:R302 P303:P304 R305:R307 P285:P291 R292 P293:R293 R282:R284 P69:P107 P4:P17 O18:O24 R227 P109:P280 P323:P412 R413:R421 R108">
      <formula1>obligatoriedad</formula1>
    </dataValidation>
    <dataValidation type="list" allowBlank="1" showInputMessage="1" showErrorMessage="1" errorTitle="ERROR" error="Debe escoger un tipo de meta válido" promptTitle="TIPO DE META" prompt="Escoja el tipo de meta:_x000a_MM = Mantenimiento_x000a_MI = Incremento_x000a_MR = Reducción" sqref="G718 I708 G707 G710 G705 G699:G700 G293 I294 I318:I322 G308:G317 I283:I285 G295 I296:I302 G303:G304 I305:I307 G285:G291 I292 I413:I421 G422:G693 G323:G412 G4:G107 G109:G282 I438 L66:R68 I512:I518 H66:I68 T66:W68">
      <formula1>tipo_meta</formula1>
    </dataValidation>
    <dataValidation type="list" allowBlank="1" showInputMessage="1" showErrorMessage="1" errorTitle="ERROR" error="Debe escoger una opción_x000a_Si no hay vaya al final_x000a_Institutos descentralizados, opción al final" promptTitle="PROCEDIMIENTO RELACIONADO" prompt="Escoja el procedimiento relacionado (Administración Central)_x000a_Si no hay vaya al final_x000a_Institutos descentralizados, opción al final" sqref="N648 L709:L718 N708 L649:L707 L639:L647 N624:N638 L601:L623 L625 L598:L599 M247:M250 N108 L109:L226 L69:L107 L228:L246 L293 N294 N318:N322 L308:L317 L25:L64 L295 N296:N302 L303:L304 N305:N307 L285:L291 N292 L251:L280 N281:N284 L4:L17 L523:L596 L519:L521 N522 N512:N518 L439:L440 N447 L444:L446 N457 L451:L456 N507:N508 L482:L506 L509:L511 L467:L480 N481 L458:L464 N465:N466 L448:L449 N450 N438 L422:L437 L323:L412 N413:N421 N441:N443">
      <formula1>procedimientos</formula1>
    </dataValidation>
    <dataValidation type="list" allowBlank="1" showInputMessage="1" showErrorMessage="1" errorTitle="ERROR" error="Debe escoger un sector valido" promptTitle="SECTOR" prompt="Escoja el sector" sqref="H303:H304 H295 H4:H65 H69:H107 H308:H317 I65 L65:R65 H109:H293 H323:H412 T65:W65 H422:H718">
      <formula1>sectores</formula1>
    </dataValidation>
    <dataValidation type="list" allowBlank="1" showInputMessage="1" showErrorMessage="1" sqref="D4:D718">
      <formula1>ENTIDADES</formula1>
    </dataValidation>
  </dataValidations>
  <pageMargins left="0.7" right="0.7" top="0.75" bottom="0.75" header="0.3" footer="0.3"/>
  <pageSetup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7" filterMode="1">
    <tabColor rgb="FFFF0000"/>
  </sheetPr>
  <dimension ref="A1:R133"/>
  <sheetViews>
    <sheetView topLeftCell="I1" workbookViewId="0">
      <pane ySplit="3" topLeftCell="A4" activePane="bottomLeft" state="frozen"/>
      <selection pane="bottomLeft" activeCell="M134" sqref="M134"/>
    </sheetView>
  </sheetViews>
  <sheetFormatPr baseColWidth="10" defaultColWidth="11.42578125" defaultRowHeight="12.75" x14ac:dyDescent="0.25"/>
  <cols>
    <col min="1" max="1" width="12.85546875" style="185" customWidth="1"/>
    <col min="2" max="2" width="40" style="185" customWidth="1"/>
    <col min="3" max="3" width="41.140625" style="185" customWidth="1"/>
    <col min="4" max="5" width="11.42578125" style="185"/>
    <col min="6" max="6" width="38.42578125" style="185" customWidth="1"/>
    <col min="7" max="7" width="29.42578125" style="185" customWidth="1"/>
    <col min="8" max="8" width="26.42578125" style="185" customWidth="1"/>
    <col min="9" max="9" width="21.42578125" style="185" customWidth="1"/>
    <col min="10" max="14" width="15.7109375" style="185" customWidth="1"/>
    <col min="15" max="15" width="11.42578125" style="185" customWidth="1"/>
    <col min="16" max="16" width="30.42578125" style="185" customWidth="1"/>
    <col min="17" max="17" width="11.42578125" style="185"/>
    <col min="18" max="18" width="16.42578125" style="185" customWidth="1"/>
    <col min="19" max="16384" width="11.42578125" style="185"/>
  </cols>
  <sheetData>
    <row r="1" spans="1:18" x14ac:dyDescent="0.25">
      <c r="A1" s="185">
        <v>1</v>
      </c>
      <c r="B1" s="185">
        <v>2</v>
      </c>
      <c r="C1" s="185">
        <v>3</v>
      </c>
      <c r="D1" s="185">
        <v>4</v>
      </c>
      <c r="E1" s="185">
        <v>5</v>
      </c>
      <c r="F1" s="185">
        <v>6</v>
      </c>
      <c r="G1" s="185">
        <v>7</v>
      </c>
      <c r="H1" s="185">
        <v>8</v>
      </c>
      <c r="I1" s="185">
        <v>9</v>
      </c>
      <c r="J1" s="185">
        <v>10</v>
      </c>
      <c r="K1" s="185">
        <v>11</v>
      </c>
      <c r="L1" s="185">
        <v>12</v>
      </c>
      <c r="M1" s="185">
        <v>13</v>
      </c>
      <c r="N1" s="185">
        <v>14</v>
      </c>
      <c r="O1" s="185">
        <v>15</v>
      </c>
      <c r="P1" s="185">
        <v>16</v>
      </c>
      <c r="Q1" s="185">
        <v>17</v>
      </c>
      <c r="R1" s="185">
        <v>18</v>
      </c>
    </row>
    <row r="3" spans="1:18" ht="38.25" x14ac:dyDescent="0.25">
      <c r="A3" s="48" t="s">
        <v>5408</v>
      </c>
      <c r="B3" s="186" t="s">
        <v>5409</v>
      </c>
      <c r="C3" s="52" t="s">
        <v>79</v>
      </c>
      <c r="D3" s="47" t="s">
        <v>82</v>
      </c>
      <c r="E3" s="187" t="s">
        <v>86</v>
      </c>
      <c r="F3" s="48" t="s">
        <v>5410</v>
      </c>
      <c r="G3" s="48" t="s">
        <v>5411</v>
      </c>
      <c r="H3" s="48" t="s">
        <v>14</v>
      </c>
      <c r="I3" s="48" t="s">
        <v>15</v>
      </c>
      <c r="J3" s="187" t="s">
        <v>93</v>
      </c>
      <c r="K3" s="187" t="s">
        <v>5412</v>
      </c>
      <c r="L3" s="187" t="s">
        <v>5413</v>
      </c>
      <c r="M3" s="187" t="s">
        <v>5414</v>
      </c>
      <c r="N3" s="187" t="s">
        <v>5415</v>
      </c>
      <c r="O3" s="256" t="s">
        <v>5416</v>
      </c>
      <c r="P3" s="58" t="s">
        <v>5417</v>
      </c>
      <c r="Q3" s="58" t="s">
        <v>5418</v>
      </c>
      <c r="R3" s="58" t="s">
        <v>5419</v>
      </c>
    </row>
    <row r="4" spans="1:18" ht="50.25" hidden="1" customHeight="1" x14ac:dyDescent="0.25">
      <c r="A4" s="189" t="s">
        <v>181</v>
      </c>
      <c r="B4" s="198" t="s">
        <v>182</v>
      </c>
      <c r="C4" s="199" t="s">
        <v>180</v>
      </c>
      <c r="D4" s="200" t="s">
        <v>240</v>
      </c>
      <c r="E4" s="201">
        <v>2005</v>
      </c>
      <c r="F4" s="197" t="s">
        <v>186</v>
      </c>
      <c r="G4" s="197" t="s">
        <v>5420</v>
      </c>
      <c r="H4" s="197" t="s">
        <v>5421</v>
      </c>
      <c r="I4" s="197" t="s">
        <v>5422</v>
      </c>
      <c r="J4" s="202"/>
      <c r="K4" s="203"/>
      <c r="L4" s="203"/>
      <c r="M4" s="203"/>
      <c r="N4" s="203"/>
      <c r="O4" s="257"/>
      <c r="P4" s="264" t="str">
        <f>CONCATENATE(A4," - ",B4)</f>
        <v>MR1010101 - Mantener como mínimo en 6.4 la tasa de mortalidad por enfermedad profesional en Valle del Cauca, al 2019.</v>
      </c>
      <c r="Q4" s="264" t="str">
        <f>A4</f>
        <v>MR1010101</v>
      </c>
      <c r="R4" s="264" t="str">
        <f>B4</f>
        <v>Mantener como mínimo en 6.4 la tasa de mortalidad por enfermedad profesional en Valle del Cauca, al 2019.</v>
      </c>
    </row>
    <row r="5" spans="1:18" ht="50.25" hidden="1" customHeight="1" x14ac:dyDescent="0.25">
      <c r="A5" s="189" t="s">
        <v>203</v>
      </c>
      <c r="B5" s="205" t="s">
        <v>204</v>
      </c>
      <c r="C5" s="199" t="s">
        <v>180</v>
      </c>
      <c r="D5" s="200" t="s">
        <v>240</v>
      </c>
      <c r="E5" s="201">
        <v>2015</v>
      </c>
      <c r="F5" s="197" t="s">
        <v>186</v>
      </c>
      <c r="G5" s="197" t="s">
        <v>5423</v>
      </c>
      <c r="H5" s="197" t="s">
        <v>5424</v>
      </c>
      <c r="I5" s="197" t="s">
        <v>5425</v>
      </c>
      <c r="J5" s="206">
        <v>1</v>
      </c>
      <c r="K5" s="207">
        <v>1</v>
      </c>
      <c r="L5" s="207">
        <v>1</v>
      </c>
      <c r="M5" s="207">
        <v>1</v>
      </c>
      <c r="N5" s="207">
        <v>1</v>
      </c>
      <c r="O5" s="257"/>
      <c r="P5" s="264" t="str">
        <f t="shared" ref="P5:P68" si="0">CONCATENATE(A5," - ",B5)</f>
        <v>MR1010201 -  Mantener el 100% de las cabeceras municipales de los entes territoriales con índice de riesgo de abastecimiento de agua (IRABA) en niveles de 0 a 20, durante el período de gobierno.</v>
      </c>
      <c r="Q5" s="264" t="str">
        <f t="shared" ref="Q5:Q68" si="1">A5</f>
        <v>MR1010201</v>
      </c>
      <c r="R5" s="264" t="str">
        <f t="shared" ref="R5:R68" si="2">B5</f>
        <v xml:space="preserve"> Mantener el 100% de las cabeceras municipales de los entes territoriales con índice de riesgo de abastecimiento de agua (IRABA) en niveles de 0 a 20, durante el período de gobierno.</v>
      </c>
    </row>
    <row r="6" spans="1:18" ht="50.25" hidden="1" customHeight="1" x14ac:dyDescent="0.25">
      <c r="A6" s="189" t="s">
        <v>222</v>
      </c>
      <c r="B6" s="199" t="s">
        <v>223</v>
      </c>
      <c r="C6" s="199" t="s">
        <v>180</v>
      </c>
      <c r="D6" s="200" t="s">
        <v>240</v>
      </c>
      <c r="E6" s="201">
        <v>2010</v>
      </c>
      <c r="F6" s="197" t="s">
        <v>186</v>
      </c>
      <c r="G6" s="197" t="s">
        <v>5426</v>
      </c>
      <c r="H6" s="197" t="s">
        <v>5427</v>
      </c>
      <c r="I6" s="197" t="s">
        <v>5428</v>
      </c>
      <c r="J6" s="208" t="s">
        <v>5429</v>
      </c>
      <c r="K6" s="208" t="s">
        <v>5429</v>
      </c>
      <c r="L6" s="208" t="s">
        <v>5429</v>
      </c>
      <c r="M6" s="208" t="s">
        <v>5429</v>
      </c>
      <c r="N6" s="208" t="s">
        <v>5429</v>
      </c>
      <c r="O6" s="257"/>
      <c r="P6" s="264" t="str">
        <f t="shared" si="0"/>
        <v>MR1010202 - Mantener como mínimo en 387 por 100.000 habitantes, la tasa de incidencia de dengue, durante el período de gobierno.</v>
      </c>
      <c r="Q6" s="264" t="str">
        <f t="shared" si="1"/>
        <v>MR1010202</v>
      </c>
      <c r="R6" s="264" t="str">
        <f t="shared" si="2"/>
        <v>Mantener como mínimo en 387 por 100.000 habitantes, la tasa de incidencia de dengue, durante el período de gobierno.</v>
      </c>
    </row>
    <row r="7" spans="1:18" ht="50.25" hidden="1" customHeight="1" x14ac:dyDescent="0.25">
      <c r="A7" s="190" t="s">
        <v>261</v>
      </c>
      <c r="B7" s="209" t="s">
        <v>262</v>
      </c>
      <c r="C7" s="199" t="s">
        <v>180</v>
      </c>
      <c r="D7" s="200" t="s">
        <v>183</v>
      </c>
      <c r="E7" s="201">
        <v>2015</v>
      </c>
      <c r="F7" s="197" t="s">
        <v>186</v>
      </c>
      <c r="G7" s="197" t="s">
        <v>5430</v>
      </c>
      <c r="H7" s="197" t="s">
        <v>5431</v>
      </c>
      <c r="I7" s="197" t="s">
        <v>5432</v>
      </c>
      <c r="J7" s="206">
        <v>0.92</v>
      </c>
      <c r="K7" s="207">
        <v>0.9</v>
      </c>
      <c r="L7" s="207">
        <v>0.9</v>
      </c>
      <c r="M7" s="207">
        <v>0.92</v>
      </c>
      <c r="N7" s="207">
        <v>0.92</v>
      </c>
      <c r="O7" s="257"/>
      <c r="P7" s="264" t="str">
        <f t="shared" si="0"/>
        <v>MR1010301 - Incrementar en 2 puntos porcentuales la cobertura de aseguramiento de la población con SISBEN niveles 1, 2 y en condiciones de desplazamiento, durante el período de gobierno.</v>
      </c>
      <c r="Q7" s="264" t="str">
        <f t="shared" si="1"/>
        <v>MR1010301</v>
      </c>
      <c r="R7" s="264" t="str">
        <f t="shared" si="2"/>
        <v>Incrementar en 2 puntos porcentuales la cobertura de aseguramiento de la población con SISBEN niveles 1, 2 y en condiciones de desplazamiento, durante el período de gobierno.</v>
      </c>
    </row>
    <row r="8" spans="1:18" ht="50.25" hidden="1" customHeight="1" x14ac:dyDescent="0.25">
      <c r="A8" s="190" t="s">
        <v>281</v>
      </c>
      <c r="B8" s="205" t="s">
        <v>282</v>
      </c>
      <c r="C8" s="199" t="s">
        <v>180</v>
      </c>
      <c r="D8" s="200" t="s">
        <v>2310</v>
      </c>
      <c r="E8" s="201">
        <v>2015</v>
      </c>
      <c r="F8" s="197" t="s">
        <v>186</v>
      </c>
      <c r="G8" s="197" t="s">
        <v>5433</v>
      </c>
      <c r="H8" s="197" t="s">
        <v>5434</v>
      </c>
      <c r="I8" s="197" t="s">
        <v>5435</v>
      </c>
      <c r="J8" s="206">
        <v>1</v>
      </c>
      <c r="K8" s="207">
        <v>1</v>
      </c>
      <c r="L8" s="207">
        <v>1</v>
      </c>
      <c r="M8" s="207">
        <v>1</v>
      </c>
      <c r="N8" s="207">
        <v>1</v>
      </c>
      <c r="O8" s="257"/>
      <c r="P8" s="264" t="str">
        <f t="shared" si="0"/>
        <v>MR1010302 - Lograr que el 100% de los entes territoriales  implementen la estrategia de Atención Primaria En Salud – APS, durante el periodo de gobierno.</v>
      </c>
      <c r="Q8" s="264" t="str">
        <f t="shared" si="1"/>
        <v>MR1010302</v>
      </c>
      <c r="R8" s="264" t="str">
        <f t="shared" si="2"/>
        <v>Lograr que el 100% de los entes territoriales  implementen la estrategia de Atención Primaria En Salud – APS, durante el periodo de gobierno.</v>
      </c>
    </row>
    <row r="9" spans="1:18" ht="50.25" hidden="1" customHeight="1" x14ac:dyDescent="0.25">
      <c r="A9" s="190" t="s">
        <v>316</v>
      </c>
      <c r="B9" s="189" t="s">
        <v>317</v>
      </c>
      <c r="C9" s="211" t="s">
        <v>180</v>
      </c>
      <c r="D9" s="212" t="s">
        <v>183</v>
      </c>
      <c r="E9" s="213">
        <v>2015</v>
      </c>
      <c r="F9" s="212" t="s">
        <v>5436</v>
      </c>
      <c r="G9" s="215" t="s">
        <v>5437</v>
      </c>
      <c r="H9" s="215" t="s">
        <v>5438</v>
      </c>
      <c r="I9" s="215" t="s">
        <v>5439</v>
      </c>
      <c r="J9" s="214">
        <v>1</v>
      </c>
      <c r="K9" s="214">
        <v>25</v>
      </c>
      <c r="L9" s="214">
        <v>25</v>
      </c>
      <c r="M9" s="214">
        <v>25</v>
      </c>
      <c r="N9" s="214">
        <v>25</v>
      </c>
      <c r="O9" s="258"/>
      <c r="P9" s="264" t="str">
        <f t="shared" si="0"/>
        <v>MR1010303 - Implementar un modelo integral de atención y gestión de información en salud,
para incrementar la inteligencia sanitaria, en el marco de los determinantes sociales y la APS, mediante la aplicación de tecnologías de información y de comunicación, en el departamento a 2019.</v>
      </c>
      <c r="Q9" s="264" t="str">
        <f t="shared" si="1"/>
        <v>MR1010303</v>
      </c>
      <c r="R9" s="264" t="str">
        <f t="shared" si="2"/>
        <v>Implementar un modelo integral de atención y gestión de información en salud,
para incrementar la inteligencia sanitaria, en el marco de los determinantes sociales y la APS, mediante la aplicación de tecnologías de información y de comunicación, en el departamento a 2019.</v>
      </c>
    </row>
    <row r="10" spans="1:18" ht="50.25" hidden="1" customHeight="1" x14ac:dyDescent="0.25">
      <c r="A10" s="190" t="s">
        <v>364</v>
      </c>
      <c r="B10" s="209" t="s">
        <v>365</v>
      </c>
      <c r="C10" s="199" t="s">
        <v>180</v>
      </c>
      <c r="D10" s="200" t="s">
        <v>2310</v>
      </c>
      <c r="E10" s="201">
        <v>2015</v>
      </c>
      <c r="F10" s="197" t="s">
        <v>186</v>
      </c>
      <c r="G10" s="197" t="s">
        <v>5440</v>
      </c>
      <c r="H10" s="197" t="s">
        <v>5441</v>
      </c>
      <c r="I10" s="197" t="s">
        <v>5442</v>
      </c>
      <c r="J10" s="206">
        <f>N10</f>
        <v>1</v>
      </c>
      <c r="K10" s="207">
        <v>1</v>
      </c>
      <c r="L10" s="207">
        <v>1</v>
      </c>
      <c r="M10" s="207">
        <v>1</v>
      </c>
      <c r="N10" s="207">
        <v>1</v>
      </c>
      <c r="O10" s="257"/>
      <c r="P10" s="264" t="str">
        <f t="shared" si="0"/>
        <v>MR1010304 - Lograr que el 100% de los eventos de interés en salud pública sean intervenidos y vigilados durante el período de gobierno.</v>
      </c>
      <c r="Q10" s="264" t="str">
        <f t="shared" si="1"/>
        <v>MR1010304</v>
      </c>
      <c r="R10" s="264" t="str">
        <f t="shared" si="2"/>
        <v>Lograr que el 100% de los eventos de interés en salud pública sean intervenidos y vigilados durante el período de gobierno.</v>
      </c>
    </row>
    <row r="11" spans="1:18" ht="50.25" hidden="1" customHeight="1" x14ac:dyDescent="0.25">
      <c r="A11" s="190" t="s">
        <v>373</v>
      </c>
      <c r="B11" s="205" t="s">
        <v>374</v>
      </c>
      <c r="C11" s="199" t="s">
        <v>180</v>
      </c>
      <c r="D11" s="200" t="s">
        <v>240</v>
      </c>
      <c r="E11" s="201">
        <v>2015</v>
      </c>
      <c r="F11" s="197" t="s">
        <v>186</v>
      </c>
      <c r="G11" s="197" t="s">
        <v>5443</v>
      </c>
      <c r="H11" s="197" t="s">
        <v>5444</v>
      </c>
      <c r="I11" s="197" t="s">
        <v>5445</v>
      </c>
      <c r="J11" s="202">
        <v>1.5</v>
      </c>
      <c r="K11" s="203">
        <v>1.5</v>
      </c>
      <c r="L11" s="203">
        <v>1.5</v>
      </c>
      <c r="M11" s="203">
        <v>1.5</v>
      </c>
      <c r="N11" s="203">
        <v>1.5</v>
      </c>
      <c r="O11" s="257"/>
      <c r="P11" s="264" t="str">
        <f t="shared" si="0"/>
        <v>MR1010401 - Mantener la tasa de incidencia de sífilis congénita en 1.5 casos o menos, por cada 1.000 nacidos vivos durante el período de gobierno.</v>
      </c>
      <c r="Q11" s="264" t="str">
        <f t="shared" si="1"/>
        <v>MR1010401</v>
      </c>
      <c r="R11" s="264" t="str">
        <f t="shared" si="2"/>
        <v>Mantener la tasa de incidencia de sífilis congénita en 1.5 casos o menos, por cada 1.000 nacidos vivos durante el período de gobierno.</v>
      </c>
    </row>
    <row r="12" spans="1:18" ht="50.25" hidden="1" customHeight="1" x14ac:dyDescent="0.25">
      <c r="A12" s="190" t="s">
        <v>385</v>
      </c>
      <c r="B12" s="209" t="s">
        <v>386</v>
      </c>
      <c r="C12" s="199" t="s">
        <v>180</v>
      </c>
      <c r="D12" s="200" t="s">
        <v>2310</v>
      </c>
      <c r="E12" s="201"/>
      <c r="F12" s="197" t="s">
        <v>186</v>
      </c>
      <c r="G12" s="197" t="s">
        <v>5446</v>
      </c>
      <c r="H12" s="197" t="s">
        <v>5447</v>
      </c>
      <c r="I12" s="197" t="s">
        <v>5448</v>
      </c>
      <c r="J12" s="202">
        <v>-4</v>
      </c>
      <c r="K12" s="203">
        <v>-1</v>
      </c>
      <c r="L12" s="203">
        <v>-2</v>
      </c>
      <c r="M12" s="203">
        <v>-3</v>
      </c>
      <c r="N12" s="203">
        <v>-4</v>
      </c>
      <c r="O12" s="257"/>
      <c r="P12" s="264" t="str">
        <f t="shared" si="0"/>
        <v>MR1010402 - Disminuir en 4 puntos con respecto a la línea de base, la razón de mortalidad materna por causas evitables, durante el período de gobierno.</v>
      </c>
      <c r="Q12" s="264" t="str">
        <f t="shared" si="1"/>
        <v>MR1010402</v>
      </c>
      <c r="R12" s="264" t="str">
        <f t="shared" si="2"/>
        <v>Disminuir en 4 puntos con respecto a la línea de base, la razón de mortalidad materna por causas evitables, durante el período de gobierno.</v>
      </c>
    </row>
    <row r="13" spans="1:18" ht="50.25" hidden="1" customHeight="1" x14ac:dyDescent="0.25">
      <c r="A13" s="190" t="s">
        <v>401</v>
      </c>
      <c r="B13" s="209" t="s">
        <v>402</v>
      </c>
      <c r="C13" s="199" t="s">
        <v>180</v>
      </c>
      <c r="D13" s="200" t="s">
        <v>183</v>
      </c>
      <c r="E13" s="201">
        <v>2013</v>
      </c>
      <c r="F13" s="197" t="s">
        <v>186</v>
      </c>
      <c r="G13" s="197" t="s">
        <v>5449</v>
      </c>
      <c r="H13" s="197" t="s">
        <v>5450</v>
      </c>
      <c r="I13" s="197" t="s">
        <v>5451</v>
      </c>
      <c r="J13" s="202">
        <v>3.6</v>
      </c>
      <c r="K13" s="203">
        <v>3.6</v>
      </c>
      <c r="L13" s="203">
        <v>3.6</v>
      </c>
      <c r="M13" s="203">
        <v>3.6</v>
      </c>
      <c r="N13" s="203">
        <v>3.6</v>
      </c>
      <c r="O13" s="257"/>
      <c r="P13" s="264" t="str">
        <f t="shared" si="0"/>
        <v>MR1010501 - Reducir a 3,6 la prevalencia del consumo de sustancias psicoactivas durante el período de gobierno.</v>
      </c>
      <c r="Q13" s="264" t="str">
        <f t="shared" si="1"/>
        <v>MR1010501</v>
      </c>
      <c r="R13" s="264" t="str">
        <f t="shared" si="2"/>
        <v>Reducir a 3,6 la prevalencia del consumo de sustancias psicoactivas durante el período de gobierno.</v>
      </c>
    </row>
    <row r="14" spans="1:18" ht="50.25" hidden="1" customHeight="1" x14ac:dyDescent="0.25">
      <c r="A14" s="190" t="s">
        <v>419</v>
      </c>
      <c r="B14" s="216" t="s">
        <v>420</v>
      </c>
      <c r="C14" s="199" t="s">
        <v>180</v>
      </c>
      <c r="D14" s="200" t="s">
        <v>183</v>
      </c>
      <c r="E14" s="201">
        <v>2014</v>
      </c>
      <c r="F14" s="206" t="s">
        <v>186</v>
      </c>
      <c r="G14" s="206" t="s">
        <v>5452</v>
      </c>
      <c r="H14" s="206" t="s">
        <v>5453</v>
      </c>
      <c r="I14" s="206" t="s">
        <v>5454</v>
      </c>
      <c r="J14" s="206">
        <v>0.85</v>
      </c>
      <c r="K14" s="207">
        <v>0.78</v>
      </c>
      <c r="L14" s="207">
        <v>0.8</v>
      </c>
      <c r="M14" s="207">
        <v>0.82</v>
      </c>
      <c r="N14" s="207">
        <v>0.85</v>
      </c>
      <c r="O14" s="257"/>
      <c r="P14" s="264" t="str">
        <f t="shared" si="0"/>
        <v>MR1010601 - Incrementar al 85% el porcentaje de tratamiento exitoso de los casos de tuberculosis pulmonar con baciloscopia positiva, al 2019.</v>
      </c>
      <c r="Q14" s="264" t="str">
        <f t="shared" si="1"/>
        <v>MR1010601</v>
      </c>
      <c r="R14" s="264" t="str">
        <f t="shared" si="2"/>
        <v>Incrementar al 85% el porcentaje de tratamiento exitoso de los casos de tuberculosis pulmonar con baciloscopia positiva, al 2019.</v>
      </c>
    </row>
    <row r="15" spans="1:18" ht="50.25" hidden="1" customHeight="1" x14ac:dyDescent="0.25">
      <c r="A15" s="190" t="s">
        <v>430</v>
      </c>
      <c r="B15" s="216" t="s">
        <v>431</v>
      </c>
      <c r="C15" s="199" t="s">
        <v>180</v>
      </c>
      <c r="D15" s="200" t="s">
        <v>240</v>
      </c>
      <c r="E15" s="201">
        <v>2015</v>
      </c>
      <c r="F15" s="197" t="s">
        <v>186</v>
      </c>
      <c r="G15" s="197" t="s">
        <v>5455</v>
      </c>
      <c r="H15" s="197" t="s">
        <v>5456</v>
      </c>
      <c r="I15" s="197" t="s">
        <v>5454</v>
      </c>
      <c r="J15" s="217" t="s">
        <v>5457</v>
      </c>
      <c r="K15" s="217" t="s">
        <v>5457</v>
      </c>
      <c r="L15" s="217" t="s">
        <v>5457</v>
      </c>
      <c r="M15" s="217" t="s">
        <v>5457</v>
      </c>
      <c r="N15" s="217" t="s">
        <v>5457</v>
      </c>
      <c r="O15" s="257"/>
      <c r="P15" s="264" t="str">
        <f t="shared" si="0"/>
        <v>MR1010602 - Mantener por debajo de 18 por 10.000 menores de cinco años, la tasa de mortalidad, durante el período de gobierno.</v>
      </c>
      <c r="Q15" s="264" t="str">
        <f t="shared" si="1"/>
        <v>MR1010602</v>
      </c>
      <c r="R15" s="264" t="str">
        <f t="shared" si="2"/>
        <v>Mantener por debajo de 18 por 10.000 menores de cinco años, la tasa de mortalidad, durante el período de gobierno.</v>
      </c>
    </row>
    <row r="16" spans="1:18" ht="50.25" hidden="1" customHeight="1" x14ac:dyDescent="0.25">
      <c r="A16" s="190" t="s">
        <v>440</v>
      </c>
      <c r="B16" s="198" t="s">
        <v>441</v>
      </c>
      <c r="C16" s="199" t="s">
        <v>180</v>
      </c>
      <c r="D16" s="200" t="s">
        <v>240</v>
      </c>
      <c r="E16" s="201">
        <v>2013</v>
      </c>
      <c r="F16" s="197" t="s">
        <v>186</v>
      </c>
      <c r="G16" s="197" t="s">
        <v>5458</v>
      </c>
      <c r="H16" s="197" t="s">
        <v>5459</v>
      </c>
      <c r="I16" s="197" t="s">
        <v>5460</v>
      </c>
      <c r="J16" s="218">
        <v>1900</v>
      </c>
      <c r="K16" s="218">
        <v>1900</v>
      </c>
      <c r="L16" s="218">
        <v>1900</v>
      </c>
      <c r="M16" s="218">
        <v>1900</v>
      </c>
      <c r="N16" s="218">
        <v>1900</v>
      </c>
      <c r="O16" s="257"/>
      <c r="P16" s="264" t="str">
        <f t="shared" si="0"/>
        <v>MR1010701 - Mantener por debajo de 2000 la tasa ajustada de años potencialmente perdidos debido a neoplasias por cada 100 mil habitantes, durante el período de gobierno.</v>
      </c>
      <c r="Q16" s="264" t="str">
        <f t="shared" si="1"/>
        <v>MR1010701</v>
      </c>
      <c r="R16" s="264" t="str">
        <f t="shared" si="2"/>
        <v>Mantener por debajo de 2000 la tasa ajustada de años potencialmente perdidos debido a neoplasias por cada 100 mil habitantes, durante el período de gobierno.</v>
      </c>
    </row>
    <row r="17" spans="1:18" ht="50.25" hidden="1" customHeight="1" x14ac:dyDescent="0.25">
      <c r="A17" s="190" t="s">
        <v>451</v>
      </c>
      <c r="B17" s="209" t="s">
        <v>452</v>
      </c>
      <c r="C17" s="199" t="s">
        <v>180</v>
      </c>
      <c r="D17" s="200" t="s">
        <v>240</v>
      </c>
      <c r="E17" s="201">
        <v>2013</v>
      </c>
      <c r="F17" s="197" t="s">
        <v>186</v>
      </c>
      <c r="G17" s="197" t="s">
        <v>5461</v>
      </c>
      <c r="H17" s="197" t="s">
        <v>5462</v>
      </c>
      <c r="I17" s="197" t="s">
        <v>5463</v>
      </c>
      <c r="J17" s="218">
        <v>1900</v>
      </c>
      <c r="K17" s="218">
        <v>1900</v>
      </c>
      <c r="L17" s="218">
        <v>1900</v>
      </c>
      <c r="M17" s="218">
        <v>1900</v>
      </c>
      <c r="N17" s="218">
        <v>1900</v>
      </c>
      <c r="O17" s="257"/>
      <c r="P17" s="264" t="str">
        <f t="shared" si="0"/>
        <v>MR1010702 - Mantener por debajo de 2000 la tasa ajustada de años potencialmente perdidos debido a enfermedades cardiovasculares por cada 100 mil habitantes, al  2019</v>
      </c>
      <c r="Q17" s="264" t="str">
        <f t="shared" si="1"/>
        <v>MR1010702</v>
      </c>
      <c r="R17" s="264" t="str">
        <f t="shared" si="2"/>
        <v>Mantener por debajo de 2000 la tasa ajustada de años potencialmente perdidos debido a enfermedades cardiovasculares por cada 100 mil habitantes, al  2019</v>
      </c>
    </row>
    <row r="18" spans="1:18" ht="50.25" hidden="1" customHeight="1" x14ac:dyDescent="0.25">
      <c r="A18" s="190" t="s">
        <v>473</v>
      </c>
      <c r="B18" s="209" t="s">
        <v>474</v>
      </c>
      <c r="C18" s="199" t="s">
        <v>180</v>
      </c>
      <c r="D18" s="200" t="s">
        <v>183</v>
      </c>
      <c r="E18" s="201">
        <v>2015</v>
      </c>
      <c r="F18" s="197" t="s">
        <v>186</v>
      </c>
      <c r="G18" s="197" t="s">
        <v>5464</v>
      </c>
      <c r="H18" s="197" t="s">
        <v>5465</v>
      </c>
      <c r="I18" s="197" t="s">
        <v>5466</v>
      </c>
      <c r="J18" s="202">
        <v>1</v>
      </c>
      <c r="K18" s="203">
        <v>0</v>
      </c>
      <c r="L18" s="203">
        <v>0</v>
      </c>
      <c r="M18" s="203">
        <v>1</v>
      </c>
      <c r="N18" s="203">
        <v>1</v>
      </c>
      <c r="O18" s="257"/>
      <c r="P18" s="264" t="str">
        <f t="shared" si="0"/>
        <v xml:space="preserve">MR1010801 - Lograr la implementación de un modelo de atención integral en salud de las poblaciones especiales del Valle del Cauca durante el periodo de gobierno. (Victimas, Discapacidad, Grupos étnicos </v>
      </c>
      <c r="Q18" s="264" t="str">
        <f t="shared" si="1"/>
        <v>MR1010801</v>
      </c>
      <c r="R18" s="264" t="str">
        <f t="shared" si="2"/>
        <v xml:space="preserve">Lograr la implementación de un modelo de atención integral en salud de las poblaciones especiales del Valle del Cauca durante el periodo de gobierno. (Victimas, Discapacidad, Grupos étnicos </v>
      </c>
    </row>
    <row r="19" spans="1:18" ht="50.25" hidden="1" customHeight="1" x14ac:dyDescent="0.25">
      <c r="A19" s="191" t="s">
        <v>487</v>
      </c>
      <c r="B19" s="209" t="s">
        <v>488</v>
      </c>
      <c r="C19" s="199" t="s">
        <v>486</v>
      </c>
      <c r="D19" s="200" t="s">
        <v>183</v>
      </c>
      <c r="E19" s="201">
        <v>2015</v>
      </c>
      <c r="F19" s="197" t="s">
        <v>491</v>
      </c>
      <c r="G19" s="197" t="s">
        <v>5467</v>
      </c>
      <c r="H19" s="197" t="s">
        <v>5468</v>
      </c>
      <c r="I19" s="197" t="s">
        <v>5469</v>
      </c>
      <c r="J19" s="203">
        <v>23000</v>
      </c>
      <c r="K19" s="203">
        <v>5750</v>
      </c>
      <c r="L19" s="203">
        <v>11500</v>
      </c>
      <c r="M19" s="203">
        <v>17250</v>
      </c>
      <c r="N19" s="204">
        <v>23000</v>
      </c>
      <c r="O19" s="219"/>
      <c r="P19" s="264" t="str">
        <f t="shared" si="0"/>
        <v>MR1010901 - Beneficiar a 23.000 familias con proyectos de seguridad Alimentaria de producción de alimentos.</v>
      </c>
      <c r="Q19" s="264" t="str">
        <f t="shared" si="1"/>
        <v>MR1010901</v>
      </c>
      <c r="R19" s="264" t="str">
        <f t="shared" si="2"/>
        <v>Beneficiar a 23.000 familias con proyectos de seguridad Alimentaria de producción de alimentos.</v>
      </c>
    </row>
    <row r="20" spans="1:18" ht="50.25" hidden="1" customHeight="1" x14ac:dyDescent="0.25">
      <c r="A20" s="190" t="s">
        <v>548</v>
      </c>
      <c r="B20" s="209" t="s">
        <v>549</v>
      </c>
      <c r="C20" s="199" t="s">
        <v>180</v>
      </c>
      <c r="D20" s="200" t="s">
        <v>240</v>
      </c>
      <c r="E20" s="201">
        <v>2015</v>
      </c>
      <c r="F20" s="197" t="s">
        <v>186</v>
      </c>
      <c r="G20" s="197" t="s">
        <v>5470</v>
      </c>
      <c r="H20" s="197" t="s">
        <v>5471</v>
      </c>
      <c r="I20" s="197" t="s">
        <v>5472</v>
      </c>
      <c r="J20" s="202" t="s">
        <v>5473</v>
      </c>
      <c r="K20" s="203" t="s">
        <v>5473</v>
      </c>
      <c r="L20" s="203" t="s">
        <v>5473</v>
      </c>
      <c r="M20" s="203" t="s">
        <v>5473</v>
      </c>
      <c r="N20" s="203" t="s">
        <v>5473</v>
      </c>
      <c r="O20" s="257"/>
      <c r="P20" s="264" t="str">
        <f t="shared" si="0"/>
        <v>MR1010902 - Mantener por debajo del  15% la prevalencia de obesidad en población de 5 a 17 años del Departamento, durante el período de gobierno.</v>
      </c>
      <c r="Q20" s="264" t="str">
        <f t="shared" si="1"/>
        <v>MR1010902</v>
      </c>
      <c r="R20" s="264" t="str">
        <f t="shared" si="2"/>
        <v>Mantener por debajo del  15% la prevalencia de obesidad en población de 5 a 17 años del Departamento, durante el período de gobierno.</v>
      </c>
    </row>
    <row r="21" spans="1:18" ht="50.25" hidden="1" customHeight="1" x14ac:dyDescent="0.25">
      <c r="A21" s="191" t="s">
        <v>565</v>
      </c>
      <c r="B21" s="209" t="s">
        <v>566</v>
      </c>
      <c r="C21" s="199" t="s">
        <v>564</v>
      </c>
      <c r="D21" s="200" t="s">
        <v>240</v>
      </c>
      <c r="E21" s="201">
        <v>2015</v>
      </c>
      <c r="F21" s="197" t="s">
        <v>568</v>
      </c>
      <c r="G21" s="197" t="s">
        <v>5474</v>
      </c>
      <c r="H21" s="197" t="s">
        <v>5475</v>
      </c>
      <c r="I21" s="197" t="s">
        <v>5476</v>
      </c>
      <c r="J21" s="202">
        <v>1</v>
      </c>
      <c r="K21" s="203">
        <v>1</v>
      </c>
      <c r="L21" s="203">
        <v>1</v>
      </c>
      <c r="M21" s="203">
        <v>1</v>
      </c>
      <c r="N21" s="203">
        <v>1</v>
      </c>
      <c r="O21" s="257"/>
      <c r="P21" s="264" t="str">
        <f t="shared" si="0"/>
        <v>MR1020101 - Implementar  una Política Publica Departamental de Primera Infancia, Infancia y Adolescencia a través de una estrategia de atención integral de acuerdo a la Política Nacional de "Cero a Siempre" y la Ley 1098 de 2006</v>
      </c>
      <c r="Q21" s="264" t="str">
        <f t="shared" si="1"/>
        <v>MR1020101</v>
      </c>
      <c r="R21" s="264" t="str">
        <f t="shared" si="2"/>
        <v>Implementar  una Política Publica Departamental de Primera Infancia, Infancia y Adolescencia a través de una estrategia de atención integral de acuerdo a la Política Nacional de "Cero a Siempre" y la Ley 1098 de 2006</v>
      </c>
    </row>
    <row r="22" spans="1:18" ht="50.25" hidden="1" customHeight="1" x14ac:dyDescent="0.25">
      <c r="A22" s="192" t="s">
        <v>590</v>
      </c>
      <c r="B22" s="221" t="s">
        <v>591</v>
      </c>
      <c r="C22" s="222" t="s">
        <v>589</v>
      </c>
      <c r="D22" s="223" t="s">
        <v>183</v>
      </c>
      <c r="E22" s="224">
        <v>2015</v>
      </c>
      <c r="F22" s="220" t="s">
        <v>1522</v>
      </c>
      <c r="G22" s="220" t="s">
        <v>5477</v>
      </c>
      <c r="H22" s="220" t="s">
        <v>5478</v>
      </c>
      <c r="I22" s="220" t="s">
        <v>5479</v>
      </c>
      <c r="J22" s="225">
        <v>0.61</v>
      </c>
      <c r="K22" s="225">
        <v>0.53</v>
      </c>
      <c r="L22" s="225">
        <v>0.55000000000000004</v>
      </c>
      <c r="M22" s="225">
        <v>0.57999999999999996</v>
      </c>
      <c r="N22" s="225">
        <v>0.61</v>
      </c>
      <c r="O22" s="259"/>
      <c r="P22" s="264" t="str">
        <f t="shared" si="0"/>
        <v>MR1020102 - Alcanzar el 61% de Porcentaje de cobertura en atención integral a la primera infancia en los municipios no certificados durante el período de gobierno</v>
      </c>
      <c r="Q22" s="264" t="str">
        <f t="shared" si="1"/>
        <v>MR1020102</v>
      </c>
      <c r="R22" s="264" t="str">
        <f t="shared" si="2"/>
        <v>Alcanzar el 61% de Porcentaje de cobertura en atención integral a la primera infancia en los municipios no certificados durante el período de gobierno</v>
      </c>
    </row>
    <row r="23" spans="1:18" ht="50.25" hidden="1" customHeight="1" x14ac:dyDescent="0.25">
      <c r="A23" s="191" t="s">
        <v>622</v>
      </c>
      <c r="B23" s="209" t="s">
        <v>623</v>
      </c>
      <c r="C23" s="199" t="s">
        <v>564</v>
      </c>
      <c r="D23" s="200" t="s">
        <v>240</v>
      </c>
      <c r="E23" s="201">
        <v>2015</v>
      </c>
      <c r="F23" s="197" t="s">
        <v>568</v>
      </c>
      <c r="G23" s="197" t="s">
        <v>5480</v>
      </c>
      <c r="H23" s="197" t="s">
        <v>5481</v>
      </c>
      <c r="I23" s="197" t="s">
        <v>5482</v>
      </c>
      <c r="J23" s="202">
        <v>1</v>
      </c>
      <c r="K23" s="203">
        <v>1</v>
      </c>
      <c r="L23" s="203">
        <v>1</v>
      </c>
      <c r="M23" s="203">
        <v>1</v>
      </c>
      <c r="N23" s="203">
        <v>1</v>
      </c>
      <c r="O23" s="257"/>
      <c r="P23" s="264" t="str">
        <f t="shared" si="0"/>
        <v xml:space="preserve">MR1020201 - Implementar una política pública departamental de infancia, adolescencia y familia, desde y para niños, niñas y adolescentes, en el período de gobierno. </v>
      </c>
      <c r="Q23" s="264" t="str">
        <f t="shared" si="1"/>
        <v>MR1020201</v>
      </c>
      <c r="R23" s="264" t="str">
        <f t="shared" si="2"/>
        <v xml:space="preserve">Implementar una política pública departamental de infancia, adolescencia y familia, desde y para niños, niñas y adolescentes, en el período de gobierno. </v>
      </c>
    </row>
    <row r="24" spans="1:18" ht="50.25" hidden="1" customHeight="1" x14ac:dyDescent="0.25">
      <c r="A24" s="191" t="s">
        <v>808</v>
      </c>
      <c r="B24" s="209" t="s">
        <v>809</v>
      </c>
      <c r="C24" s="199" t="s">
        <v>564</v>
      </c>
      <c r="D24" s="200" t="s">
        <v>183</v>
      </c>
      <c r="E24" s="201">
        <v>2010</v>
      </c>
      <c r="F24" s="197" t="s">
        <v>688</v>
      </c>
      <c r="G24" s="197" t="s">
        <v>5483</v>
      </c>
      <c r="H24" s="197" t="s">
        <v>5484</v>
      </c>
      <c r="I24" s="197" t="s">
        <v>5485</v>
      </c>
      <c r="J24" s="202">
        <v>1</v>
      </c>
      <c r="K24" s="203">
        <v>1</v>
      </c>
      <c r="L24" s="203">
        <v>1</v>
      </c>
      <c r="M24" s="203">
        <v>1</v>
      </c>
      <c r="N24" s="203">
        <v>1</v>
      </c>
      <c r="O24" s="257"/>
      <c r="P24" s="264" t="str">
        <f t="shared" si="0"/>
        <v>MR1020301 - Armonizar  la Política Pública Departamental de Juventud (ordenanza 286 de 2009) a lo establecido en la ley 1622 de 2013.</v>
      </c>
      <c r="Q24" s="264" t="str">
        <f t="shared" si="1"/>
        <v>MR1020301</v>
      </c>
      <c r="R24" s="264" t="str">
        <f t="shared" si="2"/>
        <v>Armonizar  la Política Pública Departamental de Juventud (ordenanza 286 de 2009) a lo establecido en la ley 1622 de 2013.</v>
      </c>
    </row>
    <row r="25" spans="1:18" ht="50.25" hidden="1" customHeight="1" x14ac:dyDescent="0.25">
      <c r="A25" s="191" t="s">
        <v>907</v>
      </c>
      <c r="B25" s="209" t="s">
        <v>908</v>
      </c>
      <c r="C25" s="199" t="s">
        <v>906</v>
      </c>
      <c r="D25" s="200" t="s">
        <v>2310</v>
      </c>
      <c r="E25" s="201">
        <v>2005</v>
      </c>
      <c r="F25" s="197" t="s">
        <v>910</v>
      </c>
      <c r="G25" s="197" t="s">
        <v>5486</v>
      </c>
      <c r="H25" s="197" t="s">
        <v>5487</v>
      </c>
      <c r="I25" s="197" t="s">
        <v>5488</v>
      </c>
      <c r="J25" s="202">
        <v>1.4999999999999999E-2</v>
      </c>
      <c r="K25" s="203">
        <v>0</v>
      </c>
      <c r="L25" s="203"/>
      <c r="M25" s="203"/>
      <c r="N25" s="203">
        <v>1.4999999999999999E-2</v>
      </c>
      <c r="O25" s="257"/>
      <c r="P25" s="264" t="str">
        <f t="shared" si="0"/>
        <v>MR1030101 - Disminuir en un 1,5% el déficit de vivienda cuantitativo al terminar el período de gobierno.</v>
      </c>
      <c r="Q25" s="264" t="str">
        <f t="shared" si="1"/>
        <v>MR1030101</v>
      </c>
      <c r="R25" s="264" t="str">
        <f t="shared" si="2"/>
        <v>Disminuir en un 1,5% el déficit de vivienda cuantitativo al terminar el período de gobierno.</v>
      </c>
    </row>
    <row r="26" spans="1:18" ht="50.25" hidden="1" customHeight="1" x14ac:dyDescent="0.25">
      <c r="A26" s="191" t="s">
        <v>937</v>
      </c>
      <c r="B26" s="209" t="s">
        <v>938</v>
      </c>
      <c r="C26" s="199" t="s">
        <v>906</v>
      </c>
      <c r="D26" s="200" t="s">
        <v>2310</v>
      </c>
      <c r="E26" s="201">
        <v>2005</v>
      </c>
      <c r="F26" s="197" t="s">
        <v>910</v>
      </c>
      <c r="G26" s="197" t="s">
        <v>5489</v>
      </c>
      <c r="H26" s="197" t="s">
        <v>5490</v>
      </c>
      <c r="I26" s="197" t="s">
        <v>5491</v>
      </c>
      <c r="J26" s="202">
        <v>6</v>
      </c>
      <c r="K26" s="203"/>
      <c r="L26" s="203">
        <v>2</v>
      </c>
      <c r="M26" s="203">
        <v>2</v>
      </c>
      <c r="N26" s="203">
        <v>2</v>
      </c>
      <c r="O26" s="257"/>
      <c r="P26" s="264" t="str">
        <f t="shared" si="0"/>
        <v>MR1030102 - Disminuir en un 6% el déficit de vivienda cualitativo al terminar el período de gobierno.</v>
      </c>
      <c r="Q26" s="264" t="str">
        <f t="shared" si="1"/>
        <v>MR1030102</v>
      </c>
      <c r="R26" s="264" t="str">
        <f t="shared" si="2"/>
        <v>Disminuir en un 6% el déficit de vivienda cualitativo al terminar el período de gobierno.</v>
      </c>
    </row>
    <row r="27" spans="1:18" ht="50.25" hidden="1" customHeight="1" x14ac:dyDescent="0.25">
      <c r="A27" s="191" t="s">
        <v>961</v>
      </c>
      <c r="B27" s="209" t="s">
        <v>962</v>
      </c>
      <c r="C27" s="199" t="s">
        <v>960</v>
      </c>
      <c r="D27" s="200" t="s">
        <v>183</v>
      </c>
      <c r="E27" s="201">
        <v>2015</v>
      </c>
      <c r="F27" s="197" t="s">
        <v>242</v>
      </c>
      <c r="G27" s="197" t="s">
        <v>5492</v>
      </c>
      <c r="H27" s="197" t="s">
        <v>5493</v>
      </c>
      <c r="I27" s="197" t="s">
        <v>5494</v>
      </c>
      <c r="J27" s="202">
        <v>0.01</v>
      </c>
      <c r="K27" s="203">
        <v>0</v>
      </c>
      <c r="L27" s="203">
        <v>0.03</v>
      </c>
      <c r="M27" s="203">
        <v>0.06</v>
      </c>
      <c r="N27" s="203">
        <v>1</v>
      </c>
      <c r="O27" s="257"/>
      <c r="P27" s="264" t="str">
        <f t="shared" si="0"/>
        <v>MR1030201 - Incrementar en uno (1) por ciento la población beneficiada con sistemas de abastecimiento de agua y saneamiento básico, en las zonas rurales y urbanas del Departamento, durante el período de gobierno</v>
      </c>
      <c r="Q27" s="264" t="str">
        <f t="shared" si="1"/>
        <v>MR1030201</v>
      </c>
      <c r="R27" s="264" t="str">
        <f t="shared" si="2"/>
        <v>Incrementar en uno (1) por ciento la población beneficiada con sistemas de abastecimiento de agua y saneamiento básico, en las zonas rurales y urbanas del Departamento, durante el período de gobierno</v>
      </c>
    </row>
    <row r="28" spans="1:18" ht="50.25" hidden="1" customHeight="1" x14ac:dyDescent="0.25">
      <c r="A28" s="191" t="s">
        <v>1090</v>
      </c>
      <c r="B28" s="209" t="s">
        <v>1091</v>
      </c>
      <c r="C28" s="199" t="s">
        <v>906</v>
      </c>
      <c r="D28" s="200" t="s">
        <v>2310</v>
      </c>
      <c r="E28" s="201">
        <v>2005</v>
      </c>
      <c r="F28" s="197" t="s">
        <v>910</v>
      </c>
      <c r="G28" s="197" t="s">
        <v>5495</v>
      </c>
      <c r="H28" s="197" t="s">
        <v>5496</v>
      </c>
      <c r="I28" s="197" t="s">
        <v>5497</v>
      </c>
      <c r="J28" s="202">
        <v>0.04</v>
      </c>
      <c r="K28" s="203"/>
      <c r="L28" s="203">
        <v>0.01</v>
      </c>
      <c r="M28" s="203">
        <v>0.01</v>
      </c>
      <c r="N28" s="203">
        <v>0.02</v>
      </c>
      <c r="O28" s="257"/>
      <c r="P28" s="264" t="str">
        <f t="shared" si="0"/>
        <v>MR1030301 - Reducir en 0.04% el déficit de electrificación rural en el departamento del Valle del Cauca, durante el periodo de gobierno</v>
      </c>
      <c r="Q28" s="264" t="str">
        <f t="shared" si="1"/>
        <v>MR1030301</v>
      </c>
      <c r="R28" s="264" t="str">
        <f t="shared" si="2"/>
        <v>Reducir en 0.04% el déficit de electrificación rural en el departamento del Valle del Cauca, durante el periodo de gobierno</v>
      </c>
    </row>
    <row r="29" spans="1:18" ht="50.25" hidden="1" customHeight="1" x14ac:dyDescent="0.25">
      <c r="A29" s="191" t="s">
        <v>1114</v>
      </c>
      <c r="B29" s="205" t="s">
        <v>1115</v>
      </c>
      <c r="C29" s="199" t="s">
        <v>906</v>
      </c>
      <c r="D29" s="200" t="s">
        <v>183</v>
      </c>
      <c r="E29" s="201">
        <v>2015</v>
      </c>
      <c r="F29" s="197" t="s">
        <v>910</v>
      </c>
      <c r="G29" s="197" t="s">
        <v>5498</v>
      </c>
      <c r="H29" s="197" t="s">
        <v>5499</v>
      </c>
      <c r="I29" s="197" t="s">
        <v>5500</v>
      </c>
      <c r="J29" s="202">
        <v>15</v>
      </c>
      <c r="K29" s="203"/>
      <c r="L29" s="203">
        <v>5</v>
      </c>
      <c r="M29" s="203">
        <v>5</v>
      </c>
      <c r="N29" s="203">
        <v>5</v>
      </c>
      <c r="O29" s="257"/>
      <c r="P29" s="264" t="str">
        <f t="shared" si="0"/>
        <v>MR1030401 - Incrementar en un 15%el acceso de la población a bienes y servicios culturales, deportivos y artísticos durante el período de gobierno.</v>
      </c>
      <c r="Q29" s="264" t="str">
        <f t="shared" si="1"/>
        <v>MR1030401</v>
      </c>
      <c r="R29" s="264" t="str">
        <f t="shared" si="2"/>
        <v>Incrementar en un 15%el acceso de la población a bienes y servicios culturales, deportivos y artísticos durante el período de gobierno.</v>
      </c>
    </row>
    <row r="30" spans="1:18" ht="50.25" hidden="1" customHeight="1" x14ac:dyDescent="0.25">
      <c r="A30" s="192" t="s">
        <v>1214</v>
      </c>
      <c r="B30" s="221" t="s">
        <v>1215</v>
      </c>
      <c r="C30" s="222" t="s">
        <v>589</v>
      </c>
      <c r="D30" s="223" t="s">
        <v>183</v>
      </c>
      <c r="E30" s="224">
        <v>2015</v>
      </c>
      <c r="F30" s="220" t="s">
        <v>1216</v>
      </c>
      <c r="G30" s="220" t="s">
        <v>5501</v>
      </c>
      <c r="H30" s="220" t="s">
        <v>5502</v>
      </c>
      <c r="I30" s="220" t="s">
        <v>5503</v>
      </c>
      <c r="J30" s="226">
        <v>50</v>
      </c>
      <c r="K30" s="226">
        <v>10</v>
      </c>
      <c r="L30" s="226">
        <v>20</v>
      </c>
      <c r="M30" s="226">
        <v>30</v>
      </c>
      <c r="N30" s="226">
        <v>50</v>
      </c>
      <c r="O30" s="259"/>
      <c r="P30" s="264" t="str">
        <f t="shared" si="0"/>
        <v>MR1040101 - Implementar en 50 instituciones educativas oficiales del Departamento la jornada única escolar, durante el período de gobierno</v>
      </c>
      <c r="Q30" s="264" t="str">
        <f t="shared" si="1"/>
        <v>MR1040101</v>
      </c>
      <c r="R30" s="264" t="str">
        <f t="shared" si="2"/>
        <v>Implementar en 50 instituciones educativas oficiales del Departamento la jornada única escolar, durante el período de gobierno</v>
      </c>
    </row>
    <row r="31" spans="1:18" ht="50.25" hidden="1" customHeight="1" x14ac:dyDescent="0.25">
      <c r="A31" s="192" t="s">
        <v>1257</v>
      </c>
      <c r="B31" s="221" t="s">
        <v>1258</v>
      </c>
      <c r="C31" s="193" t="s">
        <v>589</v>
      </c>
      <c r="D31" s="223" t="s">
        <v>183</v>
      </c>
      <c r="E31" s="224">
        <v>2015</v>
      </c>
      <c r="F31" s="220" t="s">
        <v>1402</v>
      </c>
      <c r="G31" s="220" t="s">
        <v>5504</v>
      </c>
      <c r="H31" s="220" t="s">
        <v>5505</v>
      </c>
      <c r="I31" s="220" t="s">
        <v>5506</v>
      </c>
      <c r="J31" s="226"/>
      <c r="K31" s="226"/>
      <c r="L31" s="226"/>
      <c r="M31" s="226"/>
      <c r="N31" s="226"/>
      <c r="O31" s="259"/>
      <c r="P31" s="264" t="str">
        <f t="shared" si="0"/>
        <v>MR1040102 - Incrementar 0,1 punto por encima del promedio Nacional, el índice sintético de calidad educativa ISCE, de los establecimientos educativos que atienden población escolar de los niveles de educación básica primaria, secundaria y media los municipios no certificados del Valle del Cauca, durante el período de Gobierno.</v>
      </c>
      <c r="Q31" s="264" t="str">
        <f t="shared" si="1"/>
        <v>MR1040102</v>
      </c>
      <c r="R31" s="264" t="str">
        <f t="shared" si="2"/>
        <v>Incrementar 0,1 punto por encima del promedio Nacional, el índice sintético de calidad educativa ISCE, de los establecimientos educativos que atienden población escolar de los niveles de educación básica primaria, secundaria y media los municipios no certificados del Valle del Cauca, durante el período de Gobierno.</v>
      </c>
    </row>
    <row r="32" spans="1:18" ht="50.25" hidden="1" customHeight="1" x14ac:dyDescent="0.25">
      <c r="A32" s="192" t="s">
        <v>1319</v>
      </c>
      <c r="B32" s="221" t="s">
        <v>1320</v>
      </c>
      <c r="C32" s="193" t="s">
        <v>589</v>
      </c>
      <c r="D32" s="223" t="s">
        <v>183</v>
      </c>
      <c r="E32" s="224">
        <v>2015</v>
      </c>
      <c r="F32" s="220" t="s">
        <v>1402</v>
      </c>
      <c r="G32" s="220" t="s">
        <v>5507</v>
      </c>
      <c r="H32" s="220" t="s">
        <v>5508</v>
      </c>
      <c r="I32" s="220" t="s">
        <v>5509</v>
      </c>
      <c r="J32" s="226">
        <v>1</v>
      </c>
      <c r="K32" s="226">
        <v>0.25</v>
      </c>
      <c r="L32" s="226">
        <v>0.5</v>
      </c>
      <c r="M32" s="226">
        <v>0.75</v>
      </c>
      <c r="N32" s="226">
        <v>1</v>
      </c>
      <c r="O32" s="259"/>
      <c r="P32" s="264" t="str">
        <f t="shared" si="0"/>
        <v>MR1040103 - Aumentar en 1% el porcentaje de estudiantes de los Establecimientos Educativos oficiales de los municipios no certificados del Valle del Cauca, ubicados en los niveles de competencia Satisfactorio y Avanzado en las pruebas saber 3°, 5°, 7° y 9°, durante el período de gobierno.</v>
      </c>
      <c r="Q32" s="264" t="str">
        <f t="shared" si="1"/>
        <v>MR1040103</v>
      </c>
      <c r="R32" s="264" t="str">
        <f t="shared" si="2"/>
        <v>Aumentar en 1% el porcentaje de estudiantes de los Establecimientos Educativos oficiales de los municipios no certificados del Valle del Cauca, ubicados en los niveles de competencia Satisfactorio y Avanzado en las pruebas saber 3°, 5°, 7° y 9°, durante el período de gobierno.</v>
      </c>
    </row>
    <row r="33" spans="1:18" ht="50.25" hidden="1" customHeight="1" x14ac:dyDescent="0.25">
      <c r="A33" s="192" t="s">
        <v>1337</v>
      </c>
      <c r="B33" s="227" t="s">
        <v>1338</v>
      </c>
      <c r="C33" s="222" t="s">
        <v>589</v>
      </c>
      <c r="D33" s="223" t="s">
        <v>183</v>
      </c>
      <c r="E33" s="224">
        <v>2015</v>
      </c>
      <c r="F33" s="220" t="s">
        <v>1402</v>
      </c>
      <c r="G33" s="220" t="s">
        <v>5510</v>
      </c>
      <c r="H33" s="220" t="s">
        <v>5511</v>
      </c>
      <c r="I33" s="220" t="s">
        <v>5512</v>
      </c>
      <c r="J33" s="226">
        <v>1</v>
      </c>
      <c r="K33" s="226">
        <v>0.25</v>
      </c>
      <c r="L33" s="226">
        <v>0.5</v>
      </c>
      <c r="M33" s="226">
        <v>0.75</v>
      </c>
      <c r="N33" s="226">
        <v>1</v>
      </c>
      <c r="O33" s="259"/>
      <c r="P33" s="264" t="str">
        <f t="shared" si="0"/>
        <v>MR1040104 - Disminuir en 1 punto porcentual, el número de los establecimientos educativos oficiales de los municipios no certificados del Valle del Cauca, ubicados en las categorías C y D de las pruebas saber 11° durante el período de Gobierno.</v>
      </c>
      <c r="Q33" s="264" t="str">
        <f t="shared" si="1"/>
        <v>MR1040104</v>
      </c>
      <c r="R33" s="264" t="str">
        <f t="shared" si="2"/>
        <v>Disminuir en 1 punto porcentual, el número de los establecimientos educativos oficiales de los municipios no certificados del Valle del Cauca, ubicados en las categorías C y D de las pruebas saber 11° durante el período de Gobierno.</v>
      </c>
    </row>
    <row r="34" spans="1:18" ht="50.25" hidden="1" customHeight="1" x14ac:dyDescent="0.25">
      <c r="A34" s="192" t="s">
        <v>1369</v>
      </c>
      <c r="B34" s="221" t="s">
        <v>1370</v>
      </c>
      <c r="C34" s="222" t="s">
        <v>589</v>
      </c>
      <c r="D34" s="223" t="s">
        <v>183</v>
      </c>
      <c r="E34" s="224">
        <v>2015</v>
      </c>
      <c r="F34" s="220" t="s">
        <v>1402</v>
      </c>
      <c r="G34" s="220" t="s">
        <v>5513</v>
      </c>
      <c r="H34" s="220" t="s">
        <v>5514</v>
      </c>
      <c r="I34" s="220" t="s">
        <v>5515</v>
      </c>
      <c r="J34" s="226">
        <v>4</v>
      </c>
      <c r="K34" s="226">
        <v>1</v>
      </c>
      <c r="L34" s="226">
        <v>2</v>
      </c>
      <c r="M34" s="226">
        <v>3</v>
      </c>
      <c r="N34" s="226">
        <v>4</v>
      </c>
      <c r="O34" s="259"/>
      <c r="P34" s="264" t="str">
        <f t="shared" si="0"/>
        <v>MR1040105 - 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
      <c r="Q34" s="264" t="str">
        <f t="shared" si="1"/>
        <v>MR1040105</v>
      </c>
      <c r="R34" s="264" t="str">
        <f t="shared" si="2"/>
        <v>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
    </row>
    <row r="35" spans="1:18" ht="50.25" hidden="1" customHeight="1" x14ac:dyDescent="0.25">
      <c r="A35" s="192" t="s">
        <v>1275</v>
      </c>
      <c r="B35" s="227" t="s">
        <v>1276</v>
      </c>
      <c r="C35" s="222" t="s">
        <v>589</v>
      </c>
      <c r="D35" s="223" t="s">
        <v>183</v>
      </c>
      <c r="E35" s="224">
        <v>2015</v>
      </c>
      <c r="F35" s="220" t="s">
        <v>1216</v>
      </c>
      <c r="G35" s="220" t="s">
        <v>5516</v>
      </c>
      <c r="H35" s="220" t="s">
        <v>5517</v>
      </c>
      <c r="I35" s="220" t="s">
        <v>5518</v>
      </c>
      <c r="J35" s="226">
        <v>1</v>
      </c>
      <c r="K35" s="226">
        <v>0.25</v>
      </c>
      <c r="L35" s="226">
        <v>0.5</v>
      </c>
      <c r="M35" s="226">
        <v>0.75</v>
      </c>
      <c r="N35" s="226">
        <v>1</v>
      </c>
      <c r="O35" s="259"/>
      <c r="P35" s="264" t="str">
        <f t="shared" si="0"/>
        <v>MR1040106 - Aumentar en un punto el porcentaje de la matrícula oficial de los grupos de población vulnerable (étnicos, víctimas del conflicto, con discapacidad, con talento excepcional, SRPA, LGTBI), en el período de gobierno</v>
      </c>
      <c r="Q35" s="264" t="str">
        <f t="shared" si="1"/>
        <v>MR1040106</v>
      </c>
      <c r="R35" s="264" t="str">
        <f t="shared" si="2"/>
        <v>Aumentar en un punto el porcentaje de la matrícula oficial de los grupos de población vulnerable (étnicos, víctimas del conflicto, con discapacidad, con talento excepcional, SRPA, LGTBI), en el período de gobierno</v>
      </c>
    </row>
    <row r="36" spans="1:18" ht="50.25" hidden="1" customHeight="1" x14ac:dyDescent="0.25">
      <c r="A36" s="192" t="s">
        <v>1472</v>
      </c>
      <c r="B36" s="221" t="s">
        <v>1473</v>
      </c>
      <c r="C36" s="222" t="s">
        <v>589</v>
      </c>
      <c r="D36" s="223" t="s">
        <v>183</v>
      </c>
      <c r="E36" s="224">
        <v>2015</v>
      </c>
      <c r="F36" s="220" t="s">
        <v>1522</v>
      </c>
      <c r="G36" s="220" t="s">
        <v>5519</v>
      </c>
      <c r="H36" s="220" t="s">
        <v>5520</v>
      </c>
      <c r="I36" s="220" t="s">
        <v>5521</v>
      </c>
      <c r="J36" s="226">
        <v>3</v>
      </c>
      <c r="K36" s="226">
        <v>0.13</v>
      </c>
      <c r="L36" s="226">
        <v>1.25</v>
      </c>
      <c r="M36" s="226">
        <v>2.25</v>
      </c>
      <c r="N36" s="226">
        <v>3</v>
      </c>
      <c r="O36" s="259"/>
      <c r="P36" s="264" t="str">
        <f t="shared" si="0"/>
        <v>MR1040201 - Aumentar en 3% la tasa de cobertura bruta de grado 0 a 11 en los municipios no certificados en el período de Gobierno -</v>
      </c>
      <c r="Q36" s="264" t="str">
        <f t="shared" si="1"/>
        <v>MR1040201</v>
      </c>
      <c r="R36" s="264" t="str">
        <f t="shared" si="2"/>
        <v>Aumentar en 3% la tasa de cobertura bruta de grado 0 a 11 en los municipios no certificados en el período de Gobierno -</v>
      </c>
    </row>
    <row r="37" spans="1:18" ht="50.25" hidden="1" customHeight="1" x14ac:dyDescent="0.25">
      <c r="A37" s="192" t="s">
        <v>1511</v>
      </c>
      <c r="B37" s="227" t="s">
        <v>1512</v>
      </c>
      <c r="C37" s="222" t="s">
        <v>589</v>
      </c>
      <c r="D37" s="223" t="s">
        <v>2310</v>
      </c>
      <c r="E37" s="224"/>
      <c r="F37" s="220" t="s">
        <v>1522</v>
      </c>
      <c r="G37" s="220" t="s">
        <v>5522</v>
      </c>
      <c r="H37" s="220" t="s">
        <v>5523</v>
      </c>
      <c r="I37" s="220" t="s">
        <v>5524</v>
      </c>
      <c r="J37" s="226">
        <v>3.8</v>
      </c>
      <c r="K37" s="226">
        <v>4.8</v>
      </c>
      <c r="L37" s="226">
        <v>3.95</v>
      </c>
      <c r="M37" s="226">
        <v>3.9</v>
      </c>
      <c r="N37" s="226">
        <v>3.8</v>
      </c>
      <c r="O37" s="259"/>
      <c r="P37" s="264" t="str">
        <f t="shared" si="0"/>
        <v xml:space="preserve">MR1040202 - Disminuir al 3.8% la tasa de deserción intra -anual, de los estudiantes de los niveles preescolar, básica (primaria y secundaria) y la media, en el período de gobierno </v>
      </c>
      <c r="Q37" s="264" t="str">
        <f t="shared" si="1"/>
        <v>MR1040202</v>
      </c>
      <c r="R37" s="264" t="str">
        <f t="shared" si="2"/>
        <v xml:space="preserve">Disminuir al 3.8% la tasa de deserción intra -anual, de los estudiantes de los niveles preescolar, básica (primaria y secundaria) y la media, en el período de gobierno </v>
      </c>
    </row>
    <row r="38" spans="1:18" ht="50.25" hidden="1" customHeight="1" x14ac:dyDescent="0.25">
      <c r="A38" s="192" t="s">
        <v>1555</v>
      </c>
      <c r="B38" s="227" t="s">
        <v>1556</v>
      </c>
      <c r="C38" s="222" t="s">
        <v>589</v>
      </c>
      <c r="D38" s="223" t="s">
        <v>183</v>
      </c>
      <c r="E38" s="224">
        <v>2015</v>
      </c>
      <c r="F38" s="220" t="s">
        <v>1522</v>
      </c>
      <c r="G38" s="220" t="s">
        <v>5525</v>
      </c>
      <c r="H38" s="220" t="s">
        <v>5526</v>
      </c>
      <c r="I38" s="220" t="s">
        <v>5527</v>
      </c>
      <c r="J38" s="226">
        <v>1</v>
      </c>
      <c r="K38" s="226">
        <v>0.25</v>
      </c>
      <c r="L38" s="226">
        <v>0.5</v>
      </c>
      <c r="M38" s="226">
        <v>0.75</v>
      </c>
      <c r="N38" s="226">
        <v>1</v>
      </c>
      <c r="O38" s="259"/>
      <c r="P38" s="264" t="str">
        <f t="shared" si="0"/>
        <v>MR1040203 - Aumentar en un punto el porcentaje de la matricula oficial de la zona rural en los municipios no certificados del Valle del Cauca durante el período de gobierno</v>
      </c>
      <c r="Q38" s="264" t="str">
        <f t="shared" si="1"/>
        <v>MR1040203</v>
      </c>
      <c r="R38" s="264" t="str">
        <f t="shared" si="2"/>
        <v>Aumentar en un punto el porcentaje de la matricula oficial de la zona rural en los municipios no certificados del Valle del Cauca durante el período de gobierno</v>
      </c>
    </row>
    <row r="39" spans="1:18" ht="50.25" hidden="1" customHeight="1" x14ac:dyDescent="0.25">
      <c r="A39" s="192" t="s">
        <v>1572</v>
      </c>
      <c r="B39" s="227" t="s">
        <v>1573</v>
      </c>
      <c r="C39" s="222" t="s">
        <v>589</v>
      </c>
      <c r="D39" s="223" t="s">
        <v>183</v>
      </c>
      <c r="E39" s="224"/>
      <c r="F39" s="220" t="s">
        <v>1522</v>
      </c>
      <c r="G39" s="220" t="s">
        <v>5528</v>
      </c>
      <c r="H39" s="220" t="s">
        <v>5529</v>
      </c>
      <c r="I39" s="220" t="s">
        <v>5530</v>
      </c>
      <c r="J39" s="226">
        <v>50</v>
      </c>
      <c r="K39" s="226">
        <v>13</v>
      </c>
      <c r="L39" s="226">
        <v>25</v>
      </c>
      <c r="M39" s="226">
        <v>38</v>
      </c>
      <c r="N39" s="226">
        <v>50</v>
      </c>
      <c r="O39" s="259"/>
      <c r="P39" s="264" t="str">
        <f t="shared" si="0"/>
        <v>MR1040204 - Atender al 50% de la población joven y adulta matriculada a través de modelos educativos flexibles durante el período de gobierno</v>
      </c>
      <c r="Q39" s="264" t="str">
        <f t="shared" si="1"/>
        <v>MR1040204</v>
      </c>
      <c r="R39" s="264" t="str">
        <f t="shared" si="2"/>
        <v>Atender al 50% de la población joven y adulta matriculada a través de modelos educativos flexibles durante el período de gobierno</v>
      </c>
    </row>
    <row r="40" spans="1:18" ht="50.25" hidden="1" customHeight="1" x14ac:dyDescent="0.25">
      <c r="A40" s="192" t="s">
        <v>1589</v>
      </c>
      <c r="B40" s="227" t="s">
        <v>1590</v>
      </c>
      <c r="C40" s="222" t="s">
        <v>589</v>
      </c>
      <c r="D40" s="223" t="s">
        <v>2310</v>
      </c>
      <c r="E40" s="224">
        <v>2015</v>
      </c>
      <c r="F40" s="220" t="s">
        <v>1522</v>
      </c>
      <c r="G40" s="220" t="s">
        <v>5531</v>
      </c>
      <c r="H40" s="220" t="s">
        <v>5532</v>
      </c>
      <c r="I40" s="220" t="s">
        <v>5533</v>
      </c>
      <c r="J40" s="228"/>
      <c r="K40" s="228"/>
      <c r="L40" s="228"/>
      <c r="M40" s="228"/>
      <c r="N40" s="228"/>
      <c r="O40" s="259"/>
      <c r="P40" s="264" t="str">
        <f t="shared" si="0"/>
        <v>MR1040205 - Disminuir en un 0,2 el porcentaje de la tasa de Analfabetismo en los municipios no certificados en el período de gobierno</v>
      </c>
      <c r="Q40" s="264" t="str">
        <f t="shared" si="1"/>
        <v>MR1040205</v>
      </c>
      <c r="R40" s="264" t="str">
        <f t="shared" si="2"/>
        <v>Disminuir en un 0,2 el porcentaje de la tasa de Analfabetismo en los municipios no certificados en el período de gobierno</v>
      </c>
    </row>
    <row r="41" spans="1:18" ht="50.25" customHeight="1" x14ac:dyDescent="0.25">
      <c r="A41" s="191" t="s">
        <v>1630</v>
      </c>
      <c r="B41" s="205" t="s">
        <v>1631</v>
      </c>
      <c r="C41" s="199" t="s">
        <v>1629</v>
      </c>
      <c r="D41" s="200" t="s">
        <v>183</v>
      </c>
      <c r="E41" s="201">
        <v>2016</v>
      </c>
      <c r="F41" s="197" t="s">
        <v>568</v>
      </c>
      <c r="G41" s="197" t="s">
        <v>5534</v>
      </c>
      <c r="H41" s="197" t="s">
        <v>5535</v>
      </c>
      <c r="I41" s="197" t="s">
        <v>5536</v>
      </c>
      <c r="J41" s="203">
        <v>100</v>
      </c>
      <c r="K41" s="203">
        <v>20</v>
      </c>
      <c r="L41" s="203">
        <v>50</v>
      </c>
      <c r="M41" s="203">
        <v>80</v>
      </c>
      <c r="N41" s="203">
        <v>100</v>
      </c>
      <c r="O41" s="257"/>
      <c r="P41" s="264" t="str">
        <f t="shared" si="0"/>
        <v>MR1050101 - Implementar el 100% de las líneas de acción, con factores críticos, de la Política Pública departamental LGBTI (Ordenanza 339 de 2011) al 2019.</v>
      </c>
      <c r="Q41" s="264" t="str">
        <f t="shared" si="1"/>
        <v>MR1050101</v>
      </c>
      <c r="R41" s="264" t="str">
        <f t="shared" si="2"/>
        <v>Implementar el 100% de las líneas de acción, con factores críticos, de la Política Pública departamental LGBTI (Ordenanza 339 de 2011) al 2019.</v>
      </c>
    </row>
    <row r="42" spans="1:18" ht="50.25" customHeight="1" x14ac:dyDescent="0.25">
      <c r="A42" s="191" t="s">
        <v>1674</v>
      </c>
      <c r="B42" s="209" t="s">
        <v>1675</v>
      </c>
      <c r="C42" s="199" t="s">
        <v>1629</v>
      </c>
      <c r="D42" s="200" t="s">
        <v>183</v>
      </c>
      <c r="E42" s="201">
        <v>2016</v>
      </c>
      <c r="F42" s="197" t="s">
        <v>568</v>
      </c>
      <c r="G42" s="197" t="s">
        <v>5537</v>
      </c>
      <c r="H42" s="197" t="s">
        <v>5538</v>
      </c>
      <c r="I42" s="197" t="s">
        <v>5539</v>
      </c>
      <c r="J42" s="203">
        <v>100</v>
      </c>
      <c r="K42" s="203">
        <v>30</v>
      </c>
      <c r="L42" s="203">
        <v>50</v>
      </c>
      <c r="M42" s="203">
        <v>80</v>
      </c>
      <c r="N42" s="203">
        <v>100</v>
      </c>
      <c r="O42" s="257"/>
      <c r="P42" s="264" t="str">
        <f t="shared" si="0"/>
        <v>MR1050201 - Implementar el 100% de las líneas de acción, con factores críticos, de la Política pública de Equidad de Género para las Mujeres Vallecaucanas (ordenanza 317 del 2010), al 2019.</v>
      </c>
      <c r="Q42" s="264" t="str">
        <f t="shared" si="1"/>
        <v>MR1050201</v>
      </c>
      <c r="R42" s="264" t="str">
        <f t="shared" si="2"/>
        <v>Implementar el 100% de las líneas de acción, con factores críticos, de la Política pública de Equidad de Género para las Mujeres Vallecaucanas (ordenanza 317 del 2010), al 2019.</v>
      </c>
    </row>
    <row r="43" spans="1:18" ht="50.25" hidden="1" customHeight="1" x14ac:dyDescent="0.25">
      <c r="A43" s="191" t="s">
        <v>1749</v>
      </c>
      <c r="B43" s="209" t="s">
        <v>1750</v>
      </c>
      <c r="C43" s="199" t="s">
        <v>564</v>
      </c>
      <c r="D43" s="200" t="s">
        <v>183</v>
      </c>
      <c r="E43" s="201">
        <v>2015</v>
      </c>
      <c r="F43" s="197" t="s">
        <v>568</v>
      </c>
      <c r="G43" s="197" t="s">
        <v>5540</v>
      </c>
      <c r="H43" s="197" t="s">
        <v>5541</v>
      </c>
      <c r="I43" s="197" t="s">
        <v>5542</v>
      </c>
      <c r="J43" s="202">
        <v>10</v>
      </c>
      <c r="K43" s="203">
        <v>0</v>
      </c>
      <c r="L43" s="203">
        <v>3</v>
      </c>
      <c r="M43" s="203">
        <v>6</v>
      </c>
      <c r="N43" s="203">
        <v>10</v>
      </c>
      <c r="O43" s="257"/>
      <c r="P43" s="264" t="str">
        <f t="shared" si="0"/>
        <v>MR1050301 - Acompañar el  10 Por ciento  de las personas con discapacidad, para fomentar la inclusión social y económica en el marco de garantía de derechos</v>
      </c>
      <c r="Q43" s="264" t="str">
        <f t="shared" si="1"/>
        <v>MR1050301</v>
      </c>
      <c r="R43" s="264" t="str">
        <f t="shared" si="2"/>
        <v>Acompañar el  10 Por ciento  de las personas con discapacidad, para fomentar la inclusión social y económica en el marco de garantía de derechos</v>
      </c>
    </row>
    <row r="44" spans="1:18" ht="50.25" hidden="1" customHeight="1" x14ac:dyDescent="0.25">
      <c r="A44" s="191" t="s">
        <v>1815</v>
      </c>
      <c r="B44" s="209" t="s">
        <v>1816</v>
      </c>
      <c r="C44" s="199" t="s">
        <v>687</v>
      </c>
      <c r="D44" s="200" t="s">
        <v>183</v>
      </c>
      <c r="E44" s="201" t="s">
        <v>3657</v>
      </c>
      <c r="F44" s="197" t="s">
        <v>688</v>
      </c>
      <c r="G44" s="197" t="s">
        <v>5543</v>
      </c>
      <c r="H44" s="197" t="s">
        <v>5544</v>
      </c>
      <c r="I44" s="197" t="s">
        <v>5545</v>
      </c>
      <c r="J44" s="203">
        <v>1</v>
      </c>
      <c r="K44" s="203">
        <v>0</v>
      </c>
      <c r="L44" s="203">
        <v>0</v>
      </c>
      <c r="M44" s="203">
        <v>1</v>
      </c>
      <c r="N44" s="203">
        <v>1</v>
      </c>
      <c r="O44" s="257"/>
      <c r="P44" s="264" t="str">
        <f t="shared" si="0"/>
        <v>MR1050401 -  Implementar  1 Plan Decenal para la población negra, raizal y palenquera del Valle del Cauca enmarcado en el Decenio de los Afrodescendientes, durante el período de gobierno.</v>
      </c>
      <c r="Q44" s="264" t="str">
        <f t="shared" si="1"/>
        <v>MR1050401</v>
      </c>
      <c r="R44" s="264" t="str">
        <f t="shared" si="2"/>
        <v xml:space="preserve"> Implementar  1 Plan Decenal para la población negra, raizal y palenquera del Valle del Cauca enmarcado en el Decenio de los Afrodescendientes, durante el período de gobierno.</v>
      </c>
    </row>
    <row r="45" spans="1:18" ht="50.25" hidden="1" customHeight="1" x14ac:dyDescent="0.25">
      <c r="A45" s="191" t="s">
        <v>337</v>
      </c>
      <c r="B45" s="209" t="s">
        <v>338</v>
      </c>
      <c r="C45" s="199" t="s">
        <v>687</v>
      </c>
      <c r="D45" s="200" t="s">
        <v>183</v>
      </c>
      <c r="E45" s="201" t="s">
        <v>3657</v>
      </c>
      <c r="F45" s="197" t="s">
        <v>568</v>
      </c>
      <c r="G45" s="197" t="s">
        <v>5546</v>
      </c>
      <c r="H45" s="197" t="s">
        <v>5547</v>
      </c>
      <c r="I45" s="197" t="s">
        <v>5547</v>
      </c>
      <c r="J45" s="203">
        <v>1</v>
      </c>
      <c r="K45" s="203">
        <v>0.25</v>
      </c>
      <c r="L45" s="203">
        <v>0.5</v>
      </c>
      <c r="M45" s="203">
        <v>0.75</v>
      </c>
      <c r="N45" s="203">
        <v>1</v>
      </c>
      <c r="O45" s="257"/>
      <c r="P45" s="264" t="str">
        <f t="shared" si="0"/>
        <v xml:space="preserve">MR1050501 - Implementar el Plan Integral de Desarrollo Indígena, enmarcado en la armonización del Plan de desarrollo departamental con los planes de salvaguarda de los pueblos indígenas del Valle del Cauca, durante el cuatrienio 2016-2019. </v>
      </c>
      <c r="Q45" s="264" t="str">
        <f t="shared" si="1"/>
        <v>MR1050501</v>
      </c>
      <c r="R45" s="264" t="str">
        <f t="shared" si="2"/>
        <v xml:space="preserve">Implementar el Plan Integral de Desarrollo Indígena, enmarcado en la armonización del Plan de desarrollo departamental con los planes de salvaguarda de los pueblos indígenas del Valle del Cauca, durante el cuatrienio 2016-2019. </v>
      </c>
    </row>
    <row r="46" spans="1:18" ht="50.25" hidden="1" customHeight="1" x14ac:dyDescent="0.25">
      <c r="A46" s="191" t="s">
        <v>2169</v>
      </c>
      <c r="B46" s="209" t="s">
        <v>2170</v>
      </c>
      <c r="C46" s="199" t="s">
        <v>486</v>
      </c>
      <c r="D46" s="200" t="s">
        <v>240</v>
      </c>
      <c r="E46" s="201">
        <v>2015</v>
      </c>
      <c r="F46" s="197" t="s">
        <v>491</v>
      </c>
      <c r="G46" s="197" t="s">
        <v>5548</v>
      </c>
      <c r="H46" s="197" t="s">
        <v>5549</v>
      </c>
      <c r="I46" s="197" t="s">
        <v>5550</v>
      </c>
      <c r="J46" s="202">
        <v>1</v>
      </c>
      <c r="K46" s="203">
        <v>0</v>
      </c>
      <c r="L46" s="203">
        <v>1</v>
      </c>
      <c r="M46" s="203">
        <v>1</v>
      </c>
      <c r="N46" s="203">
        <v>1</v>
      </c>
      <c r="O46" s="257"/>
      <c r="P46" s="264" t="str">
        <f t="shared" si="0"/>
        <v>MR1050601 - Implementar un Plan departamental que reconozca a los Campesinos como una comunidad territorial con identidad propia en el período de gobierno.</v>
      </c>
      <c r="Q46" s="264" t="str">
        <f t="shared" si="1"/>
        <v>MR1050601</v>
      </c>
      <c r="R46" s="264" t="str">
        <f t="shared" si="2"/>
        <v>Implementar un Plan departamental que reconozca a los Campesinos como una comunidad territorial con identidad propia en el período de gobierno.</v>
      </c>
    </row>
    <row r="47" spans="1:18" ht="50.25" hidden="1" customHeight="1" x14ac:dyDescent="0.25">
      <c r="A47" s="191" t="s">
        <v>2188</v>
      </c>
      <c r="B47" s="209" t="s">
        <v>2189</v>
      </c>
      <c r="C47" s="199" t="s">
        <v>564</v>
      </c>
      <c r="D47" s="200" t="s">
        <v>183</v>
      </c>
      <c r="E47" s="201" t="s">
        <v>3657</v>
      </c>
      <c r="F47" s="197" t="s">
        <v>568</v>
      </c>
      <c r="G47" s="197" t="s">
        <v>5551</v>
      </c>
      <c r="H47" s="197" t="s">
        <v>5552</v>
      </c>
      <c r="I47" s="197" t="s">
        <v>5553</v>
      </c>
      <c r="J47" s="202">
        <v>4</v>
      </c>
      <c r="K47" s="203">
        <v>1</v>
      </c>
      <c r="L47" s="203">
        <v>2</v>
      </c>
      <c r="M47" s="203">
        <v>3</v>
      </c>
      <c r="N47" s="203">
        <v>4</v>
      </c>
      <c r="O47" s="257"/>
      <c r="P47" s="264" t="str">
        <f t="shared" si="0"/>
        <v>MR1050701 - Implementar cuatro líneas estratégicas de los lineamientos de política pública departamental de adulto mayor  en el período de gobierno.</v>
      </c>
      <c r="Q47" s="264" t="str">
        <f t="shared" si="1"/>
        <v>MR1050701</v>
      </c>
      <c r="R47" s="264" t="str">
        <f t="shared" si="2"/>
        <v>Implementar cuatro líneas estratégicas de los lineamientos de política pública departamental de adulto mayor  en el período de gobierno.</v>
      </c>
    </row>
    <row r="48" spans="1:18" ht="50.25" hidden="1" customHeight="1" x14ac:dyDescent="0.25">
      <c r="A48" s="191" t="s">
        <v>2227</v>
      </c>
      <c r="B48" s="209" t="s">
        <v>2228</v>
      </c>
      <c r="C48" s="199" t="s">
        <v>564</v>
      </c>
      <c r="D48" s="200" t="s">
        <v>240</v>
      </c>
      <c r="E48" s="201">
        <v>2016</v>
      </c>
      <c r="F48" s="197" t="s">
        <v>1650</v>
      </c>
      <c r="G48" s="197" t="s">
        <v>5554</v>
      </c>
      <c r="H48" s="197" t="s">
        <v>5555</v>
      </c>
      <c r="I48" s="197" t="s">
        <v>5556</v>
      </c>
      <c r="J48" s="202">
        <v>1</v>
      </c>
      <c r="K48" s="203">
        <v>0</v>
      </c>
      <c r="L48" s="203">
        <v>1</v>
      </c>
      <c r="M48" s="203">
        <v>1</v>
      </c>
      <c r="N48" s="203">
        <v>1</v>
      </c>
      <c r="O48" s="257"/>
      <c r="P48" s="264" t="str">
        <f t="shared" si="0"/>
        <v>MR1050801 - Implementar Un plan de economía incluyente para población vulnerable en el Departamento durante el período de gobierno.</v>
      </c>
      <c r="Q48" s="264" t="str">
        <f t="shared" si="1"/>
        <v>MR1050801</v>
      </c>
      <c r="R48" s="264" t="str">
        <f t="shared" si="2"/>
        <v>Implementar Un plan de economía incluyente para población vulnerable en el Departamento durante el período de gobierno.</v>
      </c>
    </row>
    <row r="49" spans="1:18" ht="50.25" hidden="1" customHeight="1" x14ac:dyDescent="0.25">
      <c r="A49" s="193" t="s">
        <v>2267</v>
      </c>
      <c r="B49" s="222" t="s">
        <v>2268</v>
      </c>
      <c r="C49" s="199" t="s">
        <v>1032</v>
      </c>
      <c r="D49" s="200" t="s">
        <v>183</v>
      </c>
      <c r="E49" s="201">
        <v>2015</v>
      </c>
      <c r="F49" s="197" t="s">
        <v>2269</v>
      </c>
      <c r="G49" s="197" t="s">
        <v>5557</v>
      </c>
      <c r="H49" s="197" t="s">
        <v>5558</v>
      </c>
      <c r="I49" s="197" t="s">
        <v>5559</v>
      </c>
      <c r="J49" s="202">
        <v>2</v>
      </c>
      <c r="K49" s="203">
        <v>0</v>
      </c>
      <c r="L49" s="203">
        <v>0</v>
      </c>
      <c r="M49" s="203">
        <v>0</v>
      </c>
      <c r="N49" s="203">
        <v>2</v>
      </c>
      <c r="O49" s="257"/>
      <c r="P49" s="264" t="str">
        <f t="shared" si="0"/>
        <v>MR2010101 - Subir dos posiciones en el costo de energía medido por el Indice de competitividad departamental</v>
      </c>
      <c r="Q49" s="264" t="str">
        <f t="shared" si="1"/>
        <v>MR2010101</v>
      </c>
      <c r="R49" s="264" t="str">
        <f t="shared" si="2"/>
        <v>Subir dos posiciones en el costo de energía medido por el Indice de competitividad departamental</v>
      </c>
    </row>
    <row r="50" spans="1:18" ht="50.25" hidden="1" customHeight="1" x14ac:dyDescent="0.25">
      <c r="A50" s="193" t="s">
        <v>2296</v>
      </c>
      <c r="B50" s="209" t="s">
        <v>2297</v>
      </c>
      <c r="C50" s="199" t="s">
        <v>1032</v>
      </c>
      <c r="D50" s="200" t="s">
        <v>183</v>
      </c>
      <c r="E50" s="201">
        <v>2015</v>
      </c>
      <c r="F50" s="197" t="s">
        <v>2269</v>
      </c>
      <c r="G50" s="197" t="s">
        <v>5560</v>
      </c>
      <c r="H50" s="197" t="s">
        <v>5561</v>
      </c>
      <c r="I50" s="197" t="s">
        <v>5562</v>
      </c>
      <c r="J50" s="202">
        <v>70</v>
      </c>
      <c r="K50" s="203">
        <v>61</v>
      </c>
      <c r="L50" s="203">
        <v>63</v>
      </c>
      <c r="M50" s="203">
        <v>66</v>
      </c>
      <c r="N50" s="203">
        <v>70</v>
      </c>
      <c r="O50" s="257"/>
      <c r="P50" s="264" t="str">
        <f t="shared" si="0"/>
        <v>MR2010201 - Aumentar el Índice de Bancarización  a  70 cuentas de aHorro activas por cada 100 personas en edad adulta.</v>
      </c>
      <c r="Q50" s="264" t="str">
        <f t="shared" si="1"/>
        <v>MR2010201</v>
      </c>
      <c r="R50" s="264" t="str">
        <f t="shared" si="2"/>
        <v>Aumentar el Índice de Bancarización  a  70 cuentas de aHorro activas por cada 100 personas en edad adulta.</v>
      </c>
    </row>
    <row r="51" spans="1:18" ht="50.25" hidden="1" customHeight="1" x14ac:dyDescent="0.25">
      <c r="A51" s="193" t="s">
        <v>2308</v>
      </c>
      <c r="B51" s="229" t="s">
        <v>2309</v>
      </c>
      <c r="C51" s="199" t="s">
        <v>1032</v>
      </c>
      <c r="D51" s="200" t="s">
        <v>183</v>
      </c>
      <c r="E51" s="201">
        <v>2015</v>
      </c>
      <c r="F51" s="197" t="s">
        <v>2269</v>
      </c>
      <c r="G51" s="197" t="s">
        <v>5563</v>
      </c>
      <c r="H51" s="197" t="s">
        <v>5564</v>
      </c>
      <c r="I51" s="197" t="s">
        <v>5565</v>
      </c>
      <c r="J51" s="202">
        <v>2</v>
      </c>
      <c r="K51" s="203">
        <v>0</v>
      </c>
      <c r="L51" s="203">
        <v>0</v>
      </c>
      <c r="M51" s="203">
        <v>0</v>
      </c>
      <c r="N51" s="203">
        <v>2</v>
      </c>
      <c r="O51" s="257"/>
      <c r="P51" s="264" t="str">
        <f t="shared" si="0"/>
        <v>MR2010202 - Mejorar en 2 la posición en el clima de inversión evaluado por Doing Business.</v>
      </c>
      <c r="Q51" s="264" t="str">
        <f t="shared" si="1"/>
        <v>MR2010202</v>
      </c>
      <c r="R51" s="264" t="str">
        <f t="shared" si="2"/>
        <v>Mejorar en 2 la posición en el clima de inversión evaluado por Doing Business.</v>
      </c>
    </row>
    <row r="52" spans="1:18" ht="50.25" hidden="1" customHeight="1" x14ac:dyDescent="0.25">
      <c r="A52" s="194" t="s">
        <v>2316</v>
      </c>
      <c r="B52" s="209" t="s">
        <v>2317</v>
      </c>
      <c r="C52" s="199" t="s">
        <v>2009</v>
      </c>
      <c r="D52" s="200" t="s">
        <v>183</v>
      </c>
      <c r="E52" s="201">
        <v>2015</v>
      </c>
      <c r="F52" s="197" t="s">
        <v>2011</v>
      </c>
      <c r="G52" s="197" t="s">
        <v>5566</v>
      </c>
      <c r="H52" s="197" t="s">
        <v>5567</v>
      </c>
      <c r="I52" s="197" t="s">
        <v>5568</v>
      </c>
      <c r="J52" s="203">
        <v>11</v>
      </c>
      <c r="K52" s="203">
        <v>7.5</v>
      </c>
      <c r="L52" s="203">
        <v>9</v>
      </c>
      <c r="M52" s="203">
        <v>10</v>
      </c>
      <c r="N52" s="203">
        <v>11</v>
      </c>
      <c r="O52" s="257"/>
      <c r="P52" s="264" t="str">
        <f t="shared" si="0"/>
        <v>MR2020101 -  Aumentar en un 11% las buenas condiciones de transitabilidad de la red vial departamental durante el período de gobierno</v>
      </c>
      <c r="Q52" s="264" t="str">
        <f t="shared" si="1"/>
        <v>MR2020101</v>
      </c>
      <c r="R52" s="264" t="str">
        <f t="shared" si="2"/>
        <v xml:space="preserve"> Aumentar en un 11% las buenas condiciones de transitabilidad de la red vial departamental durante el período de gobierno</v>
      </c>
    </row>
    <row r="53" spans="1:18" ht="50.25" hidden="1" customHeight="1" x14ac:dyDescent="0.25">
      <c r="A53" s="194" t="s">
        <v>2350</v>
      </c>
      <c r="B53" s="209" t="s">
        <v>2351</v>
      </c>
      <c r="C53" s="199" t="s">
        <v>486</v>
      </c>
      <c r="D53" s="200" t="s">
        <v>240</v>
      </c>
      <c r="E53" s="201">
        <v>2015</v>
      </c>
      <c r="F53" s="197" t="s">
        <v>2374</v>
      </c>
      <c r="G53" s="197" t="s">
        <v>5569</v>
      </c>
      <c r="H53" s="197" t="s">
        <v>5570</v>
      </c>
      <c r="I53" s="197" t="s">
        <v>5571</v>
      </c>
      <c r="J53" s="202">
        <v>100</v>
      </c>
      <c r="K53" s="203">
        <v>100</v>
      </c>
      <c r="L53" s="203">
        <v>100</v>
      </c>
      <c r="M53" s="203">
        <v>100</v>
      </c>
      <c r="N53" s="203">
        <v>100</v>
      </c>
      <c r="O53" s="257"/>
      <c r="P53" s="264" t="str">
        <f t="shared" si="0"/>
        <v>MR2030101 - Lograr el 100% de los proyectos para la gestión y desarrollo territorial mediante acciones articuladas entre las diferentes instancias institucionales.</v>
      </c>
      <c r="Q53" s="264" t="str">
        <f t="shared" si="1"/>
        <v>MR2030101</v>
      </c>
      <c r="R53" s="264" t="str">
        <f t="shared" si="2"/>
        <v>Lograr el 100% de los proyectos para la gestión y desarrollo territorial mediante acciones articuladas entre las diferentes instancias institucionales.</v>
      </c>
    </row>
    <row r="54" spans="1:18" ht="50.25" hidden="1" customHeight="1" x14ac:dyDescent="0.25">
      <c r="A54" s="193" t="s">
        <v>2363</v>
      </c>
      <c r="B54" s="209" t="s">
        <v>2364</v>
      </c>
      <c r="C54" s="199" t="s">
        <v>1032</v>
      </c>
      <c r="D54" s="200" t="s">
        <v>240</v>
      </c>
      <c r="E54" s="201">
        <v>2015</v>
      </c>
      <c r="F54" s="197" t="s">
        <v>3245</v>
      </c>
      <c r="G54" s="197" t="s">
        <v>5572</v>
      </c>
      <c r="H54" s="197" t="s">
        <v>5573</v>
      </c>
      <c r="I54" s="197" t="s">
        <v>5574</v>
      </c>
      <c r="J54" s="202">
        <v>2</v>
      </c>
      <c r="K54" s="203">
        <v>2</v>
      </c>
      <c r="L54" s="203">
        <v>2</v>
      </c>
      <c r="M54" s="203">
        <v>2</v>
      </c>
      <c r="N54" s="203">
        <v>2</v>
      </c>
      <c r="O54" s="257"/>
      <c r="P54" s="264" t="str">
        <f t="shared" si="0"/>
        <v xml:space="preserve">MR2030102 - Consolidación de 2 espacios de coordinación y articulación intersectorial anuales de las políticas, planes y programas para la administración sostenible. </v>
      </c>
      <c r="Q54" s="264" t="str">
        <f t="shared" si="1"/>
        <v>MR2030102</v>
      </c>
      <c r="R54" s="264" t="str">
        <f t="shared" si="2"/>
        <v xml:space="preserve">Consolidación de 2 espacios de coordinación y articulación intersectorial anuales de las políticas, planes y programas para la administración sostenible. </v>
      </c>
    </row>
    <row r="55" spans="1:18" ht="50.25" hidden="1" customHeight="1" x14ac:dyDescent="0.25">
      <c r="A55" s="193" t="s">
        <v>2402</v>
      </c>
      <c r="B55" s="209" t="s">
        <v>2403</v>
      </c>
      <c r="C55" s="199" t="s">
        <v>1032</v>
      </c>
      <c r="D55" s="200" t="s">
        <v>240</v>
      </c>
      <c r="E55" s="201">
        <v>2015</v>
      </c>
      <c r="F55" s="197" t="s">
        <v>2462</v>
      </c>
      <c r="G55" s="197" t="s">
        <v>5575</v>
      </c>
      <c r="H55" s="197" t="s">
        <v>5576</v>
      </c>
      <c r="I55" s="197" t="s">
        <v>5577</v>
      </c>
      <c r="J55" s="202">
        <v>100</v>
      </c>
      <c r="K55" s="203">
        <v>100</v>
      </c>
      <c r="L55" s="203">
        <v>100</v>
      </c>
      <c r="M55" s="203">
        <v>100</v>
      </c>
      <c r="N55" s="203">
        <v>100</v>
      </c>
      <c r="O55" s="257"/>
      <c r="P55" s="264" t="str">
        <f t="shared" si="0"/>
        <v>MR2030103 - Atender 100% de las demandas de información socioeconómica, estadística, coyuntural actualizada para la toma de decisiones</v>
      </c>
      <c r="Q55" s="264" t="str">
        <f t="shared" si="1"/>
        <v>MR2030103</v>
      </c>
      <c r="R55" s="264" t="str">
        <f t="shared" si="2"/>
        <v>Atender 100% de las demandas de información socioeconómica, estadística, coyuntural actualizada para la toma de decisiones</v>
      </c>
    </row>
    <row r="56" spans="1:18" ht="50.25" hidden="1" customHeight="1" x14ac:dyDescent="0.25">
      <c r="A56" s="194" t="s">
        <v>2495</v>
      </c>
      <c r="B56" s="209" t="s">
        <v>2496</v>
      </c>
      <c r="C56" s="199" t="s">
        <v>2349</v>
      </c>
      <c r="D56" s="200" t="s">
        <v>183</v>
      </c>
      <c r="E56" s="201"/>
      <c r="F56" s="197" t="s">
        <v>186</v>
      </c>
      <c r="G56" s="197" t="s">
        <v>5578</v>
      </c>
      <c r="H56" s="197" t="s">
        <v>5579</v>
      </c>
      <c r="I56" s="197" t="s">
        <v>5580</v>
      </c>
      <c r="J56" s="203">
        <v>80</v>
      </c>
      <c r="K56" s="203">
        <v>20</v>
      </c>
      <c r="L56" s="203">
        <v>40</v>
      </c>
      <c r="M56" s="203">
        <v>60</v>
      </c>
      <c r="N56" s="203">
        <v>80</v>
      </c>
      <c r="O56" s="257"/>
      <c r="P56" s="264" t="str">
        <f t="shared" si="0"/>
        <v>MR2030104 - Mejorar el nivel de satisfacción de los turistas que visitan y viajan por el Valle del Cauca en un 80 %</v>
      </c>
      <c r="Q56" s="264" t="str">
        <f t="shared" si="1"/>
        <v>MR2030104</v>
      </c>
      <c r="R56" s="264" t="str">
        <f t="shared" si="2"/>
        <v>Mejorar el nivel de satisfacción de los turistas que visitan y viajan por el Valle del Cauca en un 80 %</v>
      </c>
    </row>
    <row r="57" spans="1:18" ht="50.25" hidden="1" customHeight="1" x14ac:dyDescent="0.25">
      <c r="A57" s="194" t="s">
        <v>2520</v>
      </c>
      <c r="B57" s="190" t="s">
        <v>2521</v>
      </c>
      <c r="C57" s="211" t="s">
        <v>1032</v>
      </c>
      <c r="D57" s="230" t="s">
        <v>183</v>
      </c>
      <c r="E57" s="231">
        <v>2015</v>
      </c>
      <c r="F57" s="210" t="s">
        <v>3245</v>
      </c>
      <c r="G57" s="210" t="s">
        <v>5581</v>
      </c>
      <c r="H57" s="210" t="s">
        <v>5582</v>
      </c>
      <c r="I57" s="210" t="s">
        <v>5583</v>
      </c>
      <c r="J57" s="232">
        <v>20</v>
      </c>
      <c r="K57" s="233">
        <v>3</v>
      </c>
      <c r="L57" s="233">
        <v>9</v>
      </c>
      <c r="M57" s="233">
        <v>15</v>
      </c>
      <c r="N57" s="233">
        <v>20</v>
      </c>
      <c r="O57" s="260"/>
      <c r="P57" s="264" t="str">
        <f t="shared" si="0"/>
        <v>MR2040101 - 20 nuevas Empresas instaladas en el Valle del Cauca durante el período de Gobierno.</v>
      </c>
      <c r="Q57" s="264" t="str">
        <f t="shared" si="1"/>
        <v>MR2040101</v>
      </c>
      <c r="R57" s="264" t="str">
        <f t="shared" si="2"/>
        <v>20 nuevas Empresas instaladas en el Valle del Cauca durante el período de Gobierno.</v>
      </c>
    </row>
    <row r="58" spans="1:18" ht="50.25" hidden="1" customHeight="1" x14ac:dyDescent="0.25">
      <c r="A58" s="194" t="s">
        <v>2533</v>
      </c>
      <c r="B58" s="190" t="s">
        <v>2534</v>
      </c>
      <c r="C58" s="211" t="s">
        <v>1032</v>
      </c>
      <c r="D58" s="230" t="s">
        <v>183</v>
      </c>
      <c r="E58" s="231">
        <v>2015</v>
      </c>
      <c r="F58" s="210" t="s">
        <v>2269</v>
      </c>
      <c r="G58" s="210" t="s">
        <v>5584</v>
      </c>
      <c r="H58" s="210" t="s">
        <v>5585</v>
      </c>
      <c r="I58" s="210" t="s">
        <v>5586</v>
      </c>
      <c r="J58" s="232">
        <v>16</v>
      </c>
      <c r="K58" s="233">
        <v>4</v>
      </c>
      <c r="L58" s="233">
        <v>8</v>
      </c>
      <c r="M58" s="233">
        <v>12</v>
      </c>
      <c r="N58" s="233">
        <v>16</v>
      </c>
      <c r="O58" s="260"/>
      <c r="P58" s="264" t="str">
        <f t="shared" si="0"/>
        <v>MR2040201 - Contribuir a aumentar las exportaciones del Departamento en un 16% en el período de gobierno.</v>
      </c>
      <c r="Q58" s="264" t="str">
        <f t="shared" si="1"/>
        <v>MR2040201</v>
      </c>
      <c r="R58" s="264" t="str">
        <f t="shared" si="2"/>
        <v>Contribuir a aumentar las exportaciones del Departamento en un 16% en el período de gobierno.</v>
      </c>
    </row>
    <row r="59" spans="1:18" ht="50.25" hidden="1" customHeight="1" x14ac:dyDescent="0.25">
      <c r="A59" s="194" t="s">
        <v>2580</v>
      </c>
      <c r="B59" s="190" t="s">
        <v>2581</v>
      </c>
      <c r="C59" s="211" t="s">
        <v>1032</v>
      </c>
      <c r="D59" s="230" t="s">
        <v>240</v>
      </c>
      <c r="E59" s="231">
        <v>2015</v>
      </c>
      <c r="F59" s="210" t="s">
        <v>2593</v>
      </c>
      <c r="G59" s="210" t="s">
        <v>5587</v>
      </c>
      <c r="H59" s="210" t="s">
        <v>5588</v>
      </c>
      <c r="I59" s="210" t="s">
        <v>5589</v>
      </c>
      <c r="J59" s="232">
        <v>100</v>
      </c>
      <c r="K59" s="233">
        <v>100</v>
      </c>
      <c r="L59" s="233">
        <v>100</v>
      </c>
      <c r="M59" s="233">
        <v>100</v>
      </c>
      <c r="N59" s="233">
        <v>100</v>
      </c>
      <c r="O59" s="260"/>
      <c r="P59" s="264" t="str">
        <f t="shared" si="0"/>
        <v>MR2040301 - Atender al 100% de las demandas de asesorías de las dependencias y las entidades territoriales para la gestión de recursos de cooperación.</v>
      </c>
      <c r="Q59" s="264" t="str">
        <f t="shared" si="1"/>
        <v>MR2040301</v>
      </c>
      <c r="R59" s="264" t="str">
        <f t="shared" si="2"/>
        <v>Atender al 100% de las demandas de asesorías de las dependencias y las entidades territoriales para la gestión de recursos de cooperación.</v>
      </c>
    </row>
    <row r="60" spans="1:18" ht="50.25" hidden="1" customHeight="1" x14ac:dyDescent="0.25">
      <c r="A60" s="194" t="s">
        <v>2609</v>
      </c>
      <c r="B60" s="209" t="s">
        <v>2610</v>
      </c>
      <c r="C60" s="199" t="s">
        <v>486</v>
      </c>
      <c r="D60" s="200" t="s">
        <v>183</v>
      </c>
      <c r="E60" s="201">
        <v>2015</v>
      </c>
      <c r="F60" s="197" t="s">
        <v>2622</v>
      </c>
      <c r="G60" s="197" t="s">
        <v>5590</v>
      </c>
      <c r="H60" s="197" t="s">
        <v>5591</v>
      </c>
      <c r="I60" s="197" t="s">
        <v>5592</v>
      </c>
      <c r="J60" s="202">
        <v>15</v>
      </c>
      <c r="K60" s="203">
        <v>0</v>
      </c>
      <c r="L60" s="203">
        <v>5</v>
      </c>
      <c r="M60" s="203">
        <v>10</v>
      </c>
      <c r="N60" s="203">
        <v>15</v>
      </c>
      <c r="O60" s="257"/>
      <c r="P60" s="264" t="str">
        <f t="shared" si="0"/>
        <v>MR2050101 - Contribuir a la implementación de la política de gestión Integral de la Biodiversidad en el departamento del Valle del Cauca</v>
      </c>
      <c r="Q60" s="264" t="str">
        <f t="shared" si="1"/>
        <v>MR2050101</v>
      </c>
      <c r="R60" s="264" t="str">
        <f t="shared" si="2"/>
        <v>Contribuir a la implementación de la política de gestión Integral de la Biodiversidad en el departamento del Valle del Cauca</v>
      </c>
    </row>
    <row r="61" spans="1:18" ht="50.25" hidden="1" customHeight="1" x14ac:dyDescent="0.25">
      <c r="A61" s="194" t="s">
        <v>2699</v>
      </c>
      <c r="B61" s="209" t="s">
        <v>2700</v>
      </c>
      <c r="C61" s="199" t="s">
        <v>486</v>
      </c>
      <c r="D61" s="200" t="s">
        <v>183</v>
      </c>
      <c r="E61" s="201">
        <v>2015</v>
      </c>
      <c r="F61" s="197" t="s">
        <v>2622</v>
      </c>
      <c r="G61" s="197" t="s">
        <v>5593</v>
      </c>
      <c r="H61" s="197" t="s">
        <v>5594</v>
      </c>
      <c r="I61" s="197" t="s">
        <v>5595</v>
      </c>
      <c r="J61" s="202">
        <v>12</v>
      </c>
      <c r="K61" s="203">
        <v>3</v>
      </c>
      <c r="L61" s="203">
        <v>6</v>
      </c>
      <c r="M61" s="203">
        <v>9</v>
      </c>
      <c r="N61" s="203">
        <v>12</v>
      </c>
      <c r="O61" s="257"/>
      <c r="P61" s="264" t="str">
        <f t="shared" si="0"/>
        <v xml:space="preserve">MR2050201 - Gestionar la implementación de una política integral para la recuperación, proteccion  y conservación del recurso hídrico en el Departamento del Valle del Cauca </v>
      </c>
      <c r="Q61" s="264" t="str">
        <f t="shared" si="1"/>
        <v>MR2050201</v>
      </c>
      <c r="R61" s="264" t="str">
        <f t="shared" si="2"/>
        <v xml:space="preserve">Gestionar la implementación de una política integral para la recuperación, proteccion  y conservación del recurso hídrico en el Departamento del Valle del Cauca </v>
      </c>
    </row>
    <row r="62" spans="1:18" ht="50.25" hidden="1" customHeight="1" x14ac:dyDescent="0.25">
      <c r="A62" s="194" t="s">
        <v>2764</v>
      </c>
      <c r="B62" s="234" t="s">
        <v>2765</v>
      </c>
      <c r="C62" s="199" t="s">
        <v>486</v>
      </c>
      <c r="D62" s="200" t="s">
        <v>240</v>
      </c>
      <c r="E62" s="201">
        <v>2015</v>
      </c>
      <c r="F62" s="197" t="s">
        <v>2622</v>
      </c>
      <c r="G62" s="197" t="s">
        <v>5596</v>
      </c>
      <c r="H62" s="197" t="s">
        <v>2689</v>
      </c>
      <c r="I62" s="197" t="s">
        <v>5597</v>
      </c>
      <c r="J62" s="202">
        <v>1</v>
      </c>
      <c r="K62" s="203">
        <v>0</v>
      </c>
      <c r="L62" s="203">
        <v>1</v>
      </c>
      <c r="M62" s="203">
        <v>0</v>
      </c>
      <c r="N62" s="203">
        <v>0</v>
      </c>
      <c r="O62" s="257"/>
      <c r="P62" s="264" t="str">
        <f t="shared" si="0"/>
        <v>MR2050301 - Implementar una política departamental de educación ambiental integrar en el Departamento del Valle del Cauca.</v>
      </c>
      <c r="Q62" s="264" t="str">
        <f t="shared" si="1"/>
        <v>MR2050301</v>
      </c>
      <c r="R62" s="264" t="str">
        <f t="shared" si="2"/>
        <v>Implementar una política departamental de educación ambiental integrar en el Departamento del Valle del Cauca.</v>
      </c>
    </row>
    <row r="63" spans="1:18" ht="50.25" hidden="1" customHeight="1" x14ac:dyDescent="0.25">
      <c r="A63" s="194" t="s">
        <v>2839</v>
      </c>
      <c r="B63" s="209" t="s">
        <v>2840</v>
      </c>
      <c r="C63" s="199" t="s">
        <v>2861</v>
      </c>
      <c r="D63" s="200" t="s">
        <v>183</v>
      </c>
      <c r="E63" s="201">
        <v>2015</v>
      </c>
      <c r="F63" s="197" t="s">
        <v>242</v>
      </c>
      <c r="G63" s="197" t="s">
        <v>5598</v>
      </c>
      <c r="H63" s="197" t="s">
        <v>5599</v>
      </c>
      <c r="I63" s="197" t="s">
        <v>5600</v>
      </c>
      <c r="J63" s="203">
        <v>0.1</v>
      </c>
      <c r="K63" s="203">
        <v>2.5000000000000001E-2</v>
      </c>
      <c r="L63" s="203">
        <v>0.05</v>
      </c>
      <c r="M63" s="203">
        <v>7.4999999999999997E-2</v>
      </c>
      <c r="N63" s="203">
        <v>0.1</v>
      </c>
      <c r="O63" s="257"/>
      <c r="P63" s="264" t="str">
        <f t="shared" si="0"/>
        <v>MR2060101 - Aumentar en 10% la cobertura de matrícula de educación superior en el Valle del Cauca durante el período de gobierno.</v>
      </c>
      <c r="Q63" s="264" t="str">
        <f t="shared" si="1"/>
        <v>MR2060101</v>
      </c>
      <c r="R63" s="264" t="str">
        <f t="shared" si="2"/>
        <v>Aumentar en 10% la cobertura de matrícula de educación superior en el Valle del Cauca durante el período de gobierno.</v>
      </c>
    </row>
    <row r="64" spans="1:18" ht="50.25" hidden="1" customHeight="1" x14ac:dyDescent="0.25">
      <c r="A64" s="194" t="s">
        <v>2852</v>
      </c>
      <c r="B64" s="227" t="s">
        <v>2853</v>
      </c>
      <c r="C64" s="222" t="s">
        <v>589</v>
      </c>
      <c r="D64" s="223" t="s">
        <v>183</v>
      </c>
      <c r="E64" s="224">
        <v>2015</v>
      </c>
      <c r="F64" s="220" t="s">
        <v>1216</v>
      </c>
      <c r="G64" s="220" t="s">
        <v>5601</v>
      </c>
      <c r="H64" s="220" t="s">
        <v>5602</v>
      </c>
      <c r="I64" s="220" t="s">
        <v>5603</v>
      </c>
      <c r="J64" s="226">
        <v>1090</v>
      </c>
      <c r="K64" s="226">
        <v>150</v>
      </c>
      <c r="L64" s="226">
        <v>450</v>
      </c>
      <c r="M64" s="226">
        <v>750</v>
      </c>
      <c r="N64" s="226">
        <v>1090</v>
      </c>
      <c r="O64" s="259"/>
      <c r="P64" s="264" t="str">
        <f t="shared" si="0"/>
        <v>MR2060102 - Beneficiar a 1090 estudiantes de las instituciones educativas oficiales egresados de la educación media, con becas para el fomento de competencias técnicas (500 estudiantes), tecnológicas  (500 estudiantes), y profesionales (90 estudiantes) del Valle del Cauca</v>
      </c>
      <c r="Q64" s="264" t="str">
        <f t="shared" si="1"/>
        <v>MR2060102</v>
      </c>
      <c r="R64" s="264" t="str">
        <f t="shared" si="2"/>
        <v>Beneficiar a 1090 estudiantes de las instituciones educativas oficiales egresados de la educación media, con becas para el fomento de competencias técnicas (500 estudiantes), tecnológicas  (500 estudiantes), y profesionales (90 estudiantes) del Valle del Cauca</v>
      </c>
    </row>
    <row r="65" spans="1:18" ht="50.25" hidden="1" customHeight="1" x14ac:dyDescent="0.25">
      <c r="A65" s="194" t="s">
        <v>2902</v>
      </c>
      <c r="B65" s="227" t="s">
        <v>2903</v>
      </c>
      <c r="C65" s="222" t="s">
        <v>589</v>
      </c>
      <c r="D65" s="223" t="s">
        <v>183</v>
      </c>
      <c r="E65" s="224">
        <v>2015</v>
      </c>
      <c r="F65" s="220" t="s">
        <v>1216</v>
      </c>
      <c r="G65" s="220" t="s">
        <v>5604</v>
      </c>
      <c r="H65" s="220" t="s">
        <v>5605</v>
      </c>
      <c r="I65" s="220" t="s">
        <v>5606</v>
      </c>
      <c r="J65" s="226">
        <v>1</v>
      </c>
      <c r="K65" s="226">
        <v>0.25</v>
      </c>
      <c r="L65" s="226">
        <v>0.5</v>
      </c>
      <c r="M65" s="226">
        <v>0.75</v>
      </c>
      <c r="N65" s="226">
        <v>0.5</v>
      </c>
      <c r="O65" s="259"/>
      <c r="P65" s="264" t="str">
        <f t="shared" si="0"/>
        <v>MR2060201 - Aumentar en un punto porcentual el puntaje promedio obtenido en ingles en las pruebas saber 11 por los estudiantes de los establecimientos educativos oficiales de los municipios no certificados en el período de gobierno. (Educación)</v>
      </c>
      <c r="Q65" s="264" t="str">
        <f t="shared" si="1"/>
        <v>MR2060201</v>
      </c>
      <c r="R65" s="264" t="str">
        <f t="shared" si="2"/>
        <v>Aumentar en un punto porcentual el puntaje promedio obtenido en ingles en las pruebas saber 11 por los estudiantes de los establecimientos educativos oficiales de los municipios no certificados en el período de gobierno. (Educación)</v>
      </c>
    </row>
    <row r="66" spans="1:18" ht="50.25" hidden="1" customHeight="1" x14ac:dyDescent="0.25">
      <c r="A66" s="194" t="s">
        <v>2960</v>
      </c>
      <c r="B66" s="209" t="s">
        <v>2961</v>
      </c>
      <c r="C66" s="199" t="s">
        <v>1113</v>
      </c>
      <c r="D66" s="200" t="s">
        <v>183</v>
      </c>
      <c r="E66" s="201">
        <v>2015</v>
      </c>
      <c r="F66" s="197" t="s">
        <v>242</v>
      </c>
      <c r="G66" s="197" t="s">
        <v>5607</v>
      </c>
      <c r="H66" s="197" t="s">
        <v>5608</v>
      </c>
      <c r="I66" s="197" t="s">
        <v>1118</v>
      </c>
      <c r="J66" s="202">
        <v>30</v>
      </c>
      <c r="K66" s="203">
        <v>7</v>
      </c>
      <c r="L66" s="203">
        <v>15</v>
      </c>
      <c r="M66" s="203">
        <v>22</v>
      </c>
      <c r="N66" s="203">
        <v>30</v>
      </c>
      <c r="O66" s="257"/>
      <c r="P66" s="264" t="str">
        <f t="shared" si="0"/>
        <v>MR2060301 - Aumentar en 30 nuevos deportistas Vallecaucanos  participantes en competencias  internacionales</v>
      </c>
      <c r="Q66" s="264" t="str">
        <f t="shared" si="1"/>
        <v>MR2060301</v>
      </c>
      <c r="R66" s="264" t="str">
        <f t="shared" si="2"/>
        <v>Aumentar en 30 nuevos deportistas Vallecaucanos  participantes en competencias  internacionales</v>
      </c>
    </row>
    <row r="67" spans="1:18" ht="50.25" hidden="1" customHeight="1" x14ac:dyDescent="0.25">
      <c r="A67" s="194" t="s">
        <v>2983</v>
      </c>
      <c r="B67" s="209" t="s">
        <v>2984</v>
      </c>
      <c r="C67" s="199" t="s">
        <v>486</v>
      </c>
      <c r="D67" s="200" t="s">
        <v>183</v>
      </c>
      <c r="E67" s="201">
        <v>2015</v>
      </c>
      <c r="F67" s="197" t="s">
        <v>2374</v>
      </c>
      <c r="G67" s="197" t="s">
        <v>5609</v>
      </c>
      <c r="H67" s="197" t="s">
        <v>5610</v>
      </c>
      <c r="I67" s="235" t="s">
        <v>5611</v>
      </c>
      <c r="J67" s="202">
        <v>10</v>
      </c>
      <c r="K67" s="203">
        <v>2.5</v>
      </c>
      <c r="L67" s="203">
        <v>5</v>
      </c>
      <c r="M67" s="203">
        <v>7.5</v>
      </c>
      <c r="N67" s="203">
        <v>10</v>
      </c>
      <c r="O67" s="257"/>
      <c r="P67" s="264" t="str">
        <f t="shared" si="0"/>
        <v>MR2070101 - Aumentar 10% área sembrada de los sistemas productivos agropecuarios durante el cuatrenio.</v>
      </c>
      <c r="Q67" s="264" t="str">
        <f t="shared" si="1"/>
        <v>MR2070101</v>
      </c>
      <c r="R67" s="264" t="str">
        <f t="shared" si="2"/>
        <v>Aumentar 10% área sembrada de los sistemas productivos agropecuarios durante el cuatrenio.</v>
      </c>
    </row>
    <row r="68" spans="1:18" ht="50.25" hidden="1" customHeight="1" x14ac:dyDescent="0.25">
      <c r="A68" s="194" t="s">
        <v>3038</v>
      </c>
      <c r="B68" s="209" t="s">
        <v>3039</v>
      </c>
      <c r="C68" s="199" t="s">
        <v>564</v>
      </c>
      <c r="D68" s="200" t="s">
        <v>183</v>
      </c>
      <c r="E68" s="201">
        <v>2015</v>
      </c>
      <c r="F68" s="197" t="s">
        <v>2269</v>
      </c>
      <c r="G68" s="197" t="s">
        <v>5612</v>
      </c>
      <c r="H68" s="197" t="s">
        <v>5613</v>
      </c>
      <c r="I68" s="197" t="s">
        <v>5614</v>
      </c>
      <c r="J68" s="202">
        <v>2000</v>
      </c>
      <c r="K68" s="203">
        <v>200</v>
      </c>
      <c r="L68" s="203">
        <v>1000</v>
      </c>
      <c r="M68" s="203">
        <v>1800</v>
      </c>
      <c r="N68" s="203">
        <v>2000</v>
      </c>
      <c r="O68" s="257"/>
      <c r="P68" s="264" t="str">
        <f t="shared" si="0"/>
        <v>MR2070201 -  Incluir 2000 unidades productivas en procesos de Desarrollo Económico Local, en tres (3) subregiones del Departamento, durante el cuatrienio</v>
      </c>
      <c r="Q68" s="264" t="str">
        <f t="shared" si="1"/>
        <v>MR2070201</v>
      </c>
      <c r="R68" s="264" t="str">
        <f t="shared" si="2"/>
        <v xml:space="preserve"> Incluir 2000 unidades productivas en procesos de Desarrollo Económico Local, en tres (3) subregiones del Departamento, durante el cuatrienio</v>
      </c>
    </row>
    <row r="69" spans="1:18" ht="50.25" hidden="1" customHeight="1" x14ac:dyDescent="0.25">
      <c r="A69" s="194" t="s">
        <v>3056</v>
      </c>
      <c r="B69" s="209" t="s">
        <v>3057</v>
      </c>
      <c r="C69" s="199" t="s">
        <v>2349</v>
      </c>
      <c r="D69" s="200" t="s">
        <v>183</v>
      </c>
      <c r="E69" s="201"/>
      <c r="F69" s="197" t="s">
        <v>186</v>
      </c>
      <c r="G69" s="197" t="s">
        <v>5615</v>
      </c>
      <c r="H69" s="197" t="s">
        <v>5616</v>
      </c>
      <c r="I69" s="197" t="s">
        <v>5617</v>
      </c>
      <c r="J69" s="203">
        <v>3</v>
      </c>
      <c r="K69" s="203"/>
      <c r="L69" s="236">
        <v>1</v>
      </c>
      <c r="M69" s="236">
        <v>2</v>
      </c>
      <c r="N69" s="236">
        <v>3</v>
      </c>
      <c r="O69" s="257"/>
      <c r="P69" s="264" t="str">
        <f t="shared" ref="P69:P132" si="3">CONCATENATE(A69," - ",B69)</f>
        <v>MR2070301 - Posicionar al Valle del Cauca como uno de los 3 mejores destinos turísticos en Colombia.</v>
      </c>
      <c r="Q69" s="264" t="str">
        <f t="shared" ref="Q69:Q132" si="4">A69</f>
        <v>MR2070301</v>
      </c>
      <c r="R69" s="264" t="str">
        <f t="shared" ref="R69:R132" si="5">B69</f>
        <v>Posicionar al Valle del Cauca como uno de los 3 mejores destinos turísticos en Colombia.</v>
      </c>
    </row>
    <row r="70" spans="1:18" ht="50.25" hidden="1" customHeight="1" x14ac:dyDescent="0.25">
      <c r="A70" s="194" t="s">
        <v>3100</v>
      </c>
      <c r="B70" s="209" t="s">
        <v>3101</v>
      </c>
      <c r="C70" s="199" t="s">
        <v>1800</v>
      </c>
      <c r="D70" s="200" t="s">
        <v>183</v>
      </c>
      <c r="E70" s="201">
        <v>2015</v>
      </c>
      <c r="F70" s="197" t="s">
        <v>186</v>
      </c>
      <c r="G70" s="197" t="s">
        <v>5618</v>
      </c>
      <c r="H70" s="197" t="s">
        <v>5619</v>
      </c>
      <c r="I70" s="197" t="s">
        <v>5620</v>
      </c>
      <c r="J70" s="202">
        <v>10</v>
      </c>
      <c r="K70" s="203">
        <v>0</v>
      </c>
      <c r="L70" s="203">
        <v>0</v>
      </c>
      <c r="M70" s="203">
        <v>0</v>
      </c>
      <c r="N70" s="203">
        <v>10</v>
      </c>
      <c r="O70" s="257"/>
      <c r="P70" s="264" t="str">
        <f t="shared" si="3"/>
        <v xml:space="preserve">MR2070302 - Incrementar en un 10% el número de personas que acceden a las diferentes manifestaciones artísticas y culturales durante el periodo de gobierno. </v>
      </c>
      <c r="Q70" s="264" t="str">
        <f t="shared" si="4"/>
        <v>MR2070302</v>
      </c>
      <c r="R70" s="264" t="str">
        <f t="shared" si="5"/>
        <v xml:space="preserve">Incrementar en un 10% el número de personas que acceden a las diferentes manifestaciones artísticas y culturales durante el periodo de gobierno. </v>
      </c>
    </row>
    <row r="71" spans="1:18" ht="50.25" hidden="1" customHeight="1" x14ac:dyDescent="0.25">
      <c r="A71" s="193" t="s">
        <v>3224</v>
      </c>
      <c r="B71" s="209" t="s">
        <v>3225</v>
      </c>
      <c r="C71" s="199" t="s">
        <v>1032</v>
      </c>
      <c r="D71" s="200" t="s">
        <v>183</v>
      </c>
      <c r="E71" s="201">
        <v>2015</v>
      </c>
      <c r="F71" s="197" t="s">
        <v>2230</v>
      </c>
      <c r="G71" s="197" t="s">
        <v>5621</v>
      </c>
      <c r="H71" s="197" t="s">
        <v>5622</v>
      </c>
      <c r="I71" s="197" t="s">
        <v>5623</v>
      </c>
      <c r="J71" s="202">
        <v>1</v>
      </c>
      <c r="K71" s="203">
        <v>0</v>
      </c>
      <c r="L71" s="203">
        <v>0.3</v>
      </c>
      <c r="M71" s="203">
        <v>0.5</v>
      </c>
      <c r="N71" s="203">
        <v>1</v>
      </c>
      <c r="O71" s="257"/>
      <c r="P71" s="264" t="str">
        <f t="shared" si="3"/>
        <v>MR2070401 - Disminuir la Tasa de desempleo en 1% en el departamento durante el período de gobierno</v>
      </c>
      <c r="Q71" s="264" t="str">
        <f t="shared" si="4"/>
        <v>MR2070401</v>
      </c>
      <c r="R71" s="264" t="str">
        <f t="shared" si="5"/>
        <v>Disminuir la Tasa de desempleo en 1% en el departamento durante el período de gobierno</v>
      </c>
    </row>
    <row r="72" spans="1:18" ht="50.25" hidden="1" customHeight="1" x14ac:dyDescent="0.25">
      <c r="A72" s="193" t="s">
        <v>3234</v>
      </c>
      <c r="B72" s="209" t="s">
        <v>3235</v>
      </c>
      <c r="C72" s="199" t="s">
        <v>1032</v>
      </c>
      <c r="D72" s="200" t="s">
        <v>183</v>
      </c>
      <c r="E72" s="201">
        <v>2015</v>
      </c>
      <c r="F72" s="197" t="s">
        <v>3245</v>
      </c>
      <c r="G72" s="197" t="s">
        <v>5624</v>
      </c>
      <c r="H72" s="197" t="s">
        <v>5625</v>
      </c>
      <c r="I72" s="197" t="s">
        <v>5626</v>
      </c>
      <c r="J72" s="202">
        <v>2</v>
      </c>
      <c r="K72" s="203">
        <v>0</v>
      </c>
      <c r="L72" s="203">
        <v>0</v>
      </c>
      <c r="M72" s="203">
        <v>1</v>
      </c>
      <c r="N72" s="203">
        <v>2</v>
      </c>
      <c r="O72" s="257"/>
      <c r="P72" s="264" t="str">
        <f t="shared" si="3"/>
        <v xml:space="preserve">MR2080101 - Priorizar y aprobar 2 de los proyectos financiados por el Fondo CTeI del Valle del Cauca que logren solicitar  patentes  durante el cuatrenio. </v>
      </c>
      <c r="Q72" s="264" t="str">
        <f t="shared" si="4"/>
        <v>MR2080101</v>
      </c>
      <c r="R72" s="264" t="str">
        <f t="shared" si="5"/>
        <v xml:space="preserve">Priorizar y aprobar 2 de los proyectos financiados por el Fondo CTeI del Valle del Cauca que logren solicitar  patentes  durante el cuatrenio. </v>
      </c>
    </row>
    <row r="73" spans="1:18" ht="50.25" hidden="1" customHeight="1" x14ac:dyDescent="0.25">
      <c r="A73" s="194" t="s">
        <v>3243</v>
      </c>
      <c r="B73" s="209" t="s">
        <v>3244</v>
      </c>
      <c r="C73" s="199" t="s">
        <v>3283</v>
      </c>
      <c r="D73" s="200" t="s">
        <v>183</v>
      </c>
      <c r="E73" s="201">
        <v>2015</v>
      </c>
      <c r="F73" s="197" t="s">
        <v>242</v>
      </c>
      <c r="G73" s="197" t="s">
        <v>5627</v>
      </c>
      <c r="H73" s="197" t="s">
        <v>5628</v>
      </c>
      <c r="I73" s="197" t="s">
        <v>5096</v>
      </c>
      <c r="J73" s="202">
        <v>0.1</v>
      </c>
      <c r="K73" s="203">
        <v>0.25</v>
      </c>
      <c r="L73" s="203">
        <v>0.5</v>
      </c>
      <c r="M73" s="203">
        <v>0.75</v>
      </c>
      <c r="N73" s="203">
        <v>0.1</v>
      </c>
      <c r="O73" s="257"/>
      <c r="P73" s="264" t="str">
        <f t="shared" si="3"/>
        <v>MR2080102 - Ampliar en 2 la plataforma para la oferta de contenidos digitales durante el periodo de gobierno</v>
      </c>
      <c r="Q73" s="264" t="str">
        <f t="shared" si="4"/>
        <v>MR2080102</v>
      </c>
      <c r="R73" s="264" t="str">
        <f t="shared" si="5"/>
        <v>Ampliar en 2 la plataforma para la oferta de contenidos digitales durante el periodo de gobierno</v>
      </c>
    </row>
    <row r="74" spans="1:18" ht="50.25" hidden="1" customHeight="1" x14ac:dyDescent="0.25">
      <c r="A74" s="194" t="s">
        <v>5629</v>
      </c>
      <c r="B74" s="190" t="s">
        <v>5630</v>
      </c>
      <c r="C74" s="211" t="s">
        <v>1032</v>
      </c>
      <c r="D74" s="230" t="s">
        <v>183</v>
      </c>
      <c r="E74" s="231">
        <v>2015</v>
      </c>
      <c r="F74" s="210" t="s">
        <v>3245</v>
      </c>
      <c r="G74" s="210" t="s">
        <v>5631</v>
      </c>
      <c r="H74" s="210" t="s">
        <v>5632</v>
      </c>
      <c r="I74" s="210" t="s">
        <v>5633</v>
      </c>
      <c r="J74" s="232">
        <v>5</v>
      </c>
      <c r="K74" s="233">
        <v>0</v>
      </c>
      <c r="L74" s="233">
        <v>0</v>
      </c>
      <c r="M74" s="233">
        <v>2</v>
      </c>
      <c r="N74" s="233">
        <v>5</v>
      </c>
      <c r="O74" s="260"/>
      <c r="P74" s="264" t="str">
        <f t="shared" si="3"/>
        <v>MR2080103 - Apoyar  la publicación de 5 artículos científicos en revistas indexadas durante el período de gobierno</v>
      </c>
      <c r="Q74" s="264" t="str">
        <f t="shared" si="4"/>
        <v>MR2080103</v>
      </c>
      <c r="R74" s="264" t="str">
        <f t="shared" si="5"/>
        <v>Apoyar  la publicación de 5 artículos científicos en revistas indexadas durante el período de gobierno</v>
      </c>
    </row>
    <row r="75" spans="1:18" ht="50.25" hidden="1" customHeight="1" x14ac:dyDescent="0.25">
      <c r="A75" s="194" t="s">
        <v>3267</v>
      </c>
      <c r="B75" s="238" t="s">
        <v>3268</v>
      </c>
      <c r="C75" s="239" t="s">
        <v>486</v>
      </c>
      <c r="D75" s="240"/>
      <c r="E75" s="241"/>
      <c r="F75" s="237"/>
      <c r="G75" s="237"/>
      <c r="H75" s="237"/>
      <c r="I75" s="237"/>
      <c r="J75" s="242"/>
      <c r="K75" s="243"/>
      <c r="L75" s="243"/>
      <c r="M75" s="243"/>
      <c r="N75" s="243"/>
      <c r="O75" s="261"/>
      <c r="P75" s="264" t="str">
        <f t="shared" si="3"/>
        <v>MR2080104 - Apoyar 4 iniciativas productivas fundamentadas en ciencia, tecnologia e innovación para productos agropecuarios</v>
      </c>
      <c r="Q75" s="264" t="str">
        <f t="shared" si="4"/>
        <v>MR2080104</v>
      </c>
      <c r="R75" s="264" t="str">
        <f t="shared" si="5"/>
        <v>Apoyar 4 iniciativas productivas fundamentadas en ciencia, tecnologia e innovación para productos agropecuarios</v>
      </c>
    </row>
    <row r="76" spans="1:18" ht="50.25" hidden="1" customHeight="1" x14ac:dyDescent="0.25">
      <c r="A76" s="194" t="s">
        <v>3311</v>
      </c>
      <c r="B76" s="209" t="s">
        <v>3312</v>
      </c>
      <c r="C76" s="199" t="s">
        <v>1368</v>
      </c>
      <c r="D76" s="200" t="s">
        <v>183</v>
      </c>
      <c r="E76" s="201">
        <v>2015</v>
      </c>
      <c r="F76" s="197" t="s">
        <v>1371</v>
      </c>
      <c r="G76" s="197" t="s">
        <v>5634</v>
      </c>
      <c r="H76" s="197" t="s">
        <v>5635</v>
      </c>
      <c r="I76" s="197" t="s">
        <v>5636</v>
      </c>
      <c r="J76" s="203">
        <v>1.87</v>
      </c>
      <c r="K76" s="203">
        <v>1</v>
      </c>
      <c r="L76" s="203">
        <v>1.3</v>
      </c>
      <c r="M76" s="203">
        <v>1.5</v>
      </c>
      <c r="N76" s="203">
        <v>1.87</v>
      </c>
      <c r="O76" s="257"/>
      <c r="P76" s="264" t="str">
        <f t="shared" si="3"/>
        <v>MR2080201 - Aumentar la Población con suscripción a internet en un 1,87% en el período de gobierno.</v>
      </c>
      <c r="Q76" s="264" t="str">
        <f t="shared" si="4"/>
        <v>MR2080201</v>
      </c>
      <c r="R76" s="264" t="str">
        <f t="shared" si="5"/>
        <v>Aumentar la Población con suscripción a internet en un 1,87% en el período de gobierno.</v>
      </c>
    </row>
    <row r="77" spans="1:18" ht="50.25" hidden="1" customHeight="1" x14ac:dyDescent="0.25">
      <c r="A77" s="194" t="s">
        <v>3410</v>
      </c>
      <c r="B77" s="227" t="s">
        <v>5637</v>
      </c>
      <c r="C77" s="222" t="s">
        <v>589</v>
      </c>
      <c r="D77" s="223" t="s">
        <v>183</v>
      </c>
      <c r="E77" s="224">
        <v>2015</v>
      </c>
      <c r="F77" s="220" t="s">
        <v>1216</v>
      </c>
      <c r="G77" s="220" t="s">
        <v>5638</v>
      </c>
      <c r="H77" s="220" t="s">
        <v>5639</v>
      </c>
      <c r="I77" s="220" t="s">
        <v>5640</v>
      </c>
      <c r="J77" s="226"/>
      <c r="K77" s="226"/>
      <c r="L77" s="226"/>
      <c r="M77" s="226"/>
      <c r="N77" s="226"/>
      <c r="O77" s="259"/>
      <c r="P77" s="264" t="str">
        <f t="shared" si="3"/>
        <v>MR2090101 - Impulsar en el 100% de las instituciones educativas de los municipios no certificados del Valle del Cauca, la cultura del emprendimiento y la innovación, durante el periódo de gobierno. (municipios no certificados donde presta  el servicio la Secretaría de Educación Departamental)</v>
      </c>
      <c r="Q77" s="264" t="str">
        <f t="shared" si="4"/>
        <v>MR2090101</v>
      </c>
      <c r="R77" s="264" t="str">
        <f t="shared" si="5"/>
        <v>Impulsar en el 100% de las instituciones educativas de los municipios no certificados del Valle del Cauca, la cultura del emprendimiento y la innovación, durante el periódo de gobierno. (municipios no certificados donde presta  el servicio la Secretaría de Educación Departamental)</v>
      </c>
    </row>
    <row r="78" spans="1:18" ht="50.25" hidden="1" customHeight="1" x14ac:dyDescent="0.25">
      <c r="A78" s="194" t="s">
        <v>3397</v>
      </c>
      <c r="B78" s="190" t="s">
        <v>3398</v>
      </c>
      <c r="C78" s="211" t="s">
        <v>1032</v>
      </c>
      <c r="D78" s="230" t="s">
        <v>183</v>
      </c>
      <c r="E78" s="231">
        <v>2015</v>
      </c>
      <c r="F78" s="210" t="s">
        <v>3245</v>
      </c>
      <c r="G78" s="210" t="s">
        <v>5641</v>
      </c>
      <c r="H78" s="210" t="s">
        <v>5642</v>
      </c>
      <c r="I78" s="210" t="s">
        <v>5643</v>
      </c>
      <c r="J78" s="232">
        <v>10</v>
      </c>
      <c r="K78" s="233">
        <v>1.24</v>
      </c>
      <c r="L78" s="233">
        <v>3.75</v>
      </c>
      <c r="M78" s="233">
        <v>6.71</v>
      </c>
      <c r="N78" s="233">
        <v>10</v>
      </c>
      <c r="O78" s="260"/>
      <c r="P78" s="264" t="str">
        <f t="shared" si="3"/>
        <v>MR2090102 - Aumentar en 10% el número de sociedades comerciales nuevas constituidas y/o formalizadas durante el período de gobierno</v>
      </c>
      <c r="Q78" s="264" t="str">
        <f t="shared" si="4"/>
        <v>MR2090102</v>
      </c>
      <c r="R78" s="264" t="str">
        <f t="shared" si="5"/>
        <v>Aumentar en 10% el número de sociedades comerciales nuevas constituidas y/o formalizadas durante el período de gobierno</v>
      </c>
    </row>
    <row r="79" spans="1:18" ht="50.25" hidden="1" customHeight="1" x14ac:dyDescent="0.25">
      <c r="A79" s="195" t="s">
        <v>3465</v>
      </c>
      <c r="B79" s="196" t="s">
        <v>3466</v>
      </c>
      <c r="C79" s="211" t="s">
        <v>1032</v>
      </c>
      <c r="D79" s="230" t="s">
        <v>183</v>
      </c>
      <c r="E79" s="231">
        <v>2015</v>
      </c>
      <c r="F79" s="210" t="s">
        <v>186</v>
      </c>
      <c r="G79" s="210" t="s">
        <v>5644</v>
      </c>
      <c r="H79" s="210" t="s">
        <v>5645</v>
      </c>
      <c r="I79" s="210" t="s">
        <v>5646</v>
      </c>
      <c r="J79" s="232">
        <v>0.25</v>
      </c>
      <c r="K79" s="233">
        <v>0.1</v>
      </c>
      <c r="L79" s="233">
        <v>0.2</v>
      </c>
      <c r="M79" s="233">
        <v>0.22</v>
      </c>
      <c r="N79" s="233">
        <v>0.25</v>
      </c>
      <c r="O79" s="260"/>
      <c r="P79" s="264" t="str">
        <f t="shared" si="3"/>
        <v>MR3010101 - Mejorar en un 25% las condiciones para la toma de decisiones durante el cuatrienio</v>
      </c>
      <c r="Q79" s="264" t="str">
        <f t="shared" si="4"/>
        <v>MR3010101</v>
      </c>
      <c r="R79" s="264" t="str">
        <f t="shared" si="5"/>
        <v>Mejorar en un 25% las condiciones para la toma de decisiones durante el cuatrienio</v>
      </c>
    </row>
    <row r="80" spans="1:18" ht="50.25" hidden="1" customHeight="1" x14ac:dyDescent="0.25">
      <c r="A80" s="192" t="s">
        <v>3505</v>
      </c>
      <c r="B80" s="227" t="s">
        <v>3506</v>
      </c>
      <c r="C80" s="222" t="s">
        <v>589</v>
      </c>
      <c r="D80" s="223" t="s">
        <v>183</v>
      </c>
      <c r="E80" s="224"/>
      <c r="F80" s="220" t="s">
        <v>1216</v>
      </c>
      <c r="G80" s="220" t="s">
        <v>5647</v>
      </c>
      <c r="H80" s="220" t="s">
        <v>5648</v>
      </c>
      <c r="I80" s="220" t="s">
        <v>5649</v>
      </c>
      <c r="J80" s="226">
        <v>1</v>
      </c>
      <c r="K80" s="226">
        <v>0.25</v>
      </c>
      <c r="L80" s="226">
        <v>0.5</v>
      </c>
      <c r="M80" s="226">
        <v>0.75</v>
      </c>
      <c r="N80" s="226">
        <v>1</v>
      </c>
      <c r="O80" s="259"/>
      <c r="P80" s="264" t="str">
        <f t="shared" si="3"/>
        <v>MR3010102 - Implementar un programa de cualificación del Talento Humano dirigido al personal administrativo de los establecimientos educativos oficiales y nivel central que permitan el mejoramiento de competencias funcionales y comportamentales.</v>
      </c>
      <c r="Q80" s="264" t="str">
        <f t="shared" si="4"/>
        <v>MR3010102</v>
      </c>
      <c r="R80" s="264" t="str">
        <f t="shared" si="5"/>
        <v>Implementar un programa de cualificación del Talento Humano dirigido al personal administrativo de los establecimientos educativos oficiales y nivel central que permitan el mejoramiento de competencias funcionales y comportamentales.</v>
      </c>
    </row>
    <row r="81" spans="1:18" ht="50.25" hidden="1" customHeight="1" x14ac:dyDescent="0.25">
      <c r="A81" s="192" t="s">
        <v>3521</v>
      </c>
      <c r="B81" s="227" t="s">
        <v>3522</v>
      </c>
      <c r="C81" s="222" t="s">
        <v>589</v>
      </c>
      <c r="D81" s="223" t="s">
        <v>183</v>
      </c>
      <c r="E81" s="224">
        <v>2015</v>
      </c>
      <c r="F81" s="220" t="s">
        <v>1216</v>
      </c>
      <c r="G81" s="244" t="s">
        <v>5650</v>
      </c>
      <c r="H81" s="220" t="s">
        <v>5651</v>
      </c>
      <c r="I81" s="220" t="s">
        <v>5652</v>
      </c>
      <c r="J81" s="226">
        <v>80</v>
      </c>
      <c r="K81" s="226">
        <v>75</v>
      </c>
      <c r="L81" s="226">
        <v>76</v>
      </c>
      <c r="M81" s="226">
        <v>78</v>
      </c>
      <c r="N81" s="226">
        <v>80</v>
      </c>
      <c r="O81" s="259"/>
      <c r="P81" s="264" t="str">
        <f t="shared" si="3"/>
        <v>MR3010103 - Aumentar al 80% el nivel de satisfacción de los usuarios de la Secretaria de Educación Departamental, respecto a la prestación del servicio, durante el periodo de gobierno</v>
      </c>
      <c r="Q81" s="264" t="str">
        <f t="shared" si="4"/>
        <v>MR3010103</v>
      </c>
      <c r="R81" s="264" t="str">
        <f t="shared" si="5"/>
        <v>Aumentar al 80% el nivel de satisfacción de los usuarios de la Secretaria de Educación Departamental, respecto a la prestación del servicio, durante el periodo de gobierno</v>
      </c>
    </row>
    <row r="82" spans="1:18" ht="50.25" hidden="1" customHeight="1" x14ac:dyDescent="0.25">
      <c r="A82" s="195" t="s">
        <v>3554</v>
      </c>
      <c r="B82" s="196" t="s">
        <v>3555</v>
      </c>
      <c r="C82" s="211" t="s">
        <v>1032</v>
      </c>
      <c r="D82" s="230" t="s">
        <v>183</v>
      </c>
      <c r="E82" s="231">
        <v>2015</v>
      </c>
      <c r="F82" s="210" t="s">
        <v>186</v>
      </c>
      <c r="G82" s="210" t="s">
        <v>5653</v>
      </c>
      <c r="H82" s="210" t="s">
        <v>5654</v>
      </c>
      <c r="I82" s="210" t="s">
        <v>5655</v>
      </c>
      <c r="J82" s="232">
        <v>0.8</v>
      </c>
      <c r="K82" s="233">
        <v>0.68</v>
      </c>
      <c r="L82" s="233">
        <v>0.7</v>
      </c>
      <c r="M82" s="233">
        <v>0.75</v>
      </c>
      <c r="N82" s="233">
        <v>0.8</v>
      </c>
      <c r="O82" s="260"/>
      <c r="P82" s="264" t="str">
        <f t="shared" si="3"/>
        <v>MR3010104 -  Aumentar al 80% el nivel de satisfacción de los usuarios externos respecto de la prestación efectiva de los servicios del nivel central durante el cuatrienio.</v>
      </c>
      <c r="Q82" s="264" t="str">
        <f t="shared" si="4"/>
        <v>MR3010104</v>
      </c>
      <c r="R82" s="264" t="str">
        <f t="shared" si="5"/>
        <v xml:space="preserve"> Aumentar al 80% el nivel de satisfacción de los usuarios externos respecto de la prestación efectiva de los servicios del nivel central durante el cuatrienio.</v>
      </c>
    </row>
    <row r="83" spans="1:18" ht="50.25" hidden="1" customHeight="1" x14ac:dyDescent="0.25">
      <c r="A83" s="195" t="s">
        <v>3566</v>
      </c>
      <c r="B83" s="245" t="s">
        <v>3567</v>
      </c>
      <c r="C83" s="199" t="s">
        <v>3565</v>
      </c>
      <c r="D83" s="200" t="s">
        <v>240</v>
      </c>
      <c r="E83" s="201">
        <v>2015</v>
      </c>
      <c r="F83" s="197" t="s">
        <v>3568</v>
      </c>
      <c r="G83" s="197" t="s">
        <v>5656</v>
      </c>
      <c r="H83" s="197" t="s">
        <v>5657</v>
      </c>
      <c r="I83" s="197" t="s">
        <v>5658</v>
      </c>
      <c r="J83" s="202">
        <v>1</v>
      </c>
      <c r="K83" s="203">
        <v>1</v>
      </c>
      <c r="L83" s="203">
        <v>1</v>
      </c>
      <c r="M83" s="203">
        <v>1</v>
      </c>
      <c r="N83" s="203">
        <v>1</v>
      </c>
      <c r="O83" s="257"/>
      <c r="P83" s="264" t="str">
        <f t="shared" si="3"/>
        <v>MR3010105 - Implementar una (1) estrategia de lucha contra la corrupción en cumplimiento del estatuto anticorrupción en la gobernación del Valle del Cauca, durante el período de gobierno</v>
      </c>
      <c r="Q83" s="264" t="str">
        <f t="shared" si="4"/>
        <v>MR3010105</v>
      </c>
      <c r="R83" s="264" t="str">
        <f t="shared" si="5"/>
        <v>Implementar una (1) estrategia de lucha contra la corrupción en cumplimiento del estatuto anticorrupción en la gobernación del Valle del Cauca, durante el período de gobierno</v>
      </c>
    </row>
    <row r="84" spans="1:18" ht="50.25" hidden="1" customHeight="1" x14ac:dyDescent="0.25">
      <c r="A84" s="195" t="s">
        <v>3639</v>
      </c>
      <c r="B84" s="245" t="s">
        <v>3640</v>
      </c>
      <c r="C84" s="199" t="s">
        <v>3638</v>
      </c>
      <c r="D84" s="200" t="s">
        <v>240</v>
      </c>
      <c r="E84" s="201"/>
      <c r="F84" s="197" t="s">
        <v>3623</v>
      </c>
      <c r="G84" s="197" t="s">
        <v>5659</v>
      </c>
      <c r="H84" s="197" t="s">
        <v>5660</v>
      </c>
      <c r="I84" s="197" t="s">
        <v>5661</v>
      </c>
      <c r="J84" s="202">
        <v>100</v>
      </c>
      <c r="K84" s="203">
        <v>100</v>
      </c>
      <c r="L84" s="203">
        <v>100</v>
      </c>
      <c r="M84" s="203">
        <v>100</v>
      </c>
      <c r="N84" s="203">
        <v>100</v>
      </c>
      <c r="O84" s="257"/>
      <c r="P84" s="264" t="str">
        <f t="shared" si="3"/>
        <v>MR3010106 - Ejecutar el 100% de los programas de auditoría en la Administración Central de la Gobernación del Valle del Cauca durante el período de gobierno.</v>
      </c>
      <c r="Q84" s="264" t="str">
        <f t="shared" si="4"/>
        <v>MR3010106</v>
      </c>
      <c r="R84" s="264" t="str">
        <f t="shared" si="5"/>
        <v>Ejecutar el 100% de los programas de auditoría en la Administración Central de la Gobernación del Valle del Cauca durante el período de gobierno.</v>
      </c>
    </row>
    <row r="85" spans="1:18" ht="50.25" hidden="1" customHeight="1" x14ac:dyDescent="0.25">
      <c r="A85" s="195" t="s">
        <v>3655</v>
      </c>
      <c r="B85" s="245" t="s">
        <v>3656</v>
      </c>
      <c r="C85" s="199" t="s">
        <v>3464</v>
      </c>
      <c r="D85" s="200" t="s">
        <v>183</v>
      </c>
      <c r="E85" s="201">
        <v>2015</v>
      </c>
      <c r="F85" s="197" t="s">
        <v>186</v>
      </c>
      <c r="G85" s="197" t="s">
        <v>5662</v>
      </c>
      <c r="H85" s="197" t="s">
        <v>5663</v>
      </c>
      <c r="I85" s="197" t="s">
        <v>5664</v>
      </c>
      <c r="J85" s="202">
        <v>1</v>
      </c>
      <c r="K85" s="203">
        <v>0.35</v>
      </c>
      <c r="L85" s="203">
        <v>0.55000000000000004</v>
      </c>
      <c r="M85" s="203">
        <v>0.75</v>
      </c>
      <c r="N85" s="203">
        <v>1</v>
      </c>
      <c r="O85" s="257"/>
      <c r="P85" s="264" t="str">
        <f t="shared" si="3"/>
        <v>MR3010107 - Implementar una estrategia de fortalecimiento institucional de la calidad del servicio en la Gobernación del Valle del Cauca durante el período de gobierno.</v>
      </c>
      <c r="Q85" s="264" t="str">
        <f t="shared" si="4"/>
        <v>MR3010107</v>
      </c>
      <c r="R85" s="264" t="str">
        <f t="shared" si="5"/>
        <v>Implementar una estrategia de fortalecimiento institucional de la calidad del servicio en la Gobernación del Valle del Cauca durante el período de gobierno.</v>
      </c>
    </row>
    <row r="86" spans="1:18" ht="50.25" hidden="1" customHeight="1" x14ac:dyDescent="0.25">
      <c r="A86" s="195" t="s">
        <v>3703</v>
      </c>
      <c r="B86" s="245" t="s">
        <v>3704</v>
      </c>
      <c r="C86" s="199" t="s">
        <v>3283</v>
      </c>
      <c r="D86" s="200" t="s">
        <v>183</v>
      </c>
      <c r="E86" s="201">
        <v>2015</v>
      </c>
      <c r="F86" s="197" t="s">
        <v>242</v>
      </c>
      <c r="G86" s="197" t="s">
        <v>5665</v>
      </c>
      <c r="H86" s="197" t="s">
        <v>5666</v>
      </c>
      <c r="I86" s="197" t="s">
        <v>5667</v>
      </c>
      <c r="J86" s="202">
        <v>2</v>
      </c>
      <c r="K86" s="203">
        <v>0</v>
      </c>
      <c r="L86" s="203">
        <v>1</v>
      </c>
      <c r="M86" s="203">
        <v>2</v>
      </c>
      <c r="N86" s="203">
        <v>2</v>
      </c>
      <c r="O86" s="257"/>
      <c r="P86" s="264" t="str">
        <f t="shared" si="3"/>
        <v>MR3010108 - Incrementar en un 10% la descentralización de la producción para la comunicación social de la gestión pública institucional en la Región Pacífica Colombiana.</v>
      </c>
      <c r="Q86" s="264" t="str">
        <f t="shared" si="4"/>
        <v>MR3010108</v>
      </c>
      <c r="R86" s="264" t="str">
        <f t="shared" si="5"/>
        <v>Incrementar en un 10% la descentralización de la producción para la comunicación social de la gestión pública institucional en la Región Pacífica Colombiana.</v>
      </c>
    </row>
    <row r="87" spans="1:18" ht="50.25" hidden="1" customHeight="1" x14ac:dyDescent="0.25">
      <c r="A87" s="195" t="s">
        <v>3709</v>
      </c>
      <c r="B87" s="245" t="s">
        <v>3710</v>
      </c>
      <c r="C87" s="199" t="s">
        <v>3797</v>
      </c>
      <c r="D87" s="200" t="s">
        <v>2310</v>
      </c>
      <c r="E87" s="201" t="s">
        <v>3657</v>
      </c>
      <c r="F87" s="197" t="s">
        <v>4005</v>
      </c>
      <c r="G87" s="197" t="s">
        <v>5668</v>
      </c>
      <c r="H87" s="197" t="s">
        <v>5669</v>
      </c>
      <c r="I87" s="197" t="s">
        <v>5670</v>
      </c>
      <c r="J87" s="202"/>
      <c r="K87" s="203">
        <v>40</v>
      </c>
      <c r="L87" s="203">
        <v>10</v>
      </c>
      <c r="M87" s="203">
        <v>20</v>
      </c>
      <c r="N87" s="203">
        <v>30</v>
      </c>
      <c r="O87" s="257">
        <v>40</v>
      </c>
      <c r="P87" s="264" t="str">
        <f t="shared" si="3"/>
        <v>MR3010109 - Ahorrar el 40% en las pretensiones de las diferentes demandas en contra del departamento durante el período de gobierno</v>
      </c>
      <c r="Q87" s="264" t="str">
        <f t="shared" si="4"/>
        <v>MR3010109</v>
      </c>
      <c r="R87" s="264" t="str">
        <f t="shared" si="5"/>
        <v>Ahorrar el 40% en las pretensiones de las diferentes demandas en contra del departamento durante el período de gobierno</v>
      </c>
    </row>
    <row r="88" spans="1:18" ht="50.25" hidden="1" customHeight="1" x14ac:dyDescent="0.25">
      <c r="A88" s="195" t="s">
        <v>3726</v>
      </c>
      <c r="B88" s="245" t="s">
        <v>3727</v>
      </c>
      <c r="C88" s="199" t="s">
        <v>3664</v>
      </c>
      <c r="D88" s="200" t="s">
        <v>183</v>
      </c>
      <c r="E88" s="201">
        <v>2015</v>
      </c>
      <c r="F88" s="197" t="s">
        <v>3728</v>
      </c>
      <c r="G88" s="197" t="s">
        <v>5671</v>
      </c>
      <c r="H88" s="197" t="s">
        <v>5672</v>
      </c>
      <c r="I88" s="197" t="s">
        <v>5673</v>
      </c>
      <c r="J88" s="203">
        <v>100</v>
      </c>
      <c r="K88" s="203">
        <v>22</v>
      </c>
      <c r="L88" s="203">
        <v>52</v>
      </c>
      <c r="M88" s="203">
        <v>77</v>
      </c>
      <c r="N88" s="203">
        <v>100</v>
      </c>
      <c r="O88" s="257"/>
      <c r="P88" s="264" t="str">
        <f t="shared" si="3"/>
        <v>MR3010110 - Contar al 100% con un Sistema de Gestión de Seguridad y Salud en el Trabajo, documentado, implementado y monitoreado al año 2019.</v>
      </c>
      <c r="Q88" s="264" t="str">
        <f t="shared" si="4"/>
        <v>MR3010110</v>
      </c>
      <c r="R88" s="264" t="str">
        <f t="shared" si="5"/>
        <v>Contar al 100% con un Sistema de Gestión de Seguridad y Salud en el Trabajo, documentado, implementado y monitoreado al año 2019.</v>
      </c>
    </row>
    <row r="89" spans="1:18" ht="50.25" hidden="1" customHeight="1" x14ac:dyDescent="0.25">
      <c r="A89" s="195" t="s">
        <v>4022</v>
      </c>
      <c r="B89" s="245" t="s">
        <v>4023</v>
      </c>
      <c r="C89" s="199" t="s">
        <v>3664</v>
      </c>
      <c r="D89" s="200" t="s">
        <v>183</v>
      </c>
      <c r="E89" s="201">
        <v>2015</v>
      </c>
      <c r="F89" s="197" t="s">
        <v>3798</v>
      </c>
      <c r="G89" s="197" t="s">
        <v>5674</v>
      </c>
      <c r="H89" s="197" t="s">
        <v>5675</v>
      </c>
      <c r="I89" s="197" t="s">
        <v>5676</v>
      </c>
      <c r="J89" s="203">
        <v>100</v>
      </c>
      <c r="K89" s="203">
        <v>25</v>
      </c>
      <c r="L89" s="203">
        <v>50</v>
      </c>
      <c r="M89" s="203">
        <v>75</v>
      </c>
      <c r="N89" s="203">
        <v>100</v>
      </c>
      <c r="O89" s="257"/>
      <c r="P89" s="264" t="str">
        <f t="shared" si="3"/>
        <v>MR3010111 - Legalizar 50% de los bienes inmuebles en posesión del Departamento del Valle del Cauca, en materia tributaria y jurídica, durante el cuatrienio.</v>
      </c>
      <c r="Q89" s="264" t="str">
        <f t="shared" si="4"/>
        <v>MR3010111</v>
      </c>
      <c r="R89" s="264" t="str">
        <f t="shared" si="5"/>
        <v>Legalizar 50% de los bienes inmuebles en posesión del Departamento del Valle del Cauca, en materia tributaria y jurídica, durante el cuatrienio.</v>
      </c>
    </row>
    <row r="90" spans="1:18" ht="50.25" hidden="1" customHeight="1" x14ac:dyDescent="0.25">
      <c r="A90" s="195" t="s">
        <v>3750</v>
      </c>
      <c r="B90" s="245" t="s">
        <v>3751</v>
      </c>
      <c r="C90" s="199" t="s">
        <v>3664</v>
      </c>
      <c r="D90" s="200" t="s">
        <v>183</v>
      </c>
      <c r="E90" s="201">
        <v>2015</v>
      </c>
      <c r="F90" s="197" t="s">
        <v>3752</v>
      </c>
      <c r="G90" s="197" t="s">
        <v>5674</v>
      </c>
      <c r="H90" s="197" t="s">
        <v>5675</v>
      </c>
      <c r="I90" s="197" t="s">
        <v>5677</v>
      </c>
      <c r="J90" s="203">
        <v>40</v>
      </c>
      <c r="K90" s="203">
        <v>0</v>
      </c>
      <c r="L90" s="203">
        <v>10</v>
      </c>
      <c r="M90" s="203">
        <v>20</v>
      </c>
      <c r="N90" s="203">
        <v>40</v>
      </c>
      <c r="O90" s="257"/>
      <c r="P90" s="264" t="str">
        <f t="shared" si="3"/>
        <v>MR3010112 - Modernizar en un 40% las instalaciones e infraestructura del edificio Palacio de San Francisco y entidades de la Administración Departamental, durante el cuatrienio.</v>
      </c>
      <c r="Q90" s="264" t="str">
        <f t="shared" si="4"/>
        <v>MR3010112</v>
      </c>
      <c r="R90" s="264" t="str">
        <f t="shared" si="5"/>
        <v>Modernizar en un 40% las instalaciones e infraestructura del edificio Palacio de San Francisco y entidades de la Administración Departamental, durante el cuatrienio.</v>
      </c>
    </row>
    <row r="91" spans="1:18" ht="50.25" hidden="1" customHeight="1" x14ac:dyDescent="0.25">
      <c r="A91" s="195" t="s">
        <v>3836</v>
      </c>
      <c r="B91" s="245" t="s">
        <v>3837</v>
      </c>
      <c r="C91" s="199" t="s">
        <v>1368</v>
      </c>
      <c r="D91" s="200" t="s">
        <v>183</v>
      </c>
      <c r="E91" s="201">
        <v>2015</v>
      </c>
      <c r="F91" s="197" t="s">
        <v>3876</v>
      </c>
      <c r="G91" s="197" t="s">
        <v>5678</v>
      </c>
      <c r="H91" s="197" t="s">
        <v>5679</v>
      </c>
      <c r="I91" s="197" t="s">
        <v>5680</v>
      </c>
      <c r="J91" s="203">
        <v>95</v>
      </c>
      <c r="K91" s="203">
        <v>92</v>
      </c>
      <c r="L91" s="203">
        <v>93</v>
      </c>
      <c r="M91" s="203">
        <v>94</v>
      </c>
      <c r="N91" s="203">
        <v>95</v>
      </c>
      <c r="O91" s="257"/>
      <c r="P91" s="264" t="str">
        <f t="shared" si="3"/>
        <v>MR3010113 - Alcanzar 95% nivel de satisfacción de los usuarios frente a los servicios tecnológicos brindados por el Departamento durante el periodo de Gobierno</v>
      </c>
      <c r="Q91" s="264" t="str">
        <f t="shared" si="4"/>
        <v>MR3010113</v>
      </c>
      <c r="R91" s="264" t="str">
        <f t="shared" si="5"/>
        <v>Alcanzar 95% nivel de satisfacción de los usuarios frente a los servicios tecnológicos brindados por el Departamento durante el periodo de Gobierno</v>
      </c>
    </row>
    <row r="92" spans="1:18" ht="50.25" hidden="1" customHeight="1" x14ac:dyDescent="0.25">
      <c r="A92" s="195" t="s">
        <v>3893</v>
      </c>
      <c r="B92" s="196" t="s">
        <v>3894</v>
      </c>
      <c r="C92" s="211" t="s">
        <v>1032</v>
      </c>
      <c r="D92" s="230" t="s">
        <v>240</v>
      </c>
      <c r="E92" s="231">
        <v>2015</v>
      </c>
      <c r="F92" s="210" t="s">
        <v>3895</v>
      </c>
      <c r="G92" s="210" t="s">
        <v>5681</v>
      </c>
      <c r="H92" s="210" t="s">
        <v>5682</v>
      </c>
      <c r="I92" s="210" t="s">
        <v>5683</v>
      </c>
      <c r="J92" s="232">
        <v>1</v>
      </c>
      <c r="K92" s="233">
        <v>1</v>
      </c>
      <c r="L92" s="233">
        <v>1</v>
      </c>
      <c r="M92" s="233">
        <v>1</v>
      </c>
      <c r="N92" s="233">
        <v>1</v>
      </c>
      <c r="O92" s="260"/>
      <c r="P92" s="264" t="str">
        <f t="shared" si="3"/>
        <v>MR3010114 - Asistencia Técnica en estratificación socioeconómica y aplicación de la metodología del SISBEN al 100 % de los municipios del departamento</v>
      </c>
      <c r="Q92" s="264" t="str">
        <f t="shared" si="4"/>
        <v>MR3010114</v>
      </c>
      <c r="R92" s="264" t="str">
        <f t="shared" si="5"/>
        <v>Asistencia Técnica en estratificación socioeconómica y aplicación de la metodología del SISBEN al 100 % de los municipios del departamento</v>
      </c>
    </row>
    <row r="93" spans="1:18" ht="50.25" hidden="1" customHeight="1" x14ac:dyDescent="0.25">
      <c r="A93" s="195" t="s">
        <v>3919</v>
      </c>
      <c r="B93" s="245" t="s">
        <v>3920</v>
      </c>
      <c r="C93" s="199" t="s">
        <v>1113</v>
      </c>
      <c r="D93" s="200" t="s">
        <v>183</v>
      </c>
      <c r="E93" s="201">
        <v>2015</v>
      </c>
      <c r="F93" s="197" t="s">
        <v>242</v>
      </c>
      <c r="G93" s="197" t="s">
        <v>5684</v>
      </c>
      <c r="H93" s="197" t="s">
        <v>5685</v>
      </c>
      <c r="I93" s="197" t="s">
        <v>1118</v>
      </c>
      <c r="J93" s="202">
        <v>42</v>
      </c>
      <c r="K93" s="203">
        <v>30</v>
      </c>
      <c r="L93" s="203">
        <v>34</v>
      </c>
      <c r="M93" s="203">
        <v>38</v>
      </c>
      <c r="N93" s="203">
        <v>42</v>
      </c>
      <c r="O93" s="257"/>
      <c r="P93" s="264" t="str">
        <f t="shared" si="3"/>
        <v>MR3010115 - Beneficiar a 42 municipios del Valle del Cauca con una oferta con enfoque diferencial de bienes y servicios de deporte, recreación y actividad física durante el período de gobierno</v>
      </c>
      <c r="Q93" s="264" t="str">
        <f t="shared" si="4"/>
        <v>MR3010115</v>
      </c>
      <c r="R93" s="264" t="str">
        <f t="shared" si="5"/>
        <v>Beneficiar a 42 municipios del Valle del Cauca con una oferta con enfoque diferencial de bienes y servicios de deporte, recreación y actividad física durante el período de gobierno</v>
      </c>
    </row>
    <row r="94" spans="1:18" ht="50.25" hidden="1" customHeight="1" x14ac:dyDescent="0.25">
      <c r="A94" s="195" t="s">
        <v>3544</v>
      </c>
      <c r="B94" s="196" t="s">
        <v>3545</v>
      </c>
      <c r="C94" s="211" t="s">
        <v>1032</v>
      </c>
      <c r="D94" s="230" t="s">
        <v>240</v>
      </c>
      <c r="E94" s="231">
        <v>2015</v>
      </c>
      <c r="F94" s="210" t="s">
        <v>3895</v>
      </c>
      <c r="G94" s="210" t="s">
        <v>5686</v>
      </c>
      <c r="H94" s="210" t="s">
        <v>5687</v>
      </c>
      <c r="I94" s="210" t="s">
        <v>5688</v>
      </c>
      <c r="J94" s="232">
        <v>100</v>
      </c>
      <c r="K94" s="233">
        <v>100</v>
      </c>
      <c r="L94" s="233">
        <v>100</v>
      </c>
      <c r="M94" s="233">
        <v>100</v>
      </c>
      <c r="N94" s="233">
        <v>100</v>
      </c>
      <c r="O94" s="260"/>
      <c r="P94" s="264" t="str">
        <f t="shared" si="3"/>
        <v>MR3010116 - Apoyar al 100% de las entidades territoriales del departamento con servicios de asesoría, asistencia técnica y evaluación.</v>
      </c>
      <c r="Q94" s="264" t="str">
        <f t="shared" si="4"/>
        <v>MR3010116</v>
      </c>
      <c r="R94" s="264" t="str">
        <f t="shared" si="5"/>
        <v>Apoyar al 100% de las entidades territoriales del departamento con servicios de asesoría, asistencia técnica y evaluación.</v>
      </c>
    </row>
    <row r="95" spans="1:18" ht="50.25" hidden="1" customHeight="1" x14ac:dyDescent="0.25">
      <c r="A95" s="195" t="s">
        <v>4051</v>
      </c>
      <c r="B95" s="196" t="s">
        <v>4052</v>
      </c>
      <c r="C95" s="211" t="s">
        <v>4050</v>
      </c>
      <c r="D95" s="230" t="s">
        <v>2310</v>
      </c>
      <c r="E95" s="231">
        <v>2015</v>
      </c>
      <c r="F95" s="210" t="s">
        <v>4053</v>
      </c>
      <c r="G95" s="210" t="s">
        <v>5689</v>
      </c>
      <c r="H95" s="210" t="s">
        <v>5690</v>
      </c>
      <c r="I95" s="210" t="s">
        <v>5691</v>
      </c>
      <c r="J95" s="232">
        <v>0.6</v>
      </c>
      <c r="K95" s="233">
        <v>0.9</v>
      </c>
      <c r="L95" s="233">
        <v>0.8</v>
      </c>
      <c r="M95" s="233">
        <v>0.7</v>
      </c>
      <c r="N95" s="233">
        <v>0.6</v>
      </c>
      <c r="O95" s="260"/>
      <c r="P95" s="264" t="str">
        <f t="shared" si="3"/>
        <v>MR3010117 - Disminuir en un 40% las quejas por conductas Disciplinarias durante el cuatrienio</v>
      </c>
      <c r="Q95" s="264" t="str">
        <f t="shared" si="4"/>
        <v>MR3010117</v>
      </c>
      <c r="R95" s="264" t="str">
        <f t="shared" si="5"/>
        <v>Disminuir en un 40% las quejas por conductas Disciplinarias durante el cuatrienio</v>
      </c>
    </row>
    <row r="96" spans="1:18" ht="50.25" hidden="1" customHeight="1" x14ac:dyDescent="0.25">
      <c r="A96" s="192" t="s">
        <v>4013</v>
      </c>
      <c r="B96" s="247" t="s">
        <v>4014</v>
      </c>
      <c r="C96" s="248" t="s">
        <v>589</v>
      </c>
      <c r="D96" s="249" t="s">
        <v>2310</v>
      </c>
      <c r="E96" s="250">
        <v>2015</v>
      </c>
      <c r="F96" s="246" t="s">
        <v>5692</v>
      </c>
      <c r="G96" s="246" t="s">
        <v>5693</v>
      </c>
      <c r="H96" s="246" t="s">
        <v>5694</v>
      </c>
      <c r="I96" s="246" t="s">
        <v>5695</v>
      </c>
      <c r="J96" s="251">
        <f>N96</f>
        <v>10</v>
      </c>
      <c r="K96" s="251">
        <v>90</v>
      </c>
      <c r="L96" s="251">
        <v>65</v>
      </c>
      <c r="M96" s="251">
        <v>45</v>
      </c>
      <c r="N96" s="251">
        <v>10</v>
      </c>
      <c r="O96" s="262"/>
      <c r="P96" s="264" t="str">
        <f t="shared" si="3"/>
        <v>MR3010118 - Disminuir al 10% las demandas de nulidad y restablecimiento del derecho y las acciones de tutela durante el periodo de gobierno</v>
      </c>
      <c r="Q96" s="264" t="str">
        <f t="shared" si="4"/>
        <v>MR3010118</v>
      </c>
      <c r="R96" s="264" t="str">
        <f t="shared" si="5"/>
        <v>Disminuir al 10% las demandas de nulidad y restablecimiento del derecho y las acciones de tutela durante el periodo de gobierno</v>
      </c>
    </row>
    <row r="97" spans="1:18" ht="50.25" hidden="1" customHeight="1" x14ac:dyDescent="0.25">
      <c r="A97" s="195" t="s">
        <v>4081</v>
      </c>
      <c r="B97" s="245" t="s">
        <v>4082</v>
      </c>
      <c r="C97" s="199" t="s">
        <v>709</v>
      </c>
      <c r="D97" s="200" t="s">
        <v>240</v>
      </c>
      <c r="E97" s="201">
        <v>2015</v>
      </c>
      <c r="F97" s="197" t="s">
        <v>711</v>
      </c>
      <c r="G97" s="197" t="s">
        <v>5696</v>
      </c>
      <c r="H97" s="197" t="s">
        <v>5697</v>
      </c>
      <c r="I97" s="197" t="s">
        <v>5698</v>
      </c>
      <c r="J97" s="202">
        <v>1</v>
      </c>
      <c r="K97" s="202">
        <v>1</v>
      </c>
      <c r="L97" s="202">
        <v>1</v>
      </c>
      <c r="M97" s="202">
        <v>1</v>
      </c>
      <c r="N97" s="202">
        <v>1</v>
      </c>
      <c r="O97" s="257"/>
      <c r="P97" s="264" t="str">
        <f t="shared" si="3"/>
        <v>MR3020101 - Implementar el plan de seguridad y convivencia ciudadana durante el cuatrienio.</v>
      </c>
      <c r="Q97" s="264" t="str">
        <f t="shared" si="4"/>
        <v>MR3020101</v>
      </c>
      <c r="R97" s="264" t="str">
        <f t="shared" si="5"/>
        <v>Implementar el plan de seguridad y convivencia ciudadana durante el cuatrienio.</v>
      </c>
    </row>
    <row r="98" spans="1:18" ht="50.25" hidden="1" customHeight="1" x14ac:dyDescent="0.25">
      <c r="A98" s="195" t="s">
        <v>4097</v>
      </c>
      <c r="B98" s="245" t="s">
        <v>4098</v>
      </c>
      <c r="C98" s="199" t="s">
        <v>709</v>
      </c>
      <c r="D98" s="200" t="s">
        <v>240</v>
      </c>
      <c r="E98" s="201">
        <v>2015</v>
      </c>
      <c r="F98" s="197" t="s">
        <v>4120</v>
      </c>
      <c r="G98" s="197" t="s">
        <v>5699</v>
      </c>
      <c r="H98" s="197" t="s">
        <v>4100</v>
      </c>
      <c r="I98" s="197" t="s">
        <v>5700</v>
      </c>
      <c r="J98" s="202">
        <v>1</v>
      </c>
      <c r="K98" s="202">
        <v>1</v>
      </c>
      <c r="L98" s="202">
        <v>1</v>
      </c>
      <c r="M98" s="202">
        <v>1</v>
      </c>
      <c r="N98" s="202">
        <v>1</v>
      </c>
      <c r="O98" s="257"/>
      <c r="P98" s="264" t="str">
        <f t="shared" si="3"/>
        <v>MR3020105 - Implementar un programa de comunicaciones con cobertura a nivel departamental que permita recibir información en tiempo real para la prevención y/o disminución del delito   durante el cuatrienio.</v>
      </c>
      <c r="Q98" s="264" t="str">
        <f t="shared" si="4"/>
        <v>MR3020105</v>
      </c>
      <c r="R98" s="264" t="str">
        <f t="shared" si="5"/>
        <v>Implementar un programa de comunicaciones con cobertura a nivel departamental que permita recibir información en tiempo real para la prevención y/o disminución del delito   durante el cuatrienio.</v>
      </c>
    </row>
    <row r="99" spans="1:18" ht="50.25" hidden="1" customHeight="1" x14ac:dyDescent="0.25">
      <c r="A99" s="195" t="s">
        <v>4162</v>
      </c>
      <c r="B99" s="245" t="s">
        <v>4163</v>
      </c>
      <c r="C99" s="199" t="s">
        <v>709</v>
      </c>
      <c r="D99" s="200" t="s">
        <v>240</v>
      </c>
      <c r="E99" s="201">
        <v>2015</v>
      </c>
      <c r="F99" s="197" t="s">
        <v>778</v>
      </c>
      <c r="G99" s="197" t="s">
        <v>4164</v>
      </c>
      <c r="H99" s="197"/>
      <c r="I99" s="197" t="s">
        <v>4166</v>
      </c>
      <c r="J99" s="202">
        <v>1</v>
      </c>
      <c r="K99" s="202">
        <v>1</v>
      </c>
      <c r="L99" s="202">
        <v>1</v>
      </c>
      <c r="M99" s="202">
        <v>1</v>
      </c>
      <c r="N99" s="202">
        <v>1</v>
      </c>
      <c r="O99" s="257"/>
      <c r="P99" s="264" t="str">
        <f t="shared" si="3"/>
        <v>MR3020102 - Fortalecer un organismo de seguridad, investigación, justicia y a la secretaria de gobierno departamental con equipos de comunicaciones y movilidad operativa y apoyo de infraestructura física, durante el periodo de gobierno</v>
      </c>
      <c r="Q99" s="264" t="str">
        <f t="shared" si="4"/>
        <v>MR3020102</v>
      </c>
      <c r="R99" s="264" t="str">
        <f t="shared" si="5"/>
        <v>Fortalecer un organismo de seguridad, investigación, justicia y a la secretaria de gobierno departamental con equipos de comunicaciones y movilidad operativa y apoyo de infraestructura física, durante el periodo de gobierno</v>
      </c>
    </row>
    <row r="100" spans="1:18" ht="50.25" hidden="1" customHeight="1" x14ac:dyDescent="0.25">
      <c r="A100" s="195" t="s">
        <v>4229</v>
      </c>
      <c r="B100" s="245" t="s">
        <v>4230</v>
      </c>
      <c r="C100" s="199" t="s">
        <v>709</v>
      </c>
      <c r="D100" s="200" t="s">
        <v>240</v>
      </c>
      <c r="E100" s="201">
        <v>2015</v>
      </c>
      <c r="F100" s="197" t="s">
        <v>721</v>
      </c>
      <c r="G100" s="197" t="s">
        <v>5701</v>
      </c>
      <c r="H100" s="197" t="s">
        <v>5702</v>
      </c>
      <c r="I100" s="197" t="s">
        <v>5702</v>
      </c>
      <c r="J100" s="202">
        <v>100</v>
      </c>
      <c r="K100" s="203">
        <v>100</v>
      </c>
      <c r="L100" s="203">
        <v>100</v>
      </c>
      <c r="M100" s="203">
        <v>100</v>
      </c>
      <c r="N100" s="203">
        <v>100</v>
      </c>
      <c r="O100" s="257"/>
      <c r="P100" s="264" t="str">
        <f t="shared" si="3"/>
        <v>MR3020103 - Disponer del 100% de las condiciones necesarias para la realización de los procesos electorales en el Valle del Cauca, durante el periodo de gobierno</v>
      </c>
      <c r="Q100" s="264" t="str">
        <f t="shared" si="4"/>
        <v>MR3020103</v>
      </c>
      <c r="R100" s="264" t="str">
        <f t="shared" si="5"/>
        <v>Disponer del 100% de las condiciones necesarias para la realización de los procesos electorales en el Valle del Cauca, durante el periodo de gobierno</v>
      </c>
    </row>
    <row r="101" spans="1:18" ht="50.25" hidden="1" customHeight="1" x14ac:dyDescent="0.25">
      <c r="A101" s="195" t="s">
        <v>4239</v>
      </c>
      <c r="B101" s="245" t="s">
        <v>4240</v>
      </c>
      <c r="C101" s="199" t="s">
        <v>709</v>
      </c>
      <c r="D101" s="200" t="s">
        <v>240</v>
      </c>
      <c r="E101" s="201">
        <v>2015</v>
      </c>
      <c r="F101" s="197" t="s">
        <v>711</v>
      </c>
      <c r="G101" s="197" t="s">
        <v>5703</v>
      </c>
      <c r="H101" s="197" t="s">
        <v>5704</v>
      </c>
      <c r="I101" s="197" t="s">
        <v>5704</v>
      </c>
      <c r="J101" s="202"/>
      <c r="K101" s="203">
        <v>3</v>
      </c>
      <c r="L101" s="203">
        <v>3</v>
      </c>
      <c r="M101" s="203">
        <v>3</v>
      </c>
      <c r="N101" s="203">
        <v>3</v>
      </c>
      <c r="O101" s="263"/>
      <c r="P101" s="264" t="str">
        <f t="shared" si="3"/>
        <v>MR3020104 - Diseñar al menos tres (3) programas para la atención de población vulnerable.</v>
      </c>
      <c r="Q101" s="264" t="str">
        <f t="shared" si="4"/>
        <v>MR3020104</v>
      </c>
      <c r="R101" s="264" t="str">
        <f t="shared" si="5"/>
        <v>Diseñar al menos tres (3) programas para la atención de población vulnerable.</v>
      </c>
    </row>
    <row r="102" spans="1:18" ht="50.25" hidden="1" customHeight="1" x14ac:dyDescent="0.25">
      <c r="A102" s="195" t="s">
        <v>4283</v>
      </c>
      <c r="B102" s="245" t="s">
        <v>4284</v>
      </c>
      <c r="C102" s="199" t="s">
        <v>709</v>
      </c>
      <c r="D102" s="200" t="s">
        <v>240</v>
      </c>
      <c r="E102" s="201">
        <v>2015</v>
      </c>
      <c r="F102" s="197" t="s">
        <v>711</v>
      </c>
      <c r="G102" s="197" t="s">
        <v>5705</v>
      </c>
      <c r="H102" s="197" t="s">
        <v>5706</v>
      </c>
      <c r="I102" s="197" t="s">
        <v>5707</v>
      </c>
      <c r="J102" s="202">
        <v>5</v>
      </c>
      <c r="K102" s="203">
        <v>5</v>
      </c>
      <c r="L102" s="203">
        <v>5</v>
      </c>
      <c r="M102" s="203">
        <v>5</v>
      </c>
      <c r="N102" s="203">
        <v>5</v>
      </c>
      <c r="O102" s="257"/>
      <c r="P102" s="264" t="str">
        <f t="shared" si="3"/>
        <v>MR3020201 - Contribuir 5% al mejoramiento de las condiciones de la población carcelaria en el Valle del Cauca, durante el cuatrienio</v>
      </c>
      <c r="Q102" s="264" t="str">
        <f t="shared" si="4"/>
        <v>MR3020201</v>
      </c>
      <c r="R102" s="264" t="str">
        <f t="shared" si="5"/>
        <v>Contribuir 5% al mejoramiento de las condiciones de la población carcelaria en el Valle del Cauca, durante el cuatrienio</v>
      </c>
    </row>
    <row r="103" spans="1:18" ht="50.25" hidden="1" customHeight="1" x14ac:dyDescent="0.25">
      <c r="A103" s="195" t="s">
        <v>4315</v>
      </c>
      <c r="B103" s="245" t="s">
        <v>4316</v>
      </c>
      <c r="C103" s="199" t="s">
        <v>1368</v>
      </c>
      <c r="D103" s="200" t="s">
        <v>183</v>
      </c>
      <c r="E103" s="201">
        <v>2015</v>
      </c>
      <c r="F103" s="197" t="s">
        <v>1371</v>
      </c>
      <c r="G103" s="197" t="s">
        <v>5708</v>
      </c>
      <c r="H103" s="197" t="s">
        <v>5709</v>
      </c>
      <c r="I103" s="197" t="s">
        <v>5710</v>
      </c>
      <c r="J103" s="203">
        <v>1</v>
      </c>
      <c r="K103" s="203">
        <v>0</v>
      </c>
      <c r="L103" s="203">
        <v>0</v>
      </c>
      <c r="M103" s="203">
        <v>0.7</v>
      </c>
      <c r="N103" s="203">
        <v>1</v>
      </c>
      <c r="O103" s="257"/>
      <c r="P103" s="264" t="str">
        <f t="shared" si="3"/>
        <v>MR3020202 - Implementar un mapa estratégico TIC para el Fortalecimiento de las Capacidades Sociales durante el período de gobierno</v>
      </c>
      <c r="Q103" s="264" t="str">
        <f t="shared" si="4"/>
        <v>MR3020202</v>
      </c>
      <c r="R103" s="264" t="str">
        <f t="shared" si="5"/>
        <v>Implementar un mapa estratégico TIC para el Fortalecimiento de las Capacidades Sociales durante el período de gobierno</v>
      </c>
    </row>
    <row r="104" spans="1:18" ht="50.25" hidden="1" customHeight="1" x14ac:dyDescent="0.25">
      <c r="A104" s="196" t="s">
        <v>4323</v>
      </c>
      <c r="B104" s="245" t="s">
        <v>4324</v>
      </c>
      <c r="C104" s="199" t="s">
        <v>180</v>
      </c>
      <c r="D104" s="200" t="s">
        <v>183</v>
      </c>
      <c r="E104" s="201">
        <v>2015</v>
      </c>
      <c r="F104" s="197" t="s">
        <v>186</v>
      </c>
      <c r="G104" s="197" t="s">
        <v>5711</v>
      </c>
      <c r="H104" s="197" t="s">
        <v>5712</v>
      </c>
      <c r="I104" s="197" t="s">
        <v>5713</v>
      </c>
      <c r="J104" s="202">
        <v>0.1</v>
      </c>
      <c r="K104" s="203">
        <v>0.25</v>
      </c>
      <c r="L104" s="203">
        <v>0.5</v>
      </c>
      <c r="M104" s="203">
        <v>0.75</v>
      </c>
      <c r="N104" s="203">
        <v>0.1</v>
      </c>
      <c r="O104" s="257"/>
      <c r="P104" s="264" t="str">
        <f t="shared" si="3"/>
        <v>MR3030101 - Lograr que el 100% de  las  entidades territoriales  cuenten con un plan  de gestión integral de respuesta en salud pública ante el riesgo de emergencias y desastres , durante el perodo de gobierno</v>
      </c>
      <c r="Q104" s="264" t="str">
        <f t="shared" si="4"/>
        <v>MR3030101</v>
      </c>
      <c r="R104" s="264" t="str">
        <f t="shared" si="5"/>
        <v>Lograr que el 100% de  las  entidades territoriales  cuenten con un plan  de gestión integral de respuesta en salud pública ante el riesgo de emergencias y desastres , durante el perodo de gobierno</v>
      </c>
    </row>
    <row r="105" spans="1:18" ht="50.25" hidden="1" customHeight="1" x14ac:dyDescent="0.25">
      <c r="A105" s="195" t="s">
        <v>4334</v>
      </c>
      <c r="B105" s="252" t="s">
        <v>4335</v>
      </c>
      <c r="C105" s="239" t="s">
        <v>4214</v>
      </c>
      <c r="D105" s="240"/>
      <c r="E105" s="241"/>
      <c r="F105" s="237"/>
      <c r="G105" s="237"/>
      <c r="H105" s="237"/>
      <c r="I105" s="237"/>
      <c r="J105" s="242"/>
      <c r="K105" s="243"/>
      <c r="L105" s="243"/>
      <c r="M105" s="243"/>
      <c r="N105" s="243"/>
      <c r="O105" s="261"/>
      <c r="P105" s="264" t="str">
        <f t="shared" si="3"/>
        <v>MR3030102 - Promover en el 100% de los municipios del Valle del Cauca la cultura de la Gestión del Riesgo de Desastres, cambio climático y variabilidad climática, durante el cuatrienio 2016 - 2019</v>
      </c>
      <c r="Q105" s="264" t="str">
        <f t="shared" si="4"/>
        <v>MR3030102</v>
      </c>
      <c r="R105" s="264" t="str">
        <f t="shared" si="5"/>
        <v>Promover en el 100% de los municipios del Valle del Cauca la cultura de la Gestión del Riesgo de Desastres, cambio climático y variabilidad climática, durante el cuatrienio 2016 - 2019</v>
      </c>
    </row>
    <row r="106" spans="1:18" ht="50.25" hidden="1" customHeight="1" x14ac:dyDescent="0.25">
      <c r="A106" s="195" t="s">
        <v>4460</v>
      </c>
      <c r="B106" s="245" t="s">
        <v>4461</v>
      </c>
      <c r="C106" s="199" t="s">
        <v>486</v>
      </c>
      <c r="D106" s="200" t="s">
        <v>240</v>
      </c>
      <c r="E106" s="201">
        <v>2015</v>
      </c>
      <c r="F106" s="197" t="s">
        <v>491</v>
      </c>
      <c r="G106" s="197" t="s">
        <v>5714</v>
      </c>
      <c r="H106" s="197" t="s">
        <v>5715</v>
      </c>
      <c r="I106" s="197" t="s">
        <v>5716</v>
      </c>
      <c r="J106" s="202">
        <v>15</v>
      </c>
      <c r="K106" s="203">
        <v>15</v>
      </c>
      <c r="L106" s="203">
        <v>15</v>
      </c>
      <c r="M106" s="203">
        <v>15</v>
      </c>
      <c r="N106" s="203">
        <v>15</v>
      </c>
      <c r="O106" s="257"/>
      <c r="P106" s="264" t="str">
        <f t="shared" si="3"/>
        <v>MR3040101 - Atender anualmente 15 municipios afectados por el conflicto armado, en el marco de la Ley 1448 de 2011</v>
      </c>
      <c r="Q106" s="264" t="str">
        <f t="shared" si="4"/>
        <v>MR3040101</v>
      </c>
      <c r="R106" s="264" t="str">
        <f t="shared" si="5"/>
        <v>Atender anualmente 15 municipios afectados por el conflicto armado, en el marco de la Ley 1448 de 2011</v>
      </c>
    </row>
    <row r="107" spans="1:18" ht="50.25" hidden="1" customHeight="1" x14ac:dyDescent="0.25">
      <c r="A107" s="195" t="s">
        <v>4473</v>
      </c>
      <c r="B107" s="245" t="s">
        <v>4474</v>
      </c>
      <c r="C107" s="199" t="s">
        <v>709</v>
      </c>
      <c r="D107" s="200" t="s">
        <v>240</v>
      </c>
      <c r="E107" s="201">
        <v>2016</v>
      </c>
      <c r="F107" s="197" t="s">
        <v>711</v>
      </c>
      <c r="G107" s="197" t="s">
        <v>5717</v>
      </c>
      <c r="H107" s="197" t="s">
        <v>5718</v>
      </c>
      <c r="I107" s="197" t="s">
        <v>4477</v>
      </c>
      <c r="J107" s="202"/>
      <c r="K107" s="203">
        <v>1</v>
      </c>
      <c r="L107" s="203">
        <v>1</v>
      </c>
      <c r="M107" s="203">
        <v>1</v>
      </c>
      <c r="N107" s="203">
        <v>1</v>
      </c>
      <c r="O107" s="257"/>
      <c r="P107" s="264" t="str">
        <f t="shared" si="3"/>
        <v>MR3040102 - Implementar un plan de acción del comité departamental de derechos humanos y derecho internacional humanitario en el valle del cauca, durante el cuatrienio</v>
      </c>
      <c r="Q107" s="264" t="str">
        <f t="shared" si="4"/>
        <v>MR3040102</v>
      </c>
      <c r="R107" s="264" t="str">
        <f t="shared" si="5"/>
        <v>Implementar un plan de acción del comité departamental de derechos humanos y derecho internacional humanitario en el valle del cauca, durante el cuatrienio</v>
      </c>
    </row>
    <row r="108" spans="1:18" ht="50.25" hidden="1" customHeight="1" x14ac:dyDescent="0.25">
      <c r="A108" s="195" t="s">
        <v>4497</v>
      </c>
      <c r="B108" s="245" t="s">
        <v>4498</v>
      </c>
      <c r="C108" s="199" t="s">
        <v>709</v>
      </c>
      <c r="D108" s="200" t="s">
        <v>240</v>
      </c>
      <c r="E108" s="201">
        <v>2015</v>
      </c>
      <c r="F108" s="197" t="s">
        <v>711</v>
      </c>
      <c r="G108" s="197" t="s">
        <v>5719</v>
      </c>
      <c r="H108" s="197" t="s">
        <v>5720</v>
      </c>
      <c r="I108" s="197" t="s">
        <v>5721</v>
      </c>
      <c r="J108" s="202">
        <v>2</v>
      </c>
      <c r="K108" s="203">
        <v>0</v>
      </c>
      <c r="L108" s="203">
        <v>2</v>
      </c>
      <c r="M108" s="203">
        <v>2</v>
      </c>
      <c r="N108" s="203">
        <v>2</v>
      </c>
      <c r="O108" s="257"/>
      <c r="P108" s="264" t="str">
        <f t="shared" si="3"/>
        <v>MR3040201 - Diseñar al menos dos organismos para la prevención y garantías de no repetición a víctimas del conflicto en el Valle del Cauca, durante el cuatrienio</v>
      </c>
      <c r="Q108" s="264" t="str">
        <f t="shared" si="4"/>
        <v>MR3040201</v>
      </c>
      <c r="R108" s="264" t="str">
        <f t="shared" si="5"/>
        <v>Diseñar al menos dos organismos para la prevención y garantías de no repetición a víctimas del conflicto en el Valle del Cauca, durante el cuatrienio</v>
      </c>
    </row>
    <row r="109" spans="1:18" ht="50.25" hidden="1" customHeight="1" x14ac:dyDescent="0.25">
      <c r="A109" s="195" t="s">
        <v>4516</v>
      </c>
      <c r="B109" s="245" t="s">
        <v>4517</v>
      </c>
      <c r="C109" s="199" t="s">
        <v>1800</v>
      </c>
      <c r="D109" s="200" t="s">
        <v>240</v>
      </c>
      <c r="E109" s="201">
        <v>2015</v>
      </c>
      <c r="F109" s="197" t="s">
        <v>711</v>
      </c>
      <c r="G109" s="197" t="s">
        <v>5722</v>
      </c>
      <c r="H109" s="197" t="s">
        <v>5723</v>
      </c>
      <c r="I109" s="197" t="s">
        <v>5724</v>
      </c>
      <c r="J109" s="202">
        <v>1</v>
      </c>
      <c r="K109" s="202">
        <v>1</v>
      </c>
      <c r="L109" s="202">
        <v>1</v>
      </c>
      <c r="M109" s="202">
        <v>1</v>
      </c>
      <c r="N109" s="202">
        <v>1</v>
      </c>
      <c r="O109" s="257"/>
      <c r="P109" s="264" t="str">
        <f t="shared" si="3"/>
        <v>MR3040202 - Incrementar en un 10% el número de personas víctimas que acceden a las diferentes manifestaciones artísticas y culturales, durante el período de gobierno.</v>
      </c>
      <c r="Q109" s="264" t="str">
        <f t="shared" si="4"/>
        <v>MR3040202</v>
      </c>
      <c r="R109" s="264" t="str">
        <f t="shared" si="5"/>
        <v>Incrementar en un 10% el número de personas víctimas que acceden a las diferentes manifestaciones artísticas y culturales, durante el período de gobierno.</v>
      </c>
    </row>
    <row r="110" spans="1:18" ht="50.25" hidden="1" customHeight="1" x14ac:dyDescent="0.25">
      <c r="A110" s="195" t="s">
        <v>4532</v>
      </c>
      <c r="B110" s="253" t="s">
        <v>4533</v>
      </c>
      <c r="C110" s="199" t="s">
        <v>2069</v>
      </c>
      <c r="D110" s="200" t="s">
        <v>240</v>
      </c>
      <c r="E110" s="201">
        <v>2015</v>
      </c>
      <c r="F110" s="197" t="s">
        <v>778</v>
      </c>
      <c r="G110" s="197" t="s">
        <v>5725</v>
      </c>
      <c r="H110" s="197" t="s">
        <v>5726</v>
      </c>
      <c r="I110" s="197" t="s">
        <v>5727</v>
      </c>
      <c r="J110" s="202">
        <v>1</v>
      </c>
      <c r="K110" s="203">
        <v>0</v>
      </c>
      <c r="L110" s="203">
        <v>1</v>
      </c>
      <c r="M110" s="203">
        <v>1</v>
      </c>
      <c r="N110" s="203">
        <v>1</v>
      </c>
      <c r="O110" s="257">
        <v>1</v>
      </c>
      <c r="P110" s="264" t="str">
        <f t="shared" si="3"/>
        <v>MR3040203 - Implementar una (1) política pública de atención integral a víctimas con enfoque étnico,  diferencial y de género durante el período de Gobierno.</v>
      </c>
      <c r="Q110" s="264" t="str">
        <f t="shared" si="4"/>
        <v>MR3040203</v>
      </c>
      <c r="R110" s="264" t="str">
        <f t="shared" si="5"/>
        <v>Implementar una (1) política pública de atención integral a víctimas con enfoque étnico,  diferencial y de género durante el período de Gobierno.</v>
      </c>
    </row>
    <row r="111" spans="1:18" ht="50.25" hidden="1" customHeight="1" x14ac:dyDescent="0.25">
      <c r="A111" s="195" t="s">
        <v>4583</v>
      </c>
      <c r="B111" s="245" t="s">
        <v>4584</v>
      </c>
      <c r="C111" s="199" t="s">
        <v>3991</v>
      </c>
      <c r="D111" s="200" t="s">
        <v>240</v>
      </c>
      <c r="E111" s="201">
        <v>2015</v>
      </c>
      <c r="F111" s="197" t="s">
        <v>711</v>
      </c>
      <c r="G111" s="197" t="s">
        <v>5728</v>
      </c>
      <c r="H111" s="197" t="s">
        <v>5729</v>
      </c>
      <c r="I111" s="197" t="s">
        <v>5730</v>
      </c>
      <c r="J111" s="202">
        <v>1</v>
      </c>
      <c r="K111" s="202">
        <v>1</v>
      </c>
      <c r="L111" s="202">
        <v>1</v>
      </c>
      <c r="M111" s="202">
        <v>1</v>
      </c>
      <c r="N111" s="202">
        <v>1</v>
      </c>
      <c r="O111" s="257"/>
      <c r="P111" s="264" t="str">
        <f t="shared" si="3"/>
        <v>MR3050101 - Incrementar 12% los recursos de inversión durante el período de gobierno para garantizar el desarrollo regional.</v>
      </c>
      <c r="Q111" s="264" t="str">
        <f t="shared" si="4"/>
        <v>MR3050101</v>
      </c>
      <c r="R111" s="264" t="str">
        <f t="shared" si="5"/>
        <v>Incrementar 12% los recursos de inversión durante el período de gobierno para garantizar el desarrollo regional.</v>
      </c>
    </row>
    <row r="112" spans="1:18" ht="50.25" hidden="1" customHeight="1" x14ac:dyDescent="0.25">
      <c r="A112" s="195" t="s">
        <v>4618</v>
      </c>
      <c r="B112" s="245" t="s">
        <v>4619</v>
      </c>
      <c r="C112" s="199" t="s">
        <v>3991</v>
      </c>
      <c r="D112" s="200" t="s">
        <v>240</v>
      </c>
      <c r="E112" s="201">
        <v>2015</v>
      </c>
      <c r="F112" s="197" t="s">
        <v>711</v>
      </c>
      <c r="G112" s="197" t="s">
        <v>5731</v>
      </c>
      <c r="H112" s="197" t="s">
        <v>5732</v>
      </c>
      <c r="I112" s="197" t="s">
        <v>5733</v>
      </c>
      <c r="J112" s="202">
        <v>100</v>
      </c>
      <c r="K112" s="202">
        <v>100</v>
      </c>
      <c r="L112" s="202">
        <v>100</v>
      </c>
      <c r="M112" s="202">
        <v>100</v>
      </c>
      <c r="N112" s="202">
        <v>100</v>
      </c>
      <c r="O112" s="257"/>
      <c r="P112" s="264" t="str">
        <f t="shared" si="3"/>
        <v>MR3050102 - Reducir al 50% o menos la relación de gastos de funcionamiento respecto a os Ingresos Corrientes de Libre Destinación (ICLD) al finalizar el período de gobierno.</v>
      </c>
      <c r="Q112" s="264" t="str">
        <f t="shared" si="4"/>
        <v>MR3050102</v>
      </c>
      <c r="R112" s="264" t="str">
        <f t="shared" si="5"/>
        <v>Reducir al 50% o menos la relación de gastos de funcionamiento respecto a os Ingresos Corrientes de Libre Destinación (ICLD) al finalizar el período de gobierno.</v>
      </c>
    </row>
    <row r="113" spans="1:18" ht="50.25" hidden="1" customHeight="1" x14ac:dyDescent="0.25">
      <c r="A113" s="195" t="s">
        <v>4688</v>
      </c>
      <c r="B113" s="245" t="s">
        <v>4689</v>
      </c>
      <c r="C113" s="199" t="s">
        <v>4698</v>
      </c>
      <c r="D113" s="200" t="s">
        <v>240</v>
      </c>
      <c r="E113" s="201">
        <v>2015</v>
      </c>
      <c r="F113" s="197" t="s">
        <v>711</v>
      </c>
      <c r="G113" s="197" t="s">
        <v>5734</v>
      </c>
      <c r="H113" s="197" t="s">
        <v>5395</v>
      </c>
      <c r="I113" s="235" t="s">
        <v>5396</v>
      </c>
      <c r="J113" s="202">
        <v>100</v>
      </c>
      <c r="K113" s="202">
        <v>100</v>
      </c>
      <c r="L113" s="202">
        <v>100</v>
      </c>
      <c r="M113" s="202">
        <v>100</v>
      </c>
      <c r="N113" s="202">
        <v>100</v>
      </c>
      <c r="O113" s="257"/>
      <c r="P113" s="264" t="str">
        <f t="shared" si="3"/>
        <v>MR3050103 - Incrementar en un 43% las transferencias de la ILV al Departamento durante el periodo de gobierno.</v>
      </c>
      <c r="Q113" s="264" t="str">
        <f t="shared" si="4"/>
        <v>MR3050103</v>
      </c>
      <c r="R113" s="264" t="str">
        <f t="shared" si="5"/>
        <v>Incrementar en un 43% las transferencias de la ILV al Departamento durante el periodo de gobierno.</v>
      </c>
    </row>
    <row r="114" spans="1:18" ht="50.25" hidden="1" customHeight="1" x14ac:dyDescent="0.25">
      <c r="A114" s="195" t="s">
        <v>4719</v>
      </c>
      <c r="B114" s="245" t="s">
        <v>4720</v>
      </c>
      <c r="C114" s="199" t="s">
        <v>4718</v>
      </c>
      <c r="D114" s="200" t="s">
        <v>183</v>
      </c>
      <c r="E114" s="201">
        <v>2015</v>
      </c>
      <c r="F114" s="197" t="s">
        <v>242</v>
      </c>
      <c r="G114" s="197" t="s">
        <v>5735</v>
      </c>
      <c r="H114" s="197" t="s">
        <v>5736</v>
      </c>
      <c r="I114" s="197" t="s">
        <v>5737</v>
      </c>
      <c r="J114" s="254">
        <v>1</v>
      </c>
      <c r="K114" s="255">
        <v>0.18</v>
      </c>
      <c r="L114" s="255">
        <v>0.41</v>
      </c>
      <c r="M114" s="255">
        <v>0.68</v>
      </c>
      <c r="N114" s="255">
        <v>1</v>
      </c>
      <c r="O114" s="257"/>
      <c r="P114" s="264" t="str">
        <f t="shared" si="3"/>
        <v>MR3050104 - Incrementar al 100% los ingresos por ventas de impresos, publicaciones y prestación de otros servicios a los Entes centralizados y descentralizados de la gobernación del valle del cauca y entidades públicas y privadas durante el cuatrienio.</v>
      </c>
      <c r="Q114" s="264" t="str">
        <f t="shared" si="4"/>
        <v>MR3050104</v>
      </c>
      <c r="R114" s="264" t="str">
        <f t="shared" si="5"/>
        <v>Incrementar al 100% los ingresos por ventas de impresos, publicaciones y prestación de otros servicios a los Entes centralizados y descentralizados de la gobernación del valle del cauca y entidades públicas y privadas durante el cuatrienio.</v>
      </c>
    </row>
    <row r="115" spans="1:18" ht="50.25" hidden="1" customHeight="1" x14ac:dyDescent="0.25">
      <c r="A115" s="195" t="s">
        <v>4735</v>
      </c>
      <c r="B115" s="196" t="s">
        <v>4736</v>
      </c>
      <c r="C115" s="211" t="s">
        <v>1032</v>
      </c>
      <c r="D115" s="230" t="s">
        <v>183</v>
      </c>
      <c r="E115" s="231">
        <v>2015</v>
      </c>
      <c r="F115" s="210" t="s">
        <v>186</v>
      </c>
      <c r="G115" s="210" t="s">
        <v>5738</v>
      </c>
      <c r="H115" s="210" t="s">
        <v>5739</v>
      </c>
      <c r="I115" s="210" t="s">
        <v>5740</v>
      </c>
      <c r="J115" s="232">
        <v>3</v>
      </c>
      <c r="K115" s="233">
        <v>0</v>
      </c>
      <c r="L115" s="233">
        <v>1</v>
      </c>
      <c r="M115" s="233">
        <v>2</v>
      </c>
      <c r="N115" s="233">
        <v>3</v>
      </c>
      <c r="O115" s="260"/>
      <c r="P115" s="264" t="str">
        <f t="shared" si="3"/>
        <v>MR3050201 - Implementar, durante el período de gobierno, al menos tres (3) instrumentos de la Ley Orgánica de Ordenamiento Territorial – LOOT, que direccionen el ordenamiento territorial y el desarrollo regional y subregional del departamento del Valle del Cauca</v>
      </c>
      <c r="Q115" s="264" t="str">
        <f t="shared" si="4"/>
        <v>MR3050201</v>
      </c>
      <c r="R115" s="264" t="str">
        <f t="shared" si="5"/>
        <v>Implementar, durante el período de gobierno, al menos tres (3) instrumentos de la Ley Orgánica de Ordenamiento Territorial – LOOT, que direccionen el ordenamiento territorial y el desarrollo regional y subregional del departamento del Valle del Cauca</v>
      </c>
    </row>
    <row r="116" spans="1:18" ht="50.25" hidden="1" customHeight="1" x14ac:dyDescent="0.25">
      <c r="A116" s="195" t="s">
        <v>4779</v>
      </c>
      <c r="B116" s="196" t="s">
        <v>4780</v>
      </c>
      <c r="C116" s="211" t="s">
        <v>1032</v>
      </c>
      <c r="D116" s="230" t="s">
        <v>183</v>
      </c>
      <c r="E116" s="231">
        <v>2015</v>
      </c>
      <c r="F116" s="210" t="s">
        <v>1228</v>
      </c>
      <c r="G116" s="210" t="s">
        <v>5741</v>
      </c>
      <c r="H116" s="210" t="s">
        <v>5742</v>
      </c>
      <c r="I116" s="210" t="s">
        <v>5743</v>
      </c>
      <c r="J116" s="232">
        <v>1</v>
      </c>
      <c r="K116" s="233">
        <v>0</v>
      </c>
      <c r="L116" s="233">
        <v>1</v>
      </c>
      <c r="M116" s="233">
        <v>0</v>
      </c>
      <c r="N116" s="233">
        <v>0</v>
      </c>
      <c r="O116" s="260"/>
      <c r="P116" s="264" t="str">
        <f t="shared" si="3"/>
        <v>MR3050202 - Implementar, durante el período de gobierno, un (1) sistema de monitoreo, seguimiento, control y evaluación, que permita identificar el cumplimiento de los productos y objetivos de los proyectos de inversión como herramienta para la toma de decisiones.</v>
      </c>
      <c r="Q116" s="264" t="str">
        <f t="shared" si="4"/>
        <v>MR3050202</v>
      </c>
      <c r="R116" s="264" t="str">
        <f t="shared" si="5"/>
        <v>Implementar, durante el período de gobierno, un (1) sistema de monitoreo, seguimiento, control y evaluación, que permita identificar el cumplimiento de los productos y objetivos de los proyectos de inversión como herramienta para la toma de decisiones.</v>
      </c>
    </row>
    <row r="117" spans="1:18" ht="50.25" hidden="1" customHeight="1" x14ac:dyDescent="0.25">
      <c r="A117" s="195" t="s">
        <v>4827</v>
      </c>
      <c r="B117" s="196" t="s">
        <v>4828</v>
      </c>
      <c r="C117" s="211" t="s">
        <v>1032</v>
      </c>
      <c r="D117" s="230" t="s">
        <v>183</v>
      </c>
      <c r="E117" s="231">
        <v>2015</v>
      </c>
      <c r="F117" s="210" t="s">
        <v>1228</v>
      </c>
      <c r="G117" s="210" t="s">
        <v>5744</v>
      </c>
      <c r="H117" s="210" t="s">
        <v>5745</v>
      </c>
      <c r="I117" s="210" t="s">
        <v>5746</v>
      </c>
      <c r="J117" s="232">
        <v>10</v>
      </c>
      <c r="K117" s="233">
        <v>1</v>
      </c>
      <c r="L117" s="233">
        <v>3</v>
      </c>
      <c r="M117" s="233">
        <v>7</v>
      </c>
      <c r="N117" s="233">
        <v>10</v>
      </c>
      <c r="O117" s="260"/>
      <c r="P117" s="264" t="str">
        <f t="shared" si="3"/>
        <v>MR3050203 - Implementar, durante el período de gobierno, al menos diez (10) acciones encaminadas a mejorar las condiciones urbanísticas y de desarrollo del territorio departamental.</v>
      </c>
      <c r="Q117" s="264" t="str">
        <f t="shared" si="4"/>
        <v>MR3050203</v>
      </c>
      <c r="R117" s="264" t="str">
        <f t="shared" si="5"/>
        <v>Implementar, durante el período de gobierno, al menos diez (10) acciones encaminadas a mejorar las condiciones urbanísticas y de desarrollo del territorio departamental.</v>
      </c>
    </row>
    <row r="118" spans="1:18" ht="50.25" hidden="1" customHeight="1" x14ac:dyDescent="0.25">
      <c r="A118" s="195" t="s">
        <v>4843</v>
      </c>
      <c r="B118" s="245" t="s">
        <v>4844</v>
      </c>
      <c r="C118" s="199" t="s">
        <v>3464</v>
      </c>
      <c r="D118" s="200" t="s">
        <v>183</v>
      </c>
      <c r="E118" s="201">
        <v>2015</v>
      </c>
      <c r="F118" s="197" t="s">
        <v>186</v>
      </c>
      <c r="G118" s="197" t="s">
        <v>5747</v>
      </c>
      <c r="H118" s="197" t="s">
        <v>5748</v>
      </c>
      <c r="I118" s="197" t="s">
        <v>5749</v>
      </c>
      <c r="J118" s="202">
        <v>1</v>
      </c>
      <c r="K118" s="203">
        <v>0.39</v>
      </c>
      <c r="L118" s="203">
        <v>0.56999999999999995</v>
      </c>
      <c r="M118" s="203">
        <v>0.8</v>
      </c>
      <c r="N118" s="203">
        <v>1</v>
      </c>
      <c r="O118" s="257"/>
      <c r="P118" s="264" t="str">
        <f t="shared" si="3"/>
        <v>MR3060101 - Formular e implementar una estrategia de participación ciudadana y control social para los municipios del Valle del Cauca durante el período de gobierno</v>
      </c>
      <c r="Q118" s="264" t="str">
        <f t="shared" si="4"/>
        <v>MR3060101</v>
      </c>
      <c r="R118" s="264" t="str">
        <f t="shared" si="5"/>
        <v>Formular e implementar una estrategia de participación ciudadana y control social para los municipios del Valle del Cauca durante el período de gobierno</v>
      </c>
    </row>
    <row r="119" spans="1:18" ht="50.25" hidden="1" customHeight="1" x14ac:dyDescent="0.25">
      <c r="A119" s="195" t="s">
        <v>4868</v>
      </c>
      <c r="B119" s="245" t="s">
        <v>4869</v>
      </c>
      <c r="C119" s="199" t="s">
        <v>709</v>
      </c>
      <c r="D119" s="200" t="s">
        <v>240</v>
      </c>
      <c r="E119" s="201">
        <v>2015</v>
      </c>
      <c r="F119" s="197" t="s">
        <v>711</v>
      </c>
      <c r="G119" s="197" t="s">
        <v>5722</v>
      </c>
      <c r="H119" s="197" t="s">
        <v>5723</v>
      </c>
      <c r="I119" s="197" t="s">
        <v>5724</v>
      </c>
      <c r="J119" s="202">
        <v>1</v>
      </c>
      <c r="K119" s="202">
        <v>1</v>
      </c>
      <c r="L119" s="202">
        <v>1</v>
      </c>
      <c r="M119" s="202">
        <v>1</v>
      </c>
      <c r="N119" s="202">
        <v>1</v>
      </c>
      <c r="O119" s="257"/>
      <c r="P119" s="264" t="str">
        <f t="shared" si="3"/>
        <v>MR3060102 - Propiciar un comportamiento social colectivos de apego a la ley cultura ciudadana y construcción de paz en el valle del cauca, durante el periodo de gobierno.</v>
      </c>
      <c r="Q119" s="264" t="str">
        <f t="shared" si="4"/>
        <v>MR3060102</v>
      </c>
      <c r="R119" s="264" t="str">
        <f t="shared" si="5"/>
        <v>Propiciar un comportamiento social colectivos de apego a la ley cultura ciudadana y construcción de paz en el valle del cauca, durante el periodo de gobierno.</v>
      </c>
    </row>
    <row r="120" spans="1:18" ht="50.25" hidden="1" customHeight="1" x14ac:dyDescent="0.25">
      <c r="A120" s="195" t="s">
        <v>4875</v>
      </c>
      <c r="B120" s="245" t="s">
        <v>4876</v>
      </c>
      <c r="C120" s="199" t="s">
        <v>709</v>
      </c>
      <c r="D120" s="200" t="s">
        <v>240</v>
      </c>
      <c r="E120" s="201">
        <v>2015</v>
      </c>
      <c r="F120" s="197" t="s">
        <v>778</v>
      </c>
      <c r="G120" s="197" t="s">
        <v>5725</v>
      </c>
      <c r="H120" s="197" t="s">
        <v>5726</v>
      </c>
      <c r="I120" s="197" t="s">
        <v>5727</v>
      </c>
      <c r="J120" s="202">
        <v>1</v>
      </c>
      <c r="K120" s="203">
        <v>0</v>
      </c>
      <c r="L120" s="203">
        <v>1</v>
      </c>
      <c r="M120" s="203">
        <v>1</v>
      </c>
      <c r="N120" s="203">
        <v>1</v>
      </c>
      <c r="O120" s="257"/>
      <c r="P120" s="264" t="str">
        <f t="shared" si="3"/>
        <v>MR3060103 - Diseñar e implementar un programa de mecanismos de participación ciudadana y control social en el departamento de Valle, durante el cuatrienio.</v>
      </c>
      <c r="Q120" s="264" t="str">
        <f t="shared" si="4"/>
        <v>MR3060103</v>
      </c>
      <c r="R120" s="264" t="str">
        <f t="shared" si="5"/>
        <v>Diseñar e implementar un programa de mecanismos de participación ciudadana y control social en el departamento de Valle, durante el cuatrienio.</v>
      </c>
    </row>
    <row r="121" spans="1:18" ht="50.25" hidden="1" customHeight="1" x14ac:dyDescent="0.25">
      <c r="A121" s="195" t="s">
        <v>4925</v>
      </c>
      <c r="B121" s="245" t="s">
        <v>4926</v>
      </c>
      <c r="C121" s="199" t="s">
        <v>709</v>
      </c>
      <c r="D121" s="200" t="s">
        <v>240</v>
      </c>
      <c r="E121" s="201">
        <v>2015</v>
      </c>
      <c r="F121" s="197" t="s">
        <v>711</v>
      </c>
      <c r="G121" s="197" t="s">
        <v>5728</v>
      </c>
      <c r="H121" s="197" t="s">
        <v>5729</v>
      </c>
      <c r="I121" s="197" t="s">
        <v>5730</v>
      </c>
      <c r="J121" s="202">
        <v>1</v>
      </c>
      <c r="K121" s="202">
        <v>1</v>
      </c>
      <c r="L121" s="202">
        <v>1</v>
      </c>
      <c r="M121" s="202">
        <v>1</v>
      </c>
      <c r="N121" s="202">
        <v>1</v>
      </c>
      <c r="O121" s="257"/>
      <c r="P121" s="264" t="str">
        <f t="shared" si="3"/>
        <v>MR3060104 - Crear e implementar un modelo de escuelas de PAZ y CONVIVENCIA durante el período de gobierno.</v>
      </c>
      <c r="Q121" s="264" t="str">
        <f t="shared" si="4"/>
        <v>MR3060104</v>
      </c>
      <c r="R121" s="264" t="str">
        <f t="shared" si="5"/>
        <v>Crear e implementar un modelo de escuelas de PAZ y CONVIVENCIA durante el período de gobierno.</v>
      </c>
    </row>
    <row r="122" spans="1:18" ht="50.25" hidden="1" customHeight="1" x14ac:dyDescent="0.25">
      <c r="A122" s="195" t="s">
        <v>4944</v>
      </c>
      <c r="B122" s="253" t="s">
        <v>4945</v>
      </c>
      <c r="C122" s="199" t="s">
        <v>2069</v>
      </c>
      <c r="D122" s="200" t="s">
        <v>183</v>
      </c>
      <c r="E122" s="201">
        <v>2015</v>
      </c>
      <c r="F122" s="197" t="s">
        <v>2365</v>
      </c>
      <c r="G122" s="197" t="s">
        <v>5750</v>
      </c>
      <c r="H122" s="197" t="s">
        <v>5751</v>
      </c>
      <c r="I122" s="197" t="s">
        <v>5752</v>
      </c>
      <c r="J122" s="202"/>
      <c r="K122" s="203">
        <v>1</v>
      </c>
      <c r="L122" s="203">
        <v>0</v>
      </c>
      <c r="M122" s="203">
        <v>0</v>
      </c>
      <c r="N122" s="203">
        <v>0</v>
      </c>
      <c r="O122" s="257">
        <v>1</v>
      </c>
      <c r="P122" s="264" t="str">
        <f t="shared" si="3"/>
        <v>MR3070101 - Implementar un (1) modelo de gestión productiva territorial para la paz durante el periodo de gobierno.</v>
      </c>
      <c r="Q122" s="264" t="str">
        <f t="shared" si="4"/>
        <v>MR3070101</v>
      </c>
      <c r="R122" s="264" t="str">
        <f t="shared" si="5"/>
        <v>Implementar un (1) modelo de gestión productiva territorial para la paz durante el periodo de gobierno.</v>
      </c>
    </row>
    <row r="123" spans="1:18" ht="50.25" hidden="1" customHeight="1" x14ac:dyDescent="0.25">
      <c r="A123" s="195" t="s">
        <v>4962</v>
      </c>
      <c r="B123" s="253" t="s">
        <v>4963</v>
      </c>
      <c r="C123" s="199" t="s">
        <v>2069</v>
      </c>
      <c r="D123" s="200" t="s">
        <v>183</v>
      </c>
      <c r="E123" s="201">
        <v>2015</v>
      </c>
      <c r="F123" s="197" t="s">
        <v>1228</v>
      </c>
      <c r="G123" s="197" t="s">
        <v>5753</v>
      </c>
      <c r="H123" s="197" t="s">
        <v>5754</v>
      </c>
      <c r="I123" s="197" t="s">
        <v>5755</v>
      </c>
      <c r="J123" s="202"/>
      <c r="K123" s="203">
        <v>1</v>
      </c>
      <c r="L123" s="203">
        <v>0</v>
      </c>
      <c r="M123" s="203">
        <v>0</v>
      </c>
      <c r="N123" s="203">
        <v>0</v>
      </c>
      <c r="O123" s="257">
        <v>1</v>
      </c>
      <c r="P123" s="264" t="str">
        <f t="shared" si="3"/>
        <v>MR3070102 - Consolidar los instrumentos de seguimiento y evaluación de las acciones territoriales del postconflicto</v>
      </c>
      <c r="Q123" s="264" t="str">
        <f t="shared" si="4"/>
        <v>MR3070102</v>
      </c>
      <c r="R123" s="264" t="str">
        <f t="shared" si="5"/>
        <v>Consolidar los instrumentos de seguimiento y evaluación de las acciones territoriales del postconflicto</v>
      </c>
    </row>
    <row r="124" spans="1:18" ht="50.25" hidden="1" customHeight="1" x14ac:dyDescent="0.25">
      <c r="A124" s="195" t="s">
        <v>4969</v>
      </c>
      <c r="B124" s="245" t="s">
        <v>4970</v>
      </c>
      <c r="C124" s="199" t="s">
        <v>1800</v>
      </c>
      <c r="D124" s="200" t="s">
        <v>183</v>
      </c>
      <c r="E124" s="201">
        <v>2015</v>
      </c>
      <c r="F124" s="197" t="s">
        <v>2505</v>
      </c>
      <c r="G124" s="197" t="s">
        <v>5756</v>
      </c>
      <c r="H124" s="197" t="s">
        <v>5757</v>
      </c>
      <c r="I124" s="197" t="s">
        <v>5758</v>
      </c>
      <c r="J124" s="202">
        <v>0.1</v>
      </c>
      <c r="K124" s="203">
        <v>0</v>
      </c>
      <c r="L124" s="203">
        <v>0</v>
      </c>
      <c r="M124" s="203">
        <v>0</v>
      </c>
      <c r="N124" s="203">
        <v>0.1</v>
      </c>
      <c r="O124" s="257"/>
      <c r="P124" s="264" t="str">
        <f t="shared" si="3"/>
        <v>MR3070201 - Incrementar en 10% los proyectos de Patrimonio Cultural material e inmaterial en el Departamento del Valle del Cauca durante el período de gobierno</v>
      </c>
      <c r="Q124" s="264" t="str">
        <f t="shared" si="4"/>
        <v>MR3070201</v>
      </c>
      <c r="R124" s="264" t="str">
        <f t="shared" si="5"/>
        <v>Incrementar en 10% los proyectos de Patrimonio Cultural material e inmaterial en el Departamento del Valle del Cauca durante el período de gobierno</v>
      </c>
    </row>
    <row r="125" spans="1:18" ht="50.25" hidden="1" customHeight="1" x14ac:dyDescent="0.25">
      <c r="A125" s="195" t="s">
        <v>5059</v>
      </c>
      <c r="B125" s="245" t="s">
        <v>5060</v>
      </c>
      <c r="C125" s="199" t="s">
        <v>1800</v>
      </c>
      <c r="D125" s="200" t="s">
        <v>183</v>
      </c>
      <c r="E125" s="201">
        <v>2015</v>
      </c>
      <c r="F125" s="197" t="s">
        <v>186</v>
      </c>
      <c r="G125" s="235" t="s">
        <v>5759</v>
      </c>
      <c r="H125" s="197" t="s">
        <v>3204</v>
      </c>
      <c r="I125" s="197" t="s">
        <v>5760</v>
      </c>
      <c r="J125" s="202">
        <v>0.1</v>
      </c>
      <c r="K125" s="203">
        <v>0.24</v>
      </c>
      <c r="L125" s="203">
        <v>0.48</v>
      </c>
      <c r="M125" s="203">
        <v>0.72</v>
      </c>
      <c r="N125" s="203">
        <v>0.1</v>
      </c>
      <c r="O125" s="257"/>
      <c r="P125" s="264" t="str">
        <f t="shared" si="3"/>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
      <c r="Q125" s="264" t="str">
        <f t="shared" si="4"/>
        <v>MR3070301</v>
      </c>
      <c r="R125" s="264" t="str">
        <f t="shared" si="5"/>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
    </row>
    <row r="126" spans="1:18" ht="50.25" hidden="1" customHeight="1" x14ac:dyDescent="0.25">
      <c r="A126" s="195" t="s">
        <v>5100</v>
      </c>
      <c r="B126" s="245" t="s">
        <v>3920</v>
      </c>
      <c r="C126" s="199" t="s">
        <v>1113</v>
      </c>
      <c r="D126" s="200" t="s">
        <v>183</v>
      </c>
      <c r="E126" s="201">
        <v>2015</v>
      </c>
      <c r="F126" s="197" t="s">
        <v>242</v>
      </c>
      <c r="G126" s="197" t="s">
        <v>5684</v>
      </c>
      <c r="H126" s="197" t="s">
        <v>5685</v>
      </c>
      <c r="I126" s="197" t="s">
        <v>1118</v>
      </c>
      <c r="J126" s="202">
        <v>42</v>
      </c>
      <c r="K126" s="203">
        <v>30</v>
      </c>
      <c r="L126" s="203">
        <v>34</v>
      </c>
      <c r="M126" s="203">
        <v>38</v>
      </c>
      <c r="N126" s="203">
        <v>42</v>
      </c>
      <c r="O126" s="257"/>
      <c r="P126" s="264" t="str">
        <f t="shared" si="3"/>
        <v>MR3070302 - Beneficiar a 42 municipios del Valle del Cauca con una oferta con enfoque diferencial de bienes y servicios de deporte, recreación y actividad física durante el período de gobierno</v>
      </c>
      <c r="Q126" s="264" t="str">
        <f t="shared" si="4"/>
        <v>MR3070302</v>
      </c>
      <c r="R126" s="264" t="str">
        <f t="shared" si="5"/>
        <v>Beneficiar a 42 municipios del Valle del Cauca con una oferta con enfoque diferencial de bienes y servicios de deporte, recreación y actividad física durante el período de gobierno</v>
      </c>
    </row>
    <row r="127" spans="1:18" ht="50.25" hidden="1" customHeight="1" x14ac:dyDescent="0.25">
      <c r="A127" s="191" t="s">
        <v>5225</v>
      </c>
      <c r="B127" s="245" t="s">
        <v>5226</v>
      </c>
      <c r="C127" s="199" t="s">
        <v>1201</v>
      </c>
      <c r="D127" s="200" t="s">
        <v>183</v>
      </c>
      <c r="E127" s="201"/>
      <c r="F127" s="197" t="s">
        <v>242</v>
      </c>
      <c r="G127" s="197" t="s">
        <v>5761</v>
      </c>
      <c r="H127" s="197" t="s">
        <v>5762</v>
      </c>
      <c r="I127" s="197" t="s">
        <v>5763</v>
      </c>
      <c r="J127" s="203">
        <v>50</v>
      </c>
      <c r="K127" s="203">
        <v>12</v>
      </c>
      <c r="L127" s="203">
        <v>24</v>
      </c>
      <c r="M127" s="203">
        <v>36</v>
      </c>
      <c r="N127" s="203">
        <v>50</v>
      </c>
      <c r="O127" s="257"/>
      <c r="P127" s="264" t="str">
        <f t="shared" si="3"/>
        <v>MR3070303 - Mejorar, en al menos el 50%, las actividades de acercamiento e inclusión de la población vallecaucana, durante el cuatrienio</v>
      </c>
      <c r="Q127" s="264" t="str">
        <f t="shared" si="4"/>
        <v>MR3070303</v>
      </c>
      <c r="R127" s="264" t="str">
        <f t="shared" si="5"/>
        <v>Mejorar, en al menos el 50%, las actividades de acercamiento e inclusión de la población vallecaucana, durante el cuatrienio</v>
      </c>
    </row>
    <row r="128" spans="1:18" ht="50.25" hidden="1" customHeight="1" x14ac:dyDescent="0.25">
      <c r="A128" s="192" t="s">
        <v>5272</v>
      </c>
      <c r="B128" s="227" t="s">
        <v>5273</v>
      </c>
      <c r="C128" s="222" t="s">
        <v>589</v>
      </c>
      <c r="D128" s="223" t="s">
        <v>2310</v>
      </c>
      <c r="E128" s="224">
        <v>2015</v>
      </c>
      <c r="F128" s="220" t="s">
        <v>1216</v>
      </c>
      <c r="G128" s="220" t="s">
        <v>5764</v>
      </c>
      <c r="H128" s="220" t="s">
        <v>5765</v>
      </c>
      <c r="I128" s="220" t="s">
        <v>5766</v>
      </c>
      <c r="J128" s="226">
        <v>10</v>
      </c>
      <c r="K128" s="226">
        <v>90</v>
      </c>
      <c r="L128" s="226">
        <v>60</v>
      </c>
      <c r="M128" s="226">
        <v>30</v>
      </c>
      <c r="N128" s="226">
        <v>10</v>
      </c>
      <c r="O128" s="259"/>
      <c r="P128" s="264" t="str">
        <f t="shared" si="3"/>
        <v>MR3070401 - Disminuir a 10% los casos de agresión, violencia escolar y prácticas inadecuadas de convivencia escolar en los establecimientos educativos de los municipios no certificados del Valle del Cauca, que llegan al comité de convivencia  departamental durante el periodo de gobierno.</v>
      </c>
      <c r="Q128" s="264" t="str">
        <f t="shared" si="4"/>
        <v>MR3070401</v>
      </c>
      <c r="R128" s="264" t="str">
        <f t="shared" si="5"/>
        <v>Disminuir a 10% los casos de agresión, violencia escolar y prácticas inadecuadas de convivencia escolar en los establecimientos educativos de los municipios no certificados del Valle del Cauca, que llegan al comité de convivencia  departamental durante el periodo de gobierno.</v>
      </c>
    </row>
    <row r="129" spans="1:18" ht="50.25" hidden="1" customHeight="1" x14ac:dyDescent="0.25">
      <c r="A129" s="195" t="s">
        <v>5304</v>
      </c>
      <c r="B129" s="252" t="s">
        <v>5305</v>
      </c>
      <c r="C129" s="239" t="s">
        <v>564</v>
      </c>
      <c r="D129" s="240"/>
      <c r="E129" s="241"/>
      <c r="F129" s="237"/>
      <c r="G129" s="237"/>
      <c r="H129" s="237"/>
      <c r="I129" s="237"/>
      <c r="J129" s="242"/>
      <c r="K129" s="243"/>
      <c r="L129" s="243"/>
      <c r="M129" s="243"/>
      <c r="N129" s="243"/>
      <c r="O129" s="261"/>
      <c r="P129" s="264" t="str">
        <f t="shared" si="3"/>
        <v>MR3070501 - Apoyar el 100% de los eventos de participación social y derechos humanos programados durante el cuatrienio.</v>
      </c>
      <c r="Q129" s="264" t="str">
        <f t="shared" si="4"/>
        <v>MR3070501</v>
      </c>
      <c r="R129" s="264" t="str">
        <f t="shared" si="5"/>
        <v>Apoyar el 100% de los eventos de participación social y derechos humanos programados durante el cuatrienio.</v>
      </c>
    </row>
    <row r="130" spans="1:18" ht="50.25" customHeight="1" x14ac:dyDescent="0.25">
      <c r="A130" s="195" t="s">
        <v>5339</v>
      </c>
      <c r="B130" s="245" t="s">
        <v>5340</v>
      </c>
      <c r="C130" s="199" t="s">
        <v>1629</v>
      </c>
      <c r="D130" s="200" t="s">
        <v>183</v>
      </c>
      <c r="E130" s="201">
        <v>2016</v>
      </c>
      <c r="F130" s="197" t="s">
        <v>688</v>
      </c>
      <c r="G130" s="197" t="s">
        <v>5767</v>
      </c>
      <c r="H130" s="197" t="s">
        <v>5768</v>
      </c>
      <c r="I130" s="197" t="s">
        <v>5769</v>
      </c>
      <c r="J130" s="203">
        <v>42</v>
      </c>
      <c r="K130" s="203">
        <v>5</v>
      </c>
      <c r="L130" s="203">
        <v>20</v>
      </c>
      <c r="M130" s="203">
        <v>30</v>
      </c>
      <c r="N130" s="203">
        <v>42</v>
      </c>
      <c r="O130" s="257"/>
      <c r="P130" s="264" t="str">
        <f t="shared" si="3"/>
        <v>MR3070502 - Apoyar en los 42 municipios programas y estrategias de movilización social para mujeres y representantes del sector LGBTI, para la construcción de escenarios para la Paz en el período de gobierno.</v>
      </c>
      <c r="Q130" s="264" t="str">
        <f t="shared" si="4"/>
        <v>MR3070502</v>
      </c>
      <c r="R130" s="264" t="str">
        <f t="shared" si="5"/>
        <v>Apoyar en los 42 municipios programas y estrategias de movilización social para mujeres y representantes del sector LGBTI, para la construcción de escenarios para la Paz en el período de gobierno.</v>
      </c>
    </row>
    <row r="131" spans="1:18" ht="50.25" hidden="1" customHeight="1" x14ac:dyDescent="0.25">
      <c r="A131" s="195" t="s">
        <v>5368</v>
      </c>
      <c r="B131" s="245" t="s">
        <v>5369</v>
      </c>
      <c r="C131" s="199" t="s">
        <v>709</v>
      </c>
      <c r="D131" s="200" t="s">
        <v>240</v>
      </c>
      <c r="E131" s="201">
        <v>2015</v>
      </c>
      <c r="F131" s="197" t="s">
        <v>711</v>
      </c>
      <c r="G131" s="197" t="s">
        <v>5731</v>
      </c>
      <c r="H131" s="197" t="s">
        <v>5732</v>
      </c>
      <c r="I131" s="197" t="s">
        <v>5733</v>
      </c>
      <c r="J131" s="202">
        <v>100</v>
      </c>
      <c r="K131" s="202">
        <v>100</v>
      </c>
      <c r="L131" s="202">
        <v>100</v>
      </c>
      <c r="M131" s="202">
        <v>100</v>
      </c>
      <c r="N131" s="202">
        <v>100</v>
      </c>
      <c r="O131" s="257"/>
      <c r="P131" s="264" t="str">
        <f t="shared" si="3"/>
        <v>MR3070601 - Atender  el 100% de las víctimas de trata de personas, migrantes y retornados que demanden la atención en la ruta de atención</v>
      </c>
      <c r="Q131" s="264" t="str">
        <f t="shared" si="4"/>
        <v>MR3070601</v>
      </c>
      <c r="R131" s="264" t="str">
        <f t="shared" si="5"/>
        <v>Atender  el 100% de las víctimas de trata de personas, migrantes y retornados que demanden la atención en la ruta de atención</v>
      </c>
    </row>
    <row r="132" spans="1:18" ht="255" hidden="1" x14ac:dyDescent="0.25">
      <c r="A132" s="195" t="s">
        <v>5392</v>
      </c>
      <c r="B132" s="245" t="s">
        <v>5393</v>
      </c>
      <c r="C132" s="199" t="s">
        <v>709</v>
      </c>
      <c r="D132" s="200" t="s">
        <v>240</v>
      </c>
      <c r="E132" s="201">
        <v>2015</v>
      </c>
      <c r="F132" s="197" t="s">
        <v>711</v>
      </c>
      <c r="G132" s="197" t="s">
        <v>5734</v>
      </c>
      <c r="H132" s="197" t="s">
        <v>5395</v>
      </c>
      <c r="I132" s="235" t="s">
        <v>5396</v>
      </c>
      <c r="J132" s="202">
        <v>100</v>
      </c>
      <c r="K132" s="202">
        <v>100</v>
      </c>
      <c r="L132" s="202">
        <v>100</v>
      </c>
      <c r="M132" s="202">
        <v>100</v>
      </c>
      <c r="N132" s="202">
        <v>100</v>
      </c>
      <c r="O132" s="257"/>
      <c r="P132" s="264" t="str">
        <f t="shared" si="3"/>
        <v>MR3070602 - Vincular al 100% de las presuntas víctimas de trata de personas, retornados y migrantes que demandan la asistencia en las rutas de atención establecidas mediante el (decreto 1069 de 2012) y la (ley 1565 de 2012) durante el período de gobierno.</v>
      </c>
      <c r="Q132" s="264" t="str">
        <f t="shared" si="4"/>
        <v>MR3070602</v>
      </c>
      <c r="R132" s="264" t="str">
        <f t="shared" si="5"/>
        <v>Vincular al 100% de las presuntas víctimas de trata de personas, retornados y migrantes que demandan la asistencia en las rutas de atención establecidas mediante el (decreto 1069 de 2012) y la (ley 1565 de 2012) durante el período de gobierno.</v>
      </c>
    </row>
    <row r="133" spans="1:18" ht="102" hidden="1" x14ac:dyDescent="0.25">
      <c r="A133" s="195" t="s">
        <v>5401</v>
      </c>
      <c r="B133" s="252" t="s">
        <v>4316</v>
      </c>
      <c r="C133" s="239" t="s">
        <v>1368</v>
      </c>
      <c r="D133" s="240"/>
      <c r="E133" s="241"/>
      <c r="F133" s="237"/>
      <c r="G133" s="237"/>
      <c r="H133" s="237"/>
      <c r="I133" s="237"/>
      <c r="J133" s="243"/>
      <c r="K133" s="243"/>
      <c r="L133" s="243"/>
      <c r="M133" s="243"/>
      <c r="N133" s="243"/>
      <c r="O133" s="261"/>
      <c r="P133" s="264" t="str">
        <f t="shared" ref="P133" si="6">CONCATENATE(A133," - ",B133)</f>
        <v>MR3070701 - Implementar un mapa estratégico TIC para el Fortalecimiento de las Capacidades Sociales durante el período de gobierno</v>
      </c>
      <c r="Q133" s="264" t="str">
        <f t="shared" ref="Q133:R133" si="7">A133</f>
        <v>MR3070701</v>
      </c>
      <c r="R133" s="264" t="str">
        <f t="shared" si="7"/>
        <v>Implementar un mapa estratégico TIC para el Fortalecimiento de las Capacidades Sociales durante el período de gobierno</v>
      </c>
    </row>
  </sheetData>
  <sheetProtection sheet="1" objects="1" scenarios="1"/>
  <autoFilter ref="A3:R133">
    <filterColumn colId="2">
      <filters>
        <filter val="1134. SECRETARIA DE LA MUJER, EQUIDAD DE GENERO Y DIVERSIDAD SEXUAL"/>
      </filters>
    </filterColumn>
  </autoFilter>
  <dataValidations count="3">
    <dataValidation type="list" allowBlank="1" showInputMessage="1" showErrorMessage="1" errorTitle="ERROR" error="Debe escoger una opción_x000a_Si no hay vaya al final_x000a_Institutos descentralizados, opción al final" promptTitle="PROCEDIMIENTO RELACIONADO" prompt="Escoja el procedimiento relacionado (Administración Central)_x000a_Si no hay vaya al final_x000a_Institutos descentralizados, opción al final" sqref="F4:F133">
      <formula1>procedimientos</formula1>
    </dataValidation>
    <dataValidation type="list" allowBlank="1" showInputMessage="1" showErrorMessage="1" errorTitle="ERROR" error="Debe escoger un tipo de meta válido" promptTitle="TIPO DE META" prompt="Escoja el tipo de meta:_x000a_MM = Mantenimiento_x000a_MI = Incremento_x000a_MR = Reducción" sqref="D4:D133">
      <formula1>tipo_meta</formula1>
    </dataValidation>
    <dataValidation type="list" allowBlank="1" showInputMessage="1" showErrorMessage="1" errorTitle="ERROR" error="Debe escoger la dependencia o entidad que coordina la meta" promptTitle="ENTIDAD O DEPENDENCIA" prompt="Selecciones la entidad o dependencia coordinadora de la meta de resultado" sqref="C4:C133">
      <formula1>xx</formula1>
    </dataValidation>
  </dataValidations>
  <pageMargins left="0.7" right="0.7" top="0.75" bottom="0.75" header="0.3" footer="0.3"/>
  <pageSetup paperSize="9" orientation="portrait"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FF0000"/>
  </sheetPr>
  <dimension ref="A1:CJ263"/>
  <sheetViews>
    <sheetView topLeftCell="A10" zoomScale="85" zoomScaleNormal="85" zoomScalePageLayoutView="85" workbookViewId="0">
      <selection activeCell="A20" sqref="A20"/>
    </sheetView>
  </sheetViews>
  <sheetFormatPr baseColWidth="10" defaultColWidth="11.42578125" defaultRowHeight="15" x14ac:dyDescent="0.2"/>
  <cols>
    <col min="1" max="1" width="64.28515625" style="19" customWidth="1"/>
    <col min="2" max="2" width="44.42578125" style="12" customWidth="1"/>
    <col min="3" max="17" width="15.7109375" style="12" customWidth="1"/>
    <col min="18" max="18" width="17.85546875" style="12" customWidth="1"/>
    <col min="19" max="83" width="15.7109375" style="12" customWidth="1"/>
    <col min="84" max="84" width="19.140625" style="12" customWidth="1"/>
    <col min="85" max="85" width="2.42578125" style="12" customWidth="1"/>
    <col min="86" max="86" width="5.42578125" style="12" customWidth="1"/>
    <col min="87" max="87" width="9" style="12" customWidth="1"/>
    <col min="88" max="88" width="13.42578125" style="12" customWidth="1"/>
    <col min="89" max="16384" width="11.42578125" style="12"/>
  </cols>
  <sheetData>
    <row r="1" spans="1:88" ht="15.75" x14ac:dyDescent="0.25">
      <c r="A1" s="19" t="s">
        <v>5770</v>
      </c>
      <c r="C1" s="13" t="s">
        <v>5771</v>
      </c>
      <c r="AA1" s="12" t="s">
        <v>5772</v>
      </c>
      <c r="AB1" s="12" t="s">
        <v>5773</v>
      </c>
      <c r="AC1" s="12" t="s">
        <v>5774</v>
      </c>
      <c r="AD1" s="12" t="s">
        <v>5775</v>
      </c>
      <c r="AE1" s="12" t="s">
        <v>5776</v>
      </c>
      <c r="AF1" s="12" t="s">
        <v>5777</v>
      </c>
      <c r="AG1" s="12" t="s">
        <v>5778</v>
      </c>
      <c r="AH1" s="12" t="s">
        <v>5779</v>
      </c>
      <c r="AI1" s="12" t="s">
        <v>5780</v>
      </c>
      <c r="AJ1" s="12" t="s">
        <v>5781</v>
      </c>
      <c r="AK1" s="12" t="s">
        <v>5782</v>
      </c>
      <c r="AL1" s="12" t="s">
        <v>5783</v>
      </c>
      <c r="AM1" s="12" t="s">
        <v>5784</v>
      </c>
      <c r="AN1" s="12" t="s">
        <v>5785</v>
      </c>
      <c r="AO1" s="12" t="s">
        <v>5786</v>
      </c>
      <c r="AP1" s="13" t="s">
        <v>5787</v>
      </c>
      <c r="CG1" s="12" t="s">
        <v>5788</v>
      </c>
      <c r="CH1" s="12" t="s">
        <v>5789</v>
      </c>
      <c r="CI1" s="12" t="s">
        <v>5790</v>
      </c>
      <c r="CJ1" s="12" t="s">
        <v>5791</v>
      </c>
    </row>
    <row r="2" spans="1:88" x14ac:dyDescent="0.2">
      <c r="A2" s="19" t="s">
        <v>5792</v>
      </c>
      <c r="C2" s="12" t="s">
        <v>5793</v>
      </c>
      <c r="D2" s="12" t="s">
        <v>5794</v>
      </c>
      <c r="E2" s="12" t="s">
        <v>5795</v>
      </c>
      <c r="F2" s="12" t="s">
        <v>5796</v>
      </c>
      <c r="G2" s="12" t="s">
        <v>5797</v>
      </c>
      <c r="H2" s="12" t="s">
        <v>5798</v>
      </c>
      <c r="I2" s="12" t="s">
        <v>5799</v>
      </c>
      <c r="J2" s="12" t="s">
        <v>5800</v>
      </c>
      <c r="K2" s="12" t="s">
        <v>5801</v>
      </c>
      <c r="L2" s="12" t="s">
        <v>5802</v>
      </c>
      <c r="M2" s="12" t="s">
        <v>5803</v>
      </c>
      <c r="N2" s="12" t="s">
        <v>5804</v>
      </c>
      <c r="O2" s="12" t="s">
        <v>5805</v>
      </c>
      <c r="P2" s="12" t="s">
        <v>5806</v>
      </c>
      <c r="Q2" s="12" t="s">
        <v>5807</v>
      </c>
      <c r="R2" s="12" t="s">
        <v>5808</v>
      </c>
      <c r="S2" s="12" t="s">
        <v>5809</v>
      </c>
      <c r="T2" s="12" t="s">
        <v>5810</v>
      </c>
      <c r="U2" s="12" t="s">
        <v>5811</v>
      </c>
      <c r="V2" s="12" t="s">
        <v>5812</v>
      </c>
      <c r="W2" s="12" t="s">
        <v>5813</v>
      </c>
      <c r="X2" s="12" t="s">
        <v>5814</v>
      </c>
      <c r="Y2" s="12" t="s">
        <v>5815</v>
      </c>
      <c r="Z2" s="12" t="s">
        <v>5816</v>
      </c>
      <c r="AA2" s="12" t="s">
        <v>5817</v>
      </c>
      <c r="AB2" s="12" t="s">
        <v>5818</v>
      </c>
      <c r="AC2" s="12" t="s">
        <v>5819</v>
      </c>
      <c r="AD2" s="12" t="s">
        <v>5820</v>
      </c>
      <c r="AE2" s="12" t="s">
        <v>5821</v>
      </c>
      <c r="AF2" s="12" t="s">
        <v>5822</v>
      </c>
      <c r="AG2" s="12" t="s">
        <v>5823</v>
      </c>
      <c r="AH2" s="12" t="s">
        <v>5824</v>
      </c>
      <c r="AI2" s="12" t="s">
        <v>5825</v>
      </c>
      <c r="AJ2" s="12" t="s">
        <v>5826</v>
      </c>
      <c r="AK2" s="12" t="s">
        <v>5827</v>
      </c>
      <c r="AL2" s="12" t="s">
        <v>5828</v>
      </c>
      <c r="AM2" s="12" t="s">
        <v>5829</v>
      </c>
      <c r="AN2" s="12" t="s">
        <v>5830</v>
      </c>
      <c r="CG2" s="12">
        <v>1</v>
      </c>
      <c r="CH2" s="14">
        <v>101</v>
      </c>
      <c r="CI2" s="15">
        <v>10101</v>
      </c>
      <c r="CJ2" s="14">
        <v>1010101</v>
      </c>
    </row>
    <row r="3" spans="1:88" x14ac:dyDescent="0.2">
      <c r="A3" s="19" t="s">
        <v>5831</v>
      </c>
      <c r="C3" s="12" t="s">
        <v>590</v>
      </c>
      <c r="D3" s="17" t="s">
        <v>181</v>
      </c>
      <c r="E3" s="16" t="s">
        <v>4081</v>
      </c>
      <c r="F3" s="18" t="s">
        <v>3100</v>
      </c>
      <c r="G3" s="16" t="s">
        <v>1815</v>
      </c>
      <c r="I3" s="16" t="s">
        <v>4532</v>
      </c>
      <c r="J3" s="16" t="s">
        <v>3566</v>
      </c>
      <c r="K3" s="16" t="s">
        <v>4583</v>
      </c>
      <c r="L3" s="16" t="s">
        <v>3655</v>
      </c>
      <c r="M3" s="16" t="s">
        <v>3726</v>
      </c>
      <c r="N3" s="18" t="s">
        <v>2316</v>
      </c>
      <c r="O3" s="16" t="s">
        <v>487</v>
      </c>
      <c r="P3" s="16" t="s">
        <v>907</v>
      </c>
      <c r="Q3" s="16" t="s">
        <v>565</v>
      </c>
      <c r="R3" s="18" t="s">
        <v>2495</v>
      </c>
      <c r="S3" s="16" t="s">
        <v>1630</v>
      </c>
      <c r="U3" s="18" t="s">
        <v>2267</v>
      </c>
      <c r="V3" s="16" t="s">
        <v>3709</v>
      </c>
      <c r="W3" s="18" t="s">
        <v>3311</v>
      </c>
      <c r="X3" s="16" t="s">
        <v>3639</v>
      </c>
      <c r="Y3" s="16" t="s">
        <v>4051</v>
      </c>
      <c r="Z3" s="12" t="s">
        <v>4334</v>
      </c>
      <c r="AD3" s="16" t="s">
        <v>4719</v>
      </c>
      <c r="AE3" s="16" t="s">
        <v>4688</v>
      </c>
      <c r="AF3" s="16" t="s">
        <v>5225</v>
      </c>
      <c r="AI3" s="18" t="s">
        <v>2960</v>
      </c>
      <c r="AL3" s="18" t="s">
        <v>3243</v>
      </c>
      <c r="AM3" s="18" t="s">
        <v>2839</v>
      </c>
      <c r="AN3" s="16" t="s">
        <v>961</v>
      </c>
      <c r="CG3" s="12">
        <v>2</v>
      </c>
      <c r="CH3" s="14">
        <v>102</v>
      </c>
      <c r="CI3" s="15">
        <v>10102</v>
      </c>
      <c r="CJ3" s="14">
        <v>1010201</v>
      </c>
    </row>
    <row r="4" spans="1:88" x14ac:dyDescent="0.2">
      <c r="A4" s="19" t="s">
        <v>5832</v>
      </c>
      <c r="C4" s="12" t="s">
        <v>1214</v>
      </c>
      <c r="D4" s="17" t="s">
        <v>203</v>
      </c>
      <c r="E4" s="16" t="s">
        <v>4097</v>
      </c>
      <c r="F4" s="16" t="s">
        <v>4516</v>
      </c>
      <c r="G4" s="16" t="s">
        <v>337</v>
      </c>
      <c r="I4" s="16" t="s">
        <v>4944</v>
      </c>
      <c r="K4" s="16" t="s">
        <v>4618</v>
      </c>
      <c r="L4" s="16" t="s">
        <v>4843</v>
      </c>
      <c r="M4" s="16" t="s">
        <v>4022</v>
      </c>
      <c r="O4" s="16" t="s">
        <v>2169</v>
      </c>
      <c r="P4" s="16" t="s">
        <v>937</v>
      </c>
      <c r="Q4" s="16" t="s">
        <v>622</v>
      </c>
      <c r="R4" s="18" t="s">
        <v>3056</v>
      </c>
      <c r="S4" s="16" t="s">
        <v>1674</v>
      </c>
      <c r="U4" s="18" t="s">
        <v>2296</v>
      </c>
      <c r="W4" s="16" t="s">
        <v>3836</v>
      </c>
      <c r="AI4" s="16" t="s">
        <v>3919</v>
      </c>
      <c r="AL4" s="16" t="s">
        <v>3703</v>
      </c>
      <c r="CG4" s="12">
        <v>3</v>
      </c>
      <c r="CH4" s="14">
        <v>103</v>
      </c>
      <c r="CI4" s="15">
        <v>10103</v>
      </c>
      <c r="CJ4" s="14">
        <v>1010301</v>
      </c>
    </row>
    <row r="5" spans="1:88" x14ac:dyDescent="0.2">
      <c r="A5" s="19" t="s">
        <v>5833</v>
      </c>
      <c r="C5" s="12" t="s">
        <v>1257</v>
      </c>
      <c r="D5" s="17" t="s">
        <v>222</v>
      </c>
      <c r="E5" s="16" t="s">
        <v>4162</v>
      </c>
      <c r="F5" s="16" t="s">
        <v>4969</v>
      </c>
      <c r="I5" s="16" t="s">
        <v>4962</v>
      </c>
      <c r="M5" s="16" t="s">
        <v>3750</v>
      </c>
      <c r="O5" s="18" t="s">
        <v>2350</v>
      </c>
      <c r="P5" s="16" t="s">
        <v>1090</v>
      </c>
      <c r="Q5" s="16" t="s">
        <v>808</v>
      </c>
      <c r="S5" s="16" t="s">
        <v>5339</v>
      </c>
      <c r="U5" s="18" t="s">
        <v>2308</v>
      </c>
      <c r="W5" s="16" t="s">
        <v>4315</v>
      </c>
      <c r="AI5" s="16" t="s">
        <v>5100</v>
      </c>
      <c r="CH5" s="14">
        <v>104</v>
      </c>
      <c r="CI5" s="15">
        <v>10104</v>
      </c>
      <c r="CJ5" s="14">
        <v>1010302</v>
      </c>
    </row>
    <row r="6" spans="1:88" x14ac:dyDescent="0.2">
      <c r="A6" s="19" t="s">
        <v>5834</v>
      </c>
      <c r="C6" s="12" t="s">
        <v>1319</v>
      </c>
      <c r="D6" s="16" t="s">
        <v>261</v>
      </c>
      <c r="E6" s="16" t="s">
        <v>4229</v>
      </c>
      <c r="F6" s="16" t="s">
        <v>5059</v>
      </c>
      <c r="O6" s="18" t="s">
        <v>2609</v>
      </c>
      <c r="P6" s="16" t="s">
        <v>1114</v>
      </c>
      <c r="Q6" s="16" t="s">
        <v>1749</v>
      </c>
      <c r="U6" s="18" t="s">
        <v>2363</v>
      </c>
      <c r="W6" s="16" t="s">
        <v>5401</v>
      </c>
      <c r="CH6" s="14">
        <v>105</v>
      </c>
      <c r="CI6" s="15">
        <v>10105</v>
      </c>
      <c r="CJ6" s="14">
        <v>1010303</v>
      </c>
    </row>
    <row r="7" spans="1:88" x14ac:dyDescent="0.2">
      <c r="A7" s="19" t="s">
        <v>5835</v>
      </c>
      <c r="C7" s="12" t="s">
        <v>1337</v>
      </c>
      <c r="D7" s="16" t="s">
        <v>281</v>
      </c>
      <c r="E7" s="16" t="s">
        <v>4239</v>
      </c>
      <c r="O7" s="18" t="s">
        <v>2699</v>
      </c>
      <c r="Q7" s="16" t="s">
        <v>2188</v>
      </c>
      <c r="U7" s="18" t="s">
        <v>2402</v>
      </c>
      <c r="CH7" s="14">
        <v>106</v>
      </c>
      <c r="CI7" s="15">
        <v>10106</v>
      </c>
      <c r="CJ7" s="14">
        <v>1010304</v>
      </c>
    </row>
    <row r="8" spans="1:88" x14ac:dyDescent="0.2">
      <c r="A8" s="19" t="s">
        <v>5836</v>
      </c>
      <c r="C8" s="12" t="s">
        <v>1369</v>
      </c>
      <c r="D8" s="16" t="s">
        <v>316</v>
      </c>
      <c r="E8" s="16" t="s">
        <v>4283</v>
      </c>
      <c r="O8" s="18" t="s">
        <v>2764</v>
      </c>
      <c r="Q8" s="16" t="s">
        <v>2227</v>
      </c>
      <c r="U8" s="18" t="s">
        <v>2520</v>
      </c>
      <c r="CH8" s="14">
        <v>201</v>
      </c>
      <c r="CI8" s="15">
        <v>10107</v>
      </c>
      <c r="CJ8" s="14">
        <v>1010401</v>
      </c>
    </row>
    <row r="9" spans="1:88" x14ac:dyDescent="0.2">
      <c r="A9" s="19" t="s">
        <v>5837</v>
      </c>
      <c r="C9" s="12" t="s">
        <v>1275</v>
      </c>
      <c r="D9" s="16" t="s">
        <v>364</v>
      </c>
      <c r="E9" s="16" t="s">
        <v>4473</v>
      </c>
      <c r="O9" s="18" t="s">
        <v>2983</v>
      </c>
      <c r="Q9" s="18" t="s">
        <v>3038</v>
      </c>
      <c r="U9" s="18" t="s">
        <v>2533</v>
      </c>
      <c r="CH9" s="14">
        <v>202</v>
      </c>
      <c r="CI9" s="15">
        <v>10108</v>
      </c>
      <c r="CJ9" s="14">
        <v>1010402</v>
      </c>
    </row>
    <row r="10" spans="1:88" ht="30" x14ac:dyDescent="0.2">
      <c r="A10" s="19" t="s">
        <v>5838</v>
      </c>
      <c r="C10" s="12" t="s">
        <v>1472</v>
      </c>
      <c r="D10" s="16" t="s">
        <v>373</v>
      </c>
      <c r="E10" s="16" t="s">
        <v>4497</v>
      </c>
      <c r="O10" s="18" t="s">
        <v>3267</v>
      </c>
      <c r="Q10" s="16" t="s">
        <v>5304</v>
      </c>
      <c r="U10" s="18" t="s">
        <v>2580</v>
      </c>
      <c r="CH10" s="14">
        <v>203</v>
      </c>
      <c r="CI10" s="15">
        <v>10109</v>
      </c>
      <c r="CJ10" s="14">
        <v>1010501</v>
      </c>
    </row>
    <row r="11" spans="1:88" ht="45" x14ac:dyDescent="0.2">
      <c r="A11" s="19" t="s">
        <v>5839</v>
      </c>
      <c r="C11" s="12" t="s">
        <v>1511</v>
      </c>
      <c r="D11" s="16" t="s">
        <v>385</v>
      </c>
      <c r="E11" s="16" t="s">
        <v>4868</v>
      </c>
      <c r="O11" s="18" t="s">
        <v>4460</v>
      </c>
      <c r="U11" s="18" t="s">
        <v>3224</v>
      </c>
      <c r="CH11" s="14">
        <v>204</v>
      </c>
      <c r="CI11" s="15">
        <v>10110</v>
      </c>
      <c r="CJ11" s="14">
        <v>1010502</v>
      </c>
    </row>
    <row r="12" spans="1:88" ht="30" x14ac:dyDescent="0.2">
      <c r="A12" s="19" t="s">
        <v>5840</v>
      </c>
      <c r="C12" s="12" t="s">
        <v>1555</v>
      </c>
      <c r="D12" s="16" t="s">
        <v>401</v>
      </c>
      <c r="E12" s="16" t="s">
        <v>4875</v>
      </c>
      <c r="O12" s="16"/>
      <c r="U12" s="18" t="s">
        <v>3234</v>
      </c>
      <c r="CH12" s="14">
        <v>205</v>
      </c>
      <c r="CI12" s="15">
        <v>10201</v>
      </c>
      <c r="CJ12" s="14">
        <v>1010601</v>
      </c>
    </row>
    <row r="13" spans="1:88" x14ac:dyDescent="0.2">
      <c r="A13" s="19" t="s">
        <v>5841</v>
      </c>
      <c r="C13" s="12" t="s">
        <v>1572</v>
      </c>
      <c r="D13" s="16" t="s">
        <v>419</v>
      </c>
      <c r="E13" s="16" t="s">
        <v>4925</v>
      </c>
      <c r="U13" s="18" t="s">
        <v>5629</v>
      </c>
      <c r="CH13" s="14">
        <v>206</v>
      </c>
      <c r="CI13" s="15">
        <v>10202</v>
      </c>
      <c r="CJ13" s="14">
        <v>1010602</v>
      </c>
    </row>
    <row r="14" spans="1:88" ht="30" x14ac:dyDescent="0.2">
      <c r="A14" s="19" t="s">
        <v>5842</v>
      </c>
      <c r="C14" s="12" t="s">
        <v>1589</v>
      </c>
      <c r="D14" s="16" t="s">
        <v>430</v>
      </c>
      <c r="E14" s="16" t="s">
        <v>5368</v>
      </c>
      <c r="U14" s="18" t="s">
        <v>3397</v>
      </c>
      <c r="CH14" s="14">
        <v>207</v>
      </c>
      <c r="CI14" s="15">
        <v>10301</v>
      </c>
      <c r="CJ14" s="14">
        <v>1010603</v>
      </c>
    </row>
    <row r="15" spans="1:88" ht="30" x14ac:dyDescent="0.2">
      <c r="A15" s="19" t="s">
        <v>5843</v>
      </c>
      <c r="C15" s="12" t="s">
        <v>2852</v>
      </c>
      <c r="D15" s="16" t="s">
        <v>440</v>
      </c>
      <c r="E15" s="16" t="s">
        <v>5392</v>
      </c>
      <c r="U15" s="16" t="s">
        <v>3465</v>
      </c>
      <c r="CH15" s="14">
        <v>208</v>
      </c>
      <c r="CI15" s="15">
        <v>10302</v>
      </c>
      <c r="CJ15" s="14">
        <v>1010701</v>
      </c>
    </row>
    <row r="16" spans="1:88" ht="30" x14ac:dyDescent="0.2">
      <c r="A16" s="19" t="s">
        <v>5844</v>
      </c>
      <c r="C16" s="12" t="s">
        <v>2902</v>
      </c>
      <c r="D16" s="16" t="s">
        <v>451</v>
      </c>
      <c r="U16" s="16" t="s">
        <v>3554</v>
      </c>
      <c r="CH16" s="14">
        <v>209</v>
      </c>
      <c r="CI16" s="15">
        <v>10303</v>
      </c>
      <c r="CJ16" s="14">
        <v>1011072</v>
      </c>
    </row>
    <row r="17" spans="1:88" x14ac:dyDescent="0.2">
      <c r="A17" s="19" t="s">
        <v>5845</v>
      </c>
      <c r="C17" s="12" t="s">
        <v>3410</v>
      </c>
      <c r="D17" s="16" t="s">
        <v>473</v>
      </c>
      <c r="U17" s="16" t="s">
        <v>3893</v>
      </c>
      <c r="CH17" s="14">
        <v>301</v>
      </c>
      <c r="CI17" s="15">
        <v>10304</v>
      </c>
      <c r="CJ17" s="14">
        <v>1011073</v>
      </c>
    </row>
    <row r="18" spans="1:88" ht="30" x14ac:dyDescent="0.2">
      <c r="A18" s="19" t="s">
        <v>5846</v>
      </c>
      <c r="C18" s="12" t="s">
        <v>3505</v>
      </c>
      <c r="D18" s="16" t="s">
        <v>548</v>
      </c>
      <c r="U18" s="16" t="s">
        <v>3544</v>
      </c>
      <c r="CH18" s="14">
        <v>302</v>
      </c>
      <c r="CI18" s="15">
        <v>10305</v>
      </c>
      <c r="CJ18" s="14">
        <v>1011081</v>
      </c>
    </row>
    <row r="19" spans="1:88" x14ac:dyDescent="0.2">
      <c r="A19" s="19" t="s">
        <v>5847</v>
      </c>
      <c r="C19" s="12" t="s">
        <v>3521</v>
      </c>
      <c r="D19" s="12" t="s">
        <v>4323</v>
      </c>
      <c r="U19" s="16" t="s">
        <v>4735</v>
      </c>
      <c r="CH19" s="14">
        <v>303</v>
      </c>
      <c r="CI19" s="15">
        <v>10401</v>
      </c>
      <c r="CJ19" s="14">
        <v>1011091</v>
      </c>
    </row>
    <row r="20" spans="1:88" ht="30" x14ac:dyDescent="0.2">
      <c r="A20" s="19" t="s">
        <v>5848</v>
      </c>
      <c r="C20" s="12" t="s">
        <v>4013</v>
      </c>
      <c r="U20" s="16" t="s">
        <v>4779</v>
      </c>
      <c r="CH20" s="14">
        <v>304</v>
      </c>
      <c r="CI20" s="15">
        <v>10402</v>
      </c>
      <c r="CJ20" s="14">
        <v>1011092</v>
      </c>
    </row>
    <row r="21" spans="1:88" ht="30" x14ac:dyDescent="0.2">
      <c r="A21" s="19" t="s">
        <v>5849</v>
      </c>
      <c r="C21" s="12" t="s">
        <v>5272</v>
      </c>
      <c r="U21" s="16" t="s">
        <v>4827</v>
      </c>
      <c r="CH21" s="14">
        <v>305</v>
      </c>
      <c r="CI21" s="15">
        <v>10501</v>
      </c>
      <c r="CJ21" s="14">
        <v>1011001</v>
      </c>
    </row>
    <row r="22" spans="1:88" ht="30" x14ac:dyDescent="0.2">
      <c r="A22" s="19" t="s">
        <v>1032</v>
      </c>
      <c r="CH22" s="14">
        <v>306</v>
      </c>
      <c r="CI22" s="15">
        <v>10502</v>
      </c>
      <c r="CJ22" s="14">
        <v>1011002</v>
      </c>
    </row>
    <row r="23" spans="1:88" ht="15.75" x14ac:dyDescent="0.25">
      <c r="A23" s="19" t="s">
        <v>5850</v>
      </c>
      <c r="B23" s="13"/>
      <c r="CH23" s="14">
        <v>307</v>
      </c>
      <c r="CI23" s="15">
        <v>10503</v>
      </c>
      <c r="CJ23" s="14">
        <v>1011003</v>
      </c>
    </row>
    <row r="24" spans="1:88" ht="45.75" x14ac:dyDescent="0.25">
      <c r="A24" s="19" t="s">
        <v>5851</v>
      </c>
      <c r="C24" s="13" t="s">
        <v>5852</v>
      </c>
      <c r="CH24" s="14">
        <v>308</v>
      </c>
      <c r="CI24" s="15">
        <v>10504</v>
      </c>
      <c r="CJ24" s="14">
        <v>1020101</v>
      </c>
    </row>
    <row r="25" spans="1:88" x14ac:dyDescent="0.2">
      <c r="A25" s="19" t="s">
        <v>3638</v>
      </c>
      <c r="C25" s="12" t="s">
        <v>5853</v>
      </c>
      <c r="D25" s="12" t="s">
        <v>5854</v>
      </c>
      <c r="E25" s="12" t="s">
        <v>5855</v>
      </c>
      <c r="F25" s="12" t="s">
        <v>5856</v>
      </c>
      <c r="G25" s="12" t="s">
        <v>5857</v>
      </c>
      <c r="H25" s="12" t="s">
        <v>5858</v>
      </c>
      <c r="I25" s="12" t="s">
        <v>5859</v>
      </c>
      <c r="J25" s="12" t="s">
        <v>5860</v>
      </c>
      <c r="K25" s="12" t="s">
        <v>5861</v>
      </c>
      <c r="L25" s="12" t="s">
        <v>5862</v>
      </c>
      <c r="M25" s="12" t="s">
        <v>5863</v>
      </c>
      <c r="N25" s="12" t="s">
        <v>5864</v>
      </c>
      <c r="O25" s="12" t="s">
        <v>5865</v>
      </c>
      <c r="P25" s="12" t="s">
        <v>5866</v>
      </c>
      <c r="Q25" s="12" t="s">
        <v>5867</v>
      </c>
      <c r="R25" s="12" t="s">
        <v>5868</v>
      </c>
      <c r="S25" s="12" t="s">
        <v>5869</v>
      </c>
      <c r="T25" s="12" t="s">
        <v>5870</v>
      </c>
      <c r="U25" s="12" t="s">
        <v>5871</v>
      </c>
      <c r="V25" s="12" t="s">
        <v>5872</v>
      </c>
      <c r="W25" s="12" t="s">
        <v>5873</v>
      </c>
      <c r="X25" s="12" t="s">
        <v>5874</v>
      </c>
      <c r="Y25" s="12" t="s">
        <v>5875</v>
      </c>
      <c r="Z25" s="12" t="s">
        <v>5876</v>
      </c>
      <c r="AA25" s="12" t="s">
        <v>5877</v>
      </c>
      <c r="AB25" s="12" t="s">
        <v>5878</v>
      </c>
      <c r="AC25" s="12" t="s">
        <v>5879</v>
      </c>
      <c r="AD25" s="12" t="s">
        <v>5880</v>
      </c>
      <c r="AE25" s="12" t="s">
        <v>5881</v>
      </c>
      <c r="AF25" s="12" t="s">
        <v>5882</v>
      </c>
      <c r="AG25" s="12" t="s">
        <v>5883</v>
      </c>
      <c r="AH25" s="12" t="s">
        <v>5884</v>
      </c>
      <c r="AI25" s="12" t="s">
        <v>5885</v>
      </c>
      <c r="AJ25" s="12" t="s">
        <v>5886</v>
      </c>
      <c r="AK25" s="12" t="s">
        <v>5887</v>
      </c>
      <c r="AL25" s="12" t="s">
        <v>5888</v>
      </c>
      <c r="AM25" s="12" t="s">
        <v>5889</v>
      </c>
      <c r="AN25" s="12" t="s">
        <v>5890</v>
      </c>
      <c r="AO25" s="12" t="s">
        <v>5891</v>
      </c>
      <c r="AP25" s="12" t="s">
        <v>5892</v>
      </c>
      <c r="CI25" s="15">
        <v>10505</v>
      </c>
      <c r="CJ25" s="14">
        <v>1020102</v>
      </c>
    </row>
    <row r="26" spans="1:88" x14ac:dyDescent="0.2">
      <c r="A26" s="19" t="s">
        <v>4050</v>
      </c>
      <c r="C26" s="12" t="s">
        <v>587</v>
      </c>
      <c r="D26" s="12" t="s">
        <v>178</v>
      </c>
      <c r="E26" s="12" t="s">
        <v>707</v>
      </c>
      <c r="F26" s="12" t="s">
        <v>1798</v>
      </c>
      <c r="G26" s="12" t="s">
        <v>685</v>
      </c>
      <c r="H26" s="12" t="s">
        <v>834</v>
      </c>
      <c r="I26" s="12" t="s">
        <v>2067</v>
      </c>
      <c r="J26" s="12" t="s">
        <v>3563</v>
      </c>
      <c r="K26" s="12" t="s">
        <v>3989</v>
      </c>
      <c r="L26" s="12" t="s">
        <v>3462</v>
      </c>
      <c r="M26" s="12" t="s">
        <v>3662</v>
      </c>
      <c r="N26" s="12" t="s">
        <v>2007</v>
      </c>
      <c r="O26" s="12" t="s">
        <v>484</v>
      </c>
      <c r="P26" s="12" t="s">
        <v>904</v>
      </c>
      <c r="Q26" s="12" t="s">
        <v>562</v>
      </c>
      <c r="R26" s="12" t="s">
        <v>2347</v>
      </c>
      <c r="S26" s="12" t="s">
        <v>1627</v>
      </c>
      <c r="T26" s="12" t="s">
        <v>4594</v>
      </c>
      <c r="U26" s="12" t="s">
        <v>1030</v>
      </c>
      <c r="V26" s="12" t="s">
        <v>3795</v>
      </c>
      <c r="W26" s="12" t="s">
        <v>1366</v>
      </c>
      <c r="X26" s="12" t="s">
        <v>3636</v>
      </c>
      <c r="Y26" s="12" t="s">
        <v>4048</v>
      </c>
      <c r="Z26" s="12" t="s">
        <v>4212</v>
      </c>
      <c r="AA26" s="12" t="s">
        <v>4685</v>
      </c>
      <c r="AB26" s="12" t="s">
        <v>1186</v>
      </c>
      <c r="AC26" s="12" t="s">
        <v>650</v>
      </c>
      <c r="AD26" s="12" t="s">
        <v>4716</v>
      </c>
      <c r="AE26" s="12" t="s">
        <v>4696</v>
      </c>
      <c r="AF26" s="12" t="s">
        <v>1199</v>
      </c>
      <c r="AG26" s="12" t="s">
        <v>2874</v>
      </c>
      <c r="AH26" s="12" t="s">
        <v>1164</v>
      </c>
      <c r="AI26" s="12" t="s">
        <v>1111</v>
      </c>
      <c r="AJ26" s="12" t="s">
        <v>1146</v>
      </c>
      <c r="AK26" s="12" t="s">
        <v>1102</v>
      </c>
      <c r="AL26" s="12" t="s">
        <v>3281</v>
      </c>
      <c r="AM26" s="12" t="s">
        <v>2859</v>
      </c>
      <c r="AN26" s="12" t="s">
        <v>958</v>
      </c>
      <c r="AO26" s="12" t="s">
        <v>237</v>
      </c>
      <c r="AP26" s="12" t="s">
        <v>3339</v>
      </c>
      <c r="CI26" s="15">
        <v>10506</v>
      </c>
      <c r="CJ26" s="14">
        <v>1020201</v>
      </c>
    </row>
    <row r="27" spans="1:88" x14ac:dyDescent="0.2">
      <c r="A27" s="19" t="s">
        <v>5893</v>
      </c>
      <c r="C27" s="12" t="s">
        <v>613</v>
      </c>
      <c r="D27" s="12" t="s">
        <v>201</v>
      </c>
      <c r="E27" s="12" t="s">
        <v>719</v>
      </c>
      <c r="F27" s="12" t="s">
        <v>1868</v>
      </c>
      <c r="G27" s="12" t="s">
        <v>1310</v>
      </c>
      <c r="H27" s="12" t="s">
        <v>3119</v>
      </c>
      <c r="I27" s="12" t="s">
        <v>4488</v>
      </c>
      <c r="J27" s="12" t="s">
        <v>3575</v>
      </c>
      <c r="K27" s="12" t="s">
        <v>4581</v>
      </c>
      <c r="L27" s="12" t="s">
        <v>3669</v>
      </c>
      <c r="M27" s="12" t="s">
        <v>3707</v>
      </c>
      <c r="N27" s="12" t="s">
        <v>2019</v>
      </c>
      <c r="O27" s="12" t="s">
        <v>503</v>
      </c>
      <c r="P27" s="12" t="s">
        <v>923</v>
      </c>
      <c r="Q27" s="12" t="s">
        <v>578</v>
      </c>
      <c r="R27" s="12" t="s">
        <v>2493</v>
      </c>
      <c r="S27" s="12" t="s">
        <v>1641</v>
      </c>
      <c r="T27" s="12" t="s">
        <v>4609</v>
      </c>
      <c r="U27" s="12" t="s">
        <v>1975</v>
      </c>
      <c r="V27" s="12" t="s">
        <v>4003</v>
      </c>
      <c r="W27" s="12" t="s">
        <v>1806</v>
      </c>
      <c r="X27" s="12" t="s">
        <v>3647</v>
      </c>
      <c r="Y27" s="12" t="s">
        <v>4063</v>
      </c>
      <c r="Z27" s="12" t="s">
        <v>4341</v>
      </c>
      <c r="AB27" s="12" t="s">
        <v>1194</v>
      </c>
      <c r="AC27" s="12" t="s">
        <v>662</v>
      </c>
      <c r="AD27" s="12" t="s">
        <v>4727</v>
      </c>
      <c r="AF27" s="12" t="s">
        <v>3153</v>
      </c>
      <c r="AG27" s="12" t="s">
        <v>2882</v>
      </c>
      <c r="AH27" s="12" t="s">
        <v>1174</v>
      </c>
      <c r="AI27" s="12" t="s">
        <v>1124</v>
      </c>
      <c r="AJ27" s="12" t="s">
        <v>1157</v>
      </c>
      <c r="AK27" s="12" t="s">
        <v>2558</v>
      </c>
      <c r="AL27" s="12" t="s">
        <v>3701</v>
      </c>
      <c r="AN27" s="12" t="s">
        <v>970</v>
      </c>
      <c r="AO27" s="12" t="s">
        <v>252</v>
      </c>
      <c r="CI27" s="15">
        <v>10507</v>
      </c>
      <c r="CJ27" s="14">
        <v>1020202</v>
      </c>
    </row>
    <row r="28" spans="1:88" ht="30" x14ac:dyDescent="0.2">
      <c r="A28" s="19" t="s">
        <v>5894</v>
      </c>
      <c r="C28" s="12" t="s">
        <v>1212</v>
      </c>
      <c r="D28" s="12" t="s">
        <v>214</v>
      </c>
      <c r="E28" s="12" t="s">
        <v>729</v>
      </c>
      <c r="F28" s="12" t="s">
        <v>1934</v>
      </c>
      <c r="G28" s="12" t="s">
        <v>1813</v>
      </c>
      <c r="H28" s="12" t="s">
        <v>3126</v>
      </c>
      <c r="I28" s="12" t="s">
        <v>4540</v>
      </c>
      <c r="J28" s="12" t="s">
        <v>3584</v>
      </c>
      <c r="K28" s="12" t="s">
        <v>4603</v>
      </c>
      <c r="L28" s="12" t="s">
        <v>3679</v>
      </c>
      <c r="M28" s="12" t="s">
        <v>3724</v>
      </c>
      <c r="N28" s="12" t="s">
        <v>2024</v>
      </c>
      <c r="O28" s="12" t="s">
        <v>512</v>
      </c>
      <c r="P28" s="12" t="s">
        <v>929</v>
      </c>
      <c r="Q28" s="12" t="s">
        <v>600</v>
      </c>
      <c r="R28" s="12" t="s">
        <v>3054</v>
      </c>
      <c r="S28" s="12" t="s">
        <v>1648</v>
      </c>
      <c r="U28" s="12" t="s">
        <v>2265</v>
      </c>
      <c r="W28" s="12" t="s">
        <v>3309</v>
      </c>
      <c r="Z28" s="12" t="s">
        <v>4348</v>
      </c>
      <c r="AB28" s="12" t="s">
        <v>1598</v>
      </c>
      <c r="AC28" s="12" t="s">
        <v>669</v>
      </c>
      <c r="AF28" s="12" t="s">
        <v>3160</v>
      </c>
      <c r="AG28" s="12" t="s">
        <v>2888</v>
      </c>
      <c r="AH28" s="12" t="s">
        <v>1206</v>
      </c>
      <c r="AI28" s="12" t="s">
        <v>2135</v>
      </c>
      <c r="AJ28" s="12" t="s">
        <v>1180</v>
      </c>
      <c r="AK28" s="12" t="s">
        <v>3879</v>
      </c>
      <c r="AL28" s="12" t="s">
        <v>3809</v>
      </c>
      <c r="AN28" s="12" t="s">
        <v>981</v>
      </c>
      <c r="AO28" s="12" t="s">
        <v>993</v>
      </c>
      <c r="CI28" s="15">
        <v>10508</v>
      </c>
      <c r="CJ28" s="14">
        <v>1020203</v>
      </c>
    </row>
    <row r="29" spans="1:88" ht="30" x14ac:dyDescent="0.2">
      <c r="A29" s="19" t="s">
        <v>5895</v>
      </c>
      <c r="C29" s="12" t="s">
        <v>1226</v>
      </c>
      <c r="D29" s="12" t="s">
        <v>220</v>
      </c>
      <c r="E29" s="12" t="s">
        <v>737</v>
      </c>
      <c r="F29" s="12" t="s">
        <v>2503</v>
      </c>
      <c r="G29" s="12" t="s">
        <v>1825</v>
      </c>
      <c r="H29" s="12" t="s">
        <v>3491</v>
      </c>
      <c r="I29" s="12" t="s">
        <v>4546</v>
      </c>
      <c r="J29" s="12" t="s">
        <v>3590</v>
      </c>
      <c r="K29" s="12" t="s">
        <v>4616</v>
      </c>
      <c r="L29" s="12" t="s">
        <v>3682</v>
      </c>
      <c r="M29" s="12" t="s">
        <v>3735</v>
      </c>
      <c r="N29" s="12" t="s">
        <v>2314</v>
      </c>
      <c r="O29" s="12" t="s">
        <v>521</v>
      </c>
      <c r="P29" s="12" t="s">
        <v>935</v>
      </c>
      <c r="Q29" s="12" t="s">
        <v>607</v>
      </c>
      <c r="R29" s="12" t="s">
        <v>3066</v>
      </c>
      <c r="S29" s="12" t="s">
        <v>1656</v>
      </c>
      <c r="U29" s="12" t="s">
        <v>2281</v>
      </c>
      <c r="W29" s="12" t="s">
        <v>3321</v>
      </c>
      <c r="Z29" s="12" t="s">
        <v>4361</v>
      </c>
      <c r="AB29" s="12" t="s">
        <v>1606</v>
      </c>
      <c r="AC29" s="12" t="s">
        <v>826</v>
      </c>
      <c r="AF29" s="12" t="s">
        <v>3208</v>
      </c>
      <c r="AH29" s="12" t="s">
        <v>2607</v>
      </c>
      <c r="AI29" s="12" t="s">
        <v>2140</v>
      </c>
      <c r="AJ29" s="12" t="s">
        <v>3361</v>
      </c>
      <c r="AK29" s="12" t="s">
        <v>3885</v>
      </c>
      <c r="AL29" s="12" t="s">
        <v>5092</v>
      </c>
      <c r="AN29" s="12" t="s">
        <v>987</v>
      </c>
      <c r="AO29" s="12" t="s">
        <v>999</v>
      </c>
      <c r="CI29" s="15">
        <v>10509</v>
      </c>
      <c r="CJ29" s="14">
        <v>1020204</v>
      </c>
    </row>
    <row r="30" spans="1:88" x14ac:dyDescent="0.2">
      <c r="A30" s="19" t="s">
        <v>5896</v>
      </c>
      <c r="C30" s="12" t="s">
        <v>1234</v>
      </c>
      <c r="D30" s="12" t="s">
        <v>230</v>
      </c>
      <c r="E30" s="12" t="s">
        <v>769</v>
      </c>
      <c r="F30" s="12" t="s">
        <v>3166</v>
      </c>
      <c r="G30" s="12" t="s">
        <v>1832</v>
      </c>
      <c r="I30" s="12" t="s">
        <v>4564</v>
      </c>
      <c r="J30" s="12" t="s">
        <v>3598</v>
      </c>
      <c r="K30" s="12" t="s">
        <v>4631</v>
      </c>
      <c r="L30" s="12" t="s">
        <v>3685</v>
      </c>
      <c r="M30" s="12" t="s">
        <v>3748</v>
      </c>
      <c r="N30" s="12" t="s">
        <v>2325</v>
      </c>
      <c r="O30" s="12" t="s">
        <v>527</v>
      </c>
      <c r="P30" s="12" t="s">
        <v>945</v>
      </c>
      <c r="Q30" s="12" t="s">
        <v>620</v>
      </c>
      <c r="R30" s="12" t="s">
        <v>3073</v>
      </c>
      <c r="S30" s="12" t="s">
        <v>1660</v>
      </c>
      <c r="U30" s="12" t="s">
        <v>2287</v>
      </c>
      <c r="W30" s="12" t="s">
        <v>3327</v>
      </c>
      <c r="Z30" s="12" t="s">
        <v>4367</v>
      </c>
      <c r="AB30" s="12" t="s">
        <v>1613</v>
      </c>
      <c r="AC30" s="12" t="s">
        <v>1771</v>
      </c>
      <c r="AF30" s="12" t="s">
        <v>5122</v>
      </c>
      <c r="AH30" s="12" t="s">
        <v>2651</v>
      </c>
      <c r="AI30" s="12" t="s">
        <v>2145</v>
      </c>
      <c r="AJ30" s="12" t="s">
        <v>5128</v>
      </c>
      <c r="AK30" s="12" t="s">
        <v>4704</v>
      </c>
      <c r="AL30" s="12" t="s">
        <v>5319</v>
      </c>
      <c r="AN30" s="12" t="s">
        <v>1011</v>
      </c>
      <c r="AO30" s="12" t="s">
        <v>1005</v>
      </c>
      <c r="CI30" s="15">
        <v>10510</v>
      </c>
      <c r="CJ30" s="14">
        <v>1020205</v>
      </c>
    </row>
    <row r="31" spans="1:88" x14ac:dyDescent="0.2">
      <c r="A31" s="19" t="s">
        <v>5897</v>
      </c>
      <c r="C31" s="12" t="s">
        <v>1241</v>
      </c>
      <c r="D31" s="12" t="s">
        <v>259</v>
      </c>
      <c r="E31" s="12" t="s">
        <v>776</v>
      </c>
      <c r="F31" s="12" t="s">
        <v>3173</v>
      </c>
      <c r="G31" s="12" t="s">
        <v>1839</v>
      </c>
      <c r="I31" s="12" t="s">
        <v>4923</v>
      </c>
      <c r="J31" s="12" t="s">
        <v>3606</v>
      </c>
      <c r="K31" s="12" t="s">
        <v>4636</v>
      </c>
      <c r="L31" s="12" t="s">
        <v>3688</v>
      </c>
      <c r="M31" s="12" t="s">
        <v>3759</v>
      </c>
      <c r="N31" s="12" t="s">
        <v>2330</v>
      </c>
      <c r="O31" s="12" t="s">
        <v>533</v>
      </c>
      <c r="P31" s="12" t="s">
        <v>951</v>
      </c>
      <c r="Q31" s="12" t="s">
        <v>632</v>
      </c>
      <c r="R31" s="12" t="s">
        <v>3092</v>
      </c>
      <c r="S31" s="12" t="s">
        <v>1666</v>
      </c>
      <c r="U31" s="12" t="s">
        <v>2294</v>
      </c>
      <c r="W31" s="12" t="s">
        <v>3333</v>
      </c>
      <c r="Z31" s="12" t="s">
        <v>4373</v>
      </c>
      <c r="AB31" s="12" t="s">
        <v>1620</v>
      </c>
      <c r="AC31" s="12" t="s">
        <v>1860</v>
      </c>
      <c r="AF31" s="12" t="s">
        <v>5223</v>
      </c>
      <c r="AH31" s="12" t="s">
        <v>2657</v>
      </c>
      <c r="AI31" s="12" t="s">
        <v>2150</v>
      </c>
      <c r="AJ31" s="12" t="s">
        <v>5135</v>
      </c>
      <c r="AK31" s="12" t="s">
        <v>4710</v>
      </c>
      <c r="AN31" s="12" t="s">
        <v>1018</v>
      </c>
      <c r="AO31" s="12" t="s">
        <v>1045</v>
      </c>
      <c r="CI31" s="15">
        <v>10601</v>
      </c>
      <c r="CJ31" s="14">
        <v>1020206</v>
      </c>
    </row>
    <row r="32" spans="1:88" x14ac:dyDescent="0.2">
      <c r="A32" s="19" t="s">
        <v>5898</v>
      </c>
      <c r="C32" s="12" t="s">
        <v>1248</v>
      </c>
      <c r="D32" s="12" t="s">
        <v>272</v>
      </c>
      <c r="E32" s="12" t="s">
        <v>784</v>
      </c>
      <c r="F32" s="12" t="s">
        <v>3179</v>
      </c>
      <c r="G32" s="12" t="s">
        <v>1846</v>
      </c>
      <c r="I32" s="12" t="s">
        <v>4942</v>
      </c>
      <c r="J32" s="12" t="s">
        <v>3910</v>
      </c>
      <c r="K32" s="12" t="s">
        <v>4642</v>
      </c>
      <c r="L32" s="12" t="s">
        <v>4069</v>
      </c>
      <c r="M32" s="12" t="s">
        <v>3765</v>
      </c>
      <c r="N32" s="12" t="s">
        <v>2335</v>
      </c>
      <c r="O32" s="12" t="s">
        <v>538</v>
      </c>
      <c r="P32" s="12" t="s">
        <v>975</v>
      </c>
      <c r="Q32" s="12" t="s">
        <v>638</v>
      </c>
      <c r="R32" s="12" t="s">
        <v>3098</v>
      </c>
      <c r="S32" s="12" t="s">
        <v>1672</v>
      </c>
      <c r="U32" s="12" t="s">
        <v>2306</v>
      </c>
      <c r="W32" s="12" t="s">
        <v>3347</v>
      </c>
      <c r="Z32" s="12" t="s">
        <v>4379</v>
      </c>
      <c r="AB32" s="12" t="s">
        <v>4567</v>
      </c>
      <c r="AC32" s="12" t="s">
        <v>2160</v>
      </c>
      <c r="AF32" s="12" t="s">
        <v>5232</v>
      </c>
      <c r="AH32" s="12" t="s">
        <v>2762</v>
      </c>
      <c r="AI32" s="12" t="s">
        <v>2155</v>
      </c>
      <c r="AJ32" s="12" t="s">
        <v>5147</v>
      </c>
      <c r="AN32" s="12" t="s">
        <v>1024</v>
      </c>
      <c r="AO32" s="12" t="s">
        <v>1051</v>
      </c>
      <c r="CI32" s="15">
        <v>10602</v>
      </c>
      <c r="CJ32" s="14">
        <v>1020207</v>
      </c>
    </row>
    <row r="33" spans="1:88" x14ac:dyDescent="0.2">
      <c r="A33" s="19" t="s">
        <v>5899</v>
      </c>
      <c r="C33" s="12" t="s">
        <v>1255</v>
      </c>
      <c r="D33" s="12" t="s">
        <v>279</v>
      </c>
      <c r="E33" s="12" t="s">
        <v>791</v>
      </c>
      <c r="F33" s="12" t="s">
        <v>3186</v>
      </c>
      <c r="G33" s="12" t="s">
        <v>1853</v>
      </c>
      <c r="I33" s="12" t="s">
        <v>4954</v>
      </c>
      <c r="K33" s="12" t="s">
        <v>4853</v>
      </c>
      <c r="M33" s="12" t="s">
        <v>3771</v>
      </c>
      <c r="N33" s="12" t="s">
        <v>2340</v>
      </c>
      <c r="O33" s="12" t="s">
        <v>542</v>
      </c>
      <c r="P33" s="12" t="s">
        <v>1038</v>
      </c>
      <c r="Q33" s="12" t="s">
        <v>644</v>
      </c>
      <c r="R33" s="12" t="s">
        <v>3107</v>
      </c>
      <c r="S33" s="12" t="s">
        <v>1684</v>
      </c>
      <c r="U33" s="12" t="s">
        <v>2361</v>
      </c>
      <c r="W33" s="12" t="s">
        <v>3354</v>
      </c>
      <c r="Z33" s="12" t="s">
        <v>4385</v>
      </c>
      <c r="AB33" s="12" t="s">
        <v>4990</v>
      </c>
      <c r="AC33" s="12" t="s">
        <v>2186</v>
      </c>
      <c r="AF33" s="12" t="s">
        <v>5238</v>
      </c>
      <c r="AH33" s="12" t="s">
        <v>3005</v>
      </c>
      <c r="AI33" s="12" t="s">
        <v>2958</v>
      </c>
      <c r="AJ33" s="12" t="s">
        <v>5153</v>
      </c>
      <c r="AN33" s="12" t="s">
        <v>1064</v>
      </c>
      <c r="AO33" s="12" t="s">
        <v>1057</v>
      </c>
      <c r="CI33" s="15">
        <v>10603</v>
      </c>
      <c r="CJ33" s="14">
        <v>1020208</v>
      </c>
    </row>
    <row r="34" spans="1:88" x14ac:dyDescent="0.2">
      <c r="A34" s="19" t="s">
        <v>5900</v>
      </c>
      <c r="C34" s="12" t="s">
        <v>1266</v>
      </c>
      <c r="D34" s="12" t="s">
        <v>290</v>
      </c>
      <c r="E34" s="12" t="s">
        <v>1701</v>
      </c>
      <c r="F34" s="12" t="s">
        <v>3194</v>
      </c>
      <c r="G34" s="12" t="s">
        <v>2083</v>
      </c>
      <c r="I34" s="12" t="s">
        <v>4960</v>
      </c>
      <c r="K34" s="12" t="s">
        <v>4859</v>
      </c>
      <c r="M34" s="12" t="s">
        <v>3777</v>
      </c>
      <c r="O34" s="12" t="s">
        <v>1940</v>
      </c>
      <c r="P34" s="12" t="s">
        <v>1088</v>
      </c>
      <c r="Q34" s="12" t="s">
        <v>677</v>
      </c>
      <c r="R34" s="12" t="s">
        <v>3113</v>
      </c>
      <c r="S34" s="12" t="s">
        <v>1690</v>
      </c>
      <c r="U34" s="12" t="s">
        <v>2380</v>
      </c>
      <c r="W34" s="12" t="s">
        <v>3368</v>
      </c>
      <c r="Z34" s="12" t="s">
        <v>4391</v>
      </c>
      <c r="AB34" s="12" t="s">
        <v>5038</v>
      </c>
      <c r="AC34" s="12" t="s">
        <v>3974</v>
      </c>
      <c r="AF34" s="12" t="s">
        <v>5244</v>
      </c>
      <c r="AH34" s="12" t="s">
        <v>3079</v>
      </c>
      <c r="AI34" s="12" t="s">
        <v>2969</v>
      </c>
      <c r="AJ34" s="12" t="s">
        <v>5160</v>
      </c>
      <c r="AN34" s="12" t="s">
        <v>1071</v>
      </c>
      <c r="AO34" s="12" t="s">
        <v>2674</v>
      </c>
      <c r="CI34" s="15">
        <v>20101</v>
      </c>
      <c r="CJ34" s="14">
        <v>1020209</v>
      </c>
    </row>
    <row r="35" spans="1:88" x14ac:dyDescent="0.2">
      <c r="A35" s="19" t="s">
        <v>5901</v>
      </c>
      <c r="C35" s="12" t="s">
        <v>1273</v>
      </c>
      <c r="D35" s="12" t="s">
        <v>297</v>
      </c>
      <c r="E35" s="12" t="s">
        <v>2076</v>
      </c>
      <c r="F35" s="12" t="s">
        <v>3201</v>
      </c>
      <c r="G35" s="12" t="s">
        <v>2225</v>
      </c>
      <c r="M35" s="12" t="s">
        <v>3783</v>
      </c>
      <c r="O35" s="12" t="s">
        <v>1948</v>
      </c>
      <c r="P35" s="12" t="s">
        <v>1130</v>
      </c>
      <c r="Q35" s="12" t="s">
        <v>694</v>
      </c>
      <c r="R35" s="12" t="s">
        <v>3132</v>
      </c>
      <c r="S35" s="12" t="s">
        <v>1696</v>
      </c>
      <c r="U35" s="12" t="s">
        <v>2393</v>
      </c>
      <c r="W35" s="12" t="s">
        <v>3374</v>
      </c>
      <c r="Z35" s="12" t="s">
        <v>4397</v>
      </c>
      <c r="AB35" s="12" t="s">
        <v>5045</v>
      </c>
      <c r="AC35" s="12" t="s">
        <v>4530</v>
      </c>
      <c r="AF35" s="12" t="s">
        <v>5250</v>
      </c>
      <c r="AH35" s="12" t="s">
        <v>3085</v>
      </c>
      <c r="AI35" s="12" t="s">
        <v>2975</v>
      </c>
      <c r="AJ35" s="12" t="s">
        <v>5167</v>
      </c>
      <c r="AN35" s="12" t="s">
        <v>1077</v>
      </c>
      <c r="AO35" s="12" t="s">
        <v>2722</v>
      </c>
      <c r="CI35" s="15">
        <v>20102</v>
      </c>
      <c r="CJ35" s="14">
        <v>1030101</v>
      </c>
    </row>
    <row r="36" spans="1:88" x14ac:dyDescent="0.2">
      <c r="A36" s="19" t="s">
        <v>5902</v>
      </c>
      <c r="C36" s="12" t="s">
        <v>1283</v>
      </c>
      <c r="D36" s="12" t="s">
        <v>303</v>
      </c>
      <c r="E36" s="12" t="s">
        <v>3676</v>
      </c>
      <c r="F36" s="12" t="s">
        <v>4514</v>
      </c>
      <c r="G36" s="12" t="s">
        <v>2511</v>
      </c>
      <c r="M36" s="12" t="s">
        <v>3789</v>
      </c>
      <c r="O36" s="12" t="s">
        <v>1955</v>
      </c>
      <c r="P36" s="12" t="s">
        <v>1140</v>
      </c>
      <c r="Q36" s="12" t="s">
        <v>701</v>
      </c>
      <c r="R36" s="12" t="s">
        <v>3140</v>
      </c>
      <c r="S36" s="12" t="s">
        <v>1708</v>
      </c>
      <c r="U36" s="12" t="s">
        <v>2400</v>
      </c>
      <c r="W36" s="12" t="s">
        <v>3381</v>
      </c>
      <c r="Z36" s="12" t="s">
        <v>4403</v>
      </c>
      <c r="AB36" s="12" t="s">
        <v>5302</v>
      </c>
      <c r="AH36" s="12" t="s">
        <v>3302</v>
      </c>
      <c r="AI36" s="12" t="s">
        <v>3803</v>
      </c>
      <c r="AJ36" s="12" t="s">
        <v>5174</v>
      </c>
      <c r="AN36" s="12" t="s">
        <v>1082</v>
      </c>
      <c r="AO36" s="12" t="s">
        <v>2728</v>
      </c>
      <c r="CI36" s="15">
        <v>20103</v>
      </c>
      <c r="CJ36" s="14">
        <v>1030102</v>
      </c>
    </row>
    <row r="37" spans="1:88" ht="30" x14ac:dyDescent="0.2">
      <c r="A37" s="19" t="s">
        <v>5903</v>
      </c>
      <c r="C37" s="12" t="s">
        <v>1290</v>
      </c>
      <c r="D37" s="12" t="s">
        <v>309</v>
      </c>
      <c r="E37" s="12" t="s">
        <v>3695</v>
      </c>
      <c r="F37" s="12" t="s">
        <v>4524</v>
      </c>
      <c r="G37" s="12" t="s">
        <v>2850</v>
      </c>
      <c r="M37" s="12" t="s">
        <v>3816</v>
      </c>
      <c r="O37" s="12" t="s">
        <v>1962</v>
      </c>
      <c r="P37" s="12" t="s">
        <v>1759</v>
      </c>
      <c r="Q37" s="12" t="s">
        <v>744</v>
      </c>
      <c r="R37" s="12" t="s">
        <v>3146</v>
      </c>
      <c r="S37" s="12" t="s">
        <v>1716</v>
      </c>
      <c r="U37" s="12" t="s">
        <v>2408</v>
      </c>
      <c r="W37" s="12" t="s">
        <v>3388</v>
      </c>
      <c r="Z37" s="12" t="s">
        <v>4409</v>
      </c>
      <c r="AH37" s="12" t="s">
        <v>4427</v>
      </c>
      <c r="AI37" s="12" t="s">
        <v>3917</v>
      </c>
      <c r="AJ37" s="12" t="s">
        <v>5180</v>
      </c>
      <c r="AN37" s="12" t="s">
        <v>2791</v>
      </c>
      <c r="AO37" s="12" t="s">
        <v>2733</v>
      </c>
      <c r="CI37" s="15">
        <v>20201</v>
      </c>
      <c r="CJ37" s="14">
        <v>1030103</v>
      </c>
    </row>
    <row r="38" spans="1:88" x14ac:dyDescent="0.2">
      <c r="A38" s="19" t="s">
        <v>5904</v>
      </c>
      <c r="C38" s="12" t="s">
        <v>1297</v>
      </c>
      <c r="D38" s="12" t="s">
        <v>314</v>
      </c>
      <c r="E38" s="12" t="s">
        <v>3698</v>
      </c>
      <c r="F38" s="12" t="s">
        <v>4998</v>
      </c>
      <c r="G38" s="12" t="s">
        <v>4262</v>
      </c>
      <c r="M38" s="12" t="s">
        <v>3822</v>
      </c>
      <c r="O38" s="12" t="s">
        <v>1983</v>
      </c>
      <c r="P38" s="12" t="s">
        <v>1765</v>
      </c>
      <c r="Q38" s="12" t="s">
        <v>750</v>
      </c>
      <c r="R38" s="12" t="s">
        <v>3408</v>
      </c>
      <c r="S38" s="12" t="s">
        <v>1723</v>
      </c>
      <c r="U38" s="12" t="s">
        <v>2415</v>
      </c>
      <c r="W38" s="12" t="s">
        <v>3834</v>
      </c>
      <c r="Z38" s="12" t="s">
        <v>4212</v>
      </c>
      <c r="AH38" s="12" t="s">
        <v>4575</v>
      </c>
      <c r="AI38" s="12" t="s">
        <v>3926</v>
      </c>
      <c r="AJ38" s="12" t="s">
        <v>5186</v>
      </c>
      <c r="AN38" s="12" t="s">
        <v>4332</v>
      </c>
      <c r="AO38" s="12" t="s">
        <v>2738</v>
      </c>
      <c r="CI38" s="15">
        <v>20301</v>
      </c>
      <c r="CJ38" s="14">
        <v>1030104</v>
      </c>
    </row>
    <row r="39" spans="1:88" x14ac:dyDescent="0.2">
      <c r="A39" s="19" t="s">
        <v>5905</v>
      </c>
      <c r="C39" s="12" t="s">
        <v>1303</v>
      </c>
      <c r="D39" s="12" t="s">
        <v>323</v>
      </c>
      <c r="E39" s="12" t="s">
        <v>4060</v>
      </c>
      <c r="F39" s="12" t="s">
        <v>5005</v>
      </c>
      <c r="G39" s="12" t="s">
        <v>4507</v>
      </c>
      <c r="M39" s="12" t="s">
        <v>3828</v>
      </c>
      <c r="O39" s="12" t="s">
        <v>1991</v>
      </c>
      <c r="P39" s="12" t="s">
        <v>2030</v>
      </c>
      <c r="Q39" s="12" t="s">
        <v>756</v>
      </c>
      <c r="R39" s="12" t="s">
        <v>3418</v>
      </c>
      <c r="S39" s="12" t="s">
        <v>1731</v>
      </c>
      <c r="U39" s="12" t="s">
        <v>2422</v>
      </c>
      <c r="W39" s="12" t="s">
        <v>3843</v>
      </c>
      <c r="Z39" s="12" t="s">
        <v>4421</v>
      </c>
      <c r="AH39" s="12" t="s">
        <v>4967</v>
      </c>
      <c r="AI39" s="12" t="s">
        <v>5098</v>
      </c>
      <c r="AJ39" s="12" t="s">
        <v>5192</v>
      </c>
      <c r="AO39" s="12" t="s">
        <v>2800</v>
      </c>
      <c r="CI39" s="15">
        <v>20302</v>
      </c>
      <c r="CJ39" s="14">
        <v>1030105</v>
      </c>
    </row>
    <row r="40" spans="1:88" x14ac:dyDescent="0.2">
      <c r="A40" s="19" t="s">
        <v>5906</v>
      </c>
      <c r="C40" s="12" t="s">
        <v>1317</v>
      </c>
      <c r="D40" s="12" t="s">
        <v>329</v>
      </c>
      <c r="E40" s="12" t="s">
        <v>4079</v>
      </c>
      <c r="F40" s="12" t="s">
        <v>5018</v>
      </c>
      <c r="M40" s="12" t="s">
        <v>4020</v>
      </c>
      <c r="O40" s="12" t="s">
        <v>1997</v>
      </c>
      <c r="P40" s="12" t="s">
        <v>2037</v>
      </c>
      <c r="Q40" s="12" t="s">
        <v>762</v>
      </c>
      <c r="S40" s="12" t="s">
        <v>1736</v>
      </c>
      <c r="U40" s="12" t="s">
        <v>2429</v>
      </c>
      <c r="W40" s="12" t="s">
        <v>3849</v>
      </c>
      <c r="Z40" s="12" t="s">
        <v>4433</v>
      </c>
      <c r="AH40" s="12" t="s">
        <v>4978</v>
      </c>
      <c r="AI40" s="12" t="s">
        <v>5108</v>
      </c>
      <c r="AJ40" s="12" t="s">
        <v>5198</v>
      </c>
      <c r="AO40" s="12" t="s">
        <v>2805</v>
      </c>
      <c r="CI40" s="15">
        <v>20401</v>
      </c>
      <c r="CJ40" s="14">
        <v>1030106</v>
      </c>
    </row>
    <row r="41" spans="1:88" x14ac:dyDescent="0.2">
      <c r="A41" s="19" t="s">
        <v>5907</v>
      </c>
      <c r="C41" s="12" t="s">
        <v>1328</v>
      </c>
      <c r="D41" s="12" t="s">
        <v>335</v>
      </c>
      <c r="E41" s="12" t="s">
        <v>4088</v>
      </c>
      <c r="F41" s="12" t="s">
        <v>5025</v>
      </c>
      <c r="M41" s="12" t="s">
        <v>4029</v>
      </c>
      <c r="O41" s="12" t="s">
        <v>2167</v>
      </c>
      <c r="P41" s="12" t="s">
        <v>2044</v>
      </c>
      <c r="Q41" s="12" t="s">
        <v>800</v>
      </c>
      <c r="S41" s="12" t="s">
        <v>1742</v>
      </c>
      <c r="U41" s="12" t="s">
        <v>2437</v>
      </c>
      <c r="W41" s="12" t="s">
        <v>3856</v>
      </c>
      <c r="Z41" s="12" t="s">
        <v>4440</v>
      </c>
      <c r="AH41" s="12" t="s">
        <v>4984</v>
      </c>
      <c r="AJ41" s="12" t="s">
        <v>5205</v>
      </c>
      <c r="AO41" s="12" t="s">
        <v>2810</v>
      </c>
      <c r="CI41" s="15">
        <v>20402</v>
      </c>
      <c r="CJ41" s="14">
        <v>1030107</v>
      </c>
    </row>
    <row r="42" spans="1:88" x14ac:dyDescent="0.2">
      <c r="A42" s="19" t="s">
        <v>5908</v>
      </c>
      <c r="C42" s="12" t="s">
        <v>1335</v>
      </c>
      <c r="D42" s="12" t="s">
        <v>346</v>
      </c>
      <c r="E42" s="12" t="s">
        <v>4095</v>
      </c>
      <c r="F42" s="12" t="s">
        <v>5032</v>
      </c>
      <c r="M42" s="12" t="s">
        <v>4036</v>
      </c>
      <c r="O42" s="12" t="s">
        <v>2179</v>
      </c>
      <c r="P42" s="12" t="s">
        <v>2048</v>
      </c>
      <c r="Q42" s="12" t="s">
        <v>806</v>
      </c>
      <c r="S42" s="12" t="s">
        <v>2004</v>
      </c>
      <c r="U42" s="12" t="s">
        <v>2460</v>
      </c>
      <c r="W42" s="12" t="s">
        <v>3862</v>
      </c>
      <c r="Z42" s="12" t="s">
        <v>4446</v>
      </c>
      <c r="AH42" s="12" t="s">
        <v>5012</v>
      </c>
      <c r="AJ42" s="12" t="s">
        <v>5211</v>
      </c>
      <c r="AO42" s="12" t="s">
        <v>2815</v>
      </c>
      <c r="CI42" s="15">
        <v>20403</v>
      </c>
      <c r="CJ42" s="14">
        <v>1030108</v>
      </c>
    </row>
    <row r="43" spans="1:88" x14ac:dyDescent="0.2">
      <c r="A43" s="19" t="s">
        <v>5909</v>
      </c>
      <c r="C43" s="12" t="s">
        <v>1346</v>
      </c>
      <c r="D43" s="12" t="s">
        <v>351</v>
      </c>
      <c r="E43" s="12" t="s">
        <v>4105</v>
      </c>
      <c r="F43" s="12" t="s">
        <v>5051</v>
      </c>
      <c r="M43" s="12" t="s">
        <v>4042</v>
      </c>
      <c r="O43" s="12" t="s">
        <v>2372</v>
      </c>
      <c r="P43" s="12" t="s">
        <v>3485</v>
      </c>
      <c r="Q43" s="12" t="s">
        <v>820</v>
      </c>
      <c r="S43" s="12" t="s">
        <v>2100</v>
      </c>
      <c r="U43" s="12" t="s">
        <v>2467</v>
      </c>
      <c r="W43" s="12" t="s">
        <v>3868</v>
      </c>
      <c r="AJ43" s="12" t="s">
        <v>5217</v>
      </c>
      <c r="AO43" s="12" t="s">
        <v>2820</v>
      </c>
      <c r="CI43" s="15">
        <v>20501</v>
      </c>
      <c r="CJ43" s="14">
        <v>1030109</v>
      </c>
    </row>
    <row r="44" spans="1:88" x14ac:dyDescent="0.2">
      <c r="A44" s="19" t="s">
        <v>5910</v>
      </c>
      <c r="C44" s="12" t="s">
        <v>1353</v>
      </c>
      <c r="D44" s="12" t="s">
        <v>356</v>
      </c>
      <c r="E44" s="12" t="s">
        <v>4111</v>
      </c>
      <c r="F44" s="12" t="s">
        <v>5057</v>
      </c>
      <c r="M44" s="12" t="s">
        <v>4073</v>
      </c>
      <c r="O44" s="12" t="s">
        <v>2387</v>
      </c>
      <c r="P44" s="12" t="s">
        <v>4552</v>
      </c>
      <c r="Q44" s="12" t="s">
        <v>843</v>
      </c>
      <c r="S44" s="12" t="s">
        <v>2104</v>
      </c>
      <c r="U44" s="12" t="s">
        <v>2473</v>
      </c>
      <c r="W44" s="12" t="s">
        <v>3874</v>
      </c>
      <c r="AO44" s="12" t="s">
        <v>2825</v>
      </c>
      <c r="CI44" s="15">
        <v>20502</v>
      </c>
      <c r="CJ44" s="14">
        <v>1030201</v>
      </c>
    </row>
    <row r="45" spans="1:88" x14ac:dyDescent="0.2">
      <c r="A45" s="19" t="s">
        <v>5911</v>
      </c>
      <c r="C45" s="12" t="s">
        <v>1360</v>
      </c>
      <c r="D45" s="12" t="s">
        <v>362</v>
      </c>
      <c r="E45" s="12" t="s">
        <v>4118</v>
      </c>
      <c r="F45" s="12" t="s">
        <v>5068</v>
      </c>
      <c r="M45" s="12" t="s">
        <v>4625</v>
      </c>
      <c r="O45" s="12" t="s">
        <v>2479</v>
      </c>
      <c r="P45" s="12" t="s">
        <v>4558</v>
      </c>
      <c r="Q45" s="12" t="s">
        <v>849</v>
      </c>
      <c r="S45" s="12" t="s">
        <v>2107</v>
      </c>
      <c r="U45" s="12" t="s">
        <v>2518</v>
      </c>
      <c r="W45" s="12" t="s">
        <v>4313</v>
      </c>
      <c r="CI45" s="15">
        <v>20503</v>
      </c>
      <c r="CJ45" s="14">
        <v>1030202</v>
      </c>
    </row>
    <row r="46" spans="1:88" x14ac:dyDescent="0.2">
      <c r="A46" s="19" t="s">
        <v>5912</v>
      </c>
      <c r="C46" s="12" t="s">
        <v>1379</v>
      </c>
      <c r="D46" s="12" t="s">
        <v>371</v>
      </c>
      <c r="E46" s="12" t="s">
        <v>4126</v>
      </c>
      <c r="F46" s="12" t="s">
        <v>5074</v>
      </c>
      <c r="M46" s="12" t="s">
        <v>4648</v>
      </c>
      <c r="O46" s="12" t="s">
        <v>2486</v>
      </c>
      <c r="Q46" s="12" t="s">
        <v>855</v>
      </c>
      <c r="S46" s="12" t="s">
        <v>2110</v>
      </c>
      <c r="U46" s="12" t="s">
        <v>2531</v>
      </c>
      <c r="W46" s="12" t="s">
        <v>5399</v>
      </c>
      <c r="CI46" s="15">
        <v>20504</v>
      </c>
      <c r="CJ46" s="14">
        <v>1030301</v>
      </c>
    </row>
    <row r="47" spans="1:88" x14ac:dyDescent="0.2">
      <c r="A47" s="19" t="s">
        <v>5913</v>
      </c>
      <c r="C47" s="12" t="s">
        <v>1386</v>
      </c>
      <c r="D47" s="12" t="s">
        <v>383</v>
      </c>
      <c r="E47" s="12" t="s">
        <v>4133</v>
      </c>
      <c r="F47" s="12" t="s">
        <v>5080</v>
      </c>
      <c r="M47" s="12" t="s">
        <v>4654</v>
      </c>
      <c r="O47" s="12" t="s">
        <v>2620</v>
      </c>
      <c r="Q47" s="12" t="s">
        <v>862</v>
      </c>
      <c r="S47" s="12" t="s">
        <v>2116</v>
      </c>
      <c r="U47" s="12" t="s">
        <v>2542</v>
      </c>
      <c r="CI47" s="15">
        <v>20601</v>
      </c>
      <c r="CJ47" s="14">
        <v>1030401</v>
      </c>
    </row>
    <row r="48" spans="1:88" x14ac:dyDescent="0.2">
      <c r="A48" s="19" t="s">
        <v>5914</v>
      </c>
      <c r="C48" s="12" t="s">
        <v>1393</v>
      </c>
      <c r="D48" s="12" t="s">
        <v>393</v>
      </c>
      <c r="E48" s="12" t="s">
        <v>4140</v>
      </c>
      <c r="F48" s="12" t="s">
        <v>5086</v>
      </c>
      <c r="M48" s="12" t="s">
        <v>4660</v>
      </c>
      <c r="O48" s="12" t="s">
        <v>2628</v>
      </c>
      <c r="Q48" s="12" t="s">
        <v>868</v>
      </c>
      <c r="S48" s="12" t="s">
        <v>2122</v>
      </c>
      <c r="U48" s="12" t="s">
        <v>2551</v>
      </c>
      <c r="CI48" s="15">
        <v>20602</v>
      </c>
      <c r="CJ48" s="14">
        <v>1030501</v>
      </c>
    </row>
    <row r="49" spans="1:88" x14ac:dyDescent="0.2">
      <c r="A49" s="19" t="s">
        <v>5915</v>
      </c>
      <c r="C49" s="12" t="s">
        <v>1400</v>
      </c>
      <c r="D49" s="12" t="s">
        <v>399</v>
      </c>
      <c r="E49" s="12" t="s">
        <v>4147</v>
      </c>
      <c r="F49" s="12" t="s">
        <v>5114</v>
      </c>
      <c r="M49" s="12" t="s">
        <v>4666</v>
      </c>
      <c r="O49" s="12" t="s">
        <v>2634</v>
      </c>
      <c r="Q49" s="12" t="s">
        <v>879</v>
      </c>
      <c r="S49" s="12" t="s">
        <v>2246</v>
      </c>
      <c r="U49" s="12" t="s">
        <v>2564</v>
      </c>
      <c r="CI49" s="15">
        <v>20603</v>
      </c>
      <c r="CJ49" s="14">
        <v>1030502</v>
      </c>
    </row>
    <row r="50" spans="1:88" ht="30" x14ac:dyDescent="0.2">
      <c r="A50" s="19" t="s">
        <v>5916</v>
      </c>
      <c r="C50" s="12" t="s">
        <v>1408</v>
      </c>
      <c r="D50" s="12" t="s">
        <v>410</v>
      </c>
      <c r="E50" s="12" t="s">
        <v>4154</v>
      </c>
      <c r="F50" s="12" t="s">
        <v>5141</v>
      </c>
      <c r="M50" s="12" t="s">
        <v>4673</v>
      </c>
      <c r="O50" s="12" t="s">
        <v>2640</v>
      </c>
      <c r="Q50" s="12" t="s">
        <v>886</v>
      </c>
      <c r="S50" s="12" t="s">
        <v>2252</v>
      </c>
      <c r="U50" s="12" t="s">
        <v>2571</v>
      </c>
      <c r="CI50" s="15">
        <v>20701</v>
      </c>
      <c r="CJ50" s="14">
        <v>1040101</v>
      </c>
    </row>
    <row r="51" spans="1:88" x14ac:dyDescent="0.2">
      <c r="A51" s="19" t="s">
        <v>5917</v>
      </c>
      <c r="C51" s="12" t="s">
        <v>1415</v>
      </c>
      <c r="D51" s="12" t="s">
        <v>417</v>
      </c>
      <c r="E51" s="12" t="s">
        <v>4160</v>
      </c>
      <c r="F51" s="12" t="s">
        <v>5256</v>
      </c>
      <c r="M51" s="12" t="s">
        <v>4679</v>
      </c>
      <c r="O51" s="12" t="s">
        <v>2645</v>
      </c>
      <c r="Q51" s="12" t="s">
        <v>892</v>
      </c>
      <c r="S51" s="12" t="s">
        <v>5337</v>
      </c>
      <c r="U51" s="12" t="s">
        <v>2578</v>
      </c>
      <c r="CI51" s="15">
        <v>20702</v>
      </c>
      <c r="CJ51" s="14">
        <v>1040102</v>
      </c>
    </row>
    <row r="52" spans="1:88" x14ac:dyDescent="0.2">
      <c r="A52" s="19" t="s">
        <v>5918</v>
      </c>
      <c r="C52" s="12" t="s">
        <v>1422</v>
      </c>
      <c r="D52" s="12" t="s">
        <v>428</v>
      </c>
      <c r="E52" s="12" t="s">
        <v>4171</v>
      </c>
      <c r="F52" s="12" t="s">
        <v>5263</v>
      </c>
      <c r="O52" s="12" t="s">
        <v>2663</v>
      </c>
      <c r="Q52" s="12" t="s">
        <v>898</v>
      </c>
      <c r="S52" s="12" t="s">
        <v>5347</v>
      </c>
      <c r="U52" s="12" t="s">
        <v>2591</v>
      </c>
      <c r="CI52" s="15">
        <v>20703</v>
      </c>
      <c r="CJ52" s="14">
        <v>1040103</v>
      </c>
    </row>
    <row r="53" spans="1:88" x14ac:dyDescent="0.2">
      <c r="A53" s="19" t="s">
        <v>5919</v>
      </c>
      <c r="C53" s="12" t="s">
        <v>1429</v>
      </c>
      <c r="D53" s="12" t="s">
        <v>438</v>
      </c>
      <c r="E53" s="12" t="s">
        <v>4177</v>
      </c>
      <c r="O53" s="12" t="s">
        <v>2668</v>
      </c>
      <c r="Q53" s="12" t="s">
        <v>1747</v>
      </c>
      <c r="S53" s="12" t="s">
        <v>5353</v>
      </c>
      <c r="U53" s="12" t="s">
        <v>2599</v>
      </c>
      <c r="CI53" s="15">
        <v>20704</v>
      </c>
      <c r="CJ53" s="14">
        <v>1040104</v>
      </c>
    </row>
    <row r="54" spans="1:88" x14ac:dyDescent="0.2">
      <c r="A54" s="19" t="s">
        <v>5920</v>
      </c>
      <c r="C54" s="12" t="s">
        <v>1435</v>
      </c>
      <c r="D54" s="12" t="s">
        <v>449</v>
      </c>
      <c r="E54" s="12" t="s">
        <v>4184</v>
      </c>
      <c r="O54" s="12" t="s">
        <v>2680</v>
      </c>
      <c r="Q54" s="12" t="s">
        <v>1779</v>
      </c>
      <c r="S54" s="12" t="s">
        <v>5360</v>
      </c>
      <c r="U54" s="12" t="s">
        <v>3213</v>
      </c>
      <c r="CI54" s="15">
        <v>20801</v>
      </c>
      <c r="CJ54" s="14">
        <v>1040105</v>
      </c>
    </row>
    <row r="55" spans="1:88" x14ac:dyDescent="0.2">
      <c r="A55" s="19" t="s">
        <v>5921</v>
      </c>
      <c r="C55" s="12" t="s">
        <v>1441</v>
      </c>
      <c r="D55" s="12" t="s">
        <v>459</v>
      </c>
      <c r="E55" s="12" t="s">
        <v>4190</v>
      </c>
      <c r="O55" s="12" t="s">
        <v>2686</v>
      </c>
      <c r="Q55" s="12" t="s">
        <v>1787</v>
      </c>
      <c r="U55" s="12" t="s">
        <v>3222</v>
      </c>
      <c r="CI55" s="15">
        <v>20802</v>
      </c>
      <c r="CJ55" s="14">
        <v>1040201</v>
      </c>
    </row>
    <row r="56" spans="1:88" ht="30" x14ac:dyDescent="0.2">
      <c r="A56" s="19" t="s">
        <v>5922</v>
      </c>
      <c r="C56" s="12" t="s">
        <v>1447</v>
      </c>
      <c r="D56" s="12" t="s">
        <v>464</v>
      </c>
      <c r="E56" s="12" t="s">
        <v>4194</v>
      </c>
      <c r="O56" s="12" t="s">
        <v>2692</v>
      </c>
      <c r="Q56" s="12" t="s">
        <v>1792</v>
      </c>
      <c r="U56" s="12" t="s">
        <v>3229</v>
      </c>
      <c r="CI56" s="15">
        <v>20901</v>
      </c>
      <c r="CJ56" s="14">
        <v>1040202</v>
      </c>
    </row>
    <row r="57" spans="1:88" x14ac:dyDescent="0.2">
      <c r="A57" s="19" t="s">
        <v>5923</v>
      </c>
      <c r="C57" s="12" t="s">
        <v>1455</v>
      </c>
      <c r="D57" s="12" t="s">
        <v>471</v>
      </c>
      <c r="E57" s="12" t="s">
        <v>4198</v>
      </c>
      <c r="O57" s="12" t="s">
        <v>2697</v>
      </c>
      <c r="Q57" s="12" t="s">
        <v>1967</v>
      </c>
      <c r="U57" s="12" t="s">
        <v>3232</v>
      </c>
      <c r="CI57" s="15">
        <v>20902</v>
      </c>
      <c r="CJ57" s="14">
        <v>1040203</v>
      </c>
    </row>
    <row r="58" spans="1:88" x14ac:dyDescent="0.2">
      <c r="C58" s="12" t="s">
        <v>1461</v>
      </c>
      <c r="D58" s="12" t="s">
        <v>546</v>
      </c>
      <c r="E58" s="12" t="s">
        <v>4227</v>
      </c>
      <c r="O58" s="12" t="s">
        <v>2708</v>
      </c>
      <c r="Q58" s="12" t="s">
        <v>2087</v>
      </c>
      <c r="U58" s="12" t="s">
        <v>3241</v>
      </c>
      <c r="CI58" s="15">
        <v>30101</v>
      </c>
      <c r="CJ58" s="14">
        <v>1040204</v>
      </c>
    </row>
    <row r="59" spans="1:88" x14ac:dyDescent="0.2">
      <c r="C59" s="12" t="s">
        <v>1470</v>
      </c>
      <c r="D59" s="12" t="s">
        <v>556</v>
      </c>
      <c r="E59" s="12" t="s">
        <v>4237</v>
      </c>
      <c r="O59" s="12" t="s">
        <v>2713</v>
      </c>
      <c r="Q59" s="12" t="s">
        <v>2093</v>
      </c>
      <c r="U59" s="12" t="s">
        <v>3252</v>
      </c>
      <c r="CI59" s="15">
        <v>30201</v>
      </c>
      <c r="CJ59" s="14">
        <v>1040205</v>
      </c>
    </row>
    <row r="60" spans="1:88" x14ac:dyDescent="0.2">
      <c r="C60" s="12" t="s">
        <v>1481</v>
      </c>
      <c r="D60" s="12" t="s">
        <v>2054</v>
      </c>
      <c r="E60" s="12" t="s">
        <v>4248</v>
      </c>
      <c r="O60" s="12" t="s">
        <v>2717</v>
      </c>
      <c r="Q60" s="12" t="s">
        <v>2127</v>
      </c>
      <c r="U60" s="12" t="s">
        <v>3259</v>
      </c>
      <c r="CI60" s="15">
        <v>30202</v>
      </c>
      <c r="CJ60" s="14">
        <v>1040206</v>
      </c>
    </row>
    <row r="61" spans="1:88" x14ac:dyDescent="0.2">
      <c r="C61" s="12" t="s">
        <v>1488</v>
      </c>
      <c r="D61" s="12" t="s">
        <v>2058</v>
      </c>
      <c r="E61" s="12" t="s">
        <v>4255</v>
      </c>
      <c r="O61" s="12" t="s">
        <v>2743</v>
      </c>
      <c r="Q61" s="12" t="s">
        <v>2198</v>
      </c>
      <c r="U61" s="12" t="s">
        <v>3265</v>
      </c>
      <c r="CI61" s="15">
        <v>30203</v>
      </c>
      <c r="CJ61" s="14">
        <v>1040207</v>
      </c>
    </row>
    <row r="62" spans="1:88" x14ac:dyDescent="0.2">
      <c r="C62" s="12" t="s">
        <v>1494</v>
      </c>
      <c r="D62" s="12" t="s">
        <v>2061</v>
      </c>
      <c r="E62" s="12" t="s">
        <v>4267</v>
      </c>
      <c r="O62" s="12" t="s">
        <v>2750</v>
      </c>
      <c r="Q62" s="12" t="s">
        <v>2205</v>
      </c>
      <c r="U62" s="12" t="s">
        <v>3275</v>
      </c>
      <c r="CI62" s="15">
        <v>30301</v>
      </c>
      <c r="CJ62" s="14">
        <v>1040208</v>
      </c>
    </row>
    <row r="63" spans="1:88" x14ac:dyDescent="0.2">
      <c r="C63" s="12" t="s">
        <v>1502</v>
      </c>
      <c r="D63" s="12" t="s">
        <v>2064</v>
      </c>
      <c r="E63" s="12" t="s">
        <v>4274</v>
      </c>
      <c r="O63" s="12" t="s">
        <v>2755</v>
      </c>
      <c r="Q63" s="12" t="s">
        <v>2212</v>
      </c>
      <c r="U63" s="12" t="s">
        <v>3289</v>
      </c>
      <c r="CI63" s="15">
        <v>30302</v>
      </c>
      <c r="CJ63" s="14">
        <v>1050101</v>
      </c>
    </row>
    <row r="64" spans="1:88" x14ac:dyDescent="0.2">
      <c r="C64" s="12" t="s">
        <v>1509</v>
      </c>
      <c r="D64" s="12" t="s">
        <v>4321</v>
      </c>
      <c r="E64" s="12" t="s">
        <v>4281</v>
      </c>
      <c r="O64" s="12" t="s">
        <v>2781</v>
      </c>
      <c r="Q64" s="12" t="s">
        <v>2219</v>
      </c>
      <c r="U64" s="12" t="s">
        <v>3296</v>
      </c>
      <c r="CI64" s="15">
        <v>30303</v>
      </c>
      <c r="CJ64" s="14">
        <v>1050201</v>
      </c>
    </row>
    <row r="65" spans="1:88" x14ac:dyDescent="0.2">
      <c r="C65" s="12" t="s">
        <v>1520</v>
      </c>
      <c r="E65" s="12" t="s">
        <v>4293</v>
      </c>
      <c r="O65" s="12" t="s">
        <v>2787</v>
      </c>
      <c r="Q65" s="12" t="s">
        <v>2225</v>
      </c>
      <c r="U65" s="12" t="s">
        <v>3395</v>
      </c>
      <c r="CI65" s="15">
        <v>30304</v>
      </c>
      <c r="CJ65" s="14">
        <v>1050202</v>
      </c>
    </row>
    <row r="66" spans="1:88" x14ac:dyDescent="0.2">
      <c r="C66" s="12" t="s">
        <v>1528</v>
      </c>
      <c r="E66" s="12" t="s">
        <v>4301</v>
      </c>
      <c r="O66" s="12" t="s">
        <v>2796</v>
      </c>
      <c r="Q66" s="12" t="s">
        <v>2239</v>
      </c>
      <c r="U66" s="12" t="s">
        <v>3424</v>
      </c>
      <c r="CI66" s="15">
        <v>30305</v>
      </c>
      <c r="CJ66" s="14">
        <v>1050203</v>
      </c>
    </row>
    <row r="67" spans="1:88" x14ac:dyDescent="0.2">
      <c r="C67" s="12" t="s">
        <v>1533</v>
      </c>
      <c r="E67" s="12" t="s">
        <v>4307</v>
      </c>
      <c r="O67" s="12" t="s">
        <v>2981</v>
      </c>
      <c r="Q67" s="12" t="s">
        <v>2444</v>
      </c>
      <c r="U67" s="12" t="s">
        <v>3432</v>
      </c>
      <c r="CI67" s="15">
        <v>30401</v>
      </c>
      <c r="CJ67" s="14">
        <v>1050204</v>
      </c>
    </row>
    <row r="68" spans="1:88" x14ac:dyDescent="0.2">
      <c r="C68" s="12" t="s">
        <v>1539</v>
      </c>
      <c r="E68" s="12" t="s">
        <v>4354</v>
      </c>
      <c r="O68" s="12" t="s">
        <v>2993</v>
      </c>
      <c r="Q68" s="12" t="s">
        <v>2451</v>
      </c>
      <c r="U68" s="12" t="s">
        <v>3440</v>
      </c>
      <c r="CI68" s="15">
        <v>30501</v>
      </c>
      <c r="CJ68" s="14">
        <v>1050205</v>
      </c>
    </row>
    <row r="69" spans="1:88" x14ac:dyDescent="0.2">
      <c r="C69" s="12" t="s">
        <v>1545</v>
      </c>
      <c r="E69" s="12" t="s">
        <v>4471</v>
      </c>
      <c r="O69" s="12" t="s">
        <v>2999</v>
      </c>
      <c r="Q69" s="12" t="s">
        <v>3036</v>
      </c>
      <c r="U69" s="12" t="s">
        <v>3477</v>
      </c>
      <c r="CI69" s="15">
        <v>30502</v>
      </c>
      <c r="CJ69" s="14">
        <v>1050301</v>
      </c>
    </row>
    <row r="70" spans="1:88" x14ac:dyDescent="0.2">
      <c r="C70" s="12" t="s">
        <v>1553</v>
      </c>
      <c r="E70" s="12" t="s">
        <v>4482</v>
      </c>
      <c r="O70" s="12" t="s">
        <v>3011</v>
      </c>
      <c r="Q70" s="12" t="s">
        <v>3047</v>
      </c>
      <c r="U70" s="12" t="s">
        <v>3496</v>
      </c>
      <c r="CI70" s="15">
        <v>30601</v>
      </c>
      <c r="CJ70" s="14">
        <v>1050302</v>
      </c>
    </row>
    <row r="71" spans="1:88" x14ac:dyDescent="0.2">
      <c r="C71" s="12" t="s">
        <v>1564</v>
      </c>
      <c r="E71" s="12" t="s">
        <v>4495</v>
      </c>
      <c r="O71" s="12" t="s">
        <v>3016</v>
      </c>
      <c r="Q71" s="12" t="s">
        <v>3542</v>
      </c>
      <c r="U71" s="12" t="s">
        <v>3552</v>
      </c>
      <c r="CI71" s="15">
        <v>30701</v>
      </c>
      <c r="CJ71" s="14">
        <v>1050303</v>
      </c>
    </row>
    <row r="72" spans="1:88" x14ac:dyDescent="0.2">
      <c r="C72" s="12" t="s">
        <v>1570</v>
      </c>
      <c r="E72" s="12" t="s">
        <v>4866</v>
      </c>
      <c r="O72" s="12" t="s">
        <v>3023</v>
      </c>
      <c r="Q72" s="12" t="s">
        <v>4890</v>
      </c>
      <c r="U72" s="12" t="s">
        <v>3621</v>
      </c>
      <c r="CI72" s="15">
        <v>30702</v>
      </c>
      <c r="CJ72" s="14">
        <v>1050304</v>
      </c>
    </row>
    <row r="73" spans="1:88" x14ac:dyDescent="0.2">
      <c r="C73" s="12" t="s">
        <v>1581</v>
      </c>
      <c r="E73" s="12" t="s">
        <v>4873</v>
      </c>
      <c r="O73" s="12" t="s">
        <v>3029</v>
      </c>
      <c r="Q73" s="12" t="s">
        <v>4899</v>
      </c>
      <c r="U73" s="12" t="s">
        <v>3628</v>
      </c>
      <c r="CJ73" s="14">
        <v>1050401</v>
      </c>
    </row>
    <row r="74" spans="1:88" x14ac:dyDescent="0.2">
      <c r="C74" s="12" t="s">
        <v>1587</v>
      </c>
      <c r="E74" s="12" t="s">
        <v>4883</v>
      </c>
      <c r="O74" s="12" t="s">
        <v>3653</v>
      </c>
      <c r="Q74" s="12" t="s">
        <v>4905</v>
      </c>
      <c r="U74" s="12" t="s">
        <v>3718</v>
      </c>
      <c r="CJ74" s="14">
        <v>1050402</v>
      </c>
    </row>
    <row r="75" spans="1:88" x14ac:dyDescent="0.2">
      <c r="C75" s="12" t="s">
        <v>1877</v>
      </c>
      <c r="E75" s="12" t="s">
        <v>4930</v>
      </c>
      <c r="O75" s="12" t="s">
        <v>3982</v>
      </c>
      <c r="Q75" s="12" t="s">
        <v>4917</v>
      </c>
      <c r="U75" s="12" t="s">
        <v>3891</v>
      </c>
      <c r="CJ75" s="14">
        <v>1050403</v>
      </c>
    </row>
    <row r="76" spans="1:88" x14ac:dyDescent="0.2">
      <c r="C76" s="12" t="s">
        <v>1884</v>
      </c>
      <c r="E76" s="12" t="s">
        <v>4935</v>
      </c>
      <c r="O76" s="12" t="s">
        <v>4205</v>
      </c>
      <c r="U76" s="12" t="s">
        <v>3903</v>
      </c>
      <c r="CJ76" s="14">
        <v>1050501</v>
      </c>
    </row>
    <row r="77" spans="1:88" x14ac:dyDescent="0.2">
      <c r="C77" s="12" t="s">
        <v>1890</v>
      </c>
      <c r="E77" s="12" t="s">
        <v>5314</v>
      </c>
      <c r="O77" s="12" t="s">
        <v>4415</v>
      </c>
      <c r="U77" s="12" t="s">
        <v>3931</v>
      </c>
      <c r="CJ77" s="14">
        <v>1050601</v>
      </c>
    </row>
    <row r="78" spans="1:88" x14ac:dyDescent="0.2">
      <c r="A78" s="19" t="s">
        <v>5924</v>
      </c>
      <c r="C78" s="12" t="s">
        <v>1895</v>
      </c>
      <c r="E78" s="12" t="s">
        <v>5331</v>
      </c>
      <c r="O78" s="12" t="s">
        <v>4458</v>
      </c>
      <c r="U78" s="12" t="s">
        <v>3938</v>
      </c>
      <c r="CJ78" s="14">
        <v>1050701</v>
      </c>
    </row>
    <row r="79" spans="1:88" x14ac:dyDescent="0.2">
      <c r="A79" s="24" t="s">
        <v>50</v>
      </c>
      <c r="C79" s="12" t="s">
        <v>1901</v>
      </c>
      <c r="E79" s="12" t="s">
        <v>5366</v>
      </c>
      <c r="U79" s="12" t="s">
        <v>3944</v>
      </c>
      <c r="CJ79" s="14">
        <v>1050702</v>
      </c>
    </row>
    <row r="80" spans="1:88" x14ac:dyDescent="0.2">
      <c r="A80" s="24" t="s">
        <v>51</v>
      </c>
      <c r="C80" s="12" t="s">
        <v>1907</v>
      </c>
      <c r="E80" s="12" t="s">
        <v>5378</v>
      </c>
      <c r="U80" s="12" t="s">
        <v>3950</v>
      </c>
      <c r="CJ80" s="14">
        <v>1050703</v>
      </c>
    </row>
    <row r="81" spans="1:88" x14ac:dyDescent="0.2">
      <c r="A81" s="24" t="s">
        <v>52</v>
      </c>
      <c r="C81" s="12" t="s">
        <v>1913</v>
      </c>
      <c r="E81" s="12" t="s">
        <v>5384</v>
      </c>
      <c r="U81" s="12" t="s">
        <v>3957</v>
      </c>
      <c r="CJ81" s="14">
        <v>1050801</v>
      </c>
    </row>
    <row r="82" spans="1:88" x14ac:dyDescent="0.2">
      <c r="A82" s="24" t="s">
        <v>53</v>
      </c>
      <c r="C82" s="12" t="s">
        <v>1917</v>
      </c>
      <c r="E82" s="12" t="s">
        <v>5390</v>
      </c>
      <c r="U82" s="12" t="s">
        <v>3965</v>
      </c>
      <c r="CJ82" s="14">
        <v>1050802</v>
      </c>
    </row>
    <row r="83" spans="1:88" x14ac:dyDescent="0.2">
      <c r="A83" s="24" t="s">
        <v>54</v>
      </c>
      <c r="C83" s="12" t="s">
        <v>1923</v>
      </c>
      <c r="U83" s="12" t="s">
        <v>3968</v>
      </c>
      <c r="CJ83" s="14">
        <v>1050803</v>
      </c>
    </row>
    <row r="84" spans="1:88" x14ac:dyDescent="0.2">
      <c r="A84" s="24" t="s">
        <v>55</v>
      </c>
      <c r="C84" s="12" t="s">
        <v>1928</v>
      </c>
      <c r="U84" s="12" t="s">
        <v>3997</v>
      </c>
      <c r="CJ84" s="14">
        <v>1050804</v>
      </c>
    </row>
    <row r="85" spans="1:88" x14ac:dyDescent="0.2">
      <c r="A85" s="24" t="s">
        <v>56</v>
      </c>
      <c r="C85" s="12" t="s">
        <v>2773</v>
      </c>
      <c r="U85" s="12" t="s">
        <v>4733</v>
      </c>
      <c r="CJ85" s="14">
        <v>1050901</v>
      </c>
    </row>
    <row r="86" spans="1:88" x14ac:dyDescent="0.2">
      <c r="A86" s="24" t="s">
        <v>57</v>
      </c>
      <c r="C86" s="12" t="s">
        <v>2830</v>
      </c>
      <c r="U86" s="12" t="s">
        <v>4745</v>
      </c>
      <c r="CJ86" s="14">
        <v>1050902</v>
      </c>
    </row>
    <row r="87" spans="1:88" x14ac:dyDescent="0.2">
      <c r="A87" s="24" t="s">
        <v>58</v>
      </c>
      <c r="C87" s="12" t="s">
        <v>2837</v>
      </c>
      <c r="U87" s="12" t="s">
        <v>4751</v>
      </c>
      <c r="CJ87" s="14">
        <v>1050901</v>
      </c>
    </row>
    <row r="88" spans="1:88" x14ac:dyDescent="0.2">
      <c r="A88" s="24" t="s">
        <v>59</v>
      </c>
      <c r="C88" s="12" t="s">
        <v>2867</v>
      </c>
      <c r="U88" s="12" t="s">
        <v>4757</v>
      </c>
      <c r="CJ88" s="14">
        <v>1051001</v>
      </c>
    </row>
    <row r="89" spans="1:88" x14ac:dyDescent="0.2">
      <c r="A89" s="25" t="s">
        <v>60</v>
      </c>
      <c r="C89" s="12" t="s">
        <v>2894</v>
      </c>
      <c r="U89" s="12" t="s">
        <v>4764</v>
      </c>
      <c r="CJ89" s="14">
        <v>1051002</v>
      </c>
    </row>
    <row r="90" spans="1:88" x14ac:dyDescent="0.2">
      <c r="A90" s="25" t="s">
        <v>61</v>
      </c>
      <c r="C90" s="12" t="s">
        <v>2900</v>
      </c>
      <c r="U90" s="12" t="s">
        <v>4771</v>
      </c>
      <c r="CJ90" s="14">
        <v>2010101</v>
      </c>
    </row>
    <row r="91" spans="1:88" x14ac:dyDescent="0.2">
      <c r="A91" s="26" t="s">
        <v>62</v>
      </c>
      <c r="C91" s="12" t="s">
        <v>2912</v>
      </c>
      <c r="U91" s="12" t="s">
        <v>4733</v>
      </c>
      <c r="CJ91" s="14">
        <v>2010201</v>
      </c>
    </row>
    <row r="92" spans="1:88" x14ac:dyDescent="0.2">
      <c r="C92" s="12" t="s">
        <v>2919</v>
      </c>
      <c r="U92" s="12" t="s">
        <v>4745</v>
      </c>
      <c r="CJ92" s="14">
        <v>2010301</v>
      </c>
    </row>
    <row r="93" spans="1:88" x14ac:dyDescent="0.2">
      <c r="C93" s="12" t="s">
        <v>2926</v>
      </c>
      <c r="U93" s="12" t="s">
        <v>4751</v>
      </c>
      <c r="CJ93" s="14">
        <v>2020101</v>
      </c>
    </row>
    <row r="94" spans="1:88" x14ac:dyDescent="0.2">
      <c r="C94" s="12" t="s">
        <v>2932</v>
      </c>
      <c r="U94" s="12" t="s">
        <v>4757</v>
      </c>
      <c r="CJ94" s="14">
        <v>2020102</v>
      </c>
    </row>
    <row r="95" spans="1:88" x14ac:dyDescent="0.2">
      <c r="A95" s="274"/>
      <c r="B95" s="275"/>
      <c r="C95" s="12" t="s">
        <v>2940</v>
      </c>
      <c r="U95" s="12" t="s">
        <v>4764</v>
      </c>
      <c r="CJ95" s="14">
        <v>2020103</v>
      </c>
    </row>
    <row r="96" spans="1:88" x14ac:dyDescent="0.2">
      <c r="A96" s="274"/>
      <c r="B96" s="275"/>
      <c r="C96" s="12" t="s">
        <v>2946</v>
      </c>
      <c r="U96" s="12" t="s">
        <v>4771</v>
      </c>
      <c r="CJ96" s="14">
        <v>2030101</v>
      </c>
    </row>
    <row r="97" spans="1:88" x14ac:dyDescent="0.2">
      <c r="A97" s="274"/>
      <c r="B97" s="276"/>
      <c r="C97" s="12" t="s">
        <v>2952</v>
      </c>
      <c r="U97" s="12" t="s">
        <v>4777</v>
      </c>
      <c r="CJ97" s="14">
        <v>2030102</v>
      </c>
    </row>
    <row r="98" spans="1:88" x14ac:dyDescent="0.2">
      <c r="A98" s="274"/>
      <c r="B98" s="275"/>
      <c r="C98" s="12" t="s">
        <v>3448</v>
      </c>
      <c r="U98" s="12" t="s">
        <v>4788</v>
      </c>
      <c r="CJ98" s="14">
        <v>2030201</v>
      </c>
    </row>
    <row r="99" spans="1:88" x14ac:dyDescent="0.2">
      <c r="A99" s="274"/>
      <c r="B99" s="276"/>
      <c r="C99" s="12" t="s">
        <v>3456</v>
      </c>
      <c r="U99" s="12" t="s">
        <v>4794</v>
      </c>
      <c r="CJ99" s="14">
        <v>2030201</v>
      </c>
    </row>
    <row r="100" spans="1:88" x14ac:dyDescent="0.2">
      <c r="A100" s="274"/>
      <c r="B100" s="275"/>
      <c r="C100" s="12" t="s">
        <v>3503</v>
      </c>
      <c r="U100" s="12" t="s">
        <v>4800</v>
      </c>
      <c r="CJ100" s="14">
        <v>2040101</v>
      </c>
    </row>
    <row r="101" spans="1:88" x14ac:dyDescent="0.2">
      <c r="A101" s="274"/>
      <c r="B101" s="276"/>
      <c r="C101" s="12" t="s">
        <v>3513</v>
      </c>
      <c r="U101" s="12" t="s">
        <v>4806</v>
      </c>
      <c r="CJ101" s="14">
        <v>2040102</v>
      </c>
    </row>
    <row r="102" spans="1:88" x14ac:dyDescent="0.2">
      <c r="A102" s="274"/>
      <c r="B102" s="276"/>
      <c r="C102" s="12" t="s">
        <v>3519</v>
      </c>
      <c r="U102" s="12" t="s">
        <v>4812</v>
      </c>
      <c r="CJ102" s="14">
        <v>2040201</v>
      </c>
    </row>
    <row r="103" spans="1:88" x14ac:dyDescent="0.2">
      <c r="A103" s="274"/>
      <c r="B103" s="276"/>
      <c r="C103" s="12" t="s">
        <v>3530</v>
      </c>
      <c r="U103" s="12" t="s">
        <v>4819</v>
      </c>
      <c r="CJ103" s="14">
        <v>2040301</v>
      </c>
    </row>
    <row r="104" spans="1:88" x14ac:dyDescent="0.2">
      <c r="A104" s="274"/>
      <c r="B104" s="276"/>
      <c r="C104" s="12" t="s">
        <v>3535</v>
      </c>
      <c r="U104" s="12" t="s">
        <v>4825</v>
      </c>
      <c r="CJ104" s="14">
        <v>2040302</v>
      </c>
    </row>
    <row r="105" spans="1:88" x14ac:dyDescent="0.2">
      <c r="A105" s="274"/>
      <c r="B105" s="276"/>
      <c r="C105" s="12" t="s">
        <v>3614</v>
      </c>
      <c r="U105" s="12" t="s">
        <v>4835</v>
      </c>
      <c r="CJ105" s="14">
        <v>2040303</v>
      </c>
    </row>
    <row r="106" spans="1:88" x14ac:dyDescent="0.2">
      <c r="A106" s="274"/>
      <c r="B106" s="276"/>
      <c r="C106" s="12" t="s">
        <v>3742</v>
      </c>
      <c r="U106" s="12" t="s">
        <v>4841</v>
      </c>
      <c r="CJ106" s="14">
        <v>2040101</v>
      </c>
    </row>
    <row r="107" spans="1:88" x14ac:dyDescent="0.2">
      <c r="A107" s="274"/>
      <c r="B107" s="276"/>
      <c r="C107" s="12" t="s">
        <v>4011</v>
      </c>
      <c r="U107" s="12" t="s">
        <v>4911</v>
      </c>
      <c r="CJ107" s="14">
        <v>2050101</v>
      </c>
    </row>
    <row r="108" spans="1:88" x14ac:dyDescent="0.2">
      <c r="A108" s="274"/>
      <c r="B108" s="276"/>
      <c r="C108" s="12" t="s">
        <v>4452</v>
      </c>
      <c r="U108" s="12" t="s">
        <v>5325</v>
      </c>
      <c r="CJ108" s="14">
        <v>2050102</v>
      </c>
    </row>
    <row r="109" spans="1:88" x14ac:dyDescent="0.2">
      <c r="A109" s="274"/>
      <c r="B109" s="276"/>
      <c r="C109" s="12" t="s">
        <v>5270</v>
      </c>
      <c r="CJ109" s="14">
        <v>2050201</v>
      </c>
    </row>
    <row r="110" spans="1:88" x14ac:dyDescent="0.2">
      <c r="A110" s="274"/>
      <c r="B110" s="277"/>
      <c r="C110" s="12" t="s">
        <v>5282</v>
      </c>
      <c r="CJ110" s="14">
        <v>2050202</v>
      </c>
    </row>
    <row r="111" spans="1:88" x14ac:dyDescent="0.2">
      <c r="A111" s="274"/>
      <c r="B111" s="276"/>
      <c r="C111" s="12" t="s">
        <v>5289</v>
      </c>
      <c r="CJ111" s="14">
        <v>2050203</v>
      </c>
    </row>
    <row r="112" spans="1:88" x14ac:dyDescent="0.2">
      <c r="A112" s="274"/>
      <c r="B112" s="276"/>
      <c r="C112" s="12" t="s">
        <v>5295</v>
      </c>
      <c r="CJ112" s="14">
        <v>2050301</v>
      </c>
    </row>
    <row r="113" spans="1:88" x14ac:dyDescent="0.2">
      <c r="A113" s="274"/>
      <c r="B113" s="276"/>
      <c r="CJ113" s="14">
        <v>2050302</v>
      </c>
    </row>
    <row r="114" spans="1:88" x14ac:dyDescent="0.2">
      <c r="A114" s="274"/>
      <c r="B114" s="278"/>
      <c r="CJ114" s="14">
        <v>2050401</v>
      </c>
    </row>
    <row r="115" spans="1:88" x14ac:dyDescent="0.2">
      <c r="A115" s="274"/>
      <c r="B115" s="276"/>
      <c r="CJ115" s="14">
        <v>2060101</v>
      </c>
    </row>
    <row r="116" spans="1:88" x14ac:dyDescent="0.2">
      <c r="A116" s="274"/>
      <c r="B116" s="276"/>
      <c r="CJ116" s="14">
        <v>2060102</v>
      </c>
    </row>
    <row r="117" spans="1:88" x14ac:dyDescent="0.2">
      <c r="A117" s="274"/>
      <c r="B117" s="276"/>
      <c r="CJ117" s="14">
        <v>2060201</v>
      </c>
    </row>
    <row r="118" spans="1:88" x14ac:dyDescent="0.2">
      <c r="A118" s="274"/>
      <c r="B118" s="276"/>
      <c r="CJ118" s="14">
        <v>2060202</v>
      </c>
    </row>
    <row r="119" spans="1:88" x14ac:dyDescent="0.2">
      <c r="A119" s="274"/>
      <c r="B119" s="276"/>
      <c r="CJ119" s="14">
        <v>2060203</v>
      </c>
    </row>
    <row r="120" spans="1:88" x14ac:dyDescent="0.2">
      <c r="A120" s="274"/>
      <c r="B120" s="276"/>
      <c r="CJ120" s="14">
        <v>2060301</v>
      </c>
    </row>
    <row r="121" spans="1:88" x14ac:dyDescent="0.2">
      <c r="A121" s="274"/>
      <c r="B121" s="276"/>
      <c r="CJ121" s="14">
        <v>2070101</v>
      </c>
    </row>
    <row r="122" spans="1:88" x14ac:dyDescent="0.2">
      <c r="A122" s="274"/>
      <c r="B122" s="276"/>
      <c r="CJ122" s="14">
        <v>2070102</v>
      </c>
    </row>
    <row r="123" spans="1:88" x14ac:dyDescent="0.2">
      <c r="A123" s="274"/>
      <c r="B123" s="276"/>
      <c r="CJ123" s="14">
        <v>2070103</v>
      </c>
    </row>
    <row r="124" spans="1:88" x14ac:dyDescent="0.2">
      <c r="A124" s="274"/>
      <c r="B124" s="279"/>
      <c r="CJ124" s="14">
        <v>2070201</v>
      </c>
    </row>
    <row r="125" spans="1:88" x14ac:dyDescent="0.2">
      <c r="A125" s="274"/>
      <c r="B125" s="276"/>
      <c r="CJ125" s="14">
        <v>2070301</v>
      </c>
    </row>
    <row r="126" spans="1:88" x14ac:dyDescent="0.2">
      <c r="A126" s="274"/>
      <c r="B126" s="276"/>
      <c r="CJ126" s="14">
        <v>2070302</v>
      </c>
    </row>
    <row r="127" spans="1:88" x14ac:dyDescent="0.2">
      <c r="A127" s="274"/>
      <c r="B127" s="276"/>
      <c r="CJ127" s="14">
        <v>2070303</v>
      </c>
    </row>
    <row r="128" spans="1:88" x14ac:dyDescent="0.2">
      <c r="A128" s="274"/>
      <c r="B128" s="276"/>
      <c r="CJ128" s="14">
        <v>2070401</v>
      </c>
    </row>
    <row r="129" spans="1:88" x14ac:dyDescent="0.2">
      <c r="A129" s="274"/>
      <c r="B129" s="276"/>
      <c r="CJ129" s="14">
        <v>2070402</v>
      </c>
    </row>
    <row r="130" spans="1:88" x14ac:dyDescent="0.2">
      <c r="A130" s="274"/>
      <c r="B130" s="276"/>
      <c r="CJ130" s="14">
        <v>2080101</v>
      </c>
    </row>
    <row r="131" spans="1:88" x14ac:dyDescent="0.2">
      <c r="A131" s="274"/>
      <c r="B131" s="276"/>
      <c r="CJ131" s="14">
        <v>2080102</v>
      </c>
    </row>
    <row r="132" spans="1:88" x14ac:dyDescent="0.2">
      <c r="A132" s="274"/>
      <c r="B132" s="276"/>
      <c r="CJ132" s="14">
        <v>2080103</v>
      </c>
    </row>
    <row r="133" spans="1:88" x14ac:dyDescent="0.2">
      <c r="A133" s="274"/>
      <c r="B133" s="275"/>
      <c r="CJ133" s="14">
        <v>2080104</v>
      </c>
    </row>
    <row r="134" spans="1:88" x14ac:dyDescent="0.2">
      <c r="A134" s="274"/>
      <c r="B134" s="276"/>
      <c r="CJ134" s="14">
        <v>2080201</v>
      </c>
    </row>
    <row r="135" spans="1:88" x14ac:dyDescent="0.2">
      <c r="A135" s="274"/>
      <c r="B135" s="278"/>
      <c r="CJ135" s="14">
        <v>2080202</v>
      </c>
    </row>
    <row r="136" spans="1:88" x14ac:dyDescent="0.2">
      <c r="A136" s="274"/>
      <c r="B136" s="278"/>
      <c r="CJ136" s="14">
        <v>2080203</v>
      </c>
    </row>
    <row r="137" spans="1:88" x14ac:dyDescent="0.2">
      <c r="A137" s="274"/>
      <c r="B137" s="275"/>
      <c r="CJ137" s="14">
        <v>2090101</v>
      </c>
    </row>
    <row r="138" spans="1:88" x14ac:dyDescent="0.2">
      <c r="A138" s="274"/>
      <c r="B138" s="276"/>
      <c r="CJ138" s="14">
        <v>2090102</v>
      </c>
    </row>
    <row r="139" spans="1:88" x14ac:dyDescent="0.2">
      <c r="A139" s="274"/>
      <c r="B139" s="276"/>
      <c r="CJ139" s="14">
        <v>2090103</v>
      </c>
    </row>
    <row r="140" spans="1:88" x14ac:dyDescent="0.2">
      <c r="A140" s="274"/>
      <c r="B140" s="279"/>
      <c r="CJ140" s="14">
        <v>2090104</v>
      </c>
    </row>
    <row r="141" spans="1:88" x14ac:dyDescent="0.2">
      <c r="A141" s="274"/>
      <c r="B141" s="276"/>
      <c r="CJ141" s="14">
        <v>2090105</v>
      </c>
    </row>
    <row r="142" spans="1:88" x14ac:dyDescent="0.2">
      <c r="A142" s="274"/>
      <c r="B142" s="275"/>
      <c r="CJ142" s="14">
        <v>2090201</v>
      </c>
    </row>
    <row r="143" spans="1:88" x14ac:dyDescent="0.2">
      <c r="A143" s="274"/>
      <c r="B143" s="276"/>
      <c r="CJ143" s="14">
        <v>2090202</v>
      </c>
    </row>
    <row r="144" spans="1:88" x14ac:dyDescent="0.2">
      <c r="A144" s="274"/>
      <c r="B144" s="276"/>
      <c r="CJ144" s="14">
        <v>2090303</v>
      </c>
    </row>
    <row r="145" spans="1:88" x14ac:dyDescent="0.2">
      <c r="A145" s="274"/>
      <c r="B145" s="276"/>
      <c r="CJ145" s="14">
        <v>3010101</v>
      </c>
    </row>
    <row r="146" spans="1:88" x14ac:dyDescent="0.2">
      <c r="A146" s="274"/>
      <c r="B146" s="276"/>
      <c r="CJ146" s="14">
        <v>3010102</v>
      </c>
    </row>
    <row r="147" spans="1:88" x14ac:dyDescent="0.2">
      <c r="A147" s="274"/>
      <c r="B147" s="278"/>
      <c r="CJ147" s="14">
        <v>3010103</v>
      </c>
    </row>
    <row r="148" spans="1:88" x14ac:dyDescent="0.2">
      <c r="A148" s="274"/>
      <c r="B148" s="275"/>
      <c r="CJ148" s="14">
        <v>3010104</v>
      </c>
    </row>
    <row r="149" spans="1:88" x14ac:dyDescent="0.2">
      <c r="A149" s="274"/>
      <c r="B149" s="276"/>
      <c r="CJ149" s="14">
        <v>3020101</v>
      </c>
    </row>
    <row r="150" spans="1:88" x14ac:dyDescent="0.2">
      <c r="A150" s="274"/>
      <c r="B150" s="276"/>
      <c r="CJ150" s="14">
        <v>3020102</v>
      </c>
    </row>
    <row r="151" spans="1:88" x14ac:dyDescent="0.2">
      <c r="A151" s="274"/>
      <c r="B151" s="276"/>
      <c r="CJ151" s="14">
        <v>3020103</v>
      </c>
    </row>
    <row r="152" spans="1:88" x14ac:dyDescent="0.2">
      <c r="A152" s="274"/>
      <c r="B152" s="275"/>
      <c r="CJ152" s="14">
        <v>3020201</v>
      </c>
    </row>
    <row r="153" spans="1:88" x14ac:dyDescent="0.2">
      <c r="A153" s="274"/>
      <c r="B153" s="275"/>
      <c r="CJ153" s="14">
        <v>3020301</v>
      </c>
    </row>
    <row r="154" spans="1:88" x14ac:dyDescent="0.2">
      <c r="A154" s="274"/>
      <c r="B154" s="277"/>
      <c r="CJ154" s="14">
        <v>3030101</v>
      </c>
    </row>
    <row r="155" spans="1:88" x14ac:dyDescent="0.2">
      <c r="A155" s="274"/>
      <c r="B155" s="276"/>
      <c r="CJ155" s="14">
        <v>3030102</v>
      </c>
    </row>
    <row r="156" spans="1:88" x14ac:dyDescent="0.2">
      <c r="A156" s="274"/>
      <c r="B156" s="278"/>
      <c r="CJ156" s="14">
        <v>3030103</v>
      </c>
    </row>
    <row r="157" spans="1:88" x14ac:dyDescent="0.2">
      <c r="A157" s="274"/>
      <c r="B157" s="278"/>
      <c r="CJ157" s="14">
        <v>3030104</v>
      </c>
    </row>
    <row r="158" spans="1:88" x14ac:dyDescent="0.2">
      <c r="A158" s="274"/>
      <c r="B158" s="276"/>
      <c r="CJ158" s="14">
        <v>3030201</v>
      </c>
    </row>
    <row r="159" spans="1:88" x14ac:dyDescent="0.2">
      <c r="A159" s="274"/>
      <c r="B159" s="276"/>
      <c r="CJ159" s="14">
        <v>3030202</v>
      </c>
    </row>
    <row r="160" spans="1:88" x14ac:dyDescent="0.2">
      <c r="A160" s="274"/>
      <c r="B160" s="276"/>
      <c r="CJ160" s="14">
        <v>3030203</v>
      </c>
    </row>
    <row r="161" spans="1:88" x14ac:dyDescent="0.2">
      <c r="A161" s="274"/>
      <c r="B161" s="276"/>
      <c r="CJ161" s="14">
        <v>3030204</v>
      </c>
    </row>
    <row r="162" spans="1:88" x14ac:dyDescent="0.2">
      <c r="A162" s="274"/>
      <c r="B162" s="276"/>
      <c r="CJ162" s="14">
        <v>3030205</v>
      </c>
    </row>
    <row r="163" spans="1:88" x14ac:dyDescent="0.2">
      <c r="A163" s="274"/>
      <c r="B163" s="276"/>
      <c r="CJ163" s="14">
        <v>3030206</v>
      </c>
    </row>
    <row r="164" spans="1:88" x14ac:dyDescent="0.2">
      <c r="A164" s="274"/>
      <c r="B164" s="276"/>
      <c r="CJ164" s="14">
        <v>3030207</v>
      </c>
    </row>
    <row r="165" spans="1:88" x14ac:dyDescent="0.2">
      <c r="A165" s="274"/>
      <c r="B165" s="277"/>
      <c r="CJ165" s="14">
        <v>3030208</v>
      </c>
    </row>
    <row r="166" spans="1:88" x14ac:dyDescent="0.2">
      <c r="A166" s="274"/>
      <c r="B166" s="276"/>
      <c r="CJ166" s="14">
        <v>3030209</v>
      </c>
    </row>
    <row r="167" spans="1:88" x14ac:dyDescent="0.2">
      <c r="A167" s="274"/>
      <c r="B167" s="276"/>
      <c r="CJ167" s="14">
        <v>3030301</v>
      </c>
    </row>
    <row r="168" spans="1:88" x14ac:dyDescent="0.2">
      <c r="A168" s="274"/>
      <c r="B168" s="280"/>
      <c r="CJ168" s="14">
        <v>3030302</v>
      </c>
    </row>
    <row r="169" spans="1:88" x14ac:dyDescent="0.2">
      <c r="A169" s="274"/>
      <c r="B169" s="276"/>
      <c r="CJ169" s="14">
        <v>3030303</v>
      </c>
    </row>
    <row r="170" spans="1:88" x14ac:dyDescent="0.2">
      <c r="A170" s="274"/>
      <c r="B170" s="276"/>
      <c r="CJ170" s="14">
        <v>3030304</v>
      </c>
    </row>
    <row r="171" spans="1:88" x14ac:dyDescent="0.2">
      <c r="A171" s="274"/>
      <c r="B171" s="281"/>
      <c r="CJ171" s="14">
        <v>3030305</v>
      </c>
    </row>
    <row r="172" spans="1:88" x14ac:dyDescent="0.2">
      <c r="A172" s="274"/>
      <c r="B172" s="276"/>
      <c r="CJ172" s="14">
        <v>3030306</v>
      </c>
    </row>
    <row r="173" spans="1:88" x14ac:dyDescent="0.2">
      <c r="A173" s="274"/>
      <c r="B173" s="276"/>
      <c r="CJ173" s="14">
        <v>3030307</v>
      </c>
    </row>
    <row r="174" spans="1:88" x14ac:dyDescent="0.2">
      <c r="A174" s="274"/>
      <c r="B174" s="276"/>
      <c r="CJ174" s="14">
        <v>3030401</v>
      </c>
    </row>
    <row r="175" spans="1:88" x14ac:dyDescent="0.2">
      <c r="A175" s="274"/>
      <c r="B175" s="276"/>
      <c r="CJ175" s="14">
        <v>3030402</v>
      </c>
    </row>
    <row r="176" spans="1:88" x14ac:dyDescent="0.2">
      <c r="A176" s="274"/>
      <c r="B176" s="276"/>
      <c r="CJ176" s="14">
        <v>3030501</v>
      </c>
    </row>
    <row r="177" spans="1:88" x14ac:dyDescent="0.2">
      <c r="A177" s="274"/>
      <c r="B177" s="276"/>
      <c r="CJ177" s="14">
        <v>3040101</v>
      </c>
    </row>
    <row r="178" spans="1:88" x14ac:dyDescent="0.2">
      <c r="A178" s="274"/>
      <c r="B178" s="276"/>
      <c r="CJ178" s="14">
        <v>3050101</v>
      </c>
    </row>
    <row r="179" spans="1:88" x14ac:dyDescent="0.2">
      <c r="A179" s="274"/>
      <c r="B179" s="276"/>
      <c r="CJ179" s="14">
        <v>3050102</v>
      </c>
    </row>
    <row r="180" spans="1:88" x14ac:dyDescent="0.2">
      <c r="A180" s="274"/>
      <c r="B180" s="282"/>
      <c r="CJ180" s="14">
        <v>3050201</v>
      </c>
    </row>
    <row r="181" spans="1:88" x14ac:dyDescent="0.2">
      <c r="A181" s="274"/>
      <c r="B181" s="281"/>
      <c r="CJ181" s="14">
        <v>3050202</v>
      </c>
    </row>
    <row r="182" spans="1:88" x14ac:dyDescent="0.2">
      <c r="A182" s="274"/>
      <c r="B182" s="276"/>
      <c r="CJ182" s="14">
        <v>3050203</v>
      </c>
    </row>
    <row r="183" spans="1:88" x14ac:dyDescent="0.2">
      <c r="A183" s="274"/>
      <c r="B183" s="276"/>
      <c r="CJ183" s="14">
        <v>3050204</v>
      </c>
    </row>
    <row r="184" spans="1:88" x14ac:dyDescent="0.2">
      <c r="A184" s="274"/>
      <c r="B184" s="276"/>
      <c r="CJ184" s="14">
        <v>3060101</v>
      </c>
    </row>
    <row r="185" spans="1:88" x14ac:dyDescent="0.2">
      <c r="A185" s="274"/>
      <c r="B185" s="276"/>
      <c r="CJ185" s="14">
        <v>3060102</v>
      </c>
    </row>
    <row r="186" spans="1:88" x14ac:dyDescent="0.2">
      <c r="A186" s="274"/>
      <c r="B186" s="276"/>
      <c r="CJ186" s="14">
        <v>3060103</v>
      </c>
    </row>
    <row r="187" spans="1:88" x14ac:dyDescent="0.2">
      <c r="A187" s="274"/>
      <c r="B187" s="276"/>
      <c r="CJ187" s="14">
        <v>3060104</v>
      </c>
    </row>
    <row r="188" spans="1:88" x14ac:dyDescent="0.2">
      <c r="A188" s="274"/>
      <c r="B188" s="276"/>
      <c r="CJ188" s="14">
        <v>3060105</v>
      </c>
    </row>
    <row r="189" spans="1:88" x14ac:dyDescent="0.2">
      <c r="A189" s="274"/>
      <c r="B189" s="283"/>
      <c r="CJ189" s="14">
        <v>3070101</v>
      </c>
    </row>
    <row r="190" spans="1:88" x14ac:dyDescent="0.2">
      <c r="A190" s="274"/>
      <c r="B190" s="283"/>
      <c r="CJ190" s="14">
        <v>3070102</v>
      </c>
    </row>
    <row r="191" spans="1:88" x14ac:dyDescent="0.2">
      <c r="A191" s="274"/>
      <c r="B191" s="276"/>
      <c r="CJ191" s="14">
        <v>3070103</v>
      </c>
    </row>
    <row r="192" spans="1:88" x14ac:dyDescent="0.2">
      <c r="A192" s="274"/>
      <c r="B192" s="276"/>
      <c r="CJ192" s="14">
        <v>3070104</v>
      </c>
    </row>
    <row r="193" spans="1:88" x14ac:dyDescent="0.2">
      <c r="A193" s="274"/>
      <c r="B193" s="276"/>
      <c r="CJ193" s="14">
        <v>3070105</v>
      </c>
    </row>
    <row r="194" spans="1:88" x14ac:dyDescent="0.2">
      <c r="A194" s="274"/>
      <c r="B194" s="276"/>
      <c r="CJ194" s="14">
        <v>3070106</v>
      </c>
    </row>
    <row r="195" spans="1:88" x14ac:dyDescent="0.2">
      <c r="A195" s="274"/>
      <c r="B195" s="276"/>
      <c r="CJ195" s="14">
        <v>3070107</v>
      </c>
    </row>
    <row r="196" spans="1:88" x14ac:dyDescent="0.2">
      <c r="A196" s="274"/>
      <c r="B196" s="276"/>
      <c r="CJ196" s="14">
        <v>3070108</v>
      </c>
    </row>
    <row r="197" spans="1:88" x14ac:dyDescent="0.2">
      <c r="A197" s="274"/>
      <c r="B197" s="276"/>
      <c r="CJ197" s="14">
        <v>3070109</v>
      </c>
    </row>
    <row r="198" spans="1:88" x14ac:dyDescent="0.2">
      <c r="A198" s="274"/>
      <c r="B198" s="276"/>
      <c r="CJ198" s="14">
        <v>3070110</v>
      </c>
    </row>
    <row r="199" spans="1:88" x14ac:dyDescent="0.2">
      <c r="A199" s="274"/>
      <c r="B199" s="276"/>
      <c r="CJ199" s="14">
        <v>3070111</v>
      </c>
    </row>
    <row r="200" spans="1:88" x14ac:dyDescent="0.2">
      <c r="A200" s="274"/>
      <c r="B200" s="276"/>
      <c r="CJ200" s="14">
        <v>3070112</v>
      </c>
    </row>
    <row r="201" spans="1:88" x14ac:dyDescent="0.2">
      <c r="A201" s="274"/>
      <c r="B201" s="276"/>
      <c r="CJ201" s="14">
        <v>3070201</v>
      </c>
    </row>
    <row r="202" spans="1:88" x14ac:dyDescent="0.2">
      <c r="A202" s="274"/>
      <c r="B202" s="276"/>
      <c r="CJ202" s="14">
        <v>3070202</v>
      </c>
    </row>
    <row r="203" spans="1:88" x14ac:dyDescent="0.2">
      <c r="A203" s="274"/>
      <c r="B203" s="276"/>
      <c r="CJ203" s="14">
        <v>3070203</v>
      </c>
    </row>
    <row r="204" spans="1:88" x14ac:dyDescent="0.2">
      <c r="A204" s="274"/>
      <c r="B204" s="276"/>
      <c r="CJ204" s="14">
        <v>3070204</v>
      </c>
    </row>
    <row r="205" spans="1:88" x14ac:dyDescent="0.2">
      <c r="A205" s="274"/>
      <c r="B205" s="276"/>
      <c r="CJ205" s="14">
        <v>3070205</v>
      </c>
    </row>
    <row r="206" spans="1:88" x14ac:dyDescent="0.2">
      <c r="A206" s="274"/>
      <c r="B206" s="276"/>
      <c r="CJ206" s="14">
        <v>3070206</v>
      </c>
    </row>
    <row r="207" spans="1:88" x14ac:dyDescent="0.2">
      <c r="A207" s="274"/>
      <c r="B207" s="276"/>
      <c r="CJ207" s="14">
        <v>3070207</v>
      </c>
    </row>
    <row r="208" spans="1:88" x14ac:dyDescent="0.2">
      <c r="A208" s="274"/>
      <c r="B208" s="276"/>
      <c r="CJ208" s="14">
        <v>3070208</v>
      </c>
    </row>
    <row r="209" spans="1:88" x14ac:dyDescent="0.2">
      <c r="A209" s="274"/>
      <c r="B209" s="276"/>
      <c r="CJ209" s="14">
        <v>3070209</v>
      </c>
    </row>
    <row r="210" spans="1:88" x14ac:dyDescent="0.2">
      <c r="A210" s="274"/>
      <c r="B210" s="276"/>
    </row>
    <row r="211" spans="1:88" x14ac:dyDescent="0.2">
      <c r="A211" s="274"/>
      <c r="B211" s="284"/>
    </row>
    <row r="212" spans="1:88" x14ac:dyDescent="0.2">
      <c r="A212" s="274"/>
      <c r="B212" s="276"/>
    </row>
    <row r="213" spans="1:88" x14ac:dyDescent="0.2">
      <c r="A213" s="274"/>
      <c r="B213" s="276"/>
    </row>
    <row r="214" spans="1:88" x14ac:dyDescent="0.2">
      <c r="A214" s="274"/>
      <c r="B214" s="276"/>
    </row>
    <row r="215" spans="1:88" x14ac:dyDescent="0.2">
      <c r="A215" s="274"/>
      <c r="B215" s="284"/>
    </row>
    <row r="216" spans="1:88" x14ac:dyDescent="0.2">
      <c r="A216" s="274"/>
      <c r="B216" s="276"/>
    </row>
    <row r="217" spans="1:88" x14ac:dyDescent="0.2">
      <c r="A217" s="274"/>
      <c r="B217" s="276"/>
    </row>
    <row r="218" spans="1:88" x14ac:dyDescent="0.2">
      <c r="A218" s="274"/>
      <c r="B218" s="276"/>
    </row>
    <row r="219" spans="1:88" x14ac:dyDescent="0.2">
      <c r="A219" s="274"/>
      <c r="B219" s="276"/>
    </row>
    <row r="220" spans="1:88" x14ac:dyDescent="0.2">
      <c r="A220" s="274"/>
      <c r="B220" s="276"/>
    </row>
    <row r="221" spans="1:88" x14ac:dyDescent="0.2">
      <c r="A221" s="274"/>
      <c r="B221" s="276"/>
    </row>
    <row r="222" spans="1:88" x14ac:dyDescent="0.2">
      <c r="A222" s="274"/>
      <c r="B222" s="276"/>
    </row>
    <row r="223" spans="1:88" x14ac:dyDescent="0.2">
      <c r="A223" s="274"/>
      <c r="B223" s="276"/>
    </row>
    <row r="224" spans="1:88" x14ac:dyDescent="0.2">
      <c r="A224" s="274"/>
      <c r="B224" s="276"/>
    </row>
    <row r="225" spans="1:2" x14ac:dyDescent="0.2">
      <c r="A225" s="274"/>
      <c r="B225" s="276"/>
    </row>
    <row r="226" spans="1:2" x14ac:dyDescent="0.2">
      <c r="A226" s="274"/>
      <c r="B226" s="276"/>
    </row>
    <row r="227" spans="1:2" x14ac:dyDescent="0.2">
      <c r="A227" s="274"/>
      <c r="B227" s="276"/>
    </row>
    <row r="228" spans="1:2" x14ac:dyDescent="0.2">
      <c r="A228" s="274"/>
      <c r="B228" s="276"/>
    </row>
    <row r="229" spans="1:2" x14ac:dyDescent="0.2">
      <c r="A229" s="274"/>
      <c r="B229" s="276"/>
    </row>
    <row r="230" spans="1:2" x14ac:dyDescent="0.2">
      <c r="A230" s="274"/>
      <c r="B230" s="276"/>
    </row>
    <row r="231" spans="1:2" x14ac:dyDescent="0.2">
      <c r="A231" s="274"/>
      <c r="B231" s="276"/>
    </row>
    <row r="232" spans="1:2" x14ac:dyDescent="0.2">
      <c r="A232" s="274"/>
      <c r="B232" s="276"/>
    </row>
    <row r="233" spans="1:2" x14ac:dyDescent="0.2">
      <c r="A233" s="274"/>
      <c r="B233" s="276"/>
    </row>
    <row r="234" spans="1:2" x14ac:dyDescent="0.2">
      <c r="A234" s="274"/>
      <c r="B234" s="276"/>
    </row>
    <row r="235" spans="1:2" x14ac:dyDescent="0.2">
      <c r="A235" s="274"/>
      <c r="B235" s="276"/>
    </row>
    <row r="236" spans="1:2" x14ac:dyDescent="0.2">
      <c r="A236" s="274"/>
      <c r="B236" s="276"/>
    </row>
    <row r="237" spans="1:2" x14ac:dyDescent="0.2">
      <c r="A237" s="274"/>
      <c r="B237" s="276"/>
    </row>
    <row r="238" spans="1:2" x14ac:dyDescent="0.2">
      <c r="A238" s="274"/>
      <c r="B238" s="276"/>
    </row>
    <row r="239" spans="1:2" x14ac:dyDescent="0.2">
      <c r="A239" s="274"/>
      <c r="B239" s="276"/>
    </row>
    <row r="240" spans="1:2" x14ac:dyDescent="0.2">
      <c r="A240" s="274"/>
      <c r="B240" s="276"/>
    </row>
    <row r="241" spans="1:2" x14ac:dyDescent="0.2">
      <c r="A241" s="274"/>
      <c r="B241" s="276"/>
    </row>
    <row r="242" spans="1:2" x14ac:dyDescent="0.2">
      <c r="A242" s="274"/>
      <c r="B242" s="276"/>
    </row>
    <row r="243" spans="1:2" x14ac:dyDescent="0.2">
      <c r="A243" s="274"/>
      <c r="B243" s="276"/>
    </row>
    <row r="244" spans="1:2" x14ac:dyDescent="0.2">
      <c r="A244" s="274"/>
      <c r="B244" s="276"/>
    </row>
    <row r="245" spans="1:2" x14ac:dyDescent="0.2">
      <c r="A245" s="274"/>
      <c r="B245" s="276"/>
    </row>
    <row r="246" spans="1:2" x14ac:dyDescent="0.2">
      <c r="A246" s="274"/>
      <c r="B246" s="276"/>
    </row>
    <row r="247" spans="1:2" x14ac:dyDescent="0.2">
      <c r="A247" s="274"/>
      <c r="B247" s="276"/>
    </row>
    <row r="248" spans="1:2" x14ac:dyDescent="0.2">
      <c r="A248" s="274"/>
      <c r="B248" s="285"/>
    </row>
    <row r="249" spans="1:2" x14ac:dyDescent="0.2">
      <c r="A249" s="274"/>
      <c r="B249" s="285"/>
    </row>
    <row r="250" spans="1:2" x14ac:dyDescent="0.2">
      <c r="A250" s="274"/>
      <c r="B250" s="276"/>
    </row>
    <row r="251" spans="1:2" x14ac:dyDescent="0.2">
      <c r="A251" s="274"/>
      <c r="B251" s="276"/>
    </row>
    <row r="252" spans="1:2" x14ac:dyDescent="0.2">
      <c r="A252" s="274"/>
      <c r="B252" s="276"/>
    </row>
    <row r="253" spans="1:2" x14ac:dyDescent="0.2">
      <c r="A253" s="274"/>
      <c r="B253" s="276"/>
    </row>
    <row r="254" spans="1:2" x14ac:dyDescent="0.2">
      <c r="A254" s="274"/>
      <c r="B254" s="276"/>
    </row>
    <row r="255" spans="1:2" x14ac:dyDescent="0.2">
      <c r="A255" s="274"/>
      <c r="B255" s="276"/>
    </row>
    <row r="256" spans="1:2" x14ac:dyDescent="0.2">
      <c r="A256" s="274"/>
      <c r="B256" s="276"/>
    </row>
    <row r="257" spans="1:2" x14ac:dyDescent="0.2">
      <c r="A257" s="274"/>
      <c r="B257" s="276"/>
    </row>
    <row r="258" spans="1:2" x14ac:dyDescent="0.2">
      <c r="A258" s="274"/>
      <c r="B258" s="276"/>
    </row>
    <row r="259" spans="1:2" x14ac:dyDescent="0.2">
      <c r="A259" s="274"/>
      <c r="B259" s="276"/>
    </row>
    <row r="260" spans="1:2" x14ac:dyDescent="0.2">
      <c r="A260" s="274"/>
      <c r="B260" s="276"/>
    </row>
    <row r="261" spans="1:2" x14ac:dyDescent="0.2">
      <c r="A261" s="274"/>
      <c r="B261" s="276"/>
    </row>
    <row r="262" spans="1:2" x14ac:dyDescent="0.2">
      <c r="A262" s="274"/>
      <c r="B262" s="276"/>
    </row>
    <row r="263" spans="1:2" x14ac:dyDescent="0.2">
      <c r="A263" s="286"/>
      <c r="B263" s="276"/>
    </row>
  </sheetData>
  <sheetProtection algorithmName="SHA-512" hashValue="aV4b6/92x1/lji1Bl2Y9uGkGHqNAerc1y3XNPS+elMzo0bifHCgRLwUigAyxig4DkcIcASc0iFMuJ/xAn/WhbA==" saltValue="Y+6yisH82fDLdo4TEggmvw=="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9">
    <tabColor rgb="FF00B0F0"/>
    <pageSetUpPr fitToPage="1"/>
  </sheetPr>
  <dimension ref="A1:O167"/>
  <sheetViews>
    <sheetView topLeftCell="A34" zoomScale="70" zoomScaleNormal="70" zoomScaleSheetLayoutView="70" zoomScalePageLayoutView="80" workbookViewId="0">
      <selection activeCell="K43" sqref="K43"/>
    </sheetView>
  </sheetViews>
  <sheetFormatPr baseColWidth="10" defaultColWidth="11.42578125" defaultRowHeight="15" x14ac:dyDescent="0.25"/>
  <cols>
    <col min="1" max="1" width="4.85546875" style="29" customWidth="1"/>
    <col min="2" max="2" width="18" customWidth="1"/>
    <col min="3" max="3" width="33.42578125" customWidth="1"/>
    <col min="4" max="5" width="23.140625" customWidth="1"/>
    <col min="6" max="6" width="14.7109375" customWidth="1"/>
    <col min="7" max="7" width="44.85546875" customWidth="1"/>
    <col min="8" max="8" width="10.140625" customWidth="1"/>
    <col min="9" max="9" width="16.85546875" bestFit="1" customWidth="1"/>
    <col min="10" max="10" width="17.42578125" customWidth="1"/>
    <col min="11" max="11" width="14.42578125" customWidth="1"/>
    <col min="12" max="12" width="10.28515625" customWidth="1"/>
    <col min="13" max="13" width="11.28515625" customWidth="1"/>
  </cols>
  <sheetData>
    <row r="1" spans="1:13" ht="6.75" customHeight="1" x14ac:dyDescent="0.25">
      <c r="A1" s="400"/>
      <c r="B1" s="456"/>
      <c r="C1" s="456"/>
      <c r="D1" s="456"/>
      <c r="E1" s="456"/>
      <c r="F1" s="456"/>
      <c r="G1" s="456"/>
      <c r="H1" s="456"/>
      <c r="I1" s="456"/>
      <c r="J1" s="456"/>
      <c r="K1" s="456"/>
      <c r="L1" s="456"/>
      <c r="M1" s="456"/>
    </row>
    <row r="2" spans="1:13" ht="15" customHeight="1" x14ac:dyDescent="0.25">
      <c r="A2" s="406"/>
      <c r="B2" s="457"/>
      <c r="C2" s="458"/>
      <c r="D2" s="458"/>
      <c r="E2" s="458"/>
      <c r="F2" s="459"/>
      <c r="G2" s="639" t="s">
        <v>0</v>
      </c>
      <c r="H2" s="639"/>
      <c r="I2" s="639"/>
      <c r="J2" s="639"/>
      <c r="K2" s="288" t="s">
        <v>1</v>
      </c>
      <c r="L2" s="685" t="s">
        <v>5960</v>
      </c>
      <c r="M2" s="673"/>
    </row>
    <row r="3" spans="1:13" s="1" customFormat="1" ht="13.7" customHeight="1" x14ac:dyDescent="0.2">
      <c r="A3" s="410"/>
      <c r="B3" s="460"/>
      <c r="C3" s="461"/>
      <c r="D3" s="461"/>
      <c r="E3" s="461"/>
      <c r="F3" s="462"/>
      <c r="G3" s="639"/>
      <c r="H3" s="639"/>
      <c r="I3" s="639"/>
      <c r="J3" s="639"/>
      <c r="K3" s="288" t="s">
        <v>2</v>
      </c>
      <c r="L3" s="686">
        <v>4</v>
      </c>
      <c r="M3" s="687"/>
    </row>
    <row r="4" spans="1:13" s="1" customFormat="1" ht="21.75" customHeight="1" x14ac:dyDescent="0.2">
      <c r="A4" s="410"/>
      <c r="B4" s="460"/>
      <c r="C4" s="461"/>
      <c r="D4" s="463"/>
      <c r="E4" s="463"/>
      <c r="F4" s="464"/>
      <c r="G4" s="640" t="s">
        <v>20</v>
      </c>
      <c r="H4" s="640"/>
      <c r="I4" s="640"/>
      <c r="J4" s="640"/>
      <c r="K4" s="289" t="s">
        <v>4</v>
      </c>
      <c r="L4" s="688">
        <v>42759</v>
      </c>
      <c r="M4" s="672"/>
    </row>
    <row r="5" spans="1:13" s="1" customFormat="1" ht="19.5" customHeight="1" x14ac:dyDescent="0.25">
      <c r="A5" s="414"/>
      <c r="B5" s="465"/>
      <c r="C5" s="466"/>
      <c r="D5" s="467"/>
      <c r="E5" s="467"/>
      <c r="F5" s="468"/>
      <c r="G5" s="674" t="s">
        <v>21</v>
      </c>
      <c r="H5" s="675"/>
      <c r="I5" s="676"/>
      <c r="J5" s="265">
        <f>'PI. METAS RESULTADO'!H5</f>
        <v>20180101</v>
      </c>
      <c r="K5" s="288" t="s">
        <v>6</v>
      </c>
      <c r="L5" s="672"/>
      <c r="M5" s="673"/>
    </row>
    <row r="6" spans="1:13" s="1" customFormat="1" ht="4.7" customHeight="1" x14ac:dyDescent="0.35">
      <c r="A6" s="417"/>
      <c r="B6" s="469"/>
      <c r="C6" s="469"/>
      <c r="D6" s="469"/>
      <c r="E6" s="469"/>
      <c r="F6" s="469"/>
      <c r="G6" s="470"/>
      <c r="H6" s="27"/>
      <c r="I6" s="386"/>
      <c r="J6" s="386"/>
      <c r="K6" s="385"/>
      <c r="L6" s="363"/>
      <c r="M6" s="363"/>
    </row>
    <row r="7" spans="1:13" s="1" customFormat="1" ht="24.75" customHeight="1" x14ac:dyDescent="0.2">
      <c r="A7" s="418"/>
      <c r="B7" s="471" t="s">
        <v>7</v>
      </c>
      <c r="C7" s="677" t="str">
        <f>'PI. METAS RESULTADO'!C7:G8</f>
        <v>1134. SECRETARÍA DE LA MUJER, EQUIDAD DE GÉNERO Y DIVERSIDAD SEXUAL</v>
      </c>
      <c r="D7" s="677"/>
      <c r="E7" s="677"/>
      <c r="F7" s="677"/>
      <c r="G7" s="677"/>
      <c r="H7" s="677"/>
      <c r="I7" s="677"/>
      <c r="J7" s="677"/>
      <c r="K7" s="677"/>
      <c r="L7" s="677"/>
      <c r="M7" s="677"/>
    </row>
    <row r="8" spans="1:13" s="1" customFormat="1" ht="5.25" customHeight="1" thickBot="1" x14ac:dyDescent="0.25">
      <c r="A8" s="362"/>
      <c r="B8" s="447"/>
      <c r="C8" s="447"/>
      <c r="D8" s="447"/>
      <c r="E8" s="447"/>
      <c r="F8" s="447"/>
      <c r="G8" s="447"/>
      <c r="H8" s="447"/>
      <c r="I8" s="447"/>
      <c r="J8" s="447"/>
      <c r="K8" s="447"/>
      <c r="L8" s="447"/>
      <c r="M8" s="447"/>
    </row>
    <row r="9" spans="1:13" ht="18.95" customHeight="1" thickBot="1" x14ac:dyDescent="0.3">
      <c r="A9" s="678" t="s">
        <v>8</v>
      </c>
      <c r="B9" s="680" t="s">
        <v>22</v>
      </c>
      <c r="C9" s="681"/>
      <c r="D9" s="681"/>
      <c r="E9" s="681"/>
      <c r="F9" s="681"/>
      <c r="G9" s="682"/>
      <c r="H9" s="683" t="s">
        <v>23</v>
      </c>
      <c r="I9" s="681"/>
      <c r="J9" s="681"/>
      <c r="K9" s="681"/>
      <c r="L9" s="681"/>
      <c r="M9" s="684"/>
    </row>
    <row r="10" spans="1:13" ht="49.7" customHeight="1" thickBot="1" x14ac:dyDescent="0.3">
      <c r="A10" s="679"/>
      <c r="B10" s="473" t="s">
        <v>24</v>
      </c>
      <c r="C10" s="474" t="s">
        <v>25</v>
      </c>
      <c r="D10" s="34" t="s">
        <v>26</v>
      </c>
      <c r="E10" s="34" t="s">
        <v>14</v>
      </c>
      <c r="F10" s="34" t="s">
        <v>15</v>
      </c>
      <c r="G10" s="35" t="s">
        <v>27</v>
      </c>
      <c r="H10" s="475" t="s">
        <v>17</v>
      </c>
      <c r="I10" s="476" t="s">
        <v>28</v>
      </c>
      <c r="J10" s="476" t="s">
        <v>29</v>
      </c>
      <c r="K10" s="476" t="s">
        <v>30</v>
      </c>
      <c r="L10" s="477" t="s">
        <v>31</v>
      </c>
      <c r="M10" s="477" t="s">
        <v>32</v>
      </c>
    </row>
    <row r="11" spans="1:13" x14ac:dyDescent="0.25">
      <c r="A11" s="658">
        <v>1</v>
      </c>
      <c r="B11" s="661" t="s">
        <v>1627</v>
      </c>
      <c r="C11" s="663" t="str">
        <f>VLOOKUP($B11,MP,2,FALSE)</f>
        <v>Propiciar , en 42 entes Territoriales, la creación y fortalecimiento  de las confluencias Municipales LGBTI , durante el periodo de Gobierno</v>
      </c>
      <c r="D11" s="665" t="str">
        <f>VLOOKUP($B11,MP,12,FALSE)</f>
        <v>Número de entes territoriales con confluencias municipales LGBTI creadas y fortalecidas.</v>
      </c>
      <c r="E11" s="666" t="str">
        <f>VLOOKUP($B11,MP,13,FALSE)</f>
        <v>NMCMLGBTIt = NMCMLGBTI0 + NMCMLGBTI1</v>
      </c>
      <c r="F11" s="663" t="str">
        <f>VLOOKUP($B11,MP,14,FALSE)</f>
        <v>NMCMLGBTIt: Número de municipios con Confluencias municipales LGBTI creadas y/o fortalecidas, totales
NMCMLGBTI0:  Número de municipios con Confluencias municipales LGBTI creadas y/o fortalecidas, iniciales
NMCMLGBTI1: Número de municipios con Confluencias municipales LGBTI creadas y/o fortalecidas, finales</v>
      </c>
      <c r="G11" s="669" t="s">
        <v>6111</v>
      </c>
      <c r="H11" s="31">
        <v>2016</v>
      </c>
      <c r="I11" s="321">
        <f>VLOOKUP($B11,MP,19,FALSE)</f>
        <v>10</v>
      </c>
      <c r="J11" s="610">
        <v>10</v>
      </c>
      <c r="K11" s="610">
        <v>10</v>
      </c>
      <c r="L11" s="332">
        <f>IFERROR(IF(K11*100/I14&gt;100,100,IF(K11*100/I14&lt;0,0,K11*100/I14)),0)</f>
        <v>23.80952380952381</v>
      </c>
      <c r="M11" s="333">
        <f>IFERROR(IF(K11*100/J11&gt;100,100,IF(K11*100/J11&lt;0,0,K11*100/J11)),0)</f>
        <v>100</v>
      </c>
    </row>
    <row r="12" spans="1:13" x14ac:dyDescent="0.25">
      <c r="A12" s="658"/>
      <c r="B12" s="661"/>
      <c r="C12" s="663"/>
      <c r="D12" s="663"/>
      <c r="E12" s="667"/>
      <c r="F12" s="663"/>
      <c r="G12" s="670"/>
      <c r="H12" s="33">
        <v>2017</v>
      </c>
      <c r="I12" s="322">
        <f>VLOOKUP($B11,MP,20,FALSE)</f>
        <v>20</v>
      </c>
      <c r="J12" s="502">
        <v>20</v>
      </c>
      <c r="K12" s="502">
        <v>20</v>
      </c>
      <c r="L12" s="333">
        <f>IF(ISBLANK(K12)=FALSE,IFERROR(IF(K12*100/I14&gt;100,100,IF(K12*100/I14&lt;0,0,K12*100/I14)),0),0)</f>
        <v>47.61904761904762</v>
      </c>
      <c r="M12" s="333">
        <f>IF(ISBLANK(K12)=FALSE,IFERROR(IF((K12-K11)*100/(J12-J11)&gt;100,100,IF((K12-K11)*100/(J12-J11)&lt;0,0,(K12-K11)*100/(J12-J11))),0),0)</f>
        <v>100</v>
      </c>
    </row>
    <row r="13" spans="1:13" x14ac:dyDescent="0.25">
      <c r="A13" s="658"/>
      <c r="B13" s="661"/>
      <c r="C13" s="663"/>
      <c r="D13" s="663"/>
      <c r="E13" s="667"/>
      <c r="F13" s="663"/>
      <c r="G13" s="670"/>
      <c r="H13" s="33">
        <v>2018</v>
      </c>
      <c r="I13" s="322">
        <f>VLOOKUP($B11,MP,21,FALSE)</f>
        <v>32</v>
      </c>
      <c r="J13" s="502">
        <v>32</v>
      </c>
      <c r="K13" s="502"/>
      <c r="L13" s="333">
        <f>IF(ISBLANK(K13)=FALSE,IFERROR(IF(K13*100/I15&gt;100,100,IF(K13*100/I15&lt;0,0,K13*100/I15)),0),0)</f>
        <v>0</v>
      </c>
      <c r="M13" s="333">
        <f>IF(ISBLANK(K13)=FALSE,IFERROR(IF((K13-K12)*100/(J13-J12)&gt;100,100,IF((K13-K12)*100/(J13-J12)&lt;0,0,(K13-K12)*100/(J13-J12))),0),0)</f>
        <v>0</v>
      </c>
    </row>
    <row r="14" spans="1:13" x14ac:dyDescent="0.25">
      <c r="A14" s="658"/>
      <c r="B14" s="661"/>
      <c r="C14" s="663"/>
      <c r="D14" s="663"/>
      <c r="E14" s="667"/>
      <c r="F14" s="663"/>
      <c r="G14" s="670"/>
      <c r="H14" s="33">
        <v>2019</v>
      </c>
      <c r="I14" s="322">
        <f>VLOOKUP($B11,MP,22,FALSE)</f>
        <v>42</v>
      </c>
      <c r="J14" s="502"/>
      <c r="K14" s="502"/>
      <c r="L14" s="333">
        <f>IF(ISBLANK(K14)=FALSE,IFERROR(IF(K14*100/I15&gt;100,100,IF(K14*100/I15&lt;0,0,K14*100/I15)),0),0)</f>
        <v>0</v>
      </c>
      <c r="M14" s="333">
        <f>IF(ISBLANK(K14)=FALSE,IFERROR(IF((K14-K13)*100/(J14-J13)&gt;100,100,IF((K14-K13)*100/(J14-J13)&lt;0,0,(K14-K13)*100/(J14-J13))),0),0)</f>
        <v>0</v>
      </c>
    </row>
    <row r="15" spans="1:13" ht="37.5" customHeight="1" thickBot="1" x14ac:dyDescent="0.3">
      <c r="A15" s="659"/>
      <c r="B15" s="662"/>
      <c r="C15" s="664"/>
      <c r="D15" s="664"/>
      <c r="E15" s="668"/>
      <c r="F15" s="664"/>
      <c r="G15" s="671"/>
      <c r="H15" s="323" t="s">
        <v>19</v>
      </c>
      <c r="I15" s="324">
        <f>VLOOKUP($B11,MP,18,FALSE)</f>
        <v>42</v>
      </c>
      <c r="J15" s="482">
        <f>IF(MID($J$5,1,4)="2016",J11,IF(MID($J$5,1,4)="2017",J12,IF(MID($J$5,1,4)="2018",J13,IF(MID($J$5,1,4)="2019",J14,))))</f>
        <v>32</v>
      </c>
      <c r="K15" s="482">
        <f>IF(MID($J$5,1,4)="2016",K11,IF(MID($J$5,1,4)="2017",K12,IF(MID($J$5,1,4)="2018",K13,IF(MID($J$5,1,4)="2019",K14,))))</f>
        <v>0</v>
      </c>
      <c r="L15" s="393">
        <f t="shared" ref="L15:L75" si="0">IFERROR(IF(K15*100/I15&gt;100,100,IF(K15*100/I15&lt;0,0,K15*100/I15)),0)</f>
        <v>0</v>
      </c>
      <c r="M15" s="393">
        <f t="shared" ref="M15:M75" si="1">IFERROR(IF(K15*100/J15&gt;100,100,IF(K15*100/J15&lt;0,0,K15*100/J15)),0)</f>
        <v>0</v>
      </c>
    </row>
    <row r="16" spans="1:13" ht="15.75" customHeight="1" thickTop="1" x14ac:dyDescent="0.25">
      <c r="A16" s="689">
        <v>2</v>
      </c>
      <c r="B16" s="660" t="s">
        <v>1641</v>
      </c>
      <c r="C16" s="663" t="str">
        <f>VLOOKUP($B16,MP,2,FALSE)</f>
        <v>Fortalecer en el 100% de los Municipios del Departamento el proceso de socialización e interiorización de la Política Pública de LGBTI, en el periodo de Gobierno.</v>
      </c>
      <c r="D16" s="665" t="str">
        <f>VLOOKUP($B16,MP,12,FALSE)</f>
        <v>Porcentaje de Municipios con  proceso de socialización e interiorización de la politica pública de LGBTI fortalecidos.</v>
      </c>
      <c r="E16" s="666" t="str">
        <f>VLOOKUP($B16,MP,13,FALSE)</f>
        <v>(MPPLGBTIf / Mt) x 100</v>
      </c>
      <c r="F16" s="663" t="str">
        <f>VLOOKUP($B16,MP,14,FALSE)</f>
        <v>MPPLGBTIf = Municipios con Política pública LGBTI fortalecida.                                               
Mt= Municipios totales</v>
      </c>
      <c r="G16" s="669" t="s">
        <v>6111</v>
      </c>
      <c r="H16" s="31">
        <v>2016</v>
      </c>
      <c r="I16" s="321">
        <f>VLOOKUP($B16,MP,19,FALSE)</f>
        <v>52</v>
      </c>
      <c r="J16" s="610">
        <v>52</v>
      </c>
      <c r="K16" s="610">
        <v>52</v>
      </c>
      <c r="L16" s="332">
        <f>IFERROR(IF(K16*100/I19&gt;100,100,IF(K16*100/I19&lt;0,0,K16*100/I19)),0)</f>
        <v>52</v>
      </c>
      <c r="M16" s="333">
        <f t="shared" si="1"/>
        <v>100</v>
      </c>
    </row>
    <row r="17" spans="1:13" x14ac:dyDescent="0.25">
      <c r="A17" s="658"/>
      <c r="B17" s="661"/>
      <c r="C17" s="663"/>
      <c r="D17" s="663"/>
      <c r="E17" s="667"/>
      <c r="F17" s="663"/>
      <c r="G17" s="670"/>
      <c r="H17" s="33">
        <v>2017</v>
      </c>
      <c r="I17" s="322">
        <f>VLOOKUP($B16,MP,20,FALSE)</f>
        <v>76</v>
      </c>
      <c r="J17" s="502">
        <v>76</v>
      </c>
      <c r="K17" s="502">
        <v>76</v>
      </c>
      <c r="L17" s="333">
        <f>IF(ISBLANK(K17)=FALSE,IFERROR(IF(K17*100/I19&gt;100,100,IF(K17*100/I19&lt;0,0,K17*100/I19)),0),0)</f>
        <v>76</v>
      </c>
      <c r="M17" s="333">
        <f>IF(ISBLANK(K17)=FALSE,IFERROR(IF((K17-K16)*100/(J17-J16)&gt;100,100,IF((K17-K16)*100/(J17-J16)&lt;0,0,(K17-K16)*100/(J17-J16))),0),0)</f>
        <v>100</v>
      </c>
    </row>
    <row r="18" spans="1:13" x14ac:dyDescent="0.25">
      <c r="A18" s="658"/>
      <c r="B18" s="661"/>
      <c r="C18" s="663"/>
      <c r="D18" s="663"/>
      <c r="E18" s="667"/>
      <c r="F18" s="663"/>
      <c r="G18" s="670"/>
      <c r="H18" s="33">
        <v>2018</v>
      </c>
      <c r="I18" s="322">
        <f>VLOOKUP($B16,MP,21,FALSE)</f>
        <v>100</v>
      </c>
      <c r="J18" s="502">
        <v>100</v>
      </c>
      <c r="K18" s="502"/>
      <c r="L18" s="333">
        <f>IF(ISBLANK(K18)=FALSE,IFERROR(IF(K18*100/I20&gt;100,100,IF(K18*100/I20&lt;0,0,K18*100/I20)),0),0)</f>
        <v>0</v>
      </c>
      <c r="M18" s="333">
        <f>IF(ISBLANK(K18)=FALSE,IFERROR(IF((K18-K17)*100/(J18-J17)&gt;100,100,IF((K18-K17)*100/(J18-J17)&lt;0,0,(K18-K17)*100/(J18-J17))),0),0)</f>
        <v>0</v>
      </c>
    </row>
    <row r="19" spans="1:13" x14ac:dyDescent="0.25">
      <c r="A19" s="658"/>
      <c r="B19" s="661"/>
      <c r="C19" s="663"/>
      <c r="D19" s="663"/>
      <c r="E19" s="667"/>
      <c r="F19" s="663"/>
      <c r="G19" s="670"/>
      <c r="H19" s="33">
        <v>2019</v>
      </c>
      <c r="I19" s="322">
        <f>VLOOKUP($B16,MP,22,FALSE)</f>
        <v>100</v>
      </c>
      <c r="J19" s="502"/>
      <c r="K19" s="502"/>
      <c r="L19" s="333">
        <f>IF(ISBLANK(K19)=FALSE,IFERROR(IF(K19*100/I20&gt;100,100,IF(K19*100/I20&lt;0,0,K19*100/I20)),0),0)</f>
        <v>0</v>
      </c>
      <c r="M19" s="333">
        <f>IF(ISBLANK(K19)=FALSE,IFERROR(IF((K19-K18)*100/(J19-J18)&gt;100,100,IF((K19-K18)*100/(J19-J18)&lt;0,0,(K19-K18)*100/(J19-J18))),0),0)</f>
        <v>0</v>
      </c>
    </row>
    <row r="20" spans="1:13" ht="33" customHeight="1" thickBot="1" x14ac:dyDescent="0.3">
      <c r="A20" s="659"/>
      <c r="B20" s="662"/>
      <c r="C20" s="664"/>
      <c r="D20" s="664"/>
      <c r="E20" s="668"/>
      <c r="F20" s="664"/>
      <c r="G20" s="671"/>
      <c r="H20" s="323" t="s">
        <v>19</v>
      </c>
      <c r="I20" s="324">
        <f>VLOOKUP($B16,MP,18,FALSE)</f>
        <v>100</v>
      </c>
      <c r="J20" s="482">
        <f>IF(MID($J$5,1,4)="2016",J16,IF(MID($J$5,1,4)="2017",J17,IF(MID($J$5,1,4)="2018",J18,IF(MID($J$5,1,4)="2019",J19,))))</f>
        <v>100</v>
      </c>
      <c r="K20" s="482">
        <f>IF(MID($J$5,1,4)="2016",K16,IF(MID($J$5,1,4)="2017",K17,IF(MID($J$5,1,4)="2018",K18,IF(MID($J$5,1,4)="2019",K19,))))</f>
        <v>0</v>
      </c>
      <c r="L20" s="393">
        <f t="shared" si="0"/>
        <v>0</v>
      </c>
      <c r="M20" s="393">
        <f t="shared" si="1"/>
        <v>0</v>
      </c>
    </row>
    <row r="21" spans="1:13" ht="15.75" customHeight="1" thickTop="1" x14ac:dyDescent="0.25">
      <c r="A21" s="689">
        <v>3</v>
      </c>
      <c r="B21" s="660" t="s">
        <v>1648</v>
      </c>
      <c r="C21" s="663" t="str">
        <f>VLOOKUP($B21,MP,2,FALSE)</f>
        <v>Realizar Dos (2) EXPO LGBTI, durante el cuatrienio.</v>
      </c>
      <c r="D21" s="665" t="str">
        <f>VLOOKUP($B21,MP,12,FALSE)</f>
        <v>Número de Expo LGBTI realizadas durante el cuatrienio</v>
      </c>
      <c r="E21" s="666" t="str">
        <f>VLOOKUP($B21,MP,13,FALSE)</f>
        <v>NELGBTIR</v>
      </c>
      <c r="F21" s="663" t="str">
        <f>VLOOKUP($B21,MP,14,FALSE)</f>
        <v>NELGBTIR = Número de expos LGBTI realizados</v>
      </c>
      <c r="G21" s="669" t="s">
        <v>6112</v>
      </c>
      <c r="H21" s="31">
        <v>2016</v>
      </c>
      <c r="I21" s="321">
        <f>VLOOKUP($B21,MP,19,FALSE)</f>
        <v>1</v>
      </c>
      <c r="J21" s="610">
        <v>1</v>
      </c>
      <c r="K21" s="610">
        <v>1</v>
      </c>
      <c r="L21" s="332">
        <f>IFERROR(IF(K21*100/I24&gt;100,100,IF(K21*100/I24&lt;0,0,K21*100/I24)),0)</f>
        <v>50</v>
      </c>
      <c r="M21" s="332">
        <f t="shared" si="1"/>
        <v>100</v>
      </c>
    </row>
    <row r="22" spans="1:13" x14ac:dyDescent="0.25">
      <c r="A22" s="658"/>
      <c r="B22" s="661"/>
      <c r="C22" s="663"/>
      <c r="D22" s="663"/>
      <c r="E22" s="667"/>
      <c r="F22" s="663"/>
      <c r="G22" s="670"/>
      <c r="H22" s="33">
        <v>2017</v>
      </c>
      <c r="I22" s="322">
        <f>VLOOKUP($B21,MP,20,FALSE)</f>
        <v>1</v>
      </c>
      <c r="J22" s="502">
        <v>1</v>
      </c>
      <c r="K22" s="502">
        <v>1</v>
      </c>
      <c r="L22" s="333">
        <f>IF(ISBLANK(K22)=FALSE,IFERROR(IF(K22*100/I24&gt;100,100,IF(K22*100/I24&lt;0,0,K22*100/I24)),0),0)</f>
        <v>50</v>
      </c>
      <c r="M22" s="333">
        <f>IF(ISBLANK(K22)=FALSE,IFERROR(IF((K22-K21)*100/(J22-J21)&gt;100,100,IF((K22-K21)*100/(J22-J21)&lt;0,0,(K22-K21)*100/(J22-J21))),0),0)</f>
        <v>0</v>
      </c>
    </row>
    <row r="23" spans="1:13" x14ac:dyDescent="0.25">
      <c r="A23" s="658"/>
      <c r="B23" s="661"/>
      <c r="C23" s="663"/>
      <c r="D23" s="663"/>
      <c r="E23" s="667"/>
      <c r="F23" s="663"/>
      <c r="G23" s="670"/>
      <c r="H23" s="33">
        <v>2018</v>
      </c>
      <c r="I23" s="322">
        <f>VLOOKUP($B21,MP,21,FALSE)</f>
        <v>2</v>
      </c>
      <c r="J23" s="502">
        <v>1</v>
      </c>
      <c r="K23" s="502"/>
      <c r="L23" s="333">
        <f>IF(ISBLANK(K23)=FALSE,IFERROR(IF(K23*100/I25&gt;100,100,IF(K23*100/I25&lt;0,0,K23*100/I25)),0),0)</f>
        <v>0</v>
      </c>
      <c r="M23" s="333">
        <f>IF(ISBLANK(K23)=FALSE,IFERROR(IF((K23-K22)*100/(J23-J22)&gt;100,100,IF((K23-K22)*100/(J23-J22)&lt;0,0,(K23-K22)*100/(J23-J22))),0),0)</f>
        <v>0</v>
      </c>
    </row>
    <row r="24" spans="1:13" x14ac:dyDescent="0.25">
      <c r="A24" s="658"/>
      <c r="B24" s="661"/>
      <c r="C24" s="663"/>
      <c r="D24" s="663"/>
      <c r="E24" s="667"/>
      <c r="F24" s="663"/>
      <c r="G24" s="670"/>
      <c r="H24" s="33">
        <v>2019</v>
      </c>
      <c r="I24" s="322">
        <f>VLOOKUP($B21,MP,22,FALSE)</f>
        <v>2</v>
      </c>
      <c r="J24" s="502"/>
      <c r="K24" s="502"/>
      <c r="L24" s="333">
        <f>IF(ISBLANK(K24)=FALSE,IFERROR(IF(K24*100/I25&gt;100,100,IF(K24*100/I25&lt;0,0,K24*100/I25)),0),0)</f>
        <v>0</v>
      </c>
      <c r="M24" s="333">
        <f>IF(ISBLANK(K24)=FALSE,IFERROR(IF((K24-K23)*100/(J24-J23)&gt;100,100,IF((K24-K23)*100/(J24-J23)&lt;0,0,(K24-K23)*100/(J24-J23))),0),0)</f>
        <v>0</v>
      </c>
    </row>
    <row r="25" spans="1:13" ht="22.7" customHeight="1" thickBot="1" x14ac:dyDescent="0.3">
      <c r="A25" s="659"/>
      <c r="B25" s="662"/>
      <c r="C25" s="664"/>
      <c r="D25" s="664"/>
      <c r="E25" s="668"/>
      <c r="F25" s="664"/>
      <c r="G25" s="671"/>
      <c r="H25" s="323" t="s">
        <v>19</v>
      </c>
      <c r="I25" s="324">
        <f>VLOOKUP($B21,MP,18,FALSE)</f>
        <v>2</v>
      </c>
      <c r="J25" s="482">
        <f>IF(MID($J$5,1,4)="2016",J21,IF(MID($J$5,1,4)="2017",J22,IF(MID($J$5,1,4)="2018",J23,IF(MID($J$5,1,4)="2019",J24,))))</f>
        <v>1</v>
      </c>
      <c r="K25" s="482">
        <f>IF(MID($J$5,1,4)="2016",K21,IF(MID($J$5,1,4)="2017",K22,IF(MID($J$5,1,4)="2018",K23,IF(MID($J$5,1,4)="2019",K24,))))</f>
        <v>0</v>
      </c>
      <c r="L25" s="393">
        <f t="shared" si="0"/>
        <v>0</v>
      </c>
      <c r="M25" s="393">
        <f t="shared" si="1"/>
        <v>0</v>
      </c>
    </row>
    <row r="26" spans="1:13" ht="15.75" customHeight="1" thickTop="1" x14ac:dyDescent="0.25">
      <c r="A26" s="658">
        <v>4</v>
      </c>
      <c r="B26" s="660" t="s">
        <v>1656</v>
      </c>
      <c r="C26" s="663" t="str">
        <f>VLOOKUP($B26,MP,2,FALSE)</f>
        <v>Capacitar, a cien (100) líderes o representantes del sector LGBTI, en uso adecuado de las TICs, durante el periodo de Gobierno.</v>
      </c>
      <c r="D26" s="665" t="str">
        <f>VLOOKUP($B26,MP,12,FALSE)</f>
        <v>Número de lideres o representantes del sector LGBTI capacitados en TICs, durante el período de gobierno</v>
      </c>
      <c r="E26" s="666" t="str">
        <f>VLOOKUP($B26,MP,13,FALSE)</f>
        <v>LLGBTIC0 + LLGBTIC1 = LLGBTICt</v>
      </c>
      <c r="F26" s="663" t="str">
        <f>VLOOKUP($B26,MP,14,FALSE)</f>
        <v>LLGBTIC0 = Líderes LGBTI capacitados iniciales
LLGBTIC1 = Líderes LGBTI capacitados finales
LLGBTICt = Lideres LGBTI capacitados totales.</v>
      </c>
      <c r="G26" s="669" t="s">
        <v>6112</v>
      </c>
      <c r="H26" s="31">
        <v>2016</v>
      </c>
      <c r="I26" s="321">
        <f>VLOOKUP($B26,MP,19,FALSE)</f>
        <v>30</v>
      </c>
      <c r="J26" s="610">
        <v>30</v>
      </c>
      <c r="K26" s="610">
        <v>30</v>
      </c>
      <c r="L26" s="332">
        <f>IFERROR(IF(K26*100/I29&gt;100,100,IF(K26*100/I29&lt;0,0,K26*100/I29)),0)</f>
        <v>30</v>
      </c>
      <c r="M26" s="332">
        <f t="shared" si="1"/>
        <v>100</v>
      </c>
    </row>
    <row r="27" spans="1:13" x14ac:dyDescent="0.25">
      <c r="A27" s="658"/>
      <c r="B27" s="661"/>
      <c r="C27" s="663"/>
      <c r="D27" s="663"/>
      <c r="E27" s="667"/>
      <c r="F27" s="663"/>
      <c r="G27" s="670"/>
      <c r="H27" s="33">
        <v>2017</v>
      </c>
      <c r="I27" s="322">
        <f>VLOOKUP($B26,MP,20,FALSE)</f>
        <v>60</v>
      </c>
      <c r="J27" s="502">
        <v>60</v>
      </c>
      <c r="K27" s="502">
        <v>57</v>
      </c>
      <c r="L27" s="333">
        <f>IF(ISBLANK(K27)=FALSE,IFERROR(IF(K27*100/I29&gt;100,100,IF(K27*100/I29&lt;0,0,K27*100/I29)),0),0)</f>
        <v>57</v>
      </c>
      <c r="M27" s="333">
        <f>IF(ISBLANK(K27)=FALSE,IFERROR(IF((K27-K26)*100/(J27-J26)&gt;100,100,IF((K27-K26)*100/(J27-J26)&lt;0,0,(K27-K26)*100/(J27-J26))),0),0)</f>
        <v>90</v>
      </c>
    </row>
    <row r="28" spans="1:13" x14ac:dyDescent="0.25">
      <c r="A28" s="658"/>
      <c r="B28" s="661"/>
      <c r="C28" s="663"/>
      <c r="D28" s="663"/>
      <c r="E28" s="667"/>
      <c r="F28" s="663"/>
      <c r="G28" s="670"/>
      <c r="H28" s="33">
        <v>2018</v>
      </c>
      <c r="I28" s="322">
        <f>VLOOKUP($B26,MP,21,FALSE)</f>
        <v>100</v>
      </c>
      <c r="J28" s="502">
        <v>57</v>
      </c>
      <c r="K28" s="502"/>
      <c r="L28" s="333">
        <f>IF(ISBLANK(K28)=FALSE,IFERROR(IF(K28*100/I30&gt;100,100,IF(K28*100/I30&lt;0,0,K28*100/I30)),0),0)</f>
        <v>0</v>
      </c>
      <c r="M28" s="333">
        <f>IF(ISBLANK(K28)=FALSE,IFERROR(IF((K28-K27)*100/(J28-J27)&gt;100,100,IF((K28-K27)*100/(J28-J27)&lt;0,0,(K28-K27)*100/(J28-J27))),0),0)</f>
        <v>0</v>
      </c>
    </row>
    <row r="29" spans="1:13" x14ac:dyDescent="0.25">
      <c r="A29" s="658"/>
      <c r="B29" s="661"/>
      <c r="C29" s="663"/>
      <c r="D29" s="663"/>
      <c r="E29" s="667"/>
      <c r="F29" s="663"/>
      <c r="G29" s="670"/>
      <c r="H29" s="33">
        <v>2019</v>
      </c>
      <c r="I29" s="322">
        <f>VLOOKUP($B26,MP,22,FALSE)</f>
        <v>100</v>
      </c>
      <c r="J29" s="502"/>
      <c r="K29" s="502"/>
      <c r="L29" s="333">
        <f>IF(ISBLANK(K29)=FALSE,IFERROR(IF(K29*100/I30&gt;100,100,IF(K29*100/I30&lt;0,0,K29*100/I30)),0),0)</f>
        <v>0</v>
      </c>
      <c r="M29" s="333">
        <f>IF(ISBLANK(K29)=FALSE,IFERROR(IF((K29-K28)*100/(J29-J28)&gt;100,100,IF((K29-K28)*100/(J29-J28)&lt;0,0,(K29-K28)*100/(J29-J28))),0),0)</f>
        <v>0</v>
      </c>
    </row>
    <row r="30" spans="1:13" ht="15.75" thickBot="1" x14ac:dyDescent="0.3">
      <c r="A30" s="659"/>
      <c r="B30" s="662"/>
      <c r="C30" s="664"/>
      <c r="D30" s="664"/>
      <c r="E30" s="668"/>
      <c r="F30" s="664"/>
      <c r="G30" s="671"/>
      <c r="H30" s="323" t="s">
        <v>19</v>
      </c>
      <c r="I30" s="324">
        <f>VLOOKUP($B26,MP,18,FALSE)</f>
        <v>100</v>
      </c>
      <c r="J30" s="482">
        <f>IF(MID($J$5,1,4)="2016",J26,IF(MID($J$5,1,4)="2017",J27,IF(MID($J$5,1,4)="2018",J28,IF(MID($J$5,1,4)="2019",J29,))))</f>
        <v>57</v>
      </c>
      <c r="K30" s="482">
        <f>IF(MID($J$5,1,4)="2016",K26,IF(MID($J$5,1,4)="2017",K27,IF(MID($J$5,1,4)="2018",K28,IF(MID($J$5,1,4)="2019",K29,))))</f>
        <v>0</v>
      </c>
      <c r="L30" s="393">
        <f t="shared" si="0"/>
        <v>0</v>
      </c>
      <c r="M30" s="393">
        <f t="shared" si="1"/>
        <v>0</v>
      </c>
    </row>
    <row r="31" spans="1:13" ht="15.75" customHeight="1" thickTop="1" x14ac:dyDescent="0.25">
      <c r="A31" s="689">
        <v>5</v>
      </c>
      <c r="B31" s="660" t="s">
        <v>1660</v>
      </c>
      <c r="C31" s="663" t="str">
        <f>VLOOKUP($B31,MP,2,FALSE)</f>
        <v xml:space="preserve"> Realizar   en los 42 entes territoriales, un programa de sensibilización y educación en el respeto y promoción de la diferencia y orientación sexual, en el período de gobierno</v>
      </c>
      <c r="D31" s="665" t="str">
        <f>VLOOKUP($B31,MP,12,FALSE)</f>
        <v>Número de Municipios con programa de sensibilización y educación en el respeto y promoción de la diferencia y orientación sexual, realizados</v>
      </c>
      <c r="E31" s="666" t="str">
        <f>VLOOKUP($B31,MP,13,FALSE)</f>
        <v>NMPSER</v>
      </c>
      <c r="F31" s="663" t="str">
        <f>VLOOKUP($B31,MP,14,FALSE)</f>
        <v>NMPSER = Número de municipios con programa de sensibilización y educación realizados</v>
      </c>
      <c r="G31" s="669" t="s">
        <v>6114</v>
      </c>
      <c r="H31" s="31">
        <v>2016</v>
      </c>
      <c r="I31" s="321">
        <f>VLOOKUP($B31,'METAS PRODUCTO'!$B$4:$CN$718,19,FALSE)</f>
        <v>0</v>
      </c>
      <c r="J31" s="610">
        <v>16</v>
      </c>
      <c r="K31" s="610">
        <v>16</v>
      </c>
      <c r="L31" s="332">
        <f>IFERROR(IF(K31*100/I34&gt;100,100,IF(K31*100/I34&lt;0,0,K31*100/I34)),0)</f>
        <v>38.095238095238095</v>
      </c>
      <c r="M31" s="332">
        <f t="shared" si="1"/>
        <v>100</v>
      </c>
    </row>
    <row r="32" spans="1:13" x14ac:dyDescent="0.25">
      <c r="A32" s="658"/>
      <c r="B32" s="661"/>
      <c r="C32" s="663"/>
      <c r="D32" s="663"/>
      <c r="E32" s="667"/>
      <c r="F32" s="663"/>
      <c r="G32" s="670"/>
      <c r="H32" s="33">
        <v>2017</v>
      </c>
      <c r="I32" s="322">
        <f>VLOOKUP($B31,'METAS PRODUCTO'!$B$4:$CN$718,20,FALSE)</f>
        <v>42</v>
      </c>
      <c r="J32" s="503">
        <v>42</v>
      </c>
      <c r="K32" s="503">
        <v>42</v>
      </c>
      <c r="L32" s="333">
        <f>IF(ISBLANK(K32)=FALSE,IFERROR(IF(K32*100/I34&gt;100,100,IF(K32*100/I34&lt;0,0,K32*100/I34)),0),0)</f>
        <v>100</v>
      </c>
      <c r="M32" s="333">
        <f>IF(ISBLANK(K32)=FALSE,IFERROR(IF((K32-K31)*100/(J32-J31)&gt;100,100,IF((K32-K31)*100/(J32-J31)&lt;0,0,(K32-K31)*100/(J32-J31))),0),0)</f>
        <v>100</v>
      </c>
    </row>
    <row r="33" spans="1:13" x14ac:dyDescent="0.25">
      <c r="A33" s="658"/>
      <c r="B33" s="661"/>
      <c r="C33" s="663"/>
      <c r="D33" s="663"/>
      <c r="E33" s="667"/>
      <c r="F33" s="663"/>
      <c r="G33" s="670"/>
      <c r="H33" s="33">
        <v>2018</v>
      </c>
      <c r="I33" s="322">
        <f>VLOOKUP($B31,'METAS PRODUCTO'!$B$4:$CN$718,21,FALSE)</f>
        <v>42</v>
      </c>
      <c r="J33" s="503">
        <v>42</v>
      </c>
      <c r="K33" s="503"/>
      <c r="L33" s="333">
        <f>IF(ISBLANK(K33)=FALSE,IFERROR(IF(K33*100/I35&gt;100,100,IF(K33*100/I35&lt;0,0,K33*100/I35)),0),0)</f>
        <v>0</v>
      </c>
      <c r="M33" s="333">
        <f>IF(ISBLANK(K33)=FALSE,IFERROR(IF((K33-K32)*100/(J33-J32)&gt;100,100,IF((K33-K32)*100/(J33-J32)&lt;0,0,(K33-K32)*100/(J33-J32))),0),0)</f>
        <v>0</v>
      </c>
    </row>
    <row r="34" spans="1:13" x14ac:dyDescent="0.25">
      <c r="A34" s="658"/>
      <c r="B34" s="661"/>
      <c r="C34" s="663"/>
      <c r="D34" s="663"/>
      <c r="E34" s="667"/>
      <c r="F34" s="663"/>
      <c r="G34" s="670"/>
      <c r="H34" s="33">
        <v>2019</v>
      </c>
      <c r="I34" s="322">
        <f>VLOOKUP($B31,'METAS PRODUCTO'!$B$4:$CN$718,22,FALSE)</f>
        <v>42</v>
      </c>
      <c r="J34" s="503"/>
      <c r="K34" s="503"/>
      <c r="L34" s="333">
        <f>IF(ISBLANK(K34)=FALSE,IFERROR(IF(K34*100/I35&gt;100,100,IF(K34*100/I35&lt;0,0,K34*100/I35)),0),0)</f>
        <v>0</v>
      </c>
      <c r="M34" s="333">
        <f>IF(ISBLANK(K34)=FALSE,IFERROR(IF((K34-K33)*100/(J34-J33)&gt;100,100,IF((K34-K33)*100/(J34-J33)&lt;0,0,(K34-K33)*100/(J34-J33))),0),0)</f>
        <v>0</v>
      </c>
    </row>
    <row r="35" spans="1:13" ht="28.5" customHeight="1" thickBot="1" x14ac:dyDescent="0.3">
      <c r="A35" s="659"/>
      <c r="B35" s="662"/>
      <c r="C35" s="664"/>
      <c r="D35" s="664"/>
      <c r="E35" s="668"/>
      <c r="F35" s="664"/>
      <c r="G35" s="671"/>
      <c r="H35" s="323" t="s">
        <v>19</v>
      </c>
      <c r="I35" s="324">
        <f>VLOOKUP($B31,'METAS PRODUCTO'!$B$4:$CN$718,18,FALSE)</f>
        <v>42</v>
      </c>
      <c r="J35" s="482">
        <f>IF(MID($J$5,1,4)="2016",J31,IF(MID($J$5,1,4)="2017",J32,IF(MID($J$5,1,4)="2018",J33,IF(MID($J$5,1,4)="2019",J34,))))</f>
        <v>42</v>
      </c>
      <c r="K35" s="482">
        <f>IF(MID($J$5,1,4)="2016",K31,IF(MID($J$5,1,4)="2017",K32,IF(MID($J$5,1,4)="2018",K33,IF(MID($J$5,1,4)="2019",K34,))))</f>
        <v>0</v>
      </c>
      <c r="L35" s="393">
        <f t="shared" si="0"/>
        <v>0</v>
      </c>
      <c r="M35" s="393">
        <f t="shared" si="1"/>
        <v>0</v>
      </c>
    </row>
    <row r="36" spans="1:13" ht="15.75" customHeight="1" thickTop="1" x14ac:dyDescent="0.25">
      <c r="A36" s="689">
        <v>6</v>
      </c>
      <c r="B36" s="660" t="s">
        <v>1666</v>
      </c>
      <c r="C36" s="663" t="str">
        <f>VLOOKUP($B36,MP,2,FALSE)</f>
        <v>Implementar un (1) ACUERDO de seguridad y protección a la comunidad  LGBTI, con acompañamiento de  las autoridades civiles y policiales, durante el periodo de gobierno.</v>
      </c>
      <c r="D36" s="665" t="str">
        <f>VLOOKUP($B36,MP,12,FALSE)</f>
        <v>Número de acuerdos de seguridad y protección a la comunidad LGBTI implementados.</v>
      </c>
      <c r="E36" s="666" t="str">
        <f>VLOOKUP($B36,MP,13,FALSE)</f>
        <v>NASPI</v>
      </c>
      <c r="F36" s="663" t="str">
        <f>VLOOKUP($B36,MP,14,FALSE)</f>
        <v>NASPI= Número de acuerdos de seguridad y protección implementados.</v>
      </c>
      <c r="G36" s="669" t="s">
        <v>6113</v>
      </c>
      <c r="H36" s="31">
        <v>2016</v>
      </c>
      <c r="I36" s="321">
        <f>VLOOKUP($B36,'METAS PRODUCTO'!$B$4:$CN$718,19,FALSE)</f>
        <v>0</v>
      </c>
      <c r="J36" s="610">
        <v>0</v>
      </c>
      <c r="K36" s="610">
        <v>0</v>
      </c>
      <c r="L36" s="332">
        <f>IFERROR(IF(K36*100/I39&gt;100,100,IF(K36*100/I39&lt;0,0,K36*100/I39)),0)</f>
        <v>0</v>
      </c>
      <c r="M36" s="332">
        <f t="shared" si="1"/>
        <v>0</v>
      </c>
    </row>
    <row r="37" spans="1:13" x14ac:dyDescent="0.25">
      <c r="A37" s="658"/>
      <c r="B37" s="661"/>
      <c r="C37" s="663"/>
      <c r="D37" s="663"/>
      <c r="E37" s="667"/>
      <c r="F37" s="663"/>
      <c r="G37" s="670"/>
      <c r="H37" s="33">
        <v>2017</v>
      </c>
      <c r="I37" s="322">
        <f>VLOOKUP($B36,'METAS PRODUCTO'!$B$4:$CN$718,20,FALSE)</f>
        <v>1</v>
      </c>
      <c r="J37" s="503">
        <v>1</v>
      </c>
      <c r="K37" s="503">
        <v>1</v>
      </c>
      <c r="L37" s="333">
        <f>IF(ISBLANK(K37)=FALSE,IFERROR(IF(K37*100/I39&gt;100,100,IF(K37*100/I39&lt;0,0,K37*100/I39)),0),0)</f>
        <v>100</v>
      </c>
      <c r="M37" s="333">
        <f>IF(ISBLANK(K37)=FALSE,IFERROR(IF((K37-K36)*100/(J37-J36)&gt;100,100,IF((K37-K36)*100/(J37-J36)&lt;0,0,(K37-K36)*100/(J37-J36))),0),0)</f>
        <v>100</v>
      </c>
    </row>
    <row r="38" spans="1:13" x14ac:dyDescent="0.25">
      <c r="A38" s="658"/>
      <c r="B38" s="661"/>
      <c r="C38" s="663"/>
      <c r="D38" s="663"/>
      <c r="E38" s="667"/>
      <c r="F38" s="663"/>
      <c r="G38" s="670"/>
      <c r="H38" s="33">
        <v>2018</v>
      </c>
      <c r="I38" s="322">
        <f>VLOOKUP($B36,'METAS PRODUCTO'!$B$4:$CN$718,21,FALSE)</f>
        <v>1</v>
      </c>
      <c r="J38" s="503">
        <v>1</v>
      </c>
      <c r="K38" s="503"/>
      <c r="L38" s="333">
        <f>IF(ISBLANK(K38)=FALSE,IFERROR(IF(K38*100/I40&gt;100,100,IF(K38*100/I40&lt;0,0,K38*100/I40)),0),0)</f>
        <v>0</v>
      </c>
      <c r="M38" s="333">
        <f>IF(ISBLANK(K38)=FALSE,IFERROR(IF((K38-K37)*100/(J38-J37)&gt;100,100,IF((K38-K37)*100/(J38-J37)&lt;0,0,(K38-K37)*100/(J38-J37))),0),0)</f>
        <v>0</v>
      </c>
    </row>
    <row r="39" spans="1:13" x14ac:dyDescent="0.25">
      <c r="A39" s="658"/>
      <c r="B39" s="661"/>
      <c r="C39" s="663"/>
      <c r="D39" s="663"/>
      <c r="E39" s="667"/>
      <c r="F39" s="663"/>
      <c r="G39" s="670"/>
      <c r="H39" s="33">
        <v>2019</v>
      </c>
      <c r="I39" s="322">
        <f>VLOOKUP($B36,'METAS PRODUCTO'!$B$4:$CN$718,22,FALSE)</f>
        <v>1</v>
      </c>
      <c r="J39" s="503"/>
      <c r="K39" s="503"/>
      <c r="L39" s="333">
        <f>IF(ISBLANK(K39)=FALSE,IFERROR(IF(K39*100/I40&gt;100,100,IF(K39*100/I40&lt;0,0,K39*100/I40)),0),0)</f>
        <v>0</v>
      </c>
      <c r="M39" s="333">
        <f>IF(ISBLANK(K39)=FALSE,IFERROR(IF((K39-K38)*100/(J39-J38)&gt;100,100,IF((K39-K38)*100/(J39-J38)&lt;0,0,(K39-K38)*100/(J39-J38))),0),0)</f>
        <v>0</v>
      </c>
    </row>
    <row r="40" spans="1:13" ht="30.75" customHeight="1" thickBot="1" x14ac:dyDescent="0.3">
      <c r="A40" s="659"/>
      <c r="B40" s="662"/>
      <c r="C40" s="664"/>
      <c r="D40" s="664"/>
      <c r="E40" s="668"/>
      <c r="F40" s="664"/>
      <c r="G40" s="671"/>
      <c r="H40" s="323" t="s">
        <v>19</v>
      </c>
      <c r="I40" s="324">
        <f>VLOOKUP($B36,'METAS PRODUCTO'!$B$4:$CN$718,18,FALSE)</f>
        <v>1</v>
      </c>
      <c r="J40" s="482">
        <f>IF(MID($J$5,1,4)="2016",J36,IF(MID($J$5,1,4)="2017",J37,IF(MID($J$5,1,4)="2018",J38,IF(MID($J$5,1,4)="2019",J39,))))</f>
        <v>1</v>
      </c>
      <c r="K40" s="482">
        <f>IF(MID($J$5,1,4)="2016",K36,IF(MID($J$5,1,4)="2017",K37,IF(MID($J$5,1,4)="2018",K38,IF(MID($J$5,1,4)="2019",K39,))))</f>
        <v>0</v>
      </c>
      <c r="L40" s="393">
        <f t="shared" si="0"/>
        <v>0</v>
      </c>
      <c r="M40" s="393">
        <f t="shared" si="1"/>
        <v>0</v>
      </c>
    </row>
    <row r="41" spans="1:13" ht="15.75" customHeight="1" thickTop="1" x14ac:dyDescent="0.25">
      <c r="A41" s="658">
        <v>7</v>
      </c>
      <c r="B41" s="660" t="s">
        <v>1672</v>
      </c>
      <c r="C41" s="663" t="str">
        <f>VLOOKUP($B41,MP,2,FALSE)</f>
        <v>Acompañar a dos  Municipios en la Construcción y puesta en marcha de Dos (2) Hogares de Acogida para Mujeres víctimas de violencia, en el cuatrienio</v>
      </c>
      <c r="D41" s="665" t="str">
        <f>VLOOKUP($B41,MP,12,FALSE)</f>
        <v>Número de municipios acompañados en la construcción y puesta en marcha de Hogares de acogida para mujeres victimas de violencia.</v>
      </c>
      <c r="E41" s="666" t="str">
        <f>VLOOKUP($B41,MP,13,FALSE)</f>
        <v>NMACHA</v>
      </c>
      <c r="F41" s="663" t="str">
        <f>VLOOKUP($B41,MP,14,FALSE)</f>
        <v>NMACHA = Número de municipios acompañados en la construcción y puesta en marcha de hogares de acogida.</v>
      </c>
      <c r="G41" s="669" t="s">
        <v>6115</v>
      </c>
      <c r="H41" s="31">
        <v>2016</v>
      </c>
      <c r="I41" s="321">
        <f>VLOOKUP($B41,'METAS PRODUCTO'!$B$4:$CN$718,19,FALSE)</f>
        <v>0</v>
      </c>
      <c r="J41" s="610">
        <v>0</v>
      </c>
      <c r="K41" s="610">
        <v>0</v>
      </c>
      <c r="L41" s="332">
        <f>IFERROR(IF(K41*100/I44&gt;100,100,IF(K41*100/I44&lt;0,0,K41*100/I44)),0)</f>
        <v>0</v>
      </c>
      <c r="M41" s="332">
        <f t="shared" si="1"/>
        <v>0</v>
      </c>
    </row>
    <row r="42" spans="1:13" x14ac:dyDescent="0.25">
      <c r="A42" s="658"/>
      <c r="B42" s="661"/>
      <c r="C42" s="663"/>
      <c r="D42" s="663"/>
      <c r="E42" s="667"/>
      <c r="F42" s="663"/>
      <c r="G42" s="670"/>
      <c r="H42" s="33">
        <v>2017</v>
      </c>
      <c r="I42" s="322">
        <f>VLOOKUP($B41,'METAS PRODUCTO'!$B$4:$CN$718,20,FALSE)</f>
        <v>1</v>
      </c>
      <c r="J42" s="503">
        <v>1</v>
      </c>
      <c r="K42" s="503">
        <v>1</v>
      </c>
      <c r="L42" s="333">
        <f>IF(ISBLANK(K42)=FALSE,IFERROR(IF(K42*100/I44&gt;100,100,IF(K42*100/I44&lt;0,0,K42*100/I44)),0),0)</f>
        <v>50</v>
      </c>
      <c r="M42" s="333">
        <f>IF(ISBLANK(K42)=FALSE,IFERROR(IF((K42-K41)*100/(J42-J41)&gt;100,100,IF((K42-K41)*100/(J42-J41)&lt;0,0,(K42-K41)*100/(J42-J41))),0),0)</f>
        <v>100</v>
      </c>
    </row>
    <row r="43" spans="1:13" x14ac:dyDescent="0.25">
      <c r="A43" s="658"/>
      <c r="B43" s="661"/>
      <c r="C43" s="663"/>
      <c r="D43" s="663"/>
      <c r="E43" s="667"/>
      <c r="F43" s="663"/>
      <c r="G43" s="670"/>
      <c r="H43" s="33">
        <v>2018</v>
      </c>
      <c r="I43" s="322">
        <f>VLOOKUP($B41,'METAS PRODUCTO'!$B$4:$CN$718,21,FALSE)</f>
        <v>1</v>
      </c>
      <c r="J43" s="503">
        <v>2</v>
      </c>
      <c r="K43" s="503"/>
      <c r="L43" s="333">
        <f>IF(ISBLANK(K43)=FALSE,IFERROR(IF(K43*100/I45&gt;100,100,IF(K43*100/I45&lt;0,0,K43*100/I45)),0),0)</f>
        <v>0</v>
      </c>
      <c r="M43" s="333">
        <f>IF(ISBLANK(K43)=FALSE,IFERROR(IF((K43-K42)*100/(J43-J42)&gt;100,100,IF((K43-K42)*100/(J43-J42)&lt;0,0,(K43-K42)*100/(J43-J42))),0),0)</f>
        <v>0</v>
      </c>
    </row>
    <row r="44" spans="1:13" x14ac:dyDescent="0.25">
      <c r="A44" s="658"/>
      <c r="B44" s="661"/>
      <c r="C44" s="663"/>
      <c r="D44" s="663"/>
      <c r="E44" s="667"/>
      <c r="F44" s="663"/>
      <c r="G44" s="670"/>
      <c r="H44" s="33">
        <v>2019</v>
      </c>
      <c r="I44" s="322">
        <f>VLOOKUP($B41,'METAS PRODUCTO'!$B$4:$CN$718,22,FALSE)</f>
        <v>2</v>
      </c>
      <c r="J44" s="503"/>
      <c r="K44" s="503"/>
      <c r="L44" s="333">
        <f>IF(ISBLANK(K44)=FALSE,IFERROR(IF(K44*100/I45&gt;100,100,IF(K44*100/I45&lt;0,0,K44*100/I45)),0),0)</f>
        <v>0</v>
      </c>
      <c r="M44" s="333">
        <f>IF(ISBLANK(K44)=FALSE,IFERROR(IF((K44-K43)*100/(J44-J43)&gt;100,100,IF((K44-K43)*100/(J44-J43)&lt;0,0,(K44-K43)*100/(J44-J43))),0),0)</f>
        <v>0</v>
      </c>
    </row>
    <row r="45" spans="1:13" ht="15.75" thickBot="1" x14ac:dyDescent="0.3">
      <c r="A45" s="659"/>
      <c r="B45" s="662"/>
      <c r="C45" s="664"/>
      <c r="D45" s="664"/>
      <c r="E45" s="668"/>
      <c r="F45" s="664"/>
      <c r="G45" s="671"/>
      <c r="H45" s="323" t="s">
        <v>19</v>
      </c>
      <c r="I45" s="324">
        <f>VLOOKUP($B41,'METAS PRODUCTO'!$B$4:$CN$718,18,FALSE)</f>
        <v>2</v>
      </c>
      <c r="J45" s="482">
        <f>IF(MID($J$5,1,4)="2016",J41,IF(MID($J$5,1,4)="2017",J42,IF(MID($J$5,1,4)="2018",J43,IF(MID($J$5,1,4)="2019",J44,))))</f>
        <v>2</v>
      </c>
      <c r="K45" s="482">
        <f>IF(MID($J$5,1,4)="2016",K41,IF(MID($J$5,1,4)="2017",K42,IF(MID($J$5,1,4)="2018",K43,IF(MID($J$5,1,4)="2019",K44,))))</f>
        <v>0</v>
      </c>
      <c r="L45" s="393">
        <f t="shared" si="0"/>
        <v>0</v>
      </c>
      <c r="M45" s="393">
        <f t="shared" si="1"/>
        <v>0</v>
      </c>
    </row>
    <row r="46" spans="1:13" ht="15.75" customHeight="1" thickTop="1" x14ac:dyDescent="0.25">
      <c r="A46" s="689">
        <v>8</v>
      </c>
      <c r="B46" s="660" t="s">
        <v>1684</v>
      </c>
      <c r="C46" s="663" t="str">
        <f>VLOOKUP($B46,MP,2,FALSE)</f>
        <v>Implementar una (1) herramienta tecnológica, que permita fortalecer las instancias de erradicación de violencia contra la mujer y la población LGTBI, en el cuatrienio.</v>
      </c>
      <c r="D46" s="665" t="str">
        <f>VLOOKUP($B46,MP,12,FALSE)</f>
        <v>Número de herramientas tecnologicas implementadas</v>
      </c>
      <c r="E46" s="666" t="str">
        <f>VLOOKUP($B46,MP,13,FALSE)</f>
        <v>NHTI</v>
      </c>
      <c r="F46" s="663" t="str">
        <f>VLOOKUP($B46,MP,14,FALSE)</f>
        <v xml:space="preserve">NHTI = Número de harramientas tecnológicas implementadas </v>
      </c>
      <c r="G46" s="669" t="s">
        <v>6116</v>
      </c>
      <c r="H46" s="31">
        <v>2016</v>
      </c>
      <c r="I46" s="321">
        <f>VLOOKUP($B46,'METAS PRODUCTO'!$B$4:$CN$718,19,FALSE)</f>
        <v>0</v>
      </c>
      <c r="J46" s="610">
        <v>0</v>
      </c>
      <c r="K46" s="610">
        <v>0</v>
      </c>
      <c r="L46" s="332">
        <f>IFERROR(IF(K46*100/I49&gt;100,100,IF(K46*100/I49&lt;0,0,K46*100/I49)),0)</f>
        <v>0</v>
      </c>
      <c r="M46" s="332">
        <f t="shared" si="1"/>
        <v>0</v>
      </c>
    </row>
    <row r="47" spans="1:13" x14ac:dyDescent="0.25">
      <c r="A47" s="658"/>
      <c r="B47" s="661"/>
      <c r="C47" s="663"/>
      <c r="D47" s="663"/>
      <c r="E47" s="667"/>
      <c r="F47" s="663"/>
      <c r="G47" s="670"/>
      <c r="H47" s="33">
        <v>2017</v>
      </c>
      <c r="I47" s="322">
        <f>VLOOKUP($B46,'METAS PRODUCTO'!$B$4:$CN$718,20,FALSE)</f>
        <v>1</v>
      </c>
      <c r="J47" s="503">
        <v>1</v>
      </c>
      <c r="K47" s="503">
        <v>0</v>
      </c>
      <c r="L47" s="333">
        <f>IF(ISBLANK(K47)=FALSE,IFERROR(IF(K47*100/I49&gt;100,100,IF(K47*100/I49&lt;0,0,K47*100/I49)),0),0)</f>
        <v>0</v>
      </c>
      <c r="M47" s="333">
        <f>IF(ISBLANK(K47)=FALSE,IFERROR(IF((K47-K46)*100/(J47-J46)&gt;100,100,IF((K47-K46)*100/(J47-J46)&lt;0,0,(K47-K46)*100/(J47-J46))),0),0)</f>
        <v>0</v>
      </c>
    </row>
    <row r="48" spans="1:13" x14ac:dyDescent="0.25">
      <c r="A48" s="658"/>
      <c r="B48" s="661"/>
      <c r="C48" s="663"/>
      <c r="D48" s="663"/>
      <c r="E48" s="667"/>
      <c r="F48" s="663"/>
      <c r="G48" s="670"/>
      <c r="H48" s="33">
        <v>2018</v>
      </c>
      <c r="I48" s="322">
        <f>VLOOKUP($B46,'METAS PRODUCTO'!$B$4:$CN$718,21,FALSE)</f>
        <v>1</v>
      </c>
      <c r="J48" s="503">
        <v>1</v>
      </c>
      <c r="K48" s="503"/>
      <c r="L48" s="333">
        <f>IF(ISBLANK(K48)=FALSE,IFERROR(IF(K48*100/I50&gt;100,100,IF(K48*100/I50&lt;0,0,K48*100/I50)),0),0)</f>
        <v>0</v>
      </c>
      <c r="M48" s="333">
        <f>IF(ISBLANK(K48)=FALSE,IFERROR(IF((K48-K47)*100/(J48-J47)&gt;100,100,IF((K48-K47)*100/(J48-J47)&lt;0,0,(K48-K47)*100/(J48-J47))),0),0)</f>
        <v>0</v>
      </c>
    </row>
    <row r="49" spans="1:13" x14ac:dyDescent="0.25">
      <c r="A49" s="658"/>
      <c r="B49" s="661"/>
      <c r="C49" s="663"/>
      <c r="D49" s="663"/>
      <c r="E49" s="667"/>
      <c r="F49" s="663"/>
      <c r="G49" s="670"/>
      <c r="H49" s="33">
        <v>2019</v>
      </c>
      <c r="I49" s="322">
        <f>VLOOKUP($B46,'METAS PRODUCTO'!$B$4:$CN$718,22,FALSE)</f>
        <v>1</v>
      </c>
      <c r="J49" s="503"/>
      <c r="K49" s="503"/>
      <c r="L49" s="333">
        <f>IF(ISBLANK(K49)=FALSE,IFERROR(IF(K49*100/I50&gt;100,100,IF(K49*100/I50&lt;0,0,K49*100/I50)),0),0)</f>
        <v>0</v>
      </c>
      <c r="M49" s="333">
        <f>IF(ISBLANK(K49)=FALSE,IFERROR(IF((K49-K48)*100/(J49-J48)&gt;100,100,IF((K49-K48)*100/(J49-J48)&lt;0,0,(K49-K48)*100/(J49-J48))),0),0)</f>
        <v>0</v>
      </c>
    </row>
    <row r="50" spans="1:13" ht="25.5" customHeight="1" thickBot="1" x14ac:dyDescent="0.3">
      <c r="A50" s="659"/>
      <c r="B50" s="662"/>
      <c r="C50" s="664"/>
      <c r="D50" s="664"/>
      <c r="E50" s="668"/>
      <c r="F50" s="664"/>
      <c r="G50" s="671"/>
      <c r="H50" s="323" t="s">
        <v>19</v>
      </c>
      <c r="I50" s="324">
        <f>VLOOKUP($B46,'METAS PRODUCTO'!$B$4:$CN$718,18,FALSE)</f>
        <v>1</v>
      </c>
      <c r="J50" s="482">
        <f>IF(MID($J$5,1,4)="2016",J46,IF(MID($J$5,1,4)="2017",J47,IF(MID($J$5,1,4)="2018",J48,IF(MID($J$5,1,4)="2019",J49,))))</f>
        <v>1</v>
      </c>
      <c r="K50" s="482">
        <f>IF(MID($J$5,1,4)="2016",K46,IF(MID($J$5,1,4)="2017",K47,IF(MID($J$5,1,4)="2018",K48,IF(MID($J$5,1,4)="2019",K49,))))</f>
        <v>0</v>
      </c>
      <c r="L50" s="393">
        <f t="shared" si="0"/>
        <v>0</v>
      </c>
      <c r="M50" s="393">
        <f t="shared" si="1"/>
        <v>0</v>
      </c>
    </row>
    <row r="51" spans="1:13" ht="15.75" customHeight="1" thickTop="1" x14ac:dyDescent="0.25">
      <c r="A51" s="689">
        <v>9</v>
      </c>
      <c r="B51" s="660" t="s">
        <v>1690</v>
      </c>
      <c r="C51" s="663" t="str">
        <f>VLOOKUP($B51,MP,2,FALSE)</f>
        <v>Fortalecer en los 42 municipios, las Comisarías de Familia y Casa de Justicia del Departamento, en las rutas de atención a mujeres víctimas de violencia, en el período de gobierno.</v>
      </c>
      <c r="D51" s="665" t="str">
        <f>VLOOKUP($B51,MP,12,FALSE)</f>
        <v>NÚmero de municipios con Comisarias de famila fortalecidas.</v>
      </c>
      <c r="E51" s="666" t="str">
        <f>VLOOKUP($B51,MP,13,FALSE)</f>
        <v>NMCFF0 + NMCFF1 = NMCFFt</v>
      </c>
      <c r="F51" s="663" t="str">
        <f>VLOOKUP($B51,MP,14,FALSE)</f>
        <v xml:space="preserve">NMCFF0: Número de municipios con comisarias de famila fortalecidas, iniciales
NMCFF1: Número de municipios con comisarias de famila fortalecidas, finales
NMCFFt: Número de municipios con comisarias de famila fortalecidas, totales. </v>
      </c>
      <c r="G51" s="669" t="s">
        <v>6117</v>
      </c>
      <c r="H51" s="31">
        <v>2016</v>
      </c>
      <c r="I51" s="321">
        <f>VLOOKUP($B51,'METAS PRODUCTO'!$B$4:$CN$718,19,FALSE)</f>
        <v>42</v>
      </c>
      <c r="J51" s="610">
        <v>42</v>
      </c>
      <c r="K51" s="610">
        <v>42</v>
      </c>
      <c r="L51" s="332">
        <f>IFERROR(IF(K51*100/I54&gt;100,100,IF(K51*100/I54&lt;0,0,K51*100/I54)),0)</f>
        <v>100</v>
      </c>
      <c r="M51" s="332">
        <f t="shared" si="1"/>
        <v>100</v>
      </c>
    </row>
    <row r="52" spans="1:13" x14ac:dyDescent="0.25">
      <c r="A52" s="658"/>
      <c r="B52" s="661"/>
      <c r="C52" s="663"/>
      <c r="D52" s="663"/>
      <c r="E52" s="667"/>
      <c r="F52" s="663"/>
      <c r="G52" s="670"/>
      <c r="H52" s="33">
        <v>2017</v>
      </c>
      <c r="I52" s="322">
        <f>VLOOKUP($B51,'METAS PRODUCTO'!$B$4:$CN$718,20,FALSE)</f>
        <v>42</v>
      </c>
      <c r="J52" s="503">
        <v>42</v>
      </c>
      <c r="K52" s="503">
        <v>42</v>
      </c>
      <c r="L52" s="333">
        <f>IF(ISBLANK(K52)=FALSE,IFERROR(IF(K52*100/I54&gt;100,100,IF(K52*100/I54&lt;0,0,K52*100/I54)),0),0)</f>
        <v>100</v>
      </c>
      <c r="M52" s="333">
        <f>IF(ISBLANK(K52)=FALSE,IFERROR(IF((K52-K51)*100/(J52-J51)&gt;100,100,IF((K52-K51)*100/(J52-J51)&lt;0,0,(K52-K51)*100/(J52-J51))),0),0)</f>
        <v>0</v>
      </c>
    </row>
    <row r="53" spans="1:13" x14ac:dyDescent="0.25">
      <c r="A53" s="658"/>
      <c r="B53" s="661"/>
      <c r="C53" s="663"/>
      <c r="D53" s="663"/>
      <c r="E53" s="667"/>
      <c r="F53" s="663"/>
      <c r="G53" s="670"/>
      <c r="H53" s="33">
        <v>2018</v>
      </c>
      <c r="I53" s="322">
        <f>VLOOKUP($B51,'METAS PRODUCTO'!$B$4:$CN$718,21,FALSE)</f>
        <v>42</v>
      </c>
      <c r="J53" s="503">
        <v>42</v>
      </c>
      <c r="K53" s="503"/>
      <c r="L53" s="333">
        <f>IF(ISBLANK(K53)=FALSE,IFERROR(IF(K53*100/I55&gt;100,100,IF(K53*100/I55&lt;0,0,K53*100/I55)),0),0)</f>
        <v>0</v>
      </c>
      <c r="M53" s="333">
        <f>IF(ISBLANK(K53)=FALSE,IFERROR(IF((K53-K52)*100/(J53-J52)&gt;100,100,IF((K53-K52)*100/(J53-J52)&lt;0,0,(K53-K52)*100/(J53-J52))),0),0)</f>
        <v>0</v>
      </c>
    </row>
    <row r="54" spans="1:13" x14ac:dyDescent="0.25">
      <c r="A54" s="658"/>
      <c r="B54" s="661"/>
      <c r="C54" s="663"/>
      <c r="D54" s="663"/>
      <c r="E54" s="667"/>
      <c r="F54" s="663"/>
      <c r="G54" s="670"/>
      <c r="H54" s="33">
        <v>2019</v>
      </c>
      <c r="I54" s="322">
        <f>VLOOKUP($B51,'METAS PRODUCTO'!$B$4:$CN$718,22,FALSE)</f>
        <v>42</v>
      </c>
      <c r="J54" s="503"/>
      <c r="K54" s="503"/>
      <c r="L54" s="333">
        <f>IF(ISBLANK(K54)=FALSE,IFERROR(IF(K54*100/I55&gt;100,100,IF(K54*100/I55&lt;0,0,K54*100/I55)),0),0)</f>
        <v>0</v>
      </c>
      <c r="M54" s="333">
        <f>IF(ISBLANK(K54)=FALSE,IFERROR(IF((K54-K53)*100/(J54-J53)&gt;100,100,IF((K54-K53)*100/(J54-J53)&lt;0,0,(K54-K53)*100/(J54-J53))),0),0)</f>
        <v>0</v>
      </c>
    </row>
    <row r="55" spans="1:13" ht="26.25" customHeight="1" thickBot="1" x14ac:dyDescent="0.3">
      <c r="A55" s="659"/>
      <c r="B55" s="662"/>
      <c r="C55" s="664"/>
      <c r="D55" s="664"/>
      <c r="E55" s="668"/>
      <c r="F55" s="664"/>
      <c r="G55" s="671"/>
      <c r="H55" s="323" t="s">
        <v>19</v>
      </c>
      <c r="I55" s="324">
        <f>VLOOKUP($B51,'METAS PRODUCTO'!$B$4:$CN$718,18,FALSE)</f>
        <v>42</v>
      </c>
      <c r="J55" s="482">
        <f>IF(MID($J$5,1,4)="2016",J51,IF(MID($J$5,1,4)="2017",J52,IF(MID($J$5,1,4)="2018",J53,IF(MID($J$5,1,4)="2019",J54,))))</f>
        <v>42</v>
      </c>
      <c r="K55" s="482">
        <f>IF(MID($J$5,1,4)="2016",K51,IF(MID($J$5,1,4)="2017",K52,IF(MID($J$5,1,4)="2018",K53,IF(MID($J$5,1,4)="2019",K54,))))</f>
        <v>0</v>
      </c>
      <c r="L55" s="393">
        <f t="shared" si="0"/>
        <v>0</v>
      </c>
      <c r="M55" s="393">
        <f t="shared" si="1"/>
        <v>0</v>
      </c>
    </row>
    <row r="56" spans="1:13" ht="15.75" customHeight="1" thickTop="1" x14ac:dyDescent="0.25">
      <c r="A56" s="658">
        <v>10</v>
      </c>
      <c r="B56" s="660" t="s">
        <v>1696</v>
      </c>
      <c r="C56" s="663" t="str">
        <f>VLOOKUP($B56,MP,2,FALSE)</f>
        <v>Implementar un (1) acuerdo con empresarios del sector privado del Departamentopara aplicar el incentivo por vinculación laboral de mujeres víctimas de violencia (Ley 1257 de 2008), en el cuatrienio</v>
      </c>
      <c r="D56" s="665" t="str">
        <f>VLOOKUP($B56,MP,12,FALSE)</f>
        <v>Número de acuerdos, para aplicar incentivo por vinculación laboral a mujeres victimas de viloencia, implementados.</v>
      </c>
      <c r="E56" s="666" t="str">
        <f>VLOOKUP($B56,MP,13,FALSE)</f>
        <v>NAIVLMVV</v>
      </c>
      <c r="F56" s="663" t="str">
        <f>VLOOKUP($B56,MP,14,FALSE)</f>
        <v>NAIVLMVV = Número de acuerdos implementados para la vinculación laboral a mujeres victimas de violencia.</v>
      </c>
      <c r="G56" s="669" t="s">
        <v>6118</v>
      </c>
      <c r="H56" s="31">
        <v>2016</v>
      </c>
      <c r="I56" s="321">
        <f>VLOOKUP($B56,'METAS PRODUCTO'!$B$4:$CN$718,19,FALSE)</f>
        <v>0</v>
      </c>
      <c r="J56" s="610">
        <v>0</v>
      </c>
      <c r="K56" s="610">
        <v>0</v>
      </c>
      <c r="L56" s="332">
        <f>IFERROR(IF(K56*100/I59&gt;100,100,IF(K56*100/I59&lt;0,0,K56*100/I59)),0)</f>
        <v>0</v>
      </c>
      <c r="M56" s="332">
        <f t="shared" si="1"/>
        <v>0</v>
      </c>
    </row>
    <row r="57" spans="1:13" x14ac:dyDescent="0.25">
      <c r="A57" s="658"/>
      <c r="B57" s="661"/>
      <c r="C57" s="663"/>
      <c r="D57" s="663"/>
      <c r="E57" s="667"/>
      <c r="F57" s="663"/>
      <c r="G57" s="670"/>
      <c r="H57" s="33">
        <v>2017</v>
      </c>
      <c r="I57" s="322">
        <f>VLOOKUP($B56,'METAS PRODUCTO'!$B$4:$CN$718,20,FALSE)</f>
        <v>1</v>
      </c>
      <c r="J57" s="503">
        <v>1</v>
      </c>
      <c r="K57" s="503">
        <v>1</v>
      </c>
      <c r="L57" s="333">
        <f>IF(ISBLANK(K57)=FALSE,IFERROR(IF(K57*100/I59&gt;100,100,IF(K57*100/I59&lt;0,0,K57*100/I59)),0),0)</f>
        <v>100</v>
      </c>
      <c r="M57" s="333">
        <f>IF(ISBLANK(K57)=FALSE,IFERROR(IF((K57-K56)*100/(J57-J56)&gt;100,100,IF((K57-K56)*100/(J57-J56)&lt;0,0,(K57-K56)*100/(J57-J56))),0),0)</f>
        <v>100</v>
      </c>
    </row>
    <row r="58" spans="1:13" x14ac:dyDescent="0.25">
      <c r="A58" s="658"/>
      <c r="B58" s="661"/>
      <c r="C58" s="663"/>
      <c r="D58" s="663"/>
      <c r="E58" s="667"/>
      <c r="F58" s="663"/>
      <c r="G58" s="670"/>
      <c r="H58" s="33">
        <v>2018</v>
      </c>
      <c r="I58" s="322">
        <f>VLOOKUP($B56,'METAS PRODUCTO'!$B$4:$CN$718,21,FALSE)</f>
        <v>1</v>
      </c>
      <c r="J58" s="503">
        <v>1</v>
      </c>
      <c r="K58" s="503"/>
      <c r="L58" s="333">
        <f>IF(ISBLANK(K58)=FALSE,IFERROR(IF(K58*100/I60&gt;100,100,IF(K58*100/I60&lt;0,0,K58*100/I60)),0),0)</f>
        <v>0</v>
      </c>
      <c r="M58" s="333">
        <f>IF(ISBLANK(K58)=FALSE,IFERROR(IF((K58-K57)*100/(J58-J57)&gt;100,100,IF((K58-K57)*100/(J58-J57)&lt;0,0,(K58-K57)*100/(J58-J57))),0),0)</f>
        <v>0</v>
      </c>
    </row>
    <row r="59" spans="1:13" x14ac:dyDescent="0.25">
      <c r="A59" s="658"/>
      <c r="B59" s="661"/>
      <c r="C59" s="663"/>
      <c r="D59" s="663"/>
      <c r="E59" s="667"/>
      <c r="F59" s="663"/>
      <c r="G59" s="670"/>
      <c r="H59" s="33">
        <v>2019</v>
      </c>
      <c r="I59" s="322">
        <f>VLOOKUP($B56,'METAS PRODUCTO'!$B$4:$CN$718,22,FALSE)</f>
        <v>1</v>
      </c>
      <c r="J59" s="503"/>
      <c r="K59" s="503"/>
      <c r="L59" s="333">
        <f>IF(ISBLANK(K59)=FALSE,IFERROR(IF(K59*100/I60&gt;100,100,IF(K59*100/I60&lt;0,0,K59*100/I60)),0),0)</f>
        <v>0</v>
      </c>
      <c r="M59" s="333">
        <f>IF(ISBLANK(K59)=FALSE,IFERROR(IF((K59-K58)*100/(J59-J58)&gt;100,100,IF((K59-K58)*100/(J59-J58)&lt;0,0,(K59-K58)*100/(J59-J58))),0),0)</f>
        <v>0</v>
      </c>
    </row>
    <row r="60" spans="1:13" ht="42" customHeight="1" thickBot="1" x14ac:dyDescent="0.3">
      <c r="A60" s="659"/>
      <c r="B60" s="662"/>
      <c r="C60" s="664"/>
      <c r="D60" s="664"/>
      <c r="E60" s="668"/>
      <c r="F60" s="664"/>
      <c r="G60" s="671"/>
      <c r="H60" s="323" t="s">
        <v>19</v>
      </c>
      <c r="I60" s="324">
        <f>VLOOKUP($B56,'METAS PRODUCTO'!$B$4:$CN$718,18,FALSE)</f>
        <v>1</v>
      </c>
      <c r="J60" s="482">
        <f>IF(MID($J$5,1,4)="2016",J56,IF(MID($J$5,1,4)="2017",J57,IF(MID($J$5,1,4)="2018",J58,IF(MID($J$5,1,4)="2019",J59,))))</f>
        <v>1</v>
      </c>
      <c r="K60" s="482">
        <f>IF(MID($J$5,1,4)="2016",K56,IF(MID($J$5,1,4)="2017",K57,IF(MID($J$5,1,4)="2018",K58,IF(MID($J$5,1,4)="2019",K59,))))</f>
        <v>0</v>
      </c>
      <c r="L60" s="393">
        <f t="shared" si="0"/>
        <v>0</v>
      </c>
      <c r="M60" s="393">
        <f t="shared" si="1"/>
        <v>0</v>
      </c>
    </row>
    <row r="61" spans="1:13" ht="15.75" customHeight="1" thickTop="1" x14ac:dyDescent="0.25">
      <c r="A61" s="689">
        <v>11</v>
      </c>
      <c r="B61" s="660" t="s">
        <v>1708</v>
      </c>
      <c r="C61" s="663" t="str">
        <f>VLOOKUP($B61,MP,2,FALSE)</f>
        <v>Empoderar con inclusión ecomómica  a 210 mujeres rurales de los 42 municipios,  con enfoques: diferencial, de género,  étnico y territorial , durante el periodo de gobierno</v>
      </c>
      <c r="D61" s="665" t="str">
        <f>VLOOKUP($B61,MP,12,FALSE)</f>
        <v>Número de Mujeres Rurales Empode3radas con inclusión Economica, con enfoque diferencial, género, étnico, territorial, durante el periodo de gobierno</v>
      </c>
      <c r="E61" s="666" t="str">
        <f>VLOOKUP($B61,MP,13,FALSE)</f>
        <v>NMRE</v>
      </c>
      <c r="F61" s="663" t="str">
        <f>VLOOKUP($B61,MP,14,FALSE)</f>
        <v>NMRE = Número de Mujeres Rurales Empode3radas con inclusión Economica, con enfoque diferencial, género, étnico, territorial, durante el periodo de gobierno</v>
      </c>
      <c r="G61" s="669" t="s">
        <v>6030</v>
      </c>
      <c r="H61" s="31">
        <v>2016</v>
      </c>
      <c r="I61" s="321">
        <f>VLOOKUP($B61,'METAS PRODUCTO'!$B$4:$CN$718,19,FALSE)</f>
        <v>25</v>
      </c>
      <c r="J61" s="610">
        <v>25</v>
      </c>
      <c r="K61" s="610">
        <v>25</v>
      </c>
      <c r="L61" s="332">
        <f>IFERROR(IF(K61*100/I64&gt;100,100,IF(K61*100/I64&lt;0,0,K61*100/I64)),0)</f>
        <v>11.904761904761905</v>
      </c>
      <c r="M61" s="332">
        <f t="shared" si="1"/>
        <v>100</v>
      </c>
    </row>
    <row r="62" spans="1:13" x14ac:dyDescent="0.25">
      <c r="A62" s="658"/>
      <c r="B62" s="661"/>
      <c r="C62" s="663"/>
      <c r="D62" s="663"/>
      <c r="E62" s="667"/>
      <c r="F62" s="663"/>
      <c r="G62" s="670"/>
      <c r="H62" s="33">
        <v>2017</v>
      </c>
      <c r="I62" s="322">
        <f>VLOOKUP($B61,'METAS PRODUCTO'!$B$4:$CN$718,20,FALSE)</f>
        <v>75</v>
      </c>
      <c r="J62" s="503">
        <v>200</v>
      </c>
      <c r="K62" s="503">
        <v>200</v>
      </c>
      <c r="L62" s="333">
        <f>IF(ISBLANK(K62)=FALSE,IFERROR(IF(K62*100/I64&gt;100,100,IF(K62*100/I64&lt;0,0,K62*100/I64)),0),0)</f>
        <v>95.238095238095241</v>
      </c>
      <c r="M62" s="333">
        <f>IF(ISBLANK(K62)=FALSE,IFERROR(IF((K62-K61)*100/(J62-J61)&gt;100,100,IF((K62-K61)*100/(J62-J61)&lt;0,0,(K62-K61)*100/(J62-J61))),0),0)</f>
        <v>100</v>
      </c>
    </row>
    <row r="63" spans="1:13" x14ac:dyDescent="0.25">
      <c r="A63" s="658"/>
      <c r="B63" s="661"/>
      <c r="C63" s="663"/>
      <c r="D63" s="663"/>
      <c r="E63" s="667"/>
      <c r="F63" s="663"/>
      <c r="G63" s="670"/>
      <c r="H63" s="33">
        <v>2018</v>
      </c>
      <c r="I63" s="322">
        <f>VLOOKUP($B61,'METAS PRODUCTO'!$B$4:$CN$718,21,FALSE)</f>
        <v>150</v>
      </c>
      <c r="J63" s="503">
        <v>210</v>
      </c>
      <c r="K63" s="503"/>
      <c r="L63" s="333">
        <f>IF(ISBLANK(K63)=FALSE,IFERROR(IF(K63*100/I65&gt;100,100,IF(K63*100/I65&lt;0,0,K63*100/I65)),0),0)</f>
        <v>0</v>
      </c>
      <c r="M63" s="333">
        <f>IF(ISBLANK(K63)=FALSE,IFERROR(IF((K63-K62)*100/(J63-J62)&gt;100,100,IF((K63-K62)*100/(J63-J62)&lt;0,0,(K63-K62)*100/(J63-J62))),0),0)</f>
        <v>0</v>
      </c>
    </row>
    <row r="64" spans="1:13" x14ac:dyDescent="0.25">
      <c r="A64" s="658"/>
      <c r="B64" s="661"/>
      <c r="C64" s="663"/>
      <c r="D64" s="663"/>
      <c r="E64" s="667"/>
      <c r="F64" s="663"/>
      <c r="G64" s="670"/>
      <c r="H64" s="33">
        <v>2019</v>
      </c>
      <c r="I64" s="322">
        <f>VLOOKUP($B61,'METAS PRODUCTO'!$B$4:$CN$718,22,FALSE)</f>
        <v>210</v>
      </c>
      <c r="J64" s="503"/>
      <c r="K64" s="503"/>
      <c r="L64" s="333">
        <f>IF(ISBLANK(K64)=FALSE,IFERROR(IF(K64*100/I65&gt;100,100,IF(K64*100/I65&lt;0,0,K64*100/I65)),0),0)</f>
        <v>0</v>
      </c>
      <c r="M64" s="333">
        <f>IF(ISBLANK(K64)=FALSE,IFERROR(IF((K64-K63)*100/(J64-J63)&gt;100,100,IF((K64-K63)*100/(J64-J63)&lt;0,0,(K64-K63)*100/(J64-J63))),0),0)</f>
        <v>0</v>
      </c>
    </row>
    <row r="65" spans="1:15" ht="40.5" customHeight="1" thickBot="1" x14ac:dyDescent="0.3">
      <c r="A65" s="659"/>
      <c r="B65" s="662"/>
      <c r="C65" s="664"/>
      <c r="D65" s="664"/>
      <c r="E65" s="668"/>
      <c r="F65" s="664"/>
      <c r="G65" s="671"/>
      <c r="H65" s="323" t="s">
        <v>19</v>
      </c>
      <c r="I65" s="324">
        <f>VLOOKUP($B61,'METAS PRODUCTO'!$B$4:$CN$718,18,FALSE)</f>
        <v>210</v>
      </c>
      <c r="J65" s="482">
        <f>IF(MID($J$5,1,4)="2016",J61,IF(MID($J$5,1,4)="2017",J62,IF(MID($J$5,1,4)="2018",J63,IF(MID($J$5,1,4)="2019",J64,))))</f>
        <v>210</v>
      </c>
      <c r="K65" s="482">
        <f>IF(MID($J$5,1,4)="2016",K61,IF(MID($J$5,1,4)="2017",K62,IF(MID($J$5,1,4)="2018",K63,IF(MID($J$5,1,4)="2019",K64,))))</f>
        <v>0</v>
      </c>
      <c r="L65" s="393">
        <f t="shared" si="0"/>
        <v>0</v>
      </c>
      <c r="M65" s="393">
        <f t="shared" si="1"/>
        <v>0</v>
      </c>
    </row>
    <row r="66" spans="1:15" ht="15.75" customHeight="1" thickTop="1" x14ac:dyDescent="0.25">
      <c r="A66" s="689">
        <v>12</v>
      </c>
      <c r="B66" s="660" t="s">
        <v>1716</v>
      </c>
      <c r="C66" s="690" t="str">
        <f>VLOOKUP($B66,MP,2,FALSE)</f>
        <v>Desarrollar un programa de formación  en derechos a las mujeres rurales de todo el departamento, con enfoques: diferencial, de género, étnico y territorial , durante el cuatrienio.</v>
      </c>
      <c r="D66" s="665" t="str">
        <f>VLOOKUP($B66,MP,12,FALSE)</f>
        <v>Numero de programa de formación  en derechos desarrollados en las mujeres rurales de todo el departamento, con enfoques: diferencial, de género, etnico y territorial, durante el periodo de gobierno.</v>
      </c>
      <c r="E66" s="666" t="str">
        <f>VLOOKUP($B66,MP,13,FALSE)</f>
        <v>NPFDD</v>
      </c>
      <c r="F66" s="663" t="str">
        <f>VLOOKUP($B66,MP,14,FALSE)</f>
        <v>NPFDDAMR = Número de programas en formación en derechos desarrollados a las mujeres rurales.</v>
      </c>
      <c r="G66" s="669" t="s">
        <v>6030</v>
      </c>
      <c r="H66" s="31">
        <v>2016</v>
      </c>
      <c r="I66" s="321">
        <f>VLOOKUP($B66,'METAS PRODUCTO'!$B$4:$CN$718,19,FALSE)</f>
        <v>0</v>
      </c>
      <c r="J66" s="610">
        <v>0</v>
      </c>
      <c r="K66" s="610">
        <v>1</v>
      </c>
      <c r="L66" s="332">
        <f>IFERROR(IF(K66*100/I69&gt;100,100,IF(K66*100/I69&lt;0,0,K66*100/I69)),0)</f>
        <v>100</v>
      </c>
      <c r="M66" s="332">
        <f t="shared" si="1"/>
        <v>0</v>
      </c>
    </row>
    <row r="67" spans="1:15" x14ac:dyDescent="0.25">
      <c r="A67" s="658"/>
      <c r="B67" s="661"/>
      <c r="C67" s="690"/>
      <c r="D67" s="663"/>
      <c r="E67" s="667"/>
      <c r="F67" s="663"/>
      <c r="G67" s="670"/>
      <c r="H67" s="33">
        <v>2017</v>
      </c>
      <c r="I67" s="322">
        <f>VLOOKUP($B66,'METAS PRODUCTO'!$B$4:$CN$718,20,FALSE)</f>
        <v>1</v>
      </c>
      <c r="J67" s="503">
        <v>1</v>
      </c>
      <c r="K67" s="503">
        <v>1</v>
      </c>
      <c r="L67" s="333">
        <f>IF(ISBLANK(K67)=FALSE,IFERROR(IF(K67*100/I69&gt;100,100,IF(K67*100/I69&lt;0,0,K67*100/I69)),0),0)</f>
        <v>100</v>
      </c>
      <c r="M67" s="333">
        <f>IF(ISBLANK(K67)=FALSE,IFERROR(IF((K67-K66)*100/(J67-J66)&gt;100,100,IF((K67-K66)*100/(J67-J66)&lt;0,0,(K67-K66)*100/(J67-J66))),0),0)</f>
        <v>0</v>
      </c>
    </row>
    <row r="68" spans="1:15" x14ac:dyDescent="0.25">
      <c r="A68" s="658"/>
      <c r="B68" s="661"/>
      <c r="C68" s="690"/>
      <c r="D68" s="663"/>
      <c r="E68" s="667"/>
      <c r="F68" s="663"/>
      <c r="G68" s="670"/>
      <c r="H68" s="33">
        <v>2018</v>
      </c>
      <c r="I68" s="322">
        <f>VLOOKUP($B66,'METAS PRODUCTO'!$B$4:$CN$718,21,FALSE)</f>
        <v>1</v>
      </c>
      <c r="J68" s="503">
        <v>1</v>
      </c>
      <c r="K68" s="503"/>
      <c r="L68" s="333">
        <f>IF(ISBLANK(K68)=FALSE,IFERROR(IF(K68*100/I70&gt;100,100,IF(K68*100/I70&lt;0,0,K68*100/I70)),0),0)</f>
        <v>0</v>
      </c>
      <c r="M68" s="333">
        <f>IF(ISBLANK(K68)=FALSE,IFERROR(IF((K68-K67)*100/(J68-J67)&gt;100,100,IF((K68-K67)*100/(J68-J67)&lt;0,0,(K68-K67)*100/(J68-J67))),0),0)</f>
        <v>0</v>
      </c>
      <c r="N68" s="29"/>
      <c r="O68" s="29"/>
    </row>
    <row r="69" spans="1:15" x14ac:dyDescent="0.25">
      <c r="A69" s="658"/>
      <c r="B69" s="661"/>
      <c r="C69" s="690"/>
      <c r="D69" s="663"/>
      <c r="E69" s="667"/>
      <c r="F69" s="663"/>
      <c r="G69" s="670"/>
      <c r="H69" s="33">
        <v>2019</v>
      </c>
      <c r="I69" s="322">
        <f>VLOOKUP($B66,'METAS PRODUCTO'!$B$4:$CN$718,22,FALSE)</f>
        <v>1</v>
      </c>
      <c r="J69" s="503"/>
      <c r="K69" s="503"/>
      <c r="L69" s="333">
        <f>IF(ISBLANK(K69)=FALSE,IFERROR(IF(K69*100/I70&gt;100,100,IF(K69*100/I70&lt;0,0,K69*100/I70)),0),0)</f>
        <v>0</v>
      </c>
      <c r="M69" s="333">
        <f>IF(ISBLANK(K69)=FALSE,IFERROR(IF((K69-K68)*100/(J69-J68)&gt;100,100,IF((K69-K68)*100/(J69-J68)&lt;0,0,(K69-K68)*100/(J69-J68))),0),0)</f>
        <v>0</v>
      </c>
    </row>
    <row r="70" spans="1:15" ht="30" customHeight="1" thickBot="1" x14ac:dyDescent="0.3">
      <c r="A70" s="659"/>
      <c r="B70" s="662"/>
      <c r="C70" s="691"/>
      <c r="D70" s="664"/>
      <c r="E70" s="668"/>
      <c r="F70" s="664"/>
      <c r="G70" s="671"/>
      <c r="H70" s="323" t="s">
        <v>19</v>
      </c>
      <c r="I70" s="324">
        <f>VLOOKUP($B66,'METAS PRODUCTO'!$B$4:$CN$718,18,FALSE)</f>
        <v>1</v>
      </c>
      <c r="J70" s="482">
        <f>IF(MID($J$5,1,4)="2016",J66,IF(MID($J$5,1,4)="2017",J67,IF(MID($J$5,1,4)="2018",J68,IF(MID($J$5,1,4)="2019",J69,))))</f>
        <v>1</v>
      </c>
      <c r="K70" s="482">
        <f>IF(MID($J$5,1,4)="2016",K66,IF(MID($J$5,1,4)="2017",K67,IF(MID($J$5,1,4)="2018",K68,IF(MID($J$5,1,4)="2019",K69,))))</f>
        <v>0</v>
      </c>
      <c r="L70" s="393">
        <f t="shared" si="0"/>
        <v>0</v>
      </c>
      <c r="M70" s="393">
        <f t="shared" si="1"/>
        <v>0</v>
      </c>
    </row>
    <row r="71" spans="1:15" ht="15.75" customHeight="1" thickTop="1" x14ac:dyDescent="0.25">
      <c r="A71" s="658">
        <v>13</v>
      </c>
      <c r="B71" s="660" t="s">
        <v>1723</v>
      </c>
      <c r="C71" s="663" t="str">
        <f>VLOOKUP($B71,MP,2,FALSE)</f>
        <v>Socializar en el 100% de los Municipios del Departamento la Política Pública de Mujer y la Normatividad que protege sus derechos , en el periodo de Gobierno.</v>
      </c>
      <c r="D71" s="665" t="str">
        <f>VLOOKUP($B71,MP,12,FALSE)</f>
        <v>Porcentaje de los municipios con socialización de politica pública de mujer y la normatividad que protege sus derechos .</v>
      </c>
      <c r="E71" s="666" t="str">
        <f>VLOOKUP($B71,MP,13,FALSE)</f>
        <v>(NMPPMS / NMT) x 100</v>
      </c>
      <c r="F71" s="663" t="str">
        <f>VLOOKUP($B71,MP,14,FALSE)</f>
        <v>PMCSPPMN = Porcentaje de municipios con socialización de politica pública de mujer y normatividad; N°MCSPSPPMN = Número de municipios con socialización de política pública de mujer y normatividad; N°MPPSPPMN = Número de municipios programados para socialización de política pública de mujer y normatividad.</v>
      </c>
      <c r="G71" s="669" t="s">
        <v>6119</v>
      </c>
      <c r="H71" s="31">
        <v>2016</v>
      </c>
      <c r="I71" s="326">
        <f>VLOOKUP($B71,'METAS PRODUCTO'!$B$4:$CN$718,19,FALSE)</f>
        <v>50</v>
      </c>
      <c r="J71" s="610">
        <v>15</v>
      </c>
      <c r="K71" s="610">
        <v>40</v>
      </c>
      <c r="L71" s="332">
        <f>IFERROR(IF(K71*100/I74&gt;100,100,IF(K71*100/I74&lt;0,0,K71*100/I74)),0)</f>
        <v>40</v>
      </c>
      <c r="M71" s="332">
        <f t="shared" si="1"/>
        <v>100</v>
      </c>
    </row>
    <row r="72" spans="1:15" x14ac:dyDescent="0.25">
      <c r="A72" s="658"/>
      <c r="B72" s="661"/>
      <c r="C72" s="663"/>
      <c r="D72" s="663"/>
      <c r="E72" s="667"/>
      <c r="F72" s="663"/>
      <c r="G72" s="670"/>
      <c r="H72" s="33">
        <v>2017</v>
      </c>
      <c r="I72" s="327">
        <f>VLOOKUP($B71,'METAS PRODUCTO'!$B$4:$CN$718,20,FALSE)</f>
        <v>67</v>
      </c>
      <c r="J72" s="503">
        <v>70</v>
      </c>
      <c r="K72" s="503">
        <v>70</v>
      </c>
      <c r="L72" s="333">
        <f>IF(ISBLANK(K72)=FALSE,IFERROR(IF(K72*100/I74&gt;100,100,IF(K72*100/I74&lt;0,0,K72*100/I74)),0),0)</f>
        <v>70</v>
      </c>
      <c r="M72" s="333">
        <f>IF(ISBLANK(K72)=FALSE,IFERROR(IF((K72-K71)*100/(J72-J71)&gt;100,100,IF((K72-K71)*100/(J72-J71)&lt;0,0,(K72-K71)*100/(J72-J71))),0),0)</f>
        <v>54.545454545454547</v>
      </c>
    </row>
    <row r="73" spans="1:15" x14ac:dyDescent="0.25">
      <c r="A73" s="658"/>
      <c r="B73" s="661"/>
      <c r="C73" s="663"/>
      <c r="D73" s="663"/>
      <c r="E73" s="667"/>
      <c r="F73" s="663"/>
      <c r="G73" s="670"/>
      <c r="H73" s="33">
        <v>2018</v>
      </c>
      <c r="I73" s="327">
        <f>VLOOKUP($B71,'METAS PRODUCTO'!$B$4:$CN$718,21,FALSE)</f>
        <v>83</v>
      </c>
      <c r="J73" s="503">
        <v>83</v>
      </c>
      <c r="K73" s="503"/>
      <c r="L73" s="333">
        <f>IF(ISBLANK(K73)=FALSE,IFERROR(IF(K73*100/I75&gt;100,100,IF(K73*100/I75&lt;0,0,K73*100/I75)),0),0)</f>
        <v>0</v>
      </c>
      <c r="M73" s="333">
        <f>IF(ISBLANK(K73)=FALSE,IFERROR(IF((K73-K72)*100/(J73-J72)&gt;100,100,IF((K73-K72)*100/(J73-J72)&lt;0,0,(K73-K72)*100/(J73-J72))),0),0)</f>
        <v>0</v>
      </c>
    </row>
    <row r="74" spans="1:15" x14ac:dyDescent="0.25">
      <c r="A74" s="658"/>
      <c r="B74" s="661"/>
      <c r="C74" s="663"/>
      <c r="D74" s="663"/>
      <c r="E74" s="667"/>
      <c r="F74" s="663"/>
      <c r="G74" s="670"/>
      <c r="H74" s="33">
        <v>2019</v>
      </c>
      <c r="I74" s="327">
        <f>VLOOKUP($B71,'METAS PRODUCTO'!$B$4:$CN$718,22,FALSE)</f>
        <v>100</v>
      </c>
      <c r="J74" s="503"/>
      <c r="K74" s="503"/>
      <c r="L74" s="333">
        <f>IF(ISBLANK(K74)=FALSE,IFERROR(IF(K74*100/I75&gt;100,100,IF(K74*100/I75&lt;0,0,K74*100/I75)),0),0)</f>
        <v>0</v>
      </c>
      <c r="M74" s="333">
        <f>IF(ISBLANK(K74)=FALSE,IFERROR(IF((K74-K73)*100/(J74-J73)&gt;100,100,IF((K74-K73)*100/(J74-J73)&lt;0,0,(K74-K73)*100/(J74-J73))),0),0)</f>
        <v>0</v>
      </c>
    </row>
    <row r="75" spans="1:15" ht="36" customHeight="1" thickBot="1" x14ac:dyDescent="0.3">
      <c r="A75" s="659"/>
      <c r="B75" s="662"/>
      <c r="C75" s="664"/>
      <c r="D75" s="664"/>
      <c r="E75" s="668"/>
      <c r="F75" s="664"/>
      <c r="G75" s="671"/>
      <c r="H75" s="323" t="s">
        <v>19</v>
      </c>
      <c r="I75" s="324">
        <f>VLOOKUP($B71,'METAS PRODUCTO'!$B$4:$CN$718,18,FALSE)</f>
        <v>100</v>
      </c>
      <c r="J75" s="482">
        <f>IF(MID($J$5,1,4)="2016",J71,IF(MID($J$5,1,4)="2017",J72,IF(MID($J$5,1,4)="2018",J73,IF(MID($J$5,1,4)="2019",J74,))))</f>
        <v>83</v>
      </c>
      <c r="K75" s="482">
        <f>IF(MID($J$5,1,4)="2016",K71,IF(MID($J$5,1,4)="2017",K72,IF(MID($J$5,1,4)="2018",K73,IF(MID($J$5,1,4)="2019",K74,))))</f>
        <v>0</v>
      </c>
      <c r="L75" s="393">
        <f t="shared" si="0"/>
        <v>0</v>
      </c>
      <c r="M75" s="393">
        <f t="shared" si="1"/>
        <v>0</v>
      </c>
    </row>
    <row r="76" spans="1:15" ht="15.75" customHeight="1" thickTop="1" x14ac:dyDescent="0.25">
      <c r="A76" s="689">
        <v>14</v>
      </c>
      <c r="B76" s="660" t="s">
        <v>1731</v>
      </c>
      <c r="C76" s="663" t="str">
        <f>VLOOKUP($B76,MP,2,FALSE)</f>
        <v>Realizar anualmente un evento de reconocimiento y exhaltación a la labor de la Mujer Vallecaucana.  (Galardon a la Mujer Vallecaucana) ,durante el periodo de gobierno.</v>
      </c>
      <c r="D76" s="665" t="str">
        <f>VLOOKUP($B76,MP,12,FALSE)</f>
        <v>Número de eventos de reconocimiento y exhaltación a la mujer realizados anualmente</v>
      </c>
      <c r="E76" s="666" t="str">
        <f>VLOOKUP($B76,MP,13,FALSE)</f>
        <v>NEREMVR</v>
      </c>
      <c r="F76" s="663" t="str">
        <f>VLOOKUP($B76,MP,14,FALSE)</f>
        <v xml:space="preserve">NEREMVR= Número de eventos de reconocimiento y exhaltación a la mujer realizados; </v>
      </c>
      <c r="G76" s="669" t="s">
        <v>6119</v>
      </c>
      <c r="H76" s="31">
        <v>2016</v>
      </c>
      <c r="I76" s="321">
        <f>VLOOKUP($B76,'METAS PRODUCTO'!$B$4:$CN$718,19,FALSE)</f>
        <v>1</v>
      </c>
      <c r="J76" s="610">
        <v>1</v>
      </c>
      <c r="K76" s="610">
        <v>1</v>
      </c>
      <c r="L76" s="333">
        <f>IFERROR(IF(K76*100/I76&gt;100,100,IF(K76*100/I76&lt;0,0,K76*100/I76)),0)</f>
        <v>100</v>
      </c>
      <c r="M76" s="333">
        <f>IFERROR(IF(K76*100/J76&gt;100,100,IF(K76*100/J76&lt;0,0,K76*100/J76)),0)</f>
        <v>100</v>
      </c>
    </row>
    <row r="77" spans="1:15" x14ac:dyDescent="0.25">
      <c r="A77" s="658"/>
      <c r="B77" s="661"/>
      <c r="C77" s="663"/>
      <c r="D77" s="663"/>
      <c r="E77" s="667"/>
      <c r="F77" s="663"/>
      <c r="G77" s="670"/>
      <c r="H77" s="33">
        <v>2017</v>
      </c>
      <c r="I77" s="322">
        <f>VLOOKUP($B76,'METAS PRODUCTO'!$B$4:$CN$718,20,FALSE)</f>
        <v>1</v>
      </c>
      <c r="J77" s="503">
        <v>1</v>
      </c>
      <c r="K77" s="503">
        <v>1</v>
      </c>
      <c r="L77" s="333">
        <f>IFERROR(IF(K77*100/I77&gt;100,100,IF(K77*100/I77&lt;0,0,K77*100/I77)),0)</f>
        <v>100</v>
      </c>
      <c r="M77" s="333">
        <f>IFERROR(IF(K77*100/J77&gt;100,100,IF(K77*100/J77&lt;0,0,K77*100/J77)),0)</f>
        <v>100</v>
      </c>
    </row>
    <row r="78" spans="1:15" x14ac:dyDescent="0.25">
      <c r="A78" s="658"/>
      <c r="B78" s="661"/>
      <c r="C78" s="663"/>
      <c r="D78" s="663"/>
      <c r="E78" s="667"/>
      <c r="F78" s="663"/>
      <c r="G78" s="670"/>
      <c r="H78" s="33">
        <v>2018</v>
      </c>
      <c r="I78" s="322">
        <f>VLOOKUP($B76,'METAS PRODUCTO'!$B$4:$CN$718,21,FALSE)</f>
        <v>1</v>
      </c>
      <c r="J78" s="503">
        <v>1</v>
      </c>
      <c r="K78" s="503"/>
      <c r="L78" s="333">
        <f>IFERROR(IF(K78*100/I78&gt;100,100,IF(K78*100/I78&lt;0,0,K78*100/I78)),0)</f>
        <v>0</v>
      </c>
      <c r="M78" s="333">
        <f>IFERROR(IF(K78*100/J78&gt;100,100,IF(K78*100/J78&lt;0,0,K78*100/J78)),0)</f>
        <v>0</v>
      </c>
    </row>
    <row r="79" spans="1:15" x14ac:dyDescent="0.25">
      <c r="A79" s="658"/>
      <c r="B79" s="661"/>
      <c r="C79" s="663"/>
      <c r="D79" s="663"/>
      <c r="E79" s="667"/>
      <c r="F79" s="663"/>
      <c r="G79" s="670"/>
      <c r="H79" s="33">
        <v>2019</v>
      </c>
      <c r="I79" s="322">
        <f>VLOOKUP($B76,'METAS PRODUCTO'!$B$4:$CN$718,22,FALSE)</f>
        <v>1</v>
      </c>
      <c r="J79" s="503"/>
      <c r="K79" s="503"/>
      <c r="L79" s="333">
        <f>IFERROR(IF(K79*100/I79&gt;100,100,IF(K79*100/I79&lt;0,0,K79*100/I79)),0)</f>
        <v>0</v>
      </c>
      <c r="M79" s="333">
        <f>IFERROR(IF(K79*100/J79&gt;100,100,IF(K79*100/J79&lt;0,0,K79*100/J79)),0)</f>
        <v>0</v>
      </c>
    </row>
    <row r="80" spans="1:15" ht="30" customHeight="1" thickBot="1" x14ac:dyDescent="0.3">
      <c r="A80" s="659"/>
      <c r="B80" s="662"/>
      <c r="C80" s="664"/>
      <c r="D80" s="664"/>
      <c r="E80" s="668"/>
      <c r="F80" s="664"/>
      <c r="G80" s="671"/>
      <c r="H80" s="323" t="s">
        <v>19</v>
      </c>
      <c r="I80" s="324">
        <f>VLOOKUP($B76,'METAS PRODUCTO'!$B$4:$CN$718,18,FALSE)</f>
        <v>1</v>
      </c>
      <c r="J80" s="482">
        <f>IF(MID($J$5,1,4)="2016",J76,IF(MID($J$5,1,4)="2017",J77,IF(MID($J$5,1,4)="2018",J78,IF(MID($J$5,1,4)="2019",J79,))))</f>
        <v>1</v>
      </c>
      <c r="K80" s="482">
        <f>IF(MID($J$5,1,4)="2016",K76,IF(MID($J$5,1,4)="2017",K77,IF(MID($J$5,1,4)="2018",K78,IF(MID($J$5,1,4)="2019",K79,))))</f>
        <v>0</v>
      </c>
      <c r="L80" s="393">
        <f t="shared" ref="L80:L140" si="2">IFERROR(IF(K80*100/I80&gt;100,100,IF(K80*100/I80&lt;0,0,K80*100/I80)),0)</f>
        <v>0</v>
      </c>
      <c r="M80" s="393">
        <f t="shared" ref="M80:M141" si="3">IFERROR(IF(K80*100/J80&gt;100,100,IF(K80*100/J80&lt;0,0,K80*100/J80)),0)</f>
        <v>0</v>
      </c>
    </row>
    <row r="81" spans="1:15" ht="15.75" customHeight="1" thickTop="1" x14ac:dyDescent="0.25">
      <c r="A81" s="689">
        <v>15</v>
      </c>
      <c r="B81" s="660" t="s">
        <v>1736</v>
      </c>
      <c r="C81" s="663" t="str">
        <f>VLOOKUP($B81,MP,2,FALSE)</f>
        <v>Realizar cuatro (4) Encuentros departamentales de saberes e intercambio de experiencias exitosas, que fomenten el liderazgo y la participación efectiva para la incidencia política de las mujeres en espacios de decisión, durante el periodo de Gobierno</v>
      </c>
      <c r="D81" s="665" t="str">
        <f>VLOOKUP($B81,MP,12,FALSE)</f>
        <v>Número de encuentros departamentales de saberes e intercambio de experiencias exitosas de mujeres realizados.</v>
      </c>
      <c r="E81" s="666" t="str">
        <f>VLOOKUP($B81,MP,13,FALSE)</f>
        <v>NEDSEEMR</v>
      </c>
      <c r="F81" s="663" t="str">
        <f>VLOOKUP($B81,MP,14,FALSE)</f>
        <v>NEDSEEMR= Número de encuentros departamentales de saberes e intercambio de experiencias exitosas de mujeres realizados.</v>
      </c>
      <c r="G81" s="669" t="s">
        <v>6119</v>
      </c>
      <c r="H81" s="31">
        <v>2016</v>
      </c>
      <c r="I81" s="321">
        <f>VLOOKUP($B81,'METAS PRODUCTO'!$B$4:$CN$718,19,FALSE)</f>
        <v>0</v>
      </c>
      <c r="J81" s="610">
        <v>0</v>
      </c>
      <c r="K81" s="502">
        <v>1</v>
      </c>
      <c r="L81" s="332">
        <f>IFERROR(IF(K81*100/I84&gt;100,100,IF(K81*100/I84&lt;0,0,K81*100/I84)),0)</f>
        <v>25</v>
      </c>
      <c r="M81" s="332">
        <f t="shared" si="3"/>
        <v>0</v>
      </c>
    </row>
    <row r="82" spans="1:15" x14ac:dyDescent="0.25">
      <c r="A82" s="658"/>
      <c r="B82" s="661"/>
      <c r="C82" s="663"/>
      <c r="D82" s="663"/>
      <c r="E82" s="667"/>
      <c r="F82" s="663"/>
      <c r="G82" s="670"/>
      <c r="H82" s="33">
        <v>2017</v>
      </c>
      <c r="I82" s="322">
        <f>VLOOKUP($B81,'METAS PRODUCTO'!$B$4:$CN$718,20,FALSE)</f>
        <v>2</v>
      </c>
      <c r="J82" s="503">
        <v>2</v>
      </c>
      <c r="K82" s="503">
        <v>2</v>
      </c>
      <c r="L82" s="333">
        <f>IF(ISBLANK(K82)=FALSE,IFERROR(IF(K82*100/I84&gt;100,100,IF(K82*100/I84&lt;0,0,K82*100/I84)),0),0)</f>
        <v>50</v>
      </c>
      <c r="M82" s="333">
        <f>IF(ISBLANK(K82)=FALSE,IFERROR(IF((K82-K81)*100/(J82-J81)&gt;100,100,IF((K82-K81)*100/(J82-J81)&lt;0,0,(K82-K81)*100/(J82-J81))),0),0)</f>
        <v>50</v>
      </c>
    </row>
    <row r="83" spans="1:15" x14ac:dyDescent="0.25">
      <c r="A83" s="658"/>
      <c r="B83" s="661"/>
      <c r="C83" s="663"/>
      <c r="D83" s="663"/>
      <c r="E83" s="667"/>
      <c r="F83" s="663"/>
      <c r="G83" s="670"/>
      <c r="H83" s="33">
        <v>2018</v>
      </c>
      <c r="I83" s="322">
        <f>VLOOKUP($B81,'METAS PRODUCTO'!$B$4:$CN$718,21,FALSE)</f>
        <v>4</v>
      </c>
      <c r="J83" s="503">
        <v>3</v>
      </c>
      <c r="K83" s="503"/>
      <c r="L83" s="333">
        <f>IF(ISBLANK(K83)=FALSE,IFERROR(IF(K83*100/I85&gt;100,100,IF(K83*100/I85&lt;0,0,K83*100/I85)),0),0)</f>
        <v>0</v>
      </c>
      <c r="M83" s="333">
        <f>IF(ISBLANK(K83)=FALSE,IFERROR(IF((K83-K82)*100/(J83-J82)&gt;100,100,IF((K83-K82)*100/(J83-J82)&lt;0,0,(K83-K82)*100/(J83-J82))),0),0)</f>
        <v>0</v>
      </c>
      <c r="O83" s="29"/>
    </row>
    <row r="84" spans="1:15" x14ac:dyDescent="0.25">
      <c r="A84" s="658"/>
      <c r="B84" s="661"/>
      <c r="C84" s="663"/>
      <c r="D84" s="663"/>
      <c r="E84" s="667"/>
      <c r="F84" s="663"/>
      <c r="G84" s="670"/>
      <c r="H84" s="33">
        <v>2019</v>
      </c>
      <c r="I84" s="322">
        <f>VLOOKUP($B81,'METAS PRODUCTO'!$B$4:$CN$718,22,FALSE)</f>
        <v>4</v>
      </c>
      <c r="J84" s="503"/>
      <c r="K84" s="503"/>
      <c r="L84" s="333">
        <f>IF(ISBLANK(K84)=FALSE,IFERROR(IF(K84*100/I85&gt;100,100,IF(K84*100/I85&lt;0,0,K84*100/I85)),0),0)</f>
        <v>0</v>
      </c>
      <c r="M84" s="333">
        <f>IF(ISBLANK(K84)=FALSE,IFERROR(IF((K84-K83)*100/(J84-J83)&gt;100,100,IF((K84-K83)*100/(J84-J83)&lt;0,0,(K84-K83)*100/(J84-J83))),0),0)</f>
        <v>0</v>
      </c>
    </row>
    <row r="85" spans="1:15" ht="39" customHeight="1" thickBot="1" x14ac:dyDescent="0.3">
      <c r="A85" s="659"/>
      <c r="B85" s="662"/>
      <c r="C85" s="664"/>
      <c r="D85" s="664"/>
      <c r="E85" s="668"/>
      <c r="F85" s="664"/>
      <c r="G85" s="671"/>
      <c r="H85" s="323" t="s">
        <v>19</v>
      </c>
      <c r="I85" s="324">
        <f>VLOOKUP($B81,'METAS PRODUCTO'!$B$4:$CN$718,18,FALSE)</f>
        <v>4</v>
      </c>
      <c r="J85" s="482">
        <f>IF(MID($J$5,1,4)="2016",J81,IF(MID($J$5,1,4)="2017",J82,IF(MID($J$5,1,4)="2018",J83,IF(MID($J$5,1,4)="2019",J84,))))</f>
        <v>3</v>
      </c>
      <c r="K85" s="482">
        <f>IF(MID($J$5,1,4)="2016",K81,IF(MID($J$5,1,4)="2017",K82,IF(MID($J$5,1,4)="2018",K83,IF(MID($J$5,1,4)="2019",K84,))))</f>
        <v>0</v>
      </c>
      <c r="L85" s="393">
        <f t="shared" si="2"/>
        <v>0</v>
      </c>
      <c r="M85" s="393">
        <f t="shared" si="3"/>
        <v>0</v>
      </c>
    </row>
    <row r="86" spans="1:15" ht="15.75" customHeight="1" thickTop="1" x14ac:dyDescent="0.25">
      <c r="A86" s="658">
        <v>16</v>
      </c>
      <c r="B86" s="660" t="s">
        <v>1742</v>
      </c>
      <c r="C86" s="663" t="str">
        <f>VLOOKUP($B86,MP,2,FALSE)</f>
        <v>Desarrollar en los 42 entes territoriales, un programa de Formación   a Mujeres en el  uso de las TICs, durante el periodo de Gobierno.</v>
      </c>
      <c r="D86" s="665" t="str">
        <f>VLOOKUP($B86,MP,12,FALSE)</f>
        <v>Número de programas de formación a mujeres en uso de TICs desarrollados</v>
      </c>
      <c r="E86" s="666" t="str">
        <f>VLOOKUP($B86,MP,13,FALSE)</f>
        <v>NPFMUTICD</v>
      </c>
      <c r="F86" s="663" t="str">
        <f>VLOOKUP($B86,MP,14,FALSE)</f>
        <v>NPFMUTICD = Número de programas de formación a mujeres en uso de TICs desarrollados</v>
      </c>
      <c r="G86" s="669" t="s">
        <v>6147</v>
      </c>
      <c r="H86" s="31">
        <v>2016</v>
      </c>
      <c r="I86" s="321">
        <f>VLOOKUP($B86,'METAS PRODUCTO'!$B$4:$CN$718,19,FALSE)</f>
        <v>4</v>
      </c>
      <c r="J86" s="610">
        <v>4</v>
      </c>
      <c r="K86" s="610">
        <v>4</v>
      </c>
      <c r="L86" s="332">
        <f>IFERROR(IF(K86*100/I89&gt;100,100,IF(K86*100/I89&lt;0,0,K86*100/I89)),0)</f>
        <v>9.5238095238095237</v>
      </c>
      <c r="M86" s="332">
        <f t="shared" si="3"/>
        <v>100</v>
      </c>
    </row>
    <row r="87" spans="1:15" x14ac:dyDescent="0.25">
      <c r="A87" s="658"/>
      <c r="B87" s="661"/>
      <c r="C87" s="663"/>
      <c r="D87" s="663"/>
      <c r="E87" s="667"/>
      <c r="F87" s="663"/>
      <c r="G87" s="670"/>
      <c r="H87" s="33">
        <v>2017</v>
      </c>
      <c r="I87" s="322">
        <f>VLOOKUP($B86,'METAS PRODUCTO'!$B$4:$CN$718,20,FALSE)</f>
        <v>12</v>
      </c>
      <c r="J87" s="503">
        <v>12</v>
      </c>
      <c r="K87" s="503">
        <v>12</v>
      </c>
      <c r="L87" s="333">
        <f>IF(ISBLANK(K87)=FALSE,IFERROR(IF(K87*100/I89&gt;100,100,IF(K87*100/I89&lt;0,0,K87*100/I89)),0),0)</f>
        <v>28.571428571428573</v>
      </c>
      <c r="M87" s="333">
        <f>IF(ISBLANK(K87)=FALSE,IFERROR(IF((K87-K86)*100/(J87-J86)&gt;100,100,IF((K87-K86)*100/(J87-J86)&lt;0,0,(K87-K86)*100/(J87-J86))),0),0)</f>
        <v>100</v>
      </c>
    </row>
    <row r="88" spans="1:15" x14ac:dyDescent="0.25">
      <c r="A88" s="658"/>
      <c r="B88" s="661"/>
      <c r="C88" s="663"/>
      <c r="D88" s="663"/>
      <c r="E88" s="667"/>
      <c r="F88" s="663"/>
      <c r="G88" s="670"/>
      <c r="H88" s="33">
        <v>2018</v>
      </c>
      <c r="I88" s="322">
        <f>VLOOKUP($B86,'METAS PRODUCTO'!$B$4:$CN$718,21,FALSE)</f>
        <v>24</v>
      </c>
      <c r="J88" s="503">
        <v>12</v>
      </c>
      <c r="K88" s="503"/>
      <c r="L88" s="333">
        <f>IF(ISBLANK(K88)=FALSE,IFERROR(IF(K88*100/I90&gt;100,100,IF(K88*100/I90&lt;0,0,K88*100/I90)),0),0)</f>
        <v>0</v>
      </c>
      <c r="M88" s="333">
        <f>IF(ISBLANK(K88)=FALSE,IFERROR(IF((K88-K87)*100/(J88-J87)&gt;100,100,IF((K88-K87)*100/(J88-J87)&lt;0,0,(K88-K87)*100/(J88-J87))),0),0)</f>
        <v>0</v>
      </c>
      <c r="O88" s="29"/>
    </row>
    <row r="89" spans="1:15" x14ac:dyDescent="0.25">
      <c r="A89" s="658"/>
      <c r="B89" s="661"/>
      <c r="C89" s="663"/>
      <c r="D89" s="663"/>
      <c r="E89" s="667"/>
      <c r="F89" s="663"/>
      <c r="G89" s="670"/>
      <c r="H89" s="33">
        <v>2019</v>
      </c>
      <c r="I89" s="322">
        <f>VLOOKUP($B86,'METAS PRODUCTO'!$B$4:$CN$718,22,FALSE)</f>
        <v>42</v>
      </c>
      <c r="J89" s="503"/>
      <c r="K89" s="503"/>
      <c r="L89" s="333">
        <f>IF(ISBLANK(K89)=FALSE,IFERROR(IF(K89*100/I90&gt;100,100,IF(K89*100/I90&lt;0,0,K89*100/I90)),0),0)</f>
        <v>0</v>
      </c>
      <c r="M89" s="333">
        <f>IF(ISBLANK(K89)=FALSE,IFERROR(IF((K89-K88)*100/(J89-J88)&gt;100,100,IF((K89-K88)*100/(J89-J88)&lt;0,0,(K89-K88)*100/(J89-J88))),0),0)</f>
        <v>0</v>
      </c>
    </row>
    <row r="90" spans="1:15" ht="15.75" thickBot="1" x14ac:dyDescent="0.3">
      <c r="A90" s="659"/>
      <c r="B90" s="662"/>
      <c r="C90" s="664"/>
      <c r="D90" s="664"/>
      <c r="E90" s="668"/>
      <c r="F90" s="664"/>
      <c r="G90" s="671"/>
      <c r="H90" s="323" t="s">
        <v>19</v>
      </c>
      <c r="I90" s="324">
        <f>VLOOKUP($B86,'METAS PRODUCTO'!$B$4:$CN$718,18,FALSE)</f>
        <v>42</v>
      </c>
      <c r="J90" s="482">
        <f>IF(MID($J$5,1,4)="2016",J86,IF(MID($J$5,1,4)="2017",J87,IF(MID($J$5,1,4)="2018",J88,IF(MID($J$5,1,4)="2019",J89,))))</f>
        <v>12</v>
      </c>
      <c r="K90" s="482">
        <f>IF(MID($J$5,1,4)="2016",K86,IF(MID($J$5,1,4)="2017",K87,IF(MID($J$5,1,4)="2018",K88,IF(MID($J$5,1,4)="2019",K89,))))</f>
        <v>0</v>
      </c>
      <c r="L90" s="393">
        <f t="shared" si="2"/>
        <v>0</v>
      </c>
      <c r="M90" s="393">
        <f t="shared" si="3"/>
        <v>0</v>
      </c>
    </row>
    <row r="91" spans="1:15" ht="15.75" customHeight="1" thickTop="1" x14ac:dyDescent="0.25">
      <c r="A91" s="689">
        <v>17</v>
      </c>
      <c r="B91" s="660" t="s">
        <v>2004</v>
      </c>
      <c r="C91" s="663" t="str">
        <f>VLOOKUP($B91,MP,2,FALSE)</f>
        <v>Acompañar en la construcción y puesta en marcha de los hogares de acogida en los municipios de Buenaventura y Jamundí (MESA DE CONCERTACION INDIGENA).</v>
      </c>
      <c r="D91" s="665" t="str">
        <f>VLOOKUP($B91,MP,12,FALSE)</f>
        <v>Número de municipios acompañados en la construcción y puesta en marcha de Hogares de acogida para mujeres victimas de violencia.</v>
      </c>
      <c r="E91" s="666" t="str">
        <f>VLOOKUP($B91,MP,13,FALSE)</f>
        <v>NMACHA</v>
      </c>
      <c r="F91" s="663" t="str">
        <f>VLOOKUP($B91,MP,14,FALSE)</f>
        <v>NMACHA = Número de municipios acompañados en la construcción y puesta en marcha de hogares de acogida.</v>
      </c>
      <c r="G91" s="669" t="s">
        <v>6126</v>
      </c>
      <c r="H91" s="31">
        <v>2016</v>
      </c>
      <c r="I91" s="321">
        <f>VLOOKUP($B91,'METAS PRODUCTO'!$B$4:$CN$718,19,FALSE)</f>
        <v>0</v>
      </c>
      <c r="J91" s="610">
        <v>0</v>
      </c>
      <c r="K91" s="610">
        <v>0</v>
      </c>
      <c r="L91" s="332">
        <f>IFERROR(IF(K91*100/I94&gt;100,100,IF(K91*100/I94&lt;0,0,K91*100/I94)),0)</f>
        <v>0</v>
      </c>
      <c r="M91" s="332">
        <f t="shared" si="3"/>
        <v>0</v>
      </c>
    </row>
    <row r="92" spans="1:15" x14ac:dyDescent="0.25">
      <c r="A92" s="658"/>
      <c r="B92" s="661"/>
      <c r="C92" s="663"/>
      <c r="D92" s="663"/>
      <c r="E92" s="667"/>
      <c r="F92" s="663"/>
      <c r="G92" s="670"/>
      <c r="H92" s="33">
        <v>2017</v>
      </c>
      <c r="I92" s="322">
        <f>VLOOKUP($B91,'METAS PRODUCTO'!$B$4:$CN$718,20,FALSE)</f>
        <v>0</v>
      </c>
      <c r="J92" s="503">
        <v>0</v>
      </c>
      <c r="K92" s="503">
        <v>0</v>
      </c>
      <c r="L92" s="333">
        <f>IF(ISBLANK(K92)=FALSE,IFERROR(IF(K92*100/I94&gt;100,100,IF(K92*100/I94&lt;0,0,K92*100/I94)),0),0)</f>
        <v>0</v>
      </c>
      <c r="M92" s="333">
        <f>IF(ISBLANK(K92)=FALSE,IFERROR(IF((K92-K91)*100/(J92-J91)&gt;100,100,IF((K92-K91)*100/(J92-J91)&lt;0,0,(K92-K91)*100/(J92-J91))),0),0)</f>
        <v>0</v>
      </c>
    </row>
    <row r="93" spans="1:15" x14ac:dyDescent="0.25">
      <c r="A93" s="658"/>
      <c r="B93" s="661"/>
      <c r="C93" s="663"/>
      <c r="D93" s="663"/>
      <c r="E93" s="667"/>
      <c r="F93" s="663"/>
      <c r="G93" s="670"/>
      <c r="H93" s="33">
        <v>2018</v>
      </c>
      <c r="I93" s="322">
        <f>VLOOKUP($B91,'METAS PRODUCTO'!$B$4:$CN$718,21,FALSE)</f>
        <v>1</v>
      </c>
      <c r="J93" s="503">
        <v>0</v>
      </c>
      <c r="K93" s="503"/>
      <c r="L93" s="333">
        <f>IF(ISBLANK(K93)=FALSE,IFERROR(IF(K93*100/I95&gt;100,100,IF(K93*100/I95&lt;0,0,K93*100/I95)),0),0)</f>
        <v>0</v>
      </c>
      <c r="M93" s="333">
        <f>IF(ISBLANK(K93)=FALSE,IFERROR(IF((K93-K92)*100/(J93-J92)&gt;100,100,IF((K93-K92)*100/(J93-J92)&lt;0,0,(K93-K92)*100/(J93-J92))),0),0)</f>
        <v>0</v>
      </c>
      <c r="O93" s="29"/>
    </row>
    <row r="94" spans="1:15" x14ac:dyDescent="0.25">
      <c r="A94" s="658"/>
      <c r="B94" s="661"/>
      <c r="C94" s="663"/>
      <c r="D94" s="663"/>
      <c r="E94" s="667"/>
      <c r="F94" s="663"/>
      <c r="G94" s="670"/>
      <c r="H94" s="33">
        <v>2019</v>
      </c>
      <c r="I94" s="322">
        <f>VLOOKUP($B91,'METAS PRODUCTO'!$B$4:$CN$718,22,FALSE)</f>
        <v>2</v>
      </c>
      <c r="J94" s="503"/>
      <c r="K94" s="503"/>
      <c r="L94" s="333">
        <f>IF(ISBLANK(K94)=FALSE,IFERROR(IF(K94*100/I95&gt;100,100,IF(K94*100/I95&lt;0,0,K94*100/I95)),0),0)</f>
        <v>0</v>
      </c>
      <c r="M94" s="333">
        <f>IF(ISBLANK(K94)=FALSE,IFERROR(IF((K94-K93)*100/(J94-J93)&gt;100,100,IF((K94-K93)*100/(J94-J93)&lt;0,0,(K94-K93)*100/(J94-J93))),0),0)</f>
        <v>0</v>
      </c>
    </row>
    <row r="95" spans="1:15" ht="15.75" thickBot="1" x14ac:dyDescent="0.3">
      <c r="A95" s="659"/>
      <c r="B95" s="662"/>
      <c r="C95" s="664"/>
      <c r="D95" s="664"/>
      <c r="E95" s="668"/>
      <c r="F95" s="664"/>
      <c r="G95" s="671"/>
      <c r="H95" s="323" t="s">
        <v>19</v>
      </c>
      <c r="I95" s="324">
        <f>VLOOKUP($B91,'METAS PRODUCTO'!$B$4:$CN$718,18,FALSE)</f>
        <v>2</v>
      </c>
      <c r="J95" s="482">
        <f>IF(MID($J$5,1,4)="2016",J91,IF(MID($J$5,1,4)="2017",J92,IF(MID($J$5,1,4)="2018",J93,IF(MID($J$5,1,4)="2019",J94,))))</f>
        <v>0</v>
      </c>
      <c r="K95" s="482">
        <f>IF(MID($J$5,1,4)="2016",K91,IF(MID($J$5,1,4)="2017",K92,IF(MID($J$5,1,4)="2018",K93,IF(MID($J$5,1,4)="2019",K94,))))</f>
        <v>0</v>
      </c>
      <c r="L95" s="393"/>
      <c r="M95" s="393">
        <f t="shared" si="3"/>
        <v>0</v>
      </c>
    </row>
    <row r="96" spans="1:15" ht="15.75" customHeight="1" thickTop="1" x14ac:dyDescent="0.25">
      <c r="A96" s="689">
        <v>18</v>
      </c>
      <c r="B96" s="660" t="s">
        <v>2100</v>
      </c>
      <c r="C96" s="663" t="str">
        <f>VLOOKUP($B96,MP,2,FALSE)</f>
        <v xml:space="preserve"> Realizar un evento de Capacitación en Derechos a las mujeres del Valle del Cauca, específica para mujeres indígenas (MESA DE CONCERTACIÓN INDIGENA).</v>
      </c>
      <c r="D96" s="665" t="str">
        <f>VLOOKUP($B96,MP,12,FALSE)</f>
        <v>Número de eventos de capacitación en derechos, específica para mujeres indígenas, realizados</v>
      </c>
      <c r="E96" s="666" t="str">
        <f>VLOOKUP($B96,MP,13,FALSE)</f>
        <v>NECDMIR</v>
      </c>
      <c r="F96" s="663" t="str">
        <f>VLOOKUP($B96,MP,14,FALSE)</f>
        <v>NECDMIR = Número de eventos de capacitacion en derechos, específica para mujeres indígenas, realizados.</v>
      </c>
      <c r="G96" s="669" t="s">
        <v>6047</v>
      </c>
      <c r="H96" s="527">
        <v>2016</v>
      </c>
      <c r="I96" s="326">
        <f>VLOOKUP($B96,'METAS PRODUCTO'!$B$4:$CN$718,19,FALSE)</f>
        <v>1</v>
      </c>
      <c r="J96" s="610">
        <v>1</v>
      </c>
      <c r="K96" s="610">
        <v>1</v>
      </c>
      <c r="L96" s="332">
        <f>IFERROR(IF(K96*100/I99&gt;100,100,IF(K96*100/I99&lt;0,0,K96*100/I99)),0)</f>
        <v>100</v>
      </c>
      <c r="M96" s="332">
        <f t="shared" si="3"/>
        <v>100</v>
      </c>
    </row>
    <row r="97" spans="1:15" x14ac:dyDescent="0.25">
      <c r="A97" s="658"/>
      <c r="B97" s="661"/>
      <c r="C97" s="663"/>
      <c r="D97" s="663"/>
      <c r="E97" s="667"/>
      <c r="F97" s="663"/>
      <c r="G97" s="670"/>
      <c r="H97" s="528">
        <v>2017</v>
      </c>
      <c r="I97" s="327">
        <f>VLOOKUP($B96,'METAS PRODUCTO'!$B$4:$CN$718,20,FALSE)</f>
        <v>1</v>
      </c>
      <c r="J97" s="620">
        <v>1</v>
      </c>
      <c r="K97" s="503">
        <v>1</v>
      </c>
      <c r="L97" s="333">
        <f>IF(ISBLANK(K97)=FALSE,IFERROR(IF(K97*100/I99&gt;100,100,IF(K97*100/I99&lt;0,0,K97*100/I99)),0),0)</f>
        <v>100</v>
      </c>
      <c r="M97" s="333">
        <f>IF(ISBLANK(K97)=FALSE,IFERROR(IF((K97-K96)*100/(J97-J96)&gt;100,100,IF((K97-K96)*100/(J97-J96)&lt;0,0,(K97-K96)*100/(J97-J96))),0),0)</f>
        <v>0</v>
      </c>
    </row>
    <row r="98" spans="1:15" x14ac:dyDescent="0.25">
      <c r="A98" s="658"/>
      <c r="B98" s="661"/>
      <c r="C98" s="663"/>
      <c r="D98" s="663"/>
      <c r="E98" s="667"/>
      <c r="F98" s="663"/>
      <c r="G98" s="670"/>
      <c r="H98" s="528">
        <v>2018</v>
      </c>
      <c r="I98" s="327">
        <f>VLOOKUP($B96,'METAS PRODUCTO'!$B$4:$CN$718,21,FALSE)</f>
        <v>1</v>
      </c>
      <c r="J98" s="503">
        <v>2</v>
      </c>
      <c r="K98" s="503"/>
      <c r="L98" s="333">
        <f>IF(ISBLANK(K98)=FALSE,IFERROR(IF(K98*100/I100&gt;100,100,IF(K98*100/I100&lt;0,0,K98*100/I100)),0),0)</f>
        <v>0</v>
      </c>
      <c r="M98" s="333">
        <f>IF(ISBLANK(K98)=FALSE,IFERROR(IF((K98-K97)*100/(J98-J97)&gt;100,100,IF((K98-K97)*100/(J98-J97)&lt;0,0,(K98-K97)*100/(J98-J97))),0),0)</f>
        <v>0</v>
      </c>
      <c r="O98" s="29"/>
    </row>
    <row r="99" spans="1:15" x14ac:dyDescent="0.25">
      <c r="A99" s="658"/>
      <c r="B99" s="661"/>
      <c r="C99" s="663"/>
      <c r="D99" s="663"/>
      <c r="E99" s="667"/>
      <c r="F99" s="663"/>
      <c r="G99" s="670"/>
      <c r="H99" s="528">
        <v>2019</v>
      </c>
      <c r="I99" s="327">
        <f>VLOOKUP($B96,'METAS PRODUCTO'!$B$4:$CN$718,22,FALSE)</f>
        <v>1</v>
      </c>
      <c r="J99" s="503"/>
      <c r="K99" s="503"/>
      <c r="L99" s="333">
        <f>IF(ISBLANK(K99)=FALSE,IFERROR(IF(K99*100/I100&gt;100,100,IF(K99*100/I100&lt;0,0,K99*100/I100)),0),0)</f>
        <v>0</v>
      </c>
      <c r="M99" s="333">
        <f>IF(ISBLANK(K99)=FALSE,IFERROR(IF((K99-K98)*100/(J99-J98)&gt;100,100,IF((K99-K98)*100/(J99-J98)&lt;0,0,(K99-K98)*100/(J99-J98))),0),0)</f>
        <v>0</v>
      </c>
    </row>
    <row r="100" spans="1:15" ht="29.25" customHeight="1" thickBot="1" x14ac:dyDescent="0.3">
      <c r="A100" s="659"/>
      <c r="B100" s="662"/>
      <c r="C100" s="664"/>
      <c r="D100" s="664"/>
      <c r="E100" s="668"/>
      <c r="F100" s="664"/>
      <c r="G100" s="671"/>
      <c r="H100" s="529" t="s">
        <v>19</v>
      </c>
      <c r="I100" s="530">
        <f>VLOOKUP($B96,'METAS PRODUCTO'!$B$4:$CN$718,18,FALSE)</f>
        <v>1</v>
      </c>
      <c r="J100" s="482">
        <f>IF(MID($J$5,1,4)="2016",J96,IF(MID($J$5,1,4)="2017",J97,IF(MID($J$5,1,4)="2018",J98,IF(MID($J$5,1,4)="2019",J99,))))</f>
        <v>2</v>
      </c>
      <c r="K100" s="482">
        <f>IF(MID($J$5,1,4)="2016",K96,IF(MID($J$5,1,4)="2017",K97,IF(MID($J$5,1,4)="2018",K98,IF(MID($J$5,1,4)="2019",K99,))))</f>
        <v>0</v>
      </c>
      <c r="L100" s="393">
        <f t="shared" si="2"/>
        <v>0</v>
      </c>
      <c r="M100" s="393">
        <f t="shared" si="3"/>
        <v>0</v>
      </c>
    </row>
    <row r="101" spans="1:15" ht="15.75" customHeight="1" thickTop="1" x14ac:dyDescent="0.25">
      <c r="A101" s="658">
        <v>19</v>
      </c>
      <c r="B101" s="660" t="s">
        <v>2104</v>
      </c>
      <c r="C101" s="663" t="str">
        <f>VLOOKUP($B101,MP,2,FALSE)</f>
        <v>Empoderar al 100% de mujeres seleccionadas en la identificación, formulación y ejecución del Proyectos Productivos (MESA DE CONCERTACIÓN INDIGENA).</v>
      </c>
      <c r="D101" s="665" t="str">
        <f>VLOOKUP($B101,MP,12,FALSE)</f>
        <v>Porcentaje de mujeres seleccionadas empoderadas en identificación, formulación y ejecución de proyectos.</v>
      </c>
      <c r="E101" s="666" t="str">
        <f>VLOOKUP($B101,MP,13,FALSE)</f>
        <v>PMIS(ME / MS) x 100</v>
      </c>
      <c r="F101" s="663" t="str">
        <f>VLOOKUP($B101,MP,14,FALSE)</f>
        <v>PMISE= Porcentaje de Mujejeres indigenas seleccionadas para Empoderamiento ;  ME = Mujeres empoderadas                                    
MS = Mujeres seleccionadas</v>
      </c>
      <c r="G101" s="669" t="s">
        <v>6047</v>
      </c>
      <c r="H101" s="31">
        <v>2016</v>
      </c>
      <c r="I101" s="321">
        <f>VLOOKUP($B101,'METAS PRODUCTO'!$B$4:$CN$718,19,FALSE)</f>
        <v>0</v>
      </c>
      <c r="J101" s="610">
        <v>0</v>
      </c>
      <c r="K101" s="610">
        <v>0</v>
      </c>
      <c r="L101" s="332">
        <f>IFERROR(IF(K101*100/I104&gt;100,100,IF(K101*100/I104&lt;0,0,K101*100/I104)),0)</f>
        <v>0</v>
      </c>
      <c r="M101" s="332">
        <f t="shared" si="3"/>
        <v>0</v>
      </c>
    </row>
    <row r="102" spans="1:15" x14ac:dyDescent="0.25">
      <c r="A102" s="658"/>
      <c r="B102" s="661"/>
      <c r="C102" s="663"/>
      <c r="D102" s="663"/>
      <c r="E102" s="667"/>
      <c r="F102" s="663"/>
      <c r="G102" s="670"/>
      <c r="H102" s="33">
        <v>2017</v>
      </c>
      <c r="I102" s="322">
        <f>VLOOKUP($B101,'METAS PRODUCTO'!$B$4:$CN$718,20,FALSE)</f>
        <v>0</v>
      </c>
      <c r="J102" s="503">
        <v>0</v>
      </c>
      <c r="K102" s="503">
        <v>0</v>
      </c>
      <c r="L102" s="333">
        <f>IF(ISBLANK(K102)=FALSE,IFERROR(IF(K102*100/I104&gt;100,100,IF(K102*100/I104&lt;0,0,K102*100/I104)),0),0)</f>
        <v>0</v>
      </c>
      <c r="M102" s="333">
        <f>IF(ISBLANK(K102)=FALSE,IFERROR(IF((K102-K101)*100/(J102-J101)&gt;100,100,IF((K102-K101)*100/(J102-J101)&lt;0,0,(K102-K101)*100/(J102-J101))),0),0)</f>
        <v>0</v>
      </c>
    </row>
    <row r="103" spans="1:15" x14ac:dyDescent="0.25">
      <c r="A103" s="658"/>
      <c r="B103" s="661"/>
      <c r="C103" s="663"/>
      <c r="D103" s="663"/>
      <c r="E103" s="667"/>
      <c r="F103" s="663"/>
      <c r="G103" s="670"/>
      <c r="H103" s="33">
        <v>2018</v>
      </c>
      <c r="I103" s="322">
        <f>VLOOKUP($B101,'METAS PRODUCTO'!$B$4:$CN$718,21,FALSE)</f>
        <v>50</v>
      </c>
      <c r="J103" s="503">
        <v>50</v>
      </c>
      <c r="K103" s="503"/>
      <c r="L103" s="333">
        <f>IF(ISBLANK(K103)=FALSE,IFERROR(IF(K103*100/I105&gt;100,100,IF(K103*100/I105&lt;0,0,K103*100/I105)),0),0)</f>
        <v>0</v>
      </c>
      <c r="M103" s="333">
        <f>IF(ISBLANK(K103)=FALSE,IFERROR(IF((K103-K102)*100/(J103-J102)&gt;100,100,IF((K103-K102)*100/(J103-J102)&lt;0,0,(K103-K102)*100/(J103-J102))),0),0)</f>
        <v>0</v>
      </c>
    </row>
    <row r="104" spans="1:15" x14ac:dyDescent="0.25">
      <c r="A104" s="658"/>
      <c r="B104" s="661"/>
      <c r="C104" s="663"/>
      <c r="D104" s="663"/>
      <c r="E104" s="667"/>
      <c r="F104" s="663"/>
      <c r="G104" s="670"/>
      <c r="H104" s="33">
        <v>2019</v>
      </c>
      <c r="I104" s="322">
        <f>VLOOKUP($B101,'METAS PRODUCTO'!$B$4:$CN$718,22,FALSE)</f>
        <v>100</v>
      </c>
      <c r="J104" s="503"/>
      <c r="K104" s="503"/>
      <c r="L104" s="333">
        <f>IF(ISBLANK(K104)=FALSE,IFERROR(IF(K104*100/I105&gt;100,100,IF(K104*100/I105&lt;0,0,K104*100/I105)),0),0)</f>
        <v>0</v>
      </c>
      <c r="M104" s="333">
        <f>IF(ISBLANK(K104)=FALSE,IFERROR(IF((K104-K103)*100/(J104-J103)&gt;100,100,IF((K104-K103)*100/(J104-J103)&lt;0,0,(K104-K103)*100/(J104-J103))),0),0)</f>
        <v>0</v>
      </c>
    </row>
    <row r="105" spans="1:15" ht="15.75" thickBot="1" x14ac:dyDescent="0.3">
      <c r="A105" s="659"/>
      <c r="B105" s="662"/>
      <c r="C105" s="664"/>
      <c r="D105" s="664"/>
      <c r="E105" s="668"/>
      <c r="F105" s="664"/>
      <c r="G105" s="671"/>
      <c r="H105" s="323" t="s">
        <v>19</v>
      </c>
      <c r="I105" s="324">
        <f>VLOOKUP($B101,'METAS PRODUCTO'!$B$4:$CN$718,18,FALSE)</f>
        <v>100</v>
      </c>
      <c r="J105" s="482">
        <f>IF(MID($J$5,1,4)="2016",J101,IF(MID($J$5,1,4)="2017",J102,IF(MID($J$5,1,4)="2018",J103,IF(MID($J$5,1,4)="2019",J104,))))</f>
        <v>50</v>
      </c>
      <c r="K105" s="482">
        <f>IF(MID($J$5,1,4)="2016",K101,IF(MID($J$5,1,4)="2017",K102,IF(MID($J$5,1,4)="2018",K103,IF(MID($J$5,1,4)="2019",K104,))))</f>
        <v>0</v>
      </c>
      <c r="L105" s="393">
        <f t="shared" si="2"/>
        <v>0</v>
      </c>
      <c r="M105" s="393">
        <f t="shared" si="3"/>
        <v>0</v>
      </c>
    </row>
    <row r="106" spans="1:15" ht="15.75" customHeight="1" thickTop="1" x14ac:dyDescent="0.25">
      <c r="A106" s="689">
        <v>20</v>
      </c>
      <c r="B106" s="660" t="s">
        <v>2107</v>
      </c>
      <c r="C106" s="663" t="str">
        <f>VLOOKUP($B106,MP,2,FALSE)</f>
        <v>Socializar la Política Pública de Mujer al 100% de los municipios del Valle del Cauca (MESA CONCERTACION INDIGENA).</v>
      </c>
      <c r="D106" s="665" t="str">
        <f>VLOOKUP($B106,MP,12,FALSE)</f>
        <v>Porcentaje de municipios del Valle del Cauca con política pública de mujer socializada.</v>
      </c>
      <c r="E106" s="666" t="str">
        <f>VLOOKUP($B106,MP,13,FALSE)</f>
        <v>(NMPPMS / NMT) x 100</v>
      </c>
      <c r="F106" s="663" t="str">
        <f>VLOOKUP($B106,MP,14,FALSE)</f>
        <v>PMCSPPMI=  Porcentaje Municipios con Socialización política pública Mujer Indigena;  NMPPMS=Número de municipios con política pública de mujer socializada.                         
NMT= Número de municipios totales</v>
      </c>
      <c r="G106" s="669" t="s">
        <v>6120</v>
      </c>
      <c r="H106" s="31">
        <v>2016</v>
      </c>
      <c r="I106" s="321">
        <f>VLOOKUP($B106,'METAS PRODUCTO'!$B$4:$CN$718,19,FALSE)</f>
        <v>10</v>
      </c>
      <c r="J106" s="610">
        <v>10</v>
      </c>
      <c r="K106" s="610">
        <v>10</v>
      </c>
      <c r="L106" s="332">
        <f>IFERROR(IF(K106*100/I109&gt;100,100,IF(K106*100/I109&lt;0,0,K106*100/I109)),0)</f>
        <v>10</v>
      </c>
      <c r="M106" s="332">
        <f t="shared" si="3"/>
        <v>100</v>
      </c>
    </row>
    <row r="107" spans="1:15" x14ac:dyDescent="0.25">
      <c r="A107" s="658"/>
      <c r="B107" s="661"/>
      <c r="C107" s="663"/>
      <c r="D107" s="663"/>
      <c r="E107" s="667"/>
      <c r="F107" s="663"/>
      <c r="G107" s="670"/>
      <c r="H107" s="33">
        <v>2017</v>
      </c>
      <c r="I107" s="322">
        <f>VLOOKUP($B106,'METAS PRODUCTO'!$B$4:$CN$718,20,FALSE)</f>
        <v>28</v>
      </c>
      <c r="J107" s="620">
        <v>10</v>
      </c>
      <c r="K107" s="503">
        <v>10</v>
      </c>
      <c r="L107" s="333">
        <f>IF(ISBLANK(K107)=FALSE,IFERROR(IF(K107*100/I109&gt;100,100,IF(K107*100/I109&lt;0,0,K107*100/I109)),0),0)</f>
        <v>10</v>
      </c>
      <c r="M107" s="333">
        <f>IF(ISBLANK(K107)=FALSE,IFERROR(IF((K107-K106)*100/(J107-J106)&gt;100,100,IF((K107-K106)*100/(J107-J106)&lt;0,0,(K107-K106)*100/(J107-J106))),0),0)</f>
        <v>0</v>
      </c>
    </row>
    <row r="108" spans="1:15" x14ac:dyDescent="0.25">
      <c r="A108" s="658"/>
      <c r="B108" s="661"/>
      <c r="C108" s="663"/>
      <c r="D108" s="663"/>
      <c r="E108" s="667"/>
      <c r="F108" s="663"/>
      <c r="G108" s="670"/>
      <c r="H108" s="33">
        <v>2018</v>
      </c>
      <c r="I108" s="322">
        <f>VLOOKUP($B106,'METAS PRODUCTO'!$B$4:$CN$718,21,FALSE)</f>
        <v>58</v>
      </c>
      <c r="J108" s="503">
        <v>10</v>
      </c>
      <c r="K108" s="503"/>
      <c r="L108" s="333">
        <f>IF(ISBLANK(K108)=FALSE,IFERROR(IF(K108*100/I110&gt;100,100,IF(K108*100/I110&lt;0,0,K108*100/I110)),0),0)</f>
        <v>0</v>
      </c>
      <c r="M108" s="333">
        <f>IF(ISBLANK(K108)=FALSE,IFERROR(IF((K108-K107)*100/(J108-J107)&gt;100,100,IF((K108-K107)*100/(J108-J107)&lt;0,0,(K108-K107)*100/(J108-J107))),0),0)</f>
        <v>0</v>
      </c>
    </row>
    <row r="109" spans="1:15" x14ac:dyDescent="0.25">
      <c r="A109" s="658"/>
      <c r="B109" s="661"/>
      <c r="C109" s="663"/>
      <c r="D109" s="663"/>
      <c r="E109" s="667"/>
      <c r="F109" s="663"/>
      <c r="G109" s="670"/>
      <c r="H109" s="33">
        <v>2019</v>
      </c>
      <c r="I109" s="322">
        <f>VLOOKUP($B106,'METAS PRODUCTO'!$B$4:$CN$718,22,FALSE)</f>
        <v>100</v>
      </c>
      <c r="J109" s="503"/>
      <c r="K109" s="503"/>
      <c r="L109" s="333">
        <f>IF(ISBLANK(K109)=FALSE,IFERROR(IF(K109*100/I110&gt;100,100,IF(K109*100/I110&lt;0,0,K109*100/I110)),0),0)</f>
        <v>0</v>
      </c>
      <c r="M109" s="333">
        <f>IF(ISBLANK(K109)=FALSE,IFERROR(IF((K109-K108)*100/(J109-J108)&gt;100,100,IF((K109-K108)*100/(J109-J108)&lt;0,0,(K109-K108)*100/(J109-J108))),0),0)</f>
        <v>0</v>
      </c>
    </row>
    <row r="110" spans="1:15" ht="15.75" thickBot="1" x14ac:dyDescent="0.3">
      <c r="A110" s="659"/>
      <c r="B110" s="662"/>
      <c r="C110" s="664"/>
      <c r="D110" s="664"/>
      <c r="E110" s="668"/>
      <c r="F110" s="664"/>
      <c r="G110" s="671"/>
      <c r="H110" s="323" t="s">
        <v>19</v>
      </c>
      <c r="I110" s="324">
        <f>VLOOKUP($B106,'METAS PRODUCTO'!$B$4:$CN$718,18,FALSE)</f>
        <v>100</v>
      </c>
      <c r="J110" s="482">
        <f>IF(MID($J$5,1,4)="2016",J106,IF(MID($J$5,1,4)="2017",J107,IF(MID($J$5,1,4)="2018",J108,IF(MID($J$5,1,4)="2019",J109,))))</f>
        <v>10</v>
      </c>
      <c r="K110" s="482">
        <f>IF(MID($J$5,1,4)="2016",K106,IF(MID($J$5,1,4)="2017",K107,IF(MID($J$5,1,4)="2018",K108,IF(MID($J$5,1,4)="2019",K109,))))</f>
        <v>0</v>
      </c>
      <c r="L110" s="393">
        <f t="shared" si="2"/>
        <v>0</v>
      </c>
      <c r="M110" s="393">
        <f t="shared" si="3"/>
        <v>0</v>
      </c>
    </row>
    <row r="111" spans="1:15" ht="15.75" customHeight="1" thickTop="1" x14ac:dyDescent="0.25">
      <c r="A111" s="689">
        <v>21</v>
      </c>
      <c r="B111" s="660" t="s">
        <v>2110</v>
      </c>
      <c r="C111" s="663" t="str">
        <f>VLOOKUP($B111,MP,2,FALSE)</f>
        <v>Conformar Red de mujeres indígenas para ser protagonistas de paz.</v>
      </c>
      <c r="D111" s="665" t="str">
        <f>VLOOKUP($B111,MP,12,FALSE)</f>
        <v>Red de mujeres indígenas conformada.</v>
      </c>
      <c r="E111" s="666" t="str">
        <f>VLOOKUP($B111,MP,13,FALSE)</f>
        <v>REDMIC</v>
      </c>
      <c r="F111" s="663" t="str">
        <f>VLOOKUP($B111,MP,14,FALSE)</f>
        <v>REDMIC = Red de mujeres indigenas conformada.</v>
      </c>
      <c r="G111" s="669" t="s">
        <v>6047</v>
      </c>
      <c r="H111" s="31">
        <v>2016</v>
      </c>
      <c r="I111" s="321">
        <f>VLOOKUP($B111,'METAS PRODUCTO'!$B$4:$CN$718,19,FALSE)</f>
        <v>0</v>
      </c>
      <c r="J111" s="610">
        <v>0</v>
      </c>
      <c r="K111" s="610">
        <v>0</v>
      </c>
      <c r="L111" s="332">
        <f>IFERROR(IF(K111*100/I114&gt;100,100,IF(K111*100/I114&lt;0,0,K111*100/I114)),0)</f>
        <v>0</v>
      </c>
      <c r="M111" s="332">
        <f t="shared" si="3"/>
        <v>0</v>
      </c>
    </row>
    <row r="112" spans="1:15" x14ac:dyDescent="0.25">
      <c r="A112" s="658"/>
      <c r="B112" s="661"/>
      <c r="C112" s="663"/>
      <c r="D112" s="663"/>
      <c r="E112" s="667"/>
      <c r="F112" s="663"/>
      <c r="G112" s="670"/>
      <c r="H112" s="33">
        <v>2017</v>
      </c>
      <c r="I112" s="322">
        <f>VLOOKUP($B111,'METAS PRODUCTO'!$B$4:$CN$718,20,FALSE)</f>
        <v>0</v>
      </c>
      <c r="J112" s="503">
        <v>0</v>
      </c>
      <c r="K112" s="503">
        <v>0</v>
      </c>
      <c r="L112" s="333">
        <f>IF(ISBLANK(K112)=FALSE,IFERROR(IF(K112*100/I114&gt;100,100,IF(K112*100/I114&lt;0,0,K112*100/I114)),0),0)</f>
        <v>0</v>
      </c>
      <c r="M112" s="333">
        <f>IF(ISBLANK(K112)=FALSE,IFERROR(IF((K112-K111)*100/(J112-J111)&gt;100,100,IF((K112-K111)*100/(J112-J111)&lt;0,0,(K112-K111)*100/(J112-J111))),0),0)</f>
        <v>0</v>
      </c>
    </row>
    <row r="113" spans="1:13" x14ac:dyDescent="0.25">
      <c r="A113" s="658"/>
      <c r="B113" s="661"/>
      <c r="C113" s="663"/>
      <c r="D113" s="663"/>
      <c r="E113" s="667"/>
      <c r="F113" s="663"/>
      <c r="G113" s="670"/>
      <c r="H113" s="33">
        <v>2018</v>
      </c>
      <c r="I113" s="322">
        <f>VLOOKUP($B111,'METAS PRODUCTO'!$B$4:$CN$718,21,FALSE)</f>
        <v>1</v>
      </c>
      <c r="J113" s="503">
        <v>1</v>
      </c>
      <c r="K113" s="503"/>
      <c r="L113" s="333">
        <f>IF(ISBLANK(K113)=FALSE,IFERROR(IF(K113*100/I115&gt;100,100,IF(K113*100/I115&lt;0,0,K113*100/I115)),0),0)</f>
        <v>0</v>
      </c>
      <c r="M113" s="333">
        <f>IF(ISBLANK(K113)=FALSE,IFERROR(IF((K113-K112)*100/(J113-J112)&gt;100,100,IF((K113-K112)*100/(J113-J112)&lt;0,0,(K113-K112)*100/(J113-J112))),0),0)</f>
        <v>0</v>
      </c>
    </row>
    <row r="114" spans="1:13" x14ac:dyDescent="0.25">
      <c r="A114" s="658"/>
      <c r="B114" s="661"/>
      <c r="C114" s="663"/>
      <c r="D114" s="663"/>
      <c r="E114" s="667"/>
      <c r="F114" s="663"/>
      <c r="G114" s="670"/>
      <c r="H114" s="33">
        <v>2019</v>
      </c>
      <c r="I114" s="322">
        <f>VLOOKUP($B111,'METAS PRODUCTO'!$B$4:$CN$718,22,FALSE)</f>
        <v>1</v>
      </c>
      <c r="J114" s="503"/>
      <c r="K114" s="503"/>
      <c r="L114" s="333">
        <f>IF(ISBLANK(K114)=FALSE,IFERROR(IF(K114*100/I115&gt;100,100,IF(K114*100/I115&lt;0,0,K114*100/I115)),0),0)</f>
        <v>0</v>
      </c>
      <c r="M114" s="333">
        <f>IF(ISBLANK(K114)=FALSE,IFERROR(IF((K114-K113)*100/(J114-J113)&gt;100,100,IF((K114-K113)*100/(J114-J113)&lt;0,0,(K114-K113)*100/(J114-J113))),0),0)</f>
        <v>0</v>
      </c>
    </row>
    <row r="115" spans="1:13" ht="15.75" thickBot="1" x14ac:dyDescent="0.3">
      <c r="A115" s="659"/>
      <c r="B115" s="662"/>
      <c r="C115" s="664"/>
      <c r="D115" s="664"/>
      <c r="E115" s="668"/>
      <c r="F115" s="664"/>
      <c r="G115" s="671"/>
      <c r="H115" s="323" t="s">
        <v>19</v>
      </c>
      <c r="I115" s="324">
        <f>VLOOKUP($B111,'METAS PRODUCTO'!$B$4:$CN$718,18,FALSE)</f>
        <v>1</v>
      </c>
      <c r="J115" s="482">
        <f>IF(MID($J$5,1,4)="2016",J111,IF(MID($J$5,1,4)="2017",J112,IF(MID($J$5,1,4)="2018",J113,IF(MID($J$5,1,4)="2019",J114,))))</f>
        <v>1</v>
      </c>
      <c r="K115" s="482">
        <f>IF(MID($J$5,1,4)="2016",K111,IF(MID($J$5,1,4)="2017",K112,IF(MID($J$5,1,4)="2018",K113,IF(MID($J$5,1,4)="2019",K114,))))</f>
        <v>0</v>
      </c>
      <c r="L115" s="393">
        <f t="shared" si="2"/>
        <v>0</v>
      </c>
      <c r="M115" s="393">
        <f t="shared" si="3"/>
        <v>0</v>
      </c>
    </row>
    <row r="116" spans="1:13" ht="15.75" customHeight="1" thickTop="1" x14ac:dyDescent="0.25">
      <c r="A116" s="658">
        <v>22</v>
      </c>
      <c r="B116" s="660" t="s">
        <v>2116</v>
      </c>
      <c r="C116" s="663" t="str">
        <f>VLOOKUP($B116,MP,2,FALSE)</f>
        <v xml:space="preserve">Realizar Dos encuentros de mujeres forjadoras de paz, incluyendo las mujeres indígenas. </v>
      </c>
      <c r="D116" s="665" t="str">
        <f>VLOOKUP($B116,MP,12,FALSE)</f>
        <v>Número de encuentros de mujeres forjadoras de Paz realizados</v>
      </c>
      <c r="E116" s="666" t="str">
        <f>VLOOKUP($B116,MP,13,FALSE)</f>
        <v>NEMFPAZR</v>
      </c>
      <c r="F116" s="663" t="str">
        <f>VLOOKUP($B116,MP,14,FALSE)</f>
        <v>NEMFPAZR= Número de encuentros de mujeres forjadoras de Paz, realizados</v>
      </c>
      <c r="G116" s="669" t="s">
        <v>6047</v>
      </c>
      <c r="H116" s="31">
        <v>2016</v>
      </c>
      <c r="I116" s="321">
        <f>VLOOKUP($B116,'METAS PRODUCTO'!$B$4:$CN$718,19,FALSE)</f>
        <v>0</v>
      </c>
      <c r="J116" s="610">
        <v>0</v>
      </c>
      <c r="K116" s="610">
        <v>0</v>
      </c>
      <c r="L116" s="332">
        <f>IFERROR(IF(K116*100/I119&gt;100,100,IF(K116*100/I119&lt;0,0,K116*100/I119)),0)</f>
        <v>0</v>
      </c>
      <c r="M116" s="332">
        <f t="shared" si="3"/>
        <v>0</v>
      </c>
    </row>
    <row r="117" spans="1:13" x14ac:dyDescent="0.25">
      <c r="A117" s="658"/>
      <c r="B117" s="661"/>
      <c r="C117" s="663"/>
      <c r="D117" s="663"/>
      <c r="E117" s="667"/>
      <c r="F117" s="663"/>
      <c r="G117" s="670"/>
      <c r="H117" s="33">
        <v>2017</v>
      </c>
      <c r="I117" s="322">
        <f>VLOOKUP($B116,'METAS PRODUCTO'!$B$4:$CN$718,20,FALSE)</f>
        <v>1</v>
      </c>
      <c r="J117" s="620">
        <v>0</v>
      </c>
      <c r="K117" s="503">
        <v>0</v>
      </c>
      <c r="L117" s="333">
        <f>IF(ISBLANK(K117)=FALSE,IFERROR(IF(K117*100/I119&gt;100,100,IF(K117*100/I119&lt;0,0,K117*100/I119)),0),0)</f>
        <v>0</v>
      </c>
      <c r="M117" s="333">
        <f>IF(ISBLANK(K117)=FALSE,IFERROR(IF((K117-K116)*100/(J117-J116)&gt;100,100,IF((K117-K116)*100/(J117-J116)&lt;0,0,(K117-K116)*100/(J117-J116))),0),0)</f>
        <v>0</v>
      </c>
    </row>
    <row r="118" spans="1:13" x14ac:dyDescent="0.25">
      <c r="A118" s="658"/>
      <c r="B118" s="661"/>
      <c r="C118" s="663"/>
      <c r="D118" s="663"/>
      <c r="E118" s="667"/>
      <c r="F118" s="663"/>
      <c r="G118" s="670"/>
      <c r="H118" s="33">
        <v>2018</v>
      </c>
      <c r="I118" s="322">
        <f>VLOOKUP($B116,'METAS PRODUCTO'!$B$4:$CN$718,21,FALSE)</f>
        <v>2</v>
      </c>
      <c r="J118" s="503">
        <v>1</v>
      </c>
      <c r="K118" s="503"/>
      <c r="L118" s="333">
        <f>IF(ISBLANK(K118)=FALSE,IFERROR(IF(K118*100/I120&gt;100,100,IF(K118*100/I120&lt;0,0,K118*100/I120)),0),0)</f>
        <v>0</v>
      </c>
      <c r="M118" s="333">
        <f>IF(ISBLANK(K118)=FALSE,IFERROR(IF((K118-K117)*100/(J118-J117)&gt;100,100,IF((K118-K117)*100/(J118-J117)&lt;0,0,(K118-K117)*100/(J118-J117))),0),0)</f>
        <v>0</v>
      </c>
    </row>
    <row r="119" spans="1:13" x14ac:dyDescent="0.25">
      <c r="A119" s="658"/>
      <c r="B119" s="661"/>
      <c r="C119" s="663"/>
      <c r="D119" s="663"/>
      <c r="E119" s="667"/>
      <c r="F119" s="663"/>
      <c r="G119" s="670"/>
      <c r="H119" s="33">
        <v>2019</v>
      </c>
      <c r="I119" s="322">
        <f>VLOOKUP($B116,'METAS PRODUCTO'!$B$4:$CN$718,22,FALSE)</f>
        <v>2</v>
      </c>
      <c r="J119" s="503"/>
      <c r="K119" s="503"/>
      <c r="L119" s="333">
        <f>IF(ISBLANK(K119)=FALSE,IFERROR(IF(K119*100/I120&gt;100,100,IF(K119*100/I120&lt;0,0,K119*100/I120)),0),0)</f>
        <v>0</v>
      </c>
      <c r="M119" s="333">
        <f>IF(ISBLANK(K119)=FALSE,IFERROR(IF((K119-K118)*100/(J119-J118)&gt;100,100,IF((K119-K118)*100/(J119-J118)&lt;0,0,(K119-K118)*100/(J119-J118))),0),0)</f>
        <v>0</v>
      </c>
    </row>
    <row r="120" spans="1:13" ht="15.75" thickBot="1" x14ac:dyDescent="0.3">
      <c r="A120" s="659"/>
      <c r="B120" s="662"/>
      <c r="C120" s="664"/>
      <c r="D120" s="664"/>
      <c r="E120" s="668"/>
      <c r="F120" s="664"/>
      <c r="G120" s="671"/>
      <c r="H120" s="323" t="s">
        <v>19</v>
      </c>
      <c r="I120" s="324">
        <f>VLOOKUP($B116,'METAS PRODUCTO'!$B$4:$CN$718,18,FALSE)</f>
        <v>2</v>
      </c>
      <c r="J120" s="482">
        <f>IF(MID($J$5,1,4)="2016",J116,IF(MID($J$5,1,4)="2017",J117,IF(MID($J$5,1,4)="2018",J118,IF(MID($J$5,1,4)="2019",J119,))))</f>
        <v>1</v>
      </c>
      <c r="K120" s="482">
        <f>IF(MID($J$5,1,4)="2016",K116,IF(MID($J$5,1,4)="2017",K117,IF(MID($J$5,1,4)="2018",K118,IF(MID($J$5,1,4)="2019",K119,))))</f>
        <v>0</v>
      </c>
      <c r="L120" s="393">
        <f t="shared" si="2"/>
        <v>0</v>
      </c>
      <c r="M120" s="393">
        <f t="shared" si="3"/>
        <v>0</v>
      </c>
    </row>
    <row r="121" spans="1:13" ht="15.75" customHeight="1" thickTop="1" x14ac:dyDescent="0.25">
      <c r="A121" s="689">
        <v>23</v>
      </c>
      <c r="B121" s="660" t="s">
        <v>2122</v>
      </c>
      <c r="C121" s="663" t="str">
        <f>VLOOKUP($B121,MP,2,FALSE)</f>
        <v>Creación de 42 enlaces de género en los municipios (MESA DE CONCERTACIÓN INDIGENA).</v>
      </c>
      <c r="D121" s="665" t="str">
        <f>VLOOKUP($B121,MP,12,FALSE)</f>
        <v>Número de enlaces de género creados</v>
      </c>
      <c r="E121" s="666" t="str">
        <f>VLOOKUP($B121,MP,13,FALSE)</f>
        <v>NEGMC</v>
      </c>
      <c r="F121" s="663" t="str">
        <f>VLOOKUP($B121,MP,14,FALSE)</f>
        <v>NEGMC= Número de enlaces de genero municipal creados</v>
      </c>
      <c r="G121" s="669" t="s">
        <v>6120</v>
      </c>
      <c r="H121" s="31">
        <v>2016</v>
      </c>
      <c r="I121" s="321">
        <f>VLOOKUP($B121,'METAS PRODUCTO'!$B$4:$CN$718,19,FALSE)</f>
        <v>0</v>
      </c>
      <c r="J121" s="610">
        <v>22</v>
      </c>
      <c r="K121" s="610">
        <v>22</v>
      </c>
      <c r="L121" s="332">
        <f>IFERROR(IF(K121*100/I124&gt;100,100,IF(K121*100/I124&lt;0,0,K121*100/I124)),0)</f>
        <v>52.38095238095238</v>
      </c>
      <c r="M121" s="332">
        <f t="shared" si="3"/>
        <v>100</v>
      </c>
    </row>
    <row r="122" spans="1:13" x14ac:dyDescent="0.25">
      <c r="A122" s="658"/>
      <c r="B122" s="661"/>
      <c r="C122" s="663"/>
      <c r="D122" s="663"/>
      <c r="E122" s="667"/>
      <c r="F122" s="663"/>
      <c r="G122" s="670"/>
      <c r="H122" s="33">
        <v>2017</v>
      </c>
      <c r="I122" s="322">
        <f>VLOOKUP($B121,'METAS PRODUCTO'!$B$4:$CN$718,20,FALSE)</f>
        <v>10</v>
      </c>
      <c r="J122" s="503">
        <v>22</v>
      </c>
      <c r="K122" s="503">
        <v>22</v>
      </c>
      <c r="L122" s="333">
        <f>IF(ISBLANK(K122)=FALSE,IFERROR(IF(K122*100/I124&gt;100,100,IF(K122*100/I124&lt;0,0,K122*100/I124)),0),0)</f>
        <v>52.38095238095238</v>
      </c>
      <c r="M122" s="333">
        <f>IF(ISBLANK(K122)=FALSE,IFERROR(IF((K122-K121)*100/(J122-J121)&gt;100,100,IF((K122-K121)*100/(J122-J121)&lt;0,0,(K122-K121)*100/(J122-J121))),0),0)</f>
        <v>0</v>
      </c>
    </row>
    <row r="123" spans="1:13" x14ac:dyDescent="0.25">
      <c r="A123" s="658"/>
      <c r="B123" s="661"/>
      <c r="C123" s="663"/>
      <c r="D123" s="663"/>
      <c r="E123" s="667"/>
      <c r="F123" s="663"/>
      <c r="G123" s="670"/>
      <c r="H123" s="33">
        <v>2018</v>
      </c>
      <c r="I123" s="322">
        <f>VLOOKUP($B121,'METAS PRODUCTO'!$B$4:$CN$718,21,FALSE)</f>
        <v>22</v>
      </c>
      <c r="J123" s="503">
        <v>22</v>
      </c>
      <c r="K123" s="503"/>
      <c r="L123" s="333">
        <f>IF(ISBLANK(K123)=FALSE,IFERROR(IF(K123*100/I125&gt;100,100,IF(K123*100/I125&lt;0,0,K123*100/I125)),0),0)</f>
        <v>0</v>
      </c>
      <c r="M123" s="333">
        <f>IF(ISBLANK(K123)=FALSE,IFERROR(IF((K123-K122)*100/(J123-J122)&gt;100,100,IF((K123-K122)*100/(J123-J122)&lt;0,0,(K123-K122)*100/(J123-J122))),0),0)</f>
        <v>0</v>
      </c>
    </row>
    <row r="124" spans="1:13" x14ac:dyDescent="0.25">
      <c r="A124" s="658"/>
      <c r="B124" s="661"/>
      <c r="C124" s="663"/>
      <c r="D124" s="663"/>
      <c r="E124" s="667"/>
      <c r="F124" s="663"/>
      <c r="G124" s="670"/>
      <c r="H124" s="33">
        <v>2019</v>
      </c>
      <c r="I124" s="322">
        <f>VLOOKUP($B121,'METAS PRODUCTO'!$B$4:$CN$718,22,FALSE)</f>
        <v>42</v>
      </c>
      <c r="J124" s="503"/>
      <c r="K124" s="503"/>
      <c r="L124" s="333">
        <f>IF(ISBLANK(K124)=FALSE,IFERROR(IF(K124*100/I125&gt;100,100,IF(K124*100/I125&lt;0,0,K124*100/I125)),0),0)</f>
        <v>0</v>
      </c>
      <c r="M124" s="333">
        <f>IF(ISBLANK(K124)=FALSE,IFERROR(IF((K124-K123)*100/(J124-J123)&gt;100,100,IF((K124-K123)*100/(J124-J123)&lt;0,0,(K124-K123)*100/(J124-J123))),0),0)</f>
        <v>0</v>
      </c>
    </row>
    <row r="125" spans="1:13" ht="15.75" thickBot="1" x14ac:dyDescent="0.3">
      <c r="A125" s="659"/>
      <c r="B125" s="662"/>
      <c r="C125" s="664"/>
      <c r="D125" s="664"/>
      <c r="E125" s="668"/>
      <c r="F125" s="664"/>
      <c r="G125" s="671"/>
      <c r="H125" s="323" t="s">
        <v>19</v>
      </c>
      <c r="I125" s="324">
        <f>VLOOKUP($B121,'METAS PRODUCTO'!$B$4:$CN$718,18,FALSE)</f>
        <v>42</v>
      </c>
      <c r="J125" s="482">
        <f>IF(MID($J$5,1,4)="2016",J121,IF(MID($J$5,1,4)="2017",J122,IF(MID($J$5,1,4)="2018",J123,IF(MID($J$5,1,4)="2019",J124,))))</f>
        <v>22</v>
      </c>
      <c r="K125" s="482">
        <f>IF(MID($J$5,1,4)="2016",K121,IF(MID($J$5,1,4)="2017",K122,IF(MID($J$5,1,4)="2018",K123,IF(MID($J$5,1,4)="2019",K124,))))</f>
        <v>0</v>
      </c>
      <c r="L125" s="393">
        <f t="shared" si="2"/>
        <v>0</v>
      </c>
      <c r="M125" s="393">
        <f t="shared" si="3"/>
        <v>0</v>
      </c>
    </row>
    <row r="126" spans="1:13" ht="15.75" customHeight="1" thickTop="1" x14ac:dyDescent="0.25">
      <c r="A126" s="689">
        <v>24</v>
      </c>
      <c r="B126" s="660" t="s">
        <v>2246</v>
      </c>
      <c r="C126" s="663" t="str">
        <f>VLOOKUP($B126,MP,2,FALSE)</f>
        <v>Desarrollar en 20 municipios del departamento, un programa de fortalecimiento de iniciativas productivas a mujeres urbanas y población LGTBI, durante el período de gobierno.</v>
      </c>
      <c r="D126" s="665" t="str">
        <f>VLOOKUP($B126,MP,12,FALSE)</f>
        <v>Número de municipios con programa de fortalecimiento de iniciativas productivas a mujeres urbanas y población LGBTI, desarrollados</v>
      </c>
      <c r="E126" s="666" t="str">
        <f>VLOOKUP($B126,MP,13,FALSE)</f>
        <v>NMPFIPMUD0 +NMPFIPMUD1 = NMPFIPMUDt</v>
      </c>
      <c r="F126" s="663" t="str">
        <f>VLOOKUP($B126,MP,14,FALSE)</f>
        <v>NFI= Número de Familias Incluidas productivamente</v>
      </c>
      <c r="G126" s="669" t="s">
        <v>6031</v>
      </c>
      <c r="H126" s="31">
        <v>2016</v>
      </c>
      <c r="I126" s="321">
        <f>VLOOKUP($B126,'METAS PRODUCTO'!$B$4:$CN$718,19,FALSE)</f>
        <v>2</v>
      </c>
      <c r="J126" s="610">
        <v>2</v>
      </c>
      <c r="K126" s="610">
        <v>2</v>
      </c>
      <c r="L126" s="332">
        <f>IFERROR(IF(K126*100/I129&gt;100,100,IF(K126*100/I129&lt;0,0,K126*100/I129)),0)</f>
        <v>10</v>
      </c>
      <c r="M126" s="332">
        <f t="shared" si="3"/>
        <v>100</v>
      </c>
    </row>
    <row r="127" spans="1:13" x14ac:dyDescent="0.25">
      <c r="A127" s="658"/>
      <c r="B127" s="661"/>
      <c r="C127" s="663"/>
      <c r="D127" s="663"/>
      <c r="E127" s="667"/>
      <c r="F127" s="663"/>
      <c r="G127" s="670"/>
      <c r="H127" s="33">
        <v>2017</v>
      </c>
      <c r="I127" s="322">
        <f>VLOOKUP($B126,'METAS PRODUCTO'!$B$4:$CN$718,20,FALSE)</f>
        <v>4</v>
      </c>
      <c r="J127" s="503">
        <v>8</v>
      </c>
      <c r="K127" s="503">
        <v>8</v>
      </c>
      <c r="L127" s="333">
        <f>IF(ISBLANK(K127)=FALSE,IFERROR(IF(K127*100/I129&gt;100,100,IF(K127*100/I129&lt;0,0,K127*100/I129)),0),0)</f>
        <v>40</v>
      </c>
      <c r="M127" s="333">
        <f>IF(ISBLANK(K127)=FALSE,IFERROR(IF((K127-K126)*100/(J127-J126)&gt;100,100,IF((K127-K126)*100/(J127-J126)&lt;0,0,(K127-K126)*100/(J127-J126))),0),0)</f>
        <v>100</v>
      </c>
    </row>
    <row r="128" spans="1:13" x14ac:dyDescent="0.25">
      <c r="A128" s="658"/>
      <c r="B128" s="661"/>
      <c r="C128" s="663"/>
      <c r="D128" s="663"/>
      <c r="E128" s="667"/>
      <c r="F128" s="663"/>
      <c r="G128" s="670"/>
      <c r="H128" s="33">
        <v>2018</v>
      </c>
      <c r="I128" s="322">
        <f>VLOOKUP($B126,'METAS PRODUCTO'!$B$4:$CN$718,21,FALSE)</f>
        <v>18</v>
      </c>
      <c r="J128" s="503">
        <v>18</v>
      </c>
      <c r="K128" s="503"/>
      <c r="L128" s="333">
        <f>IF(ISBLANK(K128)=FALSE,IFERROR(IF(K128*100/I130&gt;100,100,IF(K128*100/I130&lt;0,0,K128*100/I130)),0),0)</f>
        <v>0</v>
      </c>
      <c r="M128" s="333">
        <f>IF(ISBLANK(K128)=FALSE,IFERROR(IF((K128-K127)*100/(J128-J127)&gt;100,100,IF((K128-K127)*100/(J128-J127)&lt;0,0,(K128-K127)*100/(J128-J127))),0),0)</f>
        <v>0</v>
      </c>
    </row>
    <row r="129" spans="1:13" x14ac:dyDescent="0.25">
      <c r="A129" s="658"/>
      <c r="B129" s="661"/>
      <c r="C129" s="663"/>
      <c r="D129" s="663"/>
      <c r="E129" s="667"/>
      <c r="F129" s="663"/>
      <c r="G129" s="670"/>
      <c r="H129" s="33">
        <v>2019</v>
      </c>
      <c r="I129" s="322">
        <f>VLOOKUP($B126,'METAS PRODUCTO'!$B$4:$CN$718,22,FALSE)</f>
        <v>20</v>
      </c>
      <c r="J129" s="503"/>
      <c r="K129" s="503"/>
      <c r="L129" s="333">
        <f>IF(ISBLANK(K129)=FALSE,IFERROR(IF(K129*100/I130&gt;100,100,IF(K129*100/I130&lt;0,0,K129*100/I130)),0),0)</f>
        <v>0</v>
      </c>
      <c r="M129" s="333">
        <f>IF(ISBLANK(K129)=FALSE,IFERROR(IF((K129-K128)*100/(J129-J128)&gt;100,100,IF((K129-K128)*100/(J129-J128)&lt;0,0,(K129-K128)*100/(J129-J128))),0),0)</f>
        <v>0</v>
      </c>
    </row>
    <row r="130" spans="1:13" ht="28.5" customHeight="1" thickBot="1" x14ac:dyDescent="0.3">
      <c r="A130" s="659"/>
      <c r="B130" s="662"/>
      <c r="C130" s="664"/>
      <c r="D130" s="664"/>
      <c r="E130" s="668"/>
      <c r="F130" s="664"/>
      <c r="G130" s="671"/>
      <c r="H130" s="323" t="s">
        <v>19</v>
      </c>
      <c r="I130" s="324">
        <f>VLOOKUP($B126,'METAS PRODUCTO'!$B$4:$CN$718,18,FALSE)</f>
        <v>20</v>
      </c>
      <c r="J130" s="482">
        <f>IF(MID($J$5,1,4)="2016",J126,IF(MID($J$5,1,4)="2017",J127,IF(MID($J$5,1,4)="2018",J128,IF(MID($J$5,1,4)="2019",J129,))))</f>
        <v>18</v>
      </c>
      <c r="K130" s="482">
        <f>IF(MID($J$5,1,4)="2016",K126,IF(MID($J$5,1,4)="2017",K127,IF(MID($J$5,1,4)="2018",K128,IF(MID($J$5,1,4)="2019",K129,))))</f>
        <v>0</v>
      </c>
      <c r="L130" s="393">
        <f t="shared" si="2"/>
        <v>0</v>
      </c>
      <c r="M130" s="393">
        <f t="shared" si="3"/>
        <v>0</v>
      </c>
    </row>
    <row r="131" spans="1:13" ht="15.75" customHeight="1" thickTop="1" x14ac:dyDescent="0.25">
      <c r="A131" s="658">
        <v>25</v>
      </c>
      <c r="B131" s="660" t="s">
        <v>2252</v>
      </c>
      <c r="C131" s="663" t="str">
        <f>VLOOKUP($B131,MP,2,FALSE)</f>
        <v>Impulsar el sello de Equidad laboral EQUIPARES, como una estrategía departamental para la inclusión laboral de las Mujeres Vallecaucanas, en el periodo de gobierno.</v>
      </c>
      <c r="D131" s="665" t="str">
        <f>VLOOKUP($B131,MP,12,FALSE)</f>
        <v>Sello de equidad laboral EQUIPARES impulsado.</v>
      </c>
      <c r="E131" s="666" t="str">
        <f>VLOOKUP($B131,MP,13,FALSE)</f>
        <v>SELEI</v>
      </c>
      <c r="F131" s="663" t="str">
        <f>VLOOKUP($B131,MP,14,FALSE)</f>
        <v>SELEI= Sello de equidad laboral equipares impulsado</v>
      </c>
      <c r="G131" s="669" t="s">
        <v>6031</v>
      </c>
      <c r="H131" s="31">
        <v>2016</v>
      </c>
      <c r="I131" s="321">
        <f>VLOOKUP($B131,'METAS PRODUCTO'!$B$4:$CN$718,19,FALSE)</f>
        <v>1</v>
      </c>
      <c r="J131" s="610">
        <v>1</v>
      </c>
      <c r="K131" s="610">
        <v>1</v>
      </c>
      <c r="L131" s="333">
        <f>IFERROR(IF(K131*100/I131&gt;100,100,IF(K131*100/I131&lt;0,0,K131*100/I131)),0)</f>
        <v>100</v>
      </c>
      <c r="M131" s="333">
        <f>IFERROR(IF(K131*100/J131&gt;100,100,IF(K131*100/J131&lt;0,0,K131*100/J131)),0)</f>
        <v>100</v>
      </c>
    </row>
    <row r="132" spans="1:13" x14ac:dyDescent="0.25">
      <c r="A132" s="658"/>
      <c r="B132" s="661"/>
      <c r="C132" s="663"/>
      <c r="D132" s="663"/>
      <c r="E132" s="667"/>
      <c r="F132" s="663"/>
      <c r="G132" s="670"/>
      <c r="H132" s="33">
        <v>2017</v>
      </c>
      <c r="I132" s="322">
        <f>VLOOKUP($B131,'METAS PRODUCTO'!$B$4:$CN$718,20,FALSE)</f>
        <v>1</v>
      </c>
      <c r="J132" s="503">
        <v>1</v>
      </c>
      <c r="K132" s="503">
        <v>1</v>
      </c>
      <c r="L132" s="333">
        <f>IFERROR(IF(K132*100/I132&gt;100,100,IF(K132*100/I132&lt;0,0,K132*100/I132)),0)</f>
        <v>100</v>
      </c>
      <c r="M132" s="333">
        <f>IFERROR(IF(K132*100/J132&gt;100,100,IF(K132*100/J132&lt;0,0,K132*100/J132)),0)</f>
        <v>100</v>
      </c>
    </row>
    <row r="133" spans="1:13" x14ac:dyDescent="0.25">
      <c r="A133" s="658"/>
      <c r="B133" s="661"/>
      <c r="C133" s="663"/>
      <c r="D133" s="663"/>
      <c r="E133" s="667"/>
      <c r="F133" s="663"/>
      <c r="G133" s="670"/>
      <c r="H133" s="33">
        <v>2018</v>
      </c>
      <c r="I133" s="322">
        <f>VLOOKUP($B131,'METAS PRODUCTO'!$B$4:$CN$718,21,FALSE)</f>
        <v>1</v>
      </c>
      <c r="J133" s="503">
        <v>1</v>
      </c>
      <c r="K133" s="503"/>
      <c r="L133" s="333">
        <f>IFERROR(IF(K133*100/I133&gt;100,100,IF(K133*100/I133&lt;0,0,K133*100/I133)),0)</f>
        <v>0</v>
      </c>
      <c r="M133" s="333">
        <f>IFERROR(IF(K133*100/J133&gt;100,100,IF(K133*100/J133&lt;0,0,K133*100/J133)),0)</f>
        <v>0</v>
      </c>
    </row>
    <row r="134" spans="1:13" x14ac:dyDescent="0.25">
      <c r="A134" s="658"/>
      <c r="B134" s="661"/>
      <c r="C134" s="663"/>
      <c r="D134" s="663"/>
      <c r="E134" s="667"/>
      <c r="F134" s="663"/>
      <c r="G134" s="670"/>
      <c r="H134" s="33">
        <v>2019</v>
      </c>
      <c r="I134" s="322">
        <f>VLOOKUP($B131,'METAS PRODUCTO'!$B$4:$CN$718,22,FALSE)</f>
        <v>1</v>
      </c>
      <c r="J134" s="503"/>
      <c r="K134" s="503"/>
      <c r="L134" s="333">
        <f>IFERROR(IF(K134*100/I134&gt;100,100,IF(K134*100/I134&lt;0,0,K134*100/I134)),0)</f>
        <v>0</v>
      </c>
      <c r="M134" s="333">
        <f>IFERROR(IF(K134*100/J134&gt;100,100,IF(K134*100/J134&lt;0,0,K134*100/J134)),0)</f>
        <v>0</v>
      </c>
    </row>
    <row r="135" spans="1:13" ht="26.25" customHeight="1" thickBot="1" x14ac:dyDescent="0.3">
      <c r="A135" s="659"/>
      <c r="B135" s="662"/>
      <c r="C135" s="664"/>
      <c r="D135" s="664"/>
      <c r="E135" s="668"/>
      <c r="F135" s="664"/>
      <c r="G135" s="671"/>
      <c r="H135" s="536" t="s">
        <v>19</v>
      </c>
      <c r="I135" s="534">
        <f>VLOOKUP($B131,'METAS PRODUCTO'!$B$4:$CN$718,18,FALSE)</f>
        <v>1</v>
      </c>
      <c r="J135" s="535">
        <f>IF(MID($J$5,1,4)="2016",J131,IF(MID($J$5,1,4)="2017",J132,IF(MID($J$5,1,4)="2018",J133,IF(MID($J$5,1,4)="2019",J134,))))</f>
        <v>1</v>
      </c>
      <c r="K135" s="535">
        <f>IF(MID($J$5,1,4)="2016",K131,IF(MID($J$5,1,4)="2017",K132,IF(MID($J$5,1,4)="2018",K133,IF(MID($J$5,1,4)="2019",K134,))))</f>
        <v>0</v>
      </c>
      <c r="L135" s="533">
        <f t="shared" si="2"/>
        <v>0</v>
      </c>
      <c r="M135" s="533">
        <f t="shared" si="3"/>
        <v>0</v>
      </c>
    </row>
    <row r="136" spans="1:13" ht="15.75" customHeight="1" thickTop="1" x14ac:dyDescent="0.25">
      <c r="A136" s="658">
        <v>26</v>
      </c>
      <c r="B136" s="660" t="s">
        <v>1723</v>
      </c>
      <c r="C136" s="663" t="str">
        <f>VLOOKUP($B136,MP,2,FALSE)</f>
        <v>Socializar en el 100% de los Municipios del Departamento la Política Pública de Mujer y la Normatividad que protege sus derechos , en el periodo de Gobierno.</v>
      </c>
      <c r="D136" s="665" t="str">
        <f>VLOOKUP($B136,MP,12,FALSE)</f>
        <v>Porcentaje de los municipios con socialización de politica pública de mujer y la normatividad que protege sus derechos .</v>
      </c>
      <c r="E136" s="692" t="str">
        <f>VLOOKUP($B136,MP,13,FALSE)</f>
        <v>(NMPPMS / NMT) x 100</v>
      </c>
      <c r="F136" s="663" t="str">
        <f>VLOOKUP($B136,MP,14,FALSE)</f>
        <v>PMCSPPMN = Porcentaje de municipios con socialización de politica pública de mujer y normatividad; N°MCSPSPPMN = Número de municipios con socialización de política pública de mujer y normatividad; N°MPPSPPMN = Número de municipios programados para socialización de política pública de mujer y normatividad.</v>
      </c>
      <c r="G136" s="695" t="s">
        <v>6121</v>
      </c>
      <c r="H136" s="31">
        <v>2016</v>
      </c>
      <c r="I136" s="327">
        <f>VLOOKUP($B136,'METAS PRODUCTO'!$B$4:$CN$718,19,FALSE)</f>
        <v>50</v>
      </c>
      <c r="J136" s="611">
        <v>10</v>
      </c>
      <c r="K136" s="611">
        <v>10</v>
      </c>
      <c r="L136" s="332">
        <f>IFERROR(IF(K136*100/I139&gt;100,100,IF(K136*100/I139&lt;0,0,K136*100/I139)),0)</f>
        <v>10</v>
      </c>
      <c r="M136" s="589">
        <f t="shared" si="3"/>
        <v>100</v>
      </c>
    </row>
    <row r="137" spans="1:13" x14ac:dyDescent="0.25">
      <c r="A137" s="658"/>
      <c r="B137" s="661"/>
      <c r="C137" s="663"/>
      <c r="D137" s="663"/>
      <c r="E137" s="693"/>
      <c r="F137" s="663"/>
      <c r="G137" s="696"/>
      <c r="H137" s="33">
        <v>2017</v>
      </c>
      <c r="I137" s="327">
        <f>VLOOKUP($B136,'METAS PRODUCTO'!$B$4:$CN$718,20,FALSE)</f>
        <v>67</v>
      </c>
      <c r="J137" s="503">
        <v>30</v>
      </c>
      <c r="K137" s="503">
        <v>30</v>
      </c>
      <c r="L137" s="332">
        <f>IF(ISBLANK(K137)=FALSE,IFERROR(IF(K137*100/I139&gt;100,100,IF(K137*100/I139&lt;0,0,K137*100/I139)),0),0)</f>
        <v>30</v>
      </c>
      <c r="M137" s="332">
        <f>IF(ISBLANK(K137)=FALSE,IFERROR(IF((K137-K136)*100/(J137-J136)&gt;100,100,IF((K137-K136)*100/(J137-J136)&lt;0,0,(K137-K136)*100/(J137-J136))),0),0)</f>
        <v>100</v>
      </c>
    </row>
    <row r="138" spans="1:13" x14ac:dyDescent="0.25">
      <c r="A138" s="658"/>
      <c r="B138" s="661"/>
      <c r="C138" s="663"/>
      <c r="D138" s="663"/>
      <c r="E138" s="693"/>
      <c r="F138" s="663"/>
      <c r="G138" s="696"/>
      <c r="H138" s="33">
        <v>2018</v>
      </c>
      <c r="I138" s="327">
        <f>VLOOKUP($B136,'METAS PRODUCTO'!$B$4:$CN$718,21,FALSE)</f>
        <v>83</v>
      </c>
      <c r="J138" s="503">
        <v>30</v>
      </c>
      <c r="K138" s="503"/>
      <c r="L138" s="333">
        <f>IF(ISBLANK(K138)=FALSE,IFERROR(IF(K138*100/I140&gt;100,100,IF(K138*100/I140&lt;0,0,K138*100/I140)),0),0)</f>
        <v>0</v>
      </c>
      <c r="M138" s="333">
        <f>IF(ISBLANK(K138)=FALSE,IFERROR(IF((K138-K137)*100/(J138-J137)&gt;100,100,IF((K138-K137)*100/(J138-J137)&lt;0,0,(K138-K137)*100/(J138-J137))),0),0)</f>
        <v>0</v>
      </c>
    </row>
    <row r="139" spans="1:13" x14ac:dyDescent="0.25">
      <c r="A139" s="658"/>
      <c r="B139" s="661"/>
      <c r="C139" s="663"/>
      <c r="D139" s="663"/>
      <c r="E139" s="693"/>
      <c r="F139" s="663"/>
      <c r="G139" s="696"/>
      <c r="H139" s="33">
        <v>2019</v>
      </c>
      <c r="I139" s="327">
        <f>VLOOKUP($B136,'METAS PRODUCTO'!$B$4:$CN$718,22,FALSE)</f>
        <v>100</v>
      </c>
      <c r="J139" s="503"/>
      <c r="K139" s="503"/>
      <c r="L139" s="333">
        <f>IF(ISBLANK(K139)=FALSE,IFERROR(IF(K139*100/I140&gt;100,100,IF(K139*100/I140&lt;0,0,K139*100/I140)),0),0)</f>
        <v>0</v>
      </c>
      <c r="M139" s="333">
        <f>IF(ISBLANK(K139)=FALSE,IFERROR(IF((K139-K138)*100/(J139-J138)&gt;100,100,IF((K139-K138)*100/(J139-J138)&lt;0,0,(K139-K138)*100/(J139-J138))),0),0)</f>
        <v>0</v>
      </c>
    </row>
    <row r="140" spans="1:13" ht="48" customHeight="1" thickBot="1" x14ac:dyDescent="0.3">
      <c r="A140" s="659"/>
      <c r="B140" s="662"/>
      <c r="C140" s="664"/>
      <c r="D140" s="664"/>
      <c r="E140" s="694"/>
      <c r="F140" s="664"/>
      <c r="G140" s="669"/>
      <c r="H140" s="536" t="s">
        <v>19</v>
      </c>
      <c r="I140" s="538">
        <f>VLOOKUP($B136,'METAS PRODUCTO'!$B$4:$CN$718,18,FALSE)</f>
        <v>100</v>
      </c>
      <c r="J140" s="537"/>
      <c r="K140" s="537"/>
      <c r="L140" s="533">
        <f t="shared" si="2"/>
        <v>0</v>
      </c>
      <c r="M140" s="533"/>
    </row>
    <row r="141" spans="1:13" ht="15.75" thickTop="1" x14ac:dyDescent="0.25">
      <c r="A141" s="658">
        <v>27</v>
      </c>
      <c r="B141" s="660" t="s">
        <v>5337</v>
      </c>
      <c r="C141" s="663" t="str">
        <f>VLOOKUP($B141,MP,2,FALSE)</f>
        <v>Crear, en el marco de las Organizaciones de mujeres , Una (1) RED de mujeres protagonista en los escenarios de PAZ y posconflicto, en el cuatrienio</v>
      </c>
      <c r="D141" s="665" t="str">
        <f>VLOOKUP($B141,MP,12,FALSE)</f>
        <v>Número de redes de mujeres protagonistas en los escenarios de paz y postconflicto creadas.</v>
      </c>
      <c r="E141" s="666" t="str">
        <f>VLOOKUP($B141,MP,13,FALSE)</f>
        <v>NREDMC</v>
      </c>
      <c r="F141" s="663" t="str">
        <f>VLOOKUP($B141,MP,14,FALSE)</f>
        <v>NREDMC=Número de redes de mujeres creadas</v>
      </c>
      <c r="G141" s="669" t="s">
        <v>6123</v>
      </c>
      <c r="H141" s="31">
        <v>2016</v>
      </c>
      <c r="I141" s="321">
        <f>VLOOKUP($B141,'METAS PRODUCTO'!$B$4:$CN$718,19,FALSE)</f>
        <v>0</v>
      </c>
      <c r="J141" s="610">
        <v>0</v>
      </c>
      <c r="K141" s="610">
        <v>0</v>
      </c>
      <c r="L141" s="332">
        <f>IFERROR(IF(K141*100/I144&gt;100,100,IF(K141*100/I144&lt;0,0,K141*100/I144)),0)</f>
        <v>0</v>
      </c>
      <c r="M141" s="332">
        <f t="shared" si="3"/>
        <v>0</v>
      </c>
    </row>
    <row r="142" spans="1:13" x14ac:dyDescent="0.25">
      <c r="A142" s="658"/>
      <c r="B142" s="661"/>
      <c r="C142" s="663"/>
      <c r="D142" s="663"/>
      <c r="E142" s="667"/>
      <c r="F142" s="663"/>
      <c r="G142" s="670"/>
      <c r="H142" s="33">
        <v>2017</v>
      </c>
      <c r="I142" s="322">
        <f>VLOOKUP($B141,'METAS PRODUCTO'!$B$4:$CN$718,20,FALSE)</f>
        <v>1</v>
      </c>
      <c r="J142" s="503">
        <v>1</v>
      </c>
      <c r="K142" s="503">
        <v>0</v>
      </c>
      <c r="L142" s="333">
        <f>IF(ISBLANK(K142)=FALSE,IFERROR(IF(K142*100/I144&gt;100,100,IF(K142*100/I144&lt;0,0,K142*100/I144)),0),0)</f>
        <v>0</v>
      </c>
      <c r="M142" s="333">
        <f>IF(ISBLANK(K142)=FALSE,IFERROR(IF((K142-K141)*100/(J142-J141)&gt;100,100,IF((K142-K141)*100/(J142-J141)&lt;0,0,(K142-K141)*100/(J142-J141))),0),0)</f>
        <v>0</v>
      </c>
    </row>
    <row r="143" spans="1:13" x14ac:dyDescent="0.25">
      <c r="A143" s="658"/>
      <c r="B143" s="661"/>
      <c r="C143" s="663"/>
      <c r="D143" s="663"/>
      <c r="E143" s="667"/>
      <c r="F143" s="663"/>
      <c r="G143" s="670"/>
      <c r="H143" s="33">
        <v>2018</v>
      </c>
      <c r="I143" s="322">
        <f>VLOOKUP($B141,'METAS PRODUCTO'!$B$4:$CN$718,21,FALSE)</f>
        <v>1</v>
      </c>
      <c r="J143" s="503">
        <v>1</v>
      </c>
      <c r="K143" s="503"/>
      <c r="L143" s="333">
        <f>IF(ISBLANK(K143)=FALSE,IFERROR(IF(K143*100/I145&gt;100,100,IF(K143*100/I145&lt;0,0,K143*100/I145)),0),0)</f>
        <v>0</v>
      </c>
      <c r="M143" s="333">
        <f>IF(ISBLANK(K143)=FALSE,IFERROR(IF((K143-K142)*100/(J143-J142)&gt;100,100,IF((K143-K142)*100/(J143-J142)&lt;0,0,(K143-K142)*100/(J143-J142))),0),0)</f>
        <v>0</v>
      </c>
    </row>
    <row r="144" spans="1:13" x14ac:dyDescent="0.25">
      <c r="A144" s="658"/>
      <c r="B144" s="661"/>
      <c r="C144" s="663"/>
      <c r="D144" s="663"/>
      <c r="E144" s="667"/>
      <c r="F144" s="663"/>
      <c r="G144" s="670"/>
      <c r="H144" s="33">
        <v>2019</v>
      </c>
      <c r="I144" s="322">
        <f>VLOOKUP($B141,'METAS PRODUCTO'!$B$4:$CN$718,22,FALSE)</f>
        <v>1</v>
      </c>
      <c r="J144" s="503"/>
      <c r="K144" s="503"/>
      <c r="L144" s="333">
        <f>IF(ISBLANK(K144)=FALSE,IFERROR(IF(K144*100/I145&gt;100,100,IF(K144*100/I145&lt;0,0,K144*100/I145)),0),0)</f>
        <v>0</v>
      </c>
      <c r="M144" s="333">
        <f>IF(ISBLANK(K144)=FALSE,IFERROR(IF((K144-K143)*100/(J144-J143)&gt;100,100,IF((K144-K143)*100/(J144-J143)&lt;0,0,(K144-K143)*100/(J144-J143))),0),0)</f>
        <v>0</v>
      </c>
    </row>
    <row r="145" spans="1:13" ht="15.75" thickBot="1" x14ac:dyDescent="0.3">
      <c r="A145" s="659"/>
      <c r="B145" s="662"/>
      <c r="C145" s="664"/>
      <c r="D145" s="664"/>
      <c r="E145" s="668"/>
      <c r="F145" s="664"/>
      <c r="G145" s="671"/>
      <c r="H145" s="323" t="s">
        <v>19</v>
      </c>
      <c r="I145" s="324">
        <f>VLOOKUP($B141,'METAS PRODUCTO'!$B$4:$CN$718,18,FALSE)</f>
        <v>1</v>
      </c>
      <c r="J145" s="482">
        <f>IF(MID($J$5,1,4)="2016",J141,IF(MID($J$5,1,4)="2017",J142,IF(MID($J$5,1,4)="2018",J143,IF(MID($J$5,1,4)="2019",J144,))))</f>
        <v>1</v>
      </c>
      <c r="K145" s="482">
        <f>IF(MID($J$5,1,4)="2016",K141,IF(MID($J$5,1,4)="2017",K142,IF(MID($J$5,1,4)="2018",K143,IF(MID($J$5,1,4)="2019",K144,))))</f>
        <v>0</v>
      </c>
      <c r="L145" s="393">
        <f t="shared" ref="L145:L160" si="4">IFERROR(IF(K145*100/I145&gt;100,100,IF(K145*100/I145&lt;0,0,K145*100/I145)),0)</f>
        <v>0</v>
      </c>
      <c r="M145" s="393">
        <f t="shared" ref="M145:M160" si="5">IFERROR(IF(K145*100/J145&gt;100,100,IF(K145*100/J145&lt;0,0,K145*100/J145)),0)</f>
        <v>0</v>
      </c>
    </row>
    <row r="146" spans="1:13" ht="15.75" thickTop="1" x14ac:dyDescent="0.25">
      <c r="A146" s="658">
        <v>28</v>
      </c>
      <c r="B146" s="660" t="s">
        <v>5347</v>
      </c>
      <c r="C146" s="663" t="str">
        <f>VLOOKUP($B146,MP,2,FALSE)</f>
        <v>Realizar dos (2) Encuentros  de mujeres forjadoras de PAZ, que permitan el fortalecimiento de las iniciativas y escenarios de PAZ en el postconflicto, en el cuatrienio.</v>
      </c>
      <c r="D146" s="665" t="str">
        <f>VLOOKUP($B146,MP,12,FALSE)</f>
        <v>Número de encuentros de mujeres forjadoras de PAZ realizados</v>
      </c>
      <c r="E146" s="666" t="str">
        <f>VLOOKUP($B146,MP,13,FALSE)</f>
        <v>NEMFPR</v>
      </c>
      <c r="F146" s="663" t="str">
        <f>VLOOKUP($B146,MP,14,FALSE)</f>
        <v>NEMFPR= Número de encuentros de mujeres forjadoras de PAZ realizados</v>
      </c>
      <c r="G146" s="669" t="s">
        <v>6122</v>
      </c>
      <c r="H146" s="31">
        <v>2016</v>
      </c>
      <c r="I146" s="321">
        <f>VLOOKUP($B146,'METAS PRODUCTO'!$B$4:$CN$718,19,FALSE)</f>
        <v>0</v>
      </c>
      <c r="J146" s="610">
        <v>0</v>
      </c>
      <c r="K146" s="610">
        <v>0</v>
      </c>
      <c r="L146" s="332">
        <f>IFERROR(IF(K146*100/I149&gt;100,100,IF(K146*100/I149&lt;0,0,K146*100/I149)),0)</f>
        <v>0</v>
      </c>
      <c r="M146" s="332">
        <f t="shared" si="5"/>
        <v>0</v>
      </c>
    </row>
    <row r="147" spans="1:13" x14ac:dyDescent="0.25">
      <c r="A147" s="658"/>
      <c r="B147" s="661"/>
      <c r="C147" s="663"/>
      <c r="D147" s="663"/>
      <c r="E147" s="667"/>
      <c r="F147" s="663"/>
      <c r="G147" s="670"/>
      <c r="H147" s="33">
        <v>2017</v>
      </c>
      <c r="I147" s="322">
        <f>VLOOKUP($B146,'METAS PRODUCTO'!$B$4:$CN$718,20,FALSE)</f>
        <v>1</v>
      </c>
      <c r="J147" s="503">
        <v>1</v>
      </c>
      <c r="K147" s="503">
        <v>1</v>
      </c>
      <c r="L147" s="333">
        <f>IF(ISBLANK(K147)=FALSE,IFERROR(IF(K147*100/I149&gt;100,100,IF(K147*100/I149&lt;0,0,K147*100/I149)),0),0)</f>
        <v>50</v>
      </c>
      <c r="M147" s="333">
        <f>IF(ISBLANK(K147)=FALSE,IFERROR(IF((K147-K146)*100/(J147-J146)&gt;100,100,IF((K147-K146)*100/(J147-J146)&lt;0,0,(K147-K146)*100/(J147-J146))),0),0)</f>
        <v>100</v>
      </c>
    </row>
    <row r="148" spans="1:13" x14ac:dyDescent="0.25">
      <c r="A148" s="658"/>
      <c r="B148" s="661"/>
      <c r="C148" s="663"/>
      <c r="D148" s="663"/>
      <c r="E148" s="667"/>
      <c r="F148" s="663"/>
      <c r="G148" s="670"/>
      <c r="H148" s="33">
        <v>2018</v>
      </c>
      <c r="I148" s="322">
        <f>VLOOKUP($B146,'METAS PRODUCTO'!$B$4:$CN$718,21,FALSE)</f>
        <v>2</v>
      </c>
      <c r="J148" s="503">
        <v>1</v>
      </c>
      <c r="K148" s="503"/>
      <c r="L148" s="333">
        <f>IF(ISBLANK(K148)=FALSE,IFERROR(IF(K148*100/I150&gt;100,100,IF(K148*100/I150&lt;0,0,K148*100/I150)),0),0)</f>
        <v>0</v>
      </c>
      <c r="M148" s="333">
        <f>IF(ISBLANK(K148)=FALSE,IFERROR(IF((K148-K147)*100/(J148-J147)&gt;100,100,IF((K148-K147)*100/(J148-J147)&lt;0,0,(K148-K147)*100/(J148-J147))),0),0)</f>
        <v>0</v>
      </c>
    </row>
    <row r="149" spans="1:13" x14ac:dyDescent="0.25">
      <c r="A149" s="658"/>
      <c r="B149" s="661"/>
      <c r="C149" s="663"/>
      <c r="D149" s="663"/>
      <c r="E149" s="667"/>
      <c r="F149" s="663"/>
      <c r="G149" s="670"/>
      <c r="H149" s="33">
        <v>2019</v>
      </c>
      <c r="I149" s="322">
        <f>VLOOKUP($B146,'METAS PRODUCTO'!$B$4:$CN$718,22,FALSE)</f>
        <v>2</v>
      </c>
      <c r="J149" s="503"/>
      <c r="K149" s="503"/>
      <c r="L149" s="333">
        <f>IF(ISBLANK(K149)=FALSE,IFERROR(IF(K149*100/I150&gt;100,100,IF(K149*100/I150&lt;0,0,K149*100/I150)),0),0)</f>
        <v>0</v>
      </c>
      <c r="M149" s="333">
        <f>IF(ISBLANK(K149)=FALSE,IFERROR(IF((K149-K148)*100/(J149-J148)&gt;100,100,IF((K149-K148)*100/(J149-J148)&lt;0,0,(K149-K148)*100/(J149-J148))),0),0)</f>
        <v>0</v>
      </c>
    </row>
    <row r="150" spans="1:13" ht="15.75" thickBot="1" x14ac:dyDescent="0.3">
      <c r="A150" s="659"/>
      <c r="B150" s="662"/>
      <c r="C150" s="664"/>
      <c r="D150" s="664"/>
      <c r="E150" s="668"/>
      <c r="F150" s="664"/>
      <c r="G150" s="671"/>
      <c r="H150" s="323" t="s">
        <v>19</v>
      </c>
      <c r="I150" s="324">
        <f>VLOOKUP($B146,'METAS PRODUCTO'!$B$4:$CN$718,18,FALSE)</f>
        <v>2</v>
      </c>
      <c r="J150" s="482">
        <f>IF(MID($J$5,1,4)="2016",J146,IF(MID($J$5,1,4)="2017",J147,IF(MID($J$5,1,4)="2018",J148,IF(MID($J$5,1,4)="2019",J149,))))</f>
        <v>1</v>
      </c>
      <c r="K150" s="482">
        <f>IF(MID($J$5,1,4)="2016",K146,IF(MID($J$5,1,4)="2017",K147,IF(MID($J$5,1,4)="2018",K148,IF(MID($J$5,1,4)="2019",K149,))))</f>
        <v>0</v>
      </c>
      <c r="L150" s="393">
        <f t="shared" si="4"/>
        <v>0</v>
      </c>
      <c r="M150" s="393">
        <f t="shared" si="5"/>
        <v>0</v>
      </c>
    </row>
    <row r="151" spans="1:13" ht="15.75" thickTop="1" x14ac:dyDescent="0.25">
      <c r="A151" s="658">
        <v>29</v>
      </c>
      <c r="B151" s="660" t="s">
        <v>5353</v>
      </c>
      <c r="C151" s="663" t="str">
        <f>VLOOKUP($B151,MP,2,FALSE)</f>
        <v>Crear, en el marco de las Confluencias Municipales de LGBTI, Una (1) RED LGBTI protagonista en los escenarios de PAZ y posconflicto, en el cuatrienio</v>
      </c>
      <c r="D151" s="665" t="str">
        <f>VLOOKUP($B151,MP,12,FALSE)</f>
        <v>Número de redes LGBTI protagonistas en los escenarios de Paz y postconflicto creadas</v>
      </c>
      <c r="E151" s="666" t="str">
        <f>VLOOKUP($B151,MP,13,FALSE)</f>
        <v>NRLGBTIC</v>
      </c>
      <c r="F151" s="663" t="str">
        <f>VLOOKUP($B151,MP,14,FALSE)</f>
        <v>NRLGBTIC= Número de redes LGBTI creadas</v>
      </c>
      <c r="G151" s="669" t="s">
        <v>6124</v>
      </c>
      <c r="H151" s="31">
        <v>2016</v>
      </c>
      <c r="I151" s="321">
        <f>VLOOKUP($B151,'METAS PRODUCTO'!$B$4:$CN$718,19,FALSE)</f>
        <v>0</v>
      </c>
      <c r="J151" s="610">
        <v>0</v>
      </c>
      <c r="K151" s="610">
        <v>0</v>
      </c>
      <c r="L151" s="332">
        <f>IFERROR(IF(K151*100/I154&gt;100,100,IF(K151*100/I154&lt;0,0,K151*100/I154)),0)</f>
        <v>0</v>
      </c>
      <c r="M151" s="332">
        <f t="shared" si="5"/>
        <v>0</v>
      </c>
    </row>
    <row r="152" spans="1:13" x14ac:dyDescent="0.25">
      <c r="A152" s="658"/>
      <c r="B152" s="661"/>
      <c r="C152" s="663"/>
      <c r="D152" s="663"/>
      <c r="E152" s="667"/>
      <c r="F152" s="663"/>
      <c r="G152" s="670"/>
      <c r="H152" s="33">
        <v>2017</v>
      </c>
      <c r="I152" s="322">
        <f>VLOOKUP($B151,'METAS PRODUCTO'!$B$4:$CN$718,20,FALSE)</f>
        <v>1</v>
      </c>
      <c r="J152" s="503">
        <v>1</v>
      </c>
      <c r="K152" s="503">
        <v>1</v>
      </c>
      <c r="L152" s="333">
        <f>IF(ISBLANK(K152)=FALSE,IFERROR(IF(K152*100/I154&gt;100,100,IF(K152*100/I154&lt;0,0,K152*100/I154)),0),0)</f>
        <v>100</v>
      </c>
      <c r="M152" s="333">
        <f>IF(ISBLANK(K152)=FALSE,IFERROR(IF((K152-K151)*100/(J152-J151)&gt;100,100,IF((K152-K151)*100/(J152-J151)&lt;0,0,(K152-K151)*100/(J152-J151))),0),0)</f>
        <v>100</v>
      </c>
    </row>
    <row r="153" spans="1:13" x14ac:dyDescent="0.25">
      <c r="A153" s="658"/>
      <c r="B153" s="661"/>
      <c r="C153" s="663"/>
      <c r="D153" s="663"/>
      <c r="E153" s="667"/>
      <c r="F153" s="663"/>
      <c r="G153" s="670"/>
      <c r="H153" s="33">
        <v>2018</v>
      </c>
      <c r="I153" s="322">
        <f>VLOOKUP($B151,'METAS PRODUCTO'!$B$4:$CN$718,21,FALSE)</f>
        <v>1</v>
      </c>
      <c r="J153" s="503">
        <v>1</v>
      </c>
      <c r="K153" s="503"/>
      <c r="L153" s="333">
        <f>IF(ISBLANK(K153)=FALSE,IFERROR(IF(K153*100/I155&gt;100,100,IF(K153*100/I155&lt;0,0,K153*100/I155)),0),0)</f>
        <v>0</v>
      </c>
      <c r="M153" s="333">
        <f>IF(ISBLANK(K153)=FALSE,IFERROR(IF((K153-K152)*100/(J153-J152)&gt;100,100,IF((K153-K152)*100/(J153-J152)&lt;0,0,(K153-K152)*100/(J153-J152))),0),0)</f>
        <v>0</v>
      </c>
    </row>
    <row r="154" spans="1:13" x14ac:dyDescent="0.25">
      <c r="A154" s="658"/>
      <c r="B154" s="661"/>
      <c r="C154" s="663"/>
      <c r="D154" s="663"/>
      <c r="E154" s="667"/>
      <c r="F154" s="663"/>
      <c r="G154" s="670"/>
      <c r="H154" s="33">
        <v>2019</v>
      </c>
      <c r="I154" s="322">
        <f>VLOOKUP($B151,'METAS PRODUCTO'!$B$4:$CN$718,22,FALSE)</f>
        <v>1</v>
      </c>
      <c r="J154" s="503"/>
      <c r="K154" s="503"/>
      <c r="L154" s="333">
        <f>IF(ISBLANK(K154)=FALSE,IFERROR(IF(K154*100/I155&gt;100,100,IF(K154*100/I155&lt;0,0,K154*100/I155)),0),0)</f>
        <v>0</v>
      </c>
      <c r="M154" s="333">
        <f>IF(ISBLANK(K154)=FALSE,IFERROR(IF((K154-K153)*100/(J154-J153)&gt;100,100,IF((K154-K153)*100/(J154-J153)&lt;0,0,(K154-K153)*100/(J154-J153))),0),0)</f>
        <v>0</v>
      </c>
    </row>
    <row r="155" spans="1:13" ht="15.75" thickBot="1" x14ac:dyDescent="0.3">
      <c r="A155" s="659"/>
      <c r="B155" s="662"/>
      <c r="C155" s="664"/>
      <c r="D155" s="664"/>
      <c r="E155" s="668"/>
      <c r="F155" s="664"/>
      <c r="G155" s="671"/>
      <c r="H155" s="323" t="s">
        <v>19</v>
      </c>
      <c r="I155" s="324">
        <f>VLOOKUP($B151,'METAS PRODUCTO'!$B$4:$CN$718,18,FALSE)</f>
        <v>1</v>
      </c>
      <c r="J155" s="482">
        <f>IF(MID($J$5,1,4)="2016",J151,IF(MID($J$5,1,4)="2017",J152,IF(MID($J$5,1,4)="2018",J153,IF(MID($J$5,1,4)="2019",J154,))))</f>
        <v>1</v>
      </c>
      <c r="K155" s="482">
        <f>IF(MID($J$5,1,4)="2016",K151,IF(MID($J$5,1,4)="2017",K152,IF(MID($J$5,1,4)="2018",K153,IF(MID($J$5,1,4)="2019",K154,))))</f>
        <v>0</v>
      </c>
      <c r="L155" s="393">
        <f t="shared" si="4"/>
        <v>0</v>
      </c>
      <c r="M155" s="393">
        <f t="shared" si="5"/>
        <v>0</v>
      </c>
    </row>
    <row r="156" spans="1:13" ht="15.75" thickTop="1" x14ac:dyDescent="0.25">
      <c r="A156" s="658">
        <v>30</v>
      </c>
      <c r="B156" s="660" t="s">
        <v>5360</v>
      </c>
      <c r="C156" s="663" t="str">
        <f>VLOOKUP($B156,MP,2,FALSE)</f>
        <v>Realizar dos (2) Encuentros de representantes del sector LGBTI, forjadores de PAZ, que permitan el fortalecimiento de las iniciativas y escenarios de PAZ en el postconflicto, en el cuatrienio.</v>
      </c>
      <c r="D156" s="665" t="str">
        <f>VLOOKUP($B156,MP,12,FALSE)</f>
        <v>Número de encuentros de representantes del sector LGBTI forjadores de Paz, realizados</v>
      </c>
      <c r="E156" s="666" t="str">
        <f>VLOOKUP($B156,MP,13,FALSE)</f>
        <v>NERLGBTIFPR</v>
      </c>
      <c r="F156" s="663" t="str">
        <f>VLOOKUP($B156,MP,14,FALSE)</f>
        <v>NERLGBTIFPR= Número de encuentros de representantes del sector LGBTI forjadores de Paz, realizados</v>
      </c>
      <c r="G156" s="669" t="s">
        <v>6048</v>
      </c>
      <c r="H156" s="31">
        <v>2016</v>
      </c>
      <c r="I156" s="321">
        <f>VLOOKUP($B156,'METAS PRODUCTO'!$B$4:$CN$718,19,FALSE)</f>
        <v>0</v>
      </c>
      <c r="J156" s="610">
        <v>0</v>
      </c>
      <c r="K156" s="610">
        <v>0</v>
      </c>
      <c r="L156" s="332">
        <f>IFERROR(IF(K156*100/I159&gt;100,100,IF(K156*100/I159&lt;0,0,K156*100/I159)),0)</f>
        <v>0</v>
      </c>
      <c r="M156" s="332">
        <f t="shared" si="5"/>
        <v>0</v>
      </c>
    </row>
    <row r="157" spans="1:13" x14ac:dyDescent="0.25">
      <c r="A157" s="658"/>
      <c r="B157" s="661"/>
      <c r="C157" s="663"/>
      <c r="D157" s="663"/>
      <c r="E157" s="667"/>
      <c r="F157" s="663"/>
      <c r="G157" s="670"/>
      <c r="H157" s="33">
        <v>2017</v>
      </c>
      <c r="I157" s="322">
        <f>VLOOKUP($B156,'METAS PRODUCTO'!$B$4:$CN$718,20,FALSE)</f>
        <v>1</v>
      </c>
      <c r="J157" s="503">
        <v>1</v>
      </c>
      <c r="K157" s="503">
        <v>1</v>
      </c>
      <c r="L157" s="333">
        <f>IF(ISBLANK(K157)=FALSE,IFERROR(IF(K157*100/I159&gt;100,100,IF(K157*100/I159&lt;0,0,K157*100/I159)),0),0)</f>
        <v>50</v>
      </c>
      <c r="M157" s="333">
        <f>IF(ISBLANK(K157)=FALSE,IFERROR(IF((K157-K156)*100/(J157-J156)&gt;100,100,IF((K157-K156)*100/(J157-J156)&lt;0,0,(K157-K156)*100/(J157-J156))),0),0)</f>
        <v>100</v>
      </c>
    </row>
    <row r="158" spans="1:13" x14ac:dyDescent="0.25">
      <c r="A158" s="658"/>
      <c r="B158" s="661"/>
      <c r="C158" s="663"/>
      <c r="D158" s="663"/>
      <c r="E158" s="667"/>
      <c r="F158" s="663"/>
      <c r="G158" s="670"/>
      <c r="H158" s="33">
        <v>2018</v>
      </c>
      <c r="I158" s="322">
        <f>VLOOKUP($B156,'METAS PRODUCTO'!$B$4:$CN$718,21,FALSE)</f>
        <v>2</v>
      </c>
      <c r="J158" s="503">
        <v>2</v>
      </c>
      <c r="K158" s="503"/>
      <c r="L158" s="333">
        <f>IF(ISBLANK(K158)=FALSE,IFERROR(IF(K158*100/I160&gt;100,100,IF(K158*100/I160&lt;0,0,K158*100/I160)),0),0)</f>
        <v>0</v>
      </c>
      <c r="M158" s="333">
        <f>IF(ISBLANK(K158)=FALSE,IFERROR(IF((K158-K157)*100/(J158-J157)&gt;100,100,IF((K158-K157)*100/(J158-J157)&lt;0,0,(K158-K157)*100/(J158-J157))),0),0)</f>
        <v>0</v>
      </c>
    </row>
    <row r="159" spans="1:13" x14ac:dyDescent="0.25">
      <c r="A159" s="658"/>
      <c r="B159" s="661"/>
      <c r="C159" s="663"/>
      <c r="D159" s="663"/>
      <c r="E159" s="667"/>
      <c r="F159" s="663"/>
      <c r="G159" s="670"/>
      <c r="H159" s="33">
        <v>2019</v>
      </c>
      <c r="I159" s="322">
        <f>VLOOKUP($B156,'METAS PRODUCTO'!$B$4:$CN$718,22,FALSE)</f>
        <v>2</v>
      </c>
      <c r="J159" s="503"/>
      <c r="K159" s="503"/>
      <c r="L159" s="333">
        <f>IF(ISBLANK(K159)=FALSE,IFERROR(IF(K159*100/I160&gt;100,100,IF(K159*100/I160&lt;0,0,K159*100/I160)),0),0)</f>
        <v>0</v>
      </c>
      <c r="M159" s="333">
        <f>IF(ISBLANK(K159)=FALSE,IFERROR(IF((K159-K158)*100/(J159-J158)&gt;100,100,IF((K159-K158)*100/(J159-J158)&lt;0,0,(K159-K158)*100/(J159-J158))),0),0)</f>
        <v>0</v>
      </c>
    </row>
    <row r="160" spans="1:13" ht="15.75" thickBot="1" x14ac:dyDescent="0.3">
      <c r="A160" s="659"/>
      <c r="B160" s="662"/>
      <c r="C160" s="664"/>
      <c r="D160" s="664"/>
      <c r="E160" s="668"/>
      <c r="F160" s="664"/>
      <c r="G160" s="671"/>
      <c r="H160" s="323" t="s">
        <v>19</v>
      </c>
      <c r="I160" s="324">
        <f>VLOOKUP($B156,'METAS PRODUCTO'!$B$4:$CN$718,18,FALSE)</f>
        <v>2</v>
      </c>
      <c r="J160" s="482">
        <f>IF(MID($J$5,1,4)="2016",J156,IF(MID($J$5,1,4)="2017",J157,IF(MID($J$5,1,4)="2018",J158,IF(MID($J$5,1,4)="2019",J159,))))</f>
        <v>2</v>
      </c>
      <c r="K160" s="482">
        <f>IF(MID($J$5,1,4)="2016",K156,IF(MID($J$5,1,4)="2017",K157,IF(MID($J$5,1,4)="2018",K158,IF(MID($J$5,1,4)="2019",K159,))))</f>
        <v>0</v>
      </c>
      <c r="L160" s="393">
        <f t="shared" si="4"/>
        <v>0</v>
      </c>
      <c r="M160" s="393">
        <f t="shared" si="5"/>
        <v>0</v>
      </c>
    </row>
    <row r="161" spans="1:13" s="456" customFormat="1" ht="15.75" thickTop="1" x14ac:dyDescent="0.25">
      <c r="A161" s="658">
        <v>31</v>
      </c>
      <c r="B161" s="660" t="s">
        <v>1731</v>
      </c>
      <c r="C161" s="663" t="str">
        <f>VLOOKUP($B161,MP,2,FALSE)</f>
        <v>Realizar anualmente un evento de reconocimiento y exhaltación a la labor de la Mujer Vallecaucana.  (Galardon a la Mujer Vallecaucana) ,durante el periodo de gobierno.</v>
      </c>
      <c r="D161" s="665" t="str">
        <f>VLOOKUP($B161,MP,12,FALSE)</f>
        <v>Número de eventos de reconocimiento y exhaltación a la mujer realizados anualmente</v>
      </c>
      <c r="E161" s="666" t="str">
        <f>VLOOKUP($B161,MP,13,FALSE)</f>
        <v>NEREMVR</v>
      </c>
      <c r="F161" s="663" t="str">
        <f>VLOOKUP($B161,MP,14,FALSE)</f>
        <v xml:space="preserve">NEREMVR= Número de eventos de reconocimiento y exhaltación a la mujer realizados; </v>
      </c>
      <c r="G161" s="669" t="s">
        <v>6125</v>
      </c>
      <c r="H161" s="31">
        <v>2016</v>
      </c>
      <c r="I161" s="321">
        <f>VLOOKUP($B161,'METAS PRODUCTO'!$B$4:$CN$718,19,FALSE)</f>
        <v>1</v>
      </c>
      <c r="J161" s="502"/>
      <c r="K161" s="502"/>
      <c r="L161" s="332">
        <f>IFERROR(IF(K161*100/I164&gt;100,100,IF(K161*100/I164&lt;0,0,K161*100/I164)),0)</f>
        <v>0</v>
      </c>
      <c r="M161" s="332">
        <f t="shared" ref="M161" si="6">IFERROR(IF(K161*100/J161&gt;100,100,IF(K161*100/J161&lt;0,0,K161*100/J161)),0)</f>
        <v>0</v>
      </c>
    </row>
    <row r="162" spans="1:13" s="456" customFormat="1" x14ac:dyDescent="0.25">
      <c r="A162" s="658"/>
      <c r="B162" s="661"/>
      <c r="C162" s="663"/>
      <c r="D162" s="663"/>
      <c r="E162" s="667"/>
      <c r="F162" s="663"/>
      <c r="G162" s="670"/>
      <c r="H162" s="33">
        <v>2017</v>
      </c>
      <c r="I162" s="322">
        <f>VLOOKUP($B161,'METAS PRODUCTO'!$B$4:$CN$718,20,FALSE)</f>
        <v>1</v>
      </c>
      <c r="J162" s="503">
        <v>1</v>
      </c>
      <c r="K162" s="503">
        <v>0</v>
      </c>
      <c r="L162" s="333">
        <f>IF(ISBLANK(K162)=FALSE,IFERROR(IF(K162*100/I164&gt;100,100,IF(K162*100/I164&lt;0,0,K162*100/I164)),0),0)</f>
        <v>0</v>
      </c>
      <c r="M162" s="333">
        <f>IF(ISBLANK(K162)=FALSE,IFERROR(IF((K162-K161)*100/(J162-J161)&gt;100,100,IF((K162-K161)*100/(J162-J161)&lt;0,0,(K162-K161)*100/(J162-J161))),0),0)</f>
        <v>0</v>
      </c>
    </row>
    <row r="163" spans="1:13" s="456" customFormat="1" x14ac:dyDescent="0.25">
      <c r="A163" s="658"/>
      <c r="B163" s="661"/>
      <c r="C163" s="663"/>
      <c r="D163" s="663"/>
      <c r="E163" s="667"/>
      <c r="F163" s="663"/>
      <c r="G163" s="670"/>
      <c r="H163" s="33">
        <v>2018</v>
      </c>
      <c r="I163" s="322">
        <f>VLOOKUP($B161,'METAS PRODUCTO'!$B$4:$CN$718,21,FALSE)</f>
        <v>1</v>
      </c>
      <c r="J163" s="503">
        <v>0</v>
      </c>
      <c r="K163" s="503"/>
      <c r="L163" s="333">
        <f>IF(ISBLANK(K163)=FALSE,IFERROR(IF(K163*100/I165&gt;100,100,IF(K163*100/I165&lt;0,0,K163*100/I165)),0),0)</f>
        <v>0</v>
      </c>
      <c r="M163" s="333">
        <f>IF(ISBLANK(K163)=FALSE,IFERROR(IF((K163-K162)*100/(J163-J162)&gt;100,100,IF((K163-K162)*100/(J163-J162)&lt;0,0,(K163-K162)*100/(J163-J162))),0),0)</f>
        <v>0</v>
      </c>
    </row>
    <row r="164" spans="1:13" s="456" customFormat="1" x14ac:dyDescent="0.25">
      <c r="A164" s="658"/>
      <c r="B164" s="661"/>
      <c r="C164" s="663"/>
      <c r="D164" s="663"/>
      <c r="E164" s="667"/>
      <c r="F164" s="663"/>
      <c r="G164" s="670"/>
      <c r="H164" s="33">
        <v>2019</v>
      </c>
      <c r="I164" s="322">
        <f>VLOOKUP($B161,'METAS PRODUCTO'!$B$4:$CN$718,22,FALSE)</f>
        <v>1</v>
      </c>
      <c r="J164" s="503"/>
      <c r="K164" s="503"/>
      <c r="L164" s="333">
        <f>IF(ISBLANK(K164)=FALSE,IFERROR(IF(K164*100/I165&gt;100,100,IF(K164*100/I165&lt;0,0,K164*100/I165)),0),0)</f>
        <v>0</v>
      </c>
      <c r="M164" s="333">
        <f>IF(ISBLANK(K164)=FALSE,IFERROR(IF((K164-K163)*100/(J164-J163)&gt;100,100,IF((K164-K163)*100/(J164-J163)&lt;0,0,(K164-K163)*100/(J164-J163))),0),0)</f>
        <v>0</v>
      </c>
    </row>
    <row r="165" spans="1:13" s="456" customFormat="1" ht="15.75" thickBot="1" x14ac:dyDescent="0.3">
      <c r="A165" s="659"/>
      <c r="B165" s="662"/>
      <c r="C165" s="664"/>
      <c r="D165" s="664"/>
      <c r="E165" s="668"/>
      <c r="F165" s="664"/>
      <c r="G165" s="671"/>
      <c r="H165" s="323" t="s">
        <v>19</v>
      </c>
      <c r="I165" s="324">
        <f>VLOOKUP($B161,'METAS PRODUCTO'!$B$4:$CN$718,18,FALSE)</f>
        <v>1</v>
      </c>
      <c r="J165" s="482"/>
      <c r="K165" s="482"/>
      <c r="L165" s="393">
        <f t="shared" ref="L165" si="7">IFERROR(IF(K165*100/I165&gt;100,100,IF(K165*100/I165&lt;0,0,K165*100/I165)),0)</f>
        <v>0</v>
      </c>
      <c r="M165" s="540">
        <f t="shared" ref="M165" si="8">IFERROR(IF(K165*100/J165&gt;100,100,IF(K165*100/J165&lt;0,0,K165*100/J165)),0)</f>
        <v>0</v>
      </c>
    </row>
    <row r="166" spans="1:13" ht="15.75" thickTop="1" x14ac:dyDescent="0.25">
      <c r="A166" s="531"/>
      <c r="B166" s="532"/>
      <c r="C166" s="532"/>
      <c r="D166" s="532"/>
      <c r="E166" s="532"/>
      <c r="F166" s="532"/>
      <c r="G166" s="532"/>
      <c r="H166" s="532"/>
      <c r="I166" s="532"/>
      <c r="J166" s="532"/>
      <c r="K166" s="532"/>
      <c r="L166" s="532"/>
      <c r="M166" s="616"/>
    </row>
    <row r="167" spans="1:13" x14ac:dyDescent="0.25">
      <c r="A167" s="531"/>
      <c r="B167" s="532"/>
      <c r="C167" s="532"/>
      <c r="D167" s="532"/>
      <c r="E167" s="532"/>
      <c r="F167" s="532"/>
      <c r="G167" s="532"/>
      <c r="H167" s="532"/>
      <c r="I167" s="532"/>
      <c r="J167" s="532"/>
      <c r="K167" s="532"/>
      <c r="L167" s="532"/>
      <c r="M167" s="532"/>
    </row>
  </sheetData>
  <sheetProtection password="E3FB" sheet="1" objects="1" scenarios="1" formatCells="0"/>
  <mergeCells count="228">
    <mergeCell ref="G156:G160"/>
    <mergeCell ref="A156:A160"/>
    <mergeCell ref="B156:B160"/>
    <mergeCell ref="C156:C160"/>
    <mergeCell ref="D156:D160"/>
    <mergeCell ref="E156:E160"/>
    <mergeCell ref="F156:F160"/>
    <mergeCell ref="G146:G150"/>
    <mergeCell ref="A151:A155"/>
    <mergeCell ref="B151:B155"/>
    <mergeCell ref="C151:C155"/>
    <mergeCell ref="D151:D155"/>
    <mergeCell ref="E151:E155"/>
    <mergeCell ref="F151:F155"/>
    <mergeCell ref="G151:G155"/>
    <mergeCell ref="A146:A150"/>
    <mergeCell ref="B146:B150"/>
    <mergeCell ref="C146:C150"/>
    <mergeCell ref="D146:D150"/>
    <mergeCell ref="E146:E150"/>
    <mergeCell ref="F146:F150"/>
    <mergeCell ref="G131:G135"/>
    <mergeCell ref="A141:A145"/>
    <mergeCell ref="B141:B145"/>
    <mergeCell ref="C141:C145"/>
    <mergeCell ref="D141:D145"/>
    <mergeCell ref="E141:E145"/>
    <mergeCell ref="F141:F145"/>
    <mergeCell ref="G141:G145"/>
    <mergeCell ref="A131:A135"/>
    <mergeCell ref="B131:B135"/>
    <mergeCell ref="C131:C135"/>
    <mergeCell ref="D131:D135"/>
    <mergeCell ref="E131:E135"/>
    <mergeCell ref="F131:F135"/>
    <mergeCell ref="A136:A140"/>
    <mergeCell ref="B136:B140"/>
    <mergeCell ref="C136:C140"/>
    <mergeCell ref="D136:D140"/>
    <mergeCell ref="E136:E140"/>
    <mergeCell ref="F136:F140"/>
    <mergeCell ref="G136:G140"/>
    <mergeCell ref="G121:G125"/>
    <mergeCell ref="A126:A130"/>
    <mergeCell ref="B126:B130"/>
    <mergeCell ref="C126:C130"/>
    <mergeCell ref="D126:D130"/>
    <mergeCell ref="E126:E130"/>
    <mergeCell ref="F126:F130"/>
    <mergeCell ref="G126:G130"/>
    <mergeCell ref="A121:A125"/>
    <mergeCell ref="B121:B125"/>
    <mergeCell ref="C121:C125"/>
    <mergeCell ref="D121:D125"/>
    <mergeCell ref="E121:E125"/>
    <mergeCell ref="F121:F125"/>
    <mergeCell ref="G111:G115"/>
    <mergeCell ref="A116:A120"/>
    <mergeCell ref="B116:B120"/>
    <mergeCell ref="C116:C120"/>
    <mergeCell ref="D116:D120"/>
    <mergeCell ref="E116:E120"/>
    <mergeCell ref="F116:F120"/>
    <mergeCell ref="G116:G120"/>
    <mergeCell ref="A111:A115"/>
    <mergeCell ref="B111:B115"/>
    <mergeCell ref="C111:C115"/>
    <mergeCell ref="D111:D115"/>
    <mergeCell ref="E111:E115"/>
    <mergeCell ref="F111:F115"/>
    <mergeCell ref="G101:G105"/>
    <mergeCell ref="A106:A110"/>
    <mergeCell ref="B106:B110"/>
    <mergeCell ref="C106:C110"/>
    <mergeCell ref="D106:D110"/>
    <mergeCell ref="E106:E110"/>
    <mergeCell ref="F106:F110"/>
    <mergeCell ref="G106:G110"/>
    <mergeCell ref="A101:A105"/>
    <mergeCell ref="B101:B105"/>
    <mergeCell ref="C101:C105"/>
    <mergeCell ref="D101:D105"/>
    <mergeCell ref="E101:E105"/>
    <mergeCell ref="F101:F105"/>
    <mergeCell ref="G91:G95"/>
    <mergeCell ref="A96:A100"/>
    <mergeCell ref="B96:B100"/>
    <mergeCell ref="C96:C100"/>
    <mergeCell ref="D96:D100"/>
    <mergeCell ref="E96:E100"/>
    <mergeCell ref="F96:F100"/>
    <mergeCell ref="G96:G100"/>
    <mergeCell ref="A91:A95"/>
    <mergeCell ref="B91:B95"/>
    <mergeCell ref="C91:C95"/>
    <mergeCell ref="D91:D95"/>
    <mergeCell ref="E91:E95"/>
    <mergeCell ref="F91:F95"/>
    <mergeCell ref="G81:G85"/>
    <mergeCell ref="A86:A90"/>
    <mergeCell ref="B86:B90"/>
    <mergeCell ref="C86:C90"/>
    <mergeCell ref="D86:D90"/>
    <mergeCell ref="E86:E90"/>
    <mergeCell ref="F86:F90"/>
    <mergeCell ref="G86:G90"/>
    <mergeCell ref="A81:A85"/>
    <mergeCell ref="B81:B85"/>
    <mergeCell ref="C81:C85"/>
    <mergeCell ref="D81:D85"/>
    <mergeCell ref="E81:E85"/>
    <mergeCell ref="F81:F85"/>
    <mergeCell ref="G71:G75"/>
    <mergeCell ref="A76:A80"/>
    <mergeCell ref="B76:B80"/>
    <mergeCell ref="C76:C80"/>
    <mergeCell ref="D76:D80"/>
    <mergeCell ref="E76:E80"/>
    <mergeCell ref="F76:F80"/>
    <mergeCell ref="G76:G80"/>
    <mergeCell ref="A71:A75"/>
    <mergeCell ref="B71:B75"/>
    <mergeCell ref="C71:C75"/>
    <mergeCell ref="D71:D75"/>
    <mergeCell ref="E71:E75"/>
    <mergeCell ref="F71:F75"/>
    <mergeCell ref="G61:G65"/>
    <mergeCell ref="A66:A70"/>
    <mergeCell ref="B66:B70"/>
    <mergeCell ref="C66:C70"/>
    <mergeCell ref="D66:D70"/>
    <mergeCell ref="E66:E70"/>
    <mergeCell ref="F66:F70"/>
    <mergeCell ref="G66:G70"/>
    <mergeCell ref="A61:A65"/>
    <mergeCell ref="B61:B65"/>
    <mergeCell ref="C61:C65"/>
    <mergeCell ref="D61:D65"/>
    <mergeCell ref="E61:E65"/>
    <mergeCell ref="F61:F65"/>
    <mergeCell ref="G51:G55"/>
    <mergeCell ref="A56:A60"/>
    <mergeCell ref="B56:B60"/>
    <mergeCell ref="C56:C60"/>
    <mergeCell ref="D56:D60"/>
    <mergeCell ref="E56:E60"/>
    <mergeCell ref="F56:F60"/>
    <mergeCell ref="G56:G60"/>
    <mergeCell ref="A51:A55"/>
    <mergeCell ref="B51:B55"/>
    <mergeCell ref="C51:C55"/>
    <mergeCell ref="D51:D55"/>
    <mergeCell ref="E51:E55"/>
    <mergeCell ref="F51:F55"/>
    <mergeCell ref="G41:G45"/>
    <mergeCell ref="A46:A50"/>
    <mergeCell ref="B46:B50"/>
    <mergeCell ref="C46:C50"/>
    <mergeCell ref="D46:D50"/>
    <mergeCell ref="E46:E50"/>
    <mergeCell ref="F46:F50"/>
    <mergeCell ref="G46:G50"/>
    <mergeCell ref="A41:A45"/>
    <mergeCell ref="B41:B45"/>
    <mergeCell ref="C41:C45"/>
    <mergeCell ref="D41:D45"/>
    <mergeCell ref="E41:E45"/>
    <mergeCell ref="F41:F45"/>
    <mergeCell ref="G31:G35"/>
    <mergeCell ref="A36:A40"/>
    <mergeCell ref="B36:B40"/>
    <mergeCell ref="C36:C40"/>
    <mergeCell ref="D36:D40"/>
    <mergeCell ref="E36:E40"/>
    <mergeCell ref="F36:F40"/>
    <mergeCell ref="G36:G40"/>
    <mergeCell ref="A31:A35"/>
    <mergeCell ref="B31:B35"/>
    <mergeCell ref="C31:C35"/>
    <mergeCell ref="D31:D35"/>
    <mergeCell ref="E31:E35"/>
    <mergeCell ref="F31:F35"/>
    <mergeCell ref="A26:A30"/>
    <mergeCell ref="B26:B30"/>
    <mergeCell ref="C26:C30"/>
    <mergeCell ref="D26:D30"/>
    <mergeCell ref="E26:E30"/>
    <mergeCell ref="F26:F30"/>
    <mergeCell ref="G26:G30"/>
    <mergeCell ref="A21:A25"/>
    <mergeCell ref="B21:B25"/>
    <mergeCell ref="C21:C25"/>
    <mergeCell ref="D21:D25"/>
    <mergeCell ref="E21:E25"/>
    <mergeCell ref="F21:F25"/>
    <mergeCell ref="F16:F20"/>
    <mergeCell ref="G16:G20"/>
    <mergeCell ref="A11:A15"/>
    <mergeCell ref="B11:B15"/>
    <mergeCell ref="C11:C15"/>
    <mergeCell ref="D11:D15"/>
    <mergeCell ref="E11:E15"/>
    <mergeCell ref="F11:F15"/>
    <mergeCell ref="G21:G25"/>
    <mergeCell ref="A161:A165"/>
    <mergeCell ref="B161:B165"/>
    <mergeCell ref="C161:C165"/>
    <mergeCell ref="D161:D165"/>
    <mergeCell ref="E161:E165"/>
    <mergeCell ref="F161:F165"/>
    <mergeCell ref="G161:G165"/>
    <mergeCell ref="L5:M5"/>
    <mergeCell ref="G2:J3"/>
    <mergeCell ref="G4:J4"/>
    <mergeCell ref="G5:I5"/>
    <mergeCell ref="C7:M7"/>
    <mergeCell ref="A9:A10"/>
    <mergeCell ref="B9:G9"/>
    <mergeCell ref="H9:M9"/>
    <mergeCell ref="G11:G15"/>
    <mergeCell ref="L2:M2"/>
    <mergeCell ref="L3:M3"/>
    <mergeCell ref="L4:M4"/>
    <mergeCell ref="A16:A20"/>
    <mergeCell ref="B16:B20"/>
    <mergeCell ref="C16:C20"/>
    <mergeCell ref="D16:D20"/>
    <mergeCell ref="E16:E20"/>
  </mergeCells>
  <conditionalFormatting sqref="L11 L21 L26 L31 L36 L41 L46 L51 L56 L61 L66 L71 L81 L86 L91 L96 L101 L106 L111 L116 L121 L126 L141 L146 L151 L156 L15:L16">
    <cfRule type="iconSet" priority="311">
      <iconSet iconSet="5Arrows">
        <cfvo type="percent" val="0"/>
        <cfvo type="num" val="25"/>
        <cfvo type="num" val="50"/>
        <cfvo type="num" val="65"/>
        <cfvo type="num" val="80"/>
      </iconSet>
    </cfRule>
  </conditionalFormatting>
  <conditionalFormatting sqref="M15:M16 M21 M26 M31 M36 M41 M46 M51 M56 M61 M66 M71 M81 M86 M91 M96 M101 M106 M111 M116 M121 M126 M141 M146 M151 M156">
    <cfRule type="iconSet" priority="310">
      <iconSet iconSet="5Arrows">
        <cfvo type="percent" val="0"/>
        <cfvo type="num" val="25"/>
        <cfvo type="num" val="50"/>
        <cfvo type="num" val="65"/>
        <cfvo type="num" val="80"/>
      </iconSet>
    </cfRule>
  </conditionalFormatting>
  <conditionalFormatting sqref="M15:M16">
    <cfRule type="iconSet" priority="309">
      <iconSet iconSet="5Arrows">
        <cfvo type="percent" val="0"/>
        <cfvo type="num" val="25"/>
        <cfvo type="num" val="50"/>
        <cfvo type="num" val="65"/>
        <cfvo type="num" val="80"/>
      </iconSet>
    </cfRule>
  </conditionalFormatting>
  <conditionalFormatting sqref="L20">
    <cfRule type="iconSet" priority="308">
      <iconSet iconSet="5Arrows">
        <cfvo type="percent" val="0"/>
        <cfvo type="num" val="25"/>
        <cfvo type="num" val="50"/>
        <cfvo type="num" val="65"/>
        <cfvo type="num" val="80"/>
      </iconSet>
    </cfRule>
  </conditionalFormatting>
  <conditionalFormatting sqref="M20">
    <cfRule type="iconSet" priority="307">
      <iconSet iconSet="5Arrows">
        <cfvo type="percent" val="0"/>
        <cfvo type="num" val="25"/>
        <cfvo type="num" val="50"/>
        <cfvo type="num" val="65"/>
        <cfvo type="num" val="80"/>
      </iconSet>
    </cfRule>
  </conditionalFormatting>
  <conditionalFormatting sqref="M20">
    <cfRule type="iconSet" priority="306">
      <iconSet iconSet="5Arrows">
        <cfvo type="percent" val="0"/>
        <cfvo type="num" val="25"/>
        <cfvo type="num" val="50"/>
        <cfvo type="num" val="65"/>
        <cfvo type="num" val="80"/>
      </iconSet>
    </cfRule>
  </conditionalFormatting>
  <conditionalFormatting sqref="L25">
    <cfRule type="iconSet" priority="305">
      <iconSet iconSet="5Arrows">
        <cfvo type="percent" val="0"/>
        <cfvo type="num" val="25"/>
        <cfvo type="num" val="50"/>
        <cfvo type="num" val="65"/>
        <cfvo type="num" val="80"/>
      </iconSet>
    </cfRule>
  </conditionalFormatting>
  <conditionalFormatting sqref="M25">
    <cfRule type="iconSet" priority="304">
      <iconSet iconSet="5Arrows">
        <cfvo type="percent" val="0"/>
        <cfvo type="num" val="25"/>
        <cfvo type="num" val="50"/>
        <cfvo type="num" val="65"/>
        <cfvo type="num" val="80"/>
      </iconSet>
    </cfRule>
  </conditionalFormatting>
  <conditionalFormatting sqref="M25">
    <cfRule type="iconSet" priority="303">
      <iconSet iconSet="5Arrows">
        <cfvo type="percent" val="0"/>
        <cfvo type="num" val="25"/>
        <cfvo type="num" val="50"/>
        <cfvo type="num" val="65"/>
        <cfvo type="num" val="80"/>
      </iconSet>
    </cfRule>
  </conditionalFormatting>
  <conditionalFormatting sqref="L30">
    <cfRule type="iconSet" priority="302">
      <iconSet iconSet="5Arrows">
        <cfvo type="percent" val="0"/>
        <cfvo type="num" val="25"/>
        <cfvo type="num" val="50"/>
        <cfvo type="num" val="65"/>
        <cfvo type="num" val="80"/>
      </iconSet>
    </cfRule>
  </conditionalFormatting>
  <conditionalFormatting sqref="M30">
    <cfRule type="iconSet" priority="301">
      <iconSet iconSet="5Arrows">
        <cfvo type="percent" val="0"/>
        <cfvo type="num" val="25"/>
        <cfvo type="num" val="50"/>
        <cfvo type="num" val="65"/>
        <cfvo type="num" val="80"/>
      </iconSet>
    </cfRule>
  </conditionalFormatting>
  <conditionalFormatting sqref="M30">
    <cfRule type="iconSet" priority="300">
      <iconSet iconSet="5Arrows">
        <cfvo type="percent" val="0"/>
        <cfvo type="num" val="25"/>
        <cfvo type="num" val="50"/>
        <cfvo type="num" val="65"/>
        <cfvo type="num" val="80"/>
      </iconSet>
    </cfRule>
  </conditionalFormatting>
  <conditionalFormatting sqref="L35">
    <cfRule type="iconSet" priority="296">
      <iconSet iconSet="5Arrows">
        <cfvo type="percent" val="0"/>
        <cfvo type="num" val="25"/>
        <cfvo type="num" val="50"/>
        <cfvo type="num" val="65"/>
        <cfvo type="num" val="80"/>
      </iconSet>
    </cfRule>
  </conditionalFormatting>
  <conditionalFormatting sqref="M35">
    <cfRule type="iconSet" priority="295">
      <iconSet iconSet="5Arrows">
        <cfvo type="percent" val="0"/>
        <cfvo type="num" val="25"/>
        <cfvo type="num" val="50"/>
        <cfvo type="num" val="65"/>
        <cfvo type="num" val="80"/>
      </iconSet>
    </cfRule>
  </conditionalFormatting>
  <conditionalFormatting sqref="M35">
    <cfRule type="iconSet" priority="294">
      <iconSet iconSet="5Arrows">
        <cfvo type="percent" val="0"/>
        <cfvo type="num" val="25"/>
        <cfvo type="num" val="50"/>
        <cfvo type="num" val="65"/>
        <cfvo type="num" val="80"/>
      </iconSet>
    </cfRule>
  </conditionalFormatting>
  <conditionalFormatting sqref="L40">
    <cfRule type="iconSet" priority="293">
      <iconSet iconSet="5Arrows">
        <cfvo type="percent" val="0"/>
        <cfvo type="num" val="25"/>
        <cfvo type="num" val="50"/>
        <cfvo type="num" val="65"/>
        <cfvo type="num" val="80"/>
      </iconSet>
    </cfRule>
  </conditionalFormatting>
  <conditionalFormatting sqref="M40">
    <cfRule type="iconSet" priority="292">
      <iconSet iconSet="5Arrows">
        <cfvo type="percent" val="0"/>
        <cfvo type="num" val="25"/>
        <cfvo type="num" val="50"/>
        <cfvo type="num" val="65"/>
        <cfvo type="num" val="80"/>
      </iconSet>
    </cfRule>
  </conditionalFormatting>
  <conditionalFormatting sqref="M40">
    <cfRule type="iconSet" priority="291">
      <iconSet iconSet="5Arrows">
        <cfvo type="percent" val="0"/>
        <cfvo type="num" val="25"/>
        <cfvo type="num" val="50"/>
        <cfvo type="num" val="65"/>
        <cfvo type="num" val="80"/>
      </iconSet>
    </cfRule>
  </conditionalFormatting>
  <conditionalFormatting sqref="L45">
    <cfRule type="iconSet" priority="290">
      <iconSet iconSet="5Arrows">
        <cfvo type="percent" val="0"/>
        <cfvo type="num" val="25"/>
        <cfvo type="num" val="50"/>
        <cfvo type="num" val="65"/>
        <cfvo type="num" val="80"/>
      </iconSet>
    </cfRule>
  </conditionalFormatting>
  <conditionalFormatting sqref="M45">
    <cfRule type="iconSet" priority="289">
      <iconSet iconSet="5Arrows">
        <cfvo type="percent" val="0"/>
        <cfvo type="num" val="25"/>
        <cfvo type="num" val="50"/>
        <cfvo type="num" val="65"/>
        <cfvo type="num" val="80"/>
      </iconSet>
    </cfRule>
  </conditionalFormatting>
  <conditionalFormatting sqref="M45">
    <cfRule type="iconSet" priority="288">
      <iconSet iconSet="5Arrows">
        <cfvo type="percent" val="0"/>
        <cfvo type="num" val="25"/>
        <cfvo type="num" val="50"/>
        <cfvo type="num" val="65"/>
        <cfvo type="num" val="80"/>
      </iconSet>
    </cfRule>
  </conditionalFormatting>
  <conditionalFormatting sqref="L50">
    <cfRule type="iconSet" priority="287">
      <iconSet iconSet="5Arrows">
        <cfvo type="percent" val="0"/>
        <cfvo type="num" val="25"/>
        <cfvo type="num" val="50"/>
        <cfvo type="num" val="65"/>
        <cfvo type="num" val="80"/>
      </iconSet>
    </cfRule>
  </conditionalFormatting>
  <conditionalFormatting sqref="M50">
    <cfRule type="iconSet" priority="286">
      <iconSet iconSet="5Arrows">
        <cfvo type="percent" val="0"/>
        <cfvo type="num" val="25"/>
        <cfvo type="num" val="50"/>
        <cfvo type="num" val="65"/>
        <cfvo type="num" val="80"/>
      </iconSet>
    </cfRule>
  </conditionalFormatting>
  <conditionalFormatting sqref="M50">
    <cfRule type="iconSet" priority="285">
      <iconSet iconSet="5Arrows">
        <cfvo type="percent" val="0"/>
        <cfvo type="num" val="25"/>
        <cfvo type="num" val="50"/>
        <cfvo type="num" val="65"/>
        <cfvo type="num" val="80"/>
      </iconSet>
    </cfRule>
  </conditionalFormatting>
  <conditionalFormatting sqref="L55">
    <cfRule type="iconSet" priority="284">
      <iconSet iconSet="5Arrows">
        <cfvo type="percent" val="0"/>
        <cfvo type="num" val="25"/>
        <cfvo type="num" val="50"/>
        <cfvo type="num" val="65"/>
        <cfvo type="num" val="80"/>
      </iconSet>
    </cfRule>
  </conditionalFormatting>
  <conditionalFormatting sqref="M55">
    <cfRule type="iconSet" priority="283">
      <iconSet iconSet="5Arrows">
        <cfvo type="percent" val="0"/>
        <cfvo type="num" val="25"/>
        <cfvo type="num" val="50"/>
        <cfvo type="num" val="65"/>
        <cfvo type="num" val="80"/>
      </iconSet>
    </cfRule>
  </conditionalFormatting>
  <conditionalFormatting sqref="M55">
    <cfRule type="iconSet" priority="282">
      <iconSet iconSet="5Arrows">
        <cfvo type="percent" val="0"/>
        <cfvo type="num" val="25"/>
        <cfvo type="num" val="50"/>
        <cfvo type="num" val="65"/>
        <cfvo type="num" val="80"/>
      </iconSet>
    </cfRule>
  </conditionalFormatting>
  <conditionalFormatting sqref="L60">
    <cfRule type="iconSet" priority="281">
      <iconSet iconSet="5Arrows">
        <cfvo type="percent" val="0"/>
        <cfvo type="num" val="25"/>
        <cfvo type="num" val="50"/>
        <cfvo type="num" val="65"/>
        <cfvo type="num" val="80"/>
      </iconSet>
    </cfRule>
  </conditionalFormatting>
  <conditionalFormatting sqref="M60">
    <cfRule type="iconSet" priority="280">
      <iconSet iconSet="5Arrows">
        <cfvo type="percent" val="0"/>
        <cfvo type="num" val="25"/>
        <cfvo type="num" val="50"/>
        <cfvo type="num" val="65"/>
        <cfvo type="num" val="80"/>
      </iconSet>
    </cfRule>
  </conditionalFormatting>
  <conditionalFormatting sqref="M60">
    <cfRule type="iconSet" priority="279">
      <iconSet iconSet="5Arrows">
        <cfvo type="percent" val="0"/>
        <cfvo type="num" val="25"/>
        <cfvo type="num" val="50"/>
        <cfvo type="num" val="65"/>
        <cfvo type="num" val="80"/>
      </iconSet>
    </cfRule>
  </conditionalFormatting>
  <conditionalFormatting sqref="L65">
    <cfRule type="iconSet" priority="278">
      <iconSet iconSet="5Arrows">
        <cfvo type="percent" val="0"/>
        <cfvo type="num" val="25"/>
        <cfvo type="num" val="50"/>
        <cfvo type="num" val="65"/>
        <cfvo type="num" val="80"/>
      </iconSet>
    </cfRule>
  </conditionalFormatting>
  <conditionalFormatting sqref="M65">
    <cfRule type="iconSet" priority="277">
      <iconSet iconSet="5Arrows">
        <cfvo type="percent" val="0"/>
        <cfvo type="num" val="25"/>
        <cfvo type="num" val="50"/>
        <cfvo type="num" val="65"/>
        <cfvo type="num" val="80"/>
      </iconSet>
    </cfRule>
  </conditionalFormatting>
  <conditionalFormatting sqref="M65">
    <cfRule type="iconSet" priority="276">
      <iconSet iconSet="5Arrows">
        <cfvo type="percent" val="0"/>
        <cfvo type="num" val="25"/>
        <cfvo type="num" val="50"/>
        <cfvo type="num" val="65"/>
        <cfvo type="num" val="80"/>
      </iconSet>
    </cfRule>
  </conditionalFormatting>
  <conditionalFormatting sqref="L70">
    <cfRule type="iconSet" priority="275">
      <iconSet iconSet="5Arrows">
        <cfvo type="percent" val="0"/>
        <cfvo type="num" val="25"/>
        <cfvo type="num" val="50"/>
        <cfvo type="num" val="65"/>
        <cfvo type="num" val="80"/>
      </iconSet>
    </cfRule>
  </conditionalFormatting>
  <conditionalFormatting sqref="M70">
    <cfRule type="iconSet" priority="274">
      <iconSet iconSet="5Arrows">
        <cfvo type="percent" val="0"/>
        <cfvo type="num" val="25"/>
        <cfvo type="num" val="50"/>
        <cfvo type="num" val="65"/>
        <cfvo type="num" val="80"/>
      </iconSet>
    </cfRule>
  </conditionalFormatting>
  <conditionalFormatting sqref="M70">
    <cfRule type="iconSet" priority="273">
      <iconSet iconSet="5Arrows">
        <cfvo type="percent" val="0"/>
        <cfvo type="num" val="25"/>
        <cfvo type="num" val="50"/>
        <cfvo type="num" val="65"/>
        <cfvo type="num" val="80"/>
      </iconSet>
    </cfRule>
  </conditionalFormatting>
  <conditionalFormatting sqref="L75">
    <cfRule type="iconSet" priority="272">
      <iconSet iconSet="5Arrows">
        <cfvo type="percent" val="0"/>
        <cfvo type="num" val="25"/>
        <cfvo type="num" val="50"/>
        <cfvo type="num" val="65"/>
        <cfvo type="num" val="80"/>
      </iconSet>
    </cfRule>
  </conditionalFormatting>
  <conditionalFormatting sqref="M75">
    <cfRule type="iconSet" priority="271">
      <iconSet iconSet="5Arrows">
        <cfvo type="percent" val="0"/>
        <cfvo type="num" val="25"/>
        <cfvo type="num" val="50"/>
        <cfvo type="num" val="65"/>
        <cfvo type="num" val="80"/>
      </iconSet>
    </cfRule>
  </conditionalFormatting>
  <conditionalFormatting sqref="M75">
    <cfRule type="iconSet" priority="270">
      <iconSet iconSet="5Arrows">
        <cfvo type="percent" val="0"/>
        <cfvo type="num" val="25"/>
        <cfvo type="num" val="50"/>
        <cfvo type="num" val="65"/>
        <cfvo type="num" val="80"/>
      </iconSet>
    </cfRule>
  </conditionalFormatting>
  <conditionalFormatting sqref="L80">
    <cfRule type="iconSet" priority="269">
      <iconSet iconSet="5Arrows">
        <cfvo type="percent" val="0"/>
        <cfvo type="num" val="25"/>
        <cfvo type="num" val="50"/>
        <cfvo type="num" val="65"/>
        <cfvo type="num" val="80"/>
      </iconSet>
    </cfRule>
  </conditionalFormatting>
  <conditionalFormatting sqref="M80">
    <cfRule type="iconSet" priority="268">
      <iconSet iconSet="5Arrows">
        <cfvo type="percent" val="0"/>
        <cfvo type="num" val="25"/>
        <cfvo type="num" val="50"/>
        <cfvo type="num" val="65"/>
        <cfvo type="num" val="80"/>
      </iconSet>
    </cfRule>
  </conditionalFormatting>
  <conditionalFormatting sqref="M80">
    <cfRule type="iconSet" priority="267">
      <iconSet iconSet="5Arrows">
        <cfvo type="percent" val="0"/>
        <cfvo type="num" val="25"/>
        <cfvo type="num" val="50"/>
        <cfvo type="num" val="65"/>
        <cfvo type="num" val="80"/>
      </iconSet>
    </cfRule>
  </conditionalFormatting>
  <conditionalFormatting sqref="L85">
    <cfRule type="iconSet" priority="266">
      <iconSet iconSet="5Arrows">
        <cfvo type="percent" val="0"/>
        <cfvo type="num" val="25"/>
        <cfvo type="num" val="50"/>
        <cfvo type="num" val="65"/>
        <cfvo type="num" val="80"/>
      </iconSet>
    </cfRule>
  </conditionalFormatting>
  <conditionalFormatting sqref="M85">
    <cfRule type="iconSet" priority="265">
      <iconSet iconSet="5Arrows">
        <cfvo type="percent" val="0"/>
        <cfvo type="num" val="25"/>
        <cfvo type="num" val="50"/>
        <cfvo type="num" val="65"/>
        <cfvo type="num" val="80"/>
      </iconSet>
    </cfRule>
  </conditionalFormatting>
  <conditionalFormatting sqref="M85">
    <cfRule type="iconSet" priority="264">
      <iconSet iconSet="5Arrows">
        <cfvo type="percent" val="0"/>
        <cfvo type="num" val="25"/>
        <cfvo type="num" val="50"/>
        <cfvo type="num" val="65"/>
        <cfvo type="num" val="80"/>
      </iconSet>
    </cfRule>
  </conditionalFormatting>
  <conditionalFormatting sqref="L90">
    <cfRule type="iconSet" priority="263">
      <iconSet iconSet="5Arrows">
        <cfvo type="percent" val="0"/>
        <cfvo type="num" val="25"/>
        <cfvo type="num" val="50"/>
        <cfvo type="num" val="65"/>
        <cfvo type="num" val="80"/>
      </iconSet>
    </cfRule>
  </conditionalFormatting>
  <conditionalFormatting sqref="M90">
    <cfRule type="iconSet" priority="262">
      <iconSet iconSet="5Arrows">
        <cfvo type="percent" val="0"/>
        <cfvo type="num" val="25"/>
        <cfvo type="num" val="50"/>
        <cfvo type="num" val="65"/>
        <cfvo type="num" val="80"/>
      </iconSet>
    </cfRule>
  </conditionalFormatting>
  <conditionalFormatting sqref="M90">
    <cfRule type="iconSet" priority="261">
      <iconSet iconSet="5Arrows">
        <cfvo type="percent" val="0"/>
        <cfvo type="num" val="25"/>
        <cfvo type="num" val="50"/>
        <cfvo type="num" val="65"/>
        <cfvo type="num" val="80"/>
      </iconSet>
    </cfRule>
  </conditionalFormatting>
  <conditionalFormatting sqref="L95">
    <cfRule type="iconSet" priority="260">
      <iconSet iconSet="5Arrows">
        <cfvo type="percent" val="0"/>
        <cfvo type="num" val="25"/>
        <cfvo type="num" val="50"/>
        <cfvo type="num" val="65"/>
        <cfvo type="num" val="80"/>
      </iconSet>
    </cfRule>
  </conditionalFormatting>
  <conditionalFormatting sqref="M95">
    <cfRule type="iconSet" priority="259">
      <iconSet iconSet="5Arrows">
        <cfvo type="percent" val="0"/>
        <cfvo type="num" val="25"/>
        <cfvo type="num" val="50"/>
        <cfvo type="num" val="65"/>
        <cfvo type="num" val="80"/>
      </iconSet>
    </cfRule>
  </conditionalFormatting>
  <conditionalFormatting sqref="M95">
    <cfRule type="iconSet" priority="258">
      <iconSet iconSet="5Arrows">
        <cfvo type="percent" val="0"/>
        <cfvo type="num" val="25"/>
        <cfvo type="num" val="50"/>
        <cfvo type="num" val="65"/>
        <cfvo type="num" val="80"/>
      </iconSet>
    </cfRule>
  </conditionalFormatting>
  <conditionalFormatting sqref="L100">
    <cfRule type="iconSet" priority="257">
      <iconSet iconSet="5Arrows">
        <cfvo type="percent" val="0"/>
        <cfvo type="num" val="25"/>
        <cfvo type="num" val="50"/>
        <cfvo type="num" val="65"/>
        <cfvo type="num" val="80"/>
      </iconSet>
    </cfRule>
  </conditionalFormatting>
  <conditionalFormatting sqref="M100">
    <cfRule type="iconSet" priority="256">
      <iconSet iconSet="5Arrows">
        <cfvo type="percent" val="0"/>
        <cfvo type="num" val="25"/>
        <cfvo type="num" val="50"/>
        <cfvo type="num" val="65"/>
        <cfvo type="num" val="80"/>
      </iconSet>
    </cfRule>
  </conditionalFormatting>
  <conditionalFormatting sqref="M100">
    <cfRule type="iconSet" priority="255">
      <iconSet iconSet="5Arrows">
        <cfvo type="percent" val="0"/>
        <cfvo type="num" val="25"/>
        <cfvo type="num" val="50"/>
        <cfvo type="num" val="65"/>
        <cfvo type="num" val="80"/>
      </iconSet>
    </cfRule>
  </conditionalFormatting>
  <conditionalFormatting sqref="L105">
    <cfRule type="iconSet" priority="254">
      <iconSet iconSet="5Arrows">
        <cfvo type="percent" val="0"/>
        <cfvo type="num" val="25"/>
        <cfvo type="num" val="50"/>
        <cfvo type="num" val="65"/>
        <cfvo type="num" val="80"/>
      </iconSet>
    </cfRule>
  </conditionalFormatting>
  <conditionalFormatting sqref="M105">
    <cfRule type="iconSet" priority="253">
      <iconSet iconSet="5Arrows">
        <cfvo type="percent" val="0"/>
        <cfvo type="num" val="25"/>
        <cfvo type="num" val="50"/>
        <cfvo type="num" val="65"/>
        <cfvo type="num" val="80"/>
      </iconSet>
    </cfRule>
  </conditionalFormatting>
  <conditionalFormatting sqref="M105">
    <cfRule type="iconSet" priority="252">
      <iconSet iconSet="5Arrows">
        <cfvo type="percent" val="0"/>
        <cfvo type="num" val="25"/>
        <cfvo type="num" val="50"/>
        <cfvo type="num" val="65"/>
        <cfvo type="num" val="80"/>
      </iconSet>
    </cfRule>
  </conditionalFormatting>
  <conditionalFormatting sqref="L110">
    <cfRule type="iconSet" priority="251">
      <iconSet iconSet="5Arrows">
        <cfvo type="percent" val="0"/>
        <cfvo type="num" val="25"/>
        <cfvo type="num" val="50"/>
        <cfvo type="num" val="65"/>
        <cfvo type="num" val="80"/>
      </iconSet>
    </cfRule>
  </conditionalFormatting>
  <conditionalFormatting sqref="M110">
    <cfRule type="iconSet" priority="250">
      <iconSet iconSet="5Arrows">
        <cfvo type="percent" val="0"/>
        <cfvo type="num" val="25"/>
        <cfvo type="num" val="50"/>
        <cfvo type="num" val="65"/>
        <cfvo type="num" val="80"/>
      </iconSet>
    </cfRule>
  </conditionalFormatting>
  <conditionalFormatting sqref="M110">
    <cfRule type="iconSet" priority="249">
      <iconSet iconSet="5Arrows">
        <cfvo type="percent" val="0"/>
        <cfvo type="num" val="25"/>
        <cfvo type="num" val="50"/>
        <cfvo type="num" val="65"/>
        <cfvo type="num" val="80"/>
      </iconSet>
    </cfRule>
  </conditionalFormatting>
  <conditionalFormatting sqref="L115">
    <cfRule type="iconSet" priority="248">
      <iconSet iconSet="5Arrows">
        <cfvo type="percent" val="0"/>
        <cfvo type="num" val="25"/>
        <cfvo type="num" val="50"/>
        <cfvo type="num" val="65"/>
        <cfvo type="num" val="80"/>
      </iconSet>
    </cfRule>
  </conditionalFormatting>
  <conditionalFormatting sqref="M115">
    <cfRule type="iconSet" priority="247">
      <iconSet iconSet="5Arrows">
        <cfvo type="percent" val="0"/>
        <cfvo type="num" val="25"/>
        <cfvo type="num" val="50"/>
        <cfvo type="num" val="65"/>
        <cfvo type="num" val="80"/>
      </iconSet>
    </cfRule>
  </conditionalFormatting>
  <conditionalFormatting sqref="M115">
    <cfRule type="iconSet" priority="246">
      <iconSet iconSet="5Arrows">
        <cfvo type="percent" val="0"/>
        <cfvo type="num" val="25"/>
        <cfvo type="num" val="50"/>
        <cfvo type="num" val="65"/>
        <cfvo type="num" val="80"/>
      </iconSet>
    </cfRule>
  </conditionalFormatting>
  <conditionalFormatting sqref="L120">
    <cfRule type="iconSet" priority="245">
      <iconSet iconSet="5Arrows">
        <cfvo type="percent" val="0"/>
        <cfvo type="num" val="25"/>
        <cfvo type="num" val="50"/>
        <cfvo type="num" val="65"/>
        <cfvo type="num" val="80"/>
      </iconSet>
    </cfRule>
  </conditionalFormatting>
  <conditionalFormatting sqref="M120">
    <cfRule type="iconSet" priority="244">
      <iconSet iconSet="5Arrows">
        <cfvo type="percent" val="0"/>
        <cfvo type="num" val="25"/>
        <cfvo type="num" val="50"/>
        <cfvo type="num" val="65"/>
        <cfvo type="num" val="80"/>
      </iconSet>
    </cfRule>
  </conditionalFormatting>
  <conditionalFormatting sqref="M120">
    <cfRule type="iconSet" priority="243">
      <iconSet iconSet="5Arrows">
        <cfvo type="percent" val="0"/>
        <cfvo type="num" val="25"/>
        <cfvo type="num" val="50"/>
        <cfvo type="num" val="65"/>
        <cfvo type="num" val="80"/>
      </iconSet>
    </cfRule>
  </conditionalFormatting>
  <conditionalFormatting sqref="L125">
    <cfRule type="iconSet" priority="242">
      <iconSet iconSet="5Arrows">
        <cfvo type="percent" val="0"/>
        <cfvo type="num" val="25"/>
        <cfvo type="num" val="50"/>
        <cfvo type="num" val="65"/>
        <cfvo type="num" val="80"/>
      </iconSet>
    </cfRule>
  </conditionalFormatting>
  <conditionalFormatting sqref="M125">
    <cfRule type="iconSet" priority="241">
      <iconSet iconSet="5Arrows">
        <cfvo type="percent" val="0"/>
        <cfvo type="num" val="25"/>
        <cfvo type="num" val="50"/>
        <cfvo type="num" val="65"/>
        <cfvo type="num" val="80"/>
      </iconSet>
    </cfRule>
  </conditionalFormatting>
  <conditionalFormatting sqref="M125">
    <cfRule type="iconSet" priority="240">
      <iconSet iconSet="5Arrows">
        <cfvo type="percent" val="0"/>
        <cfvo type="num" val="25"/>
        <cfvo type="num" val="50"/>
        <cfvo type="num" val="65"/>
        <cfvo type="num" val="80"/>
      </iconSet>
    </cfRule>
  </conditionalFormatting>
  <conditionalFormatting sqref="L130">
    <cfRule type="iconSet" priority="239">
      <iconSet iconSet="5Arrows">
        <cfvo type="percent" val="0"/>
        <cfvo type="num" val="25"/>
        <cfvo type="num" val="50"/>
        <cfvo type="num" val="65"/>
        <cfvo type="num" val="80"/>
      </iconSet>
    </cfRule>
  </conditionalFormatting>
  <conditionalFormatting sqref="M130">
    <cfRule type="iconSet" priority="238">
      <iconSet iconSet="5Arrows">
        <cfvo type="percent" val="0"/>
        <cfvo type="num" val="25"/>
        <cfvo type="num" val="50"/>
        <cfvo type="num" val="65"/>
        <cfvo type="num" val="80"/>
      </iconSet>
    </cfRule>
  </conditionalFormatting>
  <conditionalFormatting sqref="M130">
    <cfRule type="iconSet" priority="237">
      <iconSet iconSet="5Arrows">
        <cfvo type="percent" val="0"/>
        <cfvo type="num" val="25"/>
        <cfvo type="num" val="50"/>
        <cfvo type="num" val="65"/>
        <cfvo type="num" val="80"/>
      </iconSet>
    </cfRule>
  </conditionalFormatting>
  <conditionalFormatting sqref="L135 L140">
    <cfRule type="iconSet" priority="236">
      <iconSet iconSet="5Arrows">
        <cfvo type="percent" val="0"/>
        <cfvo type="num" val="25"/>
        <cfvo type="num" val="50"/>
        <cfvo type="num" val="65"/>
        <cfvo type="num" val="80"/>
      </iconSet>
    </cfRule>
  </conditionalFormatting>
  <conditionalFormatting sqref="M135:M136 M140">
    <cfRule type="iconSet" priority="235">
      <iconSet iconSet="5Arrows">
        <cfvo type="percent" val="0"/>
        <cfvo type="num" val="25"/>
        <cfvo type="num" val="50"/>
        <cfvo type="num" val="65"/>
        <cfvo type="num" val="80"/>
      </iconSet>
    </cfRule>
  </conditionalFormatting>
  <conditionalFormatting sqref="M135:M136 M140">
    <cfRule type="iconSet" priority="234">
      <iconSet iconSet="5Arrows">
        <cfvo type="percent" val="0"/>
        <cfvo type="num" val="25"/>
        <cfvo type="num" val="50"/>
        <cfvo type="num" val="65"/>
        <cfvo type="num" val="80"/>
      </iconSet>
    </cfRule>
  </conditionalFormatting>
  <conditionalFormatting sqref="L145">
    <cfRule type="iconSet" priority="233">
      <iconSet iconSet="5Arrows">
        <cfvo type="percent" val="0"/>
        <cfvo type="num" val="25"/>
        <cfvo type="num" val="50"/>
        <cfvo type="num" val="65"/>
        <cfvo type="num" val="80"/>
      </iconSet>
    </cfRule>
  </conditionalFormatting>
  <conditionalFormatting sqref="M145">
    <cfRule type="iconSet" priority="232">
      <iconSet iconSet="5Arrows">
        <cfvo type="percent" val="0"/>
        <cfvo type="num" val="25"/>
        <cfvo type="num" val="50"/>
        <cfvo type="num" val="65"/>
        <cfvo type="num" val="80"/>
      </iconSet>
    </cfRule>
  </conditionalFormatting>
  <conditionalFormatting sqref="M145">
    <cfRule type="iconSet" priority="231">
      <iconSet iconSet="5Arrows">
        <cfvo type="percent" val="0"/>
        <cfvo type="num" val="25"/>
        <cfvo type="num" val="50"/>
        <cfvo type="num" val="65"/>
        <cfvo type="num" val="80"/>
      </iconSet>
    </cfRule>
  </conditionalFormatting>
  <conditionalFormatting sqref="L150">
    <cfRule type="iconSet" priority="230">
      <iconSet iconSet="5Arrows">
        <cfvo type="percent" val="0"/>
        <cfvo type="num" val="25"/>
        <cfvo type="num" val="50"/>
        <cfvo type="num" val="65"/>
        <cfvo type="num" val="80"/>
      </iconSet>
    </cfRule>
  </conditionalFormatting>
  <conditionalFormatting sqref="M150">
    <cfRule type="iconSet" priority="229">
      <iconSet iconSet="5Arrows">
        <cfvo type="percent" val="0"/>
        <cfvo type="num" val="25"/>
        <cfvo type="num" val="50"/>
        <cfvo type="num" val="65"/>
        <cfvo type="num" val="80"/>
      </iconSet>
    </cfRule>
  </conditionalFormatting>
  <conditionalFormatting sqref="M150">
    <cfRule type="iconSet" priority="228">
      <iconSet iconSet="5Arrows">
        <cfvo type="percent" val="0"/>
        <cfvo type="num" val="25"/>
        <cfvo type="num" val="50"/>
        <cfvo type="num" val="65"/>
        <cfvo type="num" val="80"/>
      </iconSet>
    </cfRule>
  </conditionalFormatting>
  <conditionalFormatting sqref="L155">
    <cfRule type="iconSet" priority="227">
      <iconSet iconSet="5Arrows">
        <cfvo type="percent" val="0"/>
        <cfvo type="num" val="25"/>
        <cfvo type="num" val="50"/>
        <cfvo type="num" val="65"/>
        <cfvo type="num" val="80"/>
      </iconSet>
    </cfRule>
  </conditionalFormatting>
  <conditionalFormatting sqref="M155">
    <cfRule type="iconSet" priority="226">
      <iconSet iconSet="5Arrows">
        <cfvo type="percent" val="0"/>
        <cfvo type="num" val="25"/>
        <cfvo type="num" val="50"/>
        <cfvo type="num" val="65"/>
        <cfvo type="num" val="80"/>
      </iconSet>
    </cfRule>
  </conditionalFormatting>
  <conditionalFormatting sqref="M155">
    <cfRule type="iconSet" priority="225">
      <iconSet iconSet="5Arrows">
        <cfvo type="percent" val="0"/>
        <cfvo type="num" val="25"/>
        <cfvo type="num" val="50"/>
        <cfvo type="num" val="65"/>
        <cfvo type="num" val="80"/>
      </iconSet>
    </cfRule>
  </conditionalFormatting>
  <conditionalFormatting sqref="L160">
    <cfRule type="iconSet" priority="224">
      <iconSet iconSet="5Arrows">
        <cfvo type="percent" val="0"/>
        <cfvo type="num" val="25"/>
        <cfvo type="num" val="50"/>
        <cfvo type="num" val="65"/>
        <cfvo type="num" val="80"/>
      </iconSet>
    </cfRule>
  </conditionalFormatting>
  <conditionalFormatting sqref="M160">
    <cfRule type="iconSet" priority="223">
      <iconSet iconSet="5Arrows">
        <cfvo type="percent" val="0"/>
        <cfvo type="num" val="25"/>
        <cfvo type="num" val="50"/>
        <cfvo type="num" val="65"/>
        <cfvo type="num" val="80"/>
      </iconSet>
    </cfRule>
  </conditionalFormatting>
  <conditionalFormatting sqref="M160">
    <cfRule type="iconSet" priority="222">
      <iconSet iconSet="5Arrows">
        <cfvo type="percent" val="0"/>
        <cfvo type="num" val="25"/>
        <cfvo type="num" val="50"/>
        <cfvo type="num" val="65"/>
        <cfvo type="num" val="80"/>
      </iconSet>
    </cfRule>
  </conditionalFormatting>
  <conditionalFormatting sqref="L136">
    <cfRule type="iconSet" priority="221">
      <iconSet iconSet="5Arrows">
        <cfvo type="percent" val="0"/>
        <cfvo type="num" val="25"/>
        <cfvo type="num" val="50"/>
        <cfvo type="num" val="65"/>
        <cfvo type="num" val="80"/>
      </iconSet>
    </cfRule>
  </conditionalFormatting>
  <conditionalFormatting sqref="L22">
    <cfRule type="iconSet" priority="214">
      <iconSet iconSet="5Arrows">
        <cfvo type="percent" val="0"/>
        <cfvo type="num" val="25"/>
        <cfvo type="num" val="50"/>
        <cfvo type="num" val="65"/>
        <cfvo type="num" val="80"/>
      </iconSet>
    </cfRule>
  </conditionalFormatting>
  <conditionalFormatting sqref="L23">
    <cfRule type="iconSet" priority="213">
      <iconSet iconSet="5Arrows">
        <cfvo type="percent" val="0"/>
        <cfvo type="num" val="25"/>
        <cfvo type="num" val="50"/>
        <cfvo type="num" val="65"/>
        <cfvo type="num" val="80"/>
      </iconSet>
    </cfRule>
  </conditionalFormatting>
  <conditionalFormatting sqref="L24">
    <cfRule type="iconSet" priority="212">
      <iconSet iconSet="5Arrows">
        <cfvo type="percent" val="0"/>
        <cfvo type="num" val="25"/>
        <cfvo type="num" val="50"/>
        <cfvo type="num" val="65"/>
        <cfvo type="num" val="80"/>
      </iconSet>
    </cfRule>
  </conditionalFormatting>
  <conditionalFormatting sqref="L27">
    <cfRule type="iconSet" priority="211">
      <iconSet iconSet="5Arrows">
        <cfvo type="percent" val="0"/>
        <cfvo type="num" val="25"/>
        <cfvo type="num" val="50"/>
        <cfvo type="num" val="65"/>
        <cfvo type="num" val="80"/>
      </iconSet>
    </cfRule>
  </conditionalFormatting>
  <conditionalFormatting sqref="L28">
    <cfRule type="iconSet" priority="210">
      <iconSet iconSet="5Arrows">
        <cfvo type="percent" val="0"/>
        <cfvo type="num" val="25"/>
        <cfvo type="num" val="50"/>
        <cfvo type="num" val="65"/>
        <cfvo type="num" val="80"/>
      </iconSet>
    </cfRule>
  </conditionalFormatting>
  <conditionalFormatting sqref="L29">
    <cfRule type="iconSet" priority="209">
      <iconSet iconSet="5Arrows">
        <cfvo type="percent" val="0"/>
        <cfvo type="num" val="25"/>
        <cfvo type="num" val="50"/>
        <cfvo type="num" val="65"/>
        <cfvo type="num" val="80"/>
      </iconSet>
    </cfRule>
  </conditionalFormatting>
  <conditionalFormatting sqref="L32">
    <cfRule type="iconSet" priority="208">
      <iconSet iconSet="5Arrows">
        <cfvo type="percent" val="0"/>
        <cfvo type="num" val="25"/>
        <cfvo type="num" val="50"/>
        <cfvo type="num" val="65"/>
        <cfvo type="num" val="80"/>
      </iconSet>
    </cfRule>
  </conditionalFormatting>
  <conditionalFormatting sqref="L33">
    <cfRule type="iconSet" priority="207">
      <iconSet iconSet="5Arrows">
        <cfvo type="percent" val="0"/>
        <cfvo type="num" val="25"/>
        <cfvo type="num" val="50"/>
        <cfvo type="num" val="65"/>
        <cfvo type="num" val="80"/>
      </iconSet>
    </cfRule>
  </conditionalFormatting>
  <conditionalFormatting sqref="L34">
    <cfRule type="iconSet" priority="206">
      <iconSet iconSet="5Arrows">
        <cfvo type="percent" val="0"/>
        <cfvo type="num" val="25"/>
        <cfvo type="num" val="50"/>
        <cfvo type="num" val="65"/>
        <cfvo type="num" val="80"/>
      </iconSet>
    </cfRule>
  </conditionalFormatting>
  <conditionalFormatting sqref="L37">
    <cfRule type="iconSet" priority="205">
      <iconSet iconSet="5Arrows">
        <cfvo type="percent" val="0"/>
        <cfvo type="num" val="25"/>
        <cfvo type="num" val="50"/>
        <cfvo type="num" val="65"/>
        <cfvo type="num" val="80"/>
      </iconSet>
    </cfRule>
  </conditionalFormatting>
  <conditionalFormatting sqref="L38">
    <cfRule type="iconSet" priority="204">
      <iconSet iconSet="5Arrows">
        <cfvo type="percent" val="0"/>
        <cfvo type="num" val="25"/>
        <cfvo type="num" val="50"/>
        <cfvo type="num" val="65"/>
        <cfvo type="num" val="80"/>
      </iconSet>
    </cfRule>
  </conditionalFormatting>
  <conditionalFormatting sqref="L39">
    <cfRule type="iconSet" priority="203">
      <iconSet iconSet="5Arrows">
        <cfvo type="percent" val="0"/>
        <cfvo type="num" val="25"/>
        <cfvo type="num" val="50"/>
        <cfvo type="num" val="65"/>
        <cfvo type="num" val="80"/>
      </iconSet>
    </cfRule>
  </conditionalFormatting>
  <conditionalFormatting sqref="L42">
    <cfRule type="iconSet" priority="202">
      <iconSet iconSet="5Arrows">
        <cfvo type="percent" val="0"/>
        <cfvo type="num" val="25"/>
        <cfvo type="num" val="50"/>
        <cfvo type="num" val="65"/>
        <cfvo type="num" val="80"/>
      </iconSet>
    </cfRule>
  </conditionalFormatting>
  <conditionalFormatting sqref="L43">
    <cfRule type="iconSet" priority="201">
      <iconSet iconSet="5Arrows">
        <cfvo type="percent" val="0"/>
        <cfvo type="num" val="25"/>
        <cfvo type="num" val="50"/>
        <cfvo type="num" val="65"/>
        <cfvo type="num" val="80"/>
      </iconSet>
    </cfRule>
  </conditionalFormatting>
  <conditionalFormatting sqref="L44">
    <cfRule type="iconSet" priority="200">
      <iconSet iconSet="5Arrows">
        <cfvo type="percent" val="0"/>
        <cfvo type="num" val="25"/>
        <cfvo type="num" val="50"/>
        <cfvo type="num" val="65"/>
        <cfvo type="num" val="80"/>
      </iconSet>
    </cfRule>
  </conditionalFormatting>
  <conditionalFormatting sqref="L47">
    <cfRule type="iconSet" priority="199">
      <iconSet iconSet="5Arrows">
        <cfvo type="percent" val="0"/>
        <cfvo type="num" val="25"/>
        <cfvo type="num" val="50"/>
        <cfvo type="num" val="65"/>
        <cfvo type="num" val="80"/>
      </iconSet>
    </cfRule>
  </conditionalFormatting>
  <conditionalFormatting sqref="L48">
    <cfRule type="iconSet" priority="198">
      <iconSet iconSet="5Arrows">
        <cfvo type="percent" val="0"/>
        <cfvo type="num" val="25"/>
        <cfvo type="num" val="50"/>
        <cfvo type="num" val="65"/>
        <cfvo type="num" val="80"/>
      </iconSet>
    </cfRule>
  </conditionalFormatting>
  <conditionalFormatting sqref="L49">
    <cfRule type="iconSet" priority="197">
      <iconSet iconSet="5Arrows">
        <cfvo type="percent" val="0"/>
        <cfvo type="num" val="25"/>
        <cfvo type="num" val="50"/>
        <cfvo type="num" val="65"/>
        <cfvo type="num" val="80"/>
      </iconSet>
    </cfRule>
  </conditionalFormatting>
  <conditionalFormatting sqref="L52">
    <cfRule type="iconSet" priority="196">
      <iconSet iconSet="5Arrows">
        <cfvo type="percent" val="0"/>
        <cfvo type="num" val="25"/>
        <cfvo type="num" val="50"/>
        <cfvo type="num" val="65"/>
        <cfvo type="num" val="80"/>
      </iconSet>
    </cfRule>
  </conditionalFormatting>
  <conditionalFormatting sqref="L53">
    <cfRule type="iconSet" priority="195">
      <iconSet iconSet="5Arrows">
        <cfvo type="percent" val="0"/>
        <cfvo type="num" val="25"/>
        <cfvo type="num" val="50"/>
        <cfvo type="num" val="65"/>
        <cfvo type="num" val="80"/>
      </iconSet>
    </cfRule>
  </conditionalFormatting>
  <conditionalFormatting sqref="L54">
    <cfRule type="iconSet" priority="194">
      <iconSet iconSet="5Arrows">
        <cfvo type="percent" val="0"/>
        <cfvo type="num" val="25"/>
        <cfvo type="num" val="50"/>
        <cfvo type="num" val="65"/>
        <cfvo type="num" val="80"/>
      </iconSet>
    </cfRule>
  </conditionalFormatting>
  <conditionalFormatting sqref="L57">
    <cfRule type="iconSet" priority="193">
      <iconSet iconSet="5Arrows">
        <cfvo type="percent" val="0"/>
        <cfvo type="num" val="25"/>
        <cfvo type="num" val="50"/>
        <cfvo type="num" val="65"/>
        <cfvo type="num" val="80"/>
      </iconSet>
    </cfRule>
  </conditionalFormatting>
  <conditionalFormatting sqref="L58">
    <cfRule type="iconSet" priority="192">
      <iconSet iconSet="5Arrows">
        <cfvo type="percent" val="0"/>
        <cfvo type="num" val="25"/>
        <cfvo type="num" val="50"/>
        <cfvo type="num" val="65"/>
        <cfvo type="num" val="80"/>
      </iconSet>
    </cfRule>
  </conditionalFormatting>
  <conditionalFormatting sqref="L59">
    <cfRule type="iconSet" priority="191">
      <iconSet iconSet="5Arrows">
        <cfvo type="percent" val="0"/>
        <cfvo type="num" val="25"/>
        <cfvo type="num" val="50"/>
        <cfvo type="num" val="65"/>
        <cfvo type="num" val="80"/>
      </iconSet>
    </cfRule>
  </conditionalFormatting>
  <conditionalFormatting sqref="L62">
    <cfRule type="iconSet" priority="190">
      <iconSet iconSet="5Arrows">
        <cfvo type="percent" val="0"/>
        <cfvo type="num" val="25"/>
        <cfvo type="num" val="50"/>
        <cfvo type="num" val="65"/>
        <cfvo type="num" val="80"/>
      </iconSet>
    </cfRule>
  </conditionalFormatting>
  <conditionalFormatting sqref="L63">
    <cfRule type="iconSet" priority="189">
      <iconSet iconSet="5Arrows">
        <cfvo type="percent" val="0"/>
        <cfvo type="num" val="25"/>
        <cfvo type="num" val="50"/>
        <cfvo type="num" val="65"/>
        <cfvo type="num" val="80"/>
      </iconSet>
    </cfRule>
  </conditionalFormatting>
  <conditionalFormatting sqref="L64">
    <cfRule type="iconSet" priority="188">
      <iconSet iconSet="5Arrows">
        <cfvo type="percent" val="0"/>
        <cfvo type="num" val="25"/>
        <cfvo type="num" val="50"/>
        <cfvo type="num" val="65"/>
        <cfvo type="num" val="80"/>
      </iconSet>
    </cfRule>
  </conditionalFormatting>
  <conditionalFormatting sqref="L67">
    <cfRule type="iconSet" priority="187">
      <iconSet iconSet="5Arrows">
        <cfvo type="percent" val="0"/>
        <cfvo type="num" val="25"/>
        <cfvo type="num" val="50"/>
        <cfvo type="num" val="65"/>
        <cfvo type="num" val="80"/>
      </iconSet>
    </cfRule>
  </conditionalFormatting>
  <conditionalFormatting sqref="L68">
    <cfRule type="iconSet" priority="186">
      <iconSet iconSet="5Arrows">
        <cfvo type="percent" val="0"/>
        <cfvo type="num" val="25"/>
        <cfvo type="num" val="50"/>
        <cfvo type="num" val="65"/>
        <cfvo type="num" val="80"/>
      </iconSet>
    </cfRule>
  </conditionalFormatting>
  <conditionalFormatting sqref="L69">
    <cfRule type="iconSet" priority="185">
      <iconSet iconSet="5Arrows">
        <cfvo type="percent" val="0"/>
        <cfvo type="num" val="25"/>
        <cfvo type="num" val="50"/>
        <cfvo type="num" val="65"/>
        <cfvo type="num" val="80"/>
      </iconSet>
    </cfRule>
  </conditionalFormatting>
  <conditionalFormatting sqref="L72">
    <cfRule type="iconSet" priority="184">
      <iconSet iconSet="5Arrows">
        <cfvo type="percent" val="0"/>
        <cfvo type="num" val="25"/>
        <cfvo type="num" val="50"/>
        <cfvo type="num" val="65"/>
        <cfvo type="num" val="80"/>
      </iconSet>
    </cfRule>
  </conditionalFormatting>
  <conditionalFormatting sqref="L73">
    <cfRule type="iconSet" priority="183">
      <iconSet iconSet="5Arrows">
        <cfvo type="percent" val="0"/>
        <cfvo type="num" val="25"/>
        <cfvo type="num" val="50"/>
        <cfvo type="num" val="65"/>
        <cfvo type="num" val="80"/>
      </iconSet>
    </cfRule>
  </conditionalFormatting>
  <conditionalFormatting sqref="L74">
    <cfRule type="iconSet" priority="182">
      <iconSet iconSet="5Arrows">
        <cfvo type="percent" val="0"/>
        <cfvo type="num" val="25"/>
        <cfvo type="num" val="50"/>
        <cfvo type="num" val="65"/>
        <cfvo type="num" val="80"/>
      </iconSet>
    </cfRule>
  </conditionalFormatting>
  <conditionalFormatting sqref="L82">
    <cfRule type="iconSet" priority="178">
      <iconSet iconSet="5Arrows">
        <cfvo type="percent" val="0"/>
        <cfvo type="num" val="25"/>
        <cfvo type="num" val="50"/>
        <cfvo type="num" val="65"/>
        <cfvo type="num" val="80"/>
      </iconSet>
    </cfRule>
  </conditionalFormatting>
  <conditionalFormatting sqref="L83">
    <cfRule type="iconSet" priority="177">
      <iconSet iconSet="5Arrows">
        <cfvo type="percent" val="0"/>
        <cfvo type="num" val="25"/>
        <cfvo type="num" val="50"/>
        <cfvo type="num" val="65"/>
        <cfvo type="num" val="80"/>
      </iconSet>
    </cfRule>
  </conditionalFormatting>
  <conditionalFormatting sqref="L84">
    <cfRule type="iconSet" priority="176">
      <iconSet iconSet="5Arrows">
        <cfvo type="percent" val="0"/>
        <cfvo type="num" val="25"/>
        <cfvo type="num" val="50"/>
        <cfvo type="num" val="65"/>
        <cfvo type="num" val="80"/>
      </iconSet>
    </cfRule>
  </conditionalFormatting>
  <conditionalFormatting sqref="L87">
    <cfRule type="iconSet" priority="175">
      <iconSet iconSet="5Arrows">
        <cfvo type="percent" val="0"/>
        <cfvo type="num" val="25"/>
        <cfvo type="num" val="50"/>
        <cfvo type="num" val="65"/>
        <cfvo type="num" val="80"/>
      </iconSet>
    </cfRule>
  </conditionalFormatting>
  <conditionalFormatting sqref="L88">
    <cfRule type="iconSet" priority="174">
      <iconSet iconSet="5Arrows">
        <cfvo type="percent" val="0"/>
        <cfvo type="num" val="25"/>
        <cfvo type="num" val="50"/>
        <cfvo type="num" val="65"/>
        <cfvo type="num" val="80"/>
      </iconSet>
    </cfRule>
  </conditionalFormatting>
  <conditionalFormatting sqref="L89">
    <cfRule type="iconSet" priority="173">
      <iconSet iconSet="5Arrows">
        <cfvo type="percent" val="0"/>
        <cfvo type="num" val="25"/>
        <cfvo type="num" val="50"/>
        <cfvo type="num" val="65"/>
        <cfvo type="num" val="80"/>
      </iconSet>
    </cfRule>
  </conditionalFormatting>
  <conditionalFormatting sqref="L92">
    <cfRule type="iconSet" priority="172">
      <iconSet iconSet="5Arrows">
        <cfvo type="percent" val="0"/>
        <cfvo type="num" val="25"/>
        <cfvo type="num" val="50"/>
        <cfvo type="num" val="65"/>
        <cfvo type="num" val="80"/>
      </iconSet>
    </cfRule>
  </conditionalFormatting>
  <conditionalFormatting sqref="L93">
    <cfRule type="iconSet" priority="171">
      <iconSet iconSet="5Arrows">
        <cfvo type="percent" val="0"/>
        <cfvo type="num" val="25"/>
        <cfvo type="num" val="50"/>
        <cfvo type="num" val="65"/>
        <cfvo type="num" val="80"/>
      </iconSet>
    </cfRule>
  </conditionalFormatting>
  <conditionalFormatting sqref="L94">
    <cfRule type="iconSet" priority="170">
      <iconSet iconSet="5Arrows">
        <cfvo type="percent" val="0"/>
        <cfvo type="num" val="25"/>
        <cfvo type="num" val="50"/>
        <cfvo type="num" val="65"/>
        <cfvo type="num" val="80"/>
      </iconSet>
    </cfRule>
  </conditionalFormatting>
  <conditionalFormatting sqref="L97">
    <cfRule type="iconSet" priority="169">
      <iconSet iconSet="5Arrows">
        <cfvo type="percent" val="0"/>
        <cfvo type="num" val="25"/>
        <cfvo type="num" val="50"/>
        <cfvo type="num" val="65"/>
        <cfvo type="num" val="80"/>
      </iconSet>
    </cfRule>
  </conditionalFormatting>
  <conditionalFormatting sqref="L98">
    <cfRule type="iconSet" priority="168">
      <iconSet iconSet="5Arrows">
        <cfvo type="percent" val="0"/>
        <cfvo type="num" val="25"/>
        <cfvo type="num" val="50"/>
        <cfvo type="num" val="65"/>
        <cfvo type="num" val="80"/>
      </iconSet>
    </cfRule>
  </conditionalFormatting>
  <conditionalFormatting sqref="L99">
    <cfRule type="iconSet" priority="167">
      <iconSet iconSet="5Arrows">
        <cfvo type="percent" val="0"/>
        <cfvo type="num" val="25"/>
        <cfvo type="num" val="50"/>
        <cfvo type="num" val="65"/>
        <cfvo type="num" val="80"/>
      </iconSet>
    </cfRule>
  </conditionalFormatting>
  <conditionalFormatting sqref="L102">
    <cfRule type="iconSet" priority="166">
      <iconSet iconSet="5Arrows">
        <cfvo type="percent" val="0"/>
        <cfvo type="num" val="25"/>
        <cfvo type="num" val="50"/>
        <cfvo type="num" val="65"/>
        <cfvo type="num" val="80"/>
      </iconSet>
    </cfRule>
  </conditionalFormatting>
  <conditionalFormatting sqref="L103">
    <cfRule type="iconSet" priority="165">
      <iconSet iconSet="5Arrows">
        <cfvo type="percent" val="0"/>
        <cfvo type="num" val="25"/>
        <cfvo type="num" val="50"/>
        <cfvo type="num" val="65"/>
        <cfvo type="num" val="80"/>
      </iconSet>
    </cfRule>
  </conditionalFormatting>
  <conditionalFormatting sqref="L104">
    <cfRule type="iconSet" priority="164">
      <iconSet iconSet="5Arrows">
        <cfvo type="percent" val="0"/>
        <cfvo type="num" val="25"/>
        <cfvo type="num" val="50"/>
        <cfvo type="num" val="65"/>
        <cfvo type="num" val="80"/>
      </iconSet>
    </cfRule>
  </conditionalFormatting>
  <conditionalFormatting sqref="L107">
    <cfRule type="iconSet" priority="163">
      <iconSet iconSet="5Arrows">
        <cfvo type="percent" val="0"/>
        <cfvo type="num" val="25"/>
        <cfvo type="num" val="50"/>
        <cfvo type="num" val="65"/>
        <cfvo type="num" val="80"/>
      </iconSet>
    </cfRule>
  </conditionalFormatting>
  <conditionalFormatting sqref="L108">
    <cfRule type="iconSet" priority="162">
      <iconSet iconSet="5Arrows">
        <cfvo type="percent" val="0"/>
        <cfvo type="num" val="25"/>
        <cfvo type="num" val="50"/>
        <cfvo type="num" val="65"/>
        <cfvo type="num" val="80"/>
      </iconSet>
    </cfRule>
  </conditionalFormatting>
  <conditionalFormatting sqref="L109">
    <cfRule type="iconSet" priority="161">
      <iconSet iconSet="5Arrows">
        <cfvo type="percent" val="0"/>
        <cfvo type="num" val="25"/>
        <cfvo type="num" val="50"/>
        <cfvo type="num" val="65"/>
        <cfvo type="num" val="80"/>
      </iconSet>
    </cfRule>
  </conditionalFormatting>
  <conditionalFormatting sqref="L112">
    <cfRule type="iconSet" priority="160">
      <iconSet iconSet="5Arrows">
        <cfvo type="percent" val="0"/>
        <cfvo type="num" val="25"/>
        <cfvo type="num" val="50"/>
        <cfvo type="num" val="65"/>
        <cfvo type="num" val="80"/>
      </iconSet>
    </cfRule>
  </conditionalFormatting>
  <conditionalFormatting sqref="L113">
    <cfRule type="iconSet" priority="159">
      <iconSet iconSet="5Arrows">
        <cfvo type="percent" val="0"/>
        <cfvo type="num" val="25"/>
        <cfvo type="num" val="50"/>
        <cfvo type="num" val="65"/>
        <cfvo type="num" val="80"/>
      </iconSet>
    </cfRule>
  </conditionalFormatting>
  <conditionalFormatting sqref="L114">
    <cfRule type="iconSet" priority="158">
      <iconSet iconSet="5Arrows">
        <cfvo type="percent" val="0"/>
        <cfvo type="num" val="25"/>
        <cfvo type="num" val="50"/>
        <cfvo type="num" val="65"/>
        <cfvo type="num" val="80"/>
      </iconSet>
    </cfRule>
  </conditionalFormatting>
  <conditionalFormatting sqref="L117">
    <cfRule type="iconSet" priority="157">
      <iconSet iconSet="5Arrows">
        <cfvo type="percent" val="0"/>
        <cfvo type="num" val="25"/>
        <cfvo type="num" val="50"/>
        <cfvo type="num" val="65"/>
        <cfvo type="num" val="80"/>
      </iconSet>
    </cfRule>
  </conditionalFormatting>
  <conditionalFormatting sqref="L118">
    <cfRule type="iconSet" priority="156">
      <iconSet iconSet="5Arrows">
        <cfvo type="percent" val="0"/>
        <cfvo type="num" val="25"/>
        <cfvo type="num" val="50"/>
        <cfvo type="num" val="65"/>
        <cfvo type="num" val="80"/>
      </iconSet>
    </cfRule>
  </conditionalFormatting>
  <conditionalFormatting sqref="L119">
    <cfRule type="iconSet" priority="155">
      <iconSet iconSet="5Arrows">
        <cfvo type="percent" val="0"/>
        <cfvo type="num" val="25"/>
        <cfvo type="num" val="50"/>
        <cfvo type="num" val="65"/>
        <cfvo type="num" val="80"/>
      </iconSet>
    </cfRule>
  </conditionalFormatting>
  <conditionalFormatting sqref="L122">
    <cfRule type="iconSet" priority="154">
      <iconSet iconSet="5Arrows">
        <cfvo type="percent" val="0"/>
        <cfvo type="num" val="25"/>
        <cfvo type="num" val="50"/>
        <cfvo type="num" val="65"/>
        <cfvo type="num" val="80"/>
      </iconSet>
    </cfRule>
  </conditionalFormatting>
  <conditionalFormatting sqref="L123">
    <cfRule type="iconSet" priority="153">
      <iconSet iconSet="5Arrows">
        <cfvo type="percent" val="0"/>
        <cfvo type="num" val="25"/>
        <cfvo type="num" val="50"/>
        <cfvo type="num" val="65"/>
        <cfvo type="num" val="80"/>
      </iconSet>
    </cfRule>
  </conditionalFormatting>
  <conditionalFormatting sqref="L124">
    <cfRule type="iconSet" priority="152">
      <iconSet iconSet="5Arrows">
        <cfvo type="percent" val="0"/>
        <cfvo type="num" val="25"/>
        <cfvo type="num" val="50"/>
        <cfvo type="num" val="65"/>
        <cfvo type="num" val="80"/>
      </iconSet>
    </cfRule>
  </conditionalFormatting>
  <conditionalFormatting sqref="L127">
    <cfRule type="iconSet" priority="151">
      <iconSet iconSet="5Arrows">
        <cfvo type="percent" val="0"/>
        <cfvo type="num" val="25"/>
        <cfvo type="num" val="50"/>
        <cfvo type="num" val="65"/>
        <cfvo type="num" val="80"/>
      </iconSet>
    </cfRule>
  </conditionalFormatting>
  <conditionalFormatting sqref="L128">
    <cfRule type="iconSet" priority="150">
      <iconSet iconSet="5Arrows">
        <cfvo type="percent" val="0"/>
        <cfvo type="num" val="25"/>
        <cfvo type="num" val="50"/>
        <cfvo type="num" val="65"/>
        <cfvo type="num" val="80"/>
      </iconSet>
    </cfRule>
  </conditionalFormatting>
  <conditionalFormatting sqref="L129">
    <cfRule type="iconSet" priority="149">
      <iconSet iconSet="5Arrows">
        <cfvo type="percent" val="0"/>
        <cfvo type="num" val="25"/>
        <cfvo type="num" val="50"/>
        <cfvo type="num" val="65"/>
        <cfvo type="num" val="80"/>
      </iconSet>
    </cfRule>
  </conditionalFormatting>
  <conditionalFormatting sqref="L137">
    <cfRule type="iconSet" priority="145">
      <iconSet iconSet="5Arrows">
        <cfvo type="percent" val="0"/>
        <cfvo type="num" val="25"/>
        <cfvo type="num" val="50"/>
        <cfvo type="num" val="65"/>
        <cfvo type="num" val="80"/>
      </iconSet>
    </cfRule>
  </conditionalFormatting>
  <conditionalFormatting sqref="L138">
    <cfRule type="iconSet" priority="144">
      <iconSet iconSet="5Arrows">
        <cfvo type="percent" val="0"/>
        <cfvo type="num" val="25"/>
        <cfvo type="num" val="50"/>
        <cfvo type="num" val="65"/>
        <cfvo type="num" val="80"/>
      </iconSet>
    </cfRule>
  </conditionalFormatting>
  <conditionalFormatting sqref="L139">
    <cfRule type="iconSet" priority="143">
      <iconSet iconSet="5Arrows">
        <cfvo type="percent" val="0"/>
        <cfvo type="num" val="25"/>
        <cfvo type="num" val="50"/>
        <cfvo type="num" val="65"/>
        <cfvo type="num" val="80"/>
      </iconSet>
    </cfRule>
  </conditionalFormatting>
  <conditionalFormatting sqref="L142">
    <cfRule type="iconSet" priority="142">
      <iconSet iconSet="5Arrows">
        <cfvo type="percent" val="0"/>
        <cfvo type="num" val="25"/>
        <cfvo type="num" val="50"/>
        <cfvo type="num" val="65"/>
        <cfvo type="num" val="80"/>
      </iconSet>
    </cfRule>
  </conditionalFormatting>
  <conditionalFormatting sqref="L143">
    <cfRule type="iconSet" priority="141">
      <iconSet iconSet="5Arrows">
        <cfvo type="percent" val="0"/>
        <cfvo type="num" val="25"/>
        <cfvo type="num" val="50"/>
        <cfvo type="num" val="65"/>
        <cfvo type="num" val="80"/>
      </iconSet>
    </cfRule>
  </conditionalFormatting>
  <conditionalFormatting sqref="L144">
    <cfRule type="iconSet" priority="140">
      <iconSet iconSet="5Arrows">
        <cfvo type="percent" val="0"/>
        <cfvo type="num" val="25"/>
        <cfvo type="num" val="50"/>
        <cfvo type="num" val="65"/>
        <cfvo type="num" val="80"/>
      </iconSet>
    </cfRule>
  </conditionalFormatting>
  <conditionalFormatting sqref="L147">
    <cfRule type="iconSet" priority="139">
      <iconSet iconSet="5Arrows">
        <cfvo type="percent" val="0"/>
        <cfvo type="num" val="25"/>
        <cfvo type="num" val="50"/>
        <cfvo type="num" val="65"/>
        <cfvo type="num" val="80"/>
      </iconSet>
    </cfRule>
  </conditionalFormatting>
  <conditionalFormatting sqref="L148">
    <cfRule type="iconSet" priority="138">
      <iconSet iconSet="5Arrows">
        <cfvo type="percent" val="0"/>
        <cfvo type="num" val="25"/>
        <cfvo type="num" val="50"/>
        <cfvo type="num" val="65"/>
        <cfvo type="num" val="80"/>
      </iconSet>
    </cfRule>
  </conditionalFormatting>
  <conditionalFormatting sqref="L149">
    <cfRule type="iconSet" priority="137">
      <iconSet iconSet="5Arrows">
        <cfvo type="percent" val="0"/>
        <cfvo type="num" val="25"/>
        <cfvo type="num" val="50"/>
        <cfvo type="num" val="65"/>
        <cfvo type="num" val="80"/>
      </iconSet>
    </cfRule>
  </conditionalFormatting>
  <conditionalFormatting sqref="L152">
    <cfRule type="iconSet" priority="136">
      <iconSet iconSet="5Arrows">
        <cfvo type="percent" val="0"/>
        <cfvo type="num" val="25"/>
        <cfvo type="num" val="50"/>
        <cfvo type="num" val="65"/>
        <cfvo type="num" val="80"/>
      </iconSet>
    </cfRule>
  </conditionalFormatting>
  <conditionalFormatting sqref="L153">
    <cfRule type="iconSet" priority="135">
      <iconSet iconSet="5Arrows">
        <cfvo type="percent" val="0"/>
        <cfvo type="num" val="25"/>
        <cfvo type="num" val="50"/>
        <cfvo type="num" val="65"/>
        <cfvo type="num" val="80"/>
      </iconSet>
    </cfRule>
  </conditionalFormatting>
  <conditionalFormatting sqref="L154">
    <cfRule type="iconSet" priority="134">
      <iconSet iconSet="5Arrows">
        <cfvo type="percent" val="0"/>
        <cfvo type="num" val="25"/>
        <cfvo type="num" val="50"/>
        <cfvo type="num" val="65"/>
        <cfvo type="num" val="80"/>
      </iconSet>
    </cfRule>
  </conditionalFormatting>
  <conditionalFormatting sqref="L157">
    <cfRule type="iconSet" priority="133">
      <iconSet iconSet="5Arrows">
        <cfvo type="percent" val="0"/>
        <cfvo type="num" val="25"/>
        <cfvo type="num" val="50"/>
        <cfvo type="num" val="65"/>
        <cfvo type="num" val="80"/>
      </iconSet>
    </cfRule>
  </conditionalFormatting>
  <conditionalFormatting sqref="L158">
    <cfRule type="iconSet" priority="132">
      <iconSet iconSet="5Arrows">
        <cfvo type="percent" val="0"/>
        <cfvo type="num" val="25"/>
        <cfvo type="num" val="50"/>
        <cfvo type="num" val="65"/>
        <cfvo type="num" val="80"/>
      </iconSet>
    </cfRule>
  </conditionalFormatting>
  <conditionalFormatting sqref="L159">
    <cfRule type="iconSet" priority="131">
      <iconSet iconSet="5Arrows">
        <cfvo type="percent" val="0"/>
        <cfvo type="num" val="25"/>
        <cfvo type="num" val="50"/>
        <cfvo type="num" val="65"/>
        <cfvo type="num" val="80"/>
      </iconSet>
    </cfRule>
  </conditionalFormatting>
  <conditionalFormatting sqref="M11">
    <cfRule type="iconSet" priority="130">
      <iconSet iconSet="5Arrows">
        <cfvo type="percent" val="0"/>
        <cfvo type="num" val="25"/>
        <cfvo type="num" val="50"/>
        <cfvo type="num" val="65"/>
        <cfvo type="num" val="80"/>
      </iconSet>
    </cfRule>
  </conditionalFormatting>
  <conditionalFormatting sqref="M12">
    <cfRule type="iconSet" priority="129">
      <iconSet iconSet="5Arrows">
        <cfvo type="percent" val="0"/>
        <cfvo type="num" val="25"/>
        <cfvo type="num" val="50"/>
        <cfvo type="num" val="65"/>
        <cfvo type="num" val="80"/>
      </iconSet>
    </cfRule>
  </conditionalFormatting>
  <conditionalFormatting sqref="M13">
    <cfRule type="iconSet" priority="128">
      <iconSet iconSet="5Arrows">
        <cfvo type="percent" val="0"/>
        <cfvo type="num" val="25"/>
        <cfvo type="num" val="50"/>
        <cfvo type="num" val="65"/>
        <cfvo type="num" val="80"/>
      </iconSet>
    </cfRule>
  </conditionalFormatting>
  <conditionalFormatting sqref="M14">
    <cfRule type="iconSet" priority="127">
      <iconSet iconSet="5Arrows">
        <cfvo type="percent" val="0"/>
        <cfvo type="num" val="25"/>
        <cfvo type="num" val="50"/>
        <cfvo type="num" val="65"/>
        <cfvo type="num" val="80"/>
      </iconSet>
    </cfRule>
  </conditionalFormatting>
  <conditionalFormatting sqref="M27">
    <cfRule type="iconSet" priority="124">
      <iconSet iconSet="5Arrows">
        <cfvo type="percent" val="0"/>
        <cfvo type="num" val="25"/>
        <cfvo type="num" val="50"/>
        <cfvo type="num" val="65"/>
        <cfvo type="num" val="80"/>
      </iconSet>
    </cfRule>
  </conditionalFormatting>
  <conditionalFormatting sqref="M32">
    <cfRule type="iconSet" priority="123">
      <iconSet iconSet="5Arrows">
        <cfvo type="percent" val="0"/>
        <cfvo type="num" val="25"/>
        <cfvo type="num" val="50"/>
        <cfvo type="num" val="65"/>
        <cfvo type="num" val="80"/>
      </iconSet>
    </cfRule>
  </conditionalFormatting>
  <conditionalFormatting sqref="M33">
    <cfRule type="iconSet" priority="122">
      <iconSet iconSet="5Arrows">
        <cfvo type="percent" val="0"/>
        <cfvo type="num" val="25"/>
        <cfvo type="num" val="50"/>
        <cfvo type="num" val="65"/>
        <cfvo type="num" val="80"/>
      </iconSet>
    </cfRule>
  </conditionalFormatting>
  <conditionalFormatting sqref="M34">
    <cfRule type="iconSet" priority="121">
      <iconSet iconSet="5Arrows">
        <cfvo type="percent" val="0"/>
        <cfvo type="num" val="25"/>
        <cfvo type="num" val="50"/>
        <cfvo type="num" val="65"/>
        <cfvo type="num" val="80"/>
      </iconSet>
    </cfRule>
  </conditionalFormatting>
  <conditionalFormatting sqref="M29">
    <cfRule type="iconSet" priority="120">
      <iconSet iconSet="5Arrows">
        <cfvo type="percent" val="0"/>
        <cfvo type="num" val="25"/>
        <cfvo type="num" val="50"/>
        <cfvo type="num" val="65"/>
        <cfvo type="num" val="80"/>
      </iconSet>
    </cfRule>
  </conditionalFormatting>
  <conditionalFormatting sqref="M28">
    <cfRule type="iconSet" priority="119">
      <iconSet iconSet="5Arrows">
        <cfvo type="percent" val="0"/>
        <cfvo type="num" val="25"/>
        <cfvo type="num" val="50"/>
        <cfvo type="num" val="65"/>
        <cfvo type="num" val="80"/>
      </iconSet>
    </cfRule>
  </conditionalFormatting>
  <conditionalFormatting sqref="M24">
    <cfRule type="iconSet" priority="118">
      <iconSet iconSet="5Arrows">
        <cfvo type="percent" val="0"/>
        <cfvo type="num" val="25"/>
        <cfvo type="num" val="50"/>
        <cfvo type="num" val="65"/>
        <cfvo type="num" val="80"/>
      </iconSet>
    </cfRule>
  </conditionalFormatting>
  <conditionalFormatting sqref="M23">
    <cfRule type="iconSet" priority="117">
      <iconSet iconSet="5Arrows">
        <cfvo type="percent" val="0"/>
        <cfvo type="num" val="25"/>
        <cfvo type="num" val="50"/>
        <cfvo type="num" val="65"/>
        <cfvo type="num" val="80"/>
      </iconSet>
    </cfRule>
  </conditionalFormatting>
  <conditionalFormatting sqref="M22">
    <cfRule type="iconSet" priority="116">
      <iconSet iconSet="5Arrows">
        <cfvo type="percent" val="0"/>
        <cfvo type="num" val="25"/>
        <cfvo type="num" val="50"/>
        <cfvo type="num" val="65"/>
        <cfvo type="num" val="80"/>
      </iconSet>
    </cfRule>
  </conditionalFormatting>
  <conditionalFormatting sqref="M19">
    <cfRule type="iconSet" priority="115">
      <iconSet iconSet="5Arrows">
        <cfvo type="percent" val="0"/>
        <cfvo type="num" val="25"/>
        <cfvo type="num" val="50"/>
        <cfvo type="num" val="65"/>
        <cfvo type="num" val="80"/>
      </iconSet>
    </cfRule>
  </conditionalFormatting>
  <conditionalFormatting sqref="M18">
    <cfRule type="iconSet" priority="114">
      <iconSet iconSet="5Arrows">
        <cfvo type="percent" val="0"/>
        <cfvo type="num" val="25"/>
        <cfvo type="num" val="50"/>
        <cfvo type="num" val="65"/>
        <cfvo type="num" val="80"/>
      </iconSet>
    </cfRule>
  </conditionalFormatting>
  <conditionalFormatting sqref="M17">
    <cfRule type="iconSet" priority="113">
      <iconSet iconSet="5Arrows">
        <cfvo type="percent" val="0"/>
        <cfvo type="num" val="25"/>
        <cfvo type="num" val="50"/>
        <cfvo type="num" val="65"/>
        <cfvo type="num" val="80"/>
      </iconSet>
    </cfRule>
  </conditionalFormatting>
  <conditionalFormatting sqref="M37">
    <cfRule type="iconSet" priority="112">
      <iconSet iconSet="5Arrows">
        <cfvo type="percent" val="0"/>
        <cfvo type="num" val="25"/>
        <cfvo type="num" val="50"/>
        <cfvo type="num" val="65"/>
        <cfvo type="num" val="80"/>
      </iconSet>
    </cfRule>
  </conditionalFormatting>
  <conditionalFormatting sqref="M38">
    <cfRule type="iconSet" priority="111">
      <iconSet iconSet="5Arrows">
        <cfvo type="percent" val="0"/>
        <cfvo type="num" val="25"/>
        <cfvo type="num" val="50"/>
        <cfvo type="num" val="65"/>
        <cfvo type="num" val="80"/>
      </iconSet>
    </cfRule>
  </conditionalFormatting>
  <conditionalFormatting sqref="M39">
    <cfRule type="iconSet" priority="110">
      <iconSet iconSet="5Arrows">
        <cfvo type="percent" val="0"/>
        <cfvo type="num" val="25"/>
        <cfvo type="num" val="50"/>
        <cfvo type="num" val="65"/>
        <cfvo type="num" val="80"/>
      </iconSet>
    </cfRule>
  </conditionalFormatting>
  <conditionalFormatting sqref="M42">
    <cfRule type="iconSet" priority="109">
      <iconSet iconSet="5Arrows">
        <cfvo type="percent" val="0"/>
        <cfvo type="num" val="25"/>
        <cfvo type="num" val="50"/>
        <cfvo type="num" val="65"/>
        <cfvo type="num" val="80"/>
      </iconSet>
    </cfRule>
  </conditionalFormatting>
  <conditionalFormatting sqref="M43">
    <cfRule type="iconSet" priority="108">
      <iconSet iconSet="5Arrows">
        <cfvo type="percent" val="0"/>
        <cfvo type="num" val="25"/>
        <cfvo type="num" val="50"/>
        <cfvo type="num" val="65"/>
        <cfvo type="num" val="80"/>
      </iconSet>
    </cfRule>
  </conditionalFormatting>
  <conditionalFormatting sqref="M44">
    <cfRule type="iconSet" priority="107">
      <iconSet iconSet="5Arrows">
        <cfvo type="percent" val="0"/>
        <cfvo type="num" val="25"/>
        <cfvo type="num" val="50"/>
        <cfvo type="num" val="65"/>
        <cfvo type="num" val="80"/>
      </iconSet>
    </cfRule>
  </conditionalFormatting>
  <conditionalFormatting sqref="M47">
    <cfRule type="iconSet" priority="106">
      <iconSet iconSet="5Arrows">
        <cfvo type="percent" val="0"/>
        <cfvo type="num" val="25"/>
        <cfvo type="num" val="50"/>
        <cfvo type="num" val="65"/>
        <cfvo type="num" val="80"/>
      </iconSet>
    </cfRule>
  </conditionalFormatting>
  <conditionalFormatting sqref="M48">
    <cfRule type="iconSet" priority="105">
      <iconSet iconSet="5Arrows">
        <cfvo type="percent" val="0"/>
        <cfvo type="num" val="25"/>
        <cfvo type="num" val="50"/>
        <cfvo type="num" val="65"/>
        <cfvo type="num" val="80"/>
      </iconSet>
    </cfRule>
  </conditionalFormatting>
  <conditionalFormatting sqref="M49">
    <cfRule type="iconSet" priority="104">
      <iconSet iconSet="5Arrows">
        <cfvo type="percent" val="0"/>
        <cfvo type="num" val="25"/>
        <cfvo type="num" val="50"/>
        <cfvo type="num" val="65"/>
        <cfvo type="num" val="80"/>
      </iconSet>
    </cfRule>
  </conditionalFormatting>
  <conditionalFormatting sqref="M52">
    <cfRule type="iconSet" priority="103">
      <iconSet iconSet="5Arrows">
        <cfvo type="percent" val="0"/>
        <cfvo type="num" val="25"/>
        <cfvo type="num" val="50"/>
        <cfvo type="num" val="65"/>
        <cfvo type="num" val="80"/>
      </iconSet>
    </cfRule>
  </conditionalFormatting>
  <conditionalFormatting sqref="M53">
    <cfRule type="iconSet" priority="102">
      <iconSet iconSet="5Arrows">
        <cfvo type="percent" val="0"/>
        <cfvo type="num" val="25"/>
        <cfvo type="num" val="50"/>
        <cfvo type="num" val="65"/>
        <cfvo type="num" val="80"/>
      </iconSet>
    </cfRule>
  </conditionalFormatting>
  <conditionalFormatting sqref="M54">
    <cfRule type="iconSet" priority="101">
      <iconSet iconSet="5Arrows">
        <cfvo type="percent" val="0"/>
        <cfvo type="num" val="25"/>
        <cfvo type="num" val="50"/>
        <cfvo type="num" val="65"/>
        <cfvo type="num" val="80"/>
      </iconSet>
    </cfRule>
  </conditionalFormatting>
  <conditionalFormatting sqref="M57">
    <cfRule type="iconSet" priority="100">
      <iconSet iconSet="5Arrows">
        <cfvo type="percent" val="0"/>
        <cfvo type="num" val="25"/>
        <cfvo type="num" val="50"/>
        <cfvo type="num" val="65"/>
        <cfvo type="num" val="80"/>
      </iconSet>
    </cfRule>
  </conditionalFormatting>
  <conditionalFormatting sqref="M58">
    <cfRule type="iconSet" priority="99">
      <iconSet iconSet="5Arrows">
        <cfvo type="percent" val="0"/>
        <cfvo type="num" val="25"/>
        <cfvo type="num" val="50"/>
        <cfvo type="num" val="65"/>
        <cfvo type="num" val="80"/>
      </iconSet>
    </cfRule>
  </conditionalFormatting>
  <conditionalFormatting sqref="M59">
    <cfRule type="iconSet" priority="98">
      <iconSet iconSet="5Arrows">
        <cfvo type="percent" val="0"/>
        <cfvo type="num" val="25"/>
        <cfvo type="num" val="50"/>
        <cfvo type="num" val="65"/>
        <cfvo type="num" val="80"/>
      </iconSet>
    </cfRule>
  </conditionalFormatting>
  <conditionalFormatting sqref="M62">
    <cfRule type="iconSet" priority="97">
      <iconSet iconSet="5Arrows">
        <cfvo type="percent" val="0"/>
        <cfvo type="num" val="25"/>
        <cfvo type="num" val="50"/>
        <cfvo type="num" val="65"/>
        <cfvo type="num" val="80"/>
      </iconSet>
    </cfRule>
  </conditionalFormatting>
  <conditionalFormatting sqref="M63">
    <cfRule type="iconSet" priority="96">
      <iconSet iconSet="5Arrows">
        <cfvo type="percent" val="0"/>
        <cfvo type="num" val="25"/>
        <cfvo type="num" val="50"/>
        <cfvo type="num" val="65"/>
        <cfvo type="num" val="80"/>
      </iconSet>
    </cfRule>
  </conditionalFormatting>
  <conditionalFormatting sqref="M64">
    <cfRule type="iconSet" priority="95">
      <iconSet iconSet="5Arrows">
        <cfvo type="percent" val="0"/>
        <cfvo type="num" val="25"/>
        <cfvo type="num" val="50"/>
        <cfvo type="num" val="65"/>
        <cfvo type="num" val="80"/>
      </iconSet>
    </cfRule>
  </conditionalFormatting>
  <conditionalFormatting sqref="M67">
    <cfRule type="iconSet" priority="94">
      <iconSet iconSet="5Arrows">
        <cfvo type="percent" val="0"/>
        <cfvo type="num" val="25"/>
        <cfvo type="num" val="50"/>
        <cfvo type="num" val="65"/>
        <cfvo type="num" val="80"/>
      </iconSet>
    </cfRule>
  </conditionalFormatting>
  <conditionalFormatting sqref="M68">
    <cfRule type="iconSet" priority="93">
      <iconSet iconSet="5Arrows">
        <cfvo type="percent" val="0"/>
        <cfvo type="num" val="25"/>
        <cfvo type="num" val="50"/>
        <cfvo type="num" val="65"/>
        <cfvo type="num" val="80"/>
      </iconSet>
    </cfRule>
  </conditionalFormatting>
  <conditionalFormatting sqref="M69">
    <cfRule type="iconSet" priority="92">
      <iconSet iconSet="5Arrows">
        <cfvo type="percent" val="0"/>
        <cfvo type="num" val="25"/>
        <cfvo type="num" val="50"/>
        <cfvo type="num" val="65"/>
        <cfvo type="num" val="80"/>
      </iconSet>
    </cfRule>
  </conditionalFormatting>
  <conditionalFormatting sqref="M72">
    <cfRule type="iconSet" priority="91">
      <iconSet iconSet="5Arrows">
        <cfvo type="percent" val="0"/>
        <cfvo type="num" val="25"/>
        <cfvo type="num" val="50"/>
        <cfvo type="num" val="65"/>
        <cfvo type="num" val="80"/>
      </iconSet>
    </cfRule>
  </conditionalFormatting>
  <conditionalFormatting sqref="M73">
    <cfRule type="iconSet" priority="90">
      <iconSet iconSet="5Arrows">
        <cfvo type="percent" val="0"/>
        <cfvo type="num" val="25"/>
        <cfvo type="num" val="50"/>
        <cfvo type="num" val="65"/>
        <cfvo type="num" val="80"/>
      </iconSet>
    </cfRule>
  </conditionalFormatting>
  <conditionalFormatting sqref="M74">
    <cfRule type="iconSet" priority="89">
      <iconSet iconSet="5Arrows">
        <cfvo type="percent" val="0"/>
        <cfvo type="num" val="25"/>
        <cfvo type="num" val="50"/>
        <cfvo type="num" val="65"/>
        <cfvo type="num" val="80"/>
      </iconSet>
    </cfRule>
  </conditionalFormatting>
  <conditionalFormatting sqref="M82">
    <cfRule type="iconSet" priority="85">
      <iconSet iconSet="5Arrows">
        <cfvo type="percent" val="0"/>
        <cfvo type="num" val="25"/>
        <cfvo type="num" val="50"/>
        <cfvo type="num" val="65"/>
        <cfvo type="num" val="80"/>
      </iconSet>
    </cfRule>
  </conditionalFormatting>
  <conditionalFormatting sqref="M83">
    <cfRule type="iconSet" priority="84">
      <iconSet iconSet="5Arrows">
        <cfvo type="percent" val="0"/>
        <cfvo type="num" val="25"/>
        <cfvo type="num" val="50"/>
        <cfvo type="num" val="65"/>
        <cfvo type="num" val="80"/>
      </iconSet>
    </cfRule>
  </conditionalFormatting>
  <conditionalFormatting sqref="M84">
    <cfRule type="iconSet" priority="83">
      <iconSet iconSet="5Arrows">
        <cfvo type="percent" val="0"/>
        <cfvo type="num" val="25"/>
        <cfvo type="num" val="50"/>
        <cfvo type="num" val="65"/>
        <cfvo type="num" val="80"/>
      </iconSet>
    </cfRule>
  </conditionalFormatting>
  <conditionalFormatting sqref="M87">
    <cfRule type="iconSet" priority="82">
      <iconSet iconSet="5Arrows">
        <cfvo type="percent" val="0"/>
        <cfvo type="num" val="25"/>
        <cfvo type="num" val="50"/>
        <cfvo type="num" val="65"/>
        <cfvo type="num" val="80"/>
      </iconSet>
    </cfRule>
  </conditionalFormatting>
  <conditionalFormatting sqref="M88">
    <cfRule type="iconSet" priority="81">
      <iconSet iconSet="5Arrows">
        <cfvo type="percent" val="0"/>
        <cfvo type="num" val="25"/>
        <cfvo type="num" val="50"/>
        <cfvo type="num" val="65"/>
        <cfvo type="num" val="80"/>
      </iconSet>
    </cfRule>
  </conditionalFormatting>
  <conditionalFormatting sqref="M89">
    <cfRule type="iconSet" priority="80">
      <iconSet iconSet="5Arrows">
        <cfvo type="percent" val="0"/>
        <cfvo type="num" val="25"/>
        <cfvo type="num" val="50"/>
        <cfvo type="num" val="65"/>
        <cfvo type="num" val="80"/>
      </iconSet>
    </cfRule>
  </conditionalFormatting>
  <conditionalFormatting sqref="M92">
    <cfRule type="iconSet" priority="79">
      <iconSet iconSet="5Arrows">
        <cfvo type="percent" val="0"/>
        <cfvo type="num" val="25"/>
        <cfvo type="num" val="50"/>
        <cfvo type="num" val="65"/>
        <cfvo type="num" val="80"/>
      </iconSet>
    </cfRule>
  </conditionalFormatting>
  <conditionalFormatting sqref="M93">
    <cfRule type="iconSet" priority="78">
      <iconSet iconSet="5Arrows">
        <cfvo type="percent" val="0"/>
        <cfvo type="num" val="25"/>
        <cfvo type="num" val="50"/>
        <cfvo type="num" val="65"/>
        <cfvo type="num" val="80"/>
      </iconSet>
    </cfRule>
  </conditionalFormatting>
  <conditionalFormatting sqref="M94">
    <cfRule type="iconSet" priority="77">
      <iconSet iconSet="5Arrows">
        <cfvo type="percent" val="0"/>
        <cfvo type="num" val="25"/>
        <cfvo type="num" val="50"/>
        <cfvo type="num" val="65"/>
        <cfvo type="num" val="80"/>
      </iconSet>
    </cfRule>
  </conditionalFormatting>
  <conditionalFormatting sqref="M97">
    <cfRule type="iconSet" priority="76">
      <iconSet iconSet="5Arrows">
        <cfvo type="percent" val="0"/>
        <cfvo type="num" val="25"/>
        <cfvo type="num" val="50"/>
        <cfvo type="num" val="65"/>
        <cfvo type="num" val="80"/>
      </iconSet>
    </cfRule>
  </conditionalFormatting>
  <conditionalFormatting sqref="M98">
    <cfRule type="iconSet" priority="75">
      <iconSet iconSet="5Arrows">
        <cfvo type="percent" val="0"/>
        <cfvo type="num" val="25"/>
        <cfvo type="num" val="50"/>
        <cfvo type="num" val="65"/>
        <cfvo type="num" val="80"/>
      </iconSet>
    </cfRule>
  </conditionalFormatting>
  <conditionalFormatting sqref="M99">
    <cfRule type="iconSet" priority="74">
      <iconSet iconSet="5Arrows">
        <cfvo type="percent" val="0"/>
        <cfvo type="num" val="25"/>
        <cfvo type="num" val="50"/>
        <cfvo type="num" val="65"/>
        <cfvo type="num" val="80"/>
      </iconSet>
    </cfRule>
  </conditionalFormatting>
  <conditionalFormatting sqref="M102">
    <cfRule type="iconSet" priority="73">
      <iconSet iconSet="5Arrows">
        <cfvo type="percent" val="0"/>
        <cfvo type="num" val="25"/>
        <cfvo type="num" val="50"/>
        <cfvo type="num" val="65"/>
        <cfvo type="num" val="80"/>
      </iconSet>
    </cfRule>
  </conditionalFormatting>
  <conditionalFormatting sqref="M103">
    <cfRule type="iconSet" priority="72">
      <iconSet iconSet="5Arrows">
        <cfvo type="percent" val="0"/>
        <cfvo type="num" val="25"/>
        <cfvo type="num" val="50"/>
        <cfvo type="num" val="65"/>
        <cfvo type="num" val="80"/>
      </iconSet>
    </cfRule>
  </conditionalFormatting>
  <conditionalFormatting sqref="M104">
    <cfRule type="iconSet" priority="71">
      <iconSet iconSet="5Arrows">
        <cfvo type="percent" val="0"/>
        <cfvo type="num" val="25"/>
        <cfvo type="num" val="50"/>
        <cfvo type="num" val="65"/>
        <cfvo type="num" val="80"/>
      </iconSet>
    </cfRule>
  </conditionalFormatting>
  <conditionalFormatting sqref="M107">
    <cfRule type="iconSet" priority="70">
      <iconSet iconSet="5Arrows">
        <cfvo type="percent" val="0"/>
        <cfvo type="num" val="25"/>
        <cfvo type="num" val="50"/>
        <cfvo type="num" val="65"/>
        <cfvo type="num" val="80"/>
      </iconSet>
    </cfRule>
  </conditionalFormatting>
  <conditionalFormatting sqref="M108">
    <cfRule type="iconSet" priority="69">
      <iconSet iconSet="5Arrows">
        <cfvo type="percent" val="0"/>
        <cfvo type="num" val="25"/>
        <cfvo type="num" val="50"/>
        <cfvo type="num" val="65"/>
        <cfvo type="num" val="80"/>
      </iconSet>
    </cfRule>
  </conditionalFormatting>
  <conditionalFormatting sqref="M109">
    <cfRule type="iconSet" priority="68">
      <iconSet iconSet="5Arrows">
        <cfvo type="percent" val="0"/>
        <cfvo type="num" val="25"/>
        <cfvo type="num" val="50"/>
        <cfvo type="num" val="65"/>
        <cfvo type="num" val="80"/>
      </iconSet>
    </cfRule>
  </conditionalFormatting>
  <conditionalFormatting sqref="M112">
    <cfRule type="iconSet" priority="67">
      <iconSet iconSet="5Arrows">
        <cfvo type="percent" val="0"/>
        <cfvo type="num" val="25"/>
        <cfvo type="num" val="50"/>
        <cfvo type="num" val="65"/>
        <cfvo type="num" val="80"/>
      </iconSet>
    </cfRule>
  </conditionalFormatting>
  <conditionalFormatting sqref="M113">
    <cfRule type="iconSet" priority="66">
      <iconSet iconSet="5Arrows">
        <cfvo type="percent" val="0"/>
        <cfvo type="num" val="25"/>
        <cfvo type="num" val="50"/>
        <cfvo type="num" val="65"/>
        <cfvo type="num" val="80"/>
      </iconSet>
    </cfRule>
  </conditionalFormatting>
  <conditionalFormatting sqref="M114">
    <cfRule type="iconSet" priority="65">
      <iconSet iconSet="5Arrows">
        <cfvo type="percent" val="0"/>
        <cfvo type="num" val="25"/>
        <cfvo type="num" val="50"/>
        <cfvo type="num" val="65"/>
        <cfvo type="num" val="80"/>
      </iconSet>
    </cfRule>
  </conditionalFormatting>
  <conditionalFormatting sqref="M117">
    <cfRule type="iconSet" priority="64">
      <iconSet iconSet="5Arrows">
        <cfvo type="percent" val="0"/>
        <cfvo type="num" val="25"/>
        <cfvo type="num" val="50"/>
        <cfvo type="num" val="65"/>
        <cfvo type="num" val="80"/>
      </iconSet>
    </cfRule>
  </conditionalFormatting>
  <conditionalFormatting sqref="M118">
    <cfRule type="iconSet" priority="63">
      <iconSet iconSet="5Arrows">
        <cfvo type="percent" val="0"/>
        <cfvo type="num" val="25"/>
        <cfvo type="num" val="50"/>
        <cfvo type="num" val="65"/>
        <cfvo type="num" val="80"/>
      </iconSet>
    </cfRule>
  </conditionalFormatting>
  <conditionalFormatting sqref="M119">
    <cfRule type="iconSet" priority="62">
      <iconSet iconSet="5Arrows">
        <cfvo type="percent" val="0"/>
        <cfvo type="num" val="25"/>
        <cfvo type="num" val="50"/>
        <cfvo type="num" val="65"/>
        <cfvo type="num" val="80"/>
      </iconSet>
    </cfRule>
  </conditionalFormatting>
  <conditionalFormatting sqref="M122">
    <cfRule type="iconSet" priority="61">
      <iconSet iconSet="5Arrows">
        <cfvo type="percent" val="0"/>
        <cfvo type="num" val="25"/>
        <cfvo type="num" val="50"/>
        <cfvo type="num" val="65"/>
        <cfvo type="num" val="80"/>
      </iconSet>
    </cfRule>
  </conditionalFormatting>
  <conditionalFormatting sqref="M123">
    <cfRule type="iconSet" priority="60">
      <iconSet iconSet="5Arrows">
        <cfvo type="percent" val="0"/>
        <cfvo type="num" val="25"/>
        <cfvo type="num" val="50"/>
        <cfvo type="num" val="65"/>
        <cfvo type="num" val="80"/>
      </iconSet>
    </cfRule>
  </conditionalFormatting>
  <conditionalFormatting sqref="M124">
    <cfRule type="iconSet" priority="59">
      <iconSet iconSet="5Arrows">
        <cfvo type="percent" val="0"/>
        <cfvo type="num" val="25"/>
        <cfvo type="num" val="50"/>
        <cfvo type="num" val="65"/>
        <cfvo type="num" val="80"/>
      </iconSet>
    </cfRule>
  </conditionalFormatting>
  <conditionalFormatting sqref="M127">
    <cfRule type="iconSet" priority="58">
      <iconSet iconSet="5Arrows">
        <cfvo type="percent" val="0"/>
        <cfvo type="num" val="25"/>
        <cfvo type="num" val="50"/>
        <cfvo type="num" val="65"/>
        <cfvo type="num" val="80"/>
      </iconSet>
    </cfRule>
  </conditionalFormatting>
  <conditionalFormatting sqref="M128">
    <cfRule type="iconSet" priority="57">
      <iconSet iconSet="5Arrows">
        <cfvo type="percent" val="0"/>
        <cfvo type="num" val="25"/>
        <cfvo type="num" val="50"/>
        <cfvo type="num" val="65"/>
        <cfvo type="num" val="80"/>
      </iconSet>
    </cfRule>
  </conditionalFormatting>
  <conditionalFormatting sqref="M129">
    <cfRule type="iconSet" priority="56">
      <iconSet iconSet="5Arrows">
        <cfvo type="percent" val="0"/>
        <cfvo type="num" val="25"/>
        <cfvo type="num" val="50"/>
        <cfvo type="num" val="65"/>
        <cfvo type="num" val="80"/>
      </iconSet>
    </cfRule>
  </conditionalFormatting>
  <conditionalFormatting sqref="M137">
    <cfRule type="iconSet" priority="52">
      <iconSet iconSet="5Arrows">
        <cfvo type="percent" val="0"/>
        <cfvo type="num" val="25"/>
        <cfvo type="num" val="50"/>
        <cfvo type="num" val="65"/>
        <cfvo type="num" val="80"/>
      </iconSet>
    </cfRule>
  </conditionalFormatting>
  <conditionalFormatting sqref="M138">
    <cfRule type="iconSet" priority="51">
      <iconSet iconSet="5Arrows">
        <cfvo type="percent" val="0"/>
        <cfvo type="num" val="25"/>
        <cfvo type="num" val="50"/>
        <cfvo type="num" val="65"/>
        <cfvo type="num" val="80"/>
      </iconSet>
    </cfRule>
  </conditionalFormatting>
  <conditionalFormatting sqref="M139">
    <cfRule type="iconSet" priority="50">
      <iconSet iconSet="5Arrows">
        <cfvo type="percent" val="0"/>
        <cfvo type="num" val="25"/>
        <cfvo type="num" val="50"/>
        <cfvo type="num" val="65"/>
        <cfvo type="num" val="80"/>
      </iconSet>
    </cfRule>
  </conditionalFormatting>
  <conditionalFormatting sqref="M142">
    <cfRule type="iconSet" priority="49">
      <iconSet iconSet="5Arrows">
        <cfvo type="percent" val="0"/>
        <cfvo type="num" val="25"/>
        <cfvo type="num" val="50"/>
        <cfvo type="num" val="65"/>
        <cfvo type="num" val="80"/>
      </iconSet>
    </cfRule>
  </conditionalFormatting>
  <conditionalFormatting sqref="M143">
    <cfRule type="iconSet" priority="48">
      <iconSet iconSet="5Arrows">
        <cfvo type="percent" val="0"/>
        <cfvo type="num" val="25"/>
        <cfvo type="num" val="50"/>
        <cfvo type="num" val="65"/>
        <cfvo type="num" val="80"/>
      </iconSet>
    </cfRule>
  </conditionalFormatting>
  <conditionalFormatting sqref="M144">
    <cfRule type="iconSet" priority="47">
      <iconSet iconSet="5Arrows">
        <cfvo type="percent" val="0"/>
        <cfvo type="num" val="25"/>
        <cfvo type="num" val="50"/>
        <cfvo type="num" val="65"/>
        <cfvo type="num" val="80"/>
      </iconSet>
    </cfRule>
  </conditionalFormatting>
  <conditionalFormatting sqref="M147">
    <cfRule type="iconSet" priority="46">
      <iconSet iconSet="5Arrows">
        <cfvo type="percent" val="0"/>
        <cfvo type="num" val="25"/>
        <cfvo type="num" val="50"/>
        <cfvo type="num" val="65"/>
        <cfvo type="num" val="80"/>
      </iconSet>
    </cfRule>
  </conditionalFormatting>
  <conditionalFormatting sqref="M148">
    <cfRule type="iconSet" priority="45">
      <iconSet iconSet="5Arrows">
        <cfvo type="percent" val="0"/>
        <cfvo type="num" val="25"/>
        <cfvo type="num" val="50"/>
        <cfvo type="num" val="65"/>
        <cfvo type="num" val="80"/>
      </iconSet>
    </cfRule>
  </conditionalFormatting>
  <conditionalFormatting sqref="M149">
    <cfRule type="iconSet" priority="44">
      <iconSet iconSet="5Arrows">
        <cfvo type="percent" val="0"/>
        <cfvo type="num" val="25"/>
        <cfvo type="num" val="50"/>
        <cfvo type="num" val="65"/>
        <cfvo type="num" val="80"/>
      </iconSet>
    </cfRule>
  </conditionalFormatting>
  <conditionalFormatting sqref="M152">
    <cfRule type="iconSet" priority="43">
      <iconSet iconSet="5Arrows">
        <cfvo type="percent" val="0"/>
        <cfvo type="num" val="25"/>
        <cfvo type="num" val="50"/>
        <cfvo type="num" val="65"/>
        <cfvo type="num" val="80"/>
      </iconSet>
    </cfRule>
  </conditionalFormatting>
  <conditionalFormatting sqref="M153">
    <cfRule type="iconSet" priority="42">
      <iconSet iconSet="5Arrows">
        <cfvo type="percent" val="0"/>
        <cfvo type="num" val="25"/>
        <cfvo type="num" val="50"/>
        <cfvo type="num" val="65"/>
        <cfvo type="num" val="80"/>
      </iconSet>
    </cfRule>
  </conditionalFormatting>
  <conditionalFormatting sqref="M154">
    <cfRule type="iconSet" priority="41">
      <iconSet iconSet="5Arrows">
        <cfvo type="percent" val="0"/>
        <cfvo type="num" val="25"/>
        <cfvo type="num" val="50"/>
        <cfvo type="num" val="65"/>
        <cfvo type="num" val="80"/>
      </iconSet>
    </cfRule>
  </conditionalFormatting>
  <conditionalFormatting sqref="M157">
    <cfRule type="iconSet" priority="40">
      <iconSet iconSet="5Arrows">
        <cfvo type="percent" val="0"/>
        <cfvo type="num" val="25"/>
        <cfvo type="num" val="50"/>
        <cfvo type="num" val="65"/>
        <cfvo type="num" val="80"/>
      </iconSet>
    </cfRule>
  </conditionalFormatting>
  <conditionalFormatting sqref="M158">
    <cfRule type="iconSet" priority="39">
      <iconSet iconSet="5Arrows">
        <cfvo type="percent" val="0"/>
        <cfvo type="num" val="25"/>
        <cfvo type="num" val="50"/>
        <cfvo type="num" val="65"/>
        <cfvo type="num" val="80"/>
      </iconSet>
    </cfRule>
  </conditionalFormatting>
  <conditionalFormatting sqref="M159">
    <cfRule type="iconSet" priority="38">
      <iconSet iconSet="5Arrows">
        <cfvo type="percent" val="0"/>
        <cfvo type="num" val="25"/>
        <cfvo type="num" val="50"/>
        <cfvo type="num" val="65"/>
        <cfvo type="num" val="80"/>
      </iconSet>
    </cfRule>
  </conditionalFormatting>
  <conditionalFormatting sqref="L76">
    <cfRule type="iconSet" priority="37">
      <iconSet iconSet="5Arrows">
        <cfvo type="percent" val="0"/>
        <cfvo type="num" val="25"/>
        <cfvo type="num" val="50"/>
        <cfvo type="num" val="65"/>
        <cfvo type="num" val="80"/>
      </iconSet>
    </cfRule>
  </conditionalFormatting>
  <conditionalFormatting sqref="L77">
    <cfRule type="iconSet" priority="36">
      <iconSet iconSet="5Arrows">
        <cfvo type="percent" val="0"/>
        <cfvo type="num" val="25"/>
        <cfvo type="num" val="50"/>
        <cfvo type="num" val="65"/>
        <cfvo type="num" val="80"/>
      </iconSet>
    </cfRule>
  </conditionalFormatting>
  <conditionalFormatting sqref="L78">
    <cfRule type="iconSet" priority="35">
      <iconSet iconSet="5Arrows">
        <cfvo type="percent" val="0"/>
        <cfvo type="num" val="25"/>
        <cfvo type="num" val="50"/>
        <cfvo type="num" val="65"/>
        <cfvo type="num" val="80"/>
      </iconSet>
    </cfRule>
  </conditionalFormatting>
  <conditionalFormatting sqref="L79">
    <cfRule type="iconSet" priority="34">
      <iconSet iconSet="5Arrows">
        <cfvo type="percent" val="0"/>
        <cfvo type="num" val="25"/>
        <cfvo type="num" val="50"/>
        <cfvo type="num" val="65"/>
        <cfvo type="num" val="80"/>
      </iconSet>
    </cfRule>
  </conditionalFormatting>
  <conditionalFormatting sqref="L131">
    <cfRule type="iconSet" priority="33">
      <iconSet iconSet="5Arrows">
        <cfvo type="percent" val="0"/>
        <cfvo type="num" val="25"/>
        <cfvo type="num" val="50"/>
        <cfvo type="num" val="65"/>
        <cfvo type="num" val="80"/>
      </iconSet>
    </cfRule>
  </conditionalFormatting>
  <conditionalFormatting sqref="L132">
    <cfRule type="iconSet" priority="32">
      <iconSet iconSet="5Arrows">
        <cfvo type="percent" val="0"/>
        <cfvo type="num" val="25"/>
        <cfvo type="num" val="50"/>
        <cfvo type="num" val="65"/>
        <cfvo type="num" val="80"/>
      </iconSet>
    </cfRule>
  </conditionalFormatting>
  <conditionalFormatting sqref="L133">
    <cfRule type="iconSet" priority="31">
      <iconSet iconSet="5Arrows">
        <cfvo type="percent" val="0"/>
        <cfvo type="num" val="25"/>
        <cfvo type="num" val="50"/>
        <cfvo type="num" val="65"/>
        <cfvo type="num" val="80"/>
      </iconSet>
    </cfRule>
  </conditionalFormatting>
  <conditionalFormatting sqref="L134">
    <cfRule type="iconSet" priority="30">
      <iconSet iconSet="5Arrows">
        <cfvo type="percent" val="0"/>
        <cfvo type="num" val="25"/>
        <cfvo type="num" val="50"/>
        <cfvo type="num" val="65"/>
        <cfvo type="num" val="80"/>
      </iconSet>
    </cfRule>
  </conditionalFormatting>
  <conditionalFormatting sqref="M131">
    <cfRule type="iconSet" priority="29">
      <iconSet iconSet="5Arrows">
        <cfvo type="percent" val="0"/>
        <cfvo type="num" val="25"/>
        <cfvo type="num" val="50"/>
        <cfvo type="num" val="65"/>
        <cfvo type="num" val="80"/>
      </iconSet>
    </cfRule>
  </conditionalFormatting>
  <conditionalFormatting sqref="M132">
    <cfRule type="iconSet" priority="28">
      <iconSet iconSet="5Arrows">
        <cfvo type="percent" val="0"/>
        <cfvo type="num" val="25"/>
        <cfvo type="num" val="50"/>
        <cfvo type="num" val="65"/>
        <cfvo type="num" val="80"/>
      </iconSet>
    </cfRule>
  </conditionalFormatting>
  <conditionalFormatting sqref="M133">
    <cfRule type="iconSet" priority="27">
      <iconSet iconSet="5Arrows">
        <cfvo type="percent" val="0"/>
        <cfvo type="num" val="25"/>
        <cfvo type="num" val="50"/>
        <cfvo type="num" val="65"/>
        <cfvo type="num" val="80"/>
      </iconSet>
    </cfRule>
  </conditionalFormatting>
  <conditionalFormatting sqref="M134">
    <cfRule type="iconSet" priority="26">
      <iconSet iconSet="5Arrows">
        <cfvo type="percent" val="0"/>
        <cfvo type="num" val="25"/>
        <cfvo type="num" val="50"/>
        <cfvo type="num" val="65"/>
        <cfvo type="num" val="80"/>
      </iconSet>
    </cfRule>
  </conditionalFormatting>
  <conditionalFormatting sqref="M76">
    <cfRule type="iconSet" priority="25">
      <iconSet iconSet="5Arrows">
        <cfvo type="percent" val="0"/>
        <cfvo type="num" val="25"/>
        <cfvo type="num" val="50"/>
        <cfvo type="num" val="65"/>
        <cfvo type="num" val="80"/>
      </iconSet>
    </cfRule>
  </conditionalFormatting>
  <conditionalFormatting sqref="M77">
    <cfRule type="iconSet" priority="24">
      <iconSet iconSet="5Arrows">
        <cfvo type="percent" val="0"/>
        <cfvo type="num" val="25"/>
        <cfvo type="num" val="50"/>
        <cfvo type="num" val="65"/>
        <cfvo type="num" val="80"/>
      </iconSet>
    </cfRule>
  </conditionalFormatting>
  <conditionalFormatting sqref="M78">
    <cfRule type="iconSet" priority="23">
      <iconSet iconSet="5Arrows">
        <cfvo type="percent" val="0"/>
        <cfvo type="num" val="25"/>
        <cfvo type="num" val="50"/>
        <cfvo type="num" val="65"/>
        <cfvo type="num" val="80"/>
      </iconSet>
    </cfRule>
  </conditionalFormatting>
  <conditionalFormatting sqref="M79">
    <cfRule type="iconSet" priority="22">
      <iconSet iconSet="5Arrows">
        <cfvo type="percent" val="0"/>
        <cfvo type="num" val="25"/>
        <cfvo type="num" val="50"/>
        <cfvo type="num" val="65"/>
        <cfvo type="num" val="80"/>
      </iconSet>
    </cfRule>
  </conditionalFormatting>
  <conditionalFormatting sqref="L12">
    <cfRule type="iconSet" priority="17">
      <iconSet iconSet="5Arrows">
        <cfvo type="percent" val="0"/>
        <cfvo type="num" val="25"/>
        <cfvo type="num" val="50"/>
        <cfvo type="num" val="65"/>
        <cfvo type="num" val="80"/>
      </iconSet>
    </cfRule>
  </conditionalFormatting>
  <conditionalFormatting sqref="L13">
    <cfRule type="iconSet" priority="16">
      <iconSet iconSet="5Arrows">
        <cfvo type="percent" val="0"/>
        <cfvo type="num" val="25"/>
        <cfvo type="num" val="50"/>
        <cfvo type="num" val="65"/>
        <cfvo type="num" val="80"/>
      </iconSet>
    </cfRule>
  </conditionalFormatting>
  <conditionalFormatting sqref="L14">
    <cfRule type="iconSet" priority="15">
      <iconSet iconSet="5Arrows">
        <cfvo type="percent" val="0"/>
        <cfvo type="num" val="25"/>
        <cfvo type="num" val="50"/>
        <cfvo type="num" val="65"/>
        <cfvo type="num" val="80"/>
      </iconSet>
    </cfRule>
  </conditionalFormatting>
  <conditionalFormatting sqref="L17">
    <cfRule type="iconSet" priority="14">
      <iconSet iconSet="5Arrows">
        <cfvo type="percent" val="0"/>
        <cfvo type="num" val="25"/>
        <cfvo type="num" val="50"/>
        <cfvo type="num" val="65"/>
        <cfvo type="num" val="80"/>
      </iconSet>
    </cfRule>
  </conditionalFormatting>
  <conditionalFormatting sqref="L18">
    <cfRule type="iconSet" priority="13">
      <iconSet iconSet="5Arrows">
        <cfvo type="percent" val="0"/>
        <cfvo type="num" val="25"/>
        <cfvo type="num" val="50"/>
        <cfvo type="num" val="65"/>
        <cfvo type="num" val="80"/>
      </iconSet>
    </cfRule>
  </conditionalFormatting>
  <conditionalFormatting sqref="L19">
    <cfRule type="iconSet" priority="12">
      <iconSet iconSet="5Arrows">
        <cfvo type="percent" val="0"/>
        <cfvo type="num" val="25"/>
        <cfvo type="num" val="50"/>
        <cfvo type="num" val="65"/>
        <cfvo type="num" val="80"/>
      </iconSet>
    </cfRule>
  </conditionalFormatting>
  <conditionalFormatting sqref="L161">
    <cfRule type="iconSet" priority="11">
      <iconSet iconSet="5Arrows">
        <cfvo type="percent" val="0"/>
        <cfvo type="num" val="25"/>
        <cfvo type="num" val="50"/>
        <cfvo type="num" val="65"/>
        <cfvo type="num" val="80"/>
      </iconSet>
    </cfRule>
  </conditionalFormatting>
  <conditionalFormatting sqref="M161">
    <cfRule type="iconSet" priority="10">
      <iconSet iconSet="5Arrows">
        <cfvo type="percent" val="0"/>
        <cfvo type="num" val="25"/>
        <cfvo type="num" val="50"/>
        <cfvo type="num" val="65"/>
        <cfvo type="num" val="80"/>
      </iconSet>
    </cfRule>
  </conditionalFormatting>
  <conditionalFormatting sqref="L165">
    <cfRule type="iconSet" priority="9">
      <iconSet iconSet="5Arrows">
        <cfvo type="percent" val="0"/>
        <cfvo type="num" val="25"/>
        <cfvo type="num" val="50"/>
        <cfvo type="num" val="65"/>
        <cfvo type="num" val="80"/>
      </iconSet>
    </cfRule>
  </conditionalFormatting>
  <conditionalFormatting sqref="M165">
    <cfRule type="iconSet" priority="8">
      <iconSet iconSet="5Arrows">
        <cfvo type="percent" val="0"/>
        <cfvo type="num" val="25"/>
        <cfvo type="num" val="50"/>
        <cfvo type="num" val="65"/>
        <cfvo type="num" val="80"/>
      </iconSet>
    </cfRule>
  </conditionalFormatting>
  <conditionalFormatting sqref="M165">
    <cfRule type="iconSet" priority="7">
      <iconSet iconSet="5Arrows">
        <cfvo type="percent" val="0"/>
        <cfvo type="num" val="25"/>
        <cfvo type="num" val="50"/>
        <cfvo type="num" val="65"/>
        <cfvo type="num" val="80"/>
      </iconSet>
    </cfRule>
  </conditionalFormatting>
  <conditionalFormatting sqref="L162">
    <cfRule type="iconSet" priority="6">
      <iconSet iconSet="5Arrows">
        <cfvo type="percent" val="0"/>
        <cfvo type="num" val="25"/>
        <cfvo type="num" val="50"/>
        <cfvo type="num" val="65"/>
        <cfvo type="num" val="80"/>
      </iconSet>
    </cfRule>
  </conditionalFormatting>
  <conditionalFormatting sqref="L163">
    <cfRule type="iconSet" priority="5">
      <iconSet iconSet="5Arrows">
        <cfvo type="percent" val="0"/>
        <cfvo type="num" val="25"/>
        <cfvo type="num" val="50"/>
        <cfvo type="num" val="65"/>
        <cfvo type="num" val="80"/>
      </iconSet>
    </cfRule>
  </conditionalFormatting>
  <conditionalFormatting sqref="L164">
    <cfRule type="iconSet" priority="4">
      <iconSet iconSet="5Arrows">
        <cfvo type="percent" val="0"/>
        <cfvo type="num" val="25"/>
        <cfvo type="num" val="50"/>
        <cfvo type="num" val="65"/>
        <cfvo type="num" val="80"/>
      </iconSet>
    </cfRule>
  </conditionalFormatting>
  <conditionalFormatting sqref="M162">
    <cfRule type="iconSet" priority="3">
      <iconSet iconSet="5Arrows">
        <cfvo type="percent" val="0"/>
        <cfvo type="num" val="25"/>
        <cfvo type="num" val="50"/>
        <cfvo type="num" val="65"/>
        <cfvo type="num" val="80"/>
      </iconSet>
    </cfRule>
  </conditionalFormatting>
  <conditionalFormatting sqref="M163">
    <cfRule type="iconSet" priority="2">
      <iconSet iconSet="5Arrows">
        <cfvo type="percent" val="0"/>
        <cfvo type="num" val="25"/>
        <cfvo type="num" val="50"/>
        <cfvo type="num" val="65"/>
        <cfvo type="num" val="80"/>
      </iconSet>
    </cfRule>
  </conditionalFormatting>
  <conditionalFormatting sqref="M164">
    <cfRule type="iconSet" priority="1">
      <iconSet iconSet="5Arrows">
        <cfvo type="percent" val="0"/>
        <cfvo type="num" val="25"/>
        <cfvo type="num" val="50"/>
        <cfvo type="num" val="65"/>
        <cfvo type="num" val="80"/>
      </iconSet>
    </cfRule>
  </conditionalFormatting>
  <dataValidations count="1">
    <dataValidation type="list" allowBlank="1" showInputMessage="1" showErrorMessage="1" sqref="B11:B165">
      <formula1>INDIRECT(CONCATENATE("_Mp",MID($C$7,1,4)))</formula1>
    </dataValidation>
  </dataValidations>
  <printOptions horizontalCentered="1" verticalCentered="1"/>
  <pageMargins left="1.1811023622047245" right="0" top="0" bottom="0" header="0" footer="0.43307086614173229"/>
  <pageSetup paperSize="41" scale="61" fitToHeight="0" orientation="landscape" r:id="rId1"/>
  <headerFooter>
    <oddHeader>&amp;RPág. &amp;P de &amp;N</oddHeader>
    <oddFooter>&amp;LLUZ ADRIANA LONDOÑO RAMIREZ
Secretaria de Despacho
Firma: ________________________ &amp;CFRANCISCO JAVIER GOMEZ RIOS
Profesional Universitario
Firma: _________________________&amp;RGLORIA MILENA MARQUEZ  
Profesional Enlace
Dep. Administrativo de Planeación</oddFooter>
  </headerFooter>
  <rowBreaks count="3" manualBreakCount="3">
    <brk id="40" max="12" man="1"/>
    <brk id="80" max="12" man="1"/>
    <brk id="120" max="12"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tabColor rgb="FF00B0F0"/>
    <pageSetUpPr fitToPage="1"/>
  </sheetPr>
  <dimension ref="A1:O170"/>
  <sheetViews>
    <sheetView zoomScale="70" zoomScaleNormal="70" zoomScaleSheetLayoutView="80" zoomScalePageLayoutView="90" workbookViewId="0">
      <pane xSplit="1" ySplit="10" topLeftCell="B143" activePane="bottomRight" state="frozen"/>
      <selection pane="topRight" activeCell="B1" sqref="B1"/>
      <selection pane="bottomLeft" activeCell="A11" sqref="A11"/>
      <selection pane="bottomRight" activeCell="J168" sqref="J168"/>
    </sheetView>
  </sheetViews>
  <sheetFormatPr baseColWidth="10" defaultColWidth="11.42578125" defaultRowHeight="15" x14ac:dyDescent="0.25"/>
  <cols>
    <col min="1" max="1" width="3.42578125" style="29" customWidth="1"/>
    <col min="2" max="2" width="14.85546875" customWidth="1"/>
    <col min="3" max="3" width="27.85546875" customWidth="1"/>
    <col min="4" max="4" width="10.28515625" customWidth="1"/>
    <col min="5" max="5" width="9" customWidth="1"/>
    <col min="6" max="6" width="9.140625" customWidth="1"/>
    <col min="7" max="7" width="43.140625" customWidth="1"/>
    <col min="8" max="8" width="11.140625" customWidth="1"/>
    <col min="9" max="9" width="21.42578125" bestFit="1" customWidth="1"/>
    <col min="10" max="11" width="17.42578125" customWidth="1"/>
    <col min="12" max="12" width="20.42578125" customWidth="1"/>
    <col min="13" max="13" width="10.28515625" customWidth="1"/>
    <col min="14" max="14" width="11.28515625" customWidth="1"/>
    <col min="15" max="15" width="13.140625" customWidth="1"/>
  </cols>
  <sheetData>
    <row r="1" spans="1:15" ht="6.75" customHeight="1" x14ac:dyDescent="0.25">
      <c r="A1" s="400"/>
      <c r="B1" s="456"/>
      <c r="C1" s="456"/>
      <c r="D1" s="456"/>
      <c r="E1" s="456"/>
      <c r="F1" s="456"/>
      <c r="G1" s="456"/>
      <c r="H1" s="456"/>
      <c r="I1" s="456"/>
      <c r="J1" s="456"/>
      <c r="K1" s="456"/>
      <c r="L1" s="456"/>
      <c r="M1" s="456"/>
      <c r="N1" s="456"/>
      <c r="O1" s="456"/>
    </row>
    <row r="2" spans="1:15" ht="15" customHeight="1" x14ac:dyDescent="0.25">
      <c r="A2" s="406"/>
      <c r="B2" s="457"/>
      <c r="C2" s="458"/>
      <c r="D2" s="458"/>
      <c r="E2" s="458"/>
      <c r="F2" s="459"/>
      <c r="G2" s="639" t="s">
        <v>0</v>
      </c>
      <c r="H2" s="639"/>
      <c r="I2" s="639"/>
      <c r="J2" s="639"/>
      <c r="K2" s="639"/>
      <c r="L2" s="288" t="s">
        <v>1</v>
      </c>
      <c r="M2" s="290" t="s">
        <v>5961</v>
      </c>
      <c r="N2" s="291"/>
      <c r="O2" s="292"/>
    </row>
    <row r="3" spans="1:15" s="1" customFormat="1" ht="13.7" customHeight="1" x14ac:dyDescent="0.2">
      <c r="A3" s="410"/>
      <c r="B3" s="460"/>
      <c r="C3" s="461"/>
      <c r="D3" s="461"/>
      <c r="E3" s="461"/>
      <c r="F3" s="462"/>
      <c r="G3" s="639"/>
      <c r="H3" s="639"/>
      <c r="I3" s="639"/>
      <c r="J3" s="639"/>
      <c r="K3" s="639"/>
      <c r="L3" s="288" t="s">
        <v>2</v>
      </c>
      <c r="M3" s="293">
        <v>3</v>
      </c>
      <c r="N3" s="291"/>
      <c r="O3" s="292"/>
    </row>
    <row r="4" spans="1:15" s="1" customFormat="1" ht="21.75" customHeight="1" x14ac:dyDescent="0.2">
      <c r="A4" s="410"/>
      <c r="B4" s="460"/>
      <c r="C4" s="461"/>
      <c r="D4" s="463"/>
      <c r="E4" s="463"/>
      <c r="F4" s="464"/>
      <c r="G4" s="640" t="s">
        <v>33</v>
      </c>
      <c r="H4" s="640"/>
      <c r="I4" s="640"/>
      <c r="J4" s="640"/>
      <c r="K4" s="640"/>
      <c r="L4" s="289" t="s">
        <v>4</v>
      </c>
      <c r="M4" s="721">
        <v>42759</v>
      </c>
      <c r="N4" s="722"/>
      <c r="O4" s="292"/>
    </row>
    <row r="5" spans="1:15" s="1" customFormat="1" ht="19.5" customHeight="1" x14ac:dyDescent="0.25">
      <c r="A5" s="414"/>
      <c r="B5" s="465"/>
      <c r="C5" s="466"/>
      <c r="D5" s="467"/>
      <c r="E5" s="467"/>
      <c r="F5" s="468"/>
      <c r="G5" s="714" t="s">
        <v>21</v>
      </c>
      <c r="H5" s="715"/>
      <c r="I5" s="716"/>
      <c r="J5" s="713">
        <f>'PI. METAS RESULTADO'!H5</f>
        <v>20180101</v>
      </c>
      <c r="K5" s="713"/>
      <c r="L5" s="288" t="s">
        <v>6</v>
      </c>
      <c r="M5" s="294"/>
      <c r="N5" s="291"/>
      <c r="O5" s="292"/>
    </row>
    <row r="6" spans="1:15" s="1" customFormat="1" ht="4.7" customHeight="1" x14ac:dyDescent="0.35">
      <c r="A6" s="417"/>
      <c r="B6" s="469"/>
      <c r="C6" s="469"/>
      <c r="D6" s="469"/>
      <c r="E6" s="469"/>
      <c r="F6" s="469"/>
      <c r="G6" s="470"/>
      <c r="H6" s="27"/>
      <c r="I6" s="386"/>
      <c r="J6" s="386"/>
      <c r="K6" s="386"/>
      <c r="L6" s="385"/>
      <c r="M6" s="363"/>
      <c r="N6" s="363"/>
      <c r="O6" s="363"/>
    </row>
    <row r="7" spans="1:15" s="1" customFormat="1" ht="19.5" customHeight="1" x14ac:dyDescent="0.2">
      <c r="A7" s="418"/>
      <c r="B7" s="471" t="s">
        <v>7</v>
      </c>
      <c r="C7" s="718" t="str">
        <f>'PI. METAS RESULTADO'!C7:L7</f>
        <v>1134. SECRETARÍA DE LA MUJER, EQUIDAD DE GÉNERO Y DIVERSIDAD SEXUAL</v>
      </c>
      <c r="D7" s="718"/>
      <c r="E7" s="718"/>
      <c r="F7" s="718"/>
      <c r="G7" s="718"/>
      <c r="H7" s="718"/>
      <c r="I7" s="718"/>
      <c r="J7" s="718"/>
      <c r="K7" s="447"/>
      <c r="L7" s="447"/>
      <c r="M7" s="447"/>
      <c r="N7" s="447"/>
      <c r="O7" s="447"/>
    </row>
    <row r="8" spans="1:15" s="1" customFormat="1" ht="5.25" customHeight="1" thickBot="1" x14ac:dyDescent="0.25">
      <c r="A8" s="362"/>
      <c r="B8" s="447"/>
      <c r="C8" s="447"/>
      <c r="D8" s="447"/>
      <c r="E8" s="447"/>
      <c r="F8" s="447"/>
      <c r="G8" s="447"/>
      <c r="H8" s="447"/>
      <c r="I8" s="447"/>
      <c r="J8" s="447"/>
      <c r="K8" s="447"/>
      <c r="L8" s="447"/>
      <c r="M8" s="447"/>
      <c r="N8" s="447"/>
      <c r="O8" s="447"/>
    </row>
    <row r="9" spans="1:15" ht="18.95" customHeight="1" thickBot="1" x14ac:dyDescent="0.3">
      <c r="A9" s="400"/>
      <c r="B9" s="680" t="s">
        <v>22</v>
      </c>
      <c r="C9" s="681"/>
      <c r="D9" s="681"/>
      <c r="E9" s="681"/>
      <c r="F9" s="681"/>
      <c r="G9" s="684"/>
      <c r="H9" s="681" t="s">
        <v>34</v>
      </c>
      <c r="I9" s="681"/>
      <c r="J9" s="681"/>
      <c r="K9" s="681"/>
      <c r="L9" s="681"/>
      <c r="M9" s="681"/>
      <c r="N9" s="681"/>
      <c r="O9" s="684"/>
    </row>
    <row r="10" spans="1:15" ht="49.7" customHeight="1" thickBot="1" x14ac:dyDescent="0.3">
      <c r="A10" s="472" t="s">
        <v>8</v>
      </c>
      <c r="B10" s="473" t="s">
        <v>24</v>
      </c>
      <c r="C10" s="474" t="s">
        <v>25</v>
      </c>
      <c r="D10" s="36" t="s">
        <v>26</v>
      </c>
      <c r="E10" s="36" t="s">
        <v>14</v>
      </c>
      <c r="F10" s="36" t="s">
        <v>15</v>
      </c>
      <c r="G10" s="35" t="s">
        <v>27</v>
      </c>
      <c r="H10" s="475" t="s">
        <v>17</v>
      </c>
      <c r="I10" s="476" t="s">
        <v>28</v>
      </c>
      <c r="J10" s="476" t="s">
        <v>35</v>
      </c>
      <c r="K10" s="476" t="s">
        <v>36</v>
      </c>
      <c r="L10" s="476" t="s">
        <v>37</v>
      </c>
      <c r="M10" s="477" t="s">
        <v>38</v>
      </c>
      <c r="N10" s="477" t="s">
        <v>39</v>
      </c>
      <c r="O10" s="478" t="s">
        <v>40</v>
      </c>
    </row>
    <row r="11" spans="1:15" x14ac:dyDescent="0.25">
      <c r="A11" s="658">
        <v>1</v>
      </c>
      <c r="B11" s="697" t="str">
        <f>'PI. MP. Avance'!B11:B15</f>
        <v>MP105010101</v>
      </c>
      <c r="C11" s="717" t="str">
        <f>'PI. MP. Avance'!C11:C15</f>
        <v>Propiciar , en 42 entes Territoriales, la creación y fortalecimiento  de las confluencias Municipales LGBTI , durante el periodo de Gobierno</v>
      </c>
      <c r="D11" s="702" t="str">
        <f>'PI. MP. Avance'!D11:D15</f>
        <v>Número de entes territoriales con confluencias municipales LGBTI creadas y fortalecidas.</v>
      </c>
      <c r="E11" s="697" t="str">
        <f>'PI. MP. Avance'!E11:E15</f>
        <v>NMCMLGBTIt = NMCMLGBTI0 + NMCMLGBTI1</v>
      </c>
      <c r="F11" s="704" t="str">
        <f>'PI. MP. Avance'!F11:F15</f>
        <v>NMCMLGBTIt: Número de municipios con Confluencias municipales LGBTI creadas y/o fortalecidas, totales
NMCMLGBTI0:  Número de municipios con Confluencias municipales LGBTI creadas y/o fortalecidas, iniciales
NMCMLGBTI1: Número de municipios con Confluencias municipales LGBTI creadas y/o fortalecidas, finales</v>
      </c>
      <c r="G11" s="706" t="str">
        <f>'PI. MP. Avance'!G11:G15</f>
        <v xml:space="preserve">Apoyo a la participación de las organizaciones sociales del sector LGBTI, Valle del Cauca, occidente. </v>
      </c>
      <c r="H11" s="266">
        <v>2016</v>
      </c>
      <c r="I11" s="267">
        <f>VLOOKUP($B11,'METAS PRODUCTO'!$B$4:$CN$718,23,FALSE)</f>
        <v>10000000</v>
      </c>
      <c r="J11" s="506">
        <f>+'PA. RECURSOS MP 2016 '!E12</f>
        <v>10000000</v>
      </c>
      <c r="K11" s="506">
        <f>+'PA. RECURSOS MP 2016 '!E14</f>
        <v>10000000</v>
      </c>
      <c r="L11" s="506">
        <f>+'PA. RECURSOS MP 2016 '!E16</f>
        <v>10000000</v>
      </c>
      <c r="M11" s="332">
        <f>IFERROR(IF(L11*100/I11&gt;100,100,IF(L11*100/I11&lt;0,0,L11*100/I11)),0)</f>
        <v>100</v>
      </c>
      <c r="N11" s="333">
        <f>IFERROR(IF(L11*100/J11&gt;100,100,IF(L11*100/J11&lt;0,0,L11*100/J11)),0)</f>
        <v>100</v>
      </c>
      <c r="O11" s="333">
        <f>IFERROR(IF(L11*100/K11&lt;0,0,IF(L11*100/K11&gt;100,100,L11*100/K11)),0)</f>
        <v>100</v>
      </c>
    </row>
    <row r="12" spans="1:15" x14ac:dyDescent="0.25">
      <c r="A12" s="658"/>
      <c r="B12" s="698"/>
      <c r="C12" s="700"/>
      <c r="D12" s="702"/>
      <c r="E12" s="698"/>
      <c r="F12" s="704"/>
      <c r="G12" s="707"/>
      <c r="H12" s="268">
        <v>2017</v>
      </c>
      <c r="I12" s="269">
        <f>VLOOKUP($B11,'METAS PRODUCTO'!$B$4:$CN$718,36,FALSE)</f>
        <v>23000000</v>
      </c>
      <c r="J12" s="506">
        <f>'PA. RECURSOS MP 2017'!E12</f>
        <v>23000000</v>
      </c>
      <c r="K12" s="506">
        <f>'PA. RECURSOS MP 2017'!E14</f>
        <v>23000000</v>
      </c>
      <c r="L12" s="506">
        <f>'PA. RECURSOS MP 2017'!E16</f>
        <v>0</v>
      </c>
      <c r="M12" s="332">
        <f t="shared" ref="M12:M75" si="0">IFERROR(IF(L12*100/I12&gt;100,100,IF(L12*100/I12&lt;0,0,L12*100/I12)),0)</f>
        <v>0</v>
      </c>
      <c r="N12" s="333">
        <f t="shared" ref="N12:N75" si="1">IFERROR(IF(L12*100/J12&gt;100,100,IF(L12*100/J12&lt;0,0,L12*100/J12)),0)</f>
        <v>0</v>
      </c>
      <c r="O12" s="333">
        <f t="shared" ref="O12:O75" si="2">IFERROR(IF(L12*100/K12&lt;0,0,IF(L12*100/K12&gt;100,100,L12*100/K12)),0)</f>
        <v>0</v>
      </c>
    </row>
    <row r="13" spans="1:15" x14ac:dyDescent="0.25">
      <c r="A13" s="658"/>
      <c r="B13" s="698"/>
      <c r="C13" s="700"/>
      <c r="D13" s="702"/>
      <c r="E13" s="698"/>
      <c r="F13" s="704"/>
      <c r="G13" s="707"/>
      <c r="H13" s="268">
        <v>2018</v>
      </c>
      <c r="I13" s="270">
        <f>VLOOKUP($B11,'METAS PRODUCTO'!$B$4:$CN$718,49,FALSE)</f>
        <v>37000000</v>
      </c>
      <c r="J13" s="506">
        <f>'PA. RECURSOS MP 2018'!E12</f>
        <v>40000000</v>
      </c>
      <c r="K13" s="506">
        <f>'PA. RECURSOS MP 2018'!E14</f>
        <v>0</v>
      </c>
      <c r="L13" s="506">
        <f>'PA. RECURSOS MP 2018'!E16</f>
        <v>0</v>
      </c>
      <c r="M13" s="332">
        <f t="shared" si="0"/>
        <v>0</v>
      </c>
      <c r="N13" s="333">
        <f t="shared" si="1"/>
        <v>0</v>
      </c>
      <c r="O13" s="333">
        <f t="shared" si="2"/>
        <v>0</v>
      </c>
    </row>
    <row r="14" spans="1:15" x14ac:dyDescent="0.25">
      <c r="A14" s="658"/>
      <c r="B14" s="698"/>
      <c r="C14" s="700"/>
      <c r="D14" s="702"/>
      <c r="E14" s="698"/>
      <c r="F14" s="704"/>
      <c r="G14" s="707"/>
      <c r="H14" s="268">
        <v>2019</v>
      </c>
      <c r="I14" s="270">
        <f>VLOOKUP($B11,'METAS PRODUCTO'!$B$4:$CN$718,62,FALSE)</f>
        <v>23000000</v>
      </c>
      <c r="J14" s="506">
        <f>'PA. RECURSOS MP 2019'!E12</f>
        <v>0</v>
      </c>
      <c r="K14" s="506">
        <f>'PA. RECURSOS MP 2019'!E14</f>
        <v>0</v>
      </c>
      <c r="L14" s="506">
        <f>'PA. RECURSOS MP 2019'!E16</f>
        <v>0</v>
      </c>
      <c r="M14" s="332">
        <f t="shared" si="0"/>
        <v>0</v>
      </c>
      <c r="N14" s="333">
        <f t="shared" si="1"/>
        <v>0</v>
      </c>
      <c r="O14" s="333">
        <f t="shared" si="2"/>
        <v>0</v>
      </c>
    </row>
    <row r="15" spans="1:15" ht="21.75" customHeight="1" thickBot="1" x14ac:dyDescent="0.3">
      <c r="A15" s="659"/>
      <c r="B15" s="699"/>
      <c r="C15" s="701"/>
      <c r="D15" s="703"/>
      <c r="E15" s="699"/>
      <c r="F15" s="705"/>
      <c r="G15" s="708"/>
      <c r="H15" s="271" t="s">
        <v>19</v>
      </c>
      <c r="I15" s="272">
        <f>VLOOKUP($B11,'METAS PRODUCTO'!$B$4:$CN$718,75,FALSE)</f>
        <v>93000000</v>
      </c>
      <c r="J15" s="272">
        <f>IF(MID($J$5,1,4)="2016",J11,IF(MID($J$5,1,4)="2017",J12,IF(MID($J$5,1,4)="2018",J13,IF(MID($J$5,1,4)="2019",J14,))))</f>
        <v>40000000</v>
      </c>
      <c r="K15" s="272">
        <f>IF(MID($J$5,1,4)="2016",K11,IF(MID($J$5,1,4)="2017",K12,IF(MID($J$5,1,4)="2018",K13,IF(MID($J$5,1,4)="2019",K14,))))</f>
        <v>0</v>
      </c>
      <c r="L15" s="272">
        <f>IF(MID($J$5,1,4)="2016",L11,IF(MID($J$5,1,4)="2017",L12,IF(MID($J$5,1,4)="2018",L13,IF(MID($J$5,1,4)="2019",L14,))))</f>
        <v>0</v>
      </c>
      <c r="M15" s="393">
        <f t="shared" si="0"/>
        <v>0</v>
      </c>
      <c r="N15" s="393">
        <f t="shared" si="1"/>
        <v>0</v>
      </c>
      <c r="O15" s="393">
        <f t="shared" si="2"/>
        <v>0</v>
      </c>
    </row>
    <row r="16" spans="1:15" ht="15.75" thickTop="1" x14ac:dyDescent="0.25">
      <c r="A16" s="689">
        <v>2</v>
      </c>
      <c r="B16" s="697" t="str">
        <f>'PI. MP. Avance'!B16:B20</f>
        <v>MP105010102</v>
      </c>
      <c r="C16" s="712" t="str">
        <f>'PI. MP. Avance'!C16:C20</f>
        <v>Fortalecer en el 100% de los Municipios del Departamento el proceso de socialización e interiorización de la Política Pública de LGBTI, en el periodo de Gobierno.</v>
      </c>
      <c r="D16" s="702" t="str">
        <f>'PI. MP. Avance'!D16:D20</f>
        <v>Porcentaje de Municipios con  proceso de socialización e interiorización de la politica pública de LGBTI fortalecidos.</v>
      </c>
      <c r="E16" s="697" t="str">
        <f>'PI. MP. Avance'!E16:E20</f>
        <v>(MPPLGBTIf / Mt) x 100</v>
      </c>
      <c r="F16" s="704" t="str">
        <f>'PI. MP. Avance'!F16:F20</f>
        <v>MPPLGBTIf = Municipios con Política pública LGBTI fortalecida.                                               
Mt= Municipios totales</v>
      </c>
      <c r="G16" s="706" t="str">
        <f>'PI. MP. Avance'!G16:G20</f>
        <v xml:space="preserve">Apoyo a la participación de las organizaciones sociales del sector LGBTI, Valle del Cauca, occidente. </v>
      </c>
      <c r="H16" s="266">
        <v>2016</v>
      </c>
      <c r="I16" s="267">
        <f>VLOOKUP($B16,'METAS PRODUCTO'!$B$4:$CN$718,23,FALSE)</f>
        <v>20000000</v>
      </c>
      <c r="J16" s="506">
        <f>+'PA. RECURSOS MP 2016 '!E20</f>
        <v>10000000</v>
      </c>
      <c r="K16" s="506">
        <f>+'PA. RECURSOS MP 2016 '!E22</f>
        <v>60000000</v>
      </c>
      <c r="L16" s="506">
        <f>+'PA. RECURSOS MP 2016 '!E24</f>
        <v>60000000</v>
      </c>
      <c r="M16" s="333">
        <f t="shared" si="0"/>
        <v>100</v>
      </c>
      <c r="N16" s="333">
        <f t="shared" si="1"/>
        <v>100</v>
      </c>
      <c r="O16" s="333">
        <f t="shared" si="2"/>
        <v>100</v>
      </c>
    </row>
    <row r="17" spans="1:15" x14ac:dyDescent="0.25">
      <c r="A17" s="658"/>
      <c r="B17" s="698"/>
      <c r="C17" s="700"/>
      <c r="D17" s="702"/>
      <c r="E17" s="698"/>
      <c r="F17" s="704"/>
      <c r="G17" s="707"/>
      <c r="H17" s="268">
        <v>2017</v>
      </c>
      <c r="I17" s="269">
        <f>VLOOKUP($B16,'METAS PRODUCTO'!$B$4:$CN$718,36,FALSE)</f>
        <v>30000000</v>
      </c>
      <c r="J17" s="506">
        <f>'PA. RECURSOS MP 2017'!E20</f>
        <v>30000000</v>
      </c>
      <c r="K17" s="506">
        <f>'PA. RECURSOS MP 2017'!E22</f>
        <v>30000000</v>
      </c>
      <c r="L17" s="506">
        <f>'PA. RECURSOS MP 2017'!E24</f>
        <v>24000000</v>
      </c>
      <c r="M17" s="332">
        <f t="shared" si="0"/>
        <v>80</v>
      </c>
      <c r="N17" s="333">
        <f t="shared" si="1"/>
        <v>80</v>
      </c>
      <c r="O17" s="333">
        <f t="shared" si="2"/>
        <v>80</v>
      </c>
    </row>
    <row r="18" spans="1:15" x14ac:dyDescent="0.25">
      <c r="A18" s="658"/>
      <c r="B18" s="698"/>
      <c r="C18" s="700"/>
      <c r="D18" s="702"/>
      <c r="E18" s="698"/>
      <c r="F18" s="704"/>
      <c r="G18" s="707"/>
      <c r="H18" s="268">
        <v>2018</v>
      </c>
      <c r="I18" s="270">
        <f>VLOOKUP($B16,'METAS PRODUCTO'!$B$4:$CN$718,49,FALSE)</f>
        <v>34000000</v>
      </c>
      <c r="J18" s="506">
        <f>'PA. RECURSOS MP 2018'!E20</f>
        <v>35000000</v>
      </c>
      <c r="K18" s="506">
        <f>'PA. RECURSOS MP 2018'!E22</f>
        <v>0</v>
      </c>
      <c r="L18" s="506">
        <f>'PA. RECURSOS MP 2018'!E24</f>
        <v>0</v>
      </c>
      <c r="M18" s="332">
        <f t="shared" si="0"/>
        <v>0</v>
      </c>
      <c r="N18" s="333">
        <f t="shared" si="1"/>
        <v>0</v>
      </c>
      <c r="O18" s="333">
        <f t="shared" si="2"/>
        <v>0</v>
      </c>
    </row>
    <row r="19" spans="1:15" x14ac:dyDescent="0.25">
      <c r="A19" s="658"/>
      <c r="B19" s="698"/>
      <c r="C19" s="700"/>
      <c r="D19" s="702"/>
      <c r="E19" s="698"/>
      <c r="F19" s="704"/>
      <c r="G19" s="707"/>
      <c r="H19" s="268">
        <v>2019</v>
      </c>
      <c r="I19" s="270">
        <f>VLOOKUP($B16,'METAS PRODUCTO'!$B$4:$CN$718,62,FALSE)</f>
        <v>0</v>
      </c>
      <c r="J19" s="506">
        <f>+'PA. RECURSOS MP 2019'!E20</f>
        <v>0</v>
      </c>
      <c r="K19" s="506">
        <f>+'PA. RECURSOS MP 2019'!E22</f>
        <v>0</v>
      </c>
      <c r="L19" s="506">
        <f>+'PA. RECURSOS MP 2019'!E24</f>
        <v>0</v>
      </c>
      <c r="M19" s="332">
        <f t="shared" si="0"/>
        <v>0</v>
      </c>
      <c r="N19" s="333">
        <f t="shared" si="1"/>
        <v>0</v>
      </c>
      <c r="O19" s="333">
        <f t="shared" si="2"/>
        <v>0</v>
      </c>
    </row>
    <row r="20" spans="1:15" ht="26.25" customHeight="1" thickBot="1" x14ac:dyDescent="0.3">
      <c r="A20" s="659"/>
      <c r="B20" s="699"/>
      <c r="C20" s="701"/>
      <c r="D20" s="703"/>
      <c r="E20" s="699"/>
      <c r="F20" s="705"/>
      <c r="G20" s="708"/>
      <c r="H20" s="271" t="s">
        <v>19</v>
      </c>
      <c r="I20" s="272">
        <f>VLOOKUP($B16,'METAS PRODUCTO'!$B$4:$CN$718,75,FALSE)</f>
        <v>84000000</v>
      </c>
      <c r="J20" s="272">
        <f>IF(MID($J$5,1,4)="2016",J16,IF(MID($J$5,1,4)="2017",J17,IF(MID($J$5,1,4)="2018",J18,IF(MID($J$5,1,4)="2019",J19,))))</f>
        <v>35000000</v>
      </c>
      <c r="K20" s="272">
        <f>IF(MID($J$5,1,4)="2016",K16,IF(MID($J$5,1,4)="2017",K17,IF(MID($J$5,1,4)="2018",K18,IF(MID($J$5,1,4)="2019",K19,))))</f>
        <v>0</v>
      </c>
      <c r="L20" s="272">
        <f>IF(MID($J$5,1,4)="2016",L16,IF(MID($J$5,1,4)="2017",L17,IF(MID($J$5,1,4)="2018",L18,IF(MID($J$5,1,4)="2019",L19,))))</f>
        <v>0</v>
      </c>
      <c r="M20" s="393">
        <f t="shared" si="0"/>
        <v>0</v>
      </c>
      <c r="N20" s="393">
        <f t="shared" si="1"/>
        <v>0</v>
      </c>
      <c r="O20" s="393">
        <f t="shared" si="2"/>
        <v>0</v>
      </c>
    </row>
    <row r="21" spans="1:15" ht="15.75" thickTop="1" x14ac:dyDescent="0.25">
      <c r="A21" s="689">
        <v>3</v>
      </c>
      <c r="B21" s="697" t="str">
        <f>'PI. MP. Avance'!B21:B25</f>
        <v>MP105010201</v>
      </c>
      <c r="C21" s="700" t="str">
        <f>'PI. MP. Avance'!C21:C25</f>
        <v>Realizar Dos (2) EXPO LGBTI, durante el cuatrienio.</v>
      </c>
      <c r="D21" s="702" t="str">
        <f>'PI. MP. Avance'!D21:D25</f>
        <v>Número de Expo LGBTI realizadas durante el cuatrienio</v>
      </c>
      <c r="E21" s="697" t="str">
        <f>'PI. MP. Avance'!E21:E25</f>
        <v>NELGBTIR</v>
      </c>
      <c r="F21" s="704" t="str">
        <f>'PI. MP. Avance'!F21:F25</f>
        <v>NELGBTIR = Número de expos LGBTI realizados</v>
      </c>
      <c r="G21" s="706" t="str">
        <f>'PI. MP. Avance'!G21:G25</f>
        <v>Implementación de acciones para el cambio cultural sector LGBTI, Valle del Cauca, Occidente. N/P</v>
      </c>
      <c r="H21" s="266">
        <v>2016</v>
      </c>
      <c r="I21" s="267">
        <f>VLOOKUP($B21,'METAS PRODUCTO'!$B$4:$CN$718,23,FALSE)</f>
        <v>75000000</v>
      </c>
      <c r="J21" s="506">
        <f>+'PA. RECURSOS MP 2016 '!E28</f>
        <v>0</v>
      </c>
      <c r="K21" s="506">
        <f>+'PA. RECURSOS MP 2016 '!E30</f>
        <v>0</v>
      </c>
      <c r="L21" s="506">
        <f>+'PA. RECURSOS MP 2016 '!E32</f>
        <v>0</v>
      </c>
      <c r="M21" s="332">
        <f t="shared" si="0"/>
        <v>0</v>
      </c>
      <c r="N21" s="333">
        <f t="shared" si="1"/>
        <v>0</v>
      </c>
      <c r="O21" s="333">
        <f t="shared" si="2"/>
        <v>0</v>
      </c>
    </row>
    <row r="22" spans="1:15" x14ac:dyDescent="0.25">
      <c r="A22" s="658"/>
      <c r="B22" s="698"/>
      <c r="C22" s="700"/>
      <c r="D22" s="702"/>
      <c r="E22" s="698"/>
      <c r="F22" s="704"/>
      <c r="G22" s="707"/>
      <c r="H22" s="268">
        <v>2017</v>
      </c>
      <c r="I22" s="269">
        <f>VLOOKUP($B21,'METAS PRODUCTO'!$B$4:$CN$718,36,FALSE)</f>
        <v>0</v>
      </c>
      <c r="J22" s="506">
        <f>'PA. RECURSOS MP 2017'!E28</f>
        <v>0</v>
      </c>
      <c r="K22" s="506">
        <f>'PA. RECURSOS MP 2017'!E30</f>
        <v>0</v>
      </c>
      <c r="L22" s="506">
        <f>'PA. RECURSOS MP 2017'!E32</f>
        <v>0</v>
      </c>
      <c r="M22" s="332">
        <f t="shared" si="0"/>
        <v>0</v>
      </c>
      <c r="N22" s="333">
        <f t="shared" si="1"/>
        <v>0</v>
      </c>
      <c r="O22" s="333">
        <f t="shared" si="2"/>
        <v>0</v>
      </c>
    </row>
    <row r="23" spans="1:15" x14ac:dyDescent="0.25">
      <c r="A23" s="658"/>
      <c r="B23" s="698"/>
      <c r="C23" s="700"/>
      <c r="D23" s="702"/>
      <c r="E23" s="698"/>
      <c r="F23" s="704"/>
      <c r="G23" s="707"/>
      <c r="H23" s="268">
        <v>2018</v>
      </c>
      <c r="I23" s="270">
        <f>VLOOKUP($B21,'METAS PRODUCTO'!$B$4:$CN$718,49,FALSE)</f>
        <v>75000000</v>
      </c>
      <c r="J23" s="506">
        <f>'PA. RECURSOS MP 2018'!E28</f>
        <v>0</v>
      </c>
      <c r="K23" s="506">
        <f>'PA. RECURSOS MP 2018'!E30</f>
        <v>0</v>
      </c>
      <c r="L23" s="506">
        <f>'PA. RECURSOS MP 2018'!E32</f>
        <v>0</v>
      </c>
      <c r="M23" s="332">
        <f t="shared" si="0"/>
        <v>0</v>
      </c>
      <c r="N23" s="333">
        <f t="shared" si="1"/>
        <v>0</v>
      </c>
      <c r="O23" s="333">
        <f t="shared" si="2"/>
        <v>0</v>
      </c>
    </row>
    <row r="24" spans="1:15" x14ac:dyDescent="0.25">
      <c r="A24" s="658"/>
      <c r="B24" s="698"/>
      <c r="C24" s="700"/>
      <c r="D24" s="702"/>
      <c r="E24" s="698"/>
      <c r="F24" s="704"/>
      <c r="G24" s="707"/>
      <c r="H24" s="268">
        <v>2019</v>
      </c>
      <c r="I24" s="270">
        <f>VLOOKUP($B21,'METAS PRODUCTO'!$B$4:$CN$718,62,FALSE)</f>
        <v>0</v>
      </c>
      <c r="J24" s="506">
        <f>+'PA. RECURSOS MP 2019'!E28</f>
        <v>0</v>
      </c>
      <c r="K24" s="506">
        <f>+'PA. RECURSOS MP 2019'!E30</f>
        <v>0</v>
      </c>
      <c r="L24" s="506">
        <f>+'PA. RECURSOS MP 2019'!E32</f>
        <v>0</v>
      </c>
      <c r="M24" s="332">
        <f t="shared" si="0"/>
        <v>0</v>
      </c>
      <c r="N24" s="333">
        <f t="shared" si="1"/>
        <v>0</v>
      </c>
      <c r="O24" s="333">
        <f t="shared" si="2"/>
        <v>0</v>
      </c>
    </row>
    <row r="25" spans="1:15" ht="22.7" customHeight="1" thickBot="1" x14ac:dyDescent="0.3">
      <c r="A25" s="659"/>
      <c r="B25" s="699"/>
      <c r="C25" s="701"/>
      <c r="D25" s="703"/>
      <c r="E25" s="699"/>
      <c r="F25" s="705"/>
      <c r="G25" s="708"/>
      <c r="H25" s="271" t="s">
        <v>19</v>
      </c>
      <c r="I25" s="272">
        <f>VLOOKUP($B21,'METAS PRODUCTO'!$B$4:$CN$718,75,FALSE)</f>
        <v>150000000</v>
      </c>
      <c r="J25" s="272">
        <f>IF(MID($J$5,1,4)="2016",J21,IF(MID($J$5,1,4)="2017",J22,IF(MID($J$5,1,4)="2018",J23,IF(MID($J$5,1,4)="2019",J24,))))</f>
        <v>0</v>
      </c>
      <c r="K25" s="272">
        <f>IF(MID($J$5,1,4)="2016",K21,IF(MID($J$5,1,4)="2017",K22,IF(MID($J$5,1,4)="2018",K23,IF(MID($J$5,1,4)="2019",K24,))))</f>
        <v>0</v>
      </c>
      <c r="L25" s="272">
        <f>IF(MID($J$5,1,4)="2016",L21,IF(MID($J$5,1,4)="2017",L22,IF(MID($J$5,1,4)="2018",L23,IF(MID($J$5,1,4)="2019",L24,))))</f>
        <v>0</v>
      </c>
      <c r="M25" s="393">
        <f t="shared" si="0"/>
        <v>0</v>
      </c>
      <c r="N25" s="393">
        <f t="shared" si="1"/>
        <v>0</v>
      </c>
      <c r="O25" s="393">
        <f t="shared" si="2"/>
        <v>0</v>
      </c>
    </row>
    <row r="26" spans="1:15" ht="15.75" thickTop="1" x14ac:dyDescent="0.25">
      <c r="A26" s="658">
        <v>4</v>
      </c>
      <c r="B26" s="697" t="str">
        <f>'PI. MP. Avance'!B26:B30</f>
        <v>MP105010202</v>
      </c>
      <c r="C26" s="700" t="str">
        <f>'PI. MP. Avance'!C26:C30</f>
        <v>Capacitar, a cien (100) líderes o representantes del sector LGBTI, en uso adecuado de las TICs, durante el periodo de Gobierno.</v>
      </c>
      <c r="D26" s="702" t="str">
        <f>'PI. MP. Avance'!D26:D30</f>
        <v>Número de lideres o representantes del sector LGBTI capacitados en TICs, durante el período de gobierno</v>
      </c>
      <c r="E26" s="697" t="str">
        <f>'PI. MP. Avance'!E26:E30</f>
        <v>LLGBTIC0 + LLGBTIC1 = LLGBTICt</v>
      </c>
      <c r="F26" s="704" t="str">
        <f>'PI. MP. Avance'!F26:F30</f>
        <v>LLGBTIC0 = Líderes LGBTI capacitados iniciales
LLGBTIC1 = Líderes LGBTI capacitados finales
LLGBTICt = Lideres LGBTI capacitados totales.</v>
      </c>
      <c r="G26" s="706" t="str">
        <f>'PI. MP. Avance'!G26:G30</f>
        <v>Implementación de acciones para el cambio cultural sector LGBTI, Valle del Cauca, Occidente. N/P</v>
      </c>
      <c r="H26" s="266">
        <v>2016</v>
      </c>
      <c r="I26" s="267">
        <f>VLOOKUP($B26,'METAS PRODUCTO'!$B$4:$CN$718,23,FALSE)</f>
        <v>7000000</v>
      </c>
      <c r="J26" s="506">
        <f>+'PA. RECURSOS MP 2016 '!E36</f>
        <v>0</v>
      </c>
      <c r="K26" s="506">
        <f>+'PA. RECURSOS MP 2016 '!E38</f>
        <v>0</v>
      </c>
      <c r="L26" s="506">
        <f>+'PA. RECURSOS MP 2016 '!E40</f>
        <v>0</v>
      </c>
      <c r="M26" s="332">
        <f t="shared" si="0"/>
        <v>0</v>
      </c>
      <c r="N26" s="333">
        <f t="shared" si="1"/>
        <v>0</v>
      </c>
      <c r="O26" s="333">
        <f t="shared" si="2"/>
        <v>0</v>
      </c>
    </row>
    <row r="27" spans="1:15" x14ac:dyDescent="0.25">
      <c r="A27" s="658"/>
      <c r="B27" s="698"/>
      <c r="C27" s="700"/>
      <c r="D27" s="702"/>
      <c r="E27" s="698"/>
      <c r="F27" s="704"/>
      <c r="G27" s="707"/>
      <c r="H27" s="268">
        <v>2017</v>
      </c>
      <c r="I27" s="269">
        <f>VLOOKUP($B26,'METAS PRODUCTO'!$B$4:$CN$718,36,FALSE)</f>
        <v>7000000</v>
      </c>
      <c r="J27" s="506">
        <f>'PA. RECURSOS MP 2017'!E36</f>
        <v>7000000</v>
      </c>
      <c r="K27" s="506">
        <f>'PA. RECURSOS MP 2017'!E38</f>
        <v>7000000</v>
      </c>
      <c r="L27" s="506">
        <f>'PA. RECURSOS MP 2017'!E40</f>
        <v>0</v>
      </c>
      <c r="M27" s="332">
        <f t="shared" si="0"/>
        <v>0</v>
      </c>
      <c r="N27" s="333">
        <f t="shared" si="1"/>
        <v>0</v>
      </c>
      <c r="O27" s="333">
        <f t="shared" si="2"/>
        <v>0</v>
      </c>
    </row>
    <row r="28" spans="1:15" x14ac:dyDescent="0.25">
      <c r="A28" s="658"/>
      <c r="B28" s="698"/>
      <c r="C28" s="700"/>
      <c r="D28" s="702"/>
      <c r="E28" s="698"/>
      <c r="F28" s="704"/>
      <c r="G28" s="707"/>
      <c r="H28" s="268">
        <v>2018</v>
      </c>
      <c r="I28" s="270">
        <f>VLOOKUP($B26,'METAS PRODUCTO'!$B$4:$CN$718,49,FALSE)</f>
        <v>9400000</v>
      </c>
      <c r="J28" s="506">
        <f>'PA. RECURSOS MP 2018'!E36</f>
        <v>0</v>
      </c>
      <c r="K28" s="506">
        <f>'PA. RECURSOS MP 2018'!E38</f>
        <v>0</v>
      </c>
      <c r="L28" s="506">
        <f>'PA. RECURSOS MP 2018'!E40</f>
        <v>0</v>
      </c>
      <c r="M28" s="332">
        <f t="shared" si="0"/>
        <v>0</v>
      </c>
      <c r="N28" s="333">
        <f t="shared" si="1"/>
        <v>0</v>
      </c>
      <c r="O28" s="333">
        <f t="shared" si="2"/>
        <v>0</v>
      </c>
    </row>
    <row r="29" spans="1:15" x14ac:dyDescent="0.25">
      <c r="A29" s="658"/>
      <c r="B29" s="698"/>
      <c r="C29" s="700"/>
      <c r="D29" s="702"/>
      <c r="E29" s="698"/>
      <c r="F29" s="704"/>
      <c r="G29" s="707"/>
      <c r="H29" s="268">
        <v>2019</v>
      </c>
      <c r="I29" s="270">
        <f>VLOOKUP($B26,'METAS PRODUCTO'!$B$4:$CN$718,62,FALSE)</f>
        <v>0</v>
      </c>
      <c r="J29" s="506">
        <f>+'PA. RECURSOS MP 2019'!E36</f>
        <v>0</v>
      </c>
      <c r="K29" s="506">
        <f>+'PA. RECURSOS MP 2019'!E38</f>
        <v>0</v>
      </c>
      <c r="L29" s="506">
        <f>+'PA. RECURSOS MP 2019'!E40</f>
        <v>0</v>
      </c>
      <c r="M29" s="332">
        <f t="shared" si="0"/>
        <v>0</v>
      </c>
      <c r="N29" s="333">
        <f t="shared" si="1"/>
        <v>0</v>
      </c>
      <c r="O29" s="333">
        <f t="shared" si="2"/>
        <v>0</v>
      </c>
    </row>
    <row r="30" spans="1:15" ht="15.75" thickBot="1" x14ac:dyDescent="0.3">
      <c r="A30" s="659"/>
      <c r="B30" s="699"/>
      <c r="C30" s="701"/>
      <c r="D30" s="703"/>
      <c r="E30" s="699"/>
      <c r="F30" s="705"/>
      <c r="G30" s="708"/>
      <c r="H30" s="271" t="s">
        <v>19</v>
      </c>
      <c r="I30" s="272">
        <f>VLOOKUP($B26,'METAS PRODUCTO'!$B$4:$CN$718,75,FALSE)</f>
        <v>23400000</v>
      </c>
      <c r="J30" s="272">
        <f>IF(MID($J$5,1,4)="2016",J26,IF(MID($J$5,1,4)="2017",J27,IF(MID($J$5,1,4)="2018",J28,IF(MID($J$5,1,4)="2019",J29,))))</f>
        <v>0</v>
      </c>
      <c r="K30" s="272">
        <f>IF(MID($J$5,1,4)="2016",K26,IF(MID($J$5,1,4)="2017",K27,IF(MID($J$5,1,4)="2018",K28,IF(MID($J$5,1,4)="2019",K29,))))</f>
        <v>0</v>
      </c>
      <c r="L30" s="272">
        <f>IF(MID($J$5,1,4)="2016",L26,IF(MID($J$5,1,4)="2017",L27,IF(MID($J$5,1,4)="2018",L28,IF(MID($J$5,1,4)="2019",L29,))))</f>
        <v>0</v>
      </c>
      <c r="M30" s="393">
        <f t="shared" si="0"/>
        <v>0</v>
      </c>
      <c r="N30" s="393">
        <f t="shared" si="1"/>
        <v>0</v>
      </c>
      <c r="O30" s="393">
        <f t="shared" si="2"/>
        <v>0</v>
      </c>
    </row>
    <row r="31" spans="1:15" ht="15.75" thickTop="1" x14ac:dyDescent="0.25">
      <c r="A31" s="689">
        <v>5</v>
      </c>
      <c r="B31" s="697" t="str">
        <f>'PI. MP. Avance'!B31:B35</f>
        <v>MP105010301</v>
      </c>
      <c r="C31" s="700" t="str">
        <f>'PI. MP. Avance'!C31:C35</f>
        <v xml:space="preserve"> Realizar   en los 42 entes territoriales, un programa de sensibilización y educación en el respeto y promoción de la diferencia y orientación sexual, en el período de gobierno</v>
      </c>
      <c r="D31" s="702" t="str">
        <f>'PI. MP. Avance'!D31:D35</f>
        <v>Número de Municipios con programa de sensibilización y educación en el respeto y promoción de la diferencia y orientación sexual, realizados</v>
      </c>
      <c r="E31" s="697" t="str">
        <f>'PI. MP. Avance'!E31:E35</f>
        <v>NMPSER</v>
      </c>
      <c r="F31" s="704" t="str">
        <f>'PI. MP. Avance'!F31:F35</f>
        <v>NMPSER = Número de municipios con programa de sensibilización y educación realizados</v>
      </c>
      <c r="G31" s="706" t="str">
        <f>'PI. MP. Avance'!G31:G35</f>
        <v>Fortalecimiento de los mecanismos y procesos de seguridad y protección al sector LGBTI del Valle del Cauca, Occidente.N/P, meta cumplida.</v>
      </c>
      <c r="H31" s="266">
        <v>2016</v>
      </c>
      <c r="I31" s="267">
        <f>VLOOKUP($B31,'METAS PRODUCTO'!$B$4:$CN$718,23,FALSE)</f>
        <v>0</v>
      </c>
      <c r="J31" s="506">
        <f>+'PA. RECURSOS MP 2016 '!E44</f>
        <v>15000000</v>
      </c>
      <c r="K31" s="506">
        <f>+'PA. RECURSOS MP 2016 '!E46</f>
        <v>15000000</v>
      </c>
      <c r="L31" s="506">
        <f>+'PA. RECURSOS MP 2016 '!E48</f>
        <v>15000000</v>
      </c>
      <c r="M31" s="332">
        <f t="shared" si="0"/>
        <v>0</v>
      </c>
      <c r="N31" s="333">
        <f t="shared" si="1"/>
        <v>100</v>
      </c>
      <c r="O31" s="333">
        <f t="shared" si="2"/>
        <v>100</v>
      </c>
    </row>
    <row r="32" spans="1:15" x14ac:dyDescent="0.25">
      <c r="A32" s="658"/>
      <c r="B32" s="698"/>
      <c r="C32" s="700"/>
      <c r="D32" s="702"/>
      <c r="E32" s="698"/>
      <c r="F32" s="704"/>
      <c r="G32" s="707"/>
      <c r="H32" s="268">
        <v>2017</v>
      </c>
      <c r="I32" s="269">
        <f>VLOOKUP($B31,'METAS PRODUCTO'!$B$4:$CN$718,36,FALSE)</f>
        <v>50000000</v>
      </c>
      <c r="J32" s="507">
        <f>'PA. RECURSOS MP 2017'!E44</f>
        <v>50000000</v>
      </c>
      <c r="K32" s="507">
        <f>'PA. RECURSOS MP 2017'!E46</f>
        <v>50000000</v>
      </c>
      <c r="L32" s="507">
        <f>'PA. RECURSOS MP 2017'!E48</f>
        <v>0</v>
      </c>
      <c r="M32" s="332">
        <f t="shared" si="0"/>
        <v>0</v>
      </c>
      <c r="N32" s="333">
        <f t="shared" si="1"/>
        <v>0</v>
      </c>
      <c r="O32" s="333">
        <f t="shared" si="2"/>
        <v>0</v>
      </c>
    </row>
    <row r="33" spans="1:15" x14ac:dyDescent="0.25">
      <c r="A33" s="658"/>
      <c r="B33" s="698"/>
      <c r="C33" s="700"/>
      <c r="D33" s="702"/>
      <c r="E33" s="698"/>
      <c r="F33" s="704"/>
      <c r="G33" s="707"/>
      <c r="H33" s="268">
        <v>2018</v>
      </c>
      <c r="I33" s="270">
        <f>VLOOKUP($B31,'METAS PRODUCTO'!$B$4:$CN$718,49,FALSE)</f>
        <v>0</v>
      </c>
      <c r="J33" s="507">
        <f>'PA. RECURSOS MP 2018'!E44</f>
        <v>0</v>
      </c>
      <c r="K33" s="507">
        <f>'PA. RECURSOS MP 2018'!E46</f>
        <v>0</v>
      </c>
      <c r="L33" s="507">
        <f>'PA. RECURSOS MP 2018'!E48</f>
        <v>0</v>
      </c>
      <c r="M33" s="332">
        <f t="shared" si="0"/>
        <v>0</v>
      </c>
      <c r="N33" s="333">
        <f t="shared" si="1"/>
        <v>0</v>
      </c>
      <c r="O33" s="333">
        <f t="shared" si="2"/>
        <v>0</v>
      </c>
    </row>
    <row r="34" spans="1:15" x14ac:dyDescent="0.25">
      <c r="A34" s="658"/>
      <c r="B34" s="698"/>
      <c r="C34" s="700"/>
      <c r="D34" s="702"/>
      <c r="E34" s="698"/>
      <c r="F34" s="704"/>
      <c r="G34" s="707"/>
      <c r="H34" s="268">
        <v>2019</v>
      </c>
      <c r="I34" s="270">
        <f>VLOOKUP($B31,'METAS PRODUCTO'!$B$4:$CN$718,62,FALSE)</f>
        <v>0</v>
      </c>
      <c r="J34" s="507">
        <f>+'PA. RECURSOS MP 2019'!E44</f>
        <v>0</v>
      </c>
      <c r="K34" s="507">
        <f>+'PA. RECURSOS MP 2019'!E46</f>
        <v>0</v>
      </c>
      <c r="L34" s="507">
        <f>+'PA. RECURSOS MP 2019'!E48</f>
        <v>0</v>
      </c>
      <c r="M34" s="332">
        <f t="shared" si="0"/>
        <v>0</v>
      </c>
      <c r="N34" s="333">
        <f t="shared" si="1"/>
        <v>0</v>
      </c>
      <c r="O34" s="333">
        <f t="shared" si="2"/>
        <v>0</v>
      </c>
    </row>
    <row r="35" spans="1:15" ht="15.75" thickBot="1" x14ac:dyDescent="0.3">
      <c r="A35" s="659"/>
      <c r="B35" s="699"/>
      <c r="C35" s="701"/>
      <c r="D35" s="703"/>
      <c r="E35" s="699"/>
      <c r="F35" s="705"/>
      <c r="G35" s="708"/>
      <c r="H35" s="271" t="s">
        <v>19</v>
      </c>
      <c r="I35" s="272">
        <f>VLOOKUP($B31,'METAS PRODUCTO'!$B$4:$CN$718,75,FALSE)</f>
        <v>50000000</v>
      </c>
      <c r="J35" s="272">
        <f>IF(MID($J$5,1,4)="2016",J31,IF(MID($J$5,1,4)="2017",J32,IF(MID($J$5,1,4)="2018",J33,IF(MID($J$5,1,4)="2019",J34,))))</f>
        <v>0</v>
      </c>
      <c r="K35" s="272">
        <f>IF(MID($J$5,1,4)="2016",K31,IF(MID($J$5,1,4)="2017",K32,IF(MID($J$5,1,4)="2018",K33,IF(MID($J$5,1,4)="2019",K34,))))</f>
        <v>0</v>
      </c>
      <c r="L35" s="272">
        <f>IF(MID($J$5,1,4)="2016",L31,IF(MID($J$5,1,4)="2017",L32,IF(MID($J$5,1,4)="2018",L33,IF(MID($J$5,1,4)="2019",L34,))))</f>
        <v>0</v>
      </c>
      <c r="M35" s="393">
        <f t="shared" si="0"/>
        <v>0</v>
      </c>
      <c r="N35" s="393">
        <f t="shared" si="1"/>
        <v>0</v>
      </c>
      <c r="O35" s="393">
        <f t="shared" si="2"/>
        <v>0</v>
      </c>
    </row>
    <row r="36" spans="1:15" ht="15.75" thickTop="1" x14ac:dyDescent="0.25">
      <c r="A36" s="689">
        <v>6</v>
      </c>
      <c r="B36" s="697" t="str">
        <f>'PI. MP. Avance'!B36:B40</f>
        <v>MP105010302</v>
      </c>
      <c r="C36" s="700" t="str">
        <f>'PI. MP. Avance'!C36:C40</f>
        <v>Implementar un (1) ACUERDO de seguridad y protección a la comunidad  LGBTI, con acompañamiento de  las autoridades civiles y policiales, durante el periodo de gobierno.</v>
      </c>
      <c r="D36" s="702" t="str">
        <f>'PI. MP. Avance'!D36:D40</f>
        <v>Número de acuerdos de seguridad y protección a la comunidad LGBTI implementados.</v>
      </c>
      <c r="E36" s="697" t="str">
        <f>'PI. MP. Avance'!E36:E40</f>
        <v>NASPI</v>
      </c>
      <c r="F36" s="704" t="str">
        <f>'PI. MP. Avance'!F36:F40</f>
        <v>NASPI= Número de acuerdos de seguridad y protección implementados.</v>
      </c>
      <c r="G36" s="706" t="str">
        <f>'PI. MP. Avance'!G36:G40</f>
        <v>Fortalecimiento de los mecanismos y procesos de seguridad y protección al sector LGBTI del Valle del Cauca, Occidente. N/P, meta cumplida.</v>
      </c>
      <c r="H36" s="266">
        <v>2016</v>
      </c>
      <c r="I36" s="267">
        <f>VLOOKUP($B36,'METAS PRODUCTO'!$B$4:$CN$718,23,FALSE)</f>
        <v>0</v>
      </c>
      <c r="J36" s="506">
        <f>+'PA. RECURSOS MP 2016 '!E52</f>
        <v>0</v>
      </c>
      <c r="K36" s="506">
        <f>+'PA. RECURSOS MP 2016 '!E54</f>
        <v>0</v>
      </c>
      <c r="L36" s="506">
        <f>+'PA. RECURSOS MP 2016 '!E56</f>
        <v>0</v>
      </c>
      <c r="M36" s="332">
        <f t="shared" si="0"/>
        <v>0</v>
      </c>
      <c r="N36" s="333">
        <f t="shared" si="1"/>
        <v>0</v>
      </c>
      <c r="O36" s="333">
        <f t="shared" si="2"/>
        <v>0</v>
      </c>
    </row>
    <row r="37" spans="1:15" x14ac:dyDescent="0.25">
      <c r="A37" s="658"/>
      <c r="B37" s="698"/>
      <c r="C37" s="700"/>
      <c r="D37" s="702"/>
      <c r="E37" s="698"/>
      <c r="F37" s="704"/>
      <c r="G37" s="707"/>
      <c r="H37" s="268">
        <v>2017</v>
      </c>
      <c r="I37" s="269">
        <f>VLOOKUP($B36,'METAS PRODUCTO'!$B$4:$CN$718,36,FALSE)</f>
        <v>5000000</v>
      </c>
      <c r="J37" s="507">
        <f>'PA. RECURSOS MP 2017'!E52</f>
        <v>5000000</v>
      </c>
      <c r="K37" s="507">
        <f>'PA. RECURSOS MP 2017'!E54</f>
        <v>5000000</v>
      </c>
      <c r="L37" s="507">
        <f>'PA. RECURSOS MP 2017'!E56</f>
        <v>0</v>
      </c>
      <c r="M37" s="332">
        <f t="shared" si="0"/>
        <v>0</v>
      </c>
      <c r="N37" s="333">
        <f t="shared" si="1"/>
        <v>0</v>
      </c>
      <c r="O37" s="333">
        <f t="shared" si="2"/>
        <v>0</v>
      </c>
    </row>
    <row r="38" spans="1:15" x14ac:dyDescent="0.25">
      <c r="A38" s="658"/>
      <c r="B38" s="698"/>
      <c r="C38" s="700"/>
      <c r="D38" s="702"/>
      <c r="E38" s="698"/>
      <c r="F38" s="704"/>
      <c r="G38" s="707"/>
      <c r="H38" s="268">
        <v>2018</v>
      </c>
      <c r="I38" s="270">
        <f>VLOOKUP($B36,'METAS PRODUCTO'!$B$4:$CN$718,49,FALSE)</f>
        <v>0</v>
      </c>
      <c r="J38" s="507">
        <f>'PA. RECURSOS MP 2018'!E52</f>
        <v>0</v>
      </c>
      <c r="K38" s="507">
        <f>'PA. RECURSOS MP 2018'!E54</f>
        <v>0</v>
      </c>
      <c r="L38" s="507">
        <f>'PA. RECURSOS MP 2018'!E56</f>
        <v>0</v>
      </c>
      <c r="M38" s="332">
        <f t="shared" si="0"/>
        <v>0</v>
      </c>
      <c r="N38" s="333">
        <f t="shared" si="1"/>
        <v>0</v>
      </c>
      <c r="O38" s="333">
        <f t="shared" si="2"/>
        <v>0</v>
      </c>
    </row>
    <row r="39" spans="1:15" x14ac:dyDescent="0.25">
      <c r="A39" s="658"/>
      <c r="B39" s="698"/>
      <c r="C39" s="700"/>
      <c r="D39" s="702"/>
      <c r="E39" s="698"/>
      <c r="F39" s="704"/>
      <c r="G39" s="707"/>
      <c r="H39" s="268">
        <v>2019</v>
      </c>
      <c r="I39" s="270">
        <f>VLOOKUP($B36,'METAS PRODUCTO'!$B$4:$CN$718,62,FALSE)</f>
        <v>0</v>
      </c>
      <c r="J39" s="507">
        <f>+'PA. RECURSOS MP 2019'!E52</f>
        <v>0</v>
      </c>
      <c r="K39" s="507">
        <f>+'PA. RECURSOS MP 2019'!E54</f>
        <v>0</v>
      </c>
      <c r="L39" s="507">
        <f>+'PA. RECURSOS MP 2019'!E56</f>
        <v>0</v>
      </c>
      <c r="M39" s="332">
        <f t="shared" si="0"/>
        <v>0</v>
      </c>
      <c r="N39" s="333">
        <f t="shared" si="1"/>
        <v>0</v>
      </c>
      <c r="O39" s="333">
        <f t="shared" si="2"/>
        <v>0</v>
      </c>
    </row>
    <row r="40" spans="1:15" ht="15.75" thickBot="1" x14ac:dyDescent="0.3">
      <c r="A40" s="659"/>
      <c r="B40" s="699"/>
      <c r="C40" s="701"/>
      <c r="D40" s="703"/>
      <c r="E40" s="699"/>
      <c r="F40" s="705"/>
      <c r="G40" s="708"/>
      <c r="H40" s="271" t="s">
        <v>19</v>
      </c>
      <c r="I40" s="272">
        <f>VLOOKUP($B36,'METAS PRODUCTO'!$B$4:$CN$718,75,FALSE)</f>
        <v>5000000</v>
      </c>
      <c r="J40" s="272">
        <f>IF(MID($J$5,1,4)="2016",J36,IF(MID($J$5,1,4)="2017",J37,IF(MID($J$5,1,4)="2018",J38,IF(MID($J$5,1,4)="2019",J39,))))</f>
        <v>0</v>
      </c>
      <c r="K40" s="272">
        <f>IF(MID($J$5,1,4)="2016",K36,IF(MID($J$5,1,4)="2017",K37,IF(MID($J$5,1,4)="2018",K38,IF(MID($J$5,1,4)="2019",K39,))))</f>
        <v>0</v>
      </c>
      <c r="L40" s="272">
        <f>IF(MID($J$5,1,4)="2016",L36,IF(MID($J$5,1,4)="2017",L37,IF(MID($J$5,1,4)="2018",L38,IF(MID($J$5,1,4)="2019",L39,))))</f>
        <v>0</v>
      </c>
      <c r="M40" s="393">
        <f t="shared" si="0"/>
        <v>0</v>
      </c>
      <c r="N40" s="393">
        <f t="shared" si="1"/>
        <v>0</v>
      </c>
      <c r="O40" s="393">
        <f t="shared" si="2"/>
        <v>0</v>
      </c>
    </row>
    <row r="41" spans="1:15" ht="15.75" thickTop="1" x14ac:dyDescent="0.25">
      <c r="A41" s="658">
        <v>7</v>
      </c>
      <c r="B41" s="697" t="str">
        <f>'PI. MP. Avance'!B41:B45</f>
        <v>MP105020101</v>
      </c>
      <c r="C41" s="700" t="str">
        <f>'PI. MP. Avance'!C41:C45</f>
        <v>Acompañar a dos  Municipios en la Construcción y puesta en marcha de Dos (2) Hogares de Acogida para Mujeres víctimas de violencia, en el cuatrienio</v>
      </c>
      <c r="D41" s="702" t="str">
        <f>'PI. MP. Avance'!D41:D45</f>
        <v>Número de municipios acompañados en la construcción y puesta en marcha de Hogares de acogida para mujeres victimas de violencia.</v>
      </c>
      <c r="E41" s="697" t="str">
        <f>'PI. MP. Avance'!E41:E45</f>
        <v>NMACHA</v>
      </c>
      <c r="F41" s="704" t="str">
        <f>'PI. MP. Avance'!F41:F45</f>
        <v>NMACHA = Número de municipios acompañados en la construcción y puesta en marcha de hogares de acogida.</v>
      </c>
      <c r="G41" s="706" t="str">
        <f>'PI. MP. Avance'!G41:G45</f>
        <v xml:space="preserve">Apoyo a la promoción de espacios de inclusión social para las mujeres , Valle del Cauca, occidente. </v>
      </c>
      <c r="H41" s="266">
        <v>2016</v>
      </c>
      <c r="I41" s="267">
        <f>VLOOKUP($B41,'METAS PRODUCTO'!$B$4:$CN$718,23,FALSE)</f>
        <v>0</v>
      </c>
      <c r="J41" s="506">
        <f>+'PA. RECURSOS MP 2016 '!E60</f>
        <v>0</v>
      </c>
      <c r="K41" s="506">
        <f>+'PA. RECURSOS MP 2016 '!E62</f>
        <v>0</v>
      </c>
      <c r="L41" s="506">
        <f>+'PA. RECURSOS MP 2016 '!E64</f>
        <v>0</v>
      </c>
      <c r="M41" s="332">
        <f t="shared" si="0"/>
        <v>0</v>
      </c>
      <c r="N41" s="333">
        <f t="shared" si="1"/>
        <v>0</v>
      </c>
      <c r="O41" s="333">
        <f t="shared" si="2"/>
        <v>0</v>
      </c>
    </row>
    <row r="42" spans="1:15" x14ac:dyDescent="0.25">
      <c r="A42" s="658"/>
      <c r="B42" s="698"/>
      <c r="C42" s="700"/>
      <c r="D42" s="702"/>
      <c r="E42" s="698"/>
      <c r="F42" s="704"/>
      <c r="G42" s="707"/>
      <c r="H42" s="268">
        <v>2017</v>
      </c>
      <c r="I42" s="269">
        <f>VLOOKUP($B41,'METAS PRODUCTO'!$B$4:$CN$718,36,FALSE)</f>
        <v>150000000</v>
      </c>
      <c r="J42" s="507">
        <f>'PA. RECURSOS MP 2017'!E60</f>
        <v>150000000</v>
      </c>
      <c r="K42" s="507">
        <f>'PA. RECURSOS MP 2017'!E62</f>
        <v>150000000</v>
      </c>
      <c r="L42" s="507">
        <f>'PA. RECURSOS MP 2017'!E64</f>
        <v>100000000</v>
      </c>
      <c r="M42" s="332">
        <f t="shared" si="0"/>
        <v>66.666666666666671</v>
      </c>
      <c r="N42" s="333">
        <f t="shared" si="1"/>
        <v>66.666666666666671</v>
      </c>
      <c r="O42" s="333">
        <f t="shared" si="2"/>
        <v>66.666666666666671</v>
      </c>
    </row>
    <row r="43" spans="1:15" x14ac:dyDescent="0.25">
      <c r="A43" s="658"/>
      <c r="B43" s="698"/>
      <c r="C43" s="700"/>
      <c r="D43" s="702"/>
      <c r="E43" s="698"/>
      <c r="F43" s="704"/>
      <c r="G43" s="707"/>
      <c r="H43" s="268">
        <v>2018</v>
      </c>
      <c r="I43" s="270">
        <f>VLOOKUP($B41,'METAS PRODUCTO'!$B$4:$CN$718,49,FALSE)</f>
        <v>0</v>
      </c>
      <c r="J43" s="507">
        <f>'PA. RECURSOS MP 2018'!E60</f>
        <v>51000000</v>
      </c>
      <c r="K43" s="507">
        <f>'PA. RECURSOS MP 2018'!E62</f>
        <v>0</v>
      </c>
      <c r="L43" s="507">
        <f>'PA. RECURSOS MP 2018'!E64</f>
        <v>0</v>
      </c>
      <c r="M43" s="332">
        <f t="shared" si="0"/>
        <v>0</v>
      </c>
      <c r="N43" s="333">
        <f t="shared" si="1"/>
        <v>0</v>
      </c>
      <c r="O43" s="333">
        <f t="shared" si="2"/>
        <v>0</v>
      </c>
    </row>
    <row r="44" spans="1:15" x14ac:dyDescent="0.25">
      <c r="A44" s="658"/>
      <c r="B44" s="698"/>
      <c r="C44" s="700"/>
      <c r="D44" s="702"/>
      <c r="E44" s="698"/>
      <c r="F44" s="704"/>
      <c r="G44" s="707"/>
      <c r="H44" s="268">
        <v>2019</v>
      </c>
      <c r="I44" s="270">
        <f>VLOOKUP($B41,'METAS PRODUCTO'!$B$4:$CN$718,62,FALSE)</f>
        <v>200000000</v>
      </c>
      <c r="J44" s="507">
        <f>+'PA. RECURSOS MP 2019'!E60</f>
        <v>0</v>
      </c>
      <c r="K44" s="507">
        <f>+'PA. RECURSOS MP 2019'!E62</f>
        <v>0</v>
      </c>
      <c r="L44" s="507">
        <f>+'PA. RECURSOS MP 2019'!E64</f>
        <v>0</v>
      </c>
      <c r="M44" s="332">
        <f t="shared" si="0"/>
        <v>0</v>
      </c>
      <c r="N44" s="333">
        <f t="shared" si="1"/>
        <v>0</v>
      </c>
      <c r="O44" s="333">
        <f t="shared" si="2"/>
        <v>0</v>
      </c>
    </row>
    <row r="45" spans="1:15" ht="15.75" thickBot="1" x14ac:dyDescent="0.3">
      <c r="A45" s="659"/>
      <c r="B45" s="699"/>
      <c r="C45" s="701"/>
      <c r="D45" s="703"/>
      <c r="E45" s="699"/>
      <c r="F45" s="705"/>
      <c r="G45" s="708"/>
      <c r="H45" s="271" t="s">
        <v>19</v>
      </c>
      <c r="I45" s="272">
        <f>VLOOKUP($B41,'METAS PRODUCTO'!$B$4:$CN$718,75,FALSE)</f>
        <v>350000000</v>
      </c>
      <c r="J45" s="272">
        <f>IF(MID($J$5,1,4)="2016",J41,IF(MID($J$5,1,4)="2017",J42,IF(MID($J$5,1,4)="2018",J43,IF(MID($J$5,1,4)="2019",J44,))))</f>
        <v>51000000</v>
      </c>
      <c r="K45" s="272">
        <f>IF(MID($J$5,1,4)="2016",K41,IF(MID($J$5,1,4)="2017",K42,IF(MID($J$5,1,4)="2018",K43,IF(MID($J$5,1,4)="2019",K44,))))</f>
        <v>0</v>
      </c>
      <c r="L45" s="272">
        <f>IF(MID($J$5,1,4)="2016",L41,IF(MID($J$5,1,4)="2017",L42,IF(MID($J$5,1,4)="2018",L43,IF(MID($J$5,1,4)="2019",L44,))))</f>
        <v>0</v>
      </c>
      <c r="M45" s="393">
        <f t="shared" si="0"/>
        <v>0</v>
      </c>
      <c r="N45" s="393">
        <f t="shared" si="1"/>
        <v>0</v>
      </c>
      <c r="O45" s="393">
        <f t="shared" si="2"/>
        <v>0</v>
      </c>
    </row>
    <row r="46" spans="1:15" ht="15.75" thickTop="1" x14ac:dyDescent="0.25">
      <c r="A46" s="689">
        <v>8</v>
      </c>
      <c r="B46" s="697" t="str">
        <f>'PI. MP. Avance'!B46:B50</f>
        <v>MP105020102</v>
      </c>
      <c r="C46" s="700" t="str">
        <f>'PI. MP. Avance'!C46:C50</f>
        <v>Implementar una (1) herramienta tecnológica, que permita fortalecer las instancias de erradicación de violencia contra la mujer y la población LGTBI, en el cuatrienio.</v>
      </c>
      <c r="D46" s="702" t="str">
        <f>'PI. MP. Avance'!D46:D50</f>
        <v>Número de herramientas tecnologicas implementadas</v>
      </c>
      <c r="E46" s="697" t="str">
        <f>'PI. MP. Avance'!E46:E50</f>
        <v>NHTI</v>
      </c>
      <c r="F46" s="704" t="str">
        <f>'PI. MP. Avance'!F46:F50</f>
        <v xml:space="preserve">NHTI = Número de harramientas tecnológicas implementadas </v>
      </c>
      <c r="G46" s="706" t="str">
        <f>'PI. MP. Avance'!G46:G50</f>
        <v>Apoyo a la promoción de espacios de inclusión social para las mujeres , Valle del Cauca, occidente. (Actividades de mantenimiento y sostenibilidad de la herramienta)</v>
      </c>
      <c r="H46" s="266">
        <v>2016</v>
      </c>
      <c r="I46" s="267">
        <f>VLOOKUP($B46,'METAS PRODUCTO'!$B$4:$CN$718,23,FALSE)</f>
        <v>0</v>
      </c>
      <c r="J46" s="506">
        <f>+'PA. RECURSOS MP 2016 '!E68</f>
        <v>0</v>
      </c>
      <c r="K46" s="506">
        <f>+'PA. RECURSOS MP 2016 '!E70</f>
        <v>0</v>
      </c>
      <c r="L46" s="506">
        <f>+'PA. RECURSOS MP 2016 '!E72</f>
        <v>0</v>
      </c>
      <c r="M46" s="332">
        <f t="shared" si="0"/>
        <v>0</v>
      </c>
      <c r="N46" s="333">
        <f t="shared" si="1"/>
        <v>0</v>
      </c>
      <c r="O46" s="333">
        <f t="shared" si="2"/>
        <v>0</v>
      </c>
    </row>
    <row r="47" spans="1:15" x14ac:dyDescent="0.25">
      <c r="A47" s="658"/>
      <c r="B47" s="698"/>
      <c r="C47" s="700"/>
      <c r="D47" s="702"/>
      <c r="E47" s="698"/>
      <c r="F47" s="704"/>
      <c r="G47" s="707"/>
      <c r="H47" s="268">
        <v>2017</v>
      </c>
      <c r="I47" s="269">
        <f>VLOOKUP($B46,'METAS PRODUCTO'!$B$4:$CN$718,36,FALSE)</f>
        <v>140000000</v>
      </c>
      <c r="J47" s="507">
        <f>'PA. RECURSOS MP 2017'!E68</f>
        <v>140000000</v>
      </c>
      <c r="K47" s="507">
        <f>'PA. RECURSOS MP 2017'!E70</f>
        <v>236400100</v>
      </c>
      <c r="L47" s="507">
        <f>'PA. RECURSOS MP 2017'!E72</f>
        <v>51689999</v>
      </c>
      <c r="M47" s="332">
        <f t="shared" si="0"/>
        <v>36.921427857142859</v>
      </c>
      <c r="N47" s="333">
        <f t="shared" si="1"/>
        <v>36.921427857142859</v>
      </c>
      <c r="O47" s="333">
        <f t="shared" si="2"/>
        <v>21.865472561136819</v>
      </c>
    </row>
    <row r="48" spans="1:15" x14ac:dyDescent="0.25">
      <c r="A48" s="658"/>
      <c r="B48" s="698"/>
      <c r="C48" s="700"/>
      <c r="D48" s="702"/>
      <c r="E48" s="698"/>
      <c r="F48" s="704"/>
      <c r="G48" s="707"/>
      <c r="H48" s="268">
        <v>2018</v>
      </c>
      <c r="I48" s="270">
        <f>VLOOKUP($B46,'METAS PRODUCTO'!$B$4:$CN$718,49,FALSE)</f>
        <v>0</v>
      </c>
      <c r="J48" s="507">
        <f>'PA. RECURSOS MP 2018'!E68</f>
        <v>101000000</v>
      </c>
      <c r="K48" s="507">
        <f>'PA. RECURSOS MP 2018'!E70</f>
        <v>0</v>
      </c>
      <c r="L48" s="507">
        <f>'PA. RECURSOS MP 2018'!E72</f>
        <v>0</v>
      </c>
      <c r="M48" s="332">
        <f t="shared" si="0"/>
        <v>0</v>
      </c>
      <c r="N48" s="333">
        <f t="shared" si="1"/>
        <v>0</v>
      </c>
      <c r="O48" s="333">
        <f t="shared" si="2"/>
        <v>0</v>
      </c>
    </row>
    <row r="49" spans="1:15" x14ac:dyDescent="0.25">
      <c r="A49" s="658"/>
      <c r="B49" s="698"/>
      <c r="C49" s="700"/>
      <c r="D49" s="702"/>
      <c r="E49" s="698"/>
      <c r="F49" s="704"/>
      <c r="G49" s="707"/>
      <c r="H49" s="268">
        <v>2019</v>
      </c>
      <c r="I49" s="270">
        <f>VLOOKUP($B46,'METAS PRODUCTO'!$B$4:$CN$718,62,FALSE)</f>
        <v>0</v>
      </c>
      <c r="J49" s="507">
        <f>+'PA. RECURSOS MP 2019'!E68</f>
        <v>0</v>
      </c>
      <c r="K49" s="507">
        <f>+'PA. RECURSOS MP 2019'!E70</f>
        <v>0</v>
      </c>
      <c r="L49" s="507">
        <f>+'PA. RECURSOS MP 2019'!E72</f>
        <v>0</v>
      </c>
      <c r="M49" s="332">
        <f t="shared" si="0"/>
        <v>0</v>
      </c>
      <c r="N49" s="333">
        <f t="shared" si="1"/>
        <v>0</v>
      </c>
      <c r="O49" s="333">
        <f t="shared" si="2"/>
        <v>0</v>
      </c>
    </row>
    <row r="50" spans="1:15" ht="15.75" thickBot="1" x14ac:dyDescent="0.3">
      <c r="A50" s="659"/>
      <c r="B50" s="699"/>
      <c r="C50" s="701"/>
      <c r="D50" s="703"/>
      <c r="E50" s="699"/>
      <c r="F50" s="705"/>
      <c r="G50" s="708"/>
      <c r="H50" s="271" t="s">
        <v>19</v>
      </c>
      <c r="I50" s="272">
        <f>VLOOKUP($B46,'METAS PRODUCTO'!$B$4:$CN$718,75,FALSE)</f>
        <v>140000000</v>
      </c>
      <c r="J50" s="272">
        <f>IF(MID($J$5,1,4)="2016",J46,IF(MID($J$5,1,4)="2017",J47,IF(MID($J$5,1,4)="2018",J48,IF(MID($J$5,1,4)="2019",J49,))))</f>
        <v>101000000</v>
      </c>
      <c r="K50" s="272">
        <f>IF(MID($J$5,1,4)="2016",K46,IF(MID($J$5,1,4)="2017",K47,IF(MID($J$5,1,4)="2018",K48,IF(MID($J$5,1,4)="2019",K49,))))</f>
        <v>0</v>
      </c>
      <c r="L50" s="272">
        <f>IF(MID($J$5,1,4)="2016",L46,IF(MID($J$5,1,4)="2017",L47,IF(MID($J$5,1,4)="2018",L48,IF(MID($J$5,1,4)="2019",L49,))))</f>
        <v>0</v>
      </c>
      <c r="M50" s="393">
        <f t="shared" si="0"/>
        <v>0</v>
      </c>
      <c r="N50" s="393">
        <f t="shared" si="1"/>
        <v>0</v>
      </c>
      <c r="O50" s="393">
        <f t="shared" si="2"/>
        <v>0</v>
      </c>
    </row>
    <row r="51" spans="1:15" ht="15.75" thickTop="1" x14ac:dyDescent="0.25">
      <c r="A51" s="689">
        <v>9</v>
      </c>
      <c r="B51" s="697" t="str">
        <f>'PI. MP. Avance'!B51:B55</f>
        <v>MP105020103</v>
      </c>
      <c r="C51" s="700" t="str">
        <f>'PI. MP. Avance'!C51:C55</f>
        <v>Fortalecer en los 42 municipios, las Comisarías de Familia y Casa de Justicia del Departamento, en las rutas de atención a mujeres víctimas de violencia, en el período de gobierno.</v>
      </c>
      <c r="D51" s="702" t="str">
        <f>'PI. MP. Avance'!D51:D55</f>
        <v>NÚmero de municipios con Comisarias de famila fortalecidas.</v>
      </c>
      <c r="E51" s="697" t="str">
        <f>'PI. MP. Avance'!E51:E55</f>
        <v>NMCFF0 + NMCFF1 = NMCFFt</v>
      </c>
      <c r="F51" s="704" t="str">
        <f>'PI. MP. Avance'!F51:F55</f>
        <v xml:space="preserve">NMCFF0: Número de municipios con comisarias de famila fortalecidas, iniciales
NMCFF1: Número de municipios con comisarias de famila fortalecidas, finales
NMCFFt: Número de municipios con comisarias de famila fortalecidas, totales. </v>
      </c>
      <c r="G51" s="706" t="str">
        <f>'PI. MP. Avance'!G51:G55</f>
        <v>Apoyo a la promoción de espacios de inclusión social para las mujeres , Valle del Cauca, occidente. N/P, Meta cumplida</v>
      </c>
      <c r="H51" s="266">
        <v>2016</v>
      </c>
      <c r="I51" s="267">
        <f>VLOOKUP($B51,'METAS PRODUCTO'!$B$4:$CN$718,23,FALSE)</f>
        <v>50000000</v>
      </c>
      <c r="J51" s="506">
        <f>+'PA. RECURSOS MP 2016 '!E76</f>
        <v>50000000</v>
      </c>
      <c r="K51" s="506">
        <f>+'PA. RECURSOS MP 2016 '!E78</f>
        <v>50000000</v>
      </c>
      <c r="L51" s="506">
        <f>+'PA. RECURSOS MP 2016 '!E80</f>
        <v>50000000</v>
      </c>
      <c r="M51" s="332">
        <f t="shared" si="0"/>
        <v>100</v>
      </c>
      <c r="N51" s="333">
        <f t="shared" si="1"/>
        <v>100</v>
      </c>
      <c r="O51" s="333">
        <f t="shared" si="2"/>
        <v>100</v>
      </c>
    </row>
    <row r="52" spans="1:15" x14ac:dyDescent="0.25">
      <c r="A52" s="658"/>
      <c r="B52" s="698"/>
      <c r="C52" s="700"/>
      <c r="D52" s="702"/>
      <c r="E52" s="698"/>
      <c r="F52" s="704"/>
      <c r="G52" s="707"/>
      <c r="H52" s="268">
        <v>2017</v>
      </c>
      <c r="I52" s="269">
        <f>VLOOKUP($B51,'METAS PRODUCTO'!$B$4:$CN$718,36,FALSE)</f>
        <v>0</v>
      </c>
      <c r="J52" s="507">
        <f>'PA. RECURSOS MP 2017'!E76</f>
        <v>0</v>
      </c>
      <c r="K52" s="507">
        <f>'PA. RECURSOS MP 2017'!E78</f>
        <v>0</v>
      </c>
      <c r="L52" s="507">
        <f>'PA. RECURSOS MP 2017'!E80</f>
        <v>0</v>
      </c>
      <c r="M52" s="332">
        <f t="shared" si="0"/>
        <v>0</v>
      </c>
      <c r="N52" s="333">
        <f t="shared" si="1"/>
        <v>0</v>
      </c>
      <c r="O52" s="333">
        <f t="shared" si="2"/>
        <v>0</v>
      </c>
    </row>
    <row r="53" spans="1:15" x14ac:dyDescent="0.25">
      <c r="A53" s="658"/>
      <c r="B53" s="698"/>
      <c r="C53" s="700"/>
      <c r="D53" s="702"/>
      <c r="E53" s="698"/>
      <c r="F53" s="704"/>
      <c r="G53" s="707"/>
      <c r="H53" s="268">
        <v>2018</v>
      </c>
      <c r="I53" s="270">
        <f>VLOOKUP($B51,'METAS PRODUCTO'!$B$4:$CN$718,49,FALSE)</f>
        <v>0</v>
      </c>
      <c r="J53" s="507">
        <f>'PA. RECURSOS MP 2018'!E76</f>
        <v>0</v>
      </c>
      <c r="K53" s="507">
        <f>'PA. RECURSOS MP 2018'!E78</f>
        <v>0</v>
      </c>
      <c r="L53" s="507">
        <f>'PA. RECURSOS MP 2018'!E80</f>
        <v>0</v>
      </c>
      <c r="M53" s="332">
        <f t="shared" si="0"/>
        <v>0</v>
      </c>
      <c r="N53" s="333">
        <f t="shared" si="1"/>
        <v>0</v>
      </c>
      <c r="O53" s="333">
        <f t="shared" si="2"/>
        <v>0</v>
      </c>
    </row>
    <row r="54" spans="1:15" x14ac:dyDescent="0.25">
      <c r="A54" s="658"/>
      <c r="B54" s="698"/>
      <c r="C54" s="700"/>
      <c r="D54" s="702"/>
      <c r="E54" s="698"/>
      <c r="F54" s="704"/>
      <c r="G54" s="707"/>
      <c r="H54" s="268">
        <v>2019</v>
      </c>
      <c r="I54" s="270">
        <f>VLOOKUP($B51,'METAS PRODUCTO'!$B$4:$CN$718,62,FALSE)</f>
        <v>0</v>
      </c>
      <c r="J54" s="507">
        <f>+'PA. RECURSOS MP 2019'!E76</f>
        <v>0</v>
      </c>
      <c r="K54" s="507">
        <f>+'PA. RECURSOS MP 2019'!E78</f>
        <v>0</v>
      </c>
      <c r="L54" s="507">
        <f>+'PA. RECURSOS MP 2019'!E80</f>
        <v>0</v>
      </c>
      <c r="M54" s="332">
        <f t="shared" si="0"/>
        <v>0</v>
      </c>
      <c r="N54" s="333">
        <f t="shared" si="1"/>
        <v>0</v>
      </c>
      <c r="O54" s="333">
        <f t="shared" si="2"/>
        <v>0</v>
      </c>
    </row>
    <row r="55" spans="1:15" ht="15.75" thickBot="1" x14ac:dyDescent="0.3">
      <c r="A55" s="659"/>
      <c r="B55" s="699"/>
      <c r="C55" s="701"/>
      <c r="D55" s="703"/>
      <c r="E55" s="699"/>
      <c r="F55" s="705"/>
      <c r="G55" s="708"/>
      <c r="H55" s="271" t="s">
        <v>19</v>
      </c>
      <c r="I55" s="272">
        <f>VLOOKUP($B51,'METAS PRODUCTO'!$B$4:$CN$718,75,FALSE)</f>
        <v>50000000</v>
      </c>
      <c r="J55" s="272">
        <f>IF(MID($J$5,1,4)="2016",J51,IF(MID($J$5,1,4)="2017",J52,IF(MID($J$5,1,4)="2018",J53,IF(MID($J$5,1,4)="2019",J54,))))</f>
        <v>0</v>
      </c>
      <c r="K55" s="272">
        <f>IF(MID($J$5,1,4)="2016",K51,IF(MID($J$5,1,4)="2017",K52,IF(MID($J$5,1,4)="2018",K53,IF(MID($J$5,1,4)="2019",K54,))))</f>
        <v>0</v>
      </c>
      <c r="L55" s="272">
        <f>IF(MID($J$5,1,4)="2016",L51,IF(MID($J$5,1,4)="2017",L52,IF(MID($J$5,1,4)="2018",L53,IF(MID($J$5,1,4)="2019",L54,))))</f>
        <v>0</v>
      </c>
      <c r="M55" s="393">
        <f t="shared" si="0"/>
        <v>0</v>
      </c>
      <c r="N55" s="393">
        <f t="shared" si="1"/>
        <v>0</v>
      </c>
      <c r="O55" s="393">
        <f t="shared" si="2"/>
        <v>0</v>
      </c>
    </row>
    <row r="56" spans="1:15" ht="15.75" thickTop="1" x14ac:dyDescent="0.25">
      <c r="A56" s="658">
        <v>10</v>
      </c>
      <c r="B56" s="697" t="str">
        <f>'PI. MP. Avance'!B56:B60</f>
        <v>MP105020104</v>
      </c>
      <c r="C56" s="700" t="str">
        <f>'PI. MP. Avance'!C56:C60</f>
        <v>Implementar un (1) acuerdo con empresarios del sector privado del Departamentopara aplicar el incentivo por vinculación laboral de mujeres víctimas de violencia (Ley 1257 de 2008), en el cuatrienio</v>
      </c>
      <c r="D56" s="702" t="str">
        <f>'PI. MP. Avance'!D56:D60</f>
        <v>Número de acuerdos, para aplicar incentivo por vinculación laboral a mujeres victimas de viloencia, implementados.</v>
      </c>
      <c r="E56" s="697" t="str">
        <f>'PI. MP. Avance'!E56:E60</f>
        <v>NAIVLMVV</v>
      </c>
      <c r="F56" s="704" t="str">
        <f>'PI. MP. Avance'!F56:F60</f>
        <v>NAIVLMVV = Número de acuerdos implementados para la vinculación laboral a mujeres victimas de violencia.</v>
      </c>
      <c r="G56" s="706" t="str">
        <f>'PI. MP. Avance'!G56:G60</f>
        <v>Apoyo a la promoción de espacios de inclusión social para las mujeres , Valle del Cauca, occidente. (Actividades de mantenimiento y sostenibilidad del acuerdo)</v>
      </c>
      <c r="H56" s="266">
        <v>2016</v>
      </c>
      <c r="I56" s="267">
        <f>VLOOKUP($B56,'METAS PRODUCTO'!$B$4:$CN$718,23,FALSE)</f>
        <v>0</v>
      </c>
      <c r="J56" s="506">
        <f>+'PA. RECURSOS MP 2016 '!E84</f>
        <v>0</v>
      </c>
      <c r="K56" s="506">
        <f>+'PA. RECURSOS MP 2016 '!E86</f>
        <v>0</v>
      </c>
      <c r="L56" s="506">
        <f>+'PA. RECURSOS MP 2016 '!E88</f>
        <v>0</v>
      </c>
      <c r="M56" s="332">
        <f t="shared" si="0"/>
        <v>0</v>
      </c>
      <c r="N56" s="333">
        <f t="shared" si="1"/>
        <v>0</v>
      </c>
      <c r="O56" s="333">
        <f t="shared" si="2"/>
        <v>0</v>
      </c>
    </row>
    <row r="57" spans="1:15" x14ac:dyDescent="0.25">
      <c r="A57" s="658"/>
      <c r="B57" s="698"/>
      <c r="C57" s="700"/>
      <c r="D57" s="702"/>
      <c r="E57" s="698"/>
      <c r="F57" s="704"/>
      <c r="G57" s="707"/>
      <c r="H57" s="268">
        <v>2017</v>
      </c>
      <c r="I57" s="269">
        <f>VLOOKUP($B56,'METAS PRODUCTO'!$B$4:$CN$718,36,FALSE)</f>
        <v>10000000</v>
      </c>
      <c r="J57" s="507">
        <f>'PA. RECURSOS MP 2017'!E84</f>
        <v>10000000</v>
      </c>
      <c r="K57" s="507">
        <f>'PA. RECURSOS MP 2017'!E86</f>
        <v>10000000</v>
      </c>
      <c r="L57" s="507">
        <f>'PA. RECURSOS MP 2017'!E88</f>
        <v>10000000</v>
      </c>
      <c r="M57" s="332">
        <f t="shared" si="0"/>
        <v>100</v>
      </c>
      <c r="N57" s="333">
        <f t="shared" si="1"/>
        <v>100</v>
      </c>
      <c r="O57" s="333">
        <f t="shared" si="2"/>
        <v>100</v>
      </c>
    </row>
    <row r="58" spans="1:15" x14ac:dyDescent="0.25">
      <c r="A58" s="658"/>
      <c r="B58" s="698"/>
      <c r="C58" s="700"/>
      <c r="D58" s="702"/>
      <c r="E58" s="698"/>
      <c r="F58" s="704"/>
      <c r="G58" s="707"/>
      <c r="H58" s="268">
        <v>2018</v>
      </c>
      <c r="I58" s="270">
        <f>VLOOKUP($B56,'METAS PRODUCTO'!$B$4:$CN$718,49,FALSE)</f>
        <v>0</v>
      </c>
      <c r="J58" s="507">
        <f>'PA. RECURSOS MP 2018'!E84</f>
        <v>40000000</v>
      </c>
      <c r="K58" s="507">
        <f>'PA. RECURSOS MP 2018'!E86</f>
        <v>0</v>
      </c>
      <c r="L58" s="507">
        <f>'PA. RECURSOS MP 2018'!E88</f>
        <v>0</v>
      </c>
      <c r="M58" s="332">
        <f t="shared" si="0"/>
        <v>0</v>
      </c>
      <c r="N58" s="333">
        <f t="shared" si="1"/>
        <v>0</v>
      </c>
      <c r="O58" s="333">
        <f t="shared" si="2"/>
        <v>0</v>
      </c>
    </row>
    <row r="59" spans="1:15" x14ac:dyDescent="0.25">
      <c r="A59" s="658"/>
      <c r="B59" s="698"/>
      <c r="C59" s="700"/>
      <c r="D59" s="702"/>
      <c r="E59" s="698"/>
      <c r="F59" s="704"/>
      <c r="G59" s="707"/>
      <c r="H59" s="268">
        <v>2019</v>
      </c>
      <c r="I59" s="270">
        <f>VLOOKUP($B56,'METAS PRODUCTO'!$B$4:$CN$718,62,FALSE)</f>
        <v>0</v>
      </c>
      <c r="J59" s="507">
        <f>+'PA. RECURSOS MP 2019'!E84</f>
        <v>0</v>
      </c>
      <c r="K59" s="507">
        <f>+'PA. RECURSOS MP 2019'!E86</f>
        <v>0</v>
      </c>
      <c r="L59" s="507">
        <f>+'PA. RECURSOS MP 2019'!E88</f>
        <v>0</v>
      </c>
      <c r="M59" s="332">
        <f t="shared" si="0"/>
        <v>0</v>
      </c>
      <c r="N59" s="333">
        <f t="shared" si="1"/>
        <v>0</v>
      </c>
      <c r="O59" s="333">
        <f t="shared" si="2"/>
        <v>0</v>
      </c>
    </row>
    <row r="60" spans="1:15" ht="15.75" thickBot="1" x14ac:dyDescent="0.3">
      <c r="A60" s="659"/>
      <c r="B60" s="699"/>
      <c r="C60" s="701"/>
      <c r="D60" s="703"/>
      <c r="E60" s="699"/>
      <c r="F60" s="705"/>
      <c r="G60" s="708"/>
      <c r="H60" s="271" t="s">
        <v>19</v>
      </c>
      <c r="I60" s="272">
        <f>VLOOKUP($B56,'METAS PRODUCTO'!$B$4:$CN$718,75,FALSE)</f>
        <v>10000000</v>
      </c>
      <c r="J60" s="272">
        <f>IF(MID($J$5,1,4)="2016",J56,IF(MID($J$5,1,4)="2017",J57,IF(MID($J$5,1,4)="2018",J58,IF(MID($J$5,1,4)="2019",J59,))))</f>
        <v>40000000</v>
      </c>
      <c r="K60" s="272">
        <f>IF(MID($J$5,1,4)="2016",K56,IF(MID($J$5,1,4)="2017",K57,IF(MID($J$5,1,4)="2018",K58,IF(MID($J$5,1,4)="2019",K59,))))</f>
        <v>0</v>
      </c>
      <c r="L60" s="272">
        <f>IF(MID($J$5,1,4)="2016",L56,IF(MID($J$5,1,4)="2017",L57,IF(MID($J$5,1,4)="2018",L58,IF(MID($J$5,1,4)="2019",L59,))))</f>
        <v>0</v>
      </c>
      <c r="M60" s="393">
        <f t="shared" si="0"/>
        <v>0</v>
      </c>
      <c r="N60" s="393">
        <f t="shared" si="1"/>
        <v>0</v>
      </c>
      <c r="O60" s="393">
        <f t="shared" si="2"/>
        <v>0</v>
      </c>
    </row>
    <row r="61" spans="1:15" ht="15.75" thickTop="1" x14ac:dyDescent="0.25">
      <c r="A61" s="689">
        <v>11</v>
      </c>
      <c r="B61" s="697" t="str">
        <f>'PI. MP. Avance'!B61:B65</f>
        <v>MP105020201</v>
      </c>
      <c r="C61" s="700" t="str">
        <f>'PI. MP. Avance'!C61:C65</f>
        <v>Empoderar con inclusión ecomómica  a 210 mujeres rurales de los 42 municipios,  con enfoques: diferencial, de género,  étnico y territorial , durante el periodo de gobierno</v>
      </c>
      <c r="D61" s="702" t="str">
        <f>'PI. MP. Avance'!D61:D65</f>
        <v>Número de Mujeres Rurales Empode3radas con inclusión Economica, con enfoque diferencial, género, étnico, territorial, durante el periodo de gobierno</v>
      </c>
      <c r="E61" s="697" t="str">
        <f>'PI. MP. Avance'!E61:E65</f>
        <v>NMRE</v>
      </c>
      <c r="F61" s="704" t="str">
        <f>'PI. MP. Avance'!F61:F65</f>
        <v>NMRE = Número de Mujeres Rurales Empode3radas con inclusión Economica, con enfoque diferencial, género, étnico, territorial, durante el periodo de gobierno</v>
      </c>
      <c r="G61" s="706" t="str">
        <f>'PI. MP. Avance'!G61:G65</f>
        <v>Apoyo al empoderamiento económico de la mujer rural del Valle del Cauca, Valle del Cauca, occidente.</v>
      </c>
      <c r="H61" s="266">
        <v>2016</v>
      </c>
      <c r="I61" s="267">
        <f>VLOOKUP($B61,'METAS PRODUCTO'!$B$4:$CN$718,23,FALSE)</f>
        <v>120000000</v>
      </c>
      <c r="J61" s="506">
        <f>+'PA. RECURSOS MP 2016 '!E92</f>
        <v>40000000</v>
      </c>
      <c r="K61" s="506">
        <f>+'PA. RECURSOS MP 2016 '!E94</f>
        <v>85000000</v>
      </c>
      <c r="L61" s="506">
        <f>+'PA. RECURSOS MP 2016 '!E96</f>
        <v>70000000</v>
      </c>
      <c r="M61" s="332">
        <f t="shared" si="0"/>
        <v>58.333333333333336</v>
      </c>
      <c r="N61" s="333">
        <f t="shared" si="1"/>
        <v>100</v>
      </c>
      <c r="O61" s="333">
        <f t="shared" si="2"/>
        <v>82.352941176470594</v>
      </c>
    </row>
    <row r="62" spans="1:15" x14ac:dyDescent="0.25">
      <c r="A62" s="658"/>
      <c r="B62" s="698"/>
      <c r="C62" s="700"/>
      <c r="D62" s="702"/>
      <c r="E62" s="698"/>
      <c r="F62" s="704"/>
      <c r="G62" s="707"/>
      <c r="H62" s="268">
        <v>2017</v>
      </c>
      <c r="I62" s="269">
        <f>VLOOKUP($B61,'METAS PRODUCTO'!$B$4:$CN$718,36,FALSE)</f>
        <v>238000000</v>
      </c>
      <c r="J62" s="507">
        <f>'PA. RECURSOS MP 2017'!E92</f>
        <v>238000000</v>
      </c>
      <c r="K62" s="507">
        <f>'PA. RECURSOS MP 2017'!E94</f>
        <v>838000000</v>
      </c>
      <c r="L62" s="507">
        <f>'PA. RECURSOS MP 2017'!E96</f>
        <v>35200000</v>
      </c>
      <c r="M62" s="332">
        <f t="shared" si="0"/>
        <v>14.789915966386555</v>
      </c>
      <c r="N62" s="333">
        <f t="shared" si="1"/>
        <v>14.789915966386555</v>
      </c>
      <c r="O62" s="333">
        <f t="shared" si="2"/>
        <v>4.2004773269689739</v>
      </c>
    </row>
    <row r="63" spans="1:15" x14ac:dyDescent="0.25">
      <c r="A63" s="658"/>
      <c r="B63" s="698"/>
      <c r="C63" s="700"/>
      <c r="D63" s="702"/>
      <c r="E63" s="698"/>
      <c r="F63" s="704"/>
      <c r="G63" s="707"/>
      <c r="H63" s="268">
        <v>2018</v>
      </c>
      <c r="I63" s="270">
        <f>VLOOKUP($B61,'METAS PRODUCTO'!$B$4:$CN$718,49,FALSE)</f>
        <v>357000000</v>
      </c>
      <c r="J63" s="507">
        <f>'PA. RECURSOS MP 2018'!E92</f>
        <v>223500000</v>
      </c>
      <c r="K63" s="507">
        <f>'PA. RECURSOS MP 2018'!E94</f>
        <v>0</v>
      </c>
      <c r="L63" s="507">
        <f>'PA. RECURSOS MP 2018'!E96</f>
        <v>0</v>
      </c>
      <c r="M63" s="332">
        <f t="shared" si="0"/>
        <v>0</v>
      </c>
      <c r="N63" s="333">
        <f t="shared" si="1"/>
        <v>0</v>
      </c>
      <c r="O63" s="333">
        <f t="shared" si="2"/>
        <v>0</v>
      </c>
    </row>
    <row r="64" spans="1:15" x14ac:dyDescent="0.25">
      <c r="A64" s="658"/>
      <c r="B64" s="698"/>
      <c r="C64" s="700"/>
      <c r="D64" s="702"/>
      <c r="E64" s="698"/>
      <c r="F64" s="704"/>
      <c r="G64" s="707"/>
      <c r="H64" s="268">
        <v>2019</v>
      </c>
      <c r="I64" s="270">
        <f>VLOOKUP($B61,'METAS PRODUCTO'!$B$4:$CN$718,62,FALSE)</f>
        <v>285000000</v>
      </c>
      <c r="J64" s="507">
        <f>+'PA. RECURSOS MP 2019'!E92</f>
        <v>0</v>
      </c>
      <c r="K64" s="507">
        <f>+'PA. RECURSOS MP 2019'!E94</f>
        <v>0</v>
      </c>
      <c r="L64" s="507">
        <f>+'PA. RECURSOS MP 2019'!E96</f>
        <v>0</v>
      </c>
      <c r="M64" s="332">
        <f t="shared" si="0"/>
        <v>0</v>
      </c>
      <c r="N64" s="333">
        <f t="shared" si="1"/>
        <v>0</v>
      </c>
      <c r="O64" s="333">
        <f t="shared" si="2"/>
        <v>0</v>
      </c>
    </row>
    <row r="65" spans="1:15" ht="15.75" thickBot="1" x14ac:dyDescent="0.3">
      <c r="A65" s="659"/>
      <c r="B65" s="699"/>
      <c r="C65" s="701"/>
      <c r="D65" s="703"/>
      <c r="E65" s="699"/>
      <c r="F65" s="705"/>
      <c r="G65" s="708"/>
      <c r="H65" s="271" t="s">
        <v>19</v>
      </c>
      <c r="I65" s="272">
        <f>VLOOKUP($B61,'METAS PRODUCTO'!$B$4:$CN$718,75,FALSE)</f>
        <v>1000000000</v>
      </c>
      <c r="J65" s="272">
        <f>IF(MID($J$5,1,4)="2016",J61,IF(MID($J$5,1,4)="2017",J62,IF(MID($J$5,1,4)="2018",J63,IF(MID($J$5,1,4)="2019",J64,))))</f>
        <v>223500000</v>
      </c>
      <c r="K65" s="272">
        <f>IF(MID($J$5,1,4)="2016",K61,IF(MID($J$5,1,4)="2017",K62,IF(MID($J$5,1,4)="2018",K63,IF(MID($J$5,1,4)="2019",K64,))))</f>
        <v>0</v>
      </c>
      <c r="L65" s="272">
        <f>IF(MID($J$5,1,4)="2016",L61,IF(MID($J$5,1,4)="2017",L62,IF(MID($J$5,1,4)="2018",L63,IF(MID($J$5,1,4)="2019",L64,))))</f>
        <v>0</v>
      </c>
      <c r="M65" s="393">
        <f t="shared" si="0"/>
        <v>0</v>
      </c>
      <c r="N65" s="393">
        <f t="shared" si="1"/>
        <v>0</v>
      </c>
      <c r="O65" s="393">
        <f t="shared" si="2"/>
        <v>0</v>
      </c>
    </row>
    <row r="66" spans="1:15" ht="15.75" thickTop="1" x14ac:dyDescent="0.25">
      <c r="A66" s="689">
        <v>12</v>
      </c>
      <c r="B66" s="697" t="str">
        <f>'PI. MP. Avance'!B66:B70</f>
        <v>MP105020202</v>
      </c>
      <c r="C66" s="700" t="str">
        <f>'PI. MP. Avance'!C66:C70</f>
        <v>Desarrollar un programa de formación  en derechos a las mujeres rurales de todo el departamento, con enfoques: diferencial, de género, étnico y territorial , durante el cuatrienio.</v>
      </c>
      <c r="D66" s="702" t="str">
        <f>'PI. MP. Avance'!D66:D70</f>
        <v>Numero de programa de formación  en derechos desarrollados en las mujeres rurales de todo el departamento, con enfoques: diferencial, de género, etnico y territorial, durante el periodo de gobierno.</v>
      </c>
      <c r="E66" s="697" t="str">
        <f>'PI. MP. Avance'!E66:E70</f>
        <v>NPFDD</v>
      </c>
      <c r="F66" s="704" t="str">
        <f>'PI. MP. Avance'!F66:F70</f>
        <v>NPFDDAMR = Número de programas en formación en derechos desarrollados a las mujeres rurales.</v>
      </c>
      <c r="G66" s="706" t="str">
        <f>'PI. MP. Avance'!G66:G70</f>
        <v>Apoyo al empoderamiento económico de la mujer rural del Valle del Cauca, Valle del Cauca, occidente.</v>
      </c>
      <c r="H66" s="266">
        <v>2016</v>
      </c>
      <c r="I66" s="267">
        <f>VLOOKUP($B66,'METAS PRODUCTO'!$B$4:$CN$718,23,FALSE)</f>
        <v>0</v>
      </c>
      <c r="J66" s="506">
        <f>+'PA. RECURSOS MP 2016 '!E100</f>
        <v>15000000</v>
      </c>
      <c r="K66" s="506">
        <f>+'PA. RECURSOS MP 2016 '!E102</f>
        <v>70000000</v>
      </c>
      <c r="L66" s="506">
        <f>+'PA. RECURSOS MP 2016 '!E104</f>
        <v>70000000</v>
      </c>
      <c r="M66" s="332">
        <f t="shared" si="0"/>
        <v>0</v>
      </c>
      <c r="N66" s="333">
        <f t="shared" si="1"/>
        <v>100</v>
      </c>
      <c r="O66" s="333">
        <f t="shared" si="2"/>
        <v>100</v>
      </c>
    </row>
    <row r="67" spans="1:15" x14ac:dyDescent="0.25">
      <c r="A67" s="658"/>
      <c r="B67" s="698"/>
      <c r="C67" s="700"/>
      <c r="D67" s="702"/>
      <c r="E67" s="698"/>
      <c r="F67" s="704"/>
      <c r="G67" s="707"/>
      <c r="H67" s="268">
        <v>2017</v>
      </c>
      <c r="I67" s="269">
        <f>VLOOKUP($B66,'METAS PRODUCTO'!$B$4:$CN$718,36,FALSE)</f>
        <v>100000000</v>
      </c>
      <c r="J67" s="507">
        <f>'PA. RECURSOS MP 2017'!E100</f>
        <v>100000000</v>
      </c>
      <c r="K67" s="507">
        <f>'PA. RECURSOS MP 2017'!E102</f>
        <v>70000000</v>
      </c>
      <c r="L67" s="507">
        <f>'PA. RECURSOS MP 2017'!E104</f>
        <v>61400000</v>
      </c>
      <c r="M67" s="332">
        <f t="shared" si="0"/>
        <v>61.4</v>
      </c>
      <c r="N67" s="333">
        <f t="shared" si="1"/>
        <v>61.4</v>
      </c>
      <c r="O67" s="333">
        <f t="shared" si="2"/>
        <v>87.714285714285708</v>
      </c>
    </row>
    <row r="68" spans="1:15" x14ac:dyDescent="0.25">
      <c r="A68" s="658"/>
      <c r="B68" s="698"/>
      <c r="C68" s="700"/>
      <c r="D68" s="702"/>
      <c r="E68" s="698"/>
      <c r="F68" s="704"/>
      <c r="G68" s="707"/>
      <c r="H68" s="268">
        <v>2018</v>
      </c>
      <c r="I68" s="270">
        <f>VLOOKUP($B66,'METAS PRODUCTO'!$B$4:$CN$718,49,FALSE)</f>
        <v>0</v>
      </c>
      <c r="J68" s="507">
        <f>'PA. RECURSOS MP 2018'!E100</f>
        <v>26000000</v>
      </c>
      <c r="K68" s="507">
        <f>'PA. RECURSOS MP 2018'!E102</f>
        <v>0</v>
      </c>
      <c r="L68" s="507">
        <f>'PA. RECURSOS MP 2018'!E104</f>
        <v>0</v>
      </c>
      <c r="M68" s="332">
        <f t="shared" si="0"/>
        <v>0</v>
      </c>
      <c r="N68" s="333">
        <f t="shared" si="1"/>
        <v>0</v>
      </c>
      <c r="O68" s="333">
        <f t="shared" si="2"/>
        <v>0</v>
      </c>
    </row>
    <row r="69" spans="1:15" x14ac:dyDescent="0.25">
      <c r="A69" s="658"/>
      <c r="B69" s="698"/>
      <c r="C69" s="700"/>
      <c r="D69" s="702"/>
      <c r="E69" s="698"/>
      <c r="F69" s="704"/>
      <c r="G69" s="707"/>
      <c r="H69" s="268">
        <v>2019</v>
      </c>
      <c r="I69" s="270">
        <f>VLOOKUP($B66,'METAS PRODUCTO'!$B$4:$CN$718,62,FALSE)</f>
        <v>0</v>
      </c>
      <c r="J69" s="507">
        <f>+'PA. RECURSOS MP 2019'!E100</f>
        <v>0</v>
      </c>
      <c r="K69" s="507">
        <f>+'PA. RECURSOS MP 2019'!E102</f>
        <v>0</v>
      </c>
      <c r="L69" s="507">
        <f>+'PA. RECURSOS MP 2019'!E104</f>
        <v>0</v>
      </c>
      <c r="M69" s="332">
        <f t="shared" si="0"/>
        <v>0</v>
      </c>
      <c r="N69" s="333">
        <f t="shared" si="1"/>
        <v>0</v>
      </c>
      <c r="O69" s="333">
        <f t="shared" si="2"/>
        <v>0</v>
      </c>
    </row>
    <row r="70" spans="1:15" ht="15.75" thickBot="1" x14ac:dyDescent="0.3">
      <c r="A70" s="659"/>
      <c r="B70" s="699"/>
      <c r="C70" s="701"/>
      <c r="D70" s="703"/>
      <c r="E70" s="699"/>
      <c r="F70" s="705"/>
      <c r="G70" s="708"/>
      <c r="H70" s="271" t="s">
        <v>19</v>
      </c>
      <c r="I70" s="272">
        <f>VLOOKUP($B66,'METAS PRODUCTO'!$B$4:$CN$718,75,FALSE)</f>
        <v>100000000</v>
      </c>
      <c r="J70" s="272">
        <f>IF(MID($J$5,1,4)="2016",J66,IF(MID($J$5,1,4)="2017",J67,IF(MID($J$5,1,4)="2018",J68,IF(MID($J$5,1,4)="2019",J69,))))</f>
        <v>26000000</v>
      </c>
      <c r="K70" s="272">
        <f>IF(MID($J$5,1,4)="2016",K66,IF(MID($J$5,1,4)="2017",K67,IF(MID($J$5,1,4)="2018",K68,IF(MID($J$5,1,4)="2019",K69,))))</f>
        <v>0</v>
      </c>
      <c r="L70" s="272">
        <f>IF(MID($J$5,1,4)="2016",L66,IF(MID($J$5,1,4)="2017",L67,IF(MID($J$5,1,4)="2018",L68,IF(MID($J$5,1,4)="2019",L69,))))</f>
        <v>0</v>
      </c>
      <c r="M70" s="393">
        <f t="shared" si="0"/>
        <v>0</v>
      </c>
      <c r="N70" s="393">
        <f t="shared" si="1"/>
        <v>0</v>
      </c>
      <c r="O70" s="393">
        <f t="shared" si="2"/>
        <v>0</v>
      </c>
    </row>
    <row r="71" spans="1:15" ht="15.75" thickTop="1" x14ac:dyDescent="0.25">
      <c r="A71" s="658">
        <v>13</v>
      </c>
      <c r="B71" s="697" t="str">
        <f>'PI. MP. Avance'!B71:B75</f>
        <v>MP105020301</v>
      </c>
      <c r="C71" s="700" t="str">
        <f>'PI. MP. Avance'!C71:C75</f>
        <v>Socializar en el 100% de los Municipios del Departamento la Política Pública de Mujer y la Normatividad que protege sus derechos , en el periodo de Gobierno.</v>
      </c>
      <c r="D71" s="702" t="str">
        <f>'PI. MP. Avance'!D71:D75</f>
        <v>Porcentaje de los municipios con socialización de politica pública de mujer y la normatividad que protege sus derechos .</v>
      </c>
      <c r="E71" s="697" t="str">
        <f>'PI. MP. Avance'!E71:E75</f>
        <v>(NMPPMS / NMT) x 100</v>
      </c>
      <c r="F71" s="704" t="str">
        <f>'PI. MP. Avance'!F71:F75</f>
        <v>PMCSPPMN = Porcentaje de municipios con socialización de politica pública de mujer y normatividad; N°MCSPSPPMN = Número de municipios con socialización de política pública de mujer y normatividad; N°MPPSPPMN = Número de municipios programados para socialización de política pública de mujer y normatividad.</v>
      </c>
      <c r="G71" s="706" t="str">
        <f>'PI. MP. Avance'!G71:G75</f>
        <v xml:space="preserve">Divulgación de los derechos de la mujeres , Valle del Cauca, occidente. </v>
      </c>
      <c r="H71" s="266">
        <v>2016</v>
      </c>
      <c r="I71" s="267">
        <f>VLOOKUP($B71,'METAS PRODUCTO'!$B$4:$CN$718,23,FALSE)</f>
        <v>20000000</v>
      </c>
      <c r="J71" s="506">
        <f>+'PA. RECURSOS MP 2016 '!E108</f>
        <v>75000000</v>
      </c>
      <c r="K71" s="506">
        <f>+'PA. RECURSOS MP 2016 '!E110</f>
        <v>675000000</v>
      </c>
      <c r="L71" s="506">
        <f>+'PA. RECURSOS MP 2016 '!E112</f>
        <v>675000000</v>
      </c>
      <c r="M71" s="332">
        <f t="shared" si="0"/>
        <v>100</v>
      </c>
      <c r="N71" s="333">
        <f t="shared" si="1"/>
        <v>100</v>
      </c>
      <c r="O71" s="333">
        <f t="shared" si="2"/>
        <v>100</v>
      </c>
    </row>
    <row r="72" spans="1:15" x14ac:dyDescent="0.25">
      <c r="A72" s="658"/>
      <c r="B72" s="698"/>
      <c r="C72" s="700"/>
      <c r="D72" s="702"/>
      <c r="E72" s="698"/>
      <c r="F72" s="704"/>
      <c r="G72" s="707"/>
      <c r="H72" s="268">
        <v>2017</v>
      </c>
      <c r="I72" s="269">
        <f>VLOOKUP($B71,'METAS PRODUCTO'!$B$4:$CN$718,36,FALSE)</f>
        <v>22000000</v>
      </c>
      <c r="J72" s="507">
        <f>'PA. RECURSOS MP 2017'!E108</f>
        <v>22000000</v>
      </c>
      <c r="K72" s="507">
        <f>'PA. RECURSOS MP 2017'!E110</f>
        <v>884000000</v>
      </c>
      <c r="L72" s="507">
        <f>'PA. RECURSOS MP 2017'!E112</f>
        <v>162000000</v>
      </c>
      <c r="M72" s="332">
        <f t="shared" si="0"/>
        <v>100</v>
      </c>
      <c r="N72" s="333">
        <f t="shared" si="1"/>
        <v>100</v>
      </c>
      <c r="O72" s="333">
        <f t="shared" si="2"/>
        <v>18.325791855203619</v>
      </c>
    </row>
    <row r="73" spans="1:15" x14ac:dyDescent="0.25">
      <c r="A73" s="658"/>
      <c r="B73" s="698"/>
      <c r="C73" s="700"/>
      <c r="D73" s="702"/>
      <c r="E73" s="698"/>
      <c r="F73" s="704"/>
      <c r="G73" s="707"/>
      <c r="H73" s="268">
        <v>2018</v>
      </c>
      <c r="I73" s="270">
        <f>VLOOKUP($B71,'METAS PRODUCTO'!$B$4:$CN$718,49,FALSE)</f>
        <v>25000000</v>
      </c>
      <c r="J73" s="507">
        <f>'PA. RECURSOS MP 2018'!E108</f>
        <v>135000000</v>
      </c>
      <c r="K73" s="507">
        <f>'PA. RECURSOS MP 2018'!E110</f>
        <v>0</v>
      </c>
      <c r="L73" s="507">
        <f>'PA. RECURSOS MP 2018'!E112</f>
        <v>0</v>
      </c>
      <c r="M73" s="332">
        <f t="shared" si="0"/>
        <v>0</v>
      </c>
      <c r="N73" s="333">
        <f t="shared" si="1"/>
        <v>0</v>
      </c>
      <c r="O73" s="333">
        <f t="shared" si="2"/>
        <v>0</v>
      </c>
    </row>
    <row r="74" spans="1:15" x14ac:dyDescent="0.25">
      <c r="A74" s="658"/>
      <c r="B74" s="698"/>
      <c r="C74" s="700"/>
      <c r="D74" s="702"/>
      <c r="E74" s="698"/>
      <c r="F74" s="704"/>
      <c r="G74" s="707"/>
      <c r="H74" s="268">
        <v>2019</v>
      </c>
      <c r="I74" s="270">
        <f>VLOOKUP($B71,'METAS PRODUCTO'!$B$4:$CN$718,62,FALSE)</f>
        <v>33000000</v>
      </c>
      <c r="J74" s="507">
        <f>+'PA. RECURSOS MP 2019'!E108</f>
        <v>0</v>
      </c>
      <c r="K74" s="507">
        <f>+'PA. RECURSOS MP 2019'!E110</f>
        <v>0</v>
      </c>
      <c r="L74" s="507">
        <f>+'PA. RECURSOS MP 2019'!E112</f>
        <v>0</v>
      </c>
      <c r="M74" s="332">
        <f t="shared" si="0"/>
        <v>0</v>
      </c>
      <c r="N74" s="333">
        <f t="shared" si="1"/>
        <v>0</v>
      </c>
      <c r="O74" s="333">
        <f t="shared" si="2"/>
        <v>0</v>
      </c>
    </row>
    <row r="75" spans="1:15" ht="15.75" thickBot="1" x14ac:dyDescent="0.3">
      <c r="A75" s="659"/>
      <c r="B75" s="699"/>
      <c r="C75" s="701"/>
      <c r="D75" s="703"/>
      <c r="E75" s="699"/>
      <c r="F75" s="705"/>
      <c r="G75" s="708"/>
      <c r="H75" s="271" t="s">
        <v>19</v>
      </c>
      <c r="I75" s="272">
        <f>VLOOKUP($B71,'METAS PRODUCTO'!$B$4:$CN$718,75,FALSE)</f>
        <v>100000000</v>
      </c>
      <c r="J75" s="272">
        <f>IF(MID($J$5,1,4)="2016",J71,IF(MID($J$5,1,4)="2017",J72,IF(MID($J$5,1,4)="2018",J73,IF(MID($J$5,1,4)="2019",J74,))))</f>
        <v>135000000</v>
      </c>
      <c r="K75" s="272">
        <f>IF(MID($J$5,1,4)="2016",K71,IF(MID($J$5,1,4)="2017",K72,IF(MID($J$5,1,4)="2018",K73,IF(MID($J$5,1,4)="2019",K74,))))</f>
        <v>0</v>
      </c>
      <c r="L75" s="272">
        <f>IF(MID($J$5,1,4)="2016",L71,IF(MID($J$5,1,4)="2017",L72,IF(MID($J$5,1,4)="2018",L73,IF(MID($J$5,1,4)="2019",L74,))))</f>
        <v>0</v>
      </c>
      <c r="M75" s="393">
        <f t="shared" si="0"/>
        <v>0</v>
      </c>
      <c r="N75" s="393">
        <f t="shared" si="1"/>
        <v>0</v>
      </c>
      <c r="O75" s="393">
        <f t="shared" si="2"/>
        <v>0</v>
      </c>
    </row>
    <row r="76" spans="1:15" ht="15.75" thickTop="1" x14ac:dyDescent="0.25">
      <c r="A76" s="689">
        <v>14</v>
      </c>
      <c r="B76" s="697" t="str">
        <f>'PI. MP. Avance'!B76:B80</f>
        <v>MP105020302</v>
      </c>
      <c r="C76" s="700" t="str">
        <f>'PI. MP. Avance'!C76:C80</f>
        <v>Realizar anualmente un evento de reconocimiento y exhaltación a la labor de la Mujer Vallecaucana.  (Galardon a la Mujer Vallecaucana) ,durante el periodo de gobierno.</v>
      </c>
      <c r="D76" s="702" t="str">
        <f>'PI. MP. Avance'!D76:D80</f>
        <v>Número de eventos de reconocimiento y exhaltación a la mujer realizados anualmente</v>
      </c>
      <c r="E76" s="697" t="str">
        <f>'PI. MP. Avance'!E76:E80</f>
        <v>NEREMVR</v>
      </c>
      <c r="F76" s="704" t="str">
        <f>'PI. MP. Avance'!F76:F80</f>
        <v xml:space="preserve">NEREMVR= Número de eventos de reconocimiento y exhaltación a la mujer realizados; </v>
      </c>
      <c r="G76" s="706" t="str">
        <f>'PI. MP. Avance'!G76:G80</f>
        <v xml:space="preserve">Divulgación de los derechos de la mujeres , Valle del Cauca, occidente. </v>
      </c>
      <c r="H76" s="266">
        <v>2016</v>
      </c>
      <c r="I76" s="267">
        <f>VLOOKUP($B76,'METAS PRODUCTO'!$B$4:$CN$718,23,FALSE)</f>
        <v>30000000</v>
      </c>
      <c r="J76" s="506">
        <f>+'PA. RECURSOS MP 2016 '!E116</f>
        <v>30000000</v>
      </c>
      <c r="K76" s="506">
        <f>+'PA. RECURSOS MP 2016 '!E118</f>
        <v>30000000</v>
      </c>
      <c r="L76" s="506">
        <f>+'PA. RECURSOS MP 2016 '!E120</f>
        <v>30000000</v>
      </c>
      <c r="M76" s="332">
        <f t="shared" ref="M76:M144" si="3">IFERROR(IF(L76*100/I76&gt;100,100,IF(L76*100/I76&lt;0,0,L76*100/I76)),0)</f>
        <v>100</v>
      </c>
      <c r="N76" s="333">
        <f t="shared" ref="N76:N144" si="4">IFERROR(IF(L76*100/J76&gt;100,100,IF(L76*100/J76&lt;0,0,L76*100/J76)),0)</f>
        <v>100</v>
      </c>
      <c r="O76" s="333">
        <f t="shared" ref="O76:O144" si="5">IFERROR(IF(L76*100/K76&lt;0,0,IF(L76*100/K76&gt;100,100,L76*100/K76)),0)</f>
        <v>100</v>
      </c>
    </row>
    <row r="77" spans="1:15" x14ac:dyDescent="0.25">
      <c r="A77" s="658"/>
      <c r="B77" s="698"/>
      <c r="C77" s="700"/>
      <c r="D77" s="702"/>
      <c r="E77" s="698"/>
      <c r="F77" s="704"/>
      <c r="G77" s="707"/>
      <c r="H77" s="268">
        <v>2017</v>
      </c>
      <c r="I77" s="269">
        <f>VLOOKUP($B76,'METAS PRODUCTO'!$B$4:$CN$718,36,FALSE)</f>
        <v>25000000</v>
      </c>
      <c r="J77" s="507">
        <f>'PA. RECURSOS MP 2017'!E116</f>
        <v>25000000</v>
      </c>
      <c r="K77" s="507">
        <f>'PA. RECURSOS MP 2017'!E118</f>
        <v>202200000</v>
      </c>
      <c r="L77" s="507">
        <f>'PA. RECURSOS MP 2017'!E120</f>
        <v>75000000</v>
      </c>
      <c r="M77" s="332">
        <f t="shared" si="3"/>
        <v>100</v>
      </c>
      <c r="N77" s="333">
        <f t="shared" si="4"/>
        <v>100</v>
      </c>
      <c r="O77" s="333">
        <f t="shared" si="5"/>
        <v>37.091988130563799</v>
      </c>
    </row>
    <row r="78" spans="1:15" x14ac:dyDescent="0.25">
      <c r="A78" s="658"/>
      <c r="B78" s="698"/>
      <c r="C78" s="700"/>
      <c r="D78" s="702"/>
      <c r="E78" s="698"/>
      <c r="F78" s="704"/>
      <c r="G78" s="707"/>
      <c r="H78" s="268">
        <v>2018</v>
      </c>
      <c r="I78" s="270">
        <f>VLOOKUP($B76,'METAS PRODUCTO'!$B$4:$CN$718,49,FALSE)</f>
        <v>25000000</v>
      </c>
      <c r="J78" s="507">
        <f>'PA. RECURSOS MP 2018'!E116</f>
        <v>90000000</v>
      </c>
      <c r="K78" s="507">
        <f>'PA. RECURSOS MP 2018'!E118</f>
        <v>0</v>
      </c>
      <c r="L78" s="507">
        <f>'PA. RECURSOS MP 2018'!E120</f>
        <v>0</v>
      </c>
      <c r="M78" s="332">
        <f t="shared" si="3"/>
        <v>0</v>
      </c>
      <c r="N78" s="333">
        <f t="shared" si="4"/>
        <v>0</v>
      </c>
      <c r="O78" s="333">
        <f t="shared" si="5"/>
        <v>0</v>
      </c>
    </row>
    <row r="79" spans="1:15" x14ac:dyDescent="0.25">
      <c r="A79" s="658"/>
      <c r="B79" s="698"/>
      <c r="C79" s="700"/>
      <c r="D79" s="702"/>
      <c r="E79" s="698"/>
      <c r="F79" s="704"/>
      <c r="G79" s="707"/>
      <c r="H79" s="268">
        <v>2019</v>
      </c>
      <c r="I79" s="270">
        <f>VLOOKUP($B76,'METAS PRODUCTO'!$B$4:$CN$718,62,FALSE)</f>
        <v>20000000</v>
      </c>
      <c r="J79" s="507">
        <f>+'PA. RECURSOS MP 2019'!E116</f>
        <v>0</v>
      </c>
      <c r="K79" s="507">
        <f>+'PA. RECURSOS MP 2019'!E118</f>
        <v>0</v>
      </c>
      <c r="L79" s="507">
        <f>+'PA. RECURSOS MP 2019'!E120</f>
        <v>0</v>
      </c>
      <c r="M79" s="332">
        <f t="shared" si="3"/>
        <v>0</v>
      </c>
      <c r="N79" s="333">
        <f t="shared" si="4"/>
        <v>0</v>
      </c>
      <c r="O79" s="333">
        <f t="shared" si="5"/>
        <v>0</v>
      </c>
    </row>
    <row r="80" spans="1:15" ht="15.75" thickBot="1" x14ac:dyDescent="0.3">
      <c r="A80" s="659"/>
      <c r="B80" s="699"/>
      <c r="C80" s="701"/>
      <c r="D80" s="703"/>
      <c r="E80" s="699"/>
      <c r="F80" s="705"/>
      <c r="G80" s="708"/>
      <c r="H80" s="271" t="s">
        <v>19</v>
      </c>
      <c r="I80" s="272">
        <f>VLOOKUP($B76,'METAS PRODUCTO'!$B$4:$CN$718,75,FALSE)</f>
        <v>100000000</v>
      </c>
      <c r="J80" s="272">
        <f>IF(MID($J$5,1,4)="2016",J76,IF(MID($J$5,1,4)="2017",J77,IF(MID($J$5,1,4)="2018",J78,IF(MID($J$5,1,4)="2019",J79,))))</f>
        <v>90000000</v>
      </c>
      <c r="K80" s="272">
        <f>IF(MID($J$5,1,4)="2016",K76,IF(MID($J$5,1,4)="2017",K77,IF(MID($J$5,1,4)="2018",K78,IF(MID($J$5,1,4)="2019",K79,))))</f>
        <v>0</v>
      </c>
      <c r="L80" s="272">
        <f>IF(MID($J$5,1,4)="2016",L76,IF(MID($J$5,1,4)="2017",L77,IF(MID($J$5,1,4)="2018",L78,IF(MID($J$5,1,4)="2019",L79,))))</f>
        <v>0</v>
      </c>
      <c r="M80" s="393">
        <f t="shared" si="3"/>
        <v>0</v>
      </c>
      <c r="N80" s="393">
        <f t="shared" si="4"/>
        <v>0</v>
      </c>
      <c r="O80" s="393">
        <f t="shared" si="5"/>
        <v>0</v>
      </c>
    </row>
    <row r="81" spans="1:15" ht="15.75" thickTop="1" x14ac:dyDescent="0.25">
      <c r="A81" s="689">
        <v>15</v>
      </c>
      <c r="B81" s="697" t="str">
        <f>'PI. MP. Avance'!B81:B85</f>
        <v>MP105020303</v>
      </c>
      <c r="C81" s="700" t="str">
        <f>'PI. MP. Avance'!C81:C85</f>
        <v>Realizar cuatro (4) Encuentros departamentales de saberes e intercambio de experiencias exitosas, que fomenten el liderazgo y la participación efectiva para la incidencia política de las mujeres en espacios de decisión, durante el periodo de Gobierno</v>
      </c>
      <c r="D81" s="702" t="str">
        <f>'PI. MP. Avance'!D81:D85</f>
        <v>Número de encuentros departamentales de saberes e intercambio de experiencias exitosas de mujeres realizados.</v>
      </c>
      <c r="E81" s="697" t="str">
        <f>'PI. MP. Avance'!E81:E85</f>
        <v>NEDSEEMR</v>
      </c>
      <c r="F81" s="704" t="str">
        <f>'PI. MP. Avance'!F81:F85</f>
        <v>NEDSEEMR= Número de encuentros departamentales de saberes e intercambio de experiencias exitosas de mujeres realizados.</v>
      </c>
      <c r="G81" s="706" t="str">
        <f>'PI. MP. Avance'!G81:G85</f>
        <v xml:space="preserve">Divulgación de los derechos de la mujeres , Valle del Cauca, occidente. </v>
      </c>
      <c r="H81" s="266">
        <v>2016</v>
      </c>
      <c r="I81" s="267">
        <f>VLOOKUP($B81,'METAS PRODUCTO'!$B$4:$CN$718,23,FALSE)</f>
        <v>0</v>
      </c>
      <c r="J81" s="506">
        <f>+'PA. RECURSOS MP 2016 '!E124</f>
        <v>0</v>
      </c>
      <c r="K81" s="506">
        <f>+'PA. RECURSOS MP 2016 '!E126</f>
        <v>0</v>
      </c>
      <c r="L81" s="506">
        <f>+'PA. RECURSOS MP 2016 '!E128</f>
        <v>0</v>
      </c>
      <c r="M81" s="332">
        <f t="shared" si="3"/>
        <v>0</v>
      </c>
      <c r="N81" s="333">
        <f t="shared" si="4"/>
        <v>0</v>
      </c>
      <c r="O81" s="333">
        <f t="shared" si="5"/>
        <v>0</v>
      </c>
    </row>
    <row r="82" spans="1:15" x14ac:dyDescent="0.25">
      <c r="A82" s="658"/>
      <c r="B82" s="698"/>
      <c r="C82" s="700"/>
      <c r="D82" s="702"/>
      <c r="E82" s="698"/>
      <c r="F82" s="704"/>
      <c r="G82" s="707"/>
      <c r="H82" s="268">
        <v>2017</v>
      </c>
      <c r="I82" s="269">
        <f>VLOOKUP($B81,'METAS PRODUCTO'!$B$4:$CN$718,36,FALSE)</f>
        <v>50000000</v>
      </c>
      <c r="J82" s="507">
        <f>'PA. RECURSOS MP 2017'!E124</f>
        <v>50000000</v>
      </c>
      <c r="K82" s="507">
        <f>'PA. RECURSOS MP 2017'!E126</f>
        <v>101800000</v>
      </c>
      <c r="L82" s="507">
        <f>'PA. RECURSOS MP 2017'!E128</f>
        <v>33333333</v>
      </c>
      <c r="M82" s="332">
        <f t="shared" si="3"/>
        <v>66.666666000000006</v>
      </c>
      <c r="N82" s="333">
        <f t="shared" si="4"/>
        <v>66.666666000000006</v>
      </c>
      <c r="O82" s="333">
        <f t="shared" si="5"/>
        <v>32.743942043222006</v>
      </c>
    </row>
    <row r="83" spans="1:15" x14ac:dyDescent="0.25">
      <c r="A83" s="658"/>
      <c r="B83" s="698"/>
      <c r="C83" s="700"/>
      <c r="D83" s="702"/>
      <c r="E83" s="698"/>
      <c r="F83" s="704"/>
      <c r="G83" s="707"/>
      <c r="H83" s="268">
        <v>2018</v>
      </c>
      <c r="I83" s="270">
        <f>VLOOKUP($B81,'METAS PRODUCTO'!$B$4:$CN$718,49,FALSE)</f>
        <v>50000000</v>
      </c>
      <c r="J83" s="507">
        <f>'PA. RECURSOS MP 2018'!E124</f>
        <v>70000000</v>
      </c>
      <c r="K83" s="507">
        <f>'PA. RECURSOS MP 2018'!E126</f>
        <v>0</v>
      </c>
      <c r="L83" s="507">
        <f>'PA. RECURSOS MP 2018'!E128</f>
        <v>0</v>
      </c>
      <c r="M83" s="332">
        <f t="shared" si="3"/>
        <v>0</v>
      </c>
      <c r="N83" s="333">
        <f t="shared" si="4"/>
        <v>0</v>
      </c>
      <c r="O83" s="333">
        <f t="shared" si="5"/>
        <v>0</v>
      </c>
    </row>
    <row r="84" spans="1:15" x14ac:dyDescent="0.25">
      <c r="A84" s="658"/>
      <c r="B84" s="698"/>
      <c r="C84" s="700"/>
      <c r="D84" s="702"/>
      <c r="E84" s="698"/>
      <c r="F84" s="704"/>
      <c r="G84" s="707"/>
      <c r="H84" s="268">
        <v>2019</v>
      </c>
      <c r="I84" s="270">
        <f>VLOOKUP($B81,'METAS PRODUCTO'!$B$4:$CN$718,62,FALSE)</f>
        <v>0</v>
      </c>
      <c r="J84" s="507">
        <f>+'PA. RECURSOS MP 2019'!E124</f>
        <v>0</v>
      </c>
      <c r="K84" s="507">
        <f>+'PA. RECURSOS MP 2019'!E126</f>
        <v>0</v>
      </c>
      <c r="L84" s="507">
        <f>+'PA. RECURSOS MP 2019'!E128</f>
        <v>0</v>
      </c>
      <c r="M84" s="332">
        <f t="shared" si="3"/>
        <v>0</v>
      </c>
      <c r="N84" s="333">
        <f t="shared" si="4"/>
        <v>0</v>
      </c>
      <c r="O84" s="333">
        <f t="shared" si="5"/>
        <v>0</v>
      </c>
    </row>
    <row r="85" spans="1:15" ht="15.75" thickBot="1" x14ac:dyDescent="0.3">
      <c r="A85" s="659"/>
      <c r="B85" s="699"/>
      <c r="C85" s="701"/>
      <c r="D85" s="703"/>
      <c r="E85" s="699"/>
      <c r="F85" s="705"/>
      <c r="G85" s="708"/>
      <c r="H85" s="271" t="s">
        <v>19</v>
      </c>
      <c r="I85" s="272">
        <f>VLOOKUP($B81,'METAS PRODUCTO'!$B$4:$CN$718,75,FALSE)</f>
        <v>100000000</v>
      </c>
      <c r="J85" s="272">
        <f>IF(MID($J$5,1,4)="2016",J81,IF(MID($J$5,1,4)="2017",J82,IF(MID($J$5,1,4)="2018",J83,IF(MID($J$5,1,4)="2019",J84,))))</f>
        <v>70000000</v>
      </c>
      <c r="K85" s="272">
        <f>IF(MID($J$5,1,4)="2016",K81,IF(MID($J$5,1,4)="2017",K82,IF(MID($J$5,1,4)="2018",K83,IF(MID($J$5,1,4)="2019",K84,))))</f>
        <v>0</v>
      </c>
      <c r="L85" s="272">
        <f>IF(MID($J$5,1,4)="2016",L81,IF(MID($J$5,1,4)="2017",L82,IF(MID($J$5,1,4)="2018",L83,IF(MID($J$5,1,4)="2019",L84,))))</f>
        <v>0</v>
      </c>
      <c r="M85" s="393">
        <f t="shared" si="3"/>
        <v>0</v>
      </c>
      <c r="N85" s="393">
        <f t="shared" si="4"/>
        <v>0</v>
      </c>
      <c r="O85" s="393">
        <f t="shared" si="5"/>
        <v>0</v>
      </c>
    </row>
    <row r="86" spans="1:15" ht="15.75" thickTop="1" x14ac:dyDescent="0.25">
      <c r="A86" s="658">
        <v>16</v>
      </c>
      <c r="B86" s="697" t="str">
        <f>'PI. MP. Avance'!B86:B90</f>
        <v>MP105020304</v>
      </c>
      <c r="C86" s="700" t="str">
        <f>'PI. MP. Avance'!C86:C90</f>
        <v>Desarrollar en los 42 entes territoriales, un programa de Formación   a Mujeres en el  uso de las TICs, durante el periodo de Gobierno.</v>
      </c>
      <c r="D86" s="702" t="str">
        <f>'PI. MP. Avance'!D86:D90</f>
        <v>Número de programas de formación a mujeres en uso de TICs desarrollados</v>
      </c>
      <c r="E86" s="697" t="str">
        <f>'PI. MP. Avance'!E86:E90</f>
        <v>NPFMUTICD</v>
      </c>
      <c r="F86" s="704" t="str">
        <f>'PI. MP. Avance'!F86:F90</f>
        <v>NPFMUTICD = Número de programas de formación a mujeres en uso de TICs desarrollados</v>
      </c>
      <c r="G86" s="706" t="str">
        <f>'PI. MP. Avance'!G86:G90</f>
        <v>Divulgación de los derechos de la mujeres , Valle del Cauca, occidente. N/P</v>
      </c>
      <c r="H86" s="266">
        <v>2016</v>
      </c>
      <c r="I86" s="267">
        <f>VLOOKUP($B86,'METAS PRODUCTO'!$B$4:$CN$718,23,FALSE)</f>
        <v>7000000</v>
      </c>
      <c r="J86" s="506">
        <f>+'PA. RECURSOS MP 2016 '!E132</f>
        <v>0</v>
      </c>
      <c r="K86" s="506">
        <f>+'PA. RECURSOS MP 2016 '!E134</f>
        <v>0</v>
      </c>
      <c r="L86" s="506">
        <f>+'PA. RECURSOS MP 2016 '!E136</f>
        <v>0</v>
      </c>
      <c r="M86" s="332">
        <f t="shared" si="3"/>
        <v>0</v>
      </c>
      <c r="N86" s="333">
        <f t="shared" si="4"/>
        <v>0</v>
      </c>
      <c r="O86" s="333">
        <f t="shared" si="5"/>
        <v>0</v>
      </c>
    </row>
    <row r="87" spans="1:15" x14ac:dyDescent="0.25">
      <c r="A87" s="658"/>
      <c r="B87" s="698"/>
      <c r="C87" s="700"/>
      <c r="D87" s="702"/>
      <c r="E87" s="698"/>
      <c r="F87" s="704"/>
      <c r="G87" s="707"/>
      <c r="H87" s="268">
        <v>2017</v>
      </c>
      <c r="I87" s="269">
        <f>VLOOKUP($B86,'METAS PRODUCTO'!$B$4:$CN$718,36,FALSE)</f>
        <v>14000000</v>
      </c>
      <c r="J87" s="507">
        <f>'PA. RECURSOS MP 2017'!E132</f>
        <v>14000000</v>
      </c>
      <c r="K87" s="507">
        <f>'PA. RECURSOS MP 2017'!E134</f>
        <v>14000000</v>
      </c>
      <c r="L87" s="507">
        <f>'PA. RECURSOS MP 2017'!E136</f>
        <v>0</v>
      </c>
      <c r="M87" s="332">
        <f t="shared" si="3"/>
        <v>0</v>
      </c>
      <c r="N87" s="333">
        <f t="shared" si="4"/>
        <v>0</v>
      </c>
      <c r="O87" s="333">
        <f t="shared" si="5"/>
        <v>0</v>
      </c>
    </row>
    <row r="88" spans="1:15" x14ac:dyDescent="0.25">
      <c r="A88" s="658"/>
      <c r="B88" s="698"/>
      <c r="C88" s="700"/>
      <c r="D88" s="702"/>
      <c r="E88" s="698"/>
      <c r="F88" s="704"/>
      <c r="G88" s="707"/>
      <c r="H88" s="268">
        <v>2018</v>
      </c>
      <c r="I88" s="270">
        <f>VLOOKUP($B86,'METAS PRODUCTO'!$B$4:$CN$718,49,FALSE)</f>
        <v>14000000</v>
      </c>
      <c r="J88" s="507">
        <f>'PA. RECURSOS MP 2018'!E132</f>
        <v>0</v>
      </c>
      <c r="K88" s="507">
        <f>'PA. RECURSOS MP 2018'!E134</f>
        <v>0</v>
      </c>
      <c r="L88" s="507">
        <f>'PA. RECURSOS MP 2018'!E136</f>
        <v>0</v>
      </c>
      <c r="M88" s="332">
        <f t="shared" si="3"/>
        <v>0</v>
      </c>
      <c r="N88" s="333">
        <f t="shared" si="4"/>
        <v>0</v>
      </c>
      <c r="O88" s="333">
        <f t="shared" si="5"/>
        <v>0</v>
      </c>
    </row>
    <row r="89" spans="1:15" x14ac:dyDescent="0.25">
      <c r="A89" s="658"/>
      <c r="B89" s="698"/>
      <c r="C89" s="700"/>
      <c r="D89" s="702"/>
      <c r="E89" s="698"/>
      <c r="F89" s="704"/>
      <c r="G89" s="707"/>
      <c r="H89" s="268">
        <v>2019</v>
      </c>
      <c r="I89" s="270">
        <f>VLOOKUP($B86,'METAS PRODUCTO'!$B$4:$CN$718,62,FALSE)</f>
        <v>12000000</v>
      </c>
      <c r="J89" s="507">
        <f>+'PA. RECURSOS MP 2019'!E132</f>
        <v>0</v>
      </c>
      <c r="K89" s="507">
        <f>+'PA. RECURSOS MP 2019'!E134</f>
        <v>0</v>
      </c>
      <c r="L89" s="507">
        <f>+'PA. RECURSOS MP 2019'!E136</f>
        <v>0</v>
      </c>
      <c r="M89" s="332">
        <f t="shared" si="3"/>
        <v>0</v>
      </c>
      <c r="N89" s="333">
        <f t="shared" si="4"/>
        <v>0</v>
      </c>
      <c r="O89" s="333">
        <f t="shared" si="5"/>
        <v>0</v>
      </c>
    </row>
    <row r="90" spans="1:15" ht="15.75" thickBot="1" x14ac:dyDescent="0.3">
      <c r="A90" s="659"/>
      <c r="B90" s="699"/>
      <c r="C90" s="701"/>
      <c r="D90" s="703"/>
      <c r="E90" s="699"/>
      <c r="F90" s="705"/>
      <c r="G90" s="708"/>
      <c r="H90" s="271" t="s">
        <v>19</v>
      </c>
      <c r="I90" s="272">
        <f>VLOOKUP($B86,'METAS PRODUCTO'!$B$4:$CN$718,75,FALSE)</f>
        <v>47000000</v>
      </c>
      <c r="J90" s="272">
        <f>IF(MID($J$5,1,4)="2016",J86,IF(MID($J$5,1,4)="2017",J87,IF(MID($J$5,1,4)="2018",J88,IF(MID($J$5,1,4)="2019",J89,))))</f>
        <v>0</v>
      </c>
      <c r="K90" s="272">
        <f>IF(MID($J$5,1,4)="2016",K86,IF(MID($J$5,1,4)="2017",K87,IF(MID($J$5,1,4)="2018",K88,IF(MID($J$5,1,4)="2019",K89,))))</f>
        <v>0</v>
      </c>
      <c r="L90" s="272">
        <f>IF(MID($J$5,1,4)="2016",L86,IF(MID($J$5,1,4)="2017",L87,IF(MID($J$5,1,4)="2018",L88,IF(MID($J$5,1,4)="2019",L89,))))</f>
        <v>0</v>
      </c>
      <c r="M90" s="393">
        <f t="shared" si="3"/>
        <v>0</v>
      </c>
      <c r="N90" s="393">
        <f t="shared" si="4"/>
        <v>0</v>
      </c>
      <c r="O90" s="393">
        <f t="shared" si="5"/>
        <v>0</v>
      </c>
    </row>
    <row r="91" spans="1:15" ht="15.75" thickTop="1" x14ac:dyDescent="0.25">
      <c r="A91" s="689">
        <v>17</v>
      </c>
      <c r="B91" s="697" t="str">
        <f>'PI. MP. Avance'!B91:B95</f>
        <v>MP105050305</v>
      </c>
      <c r="C91" s="700" t="str">
        <f>'PI. MP. Avance'!C91:C95</f>
        <v>Acompañar en la construcción y puesta en marcha de los hogares de acogida en los municipios de Buenaventura y Jamundí (MESA DE CONCERTACION INDIGENA).</v>
      </c>
      <c r="D91" s="702" t="str">
        <f>'PI. MP. Avance'!D91:D95</f>
        <v>Número de municipios acompañados en la construcción y puesta en marcha de Hogares de acogida para mujeres victimas de violencia.</v>
      </c>
      <c r="E91" s="697" t="str">
        <f>'PI. MP. Avance'!E91:E95</f>
        <v>NMACHA</v>
      </c>
      <c r="F91" s="704" t="str">
        <f>'PI. MP. Avance'!F91:F95</f>
        <v>NMACHA = Número de municipios acompañados en la construcción y puesta en marcha de hogares de acogida.</v>
      </c>
      <c r="G91" s="706" t="str">
        <f>'PI. MP. Avance'!G91:G95</f>
        <v>Construcción de hogares de acogida en los municipios de Buenaventura y Jamundí, Valle del Cauca, Occidente. N/P</v>
      </c>
      <c r="H91" s="266">
        <v>2016</v>
      </c>
      <c r="I91" s="267">
        <f>VLOOKUP($B91,'METAS PRODUCTO'!$B$4:$CN$718,23,FALSE)</f>
        <v>0</v>
      </c>
      <c r="J91" s="506">
        <f>+'PA. RECURSOS MP 2016 '!E140</f>
        <v>0</v>
      </c>
      <c r="K91" s="506">
        <f>+'PA. RECURSOS MP 2016 '!E142</f>
        <v>0</v>
      </c>
      <c r="L91" s="506">
        <f>+'PA. RECURSOS MP 2016 '!E144</f>
        <v>0</v>
      </c>
      <c r="M91" s="332">
        <f t="shared" si="3"/>
        <v>0</v>
      </c>
      <c r="N91" s="333">
        <f t="shared" si="4"/>
        <v>0</v>
      </c>
      <c r="O91" s="333">
        <f t="shared" si="5"/>
        <v>0</v>
      </c>
    </row>
    <row r="92" spans="1:15" x14ac:dyDescent="0.25">
      <c r="A92" s="658"/>
      <c r="B92" s="698"/>
      <c r="C92" s="700"/>
      <c r="D92" s="702"/>
      <c r="E92" s="698"/>
      <c r="F92" s="704"/>
      <c r="G92" s="707"/>
      <c r="H92" s="268">
        <v>2017</v>
      </c>
      <c r="I92" s="269">
        <f>VLOOKUP($B91,'METAS PRODUCTO'!$B$4:$CN$718,36,FALSE)</f>
        <v>0</v>
      </c>
      <c r="J92" s="507">
        <f>'PA. RECURSOS MP 2017'!E140</f>
        <v>0</v>
      </c>
      <c r="K92" s="507">
        <f>'PA. RECURSOS MP 2017'!E142</f>
        <v>0</v>
      </c>
      <c r="L92" s="507">
        <f>'PA. RECURSOS MP 2017'!E144</f>
        <v>0</v>
      </c>
      <c r="M92" s="332">
        <f t="shared" si="3"/>
        <v>0</v>
      </c>
      <c r="N92" s="333">
        <f t="shared" si="4"/>
        <v>0</v>
      </c>
      <c r="O92" s="333">
        <f t="shared" si="5"/>
        <v>0</v>
      </c>
    </row>
    <row r="93" spans="1:15" x14ac:dyDescent="0.25">
      <c r="A93" s="658"/>
      <c r="B93" s="698"/>
      <c r="C93" s="700"/>
      <c r="D93" s="702"/>
      <c r="E93" s="698"/>
      <c r="F93" s="704"/>
      <c r="G93" s="707"/>
      <c r="H93" s="268">
        <v>2018</v>
      </c>
      <c r="I93" s="270">
        <f>VLOOKUP($B91,'METAS PRODUCTO'!$B$4:$CN$718,49,FALSE)</f>
        <v>0</v>
      </c>
      <c r="J93" s="507">
        <f>'PA. RECURSOS MP 2018'!E140</f>
        <v>0</v>
      </c>
      <c r="K93" s="507">
        <f>'PA. RECURSOS MP 2018'!E142</f>
        <v>0</v>
      </c>
      <c r="L93" s="507">
        <f>'PA. RECURSOS MP 2018'!E144</f>
        <v>0</v>
      </c>
      <c r="M93" s="332">
        <f t="shared" si="3"/>
        <v>0</v>
      </c>
      <c r="N93" s="333">
        <f t="shared" si="4"/>
        <v>0</v>
      </c>
      <c r="O93" s="333">
        <f t="shared" si="5"/>
        <v>0</v>
      </c>
    </row>
    <row r="94" spans="1:15" x14ac:dyDescent="0.25">
      <c r="A94" s="658"/>
      <c r="B94" s="698"/>
      <c r="C94" s="700"/>
      <c r="D94" s="702"/>
      <c r="E94" s="698"/>
      <c r="F94" s="704"/>
      <c r="G94" s="707"/>
      <c r="H94" s="268">
        <v>2019</v>
      </c>
      <c r="I94" s="270">
        <f>VLOOKUP($B91,'METAS PRODUCTO'!$B$4:$CN$718,62,FALSE)</f>
        <v>0</v>
      </c>
      <c r="J94" s="507">
        <f>+'PA. RECURSOS MP 2019'!E140</f>
        <v>0</v>
      </c>
      <c r="K94" s="507">
        <f>+'PA. RECURSOS MP 2019'!E142</f>
        <v>0</v>
      </c>
      <c r="L94" s="507">
        <f>+'PA. RECURSOS MP 2019'!E144</f>
        <v>0</v>
      </c>
      <c r="M94" s="332">
        <f t="shared" si="3"/>
        <v>0</v>
      </c>
      <c r="N94" s="333">
        <f t="shared" si="4"/>
        <v>0</v>
      </c>
      <c r="O94" s="333">
        <f t="shared" si="5"/>
        <v>0</v>
      </c>
    </row>
    <row r="95" spans="1:15" ht="15.75" thickBot="1" x14ac:dyDescent="0.3">
      <c r="A95" s="659"/>
      <c r="B95" s="699"/>
      <c r="C95" s="701"/>
      <c r="D95" s="703"/>
      <c r="E95" s="699"/>
      <c r="F95" s="705"/>
      <c r="G95" s="708"/>
      <c r="H95" s="271" t="s">
        <v>19</v>
      </c>
      <c r="I95" s="272">
        <f>VLOOKUP($B91,'METAS PRODUCTO'!$B$4:$CN$718,75,FALSE)</f>
        <v>0</v>
      </c>
      <c r="J95" s="272">
        <f>IF(MID($J$5,1,4)="2016",J91,IF(MID($J$5,1,4)="2017",J92,IF(MID($J$5,1,4)="2018",J93,IF(MID($J$5,1,4)="2019",J94,))))</f>
        <v>0</v>
      </c>
      <c r="K95" s="272">
        <f>IF(MID($J$5,1,4)="2016",K91,IF(MID($J$5,1,4)="2017",K92,IF(MID($J$5,1,4)="2018",K93,IF(MID($J$5,1,4)="2019",K94,))))</f>
        <v>0</v>
      </c>
      <c r="L95" s="272">
        <f>IF(MID($J$5,1,4)="2016",L91,IF(MID($J$5,1,4)="2017",L92,IF(MID($J$5,1,4)="2018",L93,IF(MID($J$5,1,4)="2019",L94,))))</f>
        <v>0</v>
      </c>
      <c r="M95" s="393">
        <f t="shared" si="3"/>
        <v>0</v>
      </c>
      <c r="N95" s="393">
        <f t="shared" si="4"/>
        <v>0</v>
      </c>
      <c r="O95" s="393">
        <f t="shared" si="5"/>
        <v>0</v>
      </c>
    </row>
    <row r="96" spans="1:15" ht="15.75" thickTop="1" x14ac:dyDescent="0.25">
      <c r="A96" s="689">
        <v>18</v>
      </c>
      <c r="B96" s="697" t="str">
        <f>'PI. MP. Avance'!B96:B100</f>
        <v>MP105050604</v>
      </c>
      <c r="C96" s="700" t="str">
        <f>'PI. MP. Avance'!C96:C100</f>
        <v xml:space="preserve"> Realizar un evento de Capacitación en Derechos a las mujeres del Valle del Cauca, específica para mujeres indígenas (MESA DE CONCERTACIÓN INDIGENA).</v>
      </c>
      <c r="D96" s="702" t="str">
        <f>'PI. MP. Avance'!D96:D100</f>
        <v>Número de eventos de capacitación en derechos, específica para mujeres indígenas, realizados</v>
      </c>
      <c r="E96" s="697" t="str">
        <f>'PI. MP. Avance'!E96:E100</f>
        <v>NECDMIR</v>
      </c>
      <c r="F96" s="704" t="str">
        <f>'PI. MP. Avance'!F96:F100</f>
        <v>NECDMIR = Número de eventos de capacitacion en derechos, específica para mujeres indígenas, realizados.</v>
      </c>
      <c r="G96" s="706" t="str">
        <f>'PI. MP. Avance'!G96:G100</f>
        <v>Formación para el desarrollo y la participación de las mujeres indígenas del Valle del Cauca, Occidente.</v>
      </c>
      <c r="H96" s="266">
        <v>2016</v>
      </c>
      <c r="I96" s="267">
        <f>VLOOKUP($B96,'METAS PRODUCTO'!$B$4:$CN$718,23,FALSE)</f>
        <v>0</v>
      </c>
      <c r="J96" s="506">
        <f>+'PA. RECURSOS MP 2016 '!E148</f>
        <v>0</v>
      </c>
      <c r="K96" s="506">
        <f>+'PA. RECURSOS MP 2016 '!E150</f>
        <v>0</v>
      </c>
      <c r="L96" s="506">
        <f>+'PA. RECURSOS MP 2016 '!E152</f>
        <v>0</v>
      </c>
      <c r="M96" s="332">
        <f t="shared" si="3"/>
        <v>0</v>
      </c>
      <c r="N96" s="333">
        <f t="shared" si="4"/>
        <v>0</v>
      </c>
      <c r="O96" s="333">
        <f t="shared" si="5"/>
        <v>0</v>
      </c>
    </row>
    <row r="97" spans="1:15" x14ac:dyDescent="0.25">
      <c r="A97" s="658"/>
      <c r="B97" s="698"/>
      <c r="C97" s="700"/>
      <c r="D97" s="702"/>
      <c r="E97" s="698"/>
      <c r="F97" s="704"/>
      <c r="G97" s="707"/>
      <c r="H97" s="268">
        <v>2017</v>
      </c>
      <c r="I97" s="269">
        <f>VLOOKUP($B96,'METAS PRODUCTO'!$B$4:$CN$718,36,FALSE)</f>
        <v>0</v>
      </c>
      <c r="J97" s="507">
        <f>'PA. RECURSOS MP 2017'!E148</f>
        <v>0</v>
      </c>
      <c r="K97" s="507">
        <f>'PA. RECURSOS MP 2017'!E150</f>
        <v>0</v>
      </c>
      <c r="L97" s="507">
        <f>'PA. RECURSOS MP 2017'!E152</f>
        <v>0</v>
      </c>
      <c r="M97" s="332">
        <f t="shared" si="3"/>
        <v>0</v>
      </c>
      <c r="N97" s="333">
        <f t="shared" si="4"/>
        <v>0</v>
      </c>
      <c r="O97" s="333">
        <f t="shared" si="5"/>
        <v>0</v>
      </c>
    </row>
    <row r="98" spans="1:15" x14ac:dyDescent="0.25">
      <c r="A98" s="658"/>
      <c r="B98" s="698"/>
      <c r="C98" s="700"/>
      <c r="D98" s="702"/>
      <c r="E98" s="698"/>
      <c r="F98" s="704"/>
      <c r="G98" s="707"/>
      <c r="H98" s="268">
        <v>2018</v>
      </c>
      <c r="I98" s="270">
        <f>VLOOKUP($B96,'METAS PRODUCTO'!$B$4:$CN$718,49,FALSE)</f>
        <v>0</v>
      </c>
      <c r="J98" s="507">
        <f>'PA. RECURSOS MP 2018'!E148</f>
        <v>50000000</v>
      </c>
      <c r="K98" s="507">
        <f>'PA. RECURSOS MP 2018'!E150</f>
        <v>0</v>
      </c>
      <c r="L98" s="507">
        <f>'PA. RECURSOS MP 2018'!E152</f>
        <v>0</v>
      </c>
      <c r="M98" s="332">
        <f t="shared" si="3"/>
        <v>0</v>
      </c>
      <c r="N98" s="333">
        <f t="shared" si="4"/>
        <v>0</v>
      </c>
      <c r="O98" s="333">
        <f t="shared" si="5"/>
        <v>0</v>
      </c>
    </row>
    <row r="99" spans="1:15" x14ac:dyDescent="0.25">
      <c r="A99" s="658"/>
      <c r="B99" s="698"/>
      <c r="C99" s="700"/>
      <c r="D99" s="702"/>
      <c r="E99" s="698"/>
      <c r="F99" s="704"/>
      <c r="G99" s="707"/>
      <c r="H99" s="268">
        <v>2019</v>
      </c>
      <c r="I99" s="270">
        <f>VLOOKUP($B96,'METAS PRODUCTO'!$B$4:$CN$718,62,FALSE)</f>
        <v>0</v>
      </c>
      <c r="J99" s="507">
        <f>+'PA. RECURSOS MP 2019'!E148</f>
        <v>0</v>
      </c>
      <c r="K99" s="507">
        <f>+'PA. RECURSOS MP 2019'!E150</f>
        <v>0</v>
      </c>
      <c r="L99" s="507">
        <f>+'PA. RECURSOS MP 2019'!E152</f>
        <v>0</v>
      </c>
      <c r="M99" s="332">
        <f t="shared" si="3"/>
        <v>0</v>
      </c>
      <c r="N99" s="333">
        <f t="shared" si="4"/>
        <v>0</v>
      </c>
      <c r="O99" s="333">
        <f t="shared" si="5"/>
        <v>0</v>
      </c>
    </row>
    <row r="100" spans="1:15" ht="15.75" thickBot="1" x14ac:dyDescent="0.3">
      <c r="A100" s="659"/>
      <c r="B100" s="699"/>
      <c r="C100" s="701"/>
      <c r="D100" s="703"/>
      <c r="E100" s="699"/>
      <c r="F100" s="705"/>
      <c r="G100" s="708"/>
      <c r="H100" s="271" t="s">
        <v>19</v>
      </c>
      <c r="I100" s="272">
        <f>VLOOKUP($B96,'METAS PRODUCTO'!$B$4:$CN$718,75,FALSE)</f>
        <v>0</v>
      </c>
      <c r="J100" s="272">
        <f>IF(MID($J$5,1,4)="2016",J96,IF(MID($J$5,1,4)="2017",J97,IF(MID($J$5,1,4)="2018",J98,IF(MID($J$5,1,4)="2019",J99,))))</f>
        <v>50000000</v>
      </c>
      <c r="K100" s="272">
        <f>IF(MID($J$5,1,4)="2016",K96,IF(MID($J$5,1,4)="2017",K97,IF(MID($J$5,1,4)="2018",K98,IF(MID($J$5,1,4)="2019",K99,))))</f>
        <v>0</v>
      </c>
      <c r="L100" s="272">
        <f>IF(MID($J$5,1,4)="2016",L96,IF(MID($J$5,1,4)="2017",L97,IF(MID($J$5,1,4)="2018",L98,IF(MID($J$5,1,4)="2019",L99,))))</f>
        <v>0</v>
      </c>
      <c r="M100" s="393">
        <f t="shared" si="3"/>
        <v>0</v>
      </c>
      <c r="N100" s="393">
        <f t="shared" si="4"/>
        <v>0</v>
      </c>
      <c r="O100" s="393">
        <f t="shared" si="5"/>
        <v>0</v>
      </c>
    </row>
    <row r="101" spans="1:15" ht="15.75" thickTop="1" x14ac:dyDescent="0.25">
      <c r="A101" s="658">
        <v>19</v>
      </c>
      <c r="B101" s="697" t="str">
        <f>'PI. MP. Avance'!B101:B105</f>
        <v>MP105050605</v>
      </c>
      <c r="C101" s="700" t="str">
        <f>'PI. MP. Avance'!C101:C105</f>
        <v>Empoderar al 100% de mujeres seleccionadas en la identificación, formulación y ejecución del Proyectos Productivos (MESA DE CONCERTACIÓN INDIGENA).</v>
      </c>
      <c r="D101" s="702" t="str">
        <f>'PI. MP. Avance'!D101:D105</f>
        <v>Porcentaje de mujeres seleccionadas empoderadas en identificación, formulación y ejecución de proyectos.</v>
      </c>
      <c r="E101" s="697" t="str">
        <f>'PI. MP. Avance'!E101:E105</f>
        <v>PMIS(ME / MS) x 100</v>
      </c>
      <c r="F101" s="704" t="str">
        <f>'PI. MP. Avance'!F101:F105</f>
        <v>PMISE= Porcentaje de Mujejeres indigenas seleccionadas para Empoderamiento ;  ME = Mujeres empoderadas                                    
MS = Mujeres seleccionadas</v>
      </c>
      <c r="G101" s="706" t="str">
        <f>'PI. MP. Avance'!G101:G105</f>
        <v>Formación para el desarrollo y la participación de las mujeres indígenas del Valle del Cauca, Occidente.</v>
      </c>
      <c r="H101" s="266">
        <v>2016</v>
      </c>
      <c r="I101" s="267">
        <f>VLOOKUP($B101,'METAS PRODUCTO'!$B$4:$CN$718,23,FALSE)</f>
        <v>0</v>
      </c>
      <c r="J101" s="506">
        <f>+'PA. RECURSOS MP 2016 '!E156</f>
        <v>0</v>
      </c>
      <c r="K101" s="506">
        <f>+'PA. RECURSOS MP 2016 '!E158</f>
        <v>0</v>
      </c>
      <c r="L101" s="506">
        <f>+'PA. RECURSOS MP 2016 '!E160</f>
        <v>0</v>
      </c>
      <c r="M101" s="332">
        <f t="shared" si="3"/>
        <v>0</v>
      </c>
      <c r="N101" s="333">
        <f t="shared" si="4"/>
        <v>0</v>
      </c>
      <c r="O101" s="333">
        <f t="shared" si="5"/>
        <v>0</v>
      </c>
    </row>
    <row r="102" spans="1:15" x14ac:dyDescent="0.25">
      <c r="A102" s="658"/>
      <c r="B102" s="698"/>
      <c r="C102" s="700"/>
      <c r="D102" s="702"/>
      <c r="E102" s="698"/>
      <c r="F102" s="704"/>
      <c r="G102" s="707"/>
      <c r="H102" s="268">
        <v>2017</v>
      </c>
      <c r="I102" s="269">
        <f>VLOOKUP($B101,'METAS PRODUCTO'!$B$4:$CN$718,36,FALSE)</f>
        <v>0</v>
      </c>
      <c r="J102" s="507">
        <f>'PA. RECURSOS MP 2017'!E156</f>
        <v>0</v>
      </c>
      <c r="K102" s="507">
        <f>'PA. RECURSOS MP 2017'!E158</f>
        <v>0</v>
      </c>
      <c r="L102" s="507">
        <f>'PA. RECURSOS MP 2017'!E160</f>
        <v>0</v>
      </c>
      <c r="M102" s="332">
        <f t="shared" si="3"/>
        <v>0</v>
      </c>
      <c r="N102" s="333">
        <f t="shared" si="4"/>
        <v>0</v>
      </c>
      <c r="O102" s="333">
        <f t="shared" si="5"/>
        <v>0</v>
      </c>
    </row>
    <row r="103" spans="1:15" x14ac:dyDescent="0.25">
      <c r="A103" s="658"/>
      <c r="B103" s="698"/>
      <c r="C103" s="700"/>
      <c r="D103" s="702"/>
      <c r="E103" s="698"/>
      <c r="F103" s="704"/>
      <c r="G103" s="707"/>
      <c r="H103" s="268">
        <v>2018</v>
      </c>
      <c r="I103" s="270">
        <f>VLOOKUP($B101,'METAS PRODUCTO'!$B$4:$CN$718,49,FALSE)</f>
        <v>0</v>
      </c>
      <c r="J103" s="507">
        <f>'PA. RECURSOS MP 2018'!E156</f>
        <v>100000000</v>
      </c>
      <c r="K103" s="507">
        <f>'PA. RECURSOS MP 2018'!E158</f>
        <v>0</v>
      </c>
      <c r="L103" s="507">
        <f>'PA. RECURSOS MP 2018'!E160</f>
        <v>0</v>
      </c>
      <c r="M103" s="332">
        <f t="shared" si="3"/>
        <v>0</v>
      </c>
      <c r="N103" s="333">
        <f t="shared" si="4"/>
        <v>0</v>
      </c>
      <c r="O103" s="333">
        <f t="shared" si="5"/>
        <v>0</v>
      </c>
    </row>
    <row r="104" spans="1:15" x14ac:dyDescent="0.25">
      <c r="A104" s="658"/>
      <c r="B104" s="698"/>
      <c r="C104" s="700"/>
      <c r="D104" s="702"/>
      <c r="E104" s="698"/>
      <c r="F104" s="704"/>
      <c r="G104" s="707"/>
      <c r="H104" s="268">
        <v>2019</v>
      </c>
      <c r="I104" s="270">
        <f>VLOOKUP($B101,'METAS PRODUCTO'!$B$4:$CN$718,62,FALSE)</f>
        <v>0</v>
      </c>
      <c r="J104" s="507">
        <f>+'PA. RECURSOS MP 2019'!E156</f>
        <v>0</v>
      </c>
      <c r="K104" s="507">
        <f>+'PA. RECURSOS MP 2019'!E158</f>
        <v>0</v>
      </c>
      <c r="L104" s="507">
        <f>+'PA. RECURSOS MP 2019'!E160</f>
        <v>0</v>
      </c>
      <c r="M104" s="332">
        <f t="shared" si="3"/>
        <v>0</v>
      </c>
      <c r="N104" s="333">
        <f t="shared" si="4"/>
        <v>0</v>
      </c>
      <c r="O104" s="333">
        <f t="shared" si="5"/>
        <v>0</v>
      </c>
    </row>
    <row r="105" spans="1:15" ht="15.75" thickBot="1" x14ac:dyDescent="0.3">
      <c r="A105" s="659"/>
      <c r="B105" s="699"/>
      <c r="C105" s="701"/>
      <c r="D105" s="703"/>
      <c r="E105" s="699"/>
      <c r="F105" s="705"/>
      <c r="G105" s="708"/>
      <c r="H105" s="271" t="s">
        <v>19</v>
      </c>
      <c r="I105" s="272">
        <f>VLOOKUP($B101,'METAS PRODUCTO'!$B$4:$CN$718,75,FALSE)</f>
        <v>0</v>
      </c>
      <c r="J105" s="272">
        <f>IF(MID($J$5,1,4)="2016",J101,IF(MID($J$5,1,4)="2017",J102,IF(MID($J$5,1,4)="2018",J103,IF(MID($J$5,1,4)="2019",J104,))))</f>
        <v>100000000</v>
      </c>
      <c r="K105" s="272">
        <f>IF(MID($J$5,1,4)="2016",K101,IF(MID($J$5,1,4)="2017",K102,IF(MID($J$5,1,4)="2018",K103,IF(MID($J$5,1,4)="2019",K104,))))</f>
        <v>0</v>
      </c>
      <c r="L105" s="272">
        <f>IF(MID($J$5,1,4)="2016",L101,IF(MID($J$5,1,4)="2017",L102,IF(MID($J$5,1,4)="2018",L103,IF(MID($J$5,1,4)="2019",L104,))))</f>
        <v>0</v>
      </c>
      <c r="M105" s="393">
        <f t="shared" si="3"/>
        <v>0</v>
      </c>
      <c r="N105" s="393">
        <f t="shared" si="4"/>
        <v>0</v>
      </c>
      <c r="O105" s="393">
        <f t="shared" si="5"/>
        <v>0</v>
      </c>
    </row>
    <row r="106" spans="1:15" ht="15.75" thickTop="1" x14ac:dyDescent="0.25">
      <c r="A106" s="689">
        <v>20</v>
      </c>
      <c r="B106" s="697" t="str">
        <f>'PI. MP. Avance'!B106:B110</f>
        <v>MP105050606</v>
      </c>
      <c r="C106" s="700" t="str">
        <f>'PI. MP. Avance'!C106:C110</f>
        <v>Socializar la Política Pública de Mujer al 100% de los municipios del Valle del Cauca (MESA CONCERTACION INDIGENA).</v>
      </c>
      <c r="D106" s="702" t="str">
        <f>'PI. MP. Avance'!D106:D110</f>
        <v>Porcentaje de municipios del Valle del Cauca con política pública de mujer socializada.</v>
      </c>
      <c r="E106" s="697" t="str">
        <f>'PI. MP. Avance'!E106:E110</f>
        <v>(NMPPMS / NMT) x 100</v>
      </c>
      <c r="F106" s="704" t="str">
        <f>'PI. MP. Avance'!F106:F110</f>
        <v>PMCSPPMI=  Porcentaje Municipios con Socialización política pública Mujer Indigena;  NMPPMS=Número de municipios con política pública de mujer socializada.                         
NMT= Número de municipios totales</v>
      </c>
      <c r="G106" s="706" t="str">
        <f>'PI. MP. Avance'!G106:G110</f>
        <v>Formación para el desarrollo y la participación de las mujeres indígenas del Valle del Cauca, Occidente. N/P</v>
      </c>
      <c r="H106" s="266">
        <v>2016</v>
      </c>
      <c r="I106" s="267">
        <f>VLOOKUP($B106,'METAS PRODUCTO'!$B$4:$CN$718,23,FALSE)</f>
        <v>0</v>
      </c>
      <c r="J106" s="506">
        <f>+'PA. RECURSOS MP 2016 '!E164</f>
        <v>0</v>
      </c>
      <c r="K106" s="506">
        <f>+'PA. RECURSOS MP 2016 '!E166</f>
        <v>0</v>
      </c>
      <c r="L106" s="506">
        <f>+'PA. RECURSOS MP 2016 '!E168</f>
        <v>0</v>
      </c>
      <c r="M106" s="332">
        <f t="shared" si="3"/>
        <v>0</v>
      </c>
      <c r="N106" s="333">
        <f t="shared" si="4"/>
        <v>0</v>
      </c>
      <c r="O106" s="333">
        <f t="shared" si="5"/>
        <v>0</v>
      </c>
    </row>
    <row r="107" spans="1:15" x14ac:dyDescent="0.25">
      <c r="A107" s="658"/>
      <c r="B107" s="698"/>
      <c r="C107" s="700"/>
      <c r="D107" s="702"/>
      <c r="E107" s="698"/>
      <c r="F107" s="704"/>
      <c r="G107" s="707"/>
      <c r="H107" s="268">
        <v>2017</v>
      </c>
      <c r="I107" s="269">
        <f>VLOOKUP($B106,'METAS PRODUCTO'!$B$4:$CN$718,36,FALSE)</f>
        <v>0</v>
      </c>
      <c r="J107" s="507">
        <f>'PA. RECURSOS MP 2017'!E164</f>
        <v>0</v>
      </c>
      <c r="K107" s="507">
        <f>'PA. RECURSOS MP 2017'!E166</f>
        <v>0</v>
      </c>
      <c r="L107" s="507">
        <f>'PA. RECURSOS MP 2017'!E168</f>
        <v>0</v>
      </c>
      <c r="M107" s="332">
        <f t="shared" si="3"/>
        <v>0</v>
      </c>
      <c r="N107" s="333">
        <f t="shared" si="4"/>
        <v>0</v>
      </c>
      <c r="O107" s="333">
        <f t="shared" si="5"/>
        <v>0</v>
      </c>
    </row>
    <row r="108" spans="1:15" x14ac:dyDescent="0.25">
      <c r="A108" s="658"/>
      <c r="B108" s="698"/>
      <c r="C108" s="700"/>
      <c r="D108" s="702"/>
      <c r="E108" s="698"/>
      <c r="F108" s="704"/>
      <c r="G108" s="707"/>
      <c r="H108" s="268">
        <v>2018</v>
      </c>
      <c r="I108" s="270">
        <f>VLOOKUP($B106,'METAS PRODUCTO'!$B$4:$CN$718,49,FALSE)</f>
        <v>0</v>
      </c>
      <c r="J108" s="507">
        <f>'PA. RECURSOS MP 2018'!E164</f>
        <v>0</v>
      </c>
      <c r="K108" s="507">
        <f>'PA. RECURSOS MP 2018'!E166</f>
        <v>0</v>
      </c>
      <c r="L108" s="507">
        <f>'PA. RECURSOS MP 2018'!E168</f>
        <v>0</v>
      </c>
      <c r="M108" s="332">
        <f t="shared" si="3"/>
        <v>0</v>
      </c>
      <c r="N108" s="333">
        <f t="shared" si="4"/>
        <v>0</v>
      </c>
      <c r="O108" s="333">
        <f t="shared" si="5"/>
        <v>0</v>
      </c>
    </row>
    <row r="109" spans="1:15" x14ac:dyDescent="0.25">
      <c r="A109" s="658"/>
      <c r="B109" s="698"/>
      <c r="C109" s="700"/>
      <c r="D109" s="702"/>
      <c r="E109" s="698"/>
      <c r="F109" s="704"/>
      <c r="G109" s="707"/>
      <c r="H109" s="268">
        <v>2019</v>
      </c>
      <c r="I109" s="270">
        <f>VLOOKUP($B106,'METAS PRODUCTO'!$B$4:$CN$718,62,FALSE)</f>
        <v>0</v>
      </c>
      <c r="J109" s="507">
        <f>+'PA. RECURSOS MP 2019'!E164</f>
        <v>0</v>
      </c>
      <c r="K109" s="507">
        <f>+'PA. RECURSOS MP 2019'!E166</f>
        <v>0</v>
      </c>
      <c r="L109" s="507">
        <f>+'PA. RECURSOS MP 2019'!E168</f>
        <v>0</v>
      </c>
      <c r="M109" s="332">
        <f t="shared" si="3"/>
        <v>0</v>
      </c>
      <c r="N109" s="333">
        <f t="shared" si="4"/>
        <v>0</v>
      </c>
      <c r="O109" s="333">
        <f t="shared" si="5"/>
        <v>0</v>
      </c>
    </row>
    <row r="110" spans="1:15" ht="15.75" thickBot="1" x14ac:dyDescent="0.3">
      <c r="A110" s="659"/>
      <c r="B110" s="699"/>
      <c r="C110" s="701"/>
      <c r="D110" s="703"/>
      <c r="E110" s="699"/>
      <c r="F110" s="705"/>
      <c r="G110" s="708"/>
      <c r="H110" s="271" t="s">
        <v>19</v>
      </c>
      <c r="I110" s="272">
        <f>VLOOKUP($B106,'METAS PRODUCTO'!$B$4:$CN$718,75,FALSE)</f>
        <v>0</v>
      </c>
      <c r="J110" s="272">
        <f>IF(MID($J$5,1,4)="2016",J106,IF(MID($J$5,1,4)="2017",J107,IF(MID($J$5,1,4)="2018",J108,IF(MID($J$5,1,4)="2019",J109,))))</f>
        <v>0</v>
      </c>
      <c r="K110" s="272">
        <f>IF(MID($J$5,1,4)="2016",K106,IF(MID($J$5,1,4)="2017",K107,IF(MID($J$5,1,4)="2018",K108,IF(MID($J$5,1,4)="2019",K109,))))</f>
        <v>0</v>
      </c>
      <c r="L110" s="272">
        <f>IF(MID($J$5,1,4)="2016",L106,IF(MID($J$5,1,4)="2017",L107,IF(MID($J$5,1,4)="2018",L108,IF(MID($J$5,1,4)="2019",L109,))))</f>
        <v>0</v>
      </c>
      <c r="M110" s="393">
        <f t="shared" si="3"/>
        <v>0</v>
      </c>
      <c r="N110" s="393">
        <f t="shared" si="4"/>
        <v>0</v>
      </c>
      <c r="O110" s="393">
        <f t="shared" si="5"/>
        <v>0</v>
      </c>
    </row>
    <row r="111" spans="1:15" ht="15.75" thickTop="1" x14ac:dyDescent="0.25">
      <c r="A111" s="689">
        <v>21</v>
      </c>
      <c r="B111" s="697" t="str">
        <f>'PI. MP. Avance'!B111:B115</f>
        <v>MP105050607</v>
      </c>
      <c r="C111" s="700" t="str">
        <f>'PI. MP. Avance'!C111:C115</f>
        <v>Conformar Red de mujeres indígenas para ser protagonistas de paz.</v>
      </c>
      <c r="D111" s="702" t="str">
        <f>'PI. MP. Avance'!D111:D115</f>
        <v>Red de mujeres indígenas conformada.</v>
      </c>
      <c r="E111" s="697" t="str">
        <f>'PI. MP. Avance'!E111:E115</f>
        <v>REDMIC</v>
      </c>
      <c r="F111" s="704" t="str">
        <f>'PI. MP. Avance'!F111:F115</f>
        <v>REDMIC = Red de mujeres indigenas conformada.</v>
      </c>
      <c r="G111" s="706" t="str">
        <f>'PI. MP. Avance'!G111:G115</f>
        <v>Formación para el desarrollo y la participación de las mujeres indígenas del Valle del Cauca, Occidente.</v>
      </c>
      <c r="H111" s="266">
        <v>2016</v>
      </c>
      <c r="I111" s="267">
        <f>VLOOKUP($B111,'METAS PRODUCTO'!$B$4:$CN$718,23,FALSE)</f>
        <v>0</v>
      </c>
      <c r="J111" s="506">
        <f>+'PA. RECURSOS MP 2016 '!E172</f>
        <v>0</v>
      </c>
      <c r="K111" s="506">
        <f>+'PA. RECURSOS MP 2016 '!E174</f>
        <v>0</v>
      </c>
      <c r="L111" s="506">
        <f>+'PA. RECURSOS MP 2016 '!E176</f>
        <v>0</v>
      </c>
      <c r="M111" s="332">
        <f t="shared" si="3"/>
        <v>0</v>
      </c>
      <c r="N111" s="333">
        <f t="shared" si="4"/>
        <v>0</v>
      </c>
      <c r="O111" s="333">
        <f t="shared" si="5"/>
        <v>0</v>
      </c>
    </row>
    <row r="112" spans="1:15" x14ac:dyDescent="0.25">
      <c r="A112" s="658"/>
      <c r="B112" s="698"/>
      <c r="C112" s="700"/>
      <c r="D112" s="702"/>
      <c r="E112" s="698"/>
      <c r="F112" s="704"/>
      <c r="G112" s="707"/>
      <c r="H112" s="268">
        <v>2017</v>
      </c>
      <c r="I112" s="269">
        <f>VLOOKUP($B111,'METAS PRODUCTO'!$B$4:$CN$718,36,FALSE)</f>
        <v>0</v>
      </c>
      <c r="J112" s="507">
        <f>'PA. RECURSOS MP 2017'!E172</f>
        <v>0</v>
      </c>
      <c r="K112" s="507">
        <f>'PA. RECURSOS MP 2017'!E174</f>
        <v>0</v>
      </c>
      <c r="L112" s="507">
        <f>'PA. RECURSOS MP 2017'!E176</f>
        <v>0</v>
      </c>
      <c r="M112" s="332">
        <f t="shared" si="3"/>
        <v>0</v>
      </c>
      <c r="N112" s="333">
        <f t="shared" si="4"/>
        <v>0</v>
      </c>
      <c r="O112" s="333">
        <f t="shared" si="5"/>
        <v>0</v>
      </c>
    </row>
    <row r="113" spans="1:15" x14ac:dyDescent="0.25">
      <c r="A113" s="658"/>
      <c r="B113" s="698"/>
      <c r="C113" s="700"/>
      <c r="D113" s="702"/>
      <c r="E113" s="698"/>
      <c r="F113" s="704"/>
      <c r="G113" s="707"/>
      <c r="H113" s="268">
        <v>2018</v>
      </c>
      <c r="I113" s="270">
        <f>VLOOKUP($B111,'METAS PRODUCTO'!$B$4:$CN$718,49,FALSE)</f>
        <v>0</v>
      </c>
      <c r="J113" s="507">
        <f>'PA. RECURSOS MP 2018'!E172</f>
        <v>10000000</v>
      </c>
      <c r="K113" s="507">
        <f>'PA. RECURSOS MP 2018'!E174</f>
        <v>0</v>
      </c>
      <c r="L113" s="507">
        <f>'PA. RECURSOS MP 2018'!E176</f>
        <v>0</v>
      </c>
      <c r="M113" s="332">
        <f t="shared" si="3"/>
        <v>0</v>
      </c>
      <c r="N113" s="333">
        <f t="shared" si="4"/>
        <v>0</v>
      </c>
      <c r="O113" s="333">
        <f t="shared" si="5"/>
        <v>0</v>
      </c>
    </row>
    <row r="114" spans="1:15" x14ac:dyDescent="0.25">
      <c r="A114" s="658"/>
      <c r="B114" s="698"/>
      <c r="C114" s="700"/>
      <c r="D114" s="702"/>
      <c r="E114" s="698"/>
      <c r="F114" s="704"/>
      <c r="G114" s="707"/>
      <c r="H114" s="268">
        <v>2019</v>
      </c>
      <c r="I114" s="270">
        <f>VLOOKUP($B111,'METAS PRODUCTO'!$B$4:$CN$718,62,FALSE)</f>
        <v>0</v>
      </c>
      <c r="J114" s="507">
        <f>+'PA. RECURSOS MP 2019'!E172</f>
        <v>0</v>
      </c>
      <c r="K114" s="507">
        <f>+'PA. RECURSOS MP 2019'!E174</f>
        <v>0</v>
      </c>
      <c r="L114" s="507">
        <f>+'PA. RECURSOS MP 2019'!E176</f>
        <v>0</v>
      </c>
      <c r="M114" s="332">
        <f t="shared" si="3"/>
        <v>0</v>
      </c>
      <c r="N114" s="333">
        <f t="shared" si="4"/>
        <v>0</v>
      </c>
      <c r="O114" s="333">
        <f t="shared" si="5"/>
        <v>0</v>
      </c>
    </row>
    <row r="115" spans="1:15" ht="15.75" thickBot="1" x14ac:dyDescent="0.3">
      <c r="A115" s="659"/>
      <c r="B115" s="699"/>
      <c r="C115" s="701"/>
      <c r="D115" s="703"/>
      <c r="E115" s="699"/>
      <c r="F115" s="705"/>
      <c r="G115" s="708"/>
      <c r="H115" s="271" t="s">
        <v>19</v>
      </c>
      <c r="I115" s="272">
        <f>VLOOKUP($B111,'METAS PRODUCTO'!$B$4:$CN$718,75,FALSE)</f>
        <v>0</v>
      </c>
      <c r="J115" s="272">
        <f>IF(MID($J$5,1,4)="2016",J111,IF(MID($J$5,1,4)="2017",J112,IF(MID($J$5,1,4)="2018",J113,IF(MID($J$5,1,4)="2019",J114,))))</f>
        <v>10000000</v>
      </c>
      <c r="K115" s="272">
        <f>IF(MID($J$5,1,4)="2016",K111,IF(MID($J$5,1,4)="2017",K112,IF(MID($J$5,1,4)="2018",K113,IF(MID($J$5,1,4)="2019",K114,))))</f>
        <v>0</v>
      </c>
      <c r="L115" s="272">
        <f>IF(MID($J$5,1,4)="2016",L111,IF(MID($J$5,1,4)="2017",L112,IF(MID($J$5,1,4)="2018",L113,IF(MID($J$5,1,4)="2019",L114,))))</f>
        <v>0</v>
      </c>
      <c r="M115" s="393">
        <f t="shared" si="3"/>
        <v>0</v>
      </c>
      <c r="N115" s="393">
        <f t="shared" si="4"/>
        <v>0</v>
      </c>
      <c r="O115" s="393">
        <f t="shared" si="5"/>
        <v>0</v>
      </c>
    </row>
    <row r="116" spans="1:15" ht="15.75" thickTop="1" x14ac:dyDescent="0.25">
      <c r="A116" s="658">
        <v>22</v>
      </c>
      <c r="B116" s="697" t="str">
        <f>'PI. MP. Avance'!B116:B120</f>
        <v>MP105050608</v>
      </c>
      <c r="C116" s="700" t="str">
        <f>'PI. MP. Avance'!C116:C120</f>
        <v xml:space="preserve">Realizar Dos encuentros de mujeres forjadoras de paz, incluyendo las mujeres indígenas. </v>
      </c>
      <c r="D116" s="702" t="str">
        <f>'PI. MP. Avance'!D116:D120</f>
        <v>Número de encuentros de mujeres forjadoras de Paz realizados</v>
      </c>
      <c r="E116" s="697" t="str">
        <f>'PI. MP. Avance'!E116:E120</f>
        <v>NEMFPAZR</v>
      </c>
      <c r="F116" s="704" t="str">
        <f>'PI. MP. Avance'!F116:F120</f>
        <v>NEMFPAZR= Número de encuentros de mujeres forjadoras de Paz, realizados</v>
      </c>
      <c r="G116" s="706" t="str">
        <f>'PI. MP. Avance'!G116:G120</f>
        <v>Formación para el desarrollo y la participación de las mujeres indígenas del Valle del Cauca, Occidente.</v>
      </c>
      <c r="H116" s="266">
        <v>2016</v>
      </c>
      <c r="I116" s="267">
        <f>VLOOKUP($B116,'METAS PRODUCTO'!$B$4:$CN$718,23,FALSE)</f>
        <v>0</v>
      </c>
      <c r="J116" s="506">
        <f>+'PA. RECURSOS MP 2016 '!E180</f>
        <v>0</v>
      </c>
      <c r="K116" s="506">
        <f>+'PA. RECURSOS MP 2016 '!E182</f>
        <v>0</v>
      </c>
      <c r="L116" s="506">
        <f>+'PA. RECURSOS MP 2016 '!E184</f>
        <v>0</v>
      </c>
      <c r="M116" s="332">
        <f t="shared" si="3"/>
        <v>0</v>
      </c>
      <c r="N116" s="333">
        <f t="shared" si="4"/>
        <v>0</v>
      </c>
      <c r="O116" s="333">
        <f t="shared" si="5"/>
        <v>0</v>
      </c>
    </row>
    <row r="117" spans="1:15" x14ac:dyDescent="0.25">
      <c r="A117" s="658"/>
      <c r="B117" s="698"/>
      <c r="C117" s="700"/>
      <c r="D117" s="702"/>
      <c r="E117" s="698"/>
      <c r="F117" s="704"/>
      <c r="G117" s="707"/>
      <c r="H117" s="268">
        <v>2017</v>
      </c>
      <c r="I117" s="269">
        <f>VLOOKUP($B116,'METAS PRODUCTO'!$B$4:$CN$718,36,FALSE)</f>
        <v>0</v>
      </c>
      <c r="J117" s="507">
        <f>'PA. RECURSOS MP 2017'!E180</f>
        <v>0</v>
      </c>
      <c r="K117" s="507">
        <f>'PA. RECURSOS MP 2017'!E182</f>
        <v>0</v>
      </c>
      <c r="L117" s="507">
        <f>'PA. RECURSOS MP 2017'!E184</f>
        <v>0</v>
      </c>
      <c r="M117" s="332">
        <f t="shared" si="3"/>
        <v>0</v>
      </c>
      <c r="N117" s="333">
        <f t="shared" si="4"/>
        <v>0</v>
      </c>
      <c r="O117" s="333">
        <f t="shared" si="5"/>
        <v>0</v>
      </c>
    </row>
    <row r="118" spans="1:15" x14ac:dyDescent="0.25">
      <c r="A118" s="658"/>
      <c r="B118" s="698"/>
      <c r="C118" s="700"/>
      <c r="D118" s="702"/>
      <c r="E118" s="698"/>
      <c r="F118" s="704"/>
      <c r="G118" s="707"/>
      <c r="H118" s="268">
        <v>2018</v>
      </c>
      <c r="I118" s="270">
        <f>VLOOKUP($B116,'METAS PRODUCTO'!$B$4:$CN$718,49,FALSE)</f>
        <v>0</v>
      </c>
      <c r="J118" s="507">
        <f>'PA. RECURSOS MP 2018'!E180</f>
        <v>40000000</v>
      </c>
      <c r="K118" s="507">
        <f>'PA. RECURSOS MP 2018'!E182</f>
        <v>0</v>
      </c>
      <c r="L118" s="507">
        <f>'PA. RECURSOS MP 2018'!E184</f>
        <v>0</v>
      </c>
      <c r="M118" s="332">
        <f t="shared" si="3"/>
        <v>0</v>
      </c>
      <c r="N118" s="333">
        <f t="shared" si="4"/>
        <v>0</v>
      </c>
      <c r="O118" s="333">
        <f t="shared" si="5"/>
        <v>0</v>
      </c>
    </row>
    <row r="119" spans="1:15" x14ac:dyDescent="0.25">
      <c r="A119" s="658"/>
      <c r="B119" s="698"/>
      <c r="C119" s="700"/>
      <c r="D119" s="702"/>
      <c r="E119" s="698"/>
      <c r="F119" s="704"/>
      <c r="G119" s="707"/>
      <c r="H119" s="268">
        <v>2019</v>
      </c>
      <c r="I119" s="270">
        <f>VLOOKUP($B116,'METAS PRODUCTO'!$B$4:$CN$718,62,FALSE)</f>
        <v>0</v>
      </c>
      <c r="J119" s="507">
        <f>+'PA. RECURSOS MP 2019'!E180</f>
        <v>0</v>
      </c>
      <c r="K119" s="507">
        <f>+'PA. RECURSOS MP 2019'!E182</f>
        <v>0</v>
      </c>
      <c r="L119" s="507">
        <f>+'PA. RECURSOS MP 2019'!E184</f>
        <v>0</v>
      </c>
      <c r="M119" s="332">
        <f t="shared" si="3"/>
        <v>0</v>
      </c>
      <c r="N119" s="333">
        <f t="shared" si="4"/>
        <v>0</v>
      </c>
      <c r="O119" s="333">
        <f t="shared" si="5"/>
        <v>0</v>
      </c>
    </row>
    <row r="120" spans="1:15" ht="15.75" thickBot="1" x14ac:dyDescent="0.3">
      <c r="A120" s="659"/>
      <c r="B120" s="699"/>
      <c r="C120" s="701"/>
      <c r="D120" s="703"/>
      <c r="E120" s="699"/>
      <c r="F120" s="705"/>
      <c r="G120" s="708"/>
      <c r="H120" s="271" t="s">
        <v>19</v>
      </c>
      <c r="I120" s="272">
        <f>VLOOKUP($B116,'METAS PRODUCTO'!$B$4:$CN$718,75,FALSE)</f>
        <v>0</v>
      </c>
      <c r="J120" s="272">
        <f>IF(MID($J$5,1,4)="2016",J116,IF(MID($J$5,1,4)="2017",J117,IF(MID($J$5,1,4)="2018",J118,IF(MID($J$5,1,4)="2019",J119,))))</f>
        <v>40000000</v>
      </c>
      <c r="K120" s="272">
        <f>IF(MID($J$5,1,4)="2016",K116,IF(MID($J$5,1,4)="2017",K117,IF(MID($J$5,1,4)="2018",K118,IF(MID($J$5,1,4)="2019",K119,))))</f>
        <v>0</v>
      </c>
      <c r="L120" s="272">
        <f>IF(MID($J$5,1,4)="2016",L116,IF(MID($J$5,1,4)="2017",L117,IF(MID($J$5,1,4)="2018",L118,IF(MID($J$5,1,4)="2019",L119,))))</f>
        <v>0</v>
      </c>
      <c r="M120" s="393">
        <f t="shared" si="3"/>
        <v>0</v>
      </c>
      <c r="N120" s="393">
        <f t="shared" si="4"/>
        <v>0</v>
      </c>
      <c r="O120" s="393">
        <f t="shared" si="5"/>
        <v>0</v>
      </c>
    </row>
    <row r="121" spans="1:15" ht="15.75" thickTop="1" x14ac:dyDescent="0.25">
      <c r="A121" s="689">
        <v>23</v>
      </c>
      <c r="B121" s="697" t="str">
        <f>'PI. MP. Avance'!B121:B125</f>
        <v>MP105050609</v>
      </c>
      <c r="C121" s="700" t="str">
        <f>'PI. MP. Avance'!C121:C125</f>
        <v>Creación de 42 enlaces de género en los municipios (MESA DE CONCERTACIÓN INDIGENA).</v>
      </c>
      <c r="D121" s="702" t="str">
        <f>'PI. MP. Avance'!D121:D125</f>
        <v>Número de enlaces de género creados</v>
      </c>
      <c r="E121" s="697" t="str">
        <f>'PI. MP. Avance'!E121:E125</f>
        <v>NEGMC</v>
      </c>
      <c r="F121" s="704" t="str">
        <f>'PI. MP. Avance'!F121:F125</f>
        <v>NEGMC= Número de enlaces de genero municipal creados</v>
      </c>
      <c r="G121" s="706" t="str">
        <f>'PI. MP. Avance'!G121:G125</f>
        <v>Formación para el desarrollo y la participación de las mujeres indígenas del Valle del Cauca, Occidente. N/P</v>
      </c>
      <c r="H121" s="266">
        <v>2016</v>
      </c>
      <c r="I121" s="267">
        <f>VLOOKUP($B121,'METAS PRODUCTO'!$B$4:$CN$718,23,FALSE)</f>
        <v>0</v>
      </c>
      <c r="J121" s="506">
        <f>+'PA. RECURSOS MP 2016 '!E188</f>
        <v>0</v>
      </c>
      <c r="K121" s="506">
        <f>+'PA. RECURSOS MP 2016 '!E190</f>
        <v>0</v>
      </c>
      <c r="L121" s="506">
        <f>+'PA. RECURSOS MP 2016 '!E192</f>
        <v>0</v>
      </c>
      <c r="M121" s="332">
        <f t="shared" si="3"/>
        <v>0</v>
      </c>
      <c r="N121" s="333">
        <f t="shared" si="4"/>
        <v>0</v>
      </c>
      <c r="O121" s="333">
        <f t="shared" si="5"/>
        <v>0</v>
      </c>
    </row>
    <row r="122" spans="1:15" x14ac:dyDescent="0.25">
      <c r="A122" s="658"/>
      <c r="B122" s="698"/>
      <c r="C122" s="700"/>
      <c r="D122" s="702"/>
      <c r="E122" s="698"/>
      <c r="F122" s="704"/>
      <c r="G122" s="707"/>
      <c r="H122" s="268">
        <v>2017</v>
      </c>
      <c r="I122" s="269">
        <f>VLOOKUP($B121,'METAS PRODUCTO'!$B$4:$CN$718,36,FALSE)</f>
        <v>0</v>
      </c>
      <c r="J122" s="507">
        <f>'PA. RECURSOS MP 2017'!E188</f>
        <v>0</v>
      </c>
      <c r="K122" s="507">
        <f>'PA. RECURSOS MP 2017'!E190</f>
        <v>0</v>
      </c>
      <c r="L122" s="507">
        <f>'PA. RECURSOS MP 2017'!E192</f>
        <v>0</v>
      </c>
      <c r="M122" s="332">
        <f t="shared" si="3"/>
        <v>0</v>
      </c>
      <c r="N122" s="333">
        <f t="shared" si="4"/>
        <v>0</v>
      </c>
      <c r="O122" s="333">
        <f t="shared" si="5"/>
        <v>0</v>
      </c>
    </row>
    <row r="123" spans="1:15" x14ac:dyDescent="0.25">
      <c r="A123" s="658"/>
      <c r="B123" s="698"/>
      <c r="C123" s="700"/>
      <c r="D123" s="702"/>
      <c r="E123" s="698"/>
      <c r="F123" s="704"/>
      <c r="G123" s="707"/>
      <c r="H123" s="268">
        <v>2018</v>
      </c>
      <c r="I123" s="270">
        <f>VLOOKUP($B121,'METAS PRODUCTO'!$B$4:$CN$718,49,FALSE)</f>
        <v>0</v>
      </c>
      <c r="J123" s="507">
        <f>'PA. RECURSOS MP 2018'!E188</f>
        <v>0</v>
      </c>
      <c r="K123" s="507">
        <f>'PA. RECURSOS MP 2018'!E190</f>
        <v>0</v>
      </c>
      <c r="L123" s="507">
        <f>'PA. RECURSOS MP 2018'!E192</f>
        <v>0</v>
      </c>
      <c r="M123" s="332">
        <f t="shared" si="3"/>
        <v>0</v>
      </c>
      <c r="N123" s="333">
        <f t="shared" si="4"/>
        <v>0</v>
      </c>
      <c r="O123" s="333">
        <f t="shared" si="5"/>
        <v>0</v>
      </c>
    </row>
    <row r="124" spans="1:15" x14ac:dyDescent="0.25">
      <c r="A124" s="658"/>
      <c r="B124" s="698"/>
      <c r="C124" s="700"/>
      <c r="D124" s="702"/>
      <c r="E124" s="698"/>
      <c r="F124" s="704"/>
      <c r="G124" s="707"/>
      <c r="H124" s="268">
        <v>2019</v>
      </c>
      <c r="I124" s="270">
        <f>VLOOKUP($B121,'METAS PRODUCTO'!$B$4:$CN$718,62,FALSE)</f>
        <v>0</v>
      </c>
      <c r="J124" s="507">
        <f>+'PA. RECURSOS MP 2019'!E188</f>
        <v>0</v>
      </c>
      <c r="K124" s="507">
        <f>+'PA. RECURSOS MP 2019'!E190</f>
        <v>0</v>
      </c>
      <c r="L124" s="507">
        <f>+'PA. RECURSOS MP 2019'!E192</f>
        <v>0</v>
      </c>
      <c r="M124" s="332">
        <f t="shared" si="3"/>
        <v>0</v>
      </c>
      <c r="N124" s="333">
        <f t="shared" si="4"/>
        <v>0</v>
      </c>
      <c r="O124" s="333">
        <f t="shared" si="5"/>
        <v>0</v>
      </c>
    </row>
    <row r="125" spans="1:15" ht="15.75" thickBot="1" x14ac:dyDescent="0.3">
      <c r="A125" s="659"/>
      <c r="B125" s="699"/>
      <c r="C125" s="701"/>
      <c r="D125" s="703"/>
      <c r="E125" s="699"/>
      <c r="F125" s="705"/>
      <c r="G125" s="708"/>
      <c r="H125" s="271" t="s">
        <v>19</v>
      </c>
      <c r="I125" s="272">
        <f>VLOOKUP($B121,'METAS PRODUCTO'!$B$4:$CN$718,75,FALSE)</f>
        <v>0</v>
      </c>
      <c r="J125" s="272">
        <f>IF(MID($J$5,1,4)="2016",J121,IF(MID($J$5,1,4)="2017",J122,IF(MID($J$5,1,4)="2018",J123,IF(MID($J$5,1,4)="2019",J124,))))</f>
        <v>0</v>
      </c>
      <c r="K125" s="272">
        <f>IF(MID($J$5,1,4)="2016",K121,IF(MID($J$5,1,4)="2017",K122,IF(MID($J$5,1,4)="2018",K123,IF(MID($J$5,1,4)="2019",K124,))))</f>
        <v>0</v>
      </c>
      <c r="L125" s="272">
        <f>IF(MID($J$5,1,4)="2016",L121,IF(MID($J$5,1,4)="2017",L122,IF(MID($J$5,1,4)="2018",L123,IF(MID($J$5,1,4)="2019",L124,))))</f>
        <v>0</v>
      </c>
      <c r="M125" s="393">
        <f t="shared" si="3"/>
        <v>0</v>
      </c>
      <c r="N125" s="393">
        <f t="shared" si="4"/>
        <v>0</v>
      </c>
      <c r="O125" s="393">
        <f t="shared" si="5"/>
        <v>0</v>
      </c>
    </row>
    <row r="126" spans="1:15" ht="15.75" thickTop="1" x14ac:dyDescent="0.25">
      <c r="A126" s="689">
        <v>24</v>
      </c>
      <c r="B126" s="697" t="str">
        <f>'PI. MP. Avance'!B126:B130</f>
        <v>MP105080103</v>
      </c>
      <c r="C126" s="700" t="str">
        <f>'PI. MP. Avance'!C126:C130</f>
        <v>Desarrollar en 20 municipios del departamento, un programa de fortalecimiento de iniciativas productivas a mujeres urbanas y población LGTBI, durante el período de gobierno.</v>
      </c>
      <c r="D126" s="702" t="str">
        <f>'PI. MP. Avance'!D126:D130</f>
        <v>Número de municipios con programa de fortalecimiento de iniciativas productivas a mujeres urbanas y población LGBTI, desarrollados</v>
      </c>
      <c r="E126" s="697" t="str">
        <f>'PI. MP. Avance'!E126:E130</f>
        <v>NMPFIPMUD0 +NMPFIPMUD1 = NMPFIPMUDt</v>
      </c>
      <c r="F126" s="704" t="str">
        <f>'PI. MP. Avance'!F126:F130</f>
        <v>NFI= Número de Familias Incluidas productivamente</v>
      </c>
      <c r="G126" s="706" t="str">
        <f>'PI. MP. Avance'!G126:G130</f>
        <v xml:space="preserve">Apoyo al empoderamiento económico de mujer y LGBTI en el Valle del Cauca. </v>
      </c>
      <c r="H126" s="266">
        <v>2016</v>
      </c>
      <c r="I126" s="267">
        <f>VLOOKUP($B126,'METAS PRODUCTO'!$B$4:$CN$718,23,FALSE)</f>
        <v>100000000</v>
      </c>
      <c r="J126" s="506">
        <f>+'PA. RECURSOS MP 2016 '!E196</f>
        <v>100000000</v>
      </c>
      <c r="K126" s="506">
        <f>+'PA. RECURSOS MP 2016 '!E198</f>
        <v>70000000</v>
      </c>
      <c r="L126" s="506">
        <f>+'PA. RECURSOS MP 2016 '!E200</f>
        <v>70000000</v>
      </c>
      <c r="M126" s="332">
        <f t="shared" si="3"/>
        <v>70</v>
      </c>
      <c r="N126" s="333">
        <f t="shared" si="4"/>
        <v>70</v>
      </c>
      <c r="O126" s="333">
        <f t="shared" si="5"/>
        <v>100</v>
      </c>
    </row>
    <row r="127" spans="1:15" x14ac:dyDescent="0.25">
      <c r="A127" s="658"/>
      <c r="B127" s="698"/>
      <c r="C127" s="700"/>
      <c r="D127" s="702"/>
      <c r="E127" s="698"/>
      <c r="F127" s="704"/>
      <c r="G127" s="707"/>
      <c r="H127" s="268">
        <v>2017</v>
      </c>
      <c r="I127" s="269">
        <f>VLOOKUP($B126,'METAS PRODUCTO'!$B$4:$CN$718,36,FALSE)</f>
        <v>100000000</v>
      </c>
      <c r="J127" s="507">
        <f>'PA. RECURSOS MP 2017'!E196</f>
        <v>100000000</v>
      </c>
      <c r="K127" s="507">
        <f>'PA. RECURSOS MP 2017'!E198</f>
        <v>1361464900</v>
      </c>
      <c r="L127" s="507">
        <f>'PA. RECURSOS MP 2017'!E200</f>
        <v>177840000</v>
      </c>
      <c r="M127" s="332">
        <f t="shared" si="3"/>
        <v>100</v>
      </c>
      <c r="N127" s="333">
        <f t="shared" si="4"/>
        <v>100</v>
      </c>
      <c r="O127" s="333">
        <f t="shared" si="5"/>
        <v>13.062400653883916</v>
      </c>
    </row>
    <row r="128" spans="1:15" x14ac:dyDescent="0.25">
      <c r="A128" s="658"/>
      <c r="B128" s="698"/>
      <c r="C128" s="700"/>
      <c r="D128" s="702"/>
      <c r="E128" s="698"/>
      <c r="F128" s="704"/>
      <c r="G128" s="707"/>
      <c r="H128" s="268">
        <v>2018</v>
      </c>
      <c r="I128" s="270">
        <f>VLOOKUP($B126,'METAS PRODUCTO'!$B$4:$CN$718,49,FALSE)</f>
        <v>1100000000</v>
      </c>
      <c r="J128" s="507">
        <f>'PA. RECURSOS MP 2018'!E196</f>
        <v>872600000</v>
      </c>
      <c r="K128" s="507">
        <f>'PA. RECURSOS MP 2018'!E198</f>
        <v>0</v>
      </c>
      <c r="L128" s="507">
        <f>'PA. RECURSOS MP 2018'!E200</f>
        <v>0</v>
      </c>
      <c r="M128" s="332">
        <f t="shared" si="3"/>
        <v>0</v>
      </c>
      <c r="N128" s="333">
        <f t="shared" si="4"/>
        <v>0</v>
      </c>
      <c r="O128" s="333">
        <f t="shared" si="5"/>
        <v>0</v>
      </c>
    </row>
    <row r="129" spans="1:15" x14ac:dyDescent="0.25">
      <c r="A129" s="658"/>
      <c r="B129" s="698"/>
      <c r="C129" s="700"/>
      <c r="D129" s="702"/>
      <c r="E129" s="698"/>
      <c r="F129" s="704"/>
      <c r="G129" s="707"/>
      <c r="H129" s="268">
        <v>2019</v>
      </c>
      <c r="I129" s="270">
        <f>VLOOKUP($B126,'METAS PRODUCTO'!$B$4:$CN$718,62,FALSE)</f>
        <v>100000000</v>
      </c>
      <c r="J129" s="507">
        <f>+'PA. RECURSOS MP 2019'!E196</f>
        <v>0</v>
      </c>
      <c r="K129" s="507">
        <f>+'PA. RECURSOS MP 2019'!E198</f>
        <v>0</v>
      </c>
      <c r="L129" s="507">
        <f>+'PA. RECURSOS MP 2019'!E200</f>
        <v>0</v>
      </c>
      <c r="M129" s="332">
        <f t="shared" si="3"/>
        <v>0</v>
      </c>
      <c r="N129" s="333">
        <f t="shared" si="4"/>
        <v>0</v>
      </c>
      <c r="O129" s="333">
        <f t="shared" si="5"/>
        <v>0</v>
      </c>
    </row>
    <row r="130" spans="1:15" ht="15.75" thickBot="1" x14ac:dyDescent="0.3">
      <c r="A130" s="659"/>
      <c r="B130" s="699"/>
      <c r="C130" s="701"/>
      <c r="D130" s="703"/>
      <c r="E130" s="699"/>
      <c r="F130" s="705"/>
      <c r="G130" s="708"/>
      <c r="H130" s="271" t="s">
        <v>19</v>
      </c>
      <c r="I130" s="272">
        <f>VLOOKUP($B126,'METAS PRODUCTO'!$B$4:$CN$718,75,FALSE)</f>
        <v>1400000000</v>
      </c>
      <c r="J130" s="272">
        <f>IF(MID($J$5,1,4)="2016",J126,IF(MID($J$5,1,4)="2017",J127,IF(MID($J$5,1,4)="2018",J128,IF(MID($J$5,1,4)="2019",J129,))))</f>
        <v>872600000</v>
      </c>
      <c r="K130" s="272">
        <f>IF(MID($J$5,1,4)="2016",K126,IF(MID($J$5,1,4)="2017",K127,IF(MID($J$5,1,4)="2018",K128,IF(MID($J$5,1,4)="2019",K129,))))</f>
        <v>0</v>
      </c>
      <c r="L130" s="272">
        <f>IF(MID($J$5,1,4)="2016",L126,IF(MID($J$5,1,4)="2017",L127,IF(MID($J$5,1,4)="2018",L128,IF(MID($J$5,1,4)="2019",L129,))))</f>
        <v>0</v>
      </c>
      <c r="M130" s="393">
        <f t="shared" si="3"/>
        <v>0</v>
      </c>
      <c r="N130" s="393">
        <f t="shared" si="4"/>
        <v>0</v>
      </c>
      <c r="O130" s="393">
        <f t="shared" si="5"/>
        <v>0</v>
      </c>
    </row>
    <row r="131" spans="1:15" ht="15.75" thickTop="1" x14ac:dyDescent="0.25">
      <c r="A131" s="658">
        <v>25</v>
      </c>
      <c r="B131" s="697" t="str">
        <f>'PI. MP. Avance'!B131:B135</f>
        <v>MP105080104</v>
      </c>
      <c r="C131" s="700" t="str">
        <f>'PI. MP. Avance'!C131:C135</f>
        <v>Impulsar el sello de Equidad laboral EQUIPARES, como una estrategía departamental para la inclusión laboral de las Mujeres Vallecaucanas, en el periodo de gobierno.</v>
      </c>
      <c r="D131" s="702" t="str">
        <f>'PI. MP. Avance'!D131:D135</f>
        <v>Sello de equidad laboral EQUIPARES impulsado.</v>
      </c>
      <c r="E131" s="697" t="str">
        <f>'PI. MP. Avance'!E131:E135</f>
        <v>SELEI</v>
      </c>
      <c r="F131" s="704" t="str">
        <f>'PI. MP. Avance'!F131:F135</f>
        <v>SELEI= Sello de equidad laboral equipares impulsado</v>
      </c>
      <c r="G131" s="706" t="str">
        <f>'PI. MP. Avance'!G131:G135</f>
        <v xml:space="preserve">Apoyo al empoderamiento económico de mujer y LGBTI en el Valle del Cauca. </v>
      </c>
      <c r="H131" s="266">
        <v>2016</v>
      </c>
      <c r="I131" s="267">
        <f>VLOOKUP($B131,'METAS PRODUCTO'!$B$4:$CN$718,23,FALSE)</f>
        <v>10000000</v>
      </c>
      <c r="J131" s="506">
        <f>+'PA. RECURSOS MP 2016 '!E204</f>
        <v>35000000</v>
      </c>
      <c r="K131" s="506">
        <f>+'PA. RECURSOS MP 2016 '!E206</f>
        <v>65000000</v>
      </c>
      <c r="L131" s="506">
        <f>+'PA. RECURSOS MP 2016 '!E208</f>
        <v>65000000</v>
      </c>
      <c r="M131" s="332">
        <f t="shared" si="3"/>
        <v>100</v>
      </c>
      <c r="N131" s="333">
        <f t="shared" si="4"/>
        <v>100</v>
      </c>
      <c r="O131" s="333">
        <f t="shared" si="5"/>
        <v>100</v>
      </c>
    </row>
    <row r="132" spans="1:15" x14ac:dyDescent="0.25">
      <c r="A132" s="658"/>
      <c r="B132" s="698"/>
      <c r="C132" s="700"/>
      <c r="D132" s="702"/>
      <c r="E132" s="698"/>
      <c r="F132" s="704"/>
      <c r="G132" s="707"/>
      <c r="H132" s="268">
        <v>2017</v>
      </c>
      <c r="I132" s="269">
        <f>VLOOKUP($B131,'METAS PRODUCTO'!$B$4:$CN$718,36,FALSE)</f>
        <v>12000000</v>
      </c>
      <c r="J132" s="507">
        <f>'PA. RECURSOS MP 2017'!E204</f>
        <v>12000000</v>
      </c>
      <c r="K132" s="507">
        <f>'PA. RECURSOS MP 2017'!E206</f>
        <v>42000000</v>
      </c>
      <c r="L132" s="507">
        <f>'PA. RECURSOS MP 2017'!E208</f>
        <v>37200000</v>
      </c>
      <c r="M132" s="332">
        <f t="shared" si="3"/>
        <v>100</v>
      </c>
      <c r="N132" s="333">
        <f t="shared" si="4"/>
        <v>100</v>
      </c>
      <c r="O132" s="333">
        <f t="shared" si="5"/>
        <v>88.571428571428569</v>
      </c>
    </row>
    <row r="133" spans="1:15" x14ac:dyDescent="0.25">
      <c r="A133" s="658"/>
      <c r="B133" s="698"/>
      <c r="C133" s="700"/>
      <c r="D133" s="702"/>
      <c r="E133" s="698"/>
      <c r="F133" s="704"/>
      <c r="G133" s="707"/>
      <c r="H133" s="268">
        <v>2018</v>
      </c>
      <c r="I133" s="270">
        <f>VLOOKUP($B131,'METAS PRODUCTO'!$B$4:$CN$718,49,FALSE)</f>
        <v>14000000</v>
      </c>
      <c r="J133" s="507">
        <f>'PA. RECURSOS MP 2018'!E204</f>
        <v>14400000</v>
      </c>
      <c r="K133" s="507">
        <f>'PA. RECURSOS MP 2018'!E206</f>
        <v>0</v>
      </c>
      <c r="L133" s="507">
        <f>'PA. RECURSOS MP 2018'!E208</f>
        <v>0</v>
      </c>
      <c r="M133" s="332">
        <f t="shared" si="3"/>
        <v>0</v>
      </c>
      <c r="N133" s="333">
        <f t="shared" si="4"/>
        <v>0</v>
      </c>
      <c r="O133" s="333">
        <f t="shared" si="5"/>
        <v>0</v>
      </c>
    </row>
    <row r="134" spans="1:15" x14ac:dyDescent="0.25">
      <c r="A134" s="658"/>
      <c r="B134" s="698"/>
      <c r="C134" s="700"/>
      <c r="D134" s="702"/>
      <c r="E134" s="698"/>
      <c r="F134" s="704"/>
      <c r="G134" s="707"/>
      <c r="H134" s="268">
        <v>2019</v>
      </c>
      <c r="I134" s="270">
        <f>VLOOKUP($B131,'METAS PRODUCTO'!$B$4:$CN$718,62,FALSE)</f>
        <v>16000000</v>
      </c>
      <c r="J134" s="507">
        <f>+'PA. RECURSOS MP 2019'!E204</f>
        <v>0</v>
      </c>
      <c r="K134" s="507">
        <f>+'PA. RECURSOS MP 2019'!E206</f>
        <v>0</v>
      </c>
      <c r="L134" s="507">
        <f>+'PA. RECURSOS MP 2019'!E208</f>
        <v>0</v>
      </c>
      <c r="M134" s="332">
        <f t="shared" si="3"/>
        <v>0</v>
      </c>
      <c r="N134" s="333">
        <f t="shared" si="4"/>
        <v>0</v>
      </c>
      <c r="O134" s="333">
        <f t="shared" si="5"/>
        <v>0</v>
      </c>
    </row>
    <row r="135" spans="1:15" ht="15.75" thickBot="1" x14ac:dyDescent="0.3">
      <c r="A135" s="659"/>
      <c r="B135" s="699"/>
      <c r="C135" s="701"/>
      <c r="D135" s="703"/>
      <c r="E135" s="699"/>
      <c r="F135" s="705"/>
      <c r="G135" s="719"/>
      <c r="H135" s="271" t="s">
        <v>19</v>
      </c>
      <c r="I135" s="272">
        <f>VLOOKUP($B131,'METAS PRODUCTO'!$B$4:$CN$718,75,FALSE)</f>
        <v>52000000</v>
      </c>
      <c r="J135" s="539">
        <f>IF(MID($J$5,1,4)="2016",J131,IF(MID($J$5,1,4)="2017",J132,IF(MID($J$5,1,4)="2018",J133,IF(MID($J$5,1,4)="2019",J134,))))</f>
        <v>14400000</v>
      </c>
      <c r="K135" s="539">
        <f>IF(MID($J$5,1,4)="2016",K131,IF(MID($J$5,1,4)="2017",K132,IF(MID($J$5,1,4)="2018",K133,IF(MID($J$5,1,4)="2019",K134,))))</f>
        <v>0</v>
      </c>
      <c r="L135" s="539">
        <f>IF(MID($J$5,1,4)="2016",L131,IF(MID($J$5,1,4)="2017",L132,IF(MID($J$5,1,4)="2018",L133,IF(MID($J$5,1,4)="2019",L134,))))</f>
        <v>0</v>
      </c>
      <c r="M135" s="393">
        <f t="shared" ref="M135" si="6">IFERROR(IF(L135*100/I135&gt;100,100,IF(L135*100/I135&lt;0,0,L135*100/I135)),0)</f>
        <v>0</v>
      </c>
      <c r="N135" s="393">
        <f t="shared" ref="N135" si="7">IFERROR(IF(L135*100/J135&gt;100,100,IF(L135*100/J135&lt;0,0,L135*100/J135)),0)</f>
        <v>0</v>
      </c>
      <c r="O135" s="393">
        <f t="shared" ref="O135" si="8">IFERROR(IF(L135*100/K135&lt;0,0,IF(L135*100/K135&gt;100,100,L135*100/K135)),0)</f>
        <v>0</v>
      </c>
    </row>
    <row r="136" spans="1:15" ht="15.75" thickTop="1" x14ac:dyDescent="0.25">
      <c r="A136" s="658">
        <v>26</v>
      </c>
      <c r="B136" s="697" t="str">
        <f>'PI. MP. Avance'!B136:B140</f>
        <v>MP105020301</v>
      </c>
      <c r="C136" s="700" t="str">
        <f>'PI. MP. Avance'!C136:C140</f>
        <v>Socializar en el 100% de los Municipios del Departamento la Política Pública de Mujer y la Normatividad que protege sus derechos , en el periodo de Gobierno.</v>
      </c>
      <c r="D136" s="702" t="str">
        <f>'PI. MP. Avance'!D136:D140</f>
        <v>Porcentaje de los municipios con socialización de politica pública de mujer y la normatividad que protege sus derechos .</v>
      </c>
      <c r="E136" s="697" t="str">
        <f>'PI. MP. Avance'!E136:E140</f>
        <v>(NMPPMS / NMT) x 100</v>
      </c>
      <c r="F136" s="704" t="str">
        <f>'PI. MP. Avance'!F136:F140</f>
        <v>PMCSPPMN = Porcentaje de municipios con socialización de politica pública de mujer y normatividad; N°MCSPSPPMN = Número de municipios con socialización de política pública de mujer y normatividad; N°MPPSPPMN = Número de municipios programados para socialización de política pública de mujer y normatividad.</v>
      </c>
      <c r="G136" s="707" t="str">
        <f>'PI. MP. Avance'!G136:G140</f>
        <v>Implementación de acciones estrategicas de las políticas públicas de mujer y LGBTI para la inclusión social, Valle del Cauca, Occidente.  Proyecto SGR,  ejecución desde vigencia 2015, ejecutor INTENALCO, supervisor Gobernación. N/P</v>
      </c>
      <c r="H136" s="266">
        <v>2016</v>
      </c>
      <c r="I136" s="267">
        <v>0</v>
      </c>
      <c r="J136" s="506">
        <f>+'PA. RECURSOS MP 2016 '!E212</f>
        <v>86100000</v>
      </c>
      <c r="K136" s="506">
        <f>+'PA. RECURSOS MP 2016 '!E214</f>
        <v>86100000</v>
      </c>
      <c r="L136" s="542">
        <f>+'PA. RECURSOS MP 2016 '!E216</f>
        <v>86100000</v>
      </c>
      <c r="M136" s="333">
        <f t="shared" ref="M136:M138" si="9">IFERROR(IF(J136*100/I136&lt;0,0,IF(J136*100/I136&gt;100,100,J136*100/I136)),0)</f>
        <v>0</v>
      </c>
      <c r="N136" s="333">
        <f t="shared" ref="N136:N138" si="10">IFERROR(IF(K136*100/J136&lt;0,0,IF(K136*100/J136&gt;100,100,K136*100/J136)),0)</f>
        <v>100</v>
      </c>
      <c r="O136" s="333">
        <f t="shared" ref="O136:O138" si="11">IFERROR(IF(L136*100/K136&lt;0,0,IF(L136*100/K136&gt;100,100,L136*100/K136)),0)</f>
        <v>100</v>
      </c>
    </row>
    <row r="137" spans="1:15" x14ac:dyDescent="0.25">
      <c r="A137" s="658"/>
      <c r="B137" s="698"/>
      <c r="C137" s="700"/>
      <c r="D137" s="702"/>
      <c r="E137" s="698"/>
      <c r="F137" s="704"/>
      <c r="G137" s="707"/>
      <c r="H137" s="268">
        <v>2017</v>
      </c>
      <c r="I137" s="269">
        <v>0</v>
      </c>
      <c r="J137" s="507">
        <f>'PA. RECURSOS MP 2017'!E212</f>
        <v>0</v>
      </c>
      <c r="K137" s="507">
        <f>'PA. RECURSOS MP 2017'!E214</f>
        <v>43050000</v>
      </c>
      <c r="L137" s="541">
        <f>'PA. RECURSOS MP 2017'!E216</f>
        <v>21525000</v>
      </c>
      <c r="M137" s="333">
        <f t="shared" si="9"/>
        <v>0</v>
      </c>
      <c r="N137" s="333">
        <f t="shared" si="10"/>
        <v>0</v>
      </c>
      <c r="O137" s="333">
        <f t="shared" si="11"/>
        <v>50</v>
      </c>
    </row>
    <row r="138" spans="1:15" x14ac:dyDescent="0.25">
      <c r="A138" s="658"/>
      <c r="B138" s="698"/>
      <c r="C138" s="700"/>
      <c r="D138" s="702"/>
      <c r="E138" s="698"/>
      <c r="F138" s="704"/>
      <c r="G138" s="707"/>
      <c r="H138" s="268">
        <v>2018</v>
      </c>
      <c r="I138" s="270">
        <v>0</v>
      </c>
      <c r="J138" s="507">
        <f>'PA. RECURSOS MP 2018'!E212</f>
        <v>0</v>
      </c>
      <c r="K138" s="507">
        <f>'PA. RECURSOS MP 2018'!E214</f>
        <v>0</v>
      </c>
      <c r="L138" s="541">
        <f>'PA. RECURSOS MP 2018'!E216</f>
        <v>0</v>
      </c>
      <c r="M138" s="333">
        <f t="shared" si="9"/>
        <v>0</v>
      </c>
      <c r="N138" s="333">
        <f t="shared" si="10"/>
        <v>0</v>
      </c>
      <c r="O138" s="333">
        <f t="shared" si="11"/>
        <v>0</v>
      </c>
    </row>
    <row r="139" spans="1:15" x14ac:dyDescent="0.25">
      <c r="A139" s="658"/>
      <c r="B139" s="698"/>
      <c r="C139" s="700"/>
      <c r="D139" s="702"/>
      <c r="E139" s="698"/>
      <c r="F139" s="704"/>
      <c r="G139" s="707"/>
      <c r="H139" s="268">
        <v>2019</v>
      </c>
      <c r="I139" s="270">
        <v>0</v>
      </c>
      <c r="J139" s="507">
        <f>'PA. RECURSOS MP 2019'!E212</f>
        <v>0</v>
      </c>
      <c r="K139" s="507">
        <f>'PA. RECURSOS MP 2019'!E214</f>
        <v>0</v>
      </c>
      <c r="L139" s="541">
        <f>'PA. RECURSOS MP 2019'!E216</f>
        <v>0</v>
      </c>
      <c r="M139" s="540">
        <f t="shared" si="3"/>
        <v>0</v>
      </c>
      <c r="N139" s="540">
        <f t="shared" si="4"/>
        <v>0</v>
      </c>
      <c r="O139" s="540">
        <f t="shared" si="5"/>
        <v>0</v>
      </c>
    </row>
    <row r="140" spans="1:15" ht="15.75" thickBot="1" x14ac:dyDescent="0.3">
      <c r="A140" s="659"/>
      <c r="B140" s="699"/>
      <c r="C140" s="701"/>
      <c r="D140" s="703"/>
      <c r="E140" s="699"/>
      <c r="F140" s="705"/>
      <c r="G140" s="707"/>
      <c r="H140" s="271" t="s">
        <v>19</v>
      </c>
      <c r="I140" s="272">
        <v>0</v>
      </c>
      <c r="J140" s="539">
        <f>IF(MID($J$5,1,4)="2016",J136,IF(MID($J$5,1,4)="2017",J137,IF(MID($J$5,1,4)="2018",J138,IF(MID($J$5,1,4)="2019",J139,))))</f>
        <v>0</v>
      </c>
      <c r="K140" s="539">
        <f>IF(MID($J$5,1,4)="2016",K136,IF(MID($J$5,1,4)="2017",K137,IF(MID($J$5,1,4)="2018",K138,IF(MID($J$5,1,4)="2019",K139,))))</f>
        <v>0</v>
      </c>
      <c r="L140" s="539">
        <f>IF(MID($J$5,1,4)="2016",L136,IF(MID($J$5,1,4)="2017",L137,IF(MID($J$5,1,4)="2018",L138,IF(MID($J$5,1,4)="2019",L139,))))</f>
        <v>0</v>
      </c>
      <c r="M140" s="393">
        <f t="shared" si="3"/>
        <v>0</v>
      </c>
      <c r="N140" s="393">
        <f t="shared" si="4"/>
        <v>0</v>
      </c>
      <c r="O140" s="393">
        <f t="shared" si="5"/>
        <v>0</v>
      </c>
    </row>
    <row r="141" spans="1:15" ht="15.75" customHeight="1" thickTop="1" x14ac:dyDescent="0.25">
      <c r="A141" s="658">
        <v>27</v>
      </c>
      <c r="B141" s="697" t="str">
        <f>'PI. MP. Avance'!B141:B145</f>
        <v>MP307050201</v>
      </c>
      <c r="C141" s="712" t="str">
        <f>'PI. MP. Avance'!C141:C145</f>
        <v>Crear, en el marco de las Organizaciones de mujeres , Una (1) RED de mujeres protagonista en los escenarios de PAZ y posconflicto, en el cuatrienio</v>
      </c>
      <c r="D141" s="720" t="str">
        <f>'PI. MP. Avance'!D141:D145</f>
        <v>Número de redes de mujeres protagonistas en los escenarios de paz y postconflicto creadas.</v>
      </c>
      <c r="E141" s="720" t="str">
        <f>'PI. MP. Avance'!E141:E145</f>
        <v>NREDMC</v>
      </c>
      <c r="F141" s="720" t="str">
        <f>'PI. MP. Avance'!F141:F145</f>
        <v>NREDMC=Número de redes de mujeres creadas</v>
      </c>
      <c r="G141" s="706" t="str">
        <f>'PI. MP. Avance'!G141:G145</f>
        <v>Desarrollo de condiciones propicias para la participación de las mujeres en escenarios de paz, Valle del Cauca, Occidente. (Apoyo y seguimiento  jurídico a la RED de Mujeres)</v>
      </c>
      <c r="H141" s="266">
        <v>2016</v>
      </c>
      <c r="I141" s="267">
        <f>VLOOKUP($B141,'METAS PRODUCTO'!$B$4:$CN$718,23,FALSE)</f>
        <v>0</v>
      </c>
      <c r="J141" s="506">
        <f>+'PA. RECURSOS MP 2016 '!E220</f>
        <v>0</v>
      </c>
      <c r="K141" s="506">
        <f>+'PA. RECURSOS MP 2016 '!E222</f>
        <v>0</v>
      </c>
      <c r="L141" s="506">
        <f>+'PA. RECURSOS MP 2016 '!E224</f>
        <v>0</v>
      </c>
      <c r="M141" s="333">
        <f t="shared" si="3"/>
        <v>0</v>
      </c>
      <c r="N141" s="333">
        <f t="shared" si="4"/>
        <v>0</v>
      </c>
      <c r="O141" s="333">
        <f t="shared" si="5"/>
        <v>0</v>
      </c>
    </row>
    <row r="142" spans="1:15" x14ac:dyDescent="0.25">
      <c r="A142" s="658"/>
      <c r="B142" s="698"/>
      <c r="C142" s="700"/>
      <c r="D142" s="704"/>
      <c r="E142" s="704"/>
      <c r="F142" s="704"/>
      <c r="G142" s="707"/>
      <c r="H142" s="268">
        <v>2017</v>
      </c>
      <c r="I142" s="269">
        <f>VLOOKUP($B141,'METAS PRODUCTO'!$B$4:$CN$718,36,FALSE)</f>
        <v>455000000</v>
      </c>
      <c r="J142" s="507">
        <f>'PA. RECURSOS MP 2017'!E220</f>
        <v>455000000</v>
      </c>
      <c r="K142" s="507">
        <f>'PA. RECURSOS MP 2017'!E222</f>
        <v>455000000</v>
      </c>
      <c r="L142" s="507">
        <f>'PA. RECURSOS MP 2017'!E224</f>
        <v>455000000</v>
      </c>
      <c r="M142" s="332">
        <f t="shared" si="3"/>
        <v>100</v>
      </c>
      <c r="N142" s="333">
        <f t="shared" si="4"/>
        <v>100</v>
      </c>
      <c r="O142" s="333">
        <f t="shared" si="5"/>
        <v>100</v>
      </c>
    </row>
    <row r="143" spans="1:15" x14ac:dyDescent="0.25">
      <c r="A143" s="658"/>
      <c r="B143" s="698"/>
      <c r="C143" s="700"/>
      <c r="D143" s="704"/>
      <c r="E143" s="704"/>
      <c r="F143" s="704"/>
      <c r="G143" s="707"/>
      <c r="H143" s="268">
        <v>2018</v>
      </c>
      <c r="I143" s="270">
        <f>VLOOKUP($B141,'METAS PRODUCTO'!$B$4:$CN$718,49,FALSE)</f>
        <v>0</v>
      </c>
      <c r="J143" s="507">
        <f>'PA. RECURSOS MP 2018'!E220</f>
        <v>49000000</v>
      </c>
      <c r="K143" s="507">
        <f>'PA. RECURSOS MP 2018'!E222</f>
        <v>0</v>
      </c>
      <c r="L143" s="507">
        <f>'PA. RECURSOS MP 2018'!E224</f>
        <v>0</v>
      </c>
      <c r="M143" s="332">
        <f t="shared" si="3"/>
        <v>0</v>
      </c>
      <c r="N143" s="333">
        <f t="shared" si="4"/>
        <v>0</v>
      </c>
      <c r="O143" s="333">
        <f t="shared" si="5"/>
        <v>0</v>
      </c>
    </row>
    <row r="144" spans="1:15" x14ac:dyDescent="0.25">
      <c r="A144" s="658"/>
      <c r="B144" s="698"/>
      <c r="C144" s="700"/>
      <c r="D144" s="704"/>
      <c r="E144" s="704"/>
      <c r="F144" s="704"/>
      <c r="G144" s="707"/>
      <c r="H144" s="268">
        <v>2019</v>
      </c>
      <c r="I144" s="270">
        <f>VLOOKUP($B141,'METAS PRODUCTO'!$B$4:$CN$718,62,FALSE)</f>
        <v>0</v>
      </c>
      <c r="J144" s="507">
        <f>+'PA. RECURSOS MP 2019'!E220</f>
        <v>0</v>
      </c>
      <c r="K144" s="507">
        <f>+'PA. RECURSOS MP 2019'!E222</f>
        <v>0</v>
      </c>
      <c r="L144" s="507">
        <f>+'PA. RECURSOS MP 2019'!E224</f>
        <v>0</v>
      </c>
      <c r="M144" s="332">
        <f t="shared" si="3"/>
        <v>0</v>
      </c>
      <c r="N144" s="333">
        <f t="shared" si="4"/>
        <v>0</v>
      </c>
      <c r="O144" s="333">
        <f t="shared" si="5"/>
        <v>0</v>
      </c>
    </row>
    <row r="145" spans="1:15" ht="15.75" thickBot="1" x14ac:dyDescent="0.3">
      <c r="A145" s="659"/>
      <c r="B145" s="699"/>
      <c r="C145" s="701"/>
      <c r="D145" s="705"/>
      <c r="E145" s="705"/>
      <c r="F145" s="705"/>
      <c r="G145" s="708"/>
      <c r="H145" s="271" t="s">
        <v>19</v>
      </c>
      <c r="I145" s="272">
        <f>VLOOKUP($B141,'METAS PRODUCTO'!$B$4:$CN$718,75,FALSE)</f>
        <v>455000000</v>
      </c>
      <c r="J145" s="272">
        <f>IF(MID($J$5,1,4)="2016",J141,IF(MID($J$5,1,4)="2017",J142,IF(MID($J$5,1,4)="2018",J143,IF(MID($J$5,1,4)="2019",J144,))))</f>
        <v>49000000</v>
      </c>
      <c r="K145" s="272">
        <f>IF(MID($J$5,1,4)="2016",K141,IF(MID($J$5,1,4)="2017",K142,IF(MID($J$5,1,4)="2018",K143,IF(MID($J$5,1,4)="2019",K144,))))</f>
        <v>0</v>
      </c>
      <c r="L145" s="272">
        <f>IF(MID($J$5,1,4)="2016",L141,IF(MID($J$5,1,4)="2017",L142,IF(MID($J$5,1,4)="2018",L143,IF(MID($J$5,1,4)="2019",L144,))))</f>
        <v>0</v>
      </c>
      <c r="M145" s="393">
        <f t="shared" ref="M145:M170" si="12">IFERROR(IF(L145*100/I145&gt;100,100,IF(L145*100/I145&lt;0,0,L145*100/I145)),0)</f>
        <v>0</v>
      </c>
      <c r="N145" s="393">
        <f t="shared" ref="N145:N170" si="13">IFERROR(IF(L145*100/J145&gt;100,100,IF(L145*100/J145&lt;0,0,L145*100/J145)),0)</f>
        <v>0</v>
      </c>
      <c r="O145" s="393">
        <f t="shared" ref="O145:O170" si="14">IFERROR(IF(L145*100/K145&lt;0,0,IF(L145*100/K145&gt;100,100,L145*100/K145)),0)</f>
        <v>0</v>
      </c>
    </row>
    <row r="146" spans="1:15" ht="15.75" thickTop="1" x14ac:dyDescent="0.25">
      <c r="A146" s="658">
        <v>28</v>
      </c>
      <c r="B146" s="697" t="str">
        <f>'PI. MP. Avance'!B146:B150</f>
        <v>MP307050202</v>
      </c>
      <c r="C146" s="700" t="str">
        <f>'PI. MP. Avance'!C146:C150</f>
        <v>Realizar dos (2) Encuentros  de mujeres forjadoras de PAZ, que permitan el fortalecimiento de las iniciativas y escenarios de PAZ en el postconflicto, en el cuatrienio.</v>
      </c>
      <c r="D146" s="702" t="str">
        <f>'PI. MP. Avance'!D146:D150</f>
        <v>Número de encuentros de mujeres forjadoras de PAZ realizados</v>
      </c>
      <c r="E146" s="697" t="str">
        <f>'PI. MP. Avance'!E146:E150</f>
        <v>NEMFPR</v>
      </c>
      <c r="F146" s="704" t="str">
        <f>'PI. MP. Avance'!F146:F150</f>
        <v>NEMFPR= Número de encuentros de mujeres forjadoras de PAZ realizados</v>
      </c>
      <c r="G146" s="706" t="str">
        <f>'PI. MP. Avance'!G146:G150</f>
        <v>Desarrollo de condiciones propicias para la participación de las mujeres en escenarios de paz, Valle del Cauca, Occidente. N/P</v>
      </c>
      <c r="H146" s="266">
        <v>2016</v>
      </c>
      <c r="I146" s="267">
        <f>VLOOKUP($B146,'METAS PRODUCTO'!$B$4:$CN$718,23,FALSE)</f>
        <v>0</v>
      </c>
      <c r="J146" s="506">
        <f>+'PA. RECURSOS MP 2016 '!E228</f>
        <v>0</v>
      </c>
      <c r="K146" s="506">
        <f>+'PA. RECURSOS MP 2016 '!E230</f>
        <v>0</v>
      </c>
      <c r="L146" s="506">
        <f>+'PA. RECURSOS MP 2016 '!E232</f>
        <v>0</v>
      </c>
      <c r="M146" s="332">
        <f t="shared" si="12"/>
        <v>0</v>
      </c>
      <c r="N146" s="333">
        <f t="shared" si="13"/>
        <v>0</v>
      </c>
      <c r="O146" s="333">
        <f t="shared" si="14"/>
        <v>0</v>
      </c>
    </row>
    <row r="147" spans="1:15" x14ac:dyDescent="0.25">
      <c r="A147" s="658"/>
      <c r="B147" s="698"/>
      <c r="C147" s="700"/>
      <c r="D147" s="702"/>
      <c r="E147" s="698"/>
      <c r="F147" s="704"/>
      <c r="G147" s="707"/>
      <c r="H147" s="268">
        <v>2017</v>
      </c>
      <c r="I147" s="269">
        <f>VLOOKUP($B146,'METAS PRODUCTO'!$B$4:$CN$718,36,FALSE)</f>
        <v>20000000</v>
      </c>
      <c r="J147" s="507">
        <f>'PA. RECURSOS MP 2017'!E228</f>
        <v>20000000</v>
      </c>
      <c r="K147" s="507">
        <f>'PA. RECURSOS MP 2017'!E230</f>
        <v>20000000</v>
      </c>
      <c r="L147" s="507">
        <f>'PA. RECURSOS MP 2017'!E232</f>
        <v>20000000</v>
      </c>
      <c r="M147" s="332">
        <f t="shared" si="12"/>
        <v>100</v>
      </c>
      <c r="N147" s="333">
        <f t="shared" si="13"/>
        <v>100</v>
      </c>
      <c r="O147" s="333">
        <f t="shared" si="14"/>
        <v>100</v>
      </c>
    </row>
    <row r="148" spans="1:15" x14ac:dyDescent="0.25">
      <c r="A148" s="658"/>
      <c r="B148" s="698"/>
      <c r="C148" s="700"/>
      <c r="D148" s="702"/>
      <c r="E148" s="698"/>
      <c r="F148" s="704"/>
      <c r="G148" s="707"/>
      <c r="H148" s="268">
        <v>2018</v>
      </c>
      <c r="I148" s="270">
        <f>VLOOKUP($B146,'METAS PRODUCTO'!$B$4:$CN$718,49,FALSE)</f>
        <v>25000000</v>
      </c>
      <c r="J148" s="507">
        <f>'PA. RECURSOS MP 2018'!E228</f>
        <v>0</v>
      </c>
      <c r="K148" s="507">
        <f>'PA. RECURSOS MP 2018'!E230</f>
        <v>0</v>
      </c>
      <c r="L148" s="507">
        <f>'PA. RECURSOS MP 2018'!E232</f>
        <v>0</v>
      </c>
      <c r="M148" s="332">
        <f t="shared" si="12"/>
        <v>0</v>
      </c>
      <c r="N148" s="333">
        <f t="shared" si="13"/>
        <v>0</v>
      </c>
      <c r="O148" s="333">
        <f t="shared" si="14"/>
        <v>0</v>
      </c>
    </row>
    <row r="149" spans="1:15" x14ac:dyDescent="0.25">
      <c r="A149" s="658"/>
      <c r="B149" s="698"/>
      <c r="C149" s="700"/>
      <c r="D149" s="702"/>
      <c r="E149" s="698"/>
      <c r="F149" s="704"/>
      <c r="G149" s="707"/>
      <c r="H149" s="268">
        <v>2019</v>
      </c>
      <c r="I149" s="270">
        <f>VLOOKUP($B146,'METAS PRODUCTO'!$B$4:$CN$718,62,FALSE)</f>
        <v>0</v>
      </c>
      <c r="J149" s="507">
        <f>+'PA. RECURSOS MP 2019'!E228</f>
        <v>0</v>
      </c>
      <c r="K149" s="507">
        <f>+'PA. RECURSOS MP 2019'!E230</f>
        <v>0</v>
      </c>
      <c r="L149" s="507">
        <f>+'PA. RECURSOS MP 2019'!E232</f>
        <v>0</v>
      </c>
      <c r="M149" s="332">
        <f t="shared" si="12"/>
        <v>0</v>
      </c>
      <c r="N149" s="333">
        <f t="shared" si="13"/>
        <v>0</v>
      </c>
      <c r="O149" s="333">
        <f t="shared" si="14"/>
        <v>0</v>
      </c>
    </row>
    <row r="150" spans="1:15" ht="15.75" thickBot="1" x14ac:dyDescent="0.3">
      <c r="A150" s="659"/>
      <c r="B150" s="699"/>
      <c r="C150" s="701"/>
      <c r="D150" s="703"/>
      <c r="E150" s="699"/>
      <c r="F150" s="705"/>
      <c r="G150" s="708"/>
      <c r="H150" s="271" t="s">
        <v>19</v>
      </c>
      <c r="I150" s="272">
        <f>VLOOKUP($B146,'METAS PRODUCTO'!$B$4:$CN$718,75,FALSE)</f>
        <v>45000000</v>
      </c>
      <c r="J150" s="272">
        <f>IF(MID($J$5,1,4)="2016",J146,IF(MID($J$5,1,4)="2017",J147,IF(MID($J$5,1,4)="2018",J148,IF(MID($J$5,1,4)="2019",J149,))))</f>
        <v>0</v>
      </c>
      <c r="K150" s="272">
        <f>IF(MID($J$5,1,4)="2016",K146,IF(MID($J$5,1,4)="2017",K147,IF(MID($J$5,1,4)="2018",K148,IF(MID($J$5,1,4)="2019",K149,))))</f>
        <v>0</v>
      </c>
      <c r="L150" s="272">
        <f>IF(MID($J$5,1,4)="2016",L146,IF(MID($J$5,1,4)="2017",L147,IF(MID($J$5,1,4)="2018",L148,IF(MID($J$5,1,4)="2019",L149,))))</f>
        <v>0</v>
      </c>
      <c r="M150" s="393">
        <f t="shared" si="12"/>
        <v>0</v>
      </c>
      <c r="N150" s="393">
        <f t="shared" si="13"/>
        <v>0</v>
      </c>
      <c r="O150" s="393">
        <f t="shared" si="14"/>
        <v>0</v>
      </c>
    </row>
    <row r="151" spans="1:15" ht="15.75" thickTop="1" x14ac:dyDescent="0.25">
      <c r="A151" s="658">
        <v>29</v>
      </c>
      <c r="B151" s="697" t="str">
        <f>'PI. MP. Avance'!B151:B155</f>
        <v>MP307050301</v>
      </c>
      <c r="C151" s="700" t="str">
        <f>'PI. MP. Avance'!C151:C155</f>
        <v>Crear, en el marco de las Confluencias Municipales de LGBTI, Una (1) RED LGBTI protagonista en los escenarios de PAZ y posconflicto, en el cuatrienio</v>
      </c>
      <c r="D151" s="702" t="str">
        <f>'PI. MP. Avance'!D151:D155</f>
        <v>Número de redes LGBTI protagonistas en los escenarios de Paz y postconflicto creadas</v>
      </c>
      <c r="E151" s="697" t="str">
        <f>'PI. MP. Avance'!E151:E155</f>
        <v>NRLGBTIC</v>
      </c>
      <c r="F151" s="704" t="str">
        <f>'PI. MP. Avance'!F151:F155</f>
        <v>NRLGBTIC= Número de redes LGBTI creadas</v>
      </c>
      <c r="G151" s="706" t="str">
        <f>'PI. MP. Avance'!G151:G155</f>
        <v>Construcción de escenarios para la participación del sector LGBTI en el posconflicto, Valle del Cauca, Occidente.(Apoyo y seguimiento jurídico a la RED LGBTI)</v>
      </c>
      <c r="H151" s="266">
        <v>2016</v>
      </c>
      <c r="I151" s="267">
        <f>VLOOKUP($B151,'METAS PRODUCTO'!$B$4:$CN$718,23,FALSE)</f>
        <v>0</v>
      </c>
      <c r="J151" s="506">
        <f>+'PA. RECURSOS MP 2016 '!E236</f>
        <v>0</v>
      </c>
      <c r="K151" s="506">
        <f>+'PA. RECURSOS MP 2016 '!E238</f>
        <v>0</v>
      </c>
      <c r="L151" s="506">
        <f>+'PA. RECURSOS MP 2016 '!E240</f>
        <v>0</v>
      </c>
      <c r="M151" s="332">
        <f t="shared" si="12"/>
        <v>0</v>
      </c>
      <c r="N151" s="333">
        <f t="shared" si="13"/>
        <v>0</v>
      </c>
      <c r="O151" s="333">
        <f t="shared" si="14"/>
        <v>0</v>
      </c>
    </row>
    <row r="152" spans="1:15" x14ac:dyDescent="0.25">
      <c r="A152" s="658"/>
      <c r="B152" s="698"/>
      <c r="C152" s="700"/>
      <c r="D152" s="702"/>
      <c r="E152" s="698"/>
      <c r="F152" s="704"/>
      <c r="G152" s="707"/>
      <c r="H152" s="268">
        <v>2017</v>
      </c>
      <c r="I152" s="269">
        <f>VLOOKUP($B151,'METAS PRODUCTO'!$B$4:$CN$718,36,FALSE)</f>
        <v>100000000</v>
      </c>
      <c r="J152" s="507">
        <f>'PA. RECURSOS MP 2017'!E236</f>
        <v>100000000</v>
      </c>
      <c r="K152" s="507">
        <f>'PA. RECURSOS MP 2017'!E238</f>
        <v>100000000</v>
      </c>
      <c r="L152" s="507">
        <f>'PA. RECURSOS MP 2017'!E240</f>
        <v>65945415</v>
      </c>
      <c r="M152" s="332">
        <f t="shared" si="12"/>
        <v>65.945414999999997</v>
      </c>
      <c r="N152" s="333">
        <f t="shared" si="13"/>
        <v>65.945414999999997</v>
      </c>
      <c r="O152" s="333">
        <f t="shared" si="14"/>
        <v>65.945414999999997</v>
      </c>
    </row>
    <row r="153" spans="1:15" x14ac:dyDescent="0.25">
      <c r="A153" s="658"/>
      <c r="B153" s="698"/>
      <c r="C153" s="700"/>
      <c r="D153" s="702"/>
      <c r="E153" s="698"/>
      <c r="F153" s="704"/>
      <c r="G153" s="707"/>
      <c r="H153" s="268">
        <v>2018</v>
      </c>
      <c r="I153" s="270">
        <f>VLOOKUP($B151,'METAS PRODUCTO'!$B$4:$CN$718,49,FALSE)</f>
        <v>0</v>
      </c>
      <c r="J153" s="507">
        <f>'PA. RECURSOS MP 2018'!E236</f>
        <v>40000000</v>
      </c>
      <c r="K153" s="507">
        <f>'PA. RECURSOS MP 2018'!E238</f>
        <v>0</v>
      </c>
      <c r="L153" s="507">
        <f>'PA. RECURSOS MP 2018'!E240</f>
        <v>0</v>
      </c>
      <c r="M153" s="332">
        <f t="shared" si="12"/>
        <v>0</v>
      </c>
      <c r="N153" s="333">
        <f t="shared" si="13"/>
        <v>0</v>
      </c>
      <c r="O153" s="333">
        <f t="shared" si="14"/>
        <v>0</v>
      </c>
    </row>
    <row r="154" spans="1:15" x14ac:dyDescent="0.25">
      <c r="A154" s="658"/>
      <c r="B154" s="698"/>
      <c r="C154" s="700"/>
      <c r="D154" s="702"/>
      <c r="E154" s="698"/>
      <c r="F154" s="704"/>
      <c r="G154" s="707"/>
      <c r="H154" s="268">
        <v>2019</v>
      </c>
      <c r="I154" s="270">
        <f>VLOOKUP($B151,'METAS PRODUCTO'!$B$4:$CN$718,62,FALSE)</f>
        <v>0</v>
      </c>
      <c r="J154" s="507">
        <f>+'PA. RECURSOS MP 2019'!E236</f>
        <v>0</v>
      </c>
      <c r="K154" s="507">
        <f>+'PA. RECURSOS MP 2019'!E238</f>
        <v>0</v>
      </c>
      <c r="L154" s="507">
        <f>+'PA. RECURSOS MP 2019'!E240</f>
        <v>0</v>
      </c>
      <c r="M154" s="332">
        <f t="shared" si="12"/>
        <v>0</v>
      </c>
      <c r="N154" s="333">
        <f t="shared" si="13"/>
        <v>0</v>
      </c>
      <c r="O154" s="333">
        <f t="shared" si="14"/>
        <v>0</v>
      </c>
    </row>
    <row r="155" spans="1:15" ht="15.75" thickBot="1" x14ac:dyDescent="0.3">
      <c r="A155" s="659"/>
      <c r="B155" s="699"/>
      <c r="C155" s="701"/>
      <c r="D155" s="703"/>
      <c r="E155" s="699"/>
      <c r="F155" s="705"/>
      <c r="G155" s="708"/>
      <c r="H155" s="271" t="s">
        <v>19</v>
      </c>
      <c r="I155" s="272">
        <f>VLOOKUP($B151,'METAS PRODUCTO'!$B$4:$CN$718,75,FALSE)</f>
        <v>100000000</v>
      </c>
      <c r="J155" s="272">
        <f>IF(MID($J$5,1,4)="2016",J151,IF(MID($J$5,1,4)="2017",J152,IF(MID($J$5,1,4)="2018",J153,IF(MID($J$5,1,4)="2019",J154,))))</f>
        <v>40000000</v>
      </c>
      <c r="K155" s="272">
        <f>IF(MID($J$5,1,4)="2016",K151,IF(MID($J$5,1,4)="2017",K152,IF(MID($J$5,1,4)="2018",K153,IF(MID($J$5,1,4)="2019",K154,))))</f>
        <v>0</v>
      </c>
      <c r="L155" s="272">
        <f>IF(MID($J$5,1,4)="2016",L151,IF(MID($J$5,1,4)="2017",L152,IF(MID($J$5,1,4)="2018",L153,IF(MID($J$5,1,4)="2019",L154,))))</f>
        <v>0</v>
      </c>
      <c r="M155" s="393">
        <f t="shared" si="12"/>
        <v>0</v>
      </c>
      <c r="N155" s="393">
        <f t="shared" si="13"/>
        <v>0</v>
      </c>
      <c r="O155" s="393">
        <f t="shared" si="14"/>
        <v>0</v>
      </c>
    </row>
    <row r="156" spans="1:15" ht="15.75" thickTop="1" x14ac:dyDescent="0.25">
      <c r="A156" s="658">
        <v>30</v>
      </c>
      <c r="B156" s="697" t="str">
        <f>'PI. MP. Avance'!B156:B160</f>
        <v>MP307050302</v>
      </c>
      <c r="C156" s="700" t="str">
        <f>'PI. MP. Avance'!C156:C160</f>
        <v>Realizar dos (2) Encuentros de representantes del sector LGBTI, forjadores de PAZ, que permitan el fortalecimiento de las iniciativas y escenarios de PAZ en el postconflicto, en el cuatrienio.</v>
      </c>
      <c r="D156" s="702" t="str">
        <f>'PI. MP. Avance'!D156:D160</f>
        <v>Número de encuentros de representantes del sector LGBTI forjadores de Paz, realizados</v>
      </c>
      <c r="E156" s="697" t="str">
        <f>'PI. MP. Avance'!E156:E160</f>
        <v>NERLGBTIFPR</v>
      </c>
      <c r="F156" s="704" t="str">
        <f>'PI. MP. Avance'!F156:F160</f>
        <v>NERLGBTIFPR= Número de encuentros de representantes del sector LGBTI forjadores de Paz, realizados</v>
      </c>
      <c r="G156" s="706" t="str">
        <f>'PI. MP. Avance'!G156:G160</f>
        <v>Construcción de escenarios para la participación del sector LGBTI en el posconflicto, Valle del Cauca, Occidente.</v>
      </c>
      <c r="H156" s="266">
        <v>2016</v>
      </c>
      <c r="I156" s="267">
        <f>VLOOKUP($B156,'METAS PRODUCTO'!$B$4:$CN$718,23,FALSE)</f>
        <v>0</v>
      </c>
      <c r="J156" s="506">
        <f>+'PA. RECURSOS MP 2016 '!E244</f>
        <v>0</v>
      </c>
      <c r="K156" s="506">
        <f>+'PA. RECURSOS MP 2016 '!E246</f>
        <v>0</v>
      </c>
      <c r="L156" s="506">
        <f>+'PA. RECURSOS MP 2016 '!E248</f>
        <v>0</v>
      </c>
      <c r="M156" s="332">
        <f t="shared" si="12"/>
        <v>0</v>
      </c>
      <c r="N156" s="333">
        <f t="shared" si="13"/>
        <v>0</v>
      </c>
      <c r="O156" s="333">
        <f t="shared" si="14"/>
        <v>0</v>
      </c>
    </row>
    <row r="157" spans="1:15" x14ac:dyDescent="0.25">
      <c r="A157" s="658"/>
      <c r="B157" s="698"/>
      <c r="C157" s="700"/>
      <c r="D157" s="702"/>
      <c r="E157" s="698"/>
      <c r="F157" s="704"/>
      <c r="G157" s="707"/>
      <c r="H157" s="268">
        <v>2017</v>
      </c>
      <c r="I157" s="269">
        <f>VLOOKUP($B156,'METAS PRODUCTO'!$B$4:$CN$718,36,FALSE)</f>
        <v>20000000</v>
      </c>
      <c r="J157" s="507">
        <f>'PA. RECURSOS MP 2017'!E244</f>
        <v>20000000</v>
      </c>
      <c r="K157" s="507">
        <f>'PA. RECURSOS MP 2017'!E246</f>
        <v>20000000</v>
      </c>
      <c r="L157" s="507">
        <f>'PA. RECURSOS MP 2017'!E248</f>
        <v>0</v>
      </c>
      <c r="M157" s="332">
        <f t="shared" si="12"/>
        <v>0</v>
      </c>
      <c r="N157" s="333">
        <f t="shared" si="13"/>
        <v>0</v>
      </c>
      <c r="O157" s="333">
        <f t="shared" si="14"/>
        <v>0</v>
      </c>
    </row>
    <row r="158" spans="1:15" x14ac:dyDescent="0.25">
      <c r="A158" s="658"/>
      <c r="B158" s="698"/>
      <c r="C158" s="700"/>
      <c r="D158" s="702"/>
      <c r="E158" s="698"/>
      <c r="F158" s="704"/>
      <c r="G158" s="707"/>
      <c r="H158" s="268">
        <v>2018</v>
      </c>
      <c r="I158" s="270">
        <f>VLOOKUP($B156,'METAS PRODUCTO'!$B$4:$CN$718,49,FALSE)</f>
        <v>25000000</v>
      </c>
      <c r="J158" s="507">
        <f>'PA. RECURSOS MP 2018'!E244</f>
        <v>46800000</v>
      </c>
      <c r="K158" s="507">
        <f>'PA. RECURSOS MP 2018'!E246</f>
        <v>0</v>
      </c>
      <c r="L158" s="507">
        <f>'PA. RECURSOS MP 2018'!E248</f>
        <v>0</v>
      </c>
      <c r="M158" s="332">
        <f t="shared" si="12"/>
        <v>0</v>
      </c>
      <c r="N158" s="333">
        <f t="shared" si="13"/>
        <v>0</v>
      </c>
      <c r="O158" s="333">
        <f t="shared" si="14"/>
        <v>0</v>
      </c>
    </row>
    <row r="159" spans="1:15" x14ac:dyDescent="0.25">
      <c r="A159" s="658"/>
      <c r="B159" s="698"/>
      <c r="C159" s="700"/>
      <c r="D159" s="702"/>
      <c r="E159" s="698"/>
      <c r="F159" s="704"/>
      <c r="G159" s="707"/>
      <c r="H159" s="268">
        <v>2019</v>
      </c>
      <c r="I159" s="270">
        <f>VLOOKUP($B156,'METAS PRODUCTO'!$B$4:$CN$718,62,FALSE)</f>
        <v>0</v>
      </c>
      <c r="J159" s="507">
        <f>+'PA. RECURSOS MP 2019'!E244</f>
        <v>0</v>
      </c>
      <c r="K159" s="507">
        <f>+'PA. RECURSOS MP 2019'!E246</f>
        <v>0</v>
      </c>
      <c r="L159" s="507">
        <f>+'PA. RECURSOS MP 2019'!E248</f>
        <v>0</v>
      </c>
      <c r="M159" s="332">
        <f t="shared" si="12"/>
        <v>0</v>
      </c>
      <c r="N159" s="333">
        <f t="shared" si="13"/>
        <v>0</v>
      </c>
      <c r="O159" s="333">
        <f t="shared" si="14"/>
        <v>0</v>
      </c>
    </row>
    <row r="160" spans="1:15" ht="15.75" thickBot="1" x14ac:dyDescent="0.3">
      <c r="A160" s="659"/>
      <c r="B160" s="699"/>
      <c r="C160" s="701"/>
      <c r="D160" s="703"/>
      <c r="E160" s="699"/>
      <c r="F160" s="705"/>
      <c r="G160" s="708"/>
      <c r="H160" s="271" t="s">
        <v>19</v>
      </c>
      <c r="I160" s="272">
        <f>VLOOKUP($B156,'METAS PRODUCTO'!$B$4:$CN$718,75,FALSE)</f>
        <v>45000000</v>
      </c>
      <c r="J160" s="272">
        <f>IF(MID($J$5,1,4)="2016",J156,IF(MID($J$5,1,4)="2017",J157,IF(MID($J$5,1,4)="2018",J158,IF(MID($J$5,1,4)="2019",J159,))))</f>
        <v>46800000</v>
      </c>
      <c r="K160" s="272">
        <f>IF(MID($J$5,1,4)="2016",K156,IF(MID($J$5,1,4)="2017",K157,IF(MID($J$5,1,4)="2018",K158,IF(MID($J$5,1,4)="2019",K159,))))</f>
        <v>0</v>
      </c>
      <c r="L160" s="272">
        <f>IF(MID($J$5,1,4)="2016",L156,IF(MID($J$5,1,4)="2017",L157,IF(MID($J$5,1,4)="2018",L158,IF(MID($J$5,1,4)="2019",L159,))))</f>
        <v>0</v>
      </c>
      <c r="M160" s="393">
        <f t="shared" si="12"/>
        <v>0</v>
      </c>
      <c r="N160" s="393">
        <f t="shared" si="13"/>
        <v>0</v>
      </c>
      <c r="O160" s="393">
        <f t="shared" si="14"/>
        <v>0</v>
      </c>
    </row>
    <row r="161" spans="1:15" ht="15.75" thickTop="1" x14ac:dyDescent="0.25">
      <c r="A161" s="658">
        <v>31</v>
      </c>
      <c r="B161" s="697" t="str">
        <f>'PI. MP. Avance'!B161:B165</f>
        <v>MP105020302</v>
      </c>
      <c r="C161" s="700" t="str">
        <f>'PI. MP. Avance'!C161:C165</f>
        <v>Realizar anualmente un evento de reconocimiento y exhaltación a la labor de la Mujer Vallecaucana.  (Galardon a la Mujer Vallecaucana) ,durante el periodo de gobierno.</v>
      </c>
      <c r="D161" s="702" t="str">
        <f>'PI. MP. Avance'!D161:D165</f>
        <v>Número de eventos de reconocimiento y exhaltación a la mujer realizados anualmente</v>
      </c>
      <c r="E161" s="697" t="str">
        <f>'PI. MP. Avance'!E161:E165</f>
        <v>NEREMVR</v>
      </c>
      <c r="F161" s="704" t="str">
        <f>'PI. MP. Avance'!F161:F165</f>
        <v xml:space="preserve">NEREMVR= Número de eventos de reconocimiento y exhaltación a la mujer realizados; </v>
      </c>
      <c r="G161" s="706" t="str">
        <f>'PI. MP. Avance'!G161:G165</f>
        <v>Apoyo a la politica publica para la equidad de género - Exaltación a la mujer Vallecaucana, Valle del Cauca, Occidente. N/P</v>
      </c>
      <c r="H161" s="266">
        <v>2016</v>
      </c>
      <c r="I161" s="267">
        <f>VLOOKUP($B161,'METAS PRODUCTO'!$B$4:$CN$718,23,FALSE)</f>
        <v>30000000</v>
      </c>
      <c r="J161" s="506">
        <f>+'PA. RECURSOS MP 2016 '!E252</f>
        <v>466100000</v>
      </c>
      <c r="K161" s="506">
        <f>+'PA. RECURSOS MP 2016 '!E254</f>
        <v>1216100000</v>
      </c>
      <c r="L161" s="506">
        <f>+'PA. RECURSOS MP 2016 '!E256</f>
        <v>1201100000</v>
      </c>
      <c r="M161" s="332"/>
      <c r="N161" s="333"/>
      <c r="O161" s="333"/>
    </row>
    <row r="162" spans="1:15" x14ac:dyDescent="0.25">
      <c r="A162" s="658"/>
      <c r="B162" s="698"/>
      <c r="C162" s="700"/>
      <c r="D162" s="702"/>
      <c r="E162" s="698"/>
      <c r="F162" s="704"/>
      <c r="G162" s="707"/>
      <c r="H162" s="268">
        <v>2017</v>
      </c>
      <c r="I162" s="269">
        <f>VLOOKUP($B161,'METAS PRODUCTO'!$B$4:$CN$718,36,FALSE)</f>
        <v>25000000</v>
      </c>
      <c r="J162" s="507">
        <f>'PA. RECURSOS MP 2017'!E252</f>
        <v>0</v>
      </c>
      <c r="K162" s="507">
        <f>'PA. RECURSOS MP 2017'!E254</f>
        <v>360000000</v>
      </c>
      <c r="L162" s="507">
        <f>'PA. RECURSOS MP 2017'!E256</f>
        <v>0</v>
      </c>
      <c r="M162" s="332"/>
      <c r="N162" s="333"/>
      <c r="O162" s="333"/>
    </row>
    <row r="163" spans="1:15" x14ac:dyDescent="0.25">
      <c r="A163" s="658"/>
      <c r="B163" s="698"/>
      <c r="C163" s="700"/>
      <c r="D163" s="702"/>
      <c r="E163" s="698"/>
      <c r="F163" s="704"/>
      <c r="G163" s="707"/>
      <c r="H163" s="268">
        <v>2018</v>
      </c>
      <c r="I163" s="270">
        <f>VLOOKUP($B161,'METAS PRODUCTO'!$B$4:$CN$718,49,FALSE)</f>
        <v>25000000</v>
      </c>
      <c r="J163" s="507">
        <f>'PA. RECURSOS MP 2018'!E252</f>
        <v>0</v>
      </c>
      <c r="K163" s="507">
        <f>'PA. RECURSOS MP 2018'!E254</f>
        <v>0</v>
      </c>
      <c r="L163" s="507">
        <f>'PA. RECURSOS MP 2018'!E256</f>
        <v>0</v>
      </c>
      <c r="M163" s="332"/>
      <c r="N163" s="333"/>
      <c r="O163" s="333"/>
    </row>
    <row r="164" spans="1:15" x14ac:dyDescent="0.25">
      <c r="A164" s="658"/>
      <c r="B164" s="698"/>
      <c r="C164" s="700"/>
      <c r="D164" s="702"/>
      <c r="E164" s="698"/>
      <c r="F164" s="704"/>
      <c r="G164" s="707"/>
      <c r="H164" s="268">
        <v>2019</v>
      </c>
      <c r="I164" s="270">
        <f>VLOOKUP($B161,'METAS PRODUCTO'!$B$4:$CN$718,62,FALSE)</f>
        <v>20000000</v>
      </c>
      <c r="J164" s="507">
        <f>+'PA. RECURSOS MP 2019'!E252</f>
        <v>0</v>
      </c>
      <c r="K164" s="507">
        <f>+'PA. RECURSOS MP 2019'!E254</f>
        <v>0</v>
      </c>
      <c r="L164" s="507">
        <f>+'PA. RECURSOS MP 2019'!E256</f>
        <v>0</v>
      </c>
      <c r="M164" s="332"/>
      <c r="N164" s="333"/>
      <c r="O164" s="333"/>
    </row>
    <row r="165" spans="1:15" ht="15.75" thickBot="1" x14ac:dyDescent="0.3">
      <c r="A165" s="659"/>
      <c r="B165" s="699"/>
      <c r="C165" s="701"/>
      <c r="D165" s="703"/>
      <c r="E165" s="699"/>
      <c r="F165" s="705"/>
      <c r="G165" s="708"/>
      <c r="H165" s="271" t="s">
        <v>19</v>
      </c>
      <c r="I165" s="272">
        <f>VLOOKUP($B161,'METAS PRODUCTO'!$B$4:$CN$718,75,FALSE)</f>
        <v>100000000</v>
      </c>
      <c r="J165" s="272"/>
      <c r="K165" s="272"/>
      <c r="L165" s="272"/>
      <c r="M165" s="393"/>
      <c r="N165" s="393"/>
      <c r="O165" s="393"/>
    </row>
    <row r="166" spans="1:15" ht="15.75" thickTop="1" x14ac:dyDescent="0.25">
      <c r="A166" s="400"/>
      <c r="B166" s="456"/>
      <c r="C166" s="456"/>
      <c r="D166" s="456"/>
      <c r="E166" s="456"/>
      <c r="F166" s="456"/>
      <c r="G166" s="709" t="s">
        <v>5949</v>
      </c>
      <c r="H166" s="328">
        <v>2016</v>
      </c>
      <c r="I166" s="337">
        <f>I6+I11+I16+I21+I26+I31+I36+I41+I46+I51+I56+I61+I66+I71+I76+I81+I86+I91+I96+I101+I106+I111+I116+I121+I126+I131+I141+I146+I151+I156</f>
        <v>449000000</v>
      </c>
      <c r="J166" s="337">
        <f>J6+J11+J16+J21+J26+J31+J36+J41+J46+J51+J56+J61+J66+J71+J76+J81+J86+J91+J96+J101+J106+J111+J116+J121+J126+J131+J141+J146+J151+J156+J136</f>
        <v>466100000</v>
      </c>
      <c r="K166" s="337">
        <f t="shared" ref="K166:L166" si="15">K6+K11+K16+K21+K26+K31+K36+K41+K46+K51+K56+K61+K66+K71+K76+K81+K86+K91+K96+K101+K106+K111+K116+K121+K126+K131+K141+K146+K151+K156+K136</f>
        <v>1216100000</v>
      </c>
      <c r="L166" s="337">
        <f t="shared" si="15"/>
        <v>1201100000</v>
      </c>
      <c r="M166" s="329">
        <f t="shared" si="12"/>
        <v>100</v>
      </c>
      <c r="N166" s="329">
        <f t="shared" si="13"/>
        <v>100</v>
      </c>
      <c r="O166" s="330">
        <f t="shared" si="14"/>
        <v>98.76654880355234</v>
      </c>
    </row>
    <row r="167" spans="1:15" ht="15" customHeight="1" x14ac:dyDescent="0.25">
      <c r="A167" s="479"/>
      <c r="B167" s="480"/>
      <c r="C167" s="480"/>
      <c r="D167" s="480"/>
      <c r="E167" s="480"/>
      <c r="F167" s="480"/>
      <c r="G167" s="710"/>
      <c r="H167" s="268">
        <v>2017</v>
      </c>
      <c r="I167" s="331">
        <f>I7+I12+I17+I22+I27+I32+I37+I42+I47+I52+I57+I62+I67+I72+I77+I82+I87+I92+I97+I102+I107+I112+I117+I122+I127+I132+I142+I147+I152+I157</f>
        <v>1571000000</v>
      </c>
      <c r="J167" s="331">
        <f t="shared" ref="J167:L168" si="16">J7+J12+J17+J22+J27+J32+J37+J42+J47+J52+J57+J62+J67+J72+J77+J82+J87+J92+J97+J102+J107+J112+J117+J122+J127+J132+J142+J147+J152+J157+J137+J162</f>
        <v>1571000000</v>
      </c>
      <c r="K167" s="331">
        <f t="shared" si="16"/>
        <v>5022915000</v>
      </c>
      <c r="L167" s="331">
        <f t="shared" si="16"/>
        <v>1330133747</v>
      </c>
      <c r="M167" s="332">
        <f t="shared" si="12"/>
        <v>84.66796607256525</v>
      </c>
      <c r="N167" s="333">
        <f t="shared" si="13"/>
        <v>84.66796607256525</v>
      </c>
      <c r="O167" s="334">
        <f t="shared" si="14"/>
        <v>26.481311091268715</v>
      </c>
    </row>
    <row r="168" spans="1:15" ht="15.75" customHeight="1" x14ac:dyDescent="0.25">
      <c r="A168" s="400"/>
      <c r="B168" s="456"/>
      <c r="C168" s="456"/>
      <c r="D168" s="456"/>
      <c r="E168" s="456"/>
      <c r="F168" s="456"/>
      <c r="G168" s="710"/>
      <c r="H168" s="268">
        <v>2018</v>
      </c>
      <c r="I168" s="331">
        <f>I8+I13+I18+I23+I28+I33+I38+I43+I48+I53+I58+I63+I68+I73+I78+I83+I88+I93+I98+I103+I108+I113+I118+I123+I128+I133+I143+I148+I153+I158</f>
        <v>1790400000</v>
      </c>
      <c r="J168" s="331">
        <f t="shared" si="16"/>
        <v>2034300000</v>
      </c>
      <c r="K168" s="331">
        <f t="shared" si="16"/>
        <v>0</v>
      </c>
      <c r="L168" s="331">
        <f t="shared" si="16"/>
        <v>0</v>
      </c>
      <c r="M168" s="332">
        <f t="shared" si="12"/>
        <v>0</v>
      </c>
      <c r="N168" s="333">
        <f t="shared" si="13"/>
        <v>0</v>
      </c>
      <c r="O168" s="334">
        <f t="shared" si="14"/>
        <v>0</v>
      </c>
    </row>
    <row r="169" spans="1:15" ht="15" customHeight="1" thickBot="1" x14ac:dyDescent="0.3">
      <c r="A169" s="400"/>
      <c r="B169" s="456"/>
      <c r="C169" s="456"/>
      <c r="D169" s="456"/>
      <c r="E169" s="456"/>
      <c r="F169" s="456"/>
      <c r="G169" s="710"/>
      <c r="H169" s="340">
        <v>2019</v>
      </c>
      <c r="I169" s="341">
        <f>I9+I14+I19+I24+I29+I34+I39+I44+I49+I54+I59+I64+I69+I74+I79+I84+I89+I94+I99+I104+I109+I114+I119+I124+I129+I134+I144+I149+I154+I159</f>
        <v>689000000</v>
      </c>
      <c r="J169" s="341">
        <f t="shared" ref="J169:L169" si="17">J9+J14+J19+J24+J29+J34+J39+J44+J49+J54+J59+J64+J69+J74+J79+J84+J89+J94+J99+J104+J109+J114+J119+J124+J129+J134+J144+J149+J154+J159+J139</f>
        <v>0</v>
      </c>
      <c r="K169" s="341">
        <f t="shared" si="17"/>
        <v>0</v>
      </c>
      <c r="L169" s="341">
        <f t="shared" si="17"/>
        <v>0</v>
      </c>
      <c r="M169" s="342">
        <f t="shared" si="12"/>
        <v>0</v>
      </c>
      <c r="N169" s="342">
        <f t="shared" si="13"/>
        <v>0</v>
      </c>
      <c r="O169" s="343">
        <f t="shared" si="14"/>
        <v>0</v>
      </c>
    </row>
    <row r="170" spans="1:15" ht="15" customHeight="1" thickTop="1" thickBot="1" x14ac:dyDescent="0.3">
      <c r="A170" s="400"/>
      <c r="B170" s="456"/>
      <c r="C170" s="456"/>
      <c r="D170" s="456"/>
      <c r="E170" s="456"/>
      <c r="F170" s="456"/>
      <c r="G170" s="711"/>
      <c r="H170" s="338" t="s">
        <v>19</v>
      </c>
      <c r="I170" s="339">
        <f>SUM(I166:I169)</f>
        <v>4499400000</v>
      </c>
      <c r="J170" s="339">
        <f t="shared" ref="J170:L170" si="18">SUM(J166:J169)</f>
        <v>4071400000</v>
      </c>
      <c r="K170" s="339">
        <f t="shared" si="18"/>
        <v>6239015000</v>
      </c>
      <c r="L170" s="339">
        <f t="shared" si="18"/>
        <v>2531233747</v>
      </c>
      <c r="M170" s="335">
        <f t="shared" si="12"/>
        <v>56.257139774192112</v>
      </c>
      <c r="N170" s="335">
        <f t="shared" si="13"/>
        <v>62.171089723436658</v>
      </c>
      <c r="O170" s="336">
        <f t="shared" si="14"/>
        <v>40.571047625306235</v>
      </c>
    </row>
  </sheetData>
  <sheetProtection password="E3FB" sheet="1" objects="1" scenarios="1"/>
  <autoFilter ref="B10:O10"/>
  <mergeCells count="226">
    <mergeCell ref="M4:N4"/>
    <mergeCell ref="A131:A135"/>
    <mergeCell ref="A141:A145"/>
    <mergeCell ref="A146:A150"/>
    <mergeCell ref="A151:A155"/>
    <mergeCell ref="A156:A160"/>
    <mergeCell ref="A106:A110"/>
    <mergeCell ref="A111:A115"/>
    <mergeCell ref="A116:A120"/>
    <mergeCell ref="A121:A125"/>
    <mergeCell ref="A126:A130"/>
    <mergeCell ref="A81:A85"/>
    <mergeCell ref="A86:A90"/>
    <mergeCell ref="A91:A95"/>
    <mergeCell ref="A96:A100"/>
    <mergeCell ref="A101:A105"/>
    <mergeCell ref="A56:A60"/>
    <mergeCell ref="A61:A65"/>
    <mergeCell ref="A66:A70"/>
    <mergeCell ref="A71:A75"/>
    <mergeCell ref="A76:A80"/>
    <mergeCell ref="A31:A35"/>
    <mergeCell ref="A36:A40"/>
    <mergeCell ref="A41:A45"/>
    <mergeCell ref="A46:A50"/>
    <mergeCell ref="A51:A55"/>
    <mergeCell ref="A11:A15"/>
    <mergeCell ref="A16:A20"/>
    <mergeCell ref="A21:A25"/>
    <mergeCell ref="A26:A30"/>
    <mergeCell ref="G156:G160"/>
    <mergeCell ref="B156:B160"/>
    <mergeCell ref="C156:C160"/>
    <mergeCell ref="D156:D160"/>
    <mergeCell ref="E156:E160"/>
    <mergeCell ref="F156:F160"/>
    <mergeCell ref="F141:F145"/>
    <mergeCell ref="G141:G145"/>
    <mergeCell ref="B131:B135"/>
    <mergeCell ref="C131:C135"/>
    <mergeCell ref="D131:D135"/>
    <mergeCell ref="E131:E135"/>
    <mergeCell ref="F131:F135"/>
    <mergeCell ref="G121:G125"/>
    <mergeCell ref="B126:B130"/>
    <mergeCell ref="C126:C130"/>
    <mergeCell ref="D126:D130"/>
    <mergeCell ref="E126:E130"/>
    <mergeCell ref="G2:K3"/>
    <mergeCell ref="G4:K4"/>
    <mergeCell ref="J5:K5"/>
    <mergeCell ref="G5:I5"/>
    <mergeCell ref="C11:C15"/>
    <mergeCell ref="B9:G9"/>
    <mergeCell ref="C7:J7"/>
    <mergeCell ref="G146:G150"/>
    <mergeCell ref="B151:B155"/>
    <mergeCell ref="C151:C155"/>
    <mergeCell ref="D151:D155"/>
    <mergeCell ref="E151:E155"/>
    <mergeCell ref="F151:F155"/>
    <mergeCell ref="G151:G155"/>
    <mergeCell ref="B146:B150"/>
    <mergeCell ref="C146:C150"/>
    <mergeCell ref="D146:D150"/>
    <mergeCell ref="E146:E150"/>
    <mergeCell ref="F146:F150"/>
    <mergeCell ref="G131:G135"/>
    <mergeCell ref="B141:B145"/>
    <mergeCell ref="C141:C145"/>
    <mergeCell ref="D141:D145"/>
    <mergeCell ref="E141:E145"/>
    <mergeCell ref="F126:F130"/>
    <mergeCell ref="G126:G130"/>
    <mergeCell ref="B121:B125"/>
    <mergeCell ref="C121:C125"/>
    <mergeCell ref="D121:D125"/>
    <mergeCell ref="E121:E125"/>
    <mergeCell ref="F121:F125"/>
    <mergeCell ref="G111:G115"/>
    <mergeCell ref="B116:B120"/>
    <mergeCell ref="C116:C120"/>
    <mergeCell ref="D116:D120"/>
    <mergeCell ref="E116:E120"/>
    <mergeCell ref="F116:F120"/>
    <mergeCell ref="G116:G120"/>
    <mergeCell ref="B111:B115"/>
    <mergeCell ref="C111:C115"/>
    <mergeCell ref="D111:D115"/>
    <mergeCell ref="E111:E115"/>
    <mergeCell ref="F111:F115"/>
    <mergeCell ref="G101:G105"/>
    <mergeCell ref="B106:B110"/>
    <mergeCell ref="C106:C110"/>
    <mergeCell ref="D106:D110"/>
    <mergeCell ref="E106:E110"/>
    <mergeCell ref="F106:F110"/>
    <mergeCell ref="G106:G110"/>
    <mergeCell ref="B101:B105"/>
    <mergeCell ref="C101:C105"/>
    <mergeCell ref="D101:D105"/>
    <mergeCell ref="E101:E105"/>
    <mergeCell ref="F101:F105"/>
    <mergeCell ref="G91:G95"/>
    <mergeCell ref="B96:B100"/>
    <mergeCell ref="C96:C100"/>
    <mergeCell ref="D96:D100"/>
    <mergeCell ref="E96:E100"/>
    <mergeCell ref="F96:F100"/>
    <mergeCell ref="G96:G100"/>
    <mergeCell ref="B91:B95"/>
    <mergeCell ref="C91:C95"/>
    <mergeCell ref="D91:D95"/>
    <mergeCell ref="E91:E95"/>
    <mergeCell ref="F91:F95"/>
    <mergeCell ref="G81:G85"/>
    <mergeCell ref="B86:B90"/>
    <mergeCell ref="C86:C90"/>
    <mergeCell ref="D86:D90"/>
    <mergeCell ref="E86:E90"/>
    <mergeCell ref="F86:F90"/>
    <mergeCell ref="G86:G90"/>
    <mergeCell ref="B81:B85"/>
    <mergeCell ref="C81:C85"/>
    <mergeCell ref="D81:D85"/>
    <mergeCell ref="E81:E85"/>
    <mergeCell ref="F81:F85"/>
    <mergeCell ref="G71:G75"/>
    <mergeCell ref="B76:B80"/>
    <mergeCell ref="C76:C80"/>
    <mergeCell ref="D76:D80"/>
    <mergeCell ref="E76:E80"/>
    <mergeCell ref="F76:F80"/>
    <mergeCell ref="G76:G80"/>
    <mergeCell ref="B71:B75"/>
    <mergeCell ref="C71:C75"/>
    <mergeCell ref="D71:D75"/>
    <mergeCell ref="E71:E75"/>
    <mergeCell ref="F71:F75"/>
    <mergeCell ref="G61:G65"/>
    <mergeCell ref="B66:B70"/>
    <mergeCell ref="C66:C70"/>
    <mergeCell ref="D66:D70"/>
    <mergeCell ref="E66:E70"/>
    <mergeCell ref="F66:F70"/>
    <mergeCell ref="G66:G70"/>
    <mergeCell ref="B61:B65"/>
    <mergeCell ref="C61:C65"/>
    <mergeCell ref="D61:D65"/>
    <mergeCell ref="E61:E65"/>
    <mergeCell ref="F61:F65"/>
    <mergeCell ref="F46:F50"/>
    <mergeCell ref="G46:G50"/>
    <mergeCell ref="B41:B45"/>
    <mergeCell ref="C41:C45"/>
    <mergeCell ref="D41:D45"/>
    <mergeCell ref="E41:E45"/>
    <mergeCell ref="F41:F45"/>
    <mergeCell ref="G51:G55"/>
    <mergeCell ref="B56:B60"/>
    <mergeCell ref="C56:C60"/>
    <mergeCell ref="D56:D60"/>
    <mergeCell ref="E56:E60"/>
    <mergeCell ref="F56:F60"/>
    <mergeCell ref="G56:G60"/>
    <mergeCell ref="B51:B55"/>
    <mergeCell ref="C51:C55"/>
    <mergeCell ref="D51:D55"/>
    <mergeCell ref="E51:E55"/>
    <mergeCell ref="F51:F55"/>
    <mergeCell ref="H9:O9"/>
    <mergeCell ref="G16:G20"/>
    <mergeCell ref="E21:E25"/>
    <mergeCell ref="F21:F25"/>
    <mergeCell ref="G21:G25"/>
    <mergeCell ref="B21:B25"/>
    <mergeCell ref="C21:C25"/>
    <mergeCell ref="D21:D25"/>
    <mergeCell ref="B16:B20"/>
    <mergeCell ref="C16:C20"/>
    <mergeCell ref="D16:D20"/>
    <mergeCell ref="E16:E20"/>
    <mergeCell ref="F16:F20"/>
    <mergeCell ref="G11:G15"/>
    <mergeCell ref="D11:D15"/>
    <mergeCell ref="E11:E15"/>
    <mergeCell ref="F11:F15"/>
    <mergeCell ref="B11:B15"/>
    <mergeCell ref="G166:G170"/>
    <mergeCell ref="D26:D30"/>
    <mergeCell ref="E26:E30"/>
    <mergeCell ref="F26:F30"/>
    <mergeCell ref="G26:G30"/>
    <mergeCell ref="B26:B30"/>
    <mergeCell ref="C26:C30"/>
    <mergeCell ref="G31:G35"/>
    <mergeCell ref="B36:B40"/>
    <mergeCell ref="C36:C40"/>
    <mergeCell ref="D36:D40"/>
    <mergeCell ref="E36:E40"/>
    <mergeCell ref="F36:F40"/>
    <mergeCell ref="G36:G40"/>
    <mergeCell ref="B31:B35"/>
    <mergeCell ref="C31:C35"/>
    <mergeCell ref="D31:D35"/>
    <mergeCell ref="E31:E35"/>
    <mergeCell ref="F31:F35"/>
    <mergeCell ref="G41:G45"/>
    <mergeCell ref="B46:B50"/>
    <mergeCell ref="C46:C50"/>
    <mergeCell ref="D46:D50"/>
    <mergeCell ref="E46:E50"/>
    <mergeCell ref="A161:A165"/>
    <mergeCell ref="B161:B165"/>
    <mergeCell ref="C161:C165"/>
    <mergeCell ref="D161:D165"/>
    <mergeCell ref="E161:E165"/>
    <mergeCell ref="F161:F165"/>
    <mergeCell ref="G161:G165"/>
    <mergeCell ref="A136:A140"/>
    <mergeCell ref="B136:B140"/>
    <mergeCell ref="C136:C140"/>
    <mergeCell ref="D136:D140"/>
    <mergeCell ref="E136:E140"/>
    <mergeCell ref="F136:F140"/>
    <mergeCell ref="G136:G140"/>
  </mergeCells>
  <conditionalFormatting sqref="M11:O165">
    <cfRule type="iconSet" priority="208">
      <iconSet iconSet="5Arrows">
        <cfvo type="percent" val="0"/>
        <cfvo type="num" val="25"/>
        <cfvo type="num" val="50"/>
        <cfvo type="num" val="65"/>
        <cfvo type="num" val="80"/>
      </iconSet>
    </cfRule>
  </conditionalFormatting>
  <conditionalFormatting sqref="M166:O170">
    <cfRule type="iconSet" priority="2">
      <iconSet iconSet="5Arrows">
        <cfvo type="percent" val="0"/>
        <cfvo type="num" val="25"/>
        <cfvo type="num" val="50"/>
        <cfvo type="num" val="65"/>
        <cfvo type="num" val="80"/>
      </iconSet>
    </cfRule>
  </conditionalFormatting>
  <conditionalFormatting sqref="M166:O170">
    <cfRule type="iconSet" priority="1">
      <iconSet iconSet="5Arrows">
        <cfvo type="percent" val="0"/>
        <cfvo type="num" val="25"/>
        <cfvo type="num" val="50"/>
        <cfvo type="num" val="65"/>
        <cfvo type="num" val="80"/>
      </iconSet>
    </cfRule>
  </conditionalFormatting>
  <dataValidations disablePrompts="1" count="1">
    <dataValidation type="list" allowBlank="1" showInputMessage="1" showErrorMessage="1" sqref="C7">
      <formula1>ENTIDADES</formula1>
    </dataValidation>
  </dataValidations>
  <printOptions horizontalCentered="1" verticalCentered="1"/>
  <pageMargins left="1.1811023622047245" right="0" top="0.39370078740157483" bottom="0.78740157480314965" header="0" footer="0.27559055118110237"/>
  <pageSetup paperSize="41" scale="61" fitToHeight="0" orientation="landscape" r:id="rId1"/>
  <headerFooter>
    <oddHeader>&amp;RPág. &amp;P de &amp;N</oddHeader>
    <oddFooter>&amp;LLUZ ADRIANA LONDOÑO RAMIREZ
Secretaria de Despacho
Firma: ___________________&amp;CFRANCISCO JAVIER GOMEZ RIOS
Profesional Universitariio
Firma: ___________________&amp;RGLORIA MILENA MARQUEZ  CEBALLOS
Profesional Enlace
Dep. Administrativo de Planeación</oddFooter>
  </headerFooter>
  <rowBreaks count="3" manualBreakCount="3">
    <brk id="40" max="14" man="1"/>
    <brk id="80" max="14" man="1"/>
    <brk id="120" max="14"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S284"/>
  <sheetViews>
    <sheetView topLeftCell="A2" zoomScale="60" zoomScaleNormal="60" zoomScaleSheetLayoutView="70" zoomScalePageLayoutView="346" workbookViewId="0">
      <pane xSplit="1" ySplit="9" topLeftCell="B218" activePane="bottomRight" state="frozen"/>
      <selection activeCell="M5" sqref="M5"/>
      <selection pane="topRight" activeCell="M5" sqref="M5"/>
      <selection pane="bottomLeft" activeCell="M5" sqref="M5"/>
      <selection pane="bottomRight" activeCell="U9" sqref="U9"/>
    </sheetView>
  </sheetViews>
  <sheetFormatPr baseColWidth="10" defaultColWidth="11.42578125" defaultRowHeight="14.25" x14ac:dyDescent="0.2"/>
  <cols>
    <col min="1" max="1" width="7.85546875" style="1" customWidth="1"/>
    <col min="2" max="2" width="11.140625" style="1" customWidth="1"/>
    <col min="3" max="3" width="16.28515625" style="1" customWidth="1"/>
    <col min="4" max="4" width="25.28515625" style="1" customWidth="1"/>
    <col min="5" max="5" width="18" style="1" customWidth="1"/>
    <col min="6" max="6" width="18.28515625" style="1" customWidth="1"/>
    <col min="7" max="19" width="14.7109375" style="1" customWidth="1"/>
    <col min="20" max="16384" width="11.42578125" style="1"/>
  </cols>
  <sheetData>
    <row r="1" spans="1:19" ht="7.5" customHeight="1" x14ac:dyDescent="0.2">
      <c r="A1" s="42"/>
      <c r="B1" s="42"/>
      <c r="C1" s="42"/>
      <c r="D1" s="42"/>
      <c r="E1" s="42"/>
      <c r="F1" s="42"/>
      <c r="G1" s="42"/>
      <c r="H1" s="42"/>
      <c r="I1" s="42"/>
      <c r="J1" s="42"/>
      <c r="K1" s="42"/>
      <c r="L1" s="42"/>
      <c r="M1" s="42"/>
      <c r="N1" s="42"/>
      <c r="O1" s="43"/>
      <c r="P1" s="43"/>
      <c r="Q1" s="41"/>
      <c r="R1" s="11"/>
    </row>
    <row r="2" spans="1:19" ht="18" customHeight="1" x14ac:dyDescent="0.25">
      <c r="A2" s="430"/>
      <c r="B2" s="431"/>
      <c r="C2" s="431"/>
      <c r="D2" s="432"/>
      <c r="E2" s="433"/>
      <c r="F2" s="723" t="s">
        <v>0</v>
      </c>
      <c r="G2" s="724"/>
      <c r="H2" s="724"/>
      <c r="I2" s="724"/>
      <c r="J2" s="724"/>
      <c r="K2" s="724"/>
      <c r="L2" s="724"/>
      <c r="M2" s="724"/>
      <c r="N2" s="724"/>
      <c r="O2" s="725"/>
      <c r="P2" s="295" t="s">
        <v>41</v>
      </c>
      <c r="Q2" s="297" t="s">
        <v>5962</v>
      </c>
      <c r="R2" s="298"/>
    </row>
    <row r="3" spans="1:19" ht="18.95" customHeight="1" x14ac:dyDescent="0.25">
      <c r="A3" s="434"/>
      <c r="B3" s="435"/>
      <c r="C3" s="435"/>
      <c r="D3" s="436"/>
      <c r="E3" s="437"/>
      <c r="F3" s="726"/>
      <c r="G3" s="727"/>
      <c r="H3" s="727"/>
      <c r="I3" s="727"/>
      <c r="J3" s="727"/>
      <c r="K3" s="727"/>
      <c r="L3" s="727"/>
      <c r="M3" s="727"/>
      <c r="N3" s="727"/>
      <c r="O3" s="728"/>
      <c r="P3" s="295" t="s">
        <v>2</v>
      </c>
      <c r="Q3" s="299">
        <v>3</v>
      </c>
      <c r="R3" s="300"/>
    </row>
    <row r="4" spans="1:19" ht="33" x14ac:dyDescent="0.25">
      <c r="A4" s="434"/>
      <c r="B4" s="435"/>
      <c r="C4" s="435"/>
      <c r="D4" s="436"/>
      <c r="E4" s="437"/>
      <c r="F4" s="729" t="s">
        <v>42</v>
      </c>
      <c r="G4" s="730"/>
      <c r="H4" s="730"/>
      <c r="I4" s="730"/>
      <c r="J4" s="730"/>
      <c r="K4" s="730"/>
      <c r="L4" s="730"/>
      <c r="M4" s="730"/>
      <c r="N4" s="730"/>
      <c r="O4" s="731"/>
      <c r="P4" s="296" t="s">
        <v>4</v>
      </c>
      <c r="Q4" s="395">
        <v>42759</v>
      </c>
      <c r="R4" s="300"/>
    </row>
    <row r="5" spans="1:19" ht="18" x14ac:dyDescent="0.25">
      <c r="A5" s="438"/>
      <c r="B5" s="439"/>
      <c r="C5" s="439"/>
      <c r="D5" s="440"/>
      <c r="E5" s="300"/>
      <c r="F5" s="732" t="s">
        <v>5</v>
      </c>
      <c r="G5" s="733"/>
      <c r="H5" s="733"/>
      <c r="I5" s="733"/>
      <c r="J5" s="733"/>
      <c r="K5" s="733"/>
      <c r="L5" s="734"/>
      <c r="M5" s="581">
        <v>20171130</v>
      </c>
      <c r="N5" s="578" t="s">
        <v>43</v>
      </c>
      <c r="O5" s="273">
        <f>VALUE(LEFT(M5,4))</f>
        <v>2017</v>
      </c>
      <c r="P5" s="295" t="s">
        <v>6</v>
      </c>
      <c r="Q5" s="301"/>
      <c r="R5" s="300"/>
    </row>
    <row r="6" spans="1:19" ht="9" customHeight="1" x14ac:dyDescent="0.2">
      <c r="A6" s="442"/>
      <c r="B6" s="442"/>
      <c r="C6" s="442"/>
      <c r="D6" s="442"/>
      <c r="E6" s="442"/>
      <c r="F6" s="442"/>
      <c r="G6" s="442"/>
      <c r="H6" s="442"/>
      <c r="I6" s="442"/>
      <c r="J6" s="442"/>
      <c r="K6" s="442"/>
      <c r="L6" s="442"/>
      <c r="M6" s="442"/>
      <c r="N6" s="442"/>
      <c r="O6" s="443"/>
      <c r="P6" s="443"/>
      <c r="Q6" s="443"/>
      <c r="R6" s="438"/>
    </row>
    <row r="7" spans="1:19" ht="29.25" customHeight="1" x14ac:dyDescent="0.2">
      <c r="A7" s="444"/>
      <c r="B7" s="445"/>
      <c r="C7" s="445" t="s">
        <v>7</v>
      </c>
      <c r="D7" s="735" t="str">
        <f>'PI. METAS RESULTADO'!C7</f>
        <v>1134. SECRETARÍA DE LA MUJER, EQUIDAD DE GÉNERO Y DIVERSIDAD SEXUAL</v>
      </c>
      <c r="E7" s="736"/>
      <c r="F7" s="736"/>
      <c r="G7" s="736"/>
      <c r="H7" s="736"/>
      <c r="I7" s="736"/>
      <c r="J7" s="736"/>
      <c r="K7" s="736"/>
      <c r="L7" s="736"/>
      <c r="M7" s="736"/>
      <c r="N7" s="736"/>
      <c r="O7" s="737"/>
      <c r="P7" s="446"/>
      <c r="Q7" s="446"/>
      <c r="R7" s="447"/>
    </row>
    <row r="8" spans="1:19" ht="9.9499999999999993" customHeight="1" thickBot="1" x14ac:dyDescent="0.25">
      <c r="A8" s="446"/>
      <c r="B8" s="446"/>
      <c r="C8" s="446"/>
      <c r="D8" s="446"/>
      <c r="E8" s="446"/>
      <c r="F8" s="446"/>
      <c r="G8" s="446"/>
      <c r="H8" s="446"/>
      <c r="I8" s="446"/>
      <c r="J8" s="446"/>
      <c r="K8" s="446"/>
      <c r="L8" s="446"/>
      <c r="M8" s="446"/>
      <c r="N8" s="446"/>
      <c r="O8" s="446"/>
      <c r="P8" s="446"/>
      <c r="Q8" s="446"/>
      <c r="R8" s="447"/>
    </row>
    <row r="9" spans="1:19" ht="19.5" customHeight="1" thickBot="1" x14ac:dyDescent="0.3">
      <c r="A9" s="447"/>
      <c r="B9" s="738" t="s">
        <v>44</v>
      </c>
      <c r="C9" s="739"/>
      <c r="D9" s="740"/>
      <c r="E9" s="741" t="s">
        <v>45</v>
      </c>
      <c r="F9" s="742"/>
      <c r="G9" s="742"/>
      <c r="H9" s="742"/>
      <c r="I9" s="742"/>
      <c r="J9" s="742"/>
      <c r="K9" s="742"/>
      <c r="L9" s="742"/>
      <c r="M9" s="742"/>
      <c r="N9" s="742"/>
      <c r="O9" s="742"/>
      <c r="P9" s="742"/>
      <c r="Q9" s="742"/>
      <c r="R9" s="743"/>
      <c r="S9" s="10"/>
    </row>
    <row r="10" spans="1:19" s="3" customFormat="1" ht="38.25" customHeight="1" thickBot="1" x14ac:dyDescent="0.25">
      <c r="A10" s="448"/>
      <c r="B10" s="449" t="s">
        <v>46</v>
      </c>
      <c r="C10" s="449" t="s">
        <v>47</v>
      </c>
      <c r="D10" s="450" t="s">
        <v>48</v>
      </c>
      <c r="E10" s="39" t="s">
        <v>49</v>
      </c>
      <c r="F10" s="39" t="s">
        <v>50</v>
      </c>
      <c r="G10" s="39" t="s">
        <v>51</v>
      </c>
      <c r="H10" s="39" t="s">
        <v>52</v>
      </c>
      <c r="I10" s="39" t="s">
        <v>53</v>
      </c>
      <c r="J10" s="39" t="s">
        <v>54</v>
      </c>
      <c r="K10" s="39" t="s">
        <v>55</v>
      </c>
      <c r="L10" s="39" t="s">
        <v>56</v>
      </c>
      <c r="M10" s="39" t="s">
        <v>57</v>
      </c>
      <c r="N10" s="39" t="s">
        <v>58</v>
      </c>
      <c r="O10" s="39" t="s">
        <v>59</v>
      </c>
      <c r="P10" s="39" t="s">
        <v>60</v>
      </c>
      <c r="Q10" s="39" t="s">
        <v>61</v>
      </c>
      <c r="R10" s="39" t="s">
        <v>62</v>
      </c>
      <c r="S10" s="9"/>
    </row>
    <row r="11" spans="1:19" s="3" customFormat="1" ht="15" x14ac:dyDescent="0.2">
      <c r="A11" s="744">
        <v>1</v>
      </c>
      <c r="B11" s="744" t="str">
        <f>'PI. MP. Avance'!B11</f>
        <v>MP105010101</v>
      </c>
      <c r="C11" s="747" t="str">
        <f>'PI. MP. Avance'!C11</f>
        <v>Propiciar , en 42 entes Territoriales, la creación y fortalecimiento  de las confluencias Municipales LGBTI , durante el periodo de Gobierno</v>
      </c>
      <c r="D11" s="4" t="s">
        <v>63</v>
      </c>
      <c r="E11" s="21">
        <f>SUM(F11:Q11)</f>
        <v>23000000</v>
      </c>
      <c r="F11" s="188">
        <f>IF($O$5=2016,VLOOKUP($B11,MP,24,FALSE),IF($O$5=2017,VLOOKUP($B11,MP,37,FALSE),IF($O$5=2018,VLOOKUP($B11,MP,50,FALSE),IF($O$5=2019,VLOOKUP($B11,MP,63,FALSE)," "))))</f>
        <v>23000000</v>
      </c>
      <c r="G11" s="188">
        <f>IF($O$5=2016,VLOOKUP($B11,MP,25,FALSE),IF($O$5=2017,VLOOKUP($B11,MP,38,FALSE),IF($O$5=2018,VLOOKUP($B11,MP,51,FALSE),IF($O$5=2019,VLOOKUP($B11,MP,64,FALSE)," "))))</f>
        <v>0</v>
      </c>
      <c r="H11" s="188">
        <f>IF($O$5=2016,VLOOKUP($B11,MP,26,FALSE),IF($O$5=2017,VLOOKUP($B11,MP,39,FALSE),IF($O$5=2018,VLOOKUP($B11,MP,52,FALSE),IF($O$5=2019,VLOOKUP($B11,MP,65,FALSE)," "))))</f>
        <v>0</v>
      </c>
      <c r="I11" s="188">
        <f>IF($O$5=2016,VLOOKUP($B11,MP,27,FALSE),IF($O$5=2017,VLOOKUP($B11,MP,40,FALSE),IF($O$5=2018,VLOOKUP($B11,MP,53,FALSE),IF($O$5=2019,VLOOKUP($B11,MP,66,FALSE)," "))))</f>
        <v>0</v>
      </c>
      <c r="J11" s="188">
        <f>IF($O$5=2016,VLOOKUP($B11,MP,28,FALSE),IF($O$5=2017,VLOOKUP($B11,MP,41,FALSE),IF($O$5=2018,VLOOKUP($B11,MP,54,FALSE),IF($O$5=2019,VLOOKUP($B11,MP,67,FALSE)," "))))</f>
        <v>0</v>
      </c>
      <c r="K11" s="188">
        <f>IF($O$5=2016,VLOOKUP($B11,MP,29,FALSE),IF($O$5=2017,VLOOKUP($B11,MP,42,FALSE),IF($O$5=2018,VLOOKUP($B11,MP,55,FALSE),IF($O$5=2019,VLOOKUP($B11,MP,68,FALSE)," "))))</f>
        <v>0</v>
      </c>
      <c r="L11" s="188">
        <f>IF($O$5=2016,VLOOKUP($B11,MP,30,FALSE),IF($O$5=2017,VLOOKUP($B11,MP,43,FALSE),IF($O$5=2018,VLOOKUP($B11,MP,56,FALSE),IF($O$5=2019,VLOOKUP($B11,MP,69,FALSE)," "))))</f>
        <v>0</v>
      </c>
      <c r="M11" s="188">
        <f>IF($O$5=2016,VLOOKUP($B11,MP,31,FALSE),IF($O$5=2017,VLOOKUP($B11,MP,44,FALSE),IF($O$5=2018,VLOOKUP($B11,MP,57,FALSE),IF($O$5=2019,VLOOKUP($B11,MP,70,FALSE)," "))))</f>
        <v>0</v>
      </c>
      <c r="N11" s="188">
        <f>IF($O$5=2016,VLOOKUP($B11,MP,32,FALSE),IF($O$5=2017,VLOOKUP($B11,MP,45,FALSE),IF($O$5=2018,VLOOKUP($B11,MP,58,FALSE),IF($O$5=2019,VLOOKUP($B11,MP,71,FALSE)," "))))</f>
        <v>0</v>
      </c>
      <c r="O11" s="188">
        <f>IF($O$5=2016,VLOOKUP($B11,MP,33,FALSE),IF($O$5=2017,VLOOKUP($B11,MP,46,FALSE),IF($O$5=2018,VLOOKUP($B11,MP,59,FALSE),IF($O$5=2019,VLOOKUP($B11,MP,72,FALSE)," "))))</f>
        <v>0</v>
      </c>
      <c r="P11" s="188">
        <f>IF($O$5=2016,VLOOKUP($B11,MP,34,FALSE),IF($O$5=2017,VLOOKUP($B11,MP,47,FALSE),IF($O$5=2018,VLOOKUP($B11,MP,60,FALSE),IF($O$5=2019,VLOOKUP($B11,MP,73,FALSE)," "))))</f>
        <v>0</v>
      </c>
      <c r="Q11" s="188">
        <f>IF($O$5=2016,VLOOKUP($B11,MP,35,FALSE),IF($O$5=2017,VLOOKUP($B11,MP,48,FALSE),IF($O$5=2018,VLOOKUP($B11,MP,61,FALSE),IF($O$5=2019,VLOOKUP($B11,MP,74,FALSE)," "))))</f>
        <v>0</v>
      </c>
      <c r="R11" s="21"/>
    </row>
    <row r="12" spans="1:19" s="3" customFormat="1" ht="15" x14ac:dyDescent="0.2">
      <c r="A12" s="745"/>
      <c r="B12" s="745"/>
      <c r="C12" s="748"/>
      <c r="D12" s="8" t="s">
        <v>64</v>
      </c>
      <c r="E12" s="451">
        <f>SUM(F12:Q12)</f>
        <v>23000000</v>
      </c>
      <c r="F12" s="612">
        <v>23000000</v>
      </c>
      <c r="G12" s="612"/>
      <c r="H12" s="612"/>
      <c r="I12" s="612"/>
      <c r="J12" s="612"/>
      <c r="K12" s="612"/>
      <c r="L12" s="612"/>
      <c r="M12" s="612"/>
      <c r="N12" s="612"/>
      <c r="O12" s="612"/>
      <c r="P12" s="612"/>
      <c r="Q12" s="612"/>
      <c r="R12" s="613"/>
    </row>
    <row r="13" spans="1:19" s="3" customFormat="1" ht="15" x14ac:dyDescent="0.2">
      <c r="A13" s="745"/>
      <c r="B13" s="745"/>
      <c r="C13" s="748"/>
      <c r="D13" s="5" t="s">
        <v>65</v>
      </c>
      <c r="E13" s="452">
        <f t="shared" ref="E13:R13" si="0">E12*100/E11</f>
        <v>100</v>
      </c>
      <c r="F13" s="452">
        <f t="shared" si="0"/>
        <v>100</v>
      </c>
      <c r="G13" s="452" t="e">
        <f t="shared" si="0"/>
        <v>#DIV/0!</v>
      </c>
      <c r="H13" s="452" t="e">
        <f t="shared" si="0"/>
        <v>#DIV/0!</v>
      </c>
      <c r="I13" s="452" t="e">
        <f t="shared" si="0"/>
        <v>#DIV/0!</v>
      </c>
      <c r="J13" s="452" t="e">
        <f t="shared" si="0"/>
        <v>#DIV/0!</v>
      </c>
      <c r="K13" s="452" t="e">
        <f t="shared" si="0"/>
        <v>#DIV/0!</v>
      </c>
      <c r="L13" s="452" t="e">
        <f t="shared" si="0"/>
        <v>#DIV/0!</v>
      </c>
      <c r="M13" s="452" t="e">
        <f t="shared" si="0"/>
        <v>#DIV/0!</v>
      </c>
      <c r="N13" s="452" t="e">
        <f t="shared" si="0"/>
        <v>#DIV/0!</v>
      </c>
      <c r="O13" s="452" t="e">
        <f t="shared" si="0"/>
        <v>#DIV/0!</v>
      </c>
      <c r="P13" s="452" t="e">
        <f t="shared" si="0"/>
        <v>#DIV/0!</v>
      </c>
      <c r="Q13" s="452" t="e">
        <f t="shared" si="0"/>
        <v>#DIV/0!</v>
      </c>
      <c r="R13" s="453" t="e">
        <f t="shared" si="0"/>
        <v>#DIV/0!</v>
      </c>
    </row>
    <row r="14" spans="1:19" s="3" customFormat="1" ht="15" x14ac:dyDescent="0.2">
      <c r="A14" s="745"/>
      <c r="B14" s="745"/>
      <c r="C14" s="748"/>
      <c r="D14" s="8" t="s">
        <v>66</v>
      </c>
      <c r="E14" s="451">
        <f>SUM(F14:Q14)</f>
        <v>23000000</v>
      </c>
      <c r="F14" s="499">
        <v>23000000</v>
      </c>
      <c r="G14" s="499"/>
      <c r="H14" s="499"/>
      <c r="I14" s="499"/>
      <c r="J14" s="499"/>
      <c r="K14" s="499"/>
      <c r="L14" s="499"/>
      <c r="M14" s="499"/>
      <c r="N14" s="499"/>
      <c r="O14" s="499"/>
      <c r="P14" s="499"/>
      <c r="Q14" s="499"/>
      <c r="R14" s="500"/>
    </row>
    <row r="15" spans="1:19" s="3" customFormat="1" ht="15" x14ac:dyDescent="0.2">
      <c r="A15" s="745"/>
      <c r="B15" s="745"/>
      <c r="C15" s="748"/>
      <c r="D15" s="5" t="s">
        <v>67</v>
      </c>
      <c r="E15" s="452">
        <f t="shared" ref="E15:R15" si="1">E14*100/E11</f>
        <v>100</v>
      </c>
      <c r="F15" s="452">
        <f t="shared" si="1"/>
        <v>100</v>
      </c>
      <c r="G15" s="452" t="e">
        <f t="shared" si="1"/>
        <v>#DIV/0!</v>
      </c>
      <c r="H15" s="452" t="e">
        <f t="shared" si="1"/>
        <v>#DIV/0!</v>
      </c>
      <c r="I15" s="452" t="e">
        <f t="shared" si="1"/>
        <v>#DIV/0!</v>
      </c>
      <c r="J15" s="452" t="e">
        <f t="shared" si="1"/>
        <v>#DIV/0!</v>
      </c>
      <c r="K15" s="452" t="e">
        <f t="shared" si="1"/>
        <v>#DIV/0!</v>
      </c>
      <c r="L15" s="452" t="e">
        <f t="shared" si="1"/>
        <v>#DIV/0!</v>
      </c>
      <c r="M15" s="452" t="e">
        <f t="shared" si="1"/>
        <v>#DIV/0!</v>
      </c>
      <c r="N15" s="452" t="e">
        <f t="shared" si="1"/>
        <v>#DIV/0!</v>
      </c>
      <c r="O15" s="452" t="e">
        <f t="shared" si="1"/>
        <v>#DIV/0!</v>
      </c>
      <c r="P15" s="452" t="e">
        <f t="shared" si="1"/>
        <v>#DIV/0!</v>
      </c>
      <c r="Q15" s="452" t="e">
        <f t="shared" si="1"/>
        <v>#DIV/0!</v>
      </c>
      <c r="R15" s="453" t="e">
        <f t="shared" si="1"/>
        <v>#DIV/0!</v>
      </c>
    </row>
    <row r="16" spans="1:19" s="3" customFormat="1" ht="15" x14ac:dyDescent="0.2">
      <c r="A16" s="745"/>
      <c r="B16" s="745"/>
      <c r="C16" s="748"/>
      <c r="D16" s="7" t="s">
        <v>68</v>
      </c>
      <c r="E16" s="451">
        <f>SUM(F16:Q16)</f>
        <v>0</v>
      </c>
      <c r="F16" s="499">
        <v>0</v>
      </c>
      <c r="G16" s="499"/>
      <c r="H16" s="499"/>
      <c r="I16" s="499"/>
      <c r="J16" s="499"/>
      <c r="K16" s="499"/>
      <c r="L16" s="499"/>
      <c r="M16" s="499"/>
      <c r="N16" s="499"/>
      <c r="O16" s="499"/>
      <c r="P16" s="499"/>
      <c r="Q16" s="499"/>
      <c r="R16" s="500"/>
    </row>
    <row r="17" spans="1:18" s="3" customFormat="1" ht="15" x14ac:dyDescent="0.2">
      <c r="A17" s="745"/>
      <c r="B17" s="745"/>
      <c r="C17" s="748"/>
      <c r="D17" s="5" t="s">
        <v>69</v>
      </c>
      <c r="E17" s="452">
        <f t="shared" ref="E17:R17" si="2">E16*100/E14</f>
        <v>0</v>
      </c>
      <c r="F17" s="452">
        <f t="shared" si="2"/>
        <v>0</v>
      </c>
      <c r="G17" s="452" t="e">
        <f t="shared" si="2"/>
        <v>#DIV/0!</v>
      </c>
      <c r="H17" s="452" t="e">
        <f t="shared" si="2"/>
        <v>#DIV/0!</v>
      </c>
      <c r="I17" s="452" t="e">
        <f t="shared" si="2"/>
        <v>#DIV/0!</v>
      </c>
      <c r="J17" s="452" t="e">
        <f t="shared" si="2"/>
        <v>#DIV/0!</v>
      </c>
      <c r="K17" s="452" t="e">
        <f t="shared" si="2"/>
        <v>#DIV/0!</v>
      </c>
      <c r="L17" s="452" t="e">
        <f t="shared" si="2"/>
        <v>#DIV/0!</v>
      </c>
      <c r="M17" s="452" t="e">
        <f t="shared" si="2"/>
        <v>#DIV/0!</v>
      </c>
      <c r="N17" s="452" t="e">
        <f t="shared" si="2"/>
        <v>#DIV/0!</v>
      </c>
      <c r="O17" s="452" t="e">
        <f t="shared" si="2"/>
        <v>#DIV/0!</v>
      </c>
      <c r="P17" s="452" t="e">
        <f t="shared" si="2"/>
        <v>#DIV/0!</v>
      </c>
      <c r="Q17" s="452" t="e">
        <f t="shared" si="2"/>
        <v>#DIV/0!</v>
      </c>
      <c r="R17" s="453" t="e">
        <f t="shared" si="2"/>
        <v>#DIV/0!</v>
      </c>
    </row>
    <row r="18" spans="1:18" s="3" customFormat="1" ht="15.75" thickBot="1" x14ac:dyDescent="0.25">
      <c r="A18" s="746"/>
      <c r="B18" s="746"/>
      <c r="C18" s="749"/>
      <c r="D18" s="6" t="s">
        <v>70</v>
      </c>
      <c r="E18" s="454">
        <f t="shared" ref="E18:R18" si="3">E16*100/E11</f>
        <v>0</v>
      </c>
      <c r="F18" s="454">
        <f t="shared" si="3"/>
        <v>0</v>
      </c>
      <c r="G18" s="454" t="e">
        <f t="shared" si="3"/>
        <v>#DIV/0!</v>
      </c>
      <c r="H18" s="454" t="e">
        <f t="shared" si="3"/>
        <v>#DIV/0!</v>
      </c>
      <c r="I18" s="454" t="e">
        <f t="shared" si="3"/>
        <v>#DIV/0!</v>
      </c>
      <c r="J18" s="454" t="e">
        <f t="shared" si="3"/>
        <v>#DIV/0!</v>
      </c>
      <c r="K18" s="454" t="e">
        <f t="shared" si="3"/>
        <v>#DIV/0!</v>
      </c>
      <c r="L18" s="454" t="e">
        <f t="shared" si="3"/>
        <v>#DIV/0!</v>
      </c>
      <c r="M18" s="454" t="e">
        <f t="shared" si="3"/>
        <v>#DIV/0!</v>
      </c>
      <c r="N18" s="454" t="e">
        <f t="shared" si="3"/>
        <v>#DIV/0!</v>
      </c>
      <c r="O18" s="454" t="e">
        <f t="shared" si="3"/>
        <v>#DIV/0!</v>
      </c>
      <c r="P18" s="454" t="e">
        <f t="shared" si="3"/>
        <v>#DIV/0!</v>
      </c>
      <c r="Q18" s="454" t="e">
        <f t="shared" si="3"/>
        <v>#DIV/0!</v>
      </c>
      <c r="R18" s="455" t="e">
        <f t="shared" si="3"/>
        <v>#DIV/0!</v>
      </c>
    </row>
    <row r="19" spans="1:18" ht="15" x14ac:dyDescent="0.2">
      <c r="A19" s="744">
        <v>2</v>
      </c>
      <c r="B19" s="744" t="str">
        <f>'PI. MP. Avance'!B16</f>
        <v>MP105010102</v>
      </c>
      <c r="C19" s="747" t="str">
        <f>'PI. MP. Avance'!C16</f>
        <v>Fortalecer en el 100% de los Municipios del Departamento el proceso de socialización e interiorización de la Política Pública de LGBTI, en el periodo de Gobierno.</v>
      </c>
      <c r="D19" s="4" t="s">
        <v>63</v>
      </c>
      <c r="E19" s="21">
        <f>SUM(F19:Q19)</f>
        <v>30000000</v>
      </c>
      <c r="F19" s="188">
        <f>IF($O$5=2016,VLOOKUP($B19,MP,24,FALSE),IF($O$5=2017,VLOOKUP($B19,MP,37,FALSE),IF($O$5=2018,VLOOKUP($B19,MP,50,FALSE),IF($O$5=2019,VLOOKUP($B19,MP,63,FALSE)," "))))</f>
        <v>30000000</v>
      </c>
      <c r="G19" s="188">
        <f>IF($O$5=2016,VLOOKUP($B19,MP,25,FALSE),IF($O$5=2017,VLOOKUP($B19,MP,38,FALSE),IF($O$5=2018,VLOOKUP($B19,MP,51,FALSE),IF($O$5=2019,VLOOKUP($B19,MP,64,FALSE)," "))))</f>
        <v>0</v>
      </c>
      <c r="H19" s="188">
        <f>IF($O$5=2016,VLOOKUP($B19,MP,26,FALSE),IF($O$5=2017,VLOOKUP($B19,MP,39,FALSE),IF($O$5=2018,VLOOKUP($B19,MP,52,FALSE),IF($O$5=2019,VLOOKUP($B19,MP,65,FALSE)," "))))</f>
        <v>0</v>
      </c>
      <c r="I19" s="188">
        <f>IF($O$5=2016,VLOOKUP($B19,MP,27,FALSE),IF($O$5=2017,VLOOKUP($B19,MP,40,FALSE),IF($O$5=2018,VLOOKUP($B19,MP,53,FALSE),IF($O$5=2019,VLOOKUP($B19,MP,66,FALSE)," "))))</f>
        <v>0</v>
      </c>
      <c r="J19" s="188">
        <f>IF($O$5=2016,VLOOKUP($B19,MP,28,FALSE),IF($O$5=2017,VLOOKUP($B19,MP,41,FALSE),IF($O$5=2018,VLOOKUP($B19,MP,54,FALSE),IF($O$5=2019,VLOOKUP($B19,MP,67,FALSE)," "))))</f>
        <v>0</v>
      </c>
      <c r="K19" s="188">
        <f>IF($O$5=2016,VLOOKUP($B19,MP,29,FALSE),IF($O$5=2017,VLOOKUP($B19,MP,42,FALSE),IF($O$5=2018,VLOOKUP($B19,MP,55,FALSE),IF($O$5=2019,VLOOKUP($B19,MP,68,FALSE)," "))))</f>
        <v>0</v>
      </c>
      <c r="L19" s="188">
        <f>IF($O$5=2016,VLOOKUP($B19,MP,30,FALSE),IF($O$5=2017,VLOOKUP($B19,MP,43,FALSE),IF($O$5=2018,VLOOKUP($B19,MP,56,FALSE),IF($O$5=2019,VLOOKUP($B19,MP,69,FALSE)," "))))</f>
        <v>0</v>
      </c>
      <c r="M19" s="188">
        <f>IF($O$5=2016,VLOOKUP($B19,MP,31,FALSE),IF($O$5=2017,VLOOKUP($B19,MP,44,FALSE),IF($O$5=2018,VLOOKUP($B19,MP,57,FALSE),IF($O$5=2019,VLOOKUP($B19,MP,70,FALSE)," "))))</f>
        <v>0</v>
      </c>
      <c r="N19" s="188">
        <f>IF($O$5=2016,VLOOKUP($B19,MP,32,FALSE),IF($O$5=2017,VLOOKUP($B19,MP,45,FALSE),IF($O$5=2018,VLOOKUP($B19,MP,58,FALSE),IF($O$5=2019,VLOOKUP($B19,MP,71,FALSE)," "))))</f>
        <v>0</v>
      </c>
      <c r="O19" s="188">
        <f>IF($O$5=2016,VLOOKUP($B19,MP,33,FALSE),IF($O$5=2017,VLOOKUP($B19,MP,46,FALSE),IF($O$5=2018,VLOOKUP($B19,MP,59,FALSE),IF($O$5=2019,VLOOKUP($B19,MP,72,FALSE)," "))))</f>
        <v>0</v>
      </c>
      <c r="P19" s="188">
        <f>IF($O$5=2016,VLOOKUP($B19,MP,34,FALSE),IF($O$5=2017,VLOOKUP($B19,MP,47,FALSE),IF($O$5=2018,VLOOKUP($B19,MP,60,FALSE),IF($O$5=2019,VLOOKUP($B19,MP,73,FALSE)," "))))</f>
        <v>0</v>
      </c>
      <c r="Q19" s="188">
        <f>IF($O$5=2016,VLOOKUP($B19,MP,35,FALSE),IF($O$5=2017,VLOOKUP($B19,MP,48,FALSE),IF($O$5=2018,VLOOKUP($B19,MP,61,FALSE),IF($O$5=2019,VLOOKUP($B19,MP,74,FALSE)," "))))</f>
        <v>0</v>
      </c>
      <c r="R19" s="22"/>
    </row>
    <row r="20" spans="1:18" ht="15" x14ac:dyDescent="0.2">
      <c r="A20" s="745"/>
      <c r="B20" s="745"/>
      <c r="C20" s="748"/>
      <c r="D20" s="8" t="s">
        <v>64</v>
      </c>
      <c r="E20" s="451">
        <f>SUM(F20:Q20)</f>
        <v>30000000</v>
      </c>
      <c r="F20" s="612">
        <v>30000000</v>
      </c>
      <c r="G20" s="612"/>
      <c r="H20" s="612"/>
      <c r="I20" s="612"/>
      <c r="J20" s="612"/>
      <c r="K20" s="612"/>
      <c r="L20" s="612"/>
      <c r="M20" s="612"/>
      <c r="N20" s="612"/>
      <c r="O20" s="612"/>
      <c r="P20" s="612"/>
      <c r="Q20" s="612"/>
      <c r="R20" s="613"/>
    </row>
    <row r="21" spans="1:18" ht="15" x14ac:dyDescent="0.2">
      <c r="A21" s="745"/>
      <c r="B21" s="745"/>
      <c r="C21" s="748"/>
      <c r="D21" s="5" t="s">
        <v>65</v>
      </c>
      <c r="E21" s="452">
        <f t="shared" ref="E21:R21" si="4">E20*100/E19</f>
        <v>100</v>
      </c>
      <c r="F21" s="452">
        <f t="shared" si="4"/>
        <v>100</v>
      </c>
      <c r="G21" s="452" t="e">
        <f t="shared" si="4"/>
        <v>#DIV/0!</v>
      </c>
      <c r="H21" s="452" t="e">
        <f t="shared" si="4"/>
        <v>#DIV/0!</v>
      </c>
      <c r="I21" s="452" t="e">
        <f t="shared" si="4"/>
        <v>#DIV/0!</v>
      </c>
      <c r="J21" s="452" t="e">
        <f t="shared" si="4"/>
        <v>#DIV/0!</v>
      </c>
      <c r="K21" s="452" t="e">
        <f t="shared" si="4"/>
        <v>#DIV/0!</v>
      </c>
      <c r="L21" s="452" t="e">
        <f t="shared" si="4"/>
        <v>#DIV/0!</v>
      </c>
      <c r="M21" s="452" t="e">
        <f t="shared" si="4"/>
        <v>#DIV/0!</v>
      </c>
      <c r="N21" s="452" t="e">
        <f t="shared" si="4"/>
        <v>#DIV/0!</v>
      </c>
      <c r="O21" s="452" t="e">
        <f t="shared" si="4"/>
        <v>#DIV/0!</v>
      </c>
      <c r="P21" s="452" t="e">
        <f t="shared" si="4"/>
        <v>#DIV/0!</v>
      </c>
      <c r="Q21" s="452" t="e">
        <f t="shared" si="4"/>
        <v>#DIV/0!</v>
      </c>
      <c r="R21" s="453" t="e">
        <f t="shared" si="4"/>
        <v>#DIV/0!</v>
      </c>
    </row>
    <row r="22" spans="1:18" ht="15" x14ac:dyDescent="0.2">
      <c r="A22" s="745"/>
      <c r="B22" s="745"/>
      <c r="C22" s="748"/>
      <c r="D22" s="8" t="s">
        <v>66</v>
      </c>
      <c r="E22" s="451">
        <f>SUM(F22:Q22)</f>
        <v>30000000</v>
      </c>
      <c r="F22" s="499">
        <v>30000000</v>
      </c>
      <c r="G22" s="499"/>
      <c r="H22" s="499"/>
      <c r="I22" s="499"/>
      <c r="J22" s="499"/>
      <c r="K22" s="499"/>
      <c r="L22" s="499"/>
      <c r="M22" s="499"/>
      <c r="N22" s="499"/>
      <c r="O22" s="499"/>
      <c r="P22" s="499"/>
      <c r="Q22" s="499"/>
      <c r="R22" s="500"/>
    </row>
    <row r="23" spans="1:18" ht="15" x14ac:dyDescent="0.2">
      <c r="A23" s="745"/>
      <c r="B23" s="745"/>
      <c r="C23" s="748"/>
      <c r="D23" s="5" t="s">
        <v>67</v>
      </c>
      <c r="E23" s="452">
        <f t="shared" ref="E23:R23" si="5">E22*100/E19</f>
        <v>100</v>
      </c>
      <c r="F23" s="452">
        <f t="shared" si="5"/>
        <v>100</v>
      </c>
      <c r="G23" s="452" t="e">
        <f t="shared" si="5"/>
        <v>#DIV/0!</v>
      </c>
      <c r="H23" s="452" t="e">
        <f t="shared" si="5"/>
        <v>#DIV/0!</v>
      </c>
      <c r="I23" s="452" t="e">
        <f t="shared" si="5"/>
        <v>#DIV/0!</v>
      </c>
      <c r="J23" s="452" t="e">
        <f t="shared" si="5"/>
        <v>#DIV/0!</v>
      </c>
      <c r="K23" s="452" t="e">
        <f t="shared" si="5"/>
        <v>#DIV/0!</v>
      </c>
      <c r="L23" s="452" t="e">
        <f t="shared" si="5"/>
        <v>#DIV/0!</v>
      </c>
      <c r="M23" s="452" t="e">
        <f t="shared" si="5"/>
        <v>#DIV/0!</v>
      </c>
      <c r="N23" s="452" t="e">
        <f t="shared" si="5"/>
        <v>#DIV/0!</v>
      </c>
      <c r="O23" s="452" t="e">
        <f t="shared" si="5"/>
        <v>#DIV/0!</v>
      </c>
      <c r="P23" s="452" t="e">
        <f t="shared" si="5"/>
        <v>#DIV/0!</v>
      </c>
      <c r="Q23" s="452" t="e">
        <f t="shared" si="5"/>
        <v>#DIV/0!</v>
      </c>
      <c r="R23" s="453" t="e">
        <f t="shared" si="5"/>
        <v>#DIV/0!</v>
      </c>
    </row>
    <row r="24" spans="1:18" ht="15" x14ac:dyDescent="0.2">
      <c r="A24" s="745"/>
      <c r="B24" s="745"/>
      <c r="C24" s="748"/>
      <c r="D24" s="7" t="s">
        <v>68</v>
      </c>
      <c r="E24" s="344">
        <f>SUM(F24:Q24)</f>
        <v>24000000</v>
      </c>
      <c r="F24" s="590">
        <v>24000000</v>
      </c>
      <c r="G24" s="499"/>
      <c r="H24" s="499"/>
      <c r="I24" s="499"/>
      <c r="J24" s="499"/>
      <c r="K24" s="499"/>
      <c r="L24" s="499"/>
      <c r="M24" s="499"/>
      <c r="N24" s="499"/>
      <c r="O24" s="499"/>
      <c r="P24" s="499"/>
      <c r="Q24" s="499"/>
      <c r="R24" s="500"/>
    </row>
    <row r="25" spans="1:18" ht="15" x14ac:dyDescent="0.2">
      <c r="A25" s="745"/>
      <c r="B25" s="745"/>
      <c r="C25" s="748"/>
      <c r="D25" s="5" t="s">
        <v>69</v>
      </c>
      <c r="E25" s="452">
        <f t="shared" ref="E25:R25" si="6">E24*100/E22</f>
        <v>80</v>
      </c>
      <c r="F25" s="452">
        <f t="shared" si="6"/>
        <v>80</v>
      </c>
      <c r="G25" s="452" t="e">
        <f t="shared" si="6"/>
        <v>#DIV/0!</v>
      </c>
      <c r="H25" s="452" t="e">
        <f t="shared" si="6"/>
        <v>#DIV/0!</v>
      </c>
      <c r="I25" s="452" t="e">
        <f t="shared" si="6"/>
        <v>#DIV/0!</v>
      </c>
      <c r="J25" s="452" t="e">
        <f t="shared" si="6"/>
        <v>#DIV/0!</v>
      </c>
      <c r="K25" s="452" t="e">
        <f t="shared" si="6"/>
        <v>#DIV/0!</v>
      </c>
      <c r="L25" s="452" t="e">
        <f t="shared" si="6"/>
        <v>#DIV/0!</v>
      </c>
      <c r="M25" s="452" t="e">
        <f t="shared" si="6"/>
        <v>#DIV/0!</v>
      </c>
      <c r="N25" s="452" t="e">
        <f t="shared" si="6"/>
        <v>#DIV/0!</v>
      </c>
      <c r="O25" s="452" t="e">
        <f t="shared" si="6"/>
        <v>#DIV/0!</v>
      </c>
      <c r="P25" s="452" t="e">
        <f t="shared" si="6"/>
        <v>#DIV/0!</v>
      </c>
      <c r="Q25" s="452" t="e">
        <f t="shared" si="6"/>
        <v>#DIV/0!</v>
      </c>
      <c r="R25" s="453" t="e">
        <f t="shared" si="6"/>
        <v>#DIV/0!</v>
      </c>
    </row>
    <row r="26" spans="1:18" ht="15.75" thickBot="1" x14ac:dyDescent="0.25">
      <c r="A26" s="746"/>
      <c r="B26" s="746"/>
      <c r="C26" s="749"/>
      <c r="D26" s="6" t="s">
        <v>70</v>
      </c>
      <c r="E26" s="454">
        <f t="shared" ref="E26:R26" si="7">E24*100/E19</f>
        <v>80</v>
      </c>
      <c r="F26" s="454">
        <f t="shared" si="7"/>
        <v>80</v>
      </c>
      <c r="G26" s="454" t="e">
        <f t="shared" si="7"/>
        <v>#DIV/0!</v>
      </c>
      <c r="H26" s="454" t="e">
        <f t="shared" si="7"/>
        <v>#DIV/0!</v>
      </c>
      <c r="I26" s="454" t="e">
        <f t="shared" si="7"/>
        <v>#DIV/0!</v>
      </c>
      <c r="J26" s="454" t="e">
        <f t="shared" si="7"/>
        <v>#DIV/0!</v>
      </c>
      <c r="K26" s="454" t="e">
        <f t="shared" si="7"/>
        <v>#DIV/0!</v>
      </c>
      <c r="L26" s="454" t="e">
        <f t="shared" si="7"/>
        <v>#DIV/0!</v>
      </c>
      <c r="M26" s="454" t="e">
        <f t="shared" si="7"/>
        <v>#DIV/0!</v>
      </c>
      <c r="N26" s="454" t="e">
        <f t="shared" si="7"/>
        <v>#DIV/0!</v>
      </c>
      <c r="O26" s="454" t="e">
        <f t="shared" si="7"/>
        <v>#DIV/0!</v>
      </c>
      <c r="P26" s="454" t="e">
        <f t="shared" si="7"/>
        <v>#DIV/0!</v>
      </c>
      <c r="Q26" s="454" t="e">
        <f t="shared" si="7"/>
        <v>#DIV/0!</v>
      </c>
      <c r="R26" s="455" t="e">
        <f t="shared" si="7"/>
        <v>#DIV/0!</v>
      </c>
    </row>
    <row r="27" spans="1:18" ht="15" x14ac:dyDescent="0.2">
      <c r="A27" s="744">
        <v>3</v>
      </c>
      <c r="B27" s="744" t="str">
        <f>'PI. MP. Avance'!B21</f>
        <v>MP105010201</v>
      </c>
      <c r="C27" s="747" t="str">
        <f>'PI. MP. Avance'!C21</f>
        <v>Realizar Dos (2) EXPO LGBTI, durante el cuatrienio.</v>
      </c>
      <c r="D27" s="4" t="s">
        <v>63</v>
      </c>
      <c r="E27" s="21">
        <f>SUM(F27:Q27)</f>
        <v>0</v>
      </c>
      <c r="F27" s="188">
        <f>IF($O$5=2016,VLOOKUP($B27,MP,24,FALSE),IF($O$5=2017,VLOOKUP($B27,MP,37,FALSE),IF($O$5=2018,VLOOKUP($B27,MP,50,FALSE),IF($O$5=2019,VLOOKUP($B27,MP,63,FALSE)," "))))</f>
        <v>0</v>
      </c>
      <c r="G27" s="188">
        <f>IF($O$5=2016,VLOOKUP($B27,MP,25,FALSE),IF($O$5=2017,VLOOKUP($B27,MP,38,FALSE),IF($O$5=2018,VLOOKUP($B27,MP,51,FALSE),IF($O$5=2019,VLOOKUP($B27,MP,64,FALSE)," "))))</f>
        <v>0</v>
      </c>
      <c r="H27" s="188">
        <f>IF($O$5=2016,VLOOKUP($B27,MP,26,FALSE),IF($O$5=2017,VLOOKUP($B27,MP,39,FALSE),IF($O$5=2018,VLOOKUP($B27,MP,52,FALSE),IF($O$5=2019,VLOOKUP($B27,MP,65,FALSE)," "))))</f>
        <v>0</v>
      </c>
      <c r="I27" s="188">
        <f>IF($O$5=2016,VLOOKUP($B27,MP,27,FALSE),IF($O$5=2017,VLOOKUP($B27,MP,40,FALSE),IF($O$5=2018,VLOOKUP($B27,MP,53,FALSE),IF($O$5=2019,VLOOKUP($B27,MP,66,FALSE)," "))))</f>
        <v>0</v>
      </c>
      <c r="J27" s="188">
        <f>IF($O$5=2016,VLOOKUP($B27,MP,28,FALSE),IF($O$5=2017,VLOOKUP($B27,MP,41,FALSE),IF($O$5=2018,VLOOKUP($B27,MP,54,FALSE),IF($O$5=2019,VLOOKUP($B27,MP,67,FALSE)," "))))</f>
        <v>0</v>
      </c>
      <c r="K27" s="188">
        <f>IF($O$5=2016,VLOOKUP($B27,MP,29,FALSE),IF($O$5=2017,VLOOKUP($B27,MP,42,FALSE),IF($O$5=2018,VLOOKUP($B27,MP,55,FALSE),IF($O$5=2019,VLOOKUP($B27,MP,68,FALSE)," "))))</f>
        <v>0</v>
      </c>
      <c r="L27" s="188">
        <f>IF($O$5=2016,VLOOKUP($B27,MP,30,FALSE),IF($O$5=2017,VLOOKUP($B27,MP,43,FALSE),IF($O$5=2018,VLOOKUP($B27,MP,56,FALSE),IF($O$5=2019,VLOOKUP($B27,MP,69,FALSE)," "))))</f>
        <v>0</v>
      </c>
      <c r="M27" s="188">
        <f>IF($O$5=2016,VLOOKUP($B27,MP,31,FALSE),IF($O$5=2017,VLOOKUP($B27,MP,44,FALSE),IF($O$5=2018,VLOOKUP($B27,MP,57,FALSE),IF($O$5=2019,VLOOKUP($B27,MP,70,FALSE)," "))))</f>
        <v>0</v>
      </c>
      <c r="N27" s="188">
        <f>IF($O$5=2016,VLOOKUP($B27,MP,32,FALSE),IF($O$5=2017,VLOOKUP($B27,MP,45,FALSE),IF($O$5=2018,VLOOKUP($B27,MP,58,FALSE),IF($O$5=2019,VLOOKUP($B27,MP,71,FALSE)," "))))</f>
        <v>0</v>
      </c>
      <c r="O27" s="188">
        <f>IF($O$5=2016,VLOOKUP($B27,MP,33,FALSE),IF($O$5=2017,VLOOKUP($B27,MP,46,FALSE),IF($O$5=2018,VLOOKUP($B27,MP,59,FALSE),IF($O$5=2019,VLOOKUP($B27,MP,72,FALSE)," "))))</f>
        <v>0</v>
      </c>
      <c r="P27" s="188">
        <f>IF($O$5=2016,VLOOKUP($B27,MP,34,FALSE),IF($O$5=2017,VLOOKUP($B27,MP,47,FALSE),IF($O$5=2018,VLOOKUP($B27,MP,60,FALSE),IF($O$5=2019,VLOOKUP($B27,MP,73,FALSE)," "))))</f>
        <v>0</v>
      </c>
      <c r="Q27" s="188">
        <f>IF($O$5=2016,VLOOKUP($B27,MP,35,FALSE),IF($O$5=2017,VLOOKUP($B27,MP,48,FALSE),IF($O$5=2018,VLOOKUP($B27,MP,61,FALSE),IF($O$5=2019,VLOOKUP($B27,MP,74,FALSE)," "))))</f>
        <v>0</v>
      </c>
      <c r="R27" s="22"/>
    </row>
    <row r="28" spans="1:18" ht="15" x14ac:dyDescent="0.2">
      <c r="A28" s="745"/>
      <c r="B28" s="745"/>
      <c r="C28" s="748"/>
      <c r="D28" s="8" t="s">
        <v>64</v>
      </c>
      <c r="E28" s="451">
        <f>SUM(F28:Q28)</f>
        <v>0</v>
      </c>
      <c r="F28" s="612">
        <v>0</v>
      </c>
      <c r="G28" s="612"/>
      <c r="H28" s="612"/>
      <c r="I28" s="612"/>
      <c r="J28" s="612"/>
      <c r="K28" s="612"/>
      <c r="L28" s="612"/>
      <c r="M28" s="612"/>
      <c r="N28" s="612"/>
      <c r="O28" s="612"/>
      <c r="P28" s="612"/>
      <c r="Q28" s="612"/>
      <c r="R28" s="613">
        <v>0</v>
      </c>
    </row>
    <row r="29" spans="1:18" ht="15" x14ac:dyDescent="0.2">
      <c r="A29" s="745"/>
      <c r="B29" s="745"/>
      <c r="C29" s="748"/>
      <c r="D29" s="5" t="s">
        <v>65</v>
      </c>
      <c r="E29" s="452" t="e">
        <f t="shared" ref="E29:R29" si="8">E28*100/E27</f>
        <v>#DIV/0!</v>
      </c>
      <c r="F29" s="452" t="e">
        <f t="shared" si="8"/>
        <v>#DIV/0!</v>
      </c>
      <c r="G29" s="452" t="e">
        <f t="shared" si="8"/>
        <v>#DIV/0!</v>
      </c>
      <c r="H29" s="452" t="e">
        <f t="shared" si="8"/>
        <v>#DIV/0!</v>
      </c>
      <c r="I29" s="452" t="e">
        <f t="shared" si="8"/>
        <v>#DIV/0!</v>
      </c>
      <c r="J29" s="452" t="e">
        <f t="shared" si="8"/>
        <v>#DIV/0!</v>
      </c>
      <c r="K29" s="452" t="e">
        <f t="shared" si="8"/>
        <v>#DIV/0!</v>
      </c>
      <c r="L29" s="452" t="e">
        <f t="shared" si="8"/>
        <v>#DIV/0!</v>
      </c>
      <c r="M29" s="452" t="e">
        <f t="shared" si="8"/>
        <v>#DIV/0!</v>
      </c>
      <c r="N29" s="452" t="e">
        <f t="shared" si="8"/>
        <v>#DIV/0!</v>
      </c>
      <c r="O29" s="452" t="e">
        <f t="shared" si="8"/>
        <v>#DIV/0!</v>
      </c>
      <c r="P29" s="452" t="e">
        <f t="shared" si="8"/>
        <v>#DIV/0!</v>
      </c>
      <c r="Q29" s="452" t="e">
        <f t="shared" si="8"/>
        <v>#DIV/0!</v>
      </c>
      <c r="R29" s="453" t="e">
        <f t="shared" si="8"/>
        <v>#DIV/0!</v>
      </c>
    </row>
    <row r="30" spans="1:18" ht="15" x14ac:dyDescent="0.2">
      <c r="A30" s="745"/>
      <c r="B30" s="745"/>
      <c r="C30" s="748"/>
      <c r="D30" s="8" t="s">
        <v>66</v>
      </c>
      <c r="E30" s="451">
        <f>SUM(F30:Q30)</f>
        <v>0</v>
      </c>
      <c r="F30" s="499">
        <v>0</v>
      </c>
      <c r="G30" s="499"/>
      <c r="H30" s="499"/>
      <c r="I30" s="499"/>
      <c r="J30" s="499"/>
      <c r="K30" s="499"/>
      <c r="L30" s="499"/>
      <c r="M30" s="499"/>
      <c r="N30" s="499"/>
      <c r="O30" s="499"/>
      <c r="P30" s="499"/>
      <c r="Q30" s="499"/>
      <c r="R30" s="500">
        <v>10000000</v>
      </c>
    </row>
    <row r="31" spans="1:18" ht="15" x14ac:dyDescent="0.2">
      <c r="A31" s="745"/>
      <c r="B31" s="745"/>
      <c r="C31" s="748"/>
      <c r="D31" s="5" t="s">
        <v>67</v>
      </c>
      <c r="E31" s="452" t="e">
        <f t="shared" ref="E31:R31" si="9">E30*100/E27</f>
        <v>#DIV/0!</v>
      </c>
      <c r="F31" s="452" t="e">
        <f t="shared" si="9"/>
        <v>#DIV/0!</v>
      </c>
      <c r="G31" s="452" t="e">
        <f t="shared" si="9"/>
        <v>#DIV/0!</v>
      </c>
      <c r="H31" s="452" t="e">
        <f t="shared" si="9"/>
        <v>#DIV/0!</v>
      </c>
      <c r="I31" s="452" t="e">
        <f t="shared" si="9"/>
        <v>#DIV/0!</v>
      </c>
      <c r="J31" s="452" t="e">
        <f t="shared" si="9"/>
        <v>#DIV/0!</v>
      </c>
      <c r="K31" s="452" t="e">
        <f t="shared" si="9"/>
        <v>#DIV/0!</v>
      </c>
      <c r="L31" s="452" t="e">
        <f t="shared" si="9"/>
        <v>#DIV/0!</v>
      </c>
      <c r="M31" s="452" t="e">
        <f t="shared" si="9"/>
        <v>#DIV/0!</v>
      </c>
      <c r="N31" s="452" t="e">
        <f t="shared" si="9"/>
        <v>#DIV/0!</v>
      </c>
      <c r="O31" s="452" t="e">
        <f t="shared" si="9"/>
        <v>#DIV/0!</v>
      </c>
      <c r="P31" s="452" t="e">
        <f t="shared" si="9"/>
        <v>#DIV/0!</v>
      </c>
      <c r="Q31" s="452" t="e">
        <f t="shared" si="9"/>
        <v>#DIV/0!</v>
      </c>
      <c r="R31" s="453" t="e">
        <f t="shared" si="9"/>
        <v>#DIV/0!</v>
      </c>
    </row>
    <row r="32" spans="1:18" ht="15" x14ac:dyDescent="0.2">
      <c r="A32" s="745"/>
      <c r="B32" s="745"/>
      <c r="C32" s="748"/>
      <c r="D32" s="7" t="s">
        <v>68</v>
      </c>
      <c r="E32" s="451">
        <f>SUM(F32:Q32)</f>
        <v>0</v>
      </c>
      <c r="F32" s="499">
        <v>0</v>
      </c>
      <c r="G32" s="499"/>
      <c r="H32" s="499"/>
      <c r="I32" s="499"/>
      <c r="J32" s="499"/>
      <c r="K32" s="499"/>
      <c r="L32" s="499"/>
      <c r="M32" s="499"/>
      <c r="N32" s="499"/>
      <c r="O32" s="499"/>
      <c r="P32" s="499"/>
      <c r="Q32" s="499"/>
      <c r="R32" s="500">
        <v>10000000</v>
      </c>
    </row>
    <row r="33" spans="1:18" ht="15" x14ac:dyDescent="0.2">
      <c r="A33" s="745"/>
      <c r="B33" s="745"/>
      <c r="C33" s="748"/>
      <c r="D33" s="5" t="s">
        <v>69</v>
      </c>
      <c r="E33" s="452" t="e">
        <f t="shared" ref="E33:R33" si="10">E32*100/E30</f>
        <v>#DIV/0!</v>
      </c>
      <c r="F33" s="452" t="e">
        <f t="shared" si="10"/>
        <v>#DIV/0!</v>
      </c>
      <c r="G33" s="452" t="e">
        <f t="shared" si="10"/>
        <v>#DIV/0!</v>
      </c>
      <c r="H33" s="452" t="e">
        <f t="shared" si="10"/>
        <v>#DIV/0!</v>
      </c>
      <c r="I33" s="452" t="e">
        <f t="shared" si="10"/>
        <v>#DIV/0!</v>
      </c>
      <c r="J33" s="452" t="e">
        <f t="shared" si="10"/>
        <v>#DIV/0!</v>
      </c>
      <c r="K33" s="452" t="e">
        <f t="shared" si="10"/>
        <v>#DIV/0!</v>
      </c>
      <c r="L33" s="452" t="e">
        <f t="shared" si="10"/>
        <v>#DIV/0!</v>
      </c>
      <c r="M33" s="452" t="e">
        <f t="shared" si="10"/>
        <v>#DIV/0!</v>
      </c>
      <c r="N33" s="452" t="e">
        <f t="shared" si="10"/>
        <v>#DIV/0!</v>
      </c>
      <c r="O33" s="452" t="e">
        <f t="shared" si="10"/>
        <v>#DIV/0!</v>
      </c>
      <c r="P33" s="452" t="e">
        <f t="shared" si="10"/>
        <v>#DIV/0!</v>
      </c>
      <c r="Q33" s="452" t="e">
        <f t="shared" si="10"/>
        <v>#DIV/0!</v>
      </c>
      <c r="R33" s="453">
        <f t="shared" si="10"/>
        <v>100</v>
      </c>
    </row>
    <row r="34" spans="1:18" ht="15.75" thickBot="1" x14ac:dyDescent="0.25">
      <c r="A34" s="746"/>
      <c r="B34" s="746"/>
      <c r="C34" s="749"/>
      <c r="D34" s="6" t="s">
        <v>70</v>
      </c>
      <c r="E34" s="454" t="e">
        <f t="shared" ref="E34:R34" si="11">E32*100/E27</f>
        <v>#DIV/0!</v>
      </c>
      <c r="F34" s="454" t="e">
        <f t="shared" si="11"/>
        <v>#DIV/0!</v>
      </c>
      <c r="G34" s="454" t="e">
        <f t="shared" si="11"/>
        <v>#DIV/0!</v>
      </c>
      <c r="H34" s="454" t="e">
        <f t="shared" si="11"/>
        <v>#DIV/0!</v>
      </c>
      <c r="I34" s="454" t="e">
        <f t="shared" si="11"/>
        <v>#DIV/0!</v>
      </c>
      <c r="J34" s="454" t="e">
        <f t="shared" si="11"/>
        <v>#DIV/0!</v>
      </c>
      <c r="K34" s="454" t="e">
        <f t="shared" si="11"/>
        <v>#DIV/0!</v>
      </c>
      <c r="L34" s="454" t="e">
        <f t="shared" si="11"/>
        <v>#DIV/0!</v>
      </c>
      <c r="M34" s="454" t="e">
        <f t="shared" si="11"/>
        <v>#DIV/0!</v>
      </c>
      <c r="N34" s="454" t="e">
        <f t="shared" si="11"/>
        <v>#DIV/0!</v>
      </c>
      <c r="O34" s="454" t="e">
        <f t="shared" si="11"/>
        <v>#DIV/0!</v>
      </c>
      <c r="P34" s="454" t="e">
        <f t="shared" si="11"/>
        <v>#DIV/0!</v>
      </c>
      <c r="Q34" s="454" t="e">
        <f t="shared" si="11"/>
        <v>#DIV/0!</v>
      </c>
      <c r="R34" s="455" t="e">
        <f t="shared" si="11"/>
        <v>#DIV/0!</v>
      </c>
    </row>
    <row r="35" spans="1:18" ht="15" x14ac:dyDescent="0.2">
      <c r="A35" s="744">
        <v>4</v>
      </c>
      <c r="B35" s="744" t="str">
        <f>'PI. MP. Avance'!B26</f>
        <v>MP105010202</v>
      </c>
      <c r="C35" s="747" t="str">
        <f>'PI. MP. Avance'!C26</f>
        <v>Capacitar, a cien (100) líderes o representantes del sector LGBTI, en uso adecuado de las TICs, durante el periodo de Gobierno.</v>
      </c>
      <c r="D35" s="4" t="s">
        <v>63</v>
      </c>
      <c r="E35" s="21">
        <f>SUM(F35:Q35)</f>
        <v>7000000</v>
      </c>
      <c r="F35" s="188">
        <f>IF($O$5=2016,VLOOKUP($B35,MP,24,FALSE),IF($O$5=2017,VLOOKUP($B35,MP,37,FALSE),IF($O$5=2018,VLOOKUP($B35,MP,50,FALSE),IF($O$5=2019,VLOOKUP($B35,MP,63,FALSE)," "))))</f>
        <v>7000000</v>
      </c>
      <c r="G35" s="188">
        <f>IF($O$5=2016,VLOOKUP($B35,MP,25,FALSE),IF($O$5=2017,VLOOKUP($B35,MP,38,FALSE),IF($O$5=2018,VLOOKUP($B35,MP,51,FALSE),IF($O$5=2019,VLOOKUP($B35,MP,64,FALSE)," "))))</f>
        <v>0</v>
      </c>
      <c r="H35" s="188">
        <f>IF($O$5=2016,VLOOKUP($B35,MP,26,FALSE),IF($O$5=2017,VLOOKUP($B35,MP,39,FALSE),IF($O$5=2018,VLOOKUP($B35,MP,52,FALSE),IF($O$5=2019,VLOOKUP($B35,MP,65,FALSE)," "))))</f>
        <v>0</v>
      </c>
      <c r="I35" s="188">
        <f>IF($O$5=2016,VLOOKUP($B35,MP,27,FALSE),IF($O$5=2017,VLOOKUP($B35,MP,40,FALSE),IF($O$5=2018,VLOOKUP($B35,MP,53,FALSE),IF($O$5=2019,VLOOKUP($B35,MP,66,FALSE)," "))))</f>
        <v>0</v>
      </c>
      <c r="J35" s="188">
        <f>IF($O$5=2016,VLOOKUP($B35,MP,28,FALSE),IF($O$5=2017,VLOOKUP($B35,MP,41,FALSE),IF($O$5=2018,VLOOKUP($B35,MP,54,FALSE),IF($O$5=2019,VLOOKUP($B35,MP,67,FALSE)," "))))</f>
        <v>0</v>
      </c>
      <c r="K35" s="188">
        <f>IF($O$5=2016,VLOOKUP($B35,MP,29,FALSE),IF($O$5=2017,VLOOKUP($B35,MP,42,FALSE),IF($O$5=2018,VLOOKUP($B35,MP,55,FALSE),IF($O$5=2019,VLOOKUP($B35,MP,68,FALSE)," "))))</f>
        <v>0</v>
      </c>
      <c r="L35" s="188">
        <f>IF($O$5=2016,VLOOKUP($B35,MP,30,FALSE),IF($O$5=2017,VLOOKUP($B35,MP,43,FALSE),IF($O$5=2018,VLOOKUP($B35,MP,56,FALSE),IF($O$5=2019,VLOOKUP($B35,MP,69,FALSE)," "))))</f>
        <v>0</v>
      </c>
      <c r="M35" s="188">
        <f>IF($O$5=2016,VLOOKUP($B35,MP,31,FALSE),IF($O$5=2017,VLOOKUP($B35,MP,44,FALSE),IF($O$5=2018,VLOOKUP($B35,MP,57,FALSE),IF($O$5=2019,VLOOKUP($B35,MP,70,FALSE)," "))))</f>
        <v>0</v>
      </c>
      <c r="N35" s="188">
        <f>IF($O$5=2016,VLOOKUP($B35,MP,32,FALSE),IF($O$5=2017,VLOOKUP($B35,MP,45,FALSE),IF($O$5=2018,VLOOKUP($B35,MP,58,FALSE),IF($O$5=2019,VLOOKUP($B35,MP,71,FALSE)," "))))</f>
        <v>0</v>
      </c>
      <c r="O35" s="188">
        <f>IF($O$5=2016,VLOOKUP($B35,MP,33,FALSE),IF($O$5=2017,VLOOKUP($B35,MP,46,FALSE),IF($O$5=2018,VLOOKUP($B35,MP,59,FALSE),IF($O$5=2019,VLOOKUP($B35,MP,72,FALSE)," "))))</f>
        <v>0</v>
      </c>
      <c r="P35" s="188">
        <f>IF($O$5=2016,VLOOKUP($B35,MP,34,FALSE),IF($O$5=2017,VLOOKUP($B35,MP,47,FALSE),IF($O$5=2018,VLOOKUP($B35,MP,60,FALSE),IF($O$5=2019,VLOOKUP($B35,MP,73,FALSE)," "))))</f>
        <v>0</v>
      </c>
      <c r="Q35" s="188">
        <f>IF($O$5=2016,VLOOKUP($B35,MP,35,FALSE),IF($O$5=2017,VLOOKUP($B35,MP,48,FALSE),IF($O$5=2018,VLOOKUP($B35,MP,61,FALSE),IF($O$5=2019,VLOOKUP($B35,MP,74,FALSE)," "))))</f>
        <v>0</v>
      </c>
      <c r="R35" s="22"/>
    </row>
    <row r="36" spans="1:18" ht="15" x14ac:dyDescent="0.2">
      <c r="A36" s="745"/>
      <c r="B36" s="745"/>
      <c r="C36" s="748"/>
      <c r="D36" s="8" t="s">
        <v>64</v>
      </c>
      <c r="E36" s="451">
        <f>SUM(F36:Q36)</f>
        <v>7000000</v>
      </c>
      <c r="F36" s="612">
        <v>7000000</v>
      </c>
      <c r="G36" s="612"/>
      <c r="H36" s="612"/>
      <c r="I36" s="612"/>
      <c r="J36" s="612"/>
      <c r="K36" s="612"/>
      <c r="L36" s="612"/>
      <c r="M36" s="612"/>
      <c r="N36" s="612"/>
      <c r="O36" s="612"/>
      <c r="P36" s="612"/>
      <c r="Q36" s="612"/>
      <c r="R36" s="613">
        <v>0</v>
      </c>
    </row>
    <row r="37" spans="1:18" ht="15" x14ac:dyDescent="0.2">
      <c r="A37" s="745"/>
      <c r="B37" s="745"/>
      <c r="C37" s="748"/>
      <c r="D37" s="5" t="s">
        <v>65</v>
      </c>
      <c r="E37" s="452">
        <f t="shared" ref="E37:R37" si="12">E36*100/E35</f>
        <v>100</v>
      </c>
      <c r="F37" s="452">
        <f t="shared" si="12"/>
        <v>100</v>
      </c>
      <c r="G37" s="452" t="e">
        <f t="shared" si="12"/>
        <v>#DIV/0!</v>
      </c>
      <c r="H37" s="452" t="e">
        <f t="shared" si="12"/>
        <v>#DIV/0!</v>
      </c>
      <c r="I37" s="452" t="e">
        <f t="shared" si="12"/>
        <v>#DIV/0!</v>
      </c>
      <c r="J37" s="452" t="e">
        <f t="shared" si="12"/>
        <v>#DIV/0!</v>
      </c>
      <c r="K37" s="452" t="e">
        <f t="shared" si="12"/>
        <v>#DIV/0!</v>
      </c>
      <c r="L37" s="452" t="e">
        <f t="shared" si="12"/>
        <v>#DIV/0!</v>
      </c>
      <c r="M37" s="452" t="e">
        <f t="shared" si="12"/>
        <v>#DIV/0!</v>
      </c>
      <c r="N37" s="452" t="e">
        <f t="shared" si="12"/>
        <v>#DIV/0!</v>
      </c>
      <c r="O37" s="452" t="e">
        <f t="shared" si="12"/>
        <v>#DIV/0!</v>
      </c>
      <c r="P37" s="452" t="e">
        <f t="shared" si="12"/>
        <v>#DIV/0!</v>
      </c>
      <c r="Q37" s="452" t="e">
        <f t="shared" si="12"/>
        <v>#DIV/0!</v>
      </c>
      <c r="R37" s="453" t="e">
        <f t="shared" si="12"/>
        <v>#DIV/0!</v>
      </c>
    </row>
    <row r="38" spans="1:18" ht="15" x14ac:dyDescent="0.2">
      <c r="A38" s="745"/>
      <c r="B38" s="745"/>
      <c r="C38" s="748"/>
      <c r="D38" s="8" t="s">
        <v>66</v>
      </c>
      <c r="E38" s="451">
        <f>SUM(F38:Q38)</f>
        <v>7000000</v>
      </c>
      <c r="F38" s="499">
        <v>7000000</v>
      </c>
      <c r="G38" s="499"/>
      <c r="H38" s="499"/>
      <c r="I38" s="499"/>
      <c r="J38" s="499"/>
      <c r="K38" s="499"/>
      <c r="L38" s="499"/>
      <c r="M38" s="499"/>
      <c r="N38" s="499"/>
      <c r="O38" s="499"/>
      <c r="P38" s="499"/>
      <c r="Q38" s="499"/>
      <c r="R38" s="500">
        <v>3000000</v>
      </c>
    </row>
    <row r="39" spans="1:18" ht="15" x14ac:dyDescent="0.2">
      <c r="A39" s="745"/>
      <c r="B39" s="745"/>
      <c r="C39" s="748"/>
      <c r="D39" s="5" t="s">
        <v>67</v>
      </c>
      <c r="E39" s="452">
        <f t="shared" ref="E39:R39" si="13">E38*100/E35</f>
        <v>100</v>
      </c>
      <c r="F39" s="452">
        <f t="shared" si="13"/>
        <v>100</v>
      </c>
      <c r="G39" s="452" t="e">
        <f t="shared" si="13"/>
        <v>#DIV/0!</v>
      </c>
      <c r="H39" s="452" t="e">
        <f t="shared" si="13"/>
        <v>#DIV/0!</v>
      </c>
      <c r="I39" s="452" t="e">
        <f t="shared" si="13"/>
        <v>#DIV/0!</v>
      </c>
      <c r="J39" s="452" t="e">
        <f t="shared" si="13"/>
        <v>#DIV/0!</v>
      </c>
      <c r="K39" s="452" t="e">
        <f t="shared" si="13"/>
        <v>#DIV/0!</v>
      </c>
      <c r="L39" s="452" t="e">
        <f t="shared" si="13"/>
        <v>#DIV/0!</v>
      </c>
      <c r="M39" s="452" t="e">
        <f t="shared" si="13"/>
        <v>#DIV/0!</v>
      </c>
      <c r="N39" s="452" t="e">
        <f t="shared" si="13"/>
        <v>#DIV/0!</v>
      </c>
      <c r="O39" s="452" t="e">
        <f t="shared" si="13"/>
        <v>#DIV/0!</v>
      </c>
      <c r="P39" s="452" t="e">
        <f t="shared" si="13"/>
        <v>#DIV/0!</v>
      </c>
      <c r="Q39" s="452" t="e">
        <f t="shared" si="13"/>
        <v>#DIV/0!</v>
      </c>
      <c r="R39" s="453" t="e">
        <f t="shared" si="13"/>
        <v>#DIV/0!</v>
      </c>
    </row>
    <row r="40" spans="1:18" ht="15" x14ac:dyDescent="0.2">
      <c r="A40" s="745"/>
      <c r="B40" s="745"/>
      <c r="C40" s="748"/>
      <c r="D40" s="7" t="s">
        <v>68</v>
      </c>
      <c r="E40" s="451">
        <f>SUM(F40:Q40)</f>
        <v>0</v>
      </c>
      <c r="F40" s="499">
        <v>0</v>
      </c>
      <c r="G40" s="499"/>
      <c r="H40" s="499"/>
      <c r="I40" s="499"/>
      <c r="J40" s="499"/>
      <c r="K40" s="499"/>
      <c r="L40" s="499"/>
      <c r="M40" s="499"/>
      <c r="N40" s="499"/>
      <c r="O40" s="499"/>
      <c r="P40" s="499"/>
      <c r="Q40" s="499"/>
      <c r="R40" s="500">
        <v>3000000</v>
      </c>
    </row>
    <row r="41" spans="1:18" ht="15" x14ac:dyDescent="0.2">
      <c r="A41" s="745"/>
      <c r="B41" s="745"/>
      <c r="C41" s="748"/>
      <c r="D41" s="5" t="s">
        <v>69</v>
      </c>
      <c r="E41" s="452">
        <f t="shared" ref="E41:R41" si="14">E40*100/E38</f>
        <v>0</v>
      </c>
      <c r="F41" s="452">
        <f t="shared" si="14"/>
        <v>0</v>
      </c>
      <c r="G41" s="452" t="e">
        <f t="shared" si="14"/>
        <v>#DIV/0!</v>
      </c>
      <c r="H41" s="452" t="e">
        <f t="shared" si="14"/>
        <v>#DIV/0!</v>
      </c>
      <c r="I41" s="452" t="e">
        <f t="shared" si="14"/>
        <v>#DIV/0!</v>
      </c>
      <c r="J41" s="452" t="e">
        <f t="shared" si="14"/>
        <v>#DIV/0!</v>
      </c>
      <c r="K41" s="452" t="e">
        <f t="shared" si="14"/>
        <v>#DIV/0!</v>
      </c>
      <c r="L41" s="452" t="e">
        <f t="shared" si="14"/>
        <v>#DIV/0!</v>
      </c>
      <c r="M41" s="452" t="e">
        <f t="shared" si="14"/>
        <v>#DIV/0!</v>
      </c>
      <c r="N41" s="452" t="e">
        <f t="shared" si="14"/>
        <v>#DIV/0!</v>
      </c>
      <c r="O41" s="452" t="e">
        <f t="shared" si="14"/>
        <v>#DIV/0!</v>
      </c>
      <c r="P41" s="452" t="e">
        <f t="shared" si="14"/>
        <v>#DIV/0!</v>
      </c>
      <c r="Q41" s="452" t="e">
        <f t="shared" si="14"/>
        <v>#DIV/0!</v>
      </c>
      <c r="R41" s="453">
        <f t="shared" si="14"/>
        <v>100</v>
      </c>
    </row>
    <row r="42" spans="1:18" ht="15.75" thickBot="1" x14ac:dyDescent="0.25">
      <c r="A42" s="746"/>
      <c r="B42" s="746"/>
      <c r="C42" s="749"/>
      <c r="D42" s="6" t="s">
        <v>70</v>
      </c>
      <c r="E42" s="454">
        <f t="shared" ref="E42:R42" si="15">E40*100/E35</f>
        <v>0</v>
      </c>
      <c r="F42" s="454">
        <f t="shared" si="15"/>
        <v>0</v>
      </c>
      <c r="G42" s="454" t="e">
        <f t="shared" si="15"/>
        <v>#DIV/0!</v>
      </c>
      <c r="H42" s="454" t="e">
        <f t="shared" si="15"/>
        <v>#DIV/0!</v>
      </c>
      <c r="I42" s="454" t="e">
        <f t="shared" si="15"/>
        <v>#DIV/0!</v>
      </c>
      <c r="J42" s="454" t="e">
        <f t="shared" si="15"/>
        <v>#DIV/0!</v>
      </c>
      <c r="K42" s="454" t="e">
        <f t="shared" si="15"/>
        <v>#DIV/0!</v>
      </c>
      <c r="L42" s="454" t="e">
        <f t="shared" si="15"/>
        <v>#DIV/0!</v>
      </c>
      <c r="M42" s="454" t="e">
        <f t="shared" si="15"/>
        <v>#DIV/0!</v>
      </c>
      <c r="N42" s="454" t="e">
        <f t="shared" si="15"/>
        <v>#DIV/0!</v>
      </c>
      <c r="O42" s="454" t="e">
        <f t="shared" si="15"/>
        <v>#DIV/0!</v>
      </c>
      <c r="P42" s="454" t="e">
        <f t="shared" si="15"/>
        <v>#DIV/0!</v>
      </c>
      <c r="Q42" s="454" t="e">
        <f t="shared" si="15"/>
        <v>#DIV/0!</v>
      </c>
      <c r="R42" s="455" t="e">
        <f t="shared" si="15"/>
        <v>#DIV/0!</v>
      </c>
    </row>
    <row r="43" spans="1:18" ht="15" x14ac:dyDescent="0.2">
      <c r="A43" s="744">
        <v>5</v>
      </c>
      <c r="B43" s="744" t="str">
        <f>'PI. MP. Avance'!B31</f>
        <v>MP105010301</v>
      </c>
      <c r="C43" s="747" t="str">
        <f>'PI. MP. Avance'!C31</f>
        <v xml:space="preserve"> Realizar   en los 42 entes territoriales, un programa de sensibilización y educación en el respeto y promoción de la diferencia y orientación sexual, en el período de gobierno</v>
      </c>
      <c r="D43" s="4" t="s">
        <v>63</v>
      </c>
      <c r="E43" s="21">
        <f>SUM(F43:Q43)</f>
        <v>50000000</v>
      </c>
      <c r="F43" s="188">
        <f>IF($O$5=2016,VLOOKUP($B43,MP,24,FALSE),IF($O$5=2017,VLOOKUP($B43,MP,37,FALSE),IF($O$5=2018,VLOOKUP($B43,MP,50,FALSE),IF($O$5=2019,VLOOKUP($B43,MP,63,FALSE)," "))))</f>
        <v>50000000</v>
      </c>
      <c r="G43" s="188">
        <f>IF($O$5=2016,VLOOKUP($B43,MP,25,FALSE),IF($O$5=2017,VLOOKUP($B43,MP,38,FALSE),IF($O$5=2018,VLOOKUP($B43,MP,51,FALSE),IF($O$5=2019,VLOOKUP($B43,MP,64,FALSE)," "))))</f>
        <v>0</v>
      </c>
      <c r="H43" s="188">
        <f>IF($O$5=2016,VLOOKUP($B43,MP,26,FALSE),IF($O$5=2017,VLOOKUP($B43,MP,39,FALSE),IF($O$5=2018,VLOOKUP($B43,MP,52,FALSE),IF($O$5=2019,VLOOKUP($B43,MP,65,FALSE)," "))))</f>
        <v>0</v>
      </c>
      <c r="I43" s="188">
        <f>IF($O$5=2016,VLOOKUP($B43,MP,27,FALSE),IF($O$5=2017,VLOOKUP($B43,MP,40,FALSE),IF($O$5=2018,VLOOKUP($B43,MP,53,FALSE),IF($O$5=2019,VLOOKUP($B43,MP,66,FALSE)," "))))</f>
        <v>0</v>
      </c>
      <c r="J43" s="188">
        <f>IF($O$5=2016,VLOOKUP($B43,MP,28,FALSE),IF($O$5=2017,VLOOKUP($B43,MP,41,FALSE),IF($O$5=2018,VLOOKUP($B43,MP,54,FALSE),IF($O$5=2019,VLOOKUP($B43,MP,67,FALSE)," "))))</f>
        <v>0</v>
      </c>
      <c r="K43" s="188">
        <f>IF($O$5=2016,VLOOKUP($B43,MP,29,FALSE),IF($O$5=2017,VLOOKUP($B43,MP,42,FALSE),IF($O$5=2018,VLOOKUP($B43,MP,55,FALSE),IF($O$5=2019,VLOOKUP($B43,MP,68,FALSE)," "))))</f>
        <v>0</v>
      </c>
      <c r="L43" s="188">
        <f>IF($O$5=2016,VLOOKUP($B43,MP,30,FALSE),IF($O$5=2017,VLOOKUP($B43,MP,43,FALSE),IF($O$5=2018,VLOOKUP($B43,MP,56,FALSE),IF($O$5=2019,VLOOKUP($B43,MP,69,FALSE)," "))))</f>
        <v>0</v>
      </c>
      <c r="M43" s="188">
        <f>IF($O$5=2016,VLOOKUP($B43,MP,31,FALSE),IF($O$5=2017,VLOOKUP($B43,MP,44,FALSE),IF($O$5=2018,VLOOKUP($B43,MP,57,FALSE),IF($O$5=2019,VLOOKUP($B43,MP,70,FALSE)," "))))</f>
        <v>0</v>
      </c>
      <c r="N43" s="188">
        <f>IF($O$5=2016,VLOOKUP($B43,MP,32,FALSE),IF($O$5=2017,VLOOKUP($B43,MP,45,FALSE),IF($O$5=2018,VLOOKUP($B43,MP,58,FALSE),IF($O$5=2019,VLOOKUP($B43,MP,71,FALSE)," "))))</f>
        <v>0</v>
      </c>
      <c r="O43" s="188">
        <f>IF($O$5=2016,VLOOKUP($B43,MP,33,FALSE),IF($O$5=2017,VLOOKUP($B43,MP,46,FALSE),IF($O$5=2018,VLOOKUP($B43,MP,59,FALSE),IF($O$5=2019,VLOOKUP($B43,MP,72,FALSE)," "))))</f>
        <v>0</v>
      </c>
      <c r="P43" s="188">
        <f>IF($O$5=2016,VLOOKUP($B43,MP,34,FALSE),IF($O$5=2017,VLOOKUP($B43,MP,47,FALSE),IF($O$5=2018,VLOOKUP($B43,MP,60,FALSE),IF($O$5=2019,VLOOKUP($B43,MP,73,FALSE)," "))))</f>
        <v>0</v>
      </c>
      <c r="Q43" s="188">
        <f>IF($O$5=2016,VLOOKUP($B43,MP,35,FALSE),IF($O$5=2017,VLOOKUP($B43,MP,48,FALSE),IF($O$5=2018,VLOOKUP($B43,MP,61,FALSE),IF($O$5=2019,VLOOKUP($B43,MP,74,FALSE)," "))))</f>
        <v>0</v>
      </c>
      <c r="R43" s="22"/>
    </row>
    <row r="44" spans="1:18" ht="15" x14ac:dyDescent="0.2">
      <c r="A44" s="745"/>
      <c r="B44" s="745"/>
      <c r="C44" s="748"/>
      <c r="D44" s="8" t="s">
        <v>64</v>
      </c>
      <c r="E44" s="451">
        <f>SUM(F44:Q44)</f>
        <v>50000000</v>
      </c>
      <c r="F44" s="612">
        <v>50000000</v>
      </c>
      <c r="G44" s="612"/>
      <c r="H44" s="612"/>
      <c r="I44" s="612"/>
      <c r="J44" s="612"/>
      <c r="K44" s="612"/>
      <c r="L44" s="612"/>
      <c r="M44" s="612"/>
      <c r="N44" s="612"/>
      <c r="O44" s="612"/>
      <c r="P44" s="612"/>
      <c r="Q44" s="612"/>
      <c r="R44" s="613"/>
    </row>
    <row r="45" spans="1:18" ht="15" x14ac:dyDescent="0.2">
      <c r="A45" s="745"/>
      <c r="B45" s="745"/>
      <c r="C45" s="748"/>
      <c r="D45" s="5" t="s">
        <v>65</v>
      </c>
      <c r="E45" s="452">
        <f t="shared" ref="E45:R45" si="16">E44*100/E43</f>
        <v>100</v>
      </c>
      <c r="F45" s="452">
        <f t="shared" si="16"/>
        <v>100</v>
      </c>
      <c r="G45" s="452" t="e">
        <f t="shared" si="16"/>
        <v>#DIV/0!</v>
      </c>
      <c r="H45" s="452" t="e">
        <f t="shared" si="16"/>
        <v>#DIV/0!</v>
      </c>
      <c r="I45" s="452" t="e">
        <f t="shared" si="16"/>
        <v>#DIV/0!</v>
      </c>
      <c r="J45" s="452" t="e">
        <f t="shared" si="16"/>
        <v>#DIV/0!</v>
      </c>
      <c r="K45" s="452" t="e">
        <f t="shared" si="16"/>
        <v>#DIV/0!</v>
      </c>
      <c r="L45" s="452" t="e">
        <f t="shared" si="16"/>
        <v>#DIV/0!</v>
      </c>
      <c r="M45" s="452" t="e">
        <f t="shared" si="16"/>
        <v>#DIV/0!</v>
      </c>
      <c r="N45" s="452" t="e">
        <f t="shared" si="16"/>
        <v>#DIV/0!</v>
      </c>
      <c r="O45" s="452" t="e">
        <f t="shared" si="16"/>
        <v>#DIV/0!</v>
      </c>
      <c r="P45" s="452" t="e">
        <f t="shared" si="16"/>
        <v>#DIV/0!</v>
      </c>
      <c r="Q45" s="452" t="e">
        <f t="shared" si="16"/>
        <v>#DIV/0!</v>
      </c>
      <c r="R45" s="453" t="e">
        <f t="shared" si="16"/>
        <v>#DIV/0!</v>
      </c>
    </row>
    <row r="46" spans="1:18" ht="15" x14ac:dyDescent="0.2">
      <c r="A46" s="745"/>
      <c r="B46" s="745"/>
      <c r="C46" s="748"/>
      <c r="D46" s="8" t="s">
        <v>66</v>
      </c>
      <c r="E46" s="451">
        <f>SUM(F46:Q46)</f>
        <v>50000000</v>
      </c>
      <c r="F46" s="499">
        <v>50000000</v>
      </c>
      <c r="G46" s="499"/>
      <c r="H46" s="499"/>
      <c r="I46" s="499"/>
      <c r="J46" s="499"/>
      <c r="K46" s="499"/>
      <c r="L46" s="499"/>
      <c r="M46" s="499"/>
      <c r="N46" s="499"/>
      <c r="O46" s="499"/>
      <c r="P46" s="499"/>
      <c r="Q46" s="499"/>
      <c r="R46" s="500"/>
    </row>
    <row r="47" spans="1:18" ht="15" x14ac:dyDescent="0.2">
      <c r="A47" s="745"/>
      <c r="B47" s="745"/>
      <c r="C47" s="748"/>
      <c r="D47" s="5" t="s">
        <v>67</v>
      </c>
      <c r="E47" s="452">
        <f t="shared" ref="E47:R47" si="17">E46*100/E43</f>
        <v>100</v>
      </c>
      <c r="F47" s="452">
        <f t="shared" si="17"/>
        <v>100</v>
      </c>
      <c r="G47" s="452" t="e">
        <f t="shared" si="17"/>
        <v>#DIV/0!</v>
      </c>
      <c r="H47" s="452" t="e">
        <f t="shared" si="17"/>
        <v>#DIV/0!</v>
      </c>
      <c r="I47" s="452" t="e">
        <f t="shared" si="17"/>
        <v>#DIV/0!</v>
      </c>
      <c r="J47" s="452" t="e">
        <f t="shared" si="17"/>
        <v>#DIV/0!</v>
      </c>
      <c r="K47" s="452" t="e">
        <f t="shared" si="17"/>
        <v>#DIV/0!</v>
      </c>
      <c r="L47" s="452" t="e">
        <f t="shared" si="17"/>
        <v>#DIV/0!</v>
      </c>
      <c r="M47" s="452" t="e">
        <f t="shared" si="17"/>
        <v>#DIV/0!</v>
      </c>
      <c r="N47" s="452" t="e">
        <f t="shared" si="17"/>
        <v>#DIV/0!</v>
      </c>
      <c r="O47" s="452" t="e">
        <f t="shared" si="17"/>
        <v>#DIV/0!</v>
      </c>
      <c r="P47" s="452" t="e">
        <f t="shared" si="17"/>
        <v>#DIV/0!</v>
      </c>
      <c r="Q47" s="452" t="e">
        <f t="shared" si="17"/>
        <v>#DIV/0!</v>
      </c>
      <c r="R47" s="453" t="e">
        <f t="shared" si="17"/>
        <v>#DIV/0!</v>
      </c>
    </row>
    <row r="48" spans="1:18" ht="15" x14ac:dyDescent="0.2">
      <c r="A48" s="745"/>
      <c r="B48" s="745"/>
      <c r="C48" s="748"/>
      <c r="D48" s="7" t="s">
        <v>68</v>
      </c>
      <c r="E48" s="451">
        <f>SUM(F48:Q48)</f>
        <v>0</v>
      </c>
      <c r="F48" s="499">
        <v>0</v>
      </c>
      <c r="G48" s="499"/>
      <c r="H48" s="499"/>
      <c r="I48" s="499"/>
      <c r="J48" s="499"/>
      <c r="K48" s="499"/>
      <c r="L48" s="499"/>
      <c r="M48" s="499"/>
      <c r="N48" s="499"/>
      <c r="O48" s="499"/>
      <c r="P48" s="499"/>
      <c r="Q48" s="499"/>
      <c r="R48" s="500"/>
    </row>
    <row r="49" spans="1:18" ht="15" x14ac:dyDescent="0.2">
      <c r="A49" s="745"/>
      <c r="B49" s="745"/>
      <c r="C49" s="748"/>
      <c r="D49" s="5" t="s">
        <v>69</v>
      </c>
      <c r="E49" s="452">
        <f t="shared" ref="E49:R49" si="18">E48*100/E46</f>
        <v>0</v>
      </c>
      <c r="F49" s="452">
        <f t="shared" si="18"/>
        <v>0</v>
      </c>
      <c r="G49" s="452" t="e">
        <f t="shared" si="18"/>
        <v>#DIV/0!</v>
      </c>
      <c r="H49" s="452" t="e">
        <f t="shared" si="18"/>
        <v>#DIV/0!</v>
      </c>
      <c r="I49" s="452" t="e">
        <f t="shared" si="18"/>
        <v>#DIV/0!</v>
      </c>
      <c r="J49" s="452" t="e">
        <f t="shared" si="18"/>
        <v>#DIV/0!</v>
      </c>
      <c r="K49" s="452" t="e">
        <f t="shared" si="18"/>
        <v>#DIV/0!</v>
      </c>
      <c r="L49" s="452" t="e">
        <f t="shared" si="18"/>
        <v>#DIV/0!</v>
      </c>
      <c r="M49" s="452" t="e">
        <f t="shared" si="18"/>
        <v>#DIV/0!</v>
      </c>
      <c r="N49" s="452" t="e">
        <f t="shared" si="18"/>
        <v>#DIV/0!</v>
      </c>
      <c r="O49" s="452" t="e">
        <f t="shared" si="18"/>
        <v>#DIV/0!</v>
      </c>
      <c r="P49" s="452" t="e">
        <f t="shared" si="18"/>
        <v>#DIV/0!</v>
      </c>
      <c r="Q49" s="452" t="e">
        <f t="shared" si="18"/>
        <v>#DIV/0!</v>
      </c>
      <c r="R49" s="453" t="e">
        <f t="shared" si="18"/>
        <v>#DIV/0!</v>
      </c>
    </row>
    <row r="50" spans="1:18" ht="15.75" thickBot="1" x14ac:dyDescent="0.25">
      <c r="A50" s="746"/>
      <c r="B50" s="746"/>
      <c r="C50" s="749"/>
      <c r="D50" s="6" t="s">
        <v>70</v>
      </c>
      <c r="E50" s="454">
        <f t="shared" ref="E50:R50" si="19">E48*100/E43</f>
        <v>0</v>
      </c>
      <c r="F50" s="454">
        <f t="shared" si="19"/>
        <v>0</v>
      </c>
      <c r="G50" s="454" t="e">
        <f t="shared" si="19"/>
        <v>#DIV/0!</v>
      </c>
      <c r="H50" s="454" t="e">
        <f t="shared" si="19"/>
        <v>#DIV/0!</v>
      </c>
      <c r="I50" s="454" t="e">
        <f t="shared" si="19"/>
        <v>#DIV/0!</v>
      </c>
      <c r="J50" s="454" t="e">
        <f t="shared" si="19"/>
        <v>#DIV/0!</v>
      </c>
      <c r="K50" s="454" t="e">
        <f t="shared" si="19"/>
        <v>#DIV/0!</v>
      </c>
      <c r="L50" s="454" t="e">
        <f t="shared" si="19"/>
        <v>#DIV/0!</v>
      </c>
      <c r="M50" s="454" t="e">
        <f t="shared" si="19"/>
        <v>#DIV/0!</v>
      </c>
      <c r="N50" s="454" t="e">
        <f t="shared" si="19"/>
        <v>#DIV/0!</v>
      </c>
      <c r="O50" s="454" t="e">
        <f t="shared" si="19"/>
        <v>#DIV/0!</v>
      </c>
      <c r="P50" s="454" t="e">
        <f t="shared" si="19"/>
        <v>#DIV/0!</v>
      </c>
      <c r="Q50" s="454" t="e">
        <f t="shared" si="19"/>
        <v>#DIV/0!</v>
      </c>
      <c r="R50" s="455" t="e">
        <f t="shared" si="19"/>
        <v>#DIV/0!</v>
      </c>
    </row>
    <row r="51" spans="1:18" ht="15" x14ac:dyDescent="0.2">
      <c r="A51" s="744">
        <v>6</v>
      </c>
      <c r="B51" s="744" t="str">
        <f>'PI. MP. Avance'!B36</f>
        <v>MP105010302</v>
      </c>
      <c r="C51" s="747" t="str">
        <f>'PI. MP. Avance'!C36</f>
        <v>Implementar un (1) ACUERDO de seguridad y protección a la comunidad  LGBTI, con acompañamiento de  las autoridades civiles y policiales, durante el periodo de gobierno.</v>
      </c>
      <c r="D51" s="4" t="s">
        <v>63</v>
      </c>
      <c r="E51" s="21">
        <f>SUM(F51:Q51)</f>
        <v>5000000</v>
      </c>
      <c r="F51" s="188">
        <f>IF($O$5=2016,VLOOKUP($B51,MP,24,FALSE),IF($O$5=2017,VLOOKUP($B51,MP,37,FALSE),IF($O$5=2018,VLOOKUP($B51,MP,50,FALSE),IF($O$5=2019,VLOOKUP($B51,MP,63,FALSE)," "))))</f>
        <v>5000000</v>
      </c>
      <c r="G51" s="188">
        <f>IF($O$5=2016,VLOOKUP($B51,MP,25,FALSE),IF($O$5=2017,VLOOKUP($B51,MP,38,FALSE),IF($O$5=2018,VLOOKUP($B51,MP,51,FALSE),IF($O$5=2019,VLOOKUP($B51,MP,64,FALSE)," "))))</f>
        <v>0</v>
      </c>
      <c r="H51" s="188">
        <f>IF($O$5=2016,VLOOKUP($B51,MP,26,FALSE),IF($O$5=2017,VLOOKUP($B51,MP,39,FALSE),IF($O$5=2018,VLOOKUP($B51,MP,52,FALSE),IF($O$5=2019,VLOOKUP($B51,MP,65,FALSE)," "))))</f>
        <v>0</v>
      </c>
      <c r="I51" s="188">
        <f>IF($O$5=2016,VLOOKUP($B51,MP,27,FALSE),IF($O$5=2017,VLOOKUP($B51,MP,40,FALSE),IF($O$5=2018,VLOOKUP($B51,MP,53,FALSE),IF($O$5=2019,VLOOKUP($B51,MP,66,FALSE)," "))))</f>
        <v>0</v>
      </c>
      <c r="J51" s="188">
        <f>IF($O$5=2016,VLOOKUP($B51,MP,28,FALSE),IF($O$5=2017,VLOOKUP($B51,MP,41,FALSE),IF($O$5=2018,VLOOKUP($B51,MP,54,FALSE),IF($O$5=2019,VLOOKUP($B51,MP,67,FALSE)," "))))</f>
        <v>0</v>
      </c>
      <c r="K51" s="188">
        <f>IF($O$5=2016,VLOOKUP($B51,MP,29,FALSE),IF($O$5=2017,VLOOKUP($B51,MP,42,FALSE),IF($O$5=2018,VLOOKUP($B51,MP,55,FALSE),IF($O$5=2019,VLOOKUP($B51,MP,68,FALSE)," "))))</f>
        <v>0</v>
      </c>
      <c r="L51" s="188">
        <f>IF($O$5=2016,VLOOKUP($B51,MP,30,FALSE),IF($O$5=2017,VLOOKUP($B51,MP,43,FALSE),IF($O$5=2018,VLOOKUP($B51,MP,56,FALSE),IF($O$5=2019,VLOOKUP($B51,MP,69,FALSE)," "))))</f>
        <v>0</v>
      </c>
      <c r="M51" s="188">
        <f>IF($O$5=2016,VLOOKUP($B51,MP,31,FALSE),IF($O$5=2017,VLOOKUP($B51,MP,44,FALSE),IF($O$5=2018,VLOOKUP($B51,MP,57,FALSE),IF($O$5=2019,VLOOKUP($B51,MP,70,FALSE)," "))))</f>
        <v>0</v>
      </c>
      <c r="N51" s="188">
        <f>IF($O$5=2016,VLOOKUP($B51,MP,32,FALSE),IF($O$5=2017,VLOOKUP($B51,MP,45,FALSE),IF($O$5=2018,VLOOKUP($B51,MP,58,FALSE),IF($O$5=2019,VLOOKUP($B51,MP,71,FALSE)," "))))</f>
        <v>0</v>
      </c>
      <c r="O51" s="188">
        <f>IF($O$5=2016,VLOOKUP($B51,MP,33,FALSE),IF($O$5=2017,VLOOKUP($B51,MP,46,FALSE),IF($O$5=2018,VLOOKUP($B51,MP,59,FALSE),IF($O$5=2019,VLOOKUP($B51,MP,72,FALSE)," "))))</f>
        <v>0</v>
      </c>
      <c r="P51" s="188">
        <f>IF($O$5=2016,VLOOKUP($B51,MP,34,FALSE),IF($O$5=2017,VLOOKUP($B51,MP,47,FALSE),IF($O$5=2018,VLOOKUP($B51,MP,60,FALSE),IF($O$5=2019,VLOOKUP($B51,MP,73,FALSE)," "))))</f>
        <v>0</v>
      </c>
      <c r="Q51" s="188">
        <f>IF($O$5=2016,VLOOKUP($B51,MP,35,FALSE),IF($O$5=2017,VLOOKUP($B51,MP,48,FALSE),IF($O$5=2018,VLOOKUP($B51,MP,61,FALSE),IF($O$5=2019,VLOOKUP($B51,MP,74,FALSE)," "))))</f>
        <v>0</v>
      </c>
      <c r="R51" s="22"/>
    </row>
    <row r="52" spans="1:18" ht="15" x14ac:dyDescent="0.2">
      <c r="A52" s="745"/>
      <c r="B52" s="750"/>
      <c r="C52" s="752"/>
      <c r="D52" s="8" t="s">
        <v>64</v>
      </c>
      <c r="E52" s="451">
        <f>SUM(F52:Q52)</f>
        <v>5000000</v>
      </c>
      <c r="F52" s="612">
        <v>5000000</v>
      </c>
      <c r="G52" s="612"/>
      <c r="H52" s="612"/>
      <c r="I52" s="612"/>
      <c r="J52" s="612"/>
      <c r="K52" s="612"/>
      <c r="L52" s="612"/>
      <c r="M52" s="612"/>
      <c r="N52" s="612"/>
      <c r="O52" s="612"/>
      <c r="P52" s="612"/>
      <c r="Q52" s="612"/>
      <c r="R52" s="613"/>
    </row>
    <row r="53" spans="1:18" ht="15" x14ac:dyDescent="0.2">
      <c r="A53" s="745"/>
      <c r="B53" s="750"/>
      <c r="C53" s="752"/>
      <c r="D53" s="5" t="s">
        <v>65</v>
      </c>
      <c r="E53" s="452">
        <f t="shared" ref="E53:R53" si="20">E52*100/E51</f>
        <v>100</v>
      </c>
      <c r="F53" s="452">
        <f t="shared" si="20"/>
        <v>100</v>
      </c>
      <c r="G53" s="452" t="e">
        <f t="shared" si="20"/>
        <v>#DIV/0!</v>
      </c>
      <c r="H53" s="452" t="e">
        <f t="shared" si="20"/>
        <v>#DIV/0!</v>
      </c>
      <c r="I53" s="452" t="e">
        <f t="shared" si="20"/>
        <v>#DIV/0!</v>
      </c>
      <c r="J53" s="452" t="e">
        <f t="shared" si="20"/>
        <v>#DIV/0!</v>
      </c>
      <c r="K53" s="452" t="e">
        <f t="shared" si="20"/>
        <v>#DIV/0!</v>
      </c>
      <c r="L53" s="452" t="e">
        <f t="shared" si="20"/>
        <v>#DIV/0!</v>
      </c>
      <c r="M53" s="452" t="e">
        <f t="shared" si="20"/>
        <v>#DIV/0!</v>
      </c>
      <c r="N53" s="452" t="e">
        <f t="shared" si="20"/>
        <v>#DIV/0!</v>
      </c>
      <c r="O53" s="452" t="e">
        <f t="shared" si="20"/>
        <v>#DIV/0!</v>
      </c>
      <c r="P53" s="452" t="e">
        <f t="shared" si="20"/>
        <v>#DIV/0!</v>
      </c>
      <c r="Q53" s="452" t="e">
        <f t="shared" si="20"/>
        <v>#DIV/0!</v>
      </c>
      <c r="R53" s="453" t="e">
        <f t="shared" si="20"/>
        <v>#DIV/0!</v>
      </c>
    </row>
    <row r="54" spans="1:18" ht="15" x14ac:dyDescent="0.2">
      <c r="A54" s="745"/>
      <c r="B54" s="750"/>
      <c r="C54" s="752"/>
      <c r="D54" s="8" t="s">
        <v>66</v>
      </c>
      <c r="E54" s="451">
        <f>SUM(F54:Q54)</f>
        <v>5000000</v>
      </c>
      <c r="F54" s="499">
        <v>5000000</v>
      </c>
      <c r="G54" s="499"/>
      <c r="H54" s="499"/>
      <c r="I54" s="499"/>
      <c r="J54" s="499"/>
      <c r="K54" s="499"/>
      <c r="L54" s="499"/>
      <c r="M54" s="499"/>
      <c r="N54" s="499"/>
      <c r="O54" s="499"/>
      <c r="P54" s="499"/>
      <c r="Q54" s="499"/>
      <c r="R54" s="500"/>
    </row>
    <row r="55" spans="1:18" ht="15" x14ac:dyDescent="0.2">
      <c r="A55" s="745"/>
      <c r="B55" s="750"/>
      <c r="C55" s="752"/>
      <c r="D55" s="5" t="s">
        <v>67</v>
      </c>
      <c r="E55" s="452">
        <f t="shared" ref="E55:R55" si="21">E54*100/E51</f>
        <v>100</v>
      </c>
      <c r="F55" s="452">
        <f t="shared" si="21"/>
        <v>100</v>
      </c>
      <c r="G55" s="452" t="e">
        <f t="shared" si="21"/>
        <v>#DIV/0!</v>
      </c>
      <c r="H55" s="452" t="e">
        <f t="shared" si="21"/>
        <v>#DIV/0!</v>
      </c>
      <c r="I55" s="452" t="e">
        <f t="shared" si="21"/>
        <v>#DIV/0!</v>
      </c>
      <c r="J55" s="452" t="e">
        <f t="shared" si="21"/>
        <v>#DIV/0!</v>
      </c>
      <c r="K55" s="452" t="e">
        <f t="shared" si="21"/>
        <v>#DIV/0!</v>
      </c>
      <c r="L55" s="452" t="e">
        <f t="shared" si="21"/>
        <v>#DIV/0!</v>
      </c>
      <c r="M55" s="452" t="e">
        <f t="shared" si="21"/>
        <v>#DIV/0!</v>
      </c>
      <c r="N55" s="452" t="e">
        <f t="shared" si="21"/>
        <v>#DIV/0!</v>
      </c>
      <c r="O55" s="452" t="e">
        <f t="shared" si="21"/>
        <v>#DIV/0!</v>
      </c>
      <c r="P55" s="452" t="e">
        <f t="shared" si="21"/>
        <v>#DIV/0!</v>
      </c>
      <c r="Q55" s="452" t="e">
        <f t="shared" si="21"/>
        <v>#DIV/0!</v>
      </c>
      <c r="R55" s="453" t="e">
        <f t="shared" si="21"/>
        <v>#DIV/0!</v>
      </c>
    </row>
    <row r="56" spans="1:18" ht="15" x14ac:dyDescent="0.2">
      <c r="A56" s="745"/>
      <c r="B56" s="750"/>
      <c r="C56" s="752"/>
      <c r="D56" s="7" t="s">
        <v>68</v>
      </c>
      <c r="E56" s="451">
        <f>SUM(F56:Q56)</f>
        <v>0</v>
      </c>
      <c r="F56" s="499">
        <v>0</v>
      </c>
      <c r="G56" s="499"/>
      <c r="H56" s="499"/>
      <c r="I56" s="499"/>
      <c r="J56" s="499"/>
      <c r="K56" s="499"/>
      <c r="L56" s="499"/>
      <c r="M56" s="499"/>
      <c r="N56" s="499"/>
      <c r="O56" s="499"/>
      <c r="P56" s="499"/>
      <c r="Q56" s="499"/>
      <c r="R56" s="500"/>
    </row>
    <row r="57" spans="1:18" ht="15" x14ac:dyDescent="0.2">
      <c r="A57" s="745"/>
      <c r="B57" s="750"/>
      <c r="C57" s="752"/>
      <c r="D57" s="5" t="s">
        <v>69</v>
      </c>
      <c r="E57" s="452">
        <f t="shared" ref="E57:R57" si="22">E56*100/E54</f>
        <v>0</v>
      </c>
      <c r="F57" s="452">
        <f t="shared" si="22"/>
        <v>0</v>
      </c>
      <c r="G57" s="452" t="e">
        <f t="shared" si="22"/>
        <v>#DIV/0!</v>
      </c>
      <c r="H57" s="452" t="e">
        <f t="shared" si="22"/>
        <v>#DIV/0!</v>
      </c>
      <c r="I57" s="452" t="e">
        <f t="shared" si="22"/>
        <v>#DIV/0!</v>
      </c>
      <c r="J57" s="452" t="e">
        <f t="shared" si="22"/>
        <v>#DIV/0!</v>
      </c>
      <c r="K57" s="452" t="e">
        <f t="shared" si="22"/>
        <v>#DIV/0!</v>
      </c>
      <c r="L57" s="452" t="e">
        <f t="shared" si="22"/>
        <v>#DIV/0!</v>
      </c>
      <c r="M57" s="452" t="e">
        <f t="shared" si="22"/>
        <v>#DIV/0!</v>
      </c>
      <c r="N57" s="452" t="e">
        <f t="shared" si="22"/>
        <v>#DIV/0!</v>
      </c>
      <c r="O57" s="452" t="e">
        <f t="shared" si="22"/>
        <v>#DIV/0!</v>
      </c>
      <c r="P57" s="452" t="e">
        <f t="shared" si="22"/>
        <v>#DIV/0!</v>
      </c>
      <c r="Q57" s="452" t="e">
        <f t="shared" si="22"/>
        <v>#DIV/0!</v>
      </c>
      <c r="R57" s="453" t="e">
        <f t="shared" si="22"/>
        <v>#DIV/0!</v>
      </c>
    </row>
    <row r="58" spans="1:18" ht="15.75" thickBot="1" x14ac:dyDescent="0.25">
      <c r="A58" s="746"/>
      <c r="B58" s="751"/>
      <c r="C58" s="753"/>
      <c r="D58" s="6" t="s">
        <v>70</v>
      </c>
      <c r="E58" s="454">
        <f t="shared" ref="E58:R58" si="23">E56*100/E51</f>
        <v>0</v>
      </c>
      <c r="F58" s="454">
        <f t="shared" si="23"/>
        <v>0</v>
      </c>
      <c r="G58" s="454" t="e">
        <f t="shared" si="23"/>
        <v>#DIV/0!</v>
      </c>
      <c r="H58" s="454" t="e">
        <f t="shared" si="23"/>
        <v>#DIV/0!</v>
      </c>
      <c r="I58" s="454" t="e">
        <f t="shared" si="23"/>
        <v>#DIV/0!</v>
      </c>
      <c r="J58" s="454" t="e">
        <f t="shared" si="23"/>
        <v>#DIV/0!</v>
      </c>
      <c r="K58" s="454" t="e">
        <f t="shared" si="23"/>
        <v>#DIV/0!</v>
      </c>
      <c r="L58" s="454" t="e">
        <f t="shared" si="23"/>
        <v>#DIV/0!</v>
      </c>
      <c r="M58" s="454" t="e">
        <f t="shared" si="23"/>
        <v>#DIV/0!</v>
      </c>
      <c r="N58" s="454" t="e">
        <f t="shared" si="23"/>
        <v>#DIV/0!</v>
      </c>
      <c r="O58" s="454" t="e">
        <f t="shared" si="23"/>
        <v>#DIV/0!</v>
      </c>
      <c r="P58" s="454" t="e">
        <f t="shared" si="23"/>
        <v>#DIV/0!</v>
      </c>
      <c r="Q58" s="454" t="e">
        <f t="shared" si="23"/>
        <v>#DIV/0!</v>
      </c>
      <c r="R58" s="455" t="e">
        <f t="shared" si="23"/>
        <v>#DIV/0!</v>
      </c>
    </row>
    <row r="59" spans="1:18" ht="15" x14ac:dyDescent="0.2">
      <c r="A59" s="744">
        <v>7</v>
      </c>
      <c r="B59" s="744" t="str">
        <f>'PI. MP. Avance'!B41</f>
        <v>MP105020101</v>
      </c>
      <c r="C59" s="747" t="str">
        <f>'PI. MP. Avance'!C41</f>
        <v>Acompañar a dos  Municipios en la Construcción y puesta en marcha de Dos (2) Hogares de Acogida para Mujeres víctimas de violencia, en el cuatrienio</v>
      </c>
      <c r="D59" s="4" t="s">
        <v>63</v>
      </c>
      <c r="E59" s="21">
        <f>SUM(F59:Q59)</f>
        <v>150000000</v>
      </c>
      <c r="F59" s="188">
        <f>IF($O$5=2016,VLOOKUP($B59,MP,24,FALSE),IF($O$5=2017,VLOOKUP($B59,MP,37,FALSE),IF($O$5=2018,VLOOKUP($B59,MP,50,FALSE),IF($O$5=2019,VLOOKUP($B59,MP,63,FALSE)," "))))</f>
        <v>150000000</v>
      </c>
      <c r="G59" s="188">
        <f>IF($O$5=2016,VLOOKUP($B59,MP,25,FALSE),IF($O$5=2017,VLOOKUP($B59,MP,38,FALSE),IF($O$5=2018,VLOOKUP($B59,MP,51,FALSE),IF($O$5=2019,VLOOKUP($B59,MP,64,FALSE)," "))))</f>
        <v>0</v>
      </c>
      <c r="H59" s="188">
        <f>IF($O$5=2016,VLOOKUP($B59,MP,26,FALSE),IF($O$5=2017,VLOOKUP($B59,MP,39,FALSE),IF($O$5=2018,VLOOKUP($B59,MP,52,FALSE),IF($O$5=2019,VLOOKUP($B59,MP,65,FALSE)," "))))</f>
        <v>0</v>
      </c>
      <c r="I59" s="188">
        <f>IF($O$5=2016,VLOOKUP($B59,MP,27,FALSE),IF($O$5=2017,VLOOKUP($B59,MP,40,FALSE),IF($O$5=2018,VLOOKUP($B59,MP,53,FALSE),IF($O$5=2019,VLOOKUP($B59,MP,66,FALSE)," "))))</f>
        <v>0</v>
      </c>
      <c r="J59" s="188">
        <f>IF($O$5=2016,VLOOKUP($B59,MP,28,FALSE),IF($O$5=2017,VLOOKUP($B59,MP,41,FALSE),IF($O$5=2018,VLOOKUP($B59,MP,54,FALSE),IF($O$5=2019,VLOOKUP($B59,MP,67,FALSE)," "))))</f>
        <v>0</v>
      </c>
      <c r="K59" s="188">
        <f>IF($O$5=2016,VLOOKUP($B59,MP,29,FALSE),IF($O$5=2017,VLOOKUP($B59,MP,42,FALSE),IF($O$5=2018,VLOOKUP($B59,MP,55,FALSE),IF($O$5=2019,VLOOKUP($B59,MP,68,FALSE)," "))))</f>
        <v>0</v>
      </c>
      <c r="L59" s="188">
        <f>IF($O$5=2016,VLOOKUP($B59,MP,30,FALSE),IF($O$5=2017,VLOOKUP($B59,MP,43,FALSE),IF($O$5=2018,VLOOKUP($B59,MP,56,FALSE),IF($O$5=2019,VLOOKUP($B59,MP,69,FALSE)," "))))</f>
        <v>0</v>
      </c>
      <c r="M59" s="188">
        <f>IF($O$5=2016,VLOOKUP($B59,MP,31,FALSE),IF($O$5=2017,VLOOKUP($B59,MP,44,FALSE),IF($O$5=2018,VLOOKUP($B59,MP,57,FALSE),IF($O$5=2019,VLOOKUP($B59,MP,70,FALSE)," "))))</f>
        <v>0</v>
      </c>
      <c r="N59" s="188">
        <f>IF($O$5=2016,VLOOKUP($B59,MP,32,FALSE),IF($O$5=2017,VLOOKUP($B59,MP,45,FALSE),IF($O$5=2018,VLOOKUP($B59,MP,58,FALSE),IF($O$5=2019,VLOOKUP($B59,MP,71,FALSE)," "))))</f>
        <v>0</v>
      </c>
      <c r="O59" s="188">
        <f>IF($O$5=2016,VLOOKUP($B59,MP,33,FALSE),IF($O$5=2017,VLOOKUP($B59,MP,46,FALSE),IF($O$5=2018,VLOOKUP($B59,MP,59,FALSE),IF($O$5=2019,VLOOKUP($B59,MP,72,FALSE)," "))))</f>
        <v>0</v>
      </c>
      <c r="P59" s="188">
        <f>IF($O$5=2016,VLOOKUP($B59,MP,34,FALSE),IF($O$5=2017,VLOOKUP($B59,MP,47,FALSE),IF($O$5=2018,VLOOKUP($B59,MP,60,FALSE),IF($O$5=2019,VLOOKUP($B59,MP,73,FALSE)," "))))</f>
        <v>0</v>
      </c>
      <c r="Q59" s="188">
        <f>IF($O$5=2016,VLOOKUP($B59,MP,35,FALSE),IF($O$5=2017,VLOOKUP($B59,MP,48,FALSE),IF($O$5=2018,VLOOKUP($B59,MP,61,FALSE),IF($O$5=2019,VLOOKUP($B59,MP,74,FALSE)," "))))</f>
        <v>0</v>
      </c>
      <c r="R59" s="22"/>
    </row>
    <row r="60" spans="1:18" ht="15" x14ac:dyDescent="0.2">
      <c r="A60" s="745"/>
      <c r="B60" s="745"/>
      <c r="C60" s="748"/>
      <c r="D60" s="8" t="s">
        <v>64</v>
      </c>
      <c r="E60" s="451">
        <f>SUM(F60:Q60)</f>
        <v>150000000</v>
      </c>
      <c r="F60" s="612">
        <v>150000000</v>
      </c>
      <c r="G60" s="612"/>
      <c r="H60" s="612"/>
      <c r="I60" s="612"/>
      <c r="J60" s="612"/>
      <c r="K60" s="612"/>
      <c r="L60" s="612"/>
      <c r="M60" s="612"/>
      <c r="N60" s="612"/>
      <c r="O60" s="612"/>
      <c r="P60" s="612"/>
      <c r="Q60" s="612"/>
      <c r="R60" s="613"/>
    </row>
    <row r="61" spans="1:18" ht="15" x14ac:dyDescent="0.2">
      <c r="A61" s="745"/>
      <c r="B61" s="745"/>
      <c r="C61" s="748"/>
      <c r="D61" s="5" t="s">
        <v>65</v>
      </c>
      <c r="E61" s="452">
        <f t="shared" ref="E61:R61" si="24">E60*100/E59</f>
        <v>100</v>
      </c>
      <c r="F61" s="452">
        <f t="shared" si="24"/>
        <v>100</v>
      </c>
      <c r="G61" s="452" t="e">
        <f t="shared" si="24"/>
        <v>#DIV/0!</v>
      </c>
      <c r="H61" s="452" t="e">
        <f t="shared" si="24"/>
        <v>#DIV/0!</v>
      </c>
      <c r="I61" s="452" t="e">
        <f t="shared" si="24"/>
        <v>#DIV/0!</v>
      </c>
      <c r="J61" s="452" t="e">
        <f t="shared" si="24"/>
        <v>#DIV/0!</v>
      </c>
      <c r="K61" s="452" t="e">
        <f t="shared" si="24"/>
        <v>#DIV/0!</v>
      </c>
      <c r="L61" s="452" t="e">
        <f t="shared" si="24"/>
        <v>#DIV/0!</v>
      </c>
      <c r="M61" s="452" t="e">
        <f t="shared" si="24"/>
        <v>#DIV/0!</v>
      </c>
      <c r="N61" s="452" t="e">
        <f t="shared" si="24"/>
        <v>#DIV/0!</v>
      </c>
      <c r="O61" s="452" t="e">
        <f t="shared" si="24"/>
        <v>#DIV/0!</v>
      </c>
      <c r="P61" s="452" t="e">
        <f t="shared" si="24"/>
        <v>#DIV/0!</v>
      </c>
      <c r="Q61" s="452" t="e">
        <f t="shared" si="24"/>
        <v>#DIV/0!</v>
      </c>
      <c r="R61" s="453" t="e">
        <f t="shared" si="24"/>
        <v>#DIV/0!</v>
      </c>
    </row>
    <row r="62" spans="1:18" ht="15" x14ac:dyDescent="0.2">
      <c r="A62" s="745"/>
      <c r="B62" s="745"/>
      <c r="C62" s="748"/>
      <c r="D62" s="8" t="s">
        <v>66</v>
      </c>
      <c r="E62" s="451">
        <f>SUM(F62:Q62)</f>
        <v>150000000</v>
      </c>
      <c r="F62" s="499">
        <v>150000000</v>
      </c>
      <c r="G62" s="499"/>
      <c r="H62" s="499"/>
      <c r="I62" s="499"/>
      <c r="J62" s="499"/>
      <c r="K62" s="499"/>
      <c r="L62" s="499"/>
      <c r="M62" s="499"/>
      <c r="N62" s="499"/>
      <c r="O62" s="499"/>
      <c r="P62" s="499"/>
      <c r="Q62" s="499"/>
      <c r="R62" s="500"/>
    </row>
    <row r="63" spans="1:18" ht="15" x14ac:dyDescent="0.2">
      <c r="A63" s="745"/>
      <c r="B63" s="745"/>
      <c r="C63" s="748"/>
      <c r="D63" s="5" t="s">
        <v>67</v>
      </c>
      <c r="E63" s="452">
        <f t="shared" ref="E63:R63" si="25">E62*100/E59</f>
        <v>100</v>
      </c>
      <c r="F63" s="452">
        <f t="shared" si="25"/>
        <v>100</v>
      </c>
      <c r="G63" s="452" t="e">
        <f t="shared" si="25"/>
        <v>#DIV/0!</v>
      </c>
      <c r="H63" s="452" t="e">
        <f t="shared" si="25"/>
        <v>#DIV/0!</v>
      </c>
      <c r="I63" s="452" t="e">
        <f t="shared" si="25"/>
        <v>#DIV/0!</v>
      </c>
      <c r="J63" s="452" t="e">
        <f t="shared" si="25"/>
        <v>#DIV/0!</v>
      </c>
      <c r="K63" s="452" t="e">
        <f t="shared" si="25"/>
        <v>#DIV/0!</v>
      </c>
      <c r="L63" s="452" t="e">
        <f t="shared" si="25"/>
        <v>#DIV/0!</v>
      </c>
      <c r="M63" s="452" t="e">
        <f t="shared" si="25"/>
        <v>#DIV/0!</v>
      </c>
      <c r="N63" s="452" t="e">
        <f t="shared" si="25"/>
        <v>#DIV/0!</v>
      </c>
      <c r="O63" s="452" t="e">
        <f t="shared" si="25"/>
        <v>#DIV/0!</v>
      </c>
      <c r="P63" s="452" t="e">
        <f t="shared" si="25"/>
        <v>#DIV/0!</v>
      </c>
      <c r="Q63" s="452" t="e">
        <f t="shared" si="25"/>
        <v>#DIV/0!</v>
      </c>
      <c r="R63" s="453" t="e">
        <f t="shared" si="25"/>
        <v>#DIV/0!</v>
      </c>
    </row>
    <row r="64" spans="1:18" ht="15" x14ac:dyDescent="0.2">
      <c r="A64" s="745"/>
      <c r="B64" s="745"/>
      <c r="C64" s="748"/>
      <c r="D64" s="7" t="s">
        <v>68</v>
      </c>
      <c r="E64" s="451">
        <f>SUM(F64:Q64)</f>
        <v>100000000</v>
      </c>
      <c r="F64" s="499">
        <v>100000000</v>
      </c>
      <c r="G64" s="499"/>
      <c r="H64" s="499"/>
      <c r="I64" s="499"/>
      <c r="J64" s="499"/>
      <c r="K64" s="499"/>
      <c r="L64" s="499"/>
      <c r="M64" s="499"/>
      <c r="N64" s="499"/>
      <c r="O64" s="499"/>
      <c r="P64" s="499"/>
      <c r="Q64" s="499"/>
      <c r="R64" s="500"/>
    </row>
    <row r="65" spans="1:18" ht="15" x14ac:dyDescent="0.2">
      <c r="A65" s="745"/>
      <c r="B65" s="745"/>
      <c r="C65" s="748"/>
      <c r="D65" s="5" t="s">
        <v>69</v>
      </c>
      <c r="E65" s="452">
        <f t="shared" ref="E65:R65" si="26">E64*100/E62</f>
        <v>66.666666666666671</v>
      </c>
      <c r="F65" s="452">
        <f t="shared" si="26"/>
        <v>66.666666666666671</v>
      </c>
      <c r="G65" s="452" t="e">
        <f t="shared" si="26"/>
        <v>#DIV/0!</v>
      </c>
      <c r="H65" s="452" t="e">
        <f t="shared" si="26"/>
        <v>#DIV/0!</v>
      </c>
      <c r="I65" s="452" t="e">
        <f t="shared" si="26"/>
        <v>#DIV/0!</v>
      </c>
      <c r="J65" s="452" t="e">
        <f t="shared" si="26"/>
        <v>#DIV/0!</v>
      </c>
      <c r="K65" s="452" t="e">
        <f t="shared" si="26"/>
        <v>#DIV/0!</v>
      </c>
      <c r="L65" s="452" t="e">
        <f t="shared" si="26"/>
        <v>#DIV/0!</v>
      </c>
      <c r="M65" s="452" t="e">
        <f t="shared" si="26"/>
        <v>#DIV/0!</v>
      </c>
      <c r="N65" s="452" t="e">
        <f t="shared" si="26"/>
        <v>#DIV/0!</v>
      </c>
      <c r="O65" s="452" t="e">
        <f t="shared" si="26"/>
        <v>#DIV/0!</v>
      </c>
      <c r="P65" s="452" t="e">
        <f t="shared" si="26"/>
        <v>#DIV/0!</v>
      </c>
      <c r="Q65" s="452" t="e">
        <f t="shared" si="26"/>
        <v>#DIV/0!</v>
      </c>
      <c r="R65" s="453" t="e">
        <f t="shared" si="26"/>
        <v>#DIV/0!</v>
      </c>
    </row>
    <row r="66" spans="1:18" ht="15.75" thickBot="1" x14ac:dyDescent="0.25">
      <c r="A66" s="746"/>
      <c r="B66" s="746"/>
      <c r="C66" s="749"/>
      <c r="D66" s="6" t="s">
        <v>70</v>
      </c>
      <c r="E66" s="454">
        <f t="shared" ref="E66:R66" si="27">E64*100/E59</f>
        <v>66.666666666666671</v>
      </c>
      <c r="F66" s="454">
        <f t="shared" si="27"/>
        <v>66.666666666666671</v>
      </c>
      <c r="G66" s="454" t="e">
        <f t="shared" si="27"/>
        <v>#DIV/0!</v>
      </c>
      <c r="H66" s="454" t="e">
        <f t="shared" si="27"/>
        <v>#DIV/0!</v>
      </c>
      <c r="I66" s="454" t="e">
        <f t="shared" si="27"/>
        <v>#DIV/0!</v>
      </c>
      <c r="J66" s="454" t="e">
        <f t="shared" si="27"/>
        <v>#DIV/0!</v>
      </c>
      <c r="K66" s="454" t="e">
        <f t="shared" si="27"/>
        <v>#DIV/0!</v>
      </c>
      <c r="L66" s="454" t="e">
        <f t="shared" si="27"/>
        <v>#DIV/0!</v>
      </c>
      <c r="M66" s="454" t="e">
        <f t="shared" si="27"/>
        <v>#DIV/0!</v>
      </c>
      <c r="N66" s="454" t="e">
        <f t="shared" si="27"/>
        <v>#DIV/0!</v>
      </c>
      <c r="O66" s="454" t="e">
        <f t="shared" si="27"/>
        <v>#DIV/0!</v>
      </c>
      <c r="P66" s="454" t="e">
        <f t="shared" si="27"/>
        <v>#DIV/0!</v>
      </c>
      <c r="Q66" s="454" t="e">
        <f t="shared" si="27"/>
        <v>#DIV/0!</v>
      </c>
      <c r="R66" s="455" t="e">
        <f t="shared" si="27"/>
        <v>#DIV/0!</v>
      </c>
    </row>
    <row r="67" spans="1:18" ht="15" x14ac:dyDescent="0.2">
      <c r="A67" s="744">
        <v>8</v>
      </c>
      <c r="B67" s="744" t="str">
        <f>'PI. MP. Avance'!B46</f>
        <v>MP105020102</v>
      </c>
      <c r="C67" s="747" t="str">
        <f>'PI. MP. Avance'!C46</f>
        <v>Implementar una (1) herramienta tecnológica, que permita fortalecer las instancias de erradicación de violencia contra la mujer y la población LGTBI, en el cuatrienio.</v>
      </c>
      <c r="D67" s="4" t="s">
        <v>63</v>
      </c>
      <c r="E67" s="21">
        <f>SUM(F67:Q67)</f>
        <v>140000000</v>
      </c>
      <c r="F67" s="188">
        <f>IF($O$5=2016,VLOOKUP($B67,MP,24,FALSE),IF($O$5=2017,VLOOKUP($B67,MP,37,FALSE),IF($O$5=2018,VLOOKUP($B67,MP,50,FALSE),IF($O$5=2019,VLOOKUP($B67,MP,63,FALSE)," "))))</f>
        <v>140000000</v>
      </c>
      <c r="G67" s="188">
        <f>IF($O$5=2016,VLOOKUP($B67,MP,25,FALSE),IF($O$5=2017,VLOOKUP($B67,MP,38,FALSE),IF($O$5=2018,VLOOKUP($B67,MP,51,FALSE),IF($O$5=2019,VLOOKUP($B67,MP,64,FALSE)," "))))</f>
        <v>0</v>
      </c>
      <c r="H67" s="188">
        <f>IF($O$5=2016,VLOOKUP($B67,MP,26,FALSE),IF($O$5=2017,VLOOKUP($B67,MP,39,FALSE),IF($O$5=2018,VLOOKUP($B67,MP,52,FALSE),IF($O$5=2019,VLOOKUP($B67,MP,65,FALSE)," "))))</f>
        <v>0</v>
      </c>
      <c r="I67" s="188">
        <f>IF($O$5=2016,VLOOKUP($B67,MP,27,FALSE),IF($O$5=2017,VLOOKUP($B67,MP,40,FALSE),IF($O$5=2018,VLOOKUP($B67,MP,53,FALSE),IF($O$5=2019,VLOOKUP($B67,MP,66,FALSE)," "))))</f>
        <v>0</v>
      </c>
      <c r="J67" s="188">
        <f>IF($O$5=2016,VLOOKUP($B67,MP,28,FALSE),IF($O$5=2017,VLOOKUP($B67,MP,41,FALSE),IF($O$5=2018,VLOOKUP($B67,MP,54,FALSE),IF($O$5=2019,VLOOKUP($B67,MP,67,FALSE)," "))))</f>
        <v>0</v>
      </c>
      <c r="K67" s="188">
        <f>IF($O$5=2016,VLOOKUP($B67,MP,29,FALSE),IF($O$5=2017,VLOOKUP($B67,MP,42,FALSE),IF($O$5=2018,VLOOKUP($B67,MP,55,FALSE),IF($O$5=2019,VLOOKUP($B67,MP,68,FALSE)," "))))</f>
        <v>0</v>
      </c>
      <c r="L67" s="188">
        <f>IF($O$5=2016,VLOOKUP($B67,MP,30,FALSE),IF($O$5=2017,VLOOKUP($B67,MP,43,FALSE),IF($O$5=2018,VLOOKUP($B67,MP,56,FALSE),IF($O$5=2019,VLOOKUP($B67,MP,69,FALSE)," "))))</f>
        <v>0</v>
      </c>
      <c r="M67" s="188">
        <f>IF($O$5=2016,VLOOKUP($B67,MP,31,FALSE),IF($O$5=2017,VLOOKUP($B67,MP,44,FALSE),IF($O$5=2018,VLOOKUP($B67,MP,57,FALSE),IF($O$5=2019,VLOOKUP($B67,MP,70,FALSE)," "))))</f>
        <v>0</v>
      </c>
      <c r="N67" s="188">
        <f>IF($O$5=2016,VLOOKUP($B67,MP,32,FALSE),IF($O$5=2017,VLOOKUP($B67,MP,45,FALSE),IF($O$5=2018,VLOOKUP($B67,MP,58,FALSE),IF($O$5=2019,VLOOKUP($B67,MP,71,FALSE)," "))))</f>
        <v>0</v>
      </c>
      <c r="O67" s="188">
        <f>IF($O$5=2016,VLOOKUP($B67,MP,33,FALSE),IF($O$5=2017,VLOOKUP($B67,MP,46,FALSE),IF($O$5=2018,VLOOKUP($B67,MP,59,FALSE),IF($O$5=2019,VLOOKUP($B67,MP,72,FALSE)," "))))</f>
        <v>0</v>
      </c>
      <c r="P67" s="188">
        <f>IF($O$5=2016,VLOOKUP($B67,MP,34,FALSE),IF($O$5=2017,VLOOKUP($B67,MP,47,FALSE),IF($O$5=2018,VLOOKUP($B67,MP,60,FALSE),IF($O$5=2019,VLOOKUP($B67,MP,73,FALSE)," "))))</f>
        <v>0</v>
      </c>
      <c r="Q67" s="188">
        <f>IF($O$5=2016,VLOOKUP($B67,MP,35,FALSE),IF($O$5=2017,VLOOKUP($B67,MP,48,FALSE),IF($O$5=2018,VLOOKUP($B67,MP,61,FALSE),IF($O$5=2019,VLOOKUP($B67,MP,74,FALSE)," "))))</f>
        <v>0</v>
      </c>
      <c r="R67" s="22"/>
    </row>
    <row r="68" spans="1:18" ht="15" x14ac:dyDescent="0.2">
      <c r="A68" s="745"/>
      <c r="B68" s="745"/>
      <c r="C68" s="748"/>
      <c r="D68" s="8" t="s">
        <v>64</v>
      </c>
      <c r="E68" s="451">
        <f>SUM(F68:Q68)</f>
        <v>140000000</v>
      </c>
      <c r="F68" s="612">
        <v>140000000</v>
      </c>
      <c r="G68" s="612"/>
      <c r="H68" s="612"/>
      <c r="I68" s="612"/>
      <c r="J68" s="612"/>
      <c r="K68" s="612"/>
      <c r="L68" s="612"/>
      <c r="M68" s="612"/>
      <c r="N68" s="612"/>
      <c r="O68" s="612"/>
      <c r="P68" s="612"/>
      <c r="Q68" s="612"/>
      <c r="R68" s="613"/>
    </row>
    <row r="69" spans="1:18" ht="15" x14ac:dyDescent="0.2">
      <c r="A69" s="745"/>
      <c r="B69" s="745"/>
      <c r="C69" s="748"/>
      <c r="D69" s="5" t="s">
        <v>65</v>
      </c>
      <c r="E69" s="452">
        <f t="shared" ref="E69:R69" si="28">E68*100/E67</f>
        <v>100</v>
      </c>
      <c r="F69" s="452">
        <f t="shared" si="28"/>
        <v>100</v>
      </c>
      <c r="G69" s="452" t="e">
        <f t="shared" si="28"/>
        <v>#DIV/0!</v>
      </c>
      <c r="H69" s="452" t="e">
        <f t="shared" si="28"/>
        <v>#DIV/0!</v>
      </c>
      <c r="I69" s="452" t="e">
        <f t="shared" si="28"/>
        <v>#DIV/0!</v>
      </c>
      <c r="J69" s="452" t="e">
        <f t="shared" si="28"/>
        <v>#DIV/0!</v>
      </c>
      <c r="K69" s="452" t="e">
        <f t="shared" si="28"/>
        <v>#DIV/0!</v>
      </c>
      <c r="L69" s="452" t="e">
        <f t="shared" si="28"/>
        <v>#DIV/0!</v>
      </c>
      <c r="M69" s="452" t="e">
        <f t="shared" si="28"/>
        <v>#DIV/0!</v>
      </c>
      <c r="N69" s="452" t="e">
        <f t="shared" si="28"/>
        <v>#DIV/0!</v>
      </c>
      <c r="O69" s="452" t="e">
        <f t="shared" si="28"/>
        <v>#DIV/0!</v>
      </c>
      <c r="P69" s="452" t="e">
        <f t="shared" si="28"/>
        <v>#DIV/0!</v>
      </c>
      <c r="Q69" s="452" t="e">
        <f t="shared" si="28"/>
        <v>#DIV/0!</v>
      </c>
      <c r="R69" s="453" t="e">
        <f t="shared" si="28"/>
        <v>#DIV/0!</v>
      </c>
    </row>
    <row r="70" spans="1:18" ht="15" x14ac:dyDescent="0.2">
      <c r="A70" s="745"/>
      <c r="B70" s="745"/>
      <c r="C70" s="748"/>
      <c r="D70" s="8" t="s">
        <v>66</v>
      </c>
      <c r="E70" s="584">
        <f>SUM(F70:Q70)</f>
        <v>236400100</v>
      </c>
      <c r="F70" s="499">
        <v>236400100</v>
      </c>
      <c r="G70" s="499"/>
      <c r="H70" s="499"/>
      <c r="I70" s="499"/>
      <c r="J70" s="499"/>
      <c r="K70" s="499"/>
      <c r="L70" s="499"/>
      <c r="M70" s="499"/>
      <c r="N70" s="499"/>
      <c r="O70" s="499"/>
      <c r="P70" s="499"/>
      <c r="Q70" s="499"/>
      <c r="R70" s="500"/>
    </row>
    <row r="71" spans="1:18" ht="15" x14ac:dyDescent="0.2">
      <c r="A71" s="745"/>
      <c r="B71" s="745"/>
      <c r="C71" s="748"/>
      <c r="D71" s="5" t="s">
        <v>67</v>
      </c>
      <c r="E71" s="452">
        <f t="shared" ref="E71:R71" si="29">E70*100/E67</f>
        <v>168.85721428571429</v>
      </c>
      <c r="F71" s="452">
        <f t="shared" si="29"/>
        <v>168.85721428571429</v>
      </c>
      <c r="G71" s="452" t="e">
        <f t="shared" si="29"/>
        <v>#DIV/0!</v>
      </c>
      <c r="H71" s="452" t="e">
        <f t="shared" si="29"/>
        <v>#DIV/0!</v>
      </c>
      <c r="I71" s="452" t="e">
        <f t="shared" si="29"/>
        <v>#DIV/0!</v>
      </c>
      <c r="J71" s="452" t="e">
        <f t="shared" si="29"/>
        <v>#DIV/0!</v>
      </c>
      <c r="K71" s="452" t="e">
        <f t="shared" si="29"/>
        <v>#DIV/0!</v>
      </c>
      <c r="L71" s="452" t="e">
        <f t="shared" si="29"/>
        <v>#DIV/0!</v>
      </c>
      <c r="M71" s="452" t="e">
        <f t="shared" si="29"/>
        <v>#DIV/0!</v>
      </c>
      <c r="N71" s="452" t="e">
        <f t="shared" si="29"/>
        <v>#DIV/0!</v>
      </c>
      <c r="O71" s="452" t="e">
        <f t="shared" si="29"/>
        <v>#DIV/0!</v>
      </c>
      <c r="P71" s="452" t="e">
        <f t="shared" si="29"/>
        <v>#DIV/0!</v>
      </c>
      <c r="Q71" s="452" t="e">
        <f t="shared" si="29"/>
        <v>#DIV/0!</v>
      </c>
      <c r="R71" s="453" t="e">
        <f t="shared" si="29"/>
        <v>#DIV/0!</v>
      </c>
    </row>
    <row r="72" spans="1:18" ht="15" x14ac:dyDescent="0.2">
      <c r="A72" s="745"/>
      <c r="B72" s="745"/>
      <c r="C72" s="748"/>
      <c r="D72" s="7" t="s">
        <v>68</v>
      </c>
      <c r="E72" s="344">
        <f>SUM(F72:Q72)</f>
        <v>51689999</v>
      </c>
      <c r="F72" s="499">
        <v>51689999</v>
      </c>
      <c r="G72" s="499"/>
      <c r="H72" s="499"/>
      <c r="I72" s="499"/>
      <c r="J72" s="499"/>
      <c r="K72" s="499"/>
      <c r="L72" s="499"/>
      <c r="M72" s="499"/>
      <c r="N72" s="499"/>
      <c r="O72" s="499"/>
      <c r="P72" s="499"/>
      <c r="Q72" s="499"/>
      <c r="R72" s="500"/>
    </row>
    <row r="73" spans="1:18" ht="15" x14ac:dyDescent="0.2">
      <c r="A73" s="745"/>
      <c r="B73" s="745"/>
      <c r="C73" s="748"/>
      <c r="D73" s="5" t="s">
        <v>69</v>
      </c>
      <c r="E73" s="452">
        <f t="shared" ref="E73:R73" si="30">E72*100/E70</f>
        <v>21.865472561136819</v>
      </c>
      <c r="F73" s="452">
        <f t="shared" si="30"/>
        <v>21.865472561136819</v>
      </c>
      <c r="G73" s="452" t="e">
        <f t="shared" si="30"/>
        <v>#DIV/0!</v>
      </c>
      <c r="H73" s="452" t="e">
        <f t="shared" si="30"/>
        <v>#DIV/0!</v>
      </c>
      <c r="I73" s="452" t="e">
        <f t="shared" si="30"/>
        <v>#DIV/0!</v>
      </c>
      <c r="J73" s="452" t="e">
        <f t="shared" si="30"/>
        <v>#DIV/0!</v>
      </c>
      <c r="K73" s="452" t="e">
        <f t="shared" si="30"/>
        <v>#DIV/0!</v>
      </c>
      <c r="L73" s="452" t="e">
        <f t="shared" si="30"/>
        <v>#DIV/0!</v>
      </c>
      <c r="M73" s="452" t="e">
        <f t="shared" si="30"/>
        <v>#DIV/0!</v>
      </c>
      <c r="N73" s="452" t="e">
        <f t="shared" si="30"/>
        <v>#DIV/0!</v>
      </c>
      <c r="O73" s="452" t="e">
        <f t="shared" si="30"/>
        <v>#DIV/0!</v>
      </c>
      <c r="P73" s="452" t="e">
        <f t="shared" si="30"/>
        <v>#DIV/0!</v>
      </c>
      <c r="Q73" s="452" t="e">
        <f t="shared" si="30"/>
        <v>#DIV/0!</v>
      </c>
      <c r="R73" s="453" t="e">
        <f t="shared" si="30"/>
        <v>#DIV/0!</v>
      </c>
    </row>
    <row r="74" spans="1:18" ht="15.75" thickBot="1" x14ac:dyDescent="0.25">
      <c r="A74" s="746"/>
      <c r="B74" s="746"/>
      <c r="C74" s="749"/>
      <c r="D74" s="6" t="s">
        <v>70</v>
      </c>
      <c r="E74" s="454">
        <f t="shared" ref="E74:R74" si="31">E72*100/E67</f>
        <v>36.921427857142859</v>
      </c>
      <c r="F74" s="454">
        <f t="shared" si="31"/>
        <v>36.921427857142859</v>
      </c>
      <c r="G74" s="454" t="e">
        <f t="shared" si="31"/>
        <v>#DIV/0!</v>
      </c>
      <c r="H74" s="454" t="e">
        <f t="shared" si="31"/>
        <v>#DIV/0!</v>
      </c>
      <c r="I74" s="454" t="e">
        <f t="shared" si="31"/>
        <v>#DIV/0!</v>
      </c>
      <c r="J74" s="454" t="e">
        <f t="shared" si="31"/>
        <v>#DIV/0!</v>
      </c>
      <c r="K74" s="454" t="e">
        <f t="shared" si="31"/>
        <v>#DIV/0!</v>
      </c>
      <c r="L74" s="454" t="e">
        <f t="shared" si="31"/>
        <v>#DIV/0!</v>
      </c>
      <c r="M74" s="454" t="e">
        <f t="shared" si="31"/>
        <v>#DIV/0!</v>
      </c>
      <c r="N74" s="454" t="e">
        <f t="shared" si="31"/>
        <v>#DIV/0!</v>
      </c>
      <c r="O74" s="454" t="e">
        <f t="shared" si="31"/>
        <v>#DIV/0!</v>
      </c>
      <c r="P74" s="454" t="e">
        <f t="shared" si="31"/>
        <v>#DIV/0!</v>
      </c>
      <c r="Q74" s="454" t="e">
        <f t="shared" si="31"/>
        <v>#DIV/0!</v>
      </c>
      <c r="R74" s="455" t="e">
        <f t="shared" si="31"/>
        <v>#DIV/0!</v>
      </c>
    </row>
    <row r="75" spans="1:18" ht="15" x14ac:dyDescent="0.2">
      <c r="A75" s="744">
        <v>9</v>
      </c>
      <c r="B75" s="744" t="str">
        <f>'PI. MP. Avance'!B51</f>
        <v>MP105020103</v>
      </c>
      <c r="C75" s="747" t="str">
        <f>'PI. MP. Avance'!C51</f>
        <v>Fortalecer en los 42 municipios, las Comisarías de Familia y Casa de Justicia del Departamento, en las rutas de atención a mujeres víctimas de violencia, en el período de gobierno.</v>
      </c>
      <c r="D75" s="4" t="s">
        <v>63</v>
      </c>
      <c r="E75" s="21">
        <f>SUM(F75:Q75)</f>
        <v>0</v>
      </c>
      <c r="F75" s="188">
        <f>IF($O$5=2016,VLOOKUP($B75,MP,24,FALSE),IF($O$5=2017,VLOOKUP($B75,MP,37,FALSE),IF($O$5=2018,VLOOKUP($B75,MP,50,FALSE),IF($O$5=2019,VLOOKUP($B75,MP,63,FALSE)," "))))</f>
        <v>0</v>
      </c>
      <c r="G75" s="188">
        <f>IF($O$5=2016,VLOOKUP($B75,MP,25,FALSE),IF($O$5=2017,VLOOKUP($B75,MP,38,FALSE),IF($O$5=2018,VLOOKUP($B75,MP,51,FALSE),IF($O$5=2019,VLOOKUP($B75,MP,64,FALSE)," "))))</f>
        <v>0</v>
      </c>
      <c r="H75" s="188">
        <f>IF($O$5=2016,VLOOKUP($B75,MP,26,FALSE),IF($O$5=2017,VLOOKUP($B75,MP,39,FALSE),IF($O$5=2018,VLOOKUP($B75,MP,52,FALSE),IF($O$5=2019,VLOOKUP($B75,MP,65,FALSE)," "))))</f>
        <v>0</v>
      </c>
      <c r="I75" s="188">
        <f>IF($O$5=2016,VLOOKUP($B75,MP,27,FALSE),IF($O$5=2017,VLOOKUP($B75,MP,40,FALSE),IF($O$5=2018,VLOOKUP($B75,MP,53,FALSE),IF($O$5=2019,VLOOKUP($B75,MP,66,FALSE)," "))))</f>
        <v>0</v>
      </c>
      <c r="J75" s="188">
        <f>IF($O$5=2016,VLOOKUP($B75,MP,28,FALSE),IF($O$5=2017,VLOOKUP($B75,MP,41,FALSE),IF($O$5=2018,VLOOKUP($B75,MP,54,FALSE),IF($O$5=2019,VLOOKUP($B75,MP,67,FALSE)," "))))</f>
        <v>0</v>
      </c>
      <c r="K75" s="188">
        <f>IF($O$5=2016,VLOOKUP($B75,MP,29,FALSE),IF($O$5=2017,VLOOKUP($B75,MP,42,FALSE),IF($O$5=2018,VLOOKUP($B75,MP,55,FALSE),IF($O$5=2019,VLOOKUP($B75,MP,68,FALSE)," "))))</f>
        <v>0</v>
      </c>
      <c r="L75" s="188">
        <f>IF($O$5=2016,VLOOKUP($B75,MP,30,FALSE),IF($O$5=2017,VLOOKUP($B75,MP,43,FALSE),IF($O$5=2018,VLOOKUP($B75,MP,56,FALSE),IF($O$5=2019,VLOOKUP($B75,MP,69,FALSE)," "))))</f>
        <v>0</v>
      </c>
      <c r="M75" s="188">
        <f>IF($O$5=2016,VLOOKUP($B75,MP,31,FALSE),IF($O$5=2017,VLOOKUP($B75,MP,44,FALSE),IF($O$5=2018,VLOOKUP($B75,MP,57,FALSE),IF($O$5=2019,VLOOKUP($B75,MP,70,FALSE)," "))))</f>
        <v>0</v>
      </c>
      <c r="N75" s="188">
        <f>IF($O$5=2016,VLOOKUP($B75,MP,32,FALSE),IF($O$5=2017,VLOOKUP($B75,MP,45,FALSE),IF($O$5=2018,VLOOKUP($B75,MP,58,FALSE),IF($O$5=2019,VLOOKUP($B75,MP,71,FALSE)," "))))</f>
        <v>0</v>
      </c>
      <c r="O75" s="188">
        <f>IF($O$5=2016,VLOOKUP($B75,MP,33,FALSE),IF($O$5=2017,VLOOKUP($B75,MP,46,FALSE),IF($O$5=2018,VLOOKUP($B75,MP,59,FALSE),IF($O$5=2019,VLOOKUP($B75,MP,72,FALSE)," "))))</f>
        <v>0</v>
      </c>
      <c r="P75" s="188">
        <f>IF($O$5=2016,VLOOKUP($B75,MP,34,FALSE),IF($O$5=2017,VLOOKUP($B75,MP,47,FALSE),IF($O$5=2018,VLOOKUP($B75,MP,60,FALSE),IF($O$5=2019,VLOOKUP($B75,MP,73,FALSE)," "))))</f>
        <v>0</v>
      </c>
      <c r="Q75" s="188">
        <f>IF($O$5=2016,VLOOKUP($B75,MP,35,FALSE),IF($O$5=2017,VLOOKUP($B75,MP,48,FALSE),IF($O$5=2018,VLOOKUP($B75,MP,61,FALSE),IF($O$5=2019,VLOOKUP($B75,MP,74,FALSE)," "))))</f>
        <v>0</v>
      </c>
      <c r="R75" s="22"/>
    </row>
    <row r="76" spans="1:18" ht="15" x14ac:dyDescent="0.2">
      <c r="A76" s="745"/>
      <c r="B76" s="745"/>
      <c r="C76" s="748"/>
      <c r="D76" s="8" t="s">
        <v>64</v>
      </c>
      <c r="E76" s="451">
        <f>SUM(F76:Q76)</f>
        <v>0</v>
      </c>
      <c r="F76" s="612"/>
      <c r="G76" s="612"/>
      <c r="H76" s="612"/>
      <c r="I76" s="612"/>
      <c r="J76" s="612"/>
      <c r="K76" s="612"/>
      <c r="L76" s="612"/>
      <c r="M76" s="612"/>
      <c r="N76" s="612"/>
      <c r="O76" s="612"/>
      <c r="P76" s="612"/>
      <c r="Q76" s="612"/>
      <c r="R76" s="613"/>
    </row>
    <row r="77" spans="1:18" ht="15" x14ac:dyDescent="0.2">
      <c r="A77" s="745"/>
      <c r="B77" s="745"/>
      <c r="C77" s="748"/>
      <c r="D77" s="5" t="s">
        <v>65</v>
      </c>
      <c r="E77" s="452" t="e">
        <f t="shared" ref="E77:R77" si="32">E76*100/E75</f>
        <v>#DIV/0!</v>
      </c>
      <c r="F77" s="452" t="e">
        <f t="shared" si="32"/>
        <v>#DIV/0!</v>
      </c>
      <c r="G77" s="452" t="e">
        <f t="shared" si="32"/>
        <v>#DIV/0!</v>
      </c>
      <c r="H77" s="452" t="e">
        <f t="shared" si="32"/>
        <v>#DIV/0!</v>
      </c>
      <c r="I77" s="452" t="e">
        <f t="shared" si="32"/>
        <v>#DIV/0!</v>
      </c>
      <c r="J77" s="452" t="e">
        <f t="shared" si="32"/>
        <v>#DIV/0!</v>
      </c>
      <c r="K77" s="452" t="e">
        <f t="shared" si="32"/>
        <v>#DIV/0!</v>
      </c>
      <c r="L77" s="452" t="e">
        <f t="shared" si="32"/>
        <v>#DIV/0!</v>
      </c>
      <c r="M77" s="452" t="e">
        <f t="shared" si="32"/>
        <v>#DIV/0!</v>
      </c>
      <c r="N77" s="452" t="e">
        <f t="shared" si="32"/>
        <v>#DIV/0!</v>
      </c>
      <c r="O77" s="452" t="e">
        <f t="shared" si="32"/>
        <v>#DIV/0!</v>
      </c>
      <c r="P77" s="452" t="e">
        <f t="shared" si="32"/>
        <v>#DIV/0!</v>
      </c>
      <c r="Q77" s="452" t="e">
        <f t="shared" si="32"/>
        <v>#DIV/0!</v>
      </c>
      <c r="R77" s="453" t="e">
        <f t="shared" si="32"/>
        <v>#DIV/0!</v>
      </c>
    </row>
    <row r="78" spans="1:18" ht="15" x14ac:dyDescent="0.2">
      <c r="A78" s="745"/>
      <c r="B78" s="745"/>
      <c r="C78" s="748"/>
      <c r="D78" s="8" t="s">
        <v>66</v>
      </c>
      <c r="E78" s="451">
        <f>SUM(F78:Q78)</f>
        <v>0</v>
      </c>
      <c r="F78" s="499"/>
      <c r="G78" s="499"/>
      <c r="H78" s="499"/>
      <c r="I78" s="499"/>
      <c r="J78" s="499"/>
      <c r="K78" s="499"/>
      <c r="L78" s="499"/>
      <c r="M78" s="499"/>
      <c r="N78" s="499"/>
      <c r="O78" s="499"/>
      <c r="P78" s="499"/>
      <c r="Q78" s="499"/>
      <c r="R78" s="500"/>
    </row>
    <row r="79" spans="1:18" ht="15" x14ac:dyDescent="0.2">
      <c r="A79" s="745"/>
      <c r="B79" s="745"/>
      <c r="C79" s="748"/>
      <c r="D79" s="5" t="s">
        <v>67</v>
      </c>
      <c r="E79" s="452" t="e">
        <f t="shared" ref="E79:R79" si="33">E78*100/E75</f>
        <v>#DIV/0!</v>
      </c>
      <c r="F79" s="452" t="e">
        <f t="shared" si="33"/>
        <v>#DIV/0!</v>
      </c>
      <c r="G79" s="452" t="e">
        <f t="shared" si="33"/>
        <v>#DIV/0!</v>
      </c>
      <c r="H79" s="452" t="e">
        <f t="shared" si="33"/>
        <v>#DIV/0!</v>
      </c>
      <c r="I79" s="452" t="e">
        <f t="shared" si="33"/>
        <v>#DIV/0!</v>
      </c>
      <c r="J79" s="452" t="e">
        <f t="shared" si="33"/>
        <v>#DIV/0!</v>
      </c>
      <c r="K79" s="452" t="e">
        <f t="shared" si="33"/>
        <v>#DIV/0!</v>
      </c>
      <c r="L79" s="452" t="e">
        <f t="shared" si="33"/>
        <v>#DIV/0!</v>
      </c>
      <c r="M79" s="452" t="e">
        <f t="shared" si="33"/>
        <v>#DIV/0!</v>
      </c>
      <c r="N79" s="452" t="e">
        <f t="shared" si="33"/>
        <v>#DIV/0!</v>
      </c>
      <c r="O79" s="452" t="e">
        <f t="shared" si="33"/>
        <v>#DIV/0!</v>
      </c>
      <c r="P79" s="452" t="e">
        <f t="shared" si="33"/>
        <v>#DIV/0!</v>
      </c>
      <c r="Q79" s="452" t="e">
        <f t="shared" si="33"/>
        <v>#DIV/0!</v>
      </c>
      <c r="R79" s="453" t="e">
        <f t="shared" si="33"/>
        <v>#DIV/0!</v>
      </c>
    </row>
    <row r="80" spans="1:18" ht="15" x14ac:dyDescent="0.2">
      <c r="A80" s="745"/>
      <c r="B80" s="745"/>
      <c r="C80" s="748"/>
      <c r="D80" s="7" t="s">
        <v>68</v>
      </c>
      <c r="E80" s="451">
        <f>SUM(F80:Q80)</f>
        <v>0</v>
      </c>
      <c r="F80" s="499">
        <v>0</v>
      </c>
      <c r="G80" s="499"/>
      <c r="H80" s="499"/>
      <c r="I80" s="499"/>
      <c r="J80" s="499"/>
      <c r="K80" s="499"/>
      <c r="L80" s="499"/>
      <c r="M80" s="499"/>
      <c r="N80" s="499"/>
      <c r="O80" s="499"/>
      <c r="P80" s="499"/>
      <c r="Q80" s="499"/>
      <c r="R80" s="500"/>
    </row>
    <row r="81" spans="1:18" ht="15" x14ac:dyDescent="0.2">
      <c r="A81" s="745"/>
      <c r="B81" s="745"/>
      <c r="C81" s="748"/>
      <c r="D81" s="5" t="s">
        <v>69</v>
      </c>
      <c r="E81" s="452" t="e">
        <f t="shared" ref="E81:R81" si="34">E80*100/E78</f>
        <v>#DIV/0!</v>
      </c>
      <c r="F81" s="452" t="e">
        <f t="shared" si="34"/>
        <v>#DIV/0!</v>
      </c>
      <c r="G81" s="452" t="e">
        <f t="shared" si="34"/>
        <v>#DIV/0!</v>
      </c>
      <c r="H81" s="452" t="e">
        <f t="shared" si="34"/>
        <v>#DIV/0!</v>
      </c>
      <c r="I81" s="452" t="e">
        <f t="shared" si="34"/>
        <v>#DIV/0!</v>
      </c>
      <c r="J81" s="452" t="e">
        <f t="shared" si="34"/>
        <v>#DIV/0!</v>
      </c>
      <c r="K81" s="452" t="e">
        <f t="shared" si="34"/>
        <v>#DIV/0!</v>
      </c>
      <c r="L81" s="452" t="e">
        <f t="shared" si="34"/>
        <v>#DIV/0!</v>
      </c>
      <c r="M81" s="452" t="e">
        <f t="shared" si="34"/>
        <v>#DIV/0!</v>
      </c>
      <c r="N81" s="452" t="e">
        <f t="shared" si="34"/>
        <v>#DIV/0!</v>
      </c>
      <c r="O81" s="452" t="e">
        <f t="shared" si="34"/>
        <v>#DIV/0!</v>
      </c>
      <c r="P81" s="452" t="e">
        <f t="shared" si="34"/>
        <v>#DIV/0!</v>
      </c>
      <c r="Q81" s="452" t="e">
        <f t="shared" si="34"/>
        <v>#DIV/0!</v>
      </c>
      <c r="R81" s="453" t="e">
        <f t="shared" si="34"/>
        <v>#DIV/0!</v>
      </c>
    </row>
    <row r="82" spans="1:18" ht="15.75" thickBot="1" x14ac:dyDescent="0.25">
      <c r="A82" s="746"/>
      <c r="B82" s="746"/>
      <c r="C82" s="749"/>
      <c r="D82" s="6" t="s">
        <v>70</v>
      </c>
      <c r="E82" s="454" t="e">
        <f t="shared" ref="E82:R82" si="35">E80*100/E75</f>
        <v>#DIV/0!</v>
      </c>
      <c r="F82" s="454" t="e">
        <f t="shared" si="35"/>
        <v>#DIV/0!</v>
      </c>
      <c r="G82" s="454" t="e">
        <f t="shared" si="35"/>
        <v>#DIV/0!</v>
      </c>
      <c r="H82" s="454" t="e">
        <f t="shared" si="35"/>
        <v>#DIV/0!</v>
      </c>
      <c r="I82" s="454" t="e">
        <f t="shared" si="35"/>
        <v>#DIV/0!</v>
      </c>
      <c r="J82" s="454" t="e">
        <f t="shared" si="35"/>
        <v>#DIV/0!</v>
      </c>
      <c r="K82" s="454" t="e">
        <f t="shared" si="35"/>
        <v>#DIV/0!</v>
      </c>
      <c r="L82" s="454" t="e">
        <f t="shared" si="35"/>
        <v>#DIV/0!</v>
      </c>
      <c r="M82" s="454" t="e">
        <f t="shared" si="35"/>
        <v>#DIV/0!</v>
      </c>
      <c r="N82" s="454" t="e">
        <f t="shared" si="35"/>
        <v>#DIV/0!</v>
      </c>
      <c r="O82" s="454" t="e">
        <f t="shared" si="35"/>
        <v>#DIV/0!</v>
      </c>
      <c r="P82" s="454" t="e">
        <f t="shared" si="35"/>
        <v>#DIV/0!</v>
      </c>
      <c r="Q82" s="454" t="e">
        <f t="shared" si="35"/>
        <v>#DIV/0!</v>
      </c>
      <c r="R82" s="455" t="e">
        <f t="shared" si="35"/>
        <v>#DIV/0!</v>
      </c>
    </row>
    <row r="83" spans="1:18" ht="15" x14ac:dyDescent="0.2">
      <c r="A83" s="744">
        <v>10</v>
      </c>
      <c r="B83" s="744" t="str">
        <f>'PI. MP. Avance'!B56</f>
        <v>MP105020104</v>
      </c>
      <c r="C83" s="747" t="str">
        <f>'PI. MP. Avance'!C56</f>
        <v>Implementar un (1) acuerdo con empresarios del sector privado del Departamentopara aplicar el incentivo por vinculación laboral de mujeres víctimas de violencia (Ley 1257 de 2008), en el cuatrienio</v>
      </c>
      <c r="D83" s="4" t="s">
        <v>63</v>
      </c>
      <c r="E83" s="21">
        <f>SUM(F83:Q83)</f>
        <v>10000000</v>
      </c>
      <c r="F83" s="188">
        <f>IF($O$5=2016,VLOOKUP($B83,MP,24,FALSE),IF($O$5=2017,VLOOKUP($B83,MP,37,FALSE),IF($O$5=2018,VLOOKUP($B83,MP,50,FALSE),IF($O$5=2019,VLOOKUP($B83,MP,63,FALSE)," "))))</f>
        <v>10000000</v>
      </c>
      <c r="G83" s="188">
        <f>IF($O$5=2016,VLOOKUP($B83,MP,25,FALSE),IF($O$5=2017,VLOOKUP($B83,MP,38,FALSE),IF($O$5=2018,VLOOKUP($B83,MP,51,FALSE),IF($O$5=2019,VLOOKUP($B83,MP,64,FALSE)," "))))</f>
        <v>0</v>
      </c>
      <c r="H83" s="188">
        <f>IF($O$5=2016,VLOOKUP($B83,MP,26,FALSE),IF($O$5=2017,VLOOKUP($B83,MP,39,FALSE),IF($O$5=2018,VLOOKUP($B83,MP,52,FALSE),IF($O$5=2019,VLOOKUP($B83,MP,65,FALSE)," "))))</f>
        <v>0</v>
      </c>
      <c r="I83" s="188">
        <f>IF($O$5=2016,VLOOKUP($B83,MP,27,FALSE),IF($O$5=2017,VLOOKUP($B83,MP,40,FALSE),IF($O$5=2018,VLOOKUP($B83,MP,53,FALSE),IF($O$5=2019,VLOOKUP($B83,MP,66,FALSE)," "))))</f>
        <v>0</v>
      </c>
      <c r="J83" s="188">
        <f>IF($O$5=2016,VLOOKUP($B83,MP,28,FALSE),IF($O$5=2017,VLOOKUP($B83,MP,41,FALSE),IF($O$5=2018,VLOOKUP($B83,MP,54,FALSE),IF($O$5=2019,VLOOKUP($B83,MP,67,FALSE)," "))))</f>
        <v>0</v>
      </c>
      <c r="K83" s="188">
        <f>IF($O$5=2016,VLOOKUP($B83,MP,29,FALSE),IF($O$5=2017,VLOOKUP($B83,MP,42,FALSE),IF($O$5=2018,VLOOKUP($B83,MP,55,FALSE),IF($O$5=2019,VLOOKUP($B83,MP,68,FALSE)," "))))</f>
        <v>0</v>
      </c>
      <c r="L83" s="188">
        <f>IF($O$5=2016,VLOOKUP($B83,MP,30,FALSE),IF($O$5=2017,VLOOKUP($B83,MP,43,FALSE),IF($O$5=2018,VLOOKUP($B83,MP,56,FALSE),IF($O$5=2019,VLOOKUP($B83,MP,69,FALSE)," "))))</f>
        <v>0</v>
      </c>
      <c r="M83" s="188">
        <f>IF($O$5=2016,VLOOKUP($B83,MP,31,FALSE),IF($O$5=2017,VLOOKUP($B83,MP,44,FALSE),IF($O$5=2018,VLOOKUP($B83,MP,57,FALSE),IF($O$5=2019,VLOOKUP($B83,MP,70,FALSE)," "))))</f>
        <v>0</v>
      </c>
      <c r="N83" s="188">
        <f>IF($O$5=2016,VLOOKUP($B83,MP,32,FALSE),IF($O$5=2017,VLOOKUP($B83,MP,45,FALSE),IF($O$5=2018,VLOOKUP($B83,MP,58,FALSE),IF($O$5=2019,VLOOKUP($B83,MP,71,FALSE)," "))))</f>
        <v>0</v>
      </c>
      <c r="O83" s="188">
        <f>IF($O$5=2016,VLOOKUP($B83,MP,33,FALSE),IF($O$5=2017,VLOOKUP($B83,MP,46,FALSE),IF($O$5=2018,VLOOKUP($B83,MP,59,FALSE),IF($O$5=2019,VLOOKUP($B83,MP,72,FALSE)," "))))</f>
        <v>0</v>
      </c>
      <c r="P83" s="188">
        <f>IF($O$5=2016,VLOOKUP($B83,MP,34,FALSE),IF($O$5=2017,VLOOKUP($B83,MP,47,FALSE),IF($O$5=2018,VLOOKUP($B83,MP,60,FALSE),IF($O$5=2019,VLOOKUP($B83,MP,73,FALSE)," "))))</f>
        <v>0</v>
      </c>
      <c r="Q83" s="188">
        <f>IF($O$5=2016,VLOOKUP($B83,MP,35,FALSE),IF($O$5=2017,VLOOKUP($B83,MP,48,FALSE),IF($O$5=2018,VLOOKUP($B83,MP,61,FALSE),IF($O$5=2019,VLOOKUP($B83,MP,74,FALSE)," "))))</f>
        <v>0</v>
      </c>
      <c r="R83" s="22"/>
    </row>
    <row r="84" spans="1:18" ht="15" x14ac:dyDescent="0.2">
      <c r="A84" s="745"/>
      <c r="B84" s="745"/>
      <c r="C84" s="748"/>
      <c r="D84" s="8" t="s">
        <v>64</v>
      </c>
      <c r="E84" s="451">
        <f>SUM(F84:Q84)</f>
        <v>10000000</v>
      </c>
      <c r="F84" s="499">
        <v>10000000</v>
      </c>
      <c r="G84" s="612"/>
      <c r="H84" s="612"/>
      <c r="I84" s="612"/>
      <c r="J84" s="612"/>
      <c r="K84" s="612"/>
      <c r="L84" s="612"/>
      <c r="M84" s="612"/>
      <c r="N84" s="612"/>
      <c r="O84" s="612"/>
      <c r="P84" s="612"/>
      <c r="Q84" s="612"/>
      <c r="R84" s="613"/>
    </row>
    <row r="85" spans="1:18" ht="15" x14ac:dyDescent="0.2">
      <c r="A85" s="745"/>
      <c r="B85" s="745"/>
      <c r="C85" s="748"/>
      <c r="D85" s="5" t="s">
        <v>65</v>
      </c>
      <c r="E85" s="452">
        <f t="shared" ref="E85:R85" si="36">E84*100/E83</f>
        <v>100</v>
      </c>
      <c r="F85" s="452">
        <f t="shared" si="36"/>
        <v>100</v>
      </c>
      <c r="G85" s="452" t="e">
        <f t="shared" si="36"/>
        <v>#DIV/0!</v>
      </c>
      <c r="H85" s="452" t="e">
        <f t="shared" si="36"/>
        <v>#DIV/0!</v>
      </c>
      <c r="I85" s="452" t="e">
        <f t="shared" si="36"/>
        <v>#DIV/0!</v>
      </c>
      <c r="J85" s="452" t="e">
        <f t="shared" si="36"/>
        <v>#DIV/0!</v>
      </c>
      <c r="K85" s="452" t="e">
        <f t="shared" si="36"/>
        <v>#DIV/0!</v>
      </c>
      <c r="L85" s="452" t="e">
        <f t="shared" si="36"/>
        <v>#DIV/0!</v>
      </c>
      <c r="M85" s="452" t="e">
        <f t="shared" si="36"/>
        <v>#DIV/0!</v>
      </c>
      <c r="N85" s="452" t="e">
        <f t="shared" si="36"/>
        <v>#DIV/0!</v>
      </c>
      <c r="O85" s="452" t="e">
        <f t="shared" si="36"/>
        <v>#DIV/0!</v>
      </c>
      <c r="P85" s="452" t="e">
        <f t="shared" si="36"/>
        <v>#DIV/0!</v>
      </c>
      <c r="Q85" s="452" t="e">
        <f t="shared" si="36"/>
        <v>#DIV/0!</v>
      </c>
      <c r="R85" s="453" t="e">
        <f t="shared" si="36"/>
        <v>#DIV/0!</v>
      </c>
    </row>
    <row r="86" spans="1:18" ht="15" x14ac:dyDescent="0.2">
      <c r="A86" s="745"/>
      <c r="B86" s="745"/>
      <c r="C86" s="748"/>
      <c r="D86" s="5" t="s">
        <v>66</v>
      </c>
      <c r="E86" s="451">
        <f>SUM(F86:Q86)</f>
        <v>10000000</v>
      </c>
      <c r="F86" s="499">
        <v>10000000</v>
      </c>
      <c r="G86" s="499"/>
      <c r="H86" s="499"/>
      <c r="I86" s="499"/>
      <c r="J86" s="499"/>
      <c r="K86" s="499"/>
      <c r="L86" s="499"/>
      <c r="M86" s="499"/>
      <c r="N86" s="499"/>
      <c r="O86" s="499"/>
      <c r="P86" s="499"/>
      <c r="Q86" s="499"/>
      <c r="R86" s="500"/>
    </row>
    <row r="87" spans="1:18" ht="15" x14ac:dyDescent="0.2">
      <c r="A87" s="745"/>
      <c r="B87" s="745"/>
      <c r="C87" s="748"/>
      <c r="D87" s="5" t="s">
        <v>67</v>
      </c>
      <c r="E87" s="452">
        <f t="shared" ref="E87:R87" si="37">E86*100/E83</f>
        <v>100</v>
      </c>
      <c r="F87" s="452">
        <f t="shared" si="37"/>
        <v>100</v>
      </c>
      <c r="G87" s="452" t="e">
        <f t="shared" si="37"/>
        <v>#DIV/0!</v>
      </c>
      <c r="H87" s="452" t="e">
        <f t="shared" si="37"/>
        <v>#DIV/0!</v>
      </c>
      <c r="I87" s="452" t="e">
        <f t="shared" si="37"/>
        <v>#DIV/0!</v>
      </c>
      <c r="J87" s="452" t="e">
        <f t="shared" si="37"/>
        <v>#DIV/0!</v>
      </c>
      <c r="K87" s="452" t="e">
        <f t="shared" si="37"/>
        <v>#DIV/0!</v>
      </c>
      <c r="L87" s="452" t="e">
        <f t="shared" si="37"/>
        <v>#DIV/0!</v>
      </c>
      <c r="M87" s="452" t="e">
        <f t="shared" si="37"/>
        <v>#DIV/0!</v>
      </c>
      <c r="N87" s="452" t="e">
        <f t="shared" si="37"/>
        <v>#DIV/0!</v>
      </c>
      <c r="O87" s="452" t="e">
        <f t="shared" si="37"/>
        <v>#DIV/0!</v>
      </c>
      <c r="P87" s="452" t="e">
        <f t="shared" si="37"/>
        <v>#DIV/0!</v>
      </c>
      <c r="Q87" s="452" t="e">
        <f t="shared" si="37"/>
        <v>#DIV/0!</v>
      </c>
      <c r="R87" s="453" t="e">
        <f t="shared" si="37"/>
        <v>#DIV/0!</v>
      </c>
    </row>
    <row r="88" spans="1:18" ht="15" x14ac:dyDescent="0.2">
      <c r="A88" s="745"/>
      <c r="B88" s="745"/>
      <c r="C88" s="748"/>
      <c r="D88" s="7" t="s">
        <v>68</v>
      </c>
      <c r="E88" s="451">
        <f>SUM(F88:Q88)</f>
        <v>10000000</v>
      </c>
      <c r="F88" s="499">
        <v>10000000</v>
      </c>
      <c r="G88" s="499"/>
      <c r="H88" s="499"/>
      <c r="I88" s="499"/>
      <c r="J88" s="499"/>
      <c r="K88" s="499"/>
      <c r="L88" s="499"/>
      <c r="M88" s="499"/>
      <c r="N88" s="499"/>
      <c r="O88" s="499"/>
      <c r="P88" s="499"/>
      <c r="Q88" s="499"/>
      <c r="R88" s="500"/>
    </row>
    <row r="89" spans="1:18" ht="15" x14ac:dyDescent="0.2">
      <c r="A89" s="745"/>
      <c r="B89" s="745"/>
      <c r="C89" s="748"/>
      <c r="D89" s="5" t="s">
        <v>69</v>
      </c>
      <c r="E89" s="452">
        <f t="shared" ref="E89:R89" si="38">E88*100/E86</f>
        <v>100</v>
      </c>
      <c r="F89" s="452">
        <f t="shared" si="38"/>
        <v>100</v>
      </c>
      <c r="G89" s="452" t="e">
        <f t="shared" si="38"/>
        <v>#DIV/0!</v>
      </c>
      <c r="H89" s="452" t="e">
        <f t="shared" si="38"/>
        <v>#DIV/0!</v>
      </c>
      <c r="I89" s="452" t="e">
        <f t="shared" si="38"/>
        <v>#DIV/0!</v>
      </c>
      <c r="J89" s="452" t="e">
        <f t="shared" si="38"/>
        <v>#DIV/0!</v>
      </c>
      <c r="K89" s="452" t="e">
        <f t="shared" si="38"/>
        <v>#DIV/0!</v>
      </c>
      <c r="L89" s="452" t="e">
        <f t="shared" si="38"/>
        <v>#DIV/0!</v>
      </c>
      <c r="M89" s="452" t="e">
        <f t="shared" si="38"/>
        <v>#DIV/0!</v>
      </c>
      <c r="N89" s="452" t="e">
        <f t="shared" si="38"/>
        <v>#DIV/0!</v>
      </c>
      <c r="O89" s="452" t="e">
        <f t="shared" si="38"/>
        <v>#DIV/0!</v>
      </c>
      <c r="P89" s="452" t="e">
        <f t="shared" si="38"/>
        <v>#DIV/0!</v>
      </c>
      <c r="Q89" s="452" t="e">
        <f t="shared" si="38"/>
        <v>#DIV/0!</v>
      </c>
      <c r="R89" s="453" t="e">
        <f t="shared" si="38"/>
        <v>#DIV/0!</v>
      </c>
    </row>
    <row r="90" spans="1:18" ht="15.75" thickBot="1" x14ac:dyDescent="0.25">
      <c r="A90" s="746"/>
      <c r="B90" s="746"/>
      <c r="C90" s="749"/>
      <c r="D90" s="6" t="s">
        <v>70</v>
      </c>
      <c r="E90" s="454">
        <f t="shared" ref="E90:R90" si="39">E88*100/E83</f>
        <v>100</v>
      </c>
      <c r="F90" s="454">
        <f t="shared" si="39"/>
        <v>100</v>
      </c>
      <c r="G90" s="454" t="e">
        <f t="shared" si="39"/>
        <v>#DIV/0!</v>
      </c>
      <c r="H90" s="454" t="e">
        <f t="shared" si="39"/>
        <v>#DIV/0!</v>
      </c>
      <c r="I90" s="454" t="e">
        <f t="shared" si="39"/>
        <v>#DIV/0!</v>
      </c>
      <c r="J90" s="454" t="e">
        <f t="shared" si="39"/>
        <v>#DIV/0!</v>
      </c>
      <c r="K90" s="454" t="e">
        <f t="shared" si="39"/>
        <v>#DIV/0!</v>
      </c>
      <c r="L90" s="454" t="e">
        <f t="shared" si="39"/>
        <v>#DIV/0!</v>
      </c>
      <c r="M90" s="454" t="e">
        <f t="shared" si="39"/>
        <v>#DIV/0!</v>
      </c>
      <c r="N90" s="454" t="e">
        <f t="shared" si="39"/>
        <v>#DIV/0!</v>
      </c>
      <c r="O90" s="454" t="e">
        <f t="shared" si="39"/>
        <v>#DIV/0!</v>
      </c>
      <c r="P90" s="454" t="e">
        <f t="shared" si="39"/>
        <v>#DIV/0!</v>
      </c>
      <c r="Q90" s="454" t="e">
        <f t="shared" si="39"/>
        <v>#DIV/0!</v>
      </c>
      <c r="R90" s="455" t="e">
        <f t="shared" si="39"/>
        <v>#DIV/0!</v>
      </c>
    </row>
    <row r="91" spans="1:18" ht="15" x14ac:dyDescent="0.2">
      <c r="A91" s="744">
        <v>11</v>
      </c>
      <c r="B91" s="744" t="str">
        <f>'PI. MP. Avance'!B61</f>
        <v>MP105020201</v>
      </c>
      <c r="C91" s="747" t="str">
        <f>'PI. MP. Avance'!C61</f>
        <v>Empoderar con inclusión ecomómica  a 210 mujeres rurales de los 42 municipios,  con enfoques: diferencial, de género,  étnico y territorial , durante el periodo de gobierno</v>
      </c>
      <c r="D91" s="4" t="s">
        <v>63</v>
      </c>
      <c r="E91" s="21">
        <f>SUM(F91:Q91)</f>
        <v>238000000</v>
      </c>
      <c r="F91" s="188">
        <f>IF($O$5=2016,VLOOKUP($B91,MP,24,FALSE),IF($O$5=2017,VLOOKUP($B91,MP,37,FALSE),IF($O$5=2018,VLOOKUP($B91,MP,50,FALSE),IF($O$5=2019,VLOOKUP($B91,MP,63,FALSE)," "))))</f>
        <v>238000000</v>
      </c>
      <c r="G91" s="188">
        <f>IF($O$5=2016,VLOOKUP($B91,MP,25,FALSE),IF($O$5=2017,VLOOKUP($B91,MP,38,FALSE),IF($O$5=2018,VLOOKUP($B91,MP,51,FALSE),IF($O$5=2019,VLOOKUP($B91,MP,64,FALSE)," "))))</f>
        <v>0</v>
      </c>
      <c r="H91" s="188">
        <f>IF($O$5=2016,VLOOKUP($B91,MP,26,FALSE),IF($O$5=2017,VLOOKUP($B91,MP,39,FALSE),IF($O$5=2018,VLOOKUP($B91,MP,52,FALSE),IF($O$5=2019,VLOOKUP($B91,MP,65,FALSE)," "))))</f>
        <v>0</v>
      </c>
      <c r="I91" s="188">
        <f>IF($O$5=2016,VLOOKUP($B91,MP,27,FALSE),IF($O$5=2017,VLOOKUP($B91,MP,40,FALSE),IF($O$5=2018,VLOOKUP($B91,MP,53,FALSE),IF($O$5=2019,VLOOKUP($B91,MP,66,FALSE)," "))))</f>
        <v>0</v>
      </c>
      <c r="J91" s="188">
        <f>IF($O$5=2016,VLOOKUP($B91,MP,28,FALSE),IF($O$5=2017,VLOOKUP($B91,MP,41,FALSE),IF($O$5=2018,VLOOKUP($B91,MP,54,FALSE),IF($O$5=2019,VLOOKUP($B91,MP,67,FALSE)," "))))</f>
        <v>0</v>
      </c>
      <c r="K91" s="188">
        <f>IF($O$5=2016,VLOOKUP($B91,MP,29,FALSE),IF($O$5=2017,VLOOKUP($B91,MP,42,FALSE),IF($O$5=2018,VLOOKUP($B91,MP,55,FALSE),IF($O$5=2019,VLOOKUP($B91,MP,68,FALSE)," "))))</f>
        <v>0</v>
      </c>
      <c r="L91" s="188">
        <f>IF($O$5=2016,VLOOKUP($B91,MP,30,FALSE),IF($O$5=2017,VLOOKUP($B91,MP,43,FALSE),IF($O$5=2018,VLOOKUP($B91,MP,56,FALSE),IF($O$5=2019,VLOOKUP($B91,MP,69,FALSE)," "))))</f>
        <v>0</v>
      </c>
      <c r="M91" s="188">
        <f>IF($O$5=2016,VLOOKUP($B91,MP,31,FALSE),IF($O$5=2017,VLOOKUP($B91,MP,44,FALSE),IF($O$5=2018,VLOOKUP($B91,MP,57,FALSE),IF($O$5=2019,VLOOKUP($B91,MP,70,FALSE)," "))))</f>
        <v>0</v>
      </c>
      <c r="N91" s="188">
        <f>IF($O$5=2016,VLOOKUP($B91,MP,32,FALSE),IF($O$5=2017,VLOOKUP($B91,MP,45,FALSE),IF($O$5=2018,VLOOKUP($B91,MP,58,FALSE),IF($O$5=2019,VLOOKUP($B91,MP,71,FALSE)," "))))</f>
        <v>0</v>
      </c>
      <c r="O91" s="188">
        <f>IF($O$5=2016,VLOOKUP($B91,MP,33,FALSE),IF($O$5=2017,VLOOKUP($B91,MP,46,FALSE),IF($O$5=2018,VLOOKUP($B91,MP,59,FALSE),IF($O$5=2019,VLOOKUP($B91,MP,72,FALSE)," "))))</f>
        <v>0</v>
      </c>
      <c r="P91" s="188">
        <f>IF($O$5=2016,VLOOKUP($B91,MP,34,FALSE),IF($O$5=2017,VLOOKUP($B91,MP,47,FALSE),IF($O$5=2018,VLOOKUP($B91,MP,60,FALSE),IF($O$5=2019,VLOOKUP($B91,MP,73,FALSE)," "))))</f>
        <v>0</v>
      </c>
      <c r="Q91" s="188">
        <f>IF($O$5=2016,VLOOKUP($B91,MP,35,FALSE),IF($O$5=2017,VLOOKUP($B91,MP,48,FALSE),IF($O$5=2018,VLOOKUP($B91,MP,61,FALSE),IF($O$5=2019,VLOOKUP($B91,MP,74,FALSE)," "))))</f>
        <v>0</v>
      </c>
      <c r="R91" s="22"/>
    </row>
    <row r="92" spans="1:18" ht="15" x14ac:dyDescent="0.2">
      <c r="A92" s="745"/>
      <c r="B92" s="745"/>
      <c r="C92" s="748"/>
      <c r="D92" s="8" t="s">
        <v>64</v>
      </c>
      <c r="E92" s="451">
        <f>SUM(F92:Q92)</f>
        <v>238000000</v>
      </c>
      <c r="F92" s="612">
        <v>238000000</v>
      </c>
      <c r="G92" s="612"/>
      <c r="H92" s="612"/>
      <c r="I92" s="612"/>
      <c r="J92" s="612"/>
      <c r="K92" s="612"/>
      <c r="L92" s="612"/>
      <c r="M92" s="612"/>
      <c r="N92" s="612"/>
      <c r="O92" s="612"/>
      <c r="P92" s="612"/>
      <c r="Q92" s="612"/>
      <c r="R92" s="613"/>
    </row>
    <row r="93" spans="1:18" ht="15" x14ac:dyDescent="0.2">
      <c r="A93" s="745"/>
      <c r="B93" s="745"/>
      <c r="C93" s="748"/>
      <c r="D93" s="5" t="s">
        <v>65</v>
      </c>
      <c r="E93" s="452">
        <f t="shared" ref="E93:R93" si="40">E92*100/E91</f>
        <v>100</v>
      </c>
      <c r="F93" s="452">
        <f t="shared" si="40"/>
        <v>100</v>
      </c>
      <c r="G93" s="452" t="e">
        <f t="shared" si="40"/>
        <v>#DIV/0!</v>
      </c>
      <c r="H93" s="452" t="e">
        <f t="shared" si="40"/>
        <v>#DIV/0!</v>
      </c>
      <c r="I93" s="452" t="e">
        <f t="shared" si="40"/>
        <v>#DIV/0!</v>
      </c>
      <c r="J93" s="452" t="e">
        <f t="shared" si="40"/>
        <v>#DIV/0!</v>
      </c>
      <c r="K93" s="452" t="e">
        <f t="shared" si="40"/>
        <v>#DIV/0!</v>
      </c>
      <c r="L93" s="452" t="e">
        <f t="shared" si="40"/>
        <v>#DIV/0!</v>
      </c>
      <c r="M93" s="452" t="e">
        <f t="shared" si="40"/>
        <v>#DIV/0!</v>
      </c>
      <c r="N93" s="452" t="e">
        <f t="shared" si="40"/>
        <v>#DIV/0!</v>
      </c>
      <c r="O93" s="452" t="e">
        <f t="shared" si="40"/>
        <v>#DIV/0!</v>
      </c>
      <c r="P93" s="452" t="e">
        <f t="shared" si="40"/>
        <v>#DIV/0!</v>
      </c>
      <c r="Q93" s="452" t="e">
        <f t="shared" si="40"/>
        <v>#DIV/0!</v>
      </c>
      <c r="R93" s="453" t="e">
        <f t="shared" si="40"/>
        <v>#DIV/0!</v>
      </c>
    </row>
    <row r="94" spans="1:18" ht="15" x14ac:dyDescent="0.2">
      <c r="A94" s="745"/>
      <c r="B94" s="745"/>
      <c r="C94" s="748"/>
      <c r="D94" s="8" t="s">
        <v>66</v>
      </c>
      <c r="E94" s="451">
        <f>SUM(F94:Q94)</f>
        <v>838000000</v>
      </c>
      <c r="F94" s="499">
        <v>838000000</v>
      </c>
      <c r="G94" s="499"/>
      <c r="H94" s="499"/>
      <c r="I94" s="499"/>
      <c r="J94" s="499"/>
      <c r="K94" s="499"/>
      <c r="L94" s="499"/>
      <c r="M94" s="499"/>
      <c r="N94" s="499"/>
      <c r="O94" s="499"/>
      <c r="P94" s="499"/>
      <c r="Q94" s="499"/>
      <c r="R94" s="500"/>
    </row>
    <row r="95" spans="1:18" ht="15" x14ac:dyDescent="0.2">
      <c r="A95" s="745"/>
      <c r="B95" s="745"/>
      <c r="C95" s="748"/>
      <c r="D95" s="5" t="s">
        <v>67</v>
      </c>
      <c r="E95" s="452">
        <f t="shared" ref="E95:R95" si="41">E94*100/E91</f>
        <v>352.10084033613447</v>
      </c>
      <c r="F95" s="452">
        <f t="shared" si="41"/>
        <v>352.10084033613447</v>
      </c>
      <c r="G95" s="452" t="e">
        <f t="shared" si="41"/>
        <v>#DIV/0!</v>
      </c>
      <c r="H95" s="452" t="e">
        <f t="shared" si="41"/>
        <v>#DIV/0!</v>
      </c>
      <c r="I95" s="452" t="e">
        <f t="shared" si="41"/>
        <v>#DIV/0!</v>
      </c>
      <c r="J95" s="452" t="e">
        <f t="shared" si="41"/>
        <v>#DIV/0!</v>
      </c>
      <c r="K95" s="452" t="e">
        <f t="shared" si="41"/>
        <v>#DIV/0!</v>
      </c>
      <c r="L95" s="452" t="e">
        <f t="shared" si="41"/>
        <v>#DIV/0!</v>
      </c>
      <c r="M95" s="452" t="e">
        <f t="shared" si="41"/>
        <v>#DIV/0!</v>
      </c>
      <c r="N95" s="452" t="e">
        <f t="shared" si="41"/>
        <v>#DIV/0!</v>
      </c>
      <c r="O95" s="452" t="e">
        <f t="shared" si="41"/>
        <v>#DIV/0!</v>
      </c>
      <c r="P95" s="452" t="e">
        <f t="shared" si="41"/>
        <v>#DIV/0!</v>
      </c>
      <c r="Q95" s="452" t="e">
        <f t="shared" si="41"/>
        <v>#DIV/0!</v>
      </c>
      <c r="R95" s="453" t="e">
        <f t="shared" si="41"/>
        <v>#DIV/0!</v>
      </c>
    </row>
    <row r="96" spans="1:18" ht="15" x14ac:dyDescent="0.2">
      <c r="A96" s="745"/>
      <c r="B96" s="745"/>
      <c r="C96" s="748"/>
      <c r="D96" s="7" t="s">
        <v>68</v>
      </c>
      <c r="E96" s="451">
        <f>SUM(F96:Q96)</f>
        <v>35200000</v>
      </c>
      <c r="F96" s="499">
        <v>35200000</v>
      </c>
      <c r="G96" s="499"/>
      <c r="H96" s="499"/>
      <c r="I96" s="499"/>
      <c r="J96" s="499"/>
      <c r="K96" s="499"/>
      <c r="L96" s="499"/>
      <c r="M96" s="499"/>
      <c r="N96" s="499"/>
      <c r="O96" s="499"/>
      <c r="P96" s="499"/>
      <c r="Q96" s="499"/>
      <c r="R96" s="500"/>
    </row>
    <row r="97" spans="1:18" ht="15" x14ac:dyDescent="0.2">
      <c r="A97" s="745"/>
      <c r="B97" s="745"/>
      <c r="C97" s="748"/>
      <c r="D97" s="5" t="s">
        <v>69</v>
      </c>
      <c r="E97" s="452">
        <f t="shared" ref="E97:R97" si="42">E96*100/E94</f>
        <v>4.2004773269689739</v>
      </c>
      <c r="F97" s="452">
        <f t="shared" si="42"/>
        <v>4.2004773269689739</v>
      </c>
      <c r="G97" s="452" t="e">
        <f t="shared" si="42"/>
        <v>#DIV/0!</v>
      </c>
      <c r="H97" s="452" t="e">
        <f t="shared" si="42"/>
        <v>#DIV/0!</v>
      </c>
      <c r="I97" s="452" t="e">
        <f t="shared" si="42"/>
        <v>#DIV/0!</v>
      </c>
      <c r="J97" s="452" t="e">
        <f t="shared" si="42"/>
        <v>#DIV/0!</v>
      </c>
      <c r="K97" s="452" t="e">
        <f t="shared" si="42"/>
        <v>#DIV/0!</v>
      </c>
      <c r="L97" s="452" t="e">
        <f t="shared" si="42"/>
        <v>#DIV/0!</v>
      </c>
      <c r="M97" s="452" t="e">
        <f t="shared" si="42"/>
        <v>#DIV/0!</v>
      </c>
      <c r="N97" s="452" t="e">
        <f t="shared" si="42"/>
        <v>#DIV/0!</v>
      </c>
      <c r="O97" s="452" t="e">
        <f t="shared" si="42"/>
        <v>#DIV/0!</v>
      </c>
      <c r="P97" s="452" t="e">
        <f t="shared" si="42"/>
        <v>#DIV/0!</v>
      </c>
      <c r="Q97" s="452" t="e">
        <f t="shared" si="42"/>
        <v>#DIV/0!</v>
      </c>
      <c r="R97" s="453" t="e">
        <f t="shared" si="42"/>
        <v>#DIV/0!</v>
      </c>
    </row>
    <row r="98" spans="1:18" ht="15.75" thickBot="1" x14ac:dyDescent="0.25">
      <c r="A98" s="746"/>
      <c r="B98" s="746"/>
      <c r="C98" s="749"/>
      <c r="D98" s="6" t="s">
        <v>70</v>
      </c>
      <c r="E98" s="454">
        <f t="shared" ref="E98:R98" si="43">E96*100/E91</f>
        <v>14.789915966386555</v>
      </c>
      <c r="F98" s="454">
        <f t="shared" si="43"/>
        <v>14.789915966386555</v>
      </c>
      <c r="G98" s="454" t="e">
        <f t="shared" si="43"/>
        <v>#DIV/0!</v>
      </c>
      <c r="H98" s="454" t="e">
        <f t="shared" si="43"/>
        <v>#DIV/0!</v>
      </c>
      <c r="I98" s="454" t="e">
        <f t="shared" si="43"/>
        <v>#DIV/0!</v>
      </c>
      <c r="J98" s="454" t="e">
        <f t="shared" si="43"/>
        <v>#DIV/0!</v>
      </c>
      <c r="K98" s="454" t="e">
        <f t="shared" si="43"/>
        <v>#DIV/0!</v>
      </c>
      <c r="L98" s="454" t="e">
        <f t="shared" si="43"/>
        <v>#DIV/0!</v>
      </c>
      <c r="M98" s="454" t="e">
        <f t="shared" si="43"/>
        <v>#DIV/0!</v>
      </c>
      <c r="N98" s="454" t="e">
        <f t="shared" si="43"/>
        <v>#DIV/0!</v>
      </c>
      <c r="O98" s="454" t="e">
        <f t="shared" si="43"/>
        <v>#DIV/0!</v>
      </c>
      <c r="P98" s="454" t="e">
        <f t="shared" si="43"/>
        <v>#DIV/0!</v>
      </c>
      <c r="Q98" s="454" t="e">
        <f t="shared" si="43"/>
        <v>#DIV/0!</v>
      </c>
      <c r="R98" s="455" t="e">
        <f t="shared" si="43"/>
        <v>#DIV/0!</v>
      </c>
    </row>
    <row r="99" spans="1:18" ht="15" x14ac:dyDescent="0.2">
      <c r="A99" s="744">
        <v>12</v>
      </c>
      <c r="B99" s="744" t="str">
        <f>'PI. MP. Avance'!B66</f>
        <v>MP105020202</v>
      </c>
      <c r="C99" s="747" t="str">
        <f>'PI. MP. Avance'!C66</f>
        <v>Desarrollar un programa de formación  en derechos a las mujeres rurales de todo el departamento, con enfoques: diferencial, de género, étnico y territorial , durante el cuatrienio.</v>
      </c>
      <c r="D99" s="4" t="s">
        <v>63</v>
      </c>
      <c r="E99" s="21">
        <f>SUM(F99:Q99)</f>
        <v>100000000</v>
      </c>
      <c r="F99" s="188">
        <f>IF($O$5=2016,VLOOKUP($B99,MP,24,FALSE),IF($O$5=2017,VLOOKUP($B99,MP,37,FALSE),IF($O$5=2018,VLOOKUP($B99,MP,50,FALSE),IF($O$5=2019,VLOOKUP($B99,MP,63,FALSE)," "))))</f>
        <v>100000000</v>
      </c>
      <c r="G99" s="188">
        <f>IF($O$5=2016,VLOOKUP($B99,MP,25,FALSE),IF($O$5=2017,VLOOKUP($B99,MP,38,FALSE),IF($O$5=2018,VLOOKUP($B99,MP,51,FALSE),IF($O$5=2019,VLOOKUP($B99,MP,64,FALSE)," "))))</f>
        <v>0</v>
      </c>
      <c r="H99" s="188">
        <f>IF($O$5=2016,VLOOKUP($B99,MP,26,FALSE),IF($O$5=2017,VLOOKUP($B99,MP,39,FALSE),IF($O$5=2018,VLOOKUP($B99,MP,52,FALSE),IF($O$5=2019,VLOOKUP($B99,MP,65,FALSE)," "))))</f>
        <v>0</v>
      </c>
      <c r="I99" s="188">
        <f>IF($O$5=2016,VLOOKUP($B99,MP,27,FALSE),IF($O$5=2017,VLOOKUP($B99,MP,40,FALSE),IF($O$5=2018,VLOOKUP($B99,MP,53,FALSE),IF($O$5=2019,VLOOKUP($B99,MP,66,FALSE)," "))))</f>
        <v>0</v>
      </c>
      <c r="J99" s="188">
        <f>IF($O$5=2016,VLOOKUP($B99,MP,28,FALSE),IF($O$5=2017,VLOOKUP($B99,MP,41,FALSE),IF($O$5=2018,VLOOKUP($B99,MP,54,FALSE),IF($O$5=2019,VLOOKUP($B99,MP,67,FALSE)," "))))</f>
        <v>0</v>
      </c>
      <c r="K99" s="188">
        <f>IF($O$5=2016,VLOOKUP($B99,MP,29,FALSE),IF($O$5=2017,VLOOKUP($B99,MP,42,FALSE),IF($O$5=2018,VLOOKUP($B99,MP,55,FALSE),IF($O$5=2019,VLOOKUP($B99,MP,68,FALSE)," "))))</f>
        <v>0</v>
      </c>
      <c r="L99" s="188">
        <f>IF($O$5=2016,VLOOKUP($B99,MP,30,FALSE),IF($O$5=2017,VLOOKUP($B99,MP,43,FALSE),IF($O$5=2018,VLOOKUP($B99,MP,56,FALSE),IF($O$5=2019,VLOOKUP($B99,MP,69,FALSE)," "))))</f>
        <v>0</v>
      </c>
      <c r="M99" s="188">
        <f>IF($O$5=2016,VLOOKUP($B99,MP,31,FALSE),IF($O$5=2017,VLOOKUP($B99,MP,44,FALSE),IF($O$5=2018,VLOOKUP($B99,MP,57,FALSE),IF($O$5=2019,VLOOKUP($B99,MP,70,FALSE)," "))))</f>
        <v>0</v>
      </c>
      <c r="N99" s="188">
        <f>IF($O$5=2016,VLOOKUP($B99,MP,32,FALSE),IF($O$5=2017,VLOOKUP($B99,MP,45,FALSE),IF($O$5=2018,VLOOKUP($B99,MP,58,FALSE),IF($O$5=2019,VLOOKUP($B99,MP,71,FALSE)," "))))</f>
        <v>0</v>
      </c>
      <c r="O99" s="188">
        <f>IF($O$5=2016,VLOOKUP($B99,MP,33,FALSE),IF($O$5=2017,VLOOKUP($B99,MP,46,FALSE),IF($O$5=2018,VLOOKUP($B99,MP,59,FALSE),IF($O$5=2019,VLOOKUP($B99,MP,72,FALSE)," "))))</f>
        <v>0</v>
      </c>
      <c r="P99" s="188">
        <f>IF($O$5=2016,VLOOKUP($B99,MP,34,FALSE),IF($O$5=2017,VLOOKUP($B99,MP,47,FALSE),IF($O$5=2018,VLOOKUP($B99,MP,60,FALSE),IF($O$5=2019,VLOOKUP($B99,MP,73,FALSE)," "))))</f>
        <v>0</v>
      </c>
      <c r="Q99" s="188">
        <f>IF($O$5=2016,VLOOKUP($B99,MP,35,FALSE),IF($O$5=2017,VLOOKUP($B99,MP,48,FALSE),IF($O$5=2018,VLOOKUP($B99,MP,61,FALSE),IF($O$5=2019,VLOOKUP($B99,MP,74,FALSE)," "))))</f>
        <v>0</v>
      </c>
      <c r="R99" s="22"/>
    </row>
    <row r="100" spans="1:18" ht="15" x14ac:dyDescent="0.2">
      <c r="A100" s="745"/>
      <c r="B100" s="745"/>
      <c r="C100" s="748"/>
      <c r="D100" s="8" t="s">
        <v>64</v>
      </c>
      <c r="E100" s="451">
        <f>SUM(F100:Q100)</f>
        <v>100000000</v>
      </c>
      <c r="F100" s="612">
        <v>100000000</v>
      </c>
      <c r="G100" s="612"/>
      <c r="H100" s="612"/>
      <c r="I100" s="612"/>
      <c r="J100" s="612"/>
      <c r="K100" s="612"/>
      <c r="L100" s="612"/>
      <c r="M100" s="612"/>
      <c r="N100" s="612"/>
      <c r="O100" s="612"/>
      <c r="P100" s="612"/>
      <c r="Q100" s="612"/>
      <c r="R100" s="613"/>
    </row>
    <row r="101" spans="1:18" ht="15" x14ac:dyDescent="0.2">
      <c r="A101" s="745"/>
      <c r="B101" s="745"/>
      <c r="C101" s="748"/>
      <c r="D101" s="5" t="s">
        <v>65</v>
      </c>
      <c r="E101" s="452">
        <f t="shared" ref="E101:R101" si="44">E100*100/E99</f>
        <v>100</v>
      </c>
      <c r="F101" s="452">
        <f t="shared" si="44"/>
        <v>100</v>
      </c>
      <c r="G101" s="452" t="e">
        <f t="shared" si="44"/>
        <v>#DIV/0!</v>
      </c>
      <c r="H101" s="452" t="e">
        <f t="shared" si="44"/>
        <v>#DIV/0!</v>
      </c>
      <c r="I101" s="452" t="e">
        <f t="shared" si="44"/>
        <v>#DIV/0!</v>
      </c>
      <c r="J101" s="452" t="e">
        <f t="shared" si="44"/>
        <v>#DIV/0!</v>
      </c>
      <c r="K101" s="452" t="e">
        <f t="shared" si="44"/>
        <v>#DIV/0!</v>
      </c>
      <c r="L101" s="452" t="e">
        <f t="shared" si="44"/>
        <v>#DIV/0!</v>
      </c>
      <c r="M101" s="452" t="e">
        <f t="shared" si="44"/>
        <v>#DIV/0!</v>
      </c>
      <c r="N101" s="452" t="e">
        <f t="shared" si="44"/>
        <v>#DIV/0!</v>
      </c>
      <c r="O101" s="452" t="e">
        <f t="shared" si="44"/>
        <v>#DIV/0!</v>
      </c>
      <c r="P101" s="452" t="e">
        <f t="shared" si="44"/>
        <v>#DIV/0!</v>
      </c>
      <c r="Q101" s="452" t="e">
        <f t="shared" si="44"/>
        <v>#DIV/0!</v>
      </c>
      <c r="R101" s="453" t="e">
        <f t="shared" si="44"/>
        <v>#DIV/0!</v>
      </c>
    </row>
    <row r="102" spans="1:18" ht="15" x14ac:dyDescent="0.2">
      <c r="A102" s="745"/>
      <c r="B102" s="745"/>
      <c r="C102" s="748"/>
      <c r="D102" s="8" t="s">
        <v>66</v>
      </c>
      <c r="E102" s="451">
        <f>SUM(F102:Q102)</f>
        <v>70000000</v>
      </c>
      <c r="F102" s="499">
        <v>70000000</v>
      </c>
      <c r="G102" s="499"/>
      <c r="H102" s="499"/>
      <c r="I102" s="499"/>
      <c r="J102" s="499"/>
      <c r="K102" s="499"/>
      <c r="L102" s="499"/>
      <c r="M102" s="499"/>
      <c r="N102" s="499"/>
      <c r="O102" s="499"/>
      <c r="P102" s="499"/>
      <c r="Q102" s="499"/>
      <c r="R102" s="500"/>
    </row>
    <row r="103" spans="1:18" ht="15" x14ac:dyDescent="0.2">
      <c r="A103" s="745"/>
      <c r="B103" s="745"/>
      <c r="C103" s="748"/>
      <c r="D103" s="5" t="s">
        <v>67</v>
      </c>
      <c r="E103" s="452">
        <f t="shared" ref="E103:R103" si="45">E102*100/E99</f>
        <v>70</v>
      </c>
      <c r="F103" s="452">
        <f t="shared" si="45"/>
        <v>70</v>
      </c>
      <c r="G103" s="452" t="e">
        <f t="shared" si="45"/>
        <v>#DIV/0!</v>
      </c>
      <c r="H103" s="452" t="e">
        <f t="shared" si="45"/>
        <v>#DIV/0!</v>
      </c>
      <c r="I103" s="452" t="e">
        <f t="shared" si="45"/>
        <v>#DIV/0!</v>
      </c>
      <c r="J103" s="452" t="e">
        <f t="shared" si="45"/>
        <v>#DIV/0!</v>
      </c>
      <c r="K103" s="452" t="e">
        <f t="shared" si="45"/>
        <v>#DIV/0!</v>
      </c>
      <c r="L103" s="452" t="e">
        <f t="shared" si="45"/>
        <v>#DIV/0!</v>
      </c>
      <c r="M103" s="452" t="e">
        <f t="shared" si="45"/>
        <v>#DIV/0!</v>
      </c>
      <c r="N103" s="452" t="e">
        <f t="shared" si="45"/>
        <v>#DIV/0!</v>
      </c>
      <c r="O103" s="452" t="e">
        <f t="shared" si="45"/>
        <v>#DIV/0!</v>
      </c>
      <c r="P103" s="452" t="e">
        <f t="shared" si="45"/>
        <v>#DIV/0!</v>
      </c>
      <c r="Q103" s="452" t="e">
        <f t="shared" si="45"/>
        <v>#DIV/0!</v>
      </c>
      <c r="R103" s="453" t="e">
        <f t="shared" si="45"/>
        <v>#DIV/0!</v>
      </c>
    </row>
    <row r="104" spans="1:18" ht="15" x14ac:dyDescent="0.2">
      <c r="A104" s="745"/>
      <c r="B104" s="745"/>
      <c r="C104" s="748"/>
      <c r="D104" s="7" t="s">
        <v>68</v>
      </c>
      <c r="E104" s="451">
        <f>SUM(F104:Q104)</f>
        <v>61400000</v>
      </c>
      <c r="F104" s="499">
        <v>61400000</v>
      </c>
      <c r="G104" s="499"/>
      <c r="H104" s="499"/>
      <c r="I104" s="499"/>
      <c r="J104" s="499"/>
      <c r="K104" s="499"/>
      <c r="L104" s="499"/>
      <c r="M104" s="499"/>
      <c r="N104" s="499"/>
      <c r="O104" s="499"/>
      <c r="P104" s="499"/>
      <c r="Q104" s="499"/>
      <c r="R104" s="500"/>
    </row>
    <row r="105" spans="1:18" ht="15" x14ac:dyDescent="0.2">
      <c r="A105" s="745"/>
      <c r="B105" s="745"/>
      <c r="C105" s="748"/>
      <c r="D105" s="5" t="s">
        <v>69</v>
      </c>
      <c r="E105" s="452">
        <f t="shared" ref="E105:R105" si="46">E104*100/E102</f>
        <v>87.714285714285708</v>
      </c>
      <c r="F105" s="452">
        <f t="shared" si="46"/>
        <v>87.714285714285708</v>
      </c>
      <c r="G105" s="452" t="e">
        <f t="shared" si="46"/>
        <v>#DIV/0!</v>
      </c>
      <c r="H105" s="452" t="e">
        <f t="shared" si="46"/>
        <v>#DIV/0!</v>
      </c>
      <c r="I105" s="452" t="e">
        <f t="shared" si="46"/>
        <v>#DIV/0!</v>
      </c>
      <c r="J105" s="452" t="e">
        <f t="shared" si="46"/>
        <v>#DIV/0!</v>
      </c>
      <c r="K105" s="452" t="e">
        <f t="shared" si="46"/>
        <v>#DIV/0!</v>
      </c>
      <c r="L105" s="452" t="e">
        <f t="shared" si="46"/>
        <v>#DIV/0!</v>
      </c>
      <c r="M105" s="452" t="e">
        <f t="shared" si="46"/>
        <v>#DIV/0!</v>
      </c>
      <c r="N105" s="452" t="e">
        <f t="shared" si="46"/>
        <v>#DIV/0!</v>
      </c>
      <c r="O105" s="452" t="e">
        <f t="shared" si="46"/>
        <v>#DIV/0!</v>
      </c>
      <c r="P105" s="452" t="e">
        <f t="shared" si="46"/>
        <v>#DIV/0!</v>
      </c>
      <c r="Q105" s="452" t="e">
        <f t="shared" si="46"/>
        <v>#DIV/0!</v>
      </c>
      <c r="R105" s="453" t="e">
        <f t="shared" si="46"/>
        <v>#DIV/0!</v>
      </c>
    </row>
    <row r="106" spans="1:18" ht="15.75" thickBot="1" x14ac:dyDescent="0.25">
      <c r="A106" s="746"/>
      <c r="B106" s="746"/>
      <c r="C106" s="749"/>
      <c r="D106" s="6" t="s">
        <v>70</v>
      </c>
      <c r="E106" s="454">
        <f t="shared" ref="E106:R106" si="47">E104*100/E99</f>
        <v>61.4</v>
      </c>
      <c r="F106" s="454">
        <f t="shared" si="47"/>
        <v>61.4</v>
      </c>
      <c r="G106" s="454" t="e">
        <f t="shared" si="47"/>
        <v>#DIV/0!</v>
      </c>
      <c r="H106" s="454" t="e">
        <f t="shared" si="47"/>
        <v>#DIV/0!</v>
      </c>
      <c r="I106" s="454" t="e">
        <f t="shared" si="47"/>
        <v>#DIV/0!</v>
      </c>
      <c r="J106" s="454" t="e">
        <f t="shared" si="47"/>
        <v>#DIV/0!</v>
      </c>
      <c r="K106" s="454" t="e">
        <f t="shared" si="47"/>
        <v>#DIV/0!</v>
      </c>
      <c r="L106" s="454" t="e">
        <f t="shared" si="47"/>
        <v>#DIV/0!</v>
      </c>
      <c r="M106" s="454" t="e">
        <f t="shared" si="47"/>
        <v>#DIV/0!</v>
      </c>
      <c r="N106" s="454" t="e">
        <f t="shared" si="47"/>
        <v>#DIV/0!</v>
      </c>
      <c r="O106" s="454" t="e">
        <f t="shared" si="47"/>
        <v>#DIV/0!</v>
      </c>
      <c r="P106" s="454" t="e">
        <f t="shared" si="47"/>
        <v>#DIV/0!</v>
      </c>
      <c r="Q106" s="454" t="e">
        <f t="shared" si="47"/>
        <v>#DIV/0!</v>
      </c>
      <c r="R106" s="455" t="e">
        <f t="shared" si="47"/>
        <v>#DIV/0!</v>
      </c>
    </row>
    <row r="107" spans="1:18" ht="15" x14ac:dyDescent="0.2">
      <c r="A107" s="744">
        <v>13</v>
      </c>
      <c r="B107" s="744" t="str">
        <f>'PI. MP. Avance'!B71</f>
        <v>MP105020301</v>
      </c>
      <c r="C107" s="747" t="str">
        <f>'PI. MP. Avance'!C71</f>
        <v>Socializar en el 100% de los Municipios del Departamento la Política Pública de Mujer y la Normatividad que protege sus derechos , en el periodo de Gobierno.</v>
      </c>
      <c r="D107" s="4" t="s">
        <v>63</v>
      </c>
      <c r="E107" s="21">
        <f>SUM(F107:Q107)</f>
        <v>22000000</v>
      </c>
      <c r="F107" s="188">
        <f>IF($O$5=2016,VLOOKUP($B107,MP,24,FALSE),IF($O$5=2017,VLOOKUP($B107,MP,37,FALSE),IF($O$5=2018,VLOOKUP($B107,MP,50,FALSE),IF($O$5=2019,VLOOKUP($B107,MP,63,FALSE)," "))))</f>
        <v>22000000</v>
      </c>
      <c r="G107" s="188">
        <f>IF($O$5=2016,VLOOKUP($B107,MP,25,FALSE),IF($O$5=2017,VLOOKUP($B107,MP,38,FALSE),IF($O$5=2018,VLOOKUP($B107,MP,51,FALSE),IF($O$5=2019,VLOOKUP($B107,MP,64,FALSE)," "))))</f>
        <v>0</v>
      </c>
      <c r="H107" s="188">
        <f>IF($O$5=2016,VLOOKUP($B107,MP,26,FALSE),IF($O$5=2017,VLOOKUP($B107,MP,39,FALSE),IF($O$5=2018,VLOOKUP($B107,MP,52,FALSE),IF($O$5=2019,VLOOKUP($B107,MP,65,FALSE)," "))))</f>
        <v>0</v>
      </c>
      <c r="I107" s="188">
        <f>IF($O$5=2016,VLOOKUP($B107,MP,27,FALSE),IF($O$5=2017,VLOOKUP($B107,MP,40,FALSE),IF($O$5=2018,VLOOKUP($B107,MP,53,FALSE),IF($O$5=2019,VLOOKUP($B107,MP,66,FALSE)," "))))</f>
        <v>0</v>
      </c>
      <c r="J107" s="188">
        <f>IF($O$5=2016,VLOOKUP($B107,MP,28,FALSE),IF($O$5=2017,VLOOKUP($B107,MP,41,FALSE),IF($O$5=2018,VLOOKUP($B107,MP,54,FALSE),IF($O$5=2019,VLOOKUP($B107,MP,67,FALSE)," "))))</f>
        <v>0</v>
      </c>
      <c r="K107" s="188">
        <f>IF($O$5=2016,VLOOKUP($B107,MP,29,FALSE),IF($O$5=2017,VLOOKUP($B107,MP,42,FALSE),IF($O$5=2018,VLOOKUP($B107,MP,55,FALSE),IF($O$5=2019,VLOOKUP($B107,MP,68,FALSE)," "))))</f>
        <v>0</v>
      </c>
      <c r="L107" s="188">
        <f>IF($O$5=2016,VLOOKUP($B107,MP,30,FALSE),IF($O$5=2017,VLOOKUP($B107,MP,43,FALSE),IF($O$5=2018,VLOOKUP($B107,MP,56,FALSE),IF($O$5=2019,VLOOKUP($B107,MP,69,FALSE)," "))))</f>
        <v>0</v>
      </c>
      <c r="M107" s="188">
        <f>IF($O$5=2016,VLOOKUP($B107,MP,31,FALSE),IF($O$5=2017,VLOOKUP($B107,MP,44,FALSE),IF($O$5=2018,VLOOKUP($B107,MP,57,FALSE),IF($O$5=2019,VLOOKUP($B107,MP,70,FALSE)," "))))</f>
        <v>0</v>
      </c>
      <c r="N107" s="188">
        <f>IF($O$5=2016,VLOOKUP($B107,MP,32,FALSE),IF($O$5=2017,VLOOKUP($B107,MP,45,FALSE),IF($O$5=2018,VLOOKUP($B107,MP,58,FALSE),IF($O$5=2019,VLOOKUP($B107,MP,71,FALSE)," "))))</f>
        <v>0</v>
      </c>
      <c r="O107" s="188">
        <f>IF($O$5=2016,VLOOKUP($B107,MP,33,FALSE),IF($O$5=2017,VLOOKUP($B107,MP,46,FALSE),IF($O$5=2018,VLOOKUP($B107,MP,59,FALSE),IF($O$5=2019,VLOOKUP($B107,MP,72,FALSE)," "))))</f>
        <v>0</v>
      </c>
      <c r="P107" s="188">
        <f>IF($O$5=2016,VLOOKUP($B107,MP,34,FALSE),IF($O$5=2017,VLOOKUP($B107,MP,47,FALSE),IF($O$5=2018,VLOOKUP($B107,MP,60,FALSE),IF($O$5=2019,VLOOKUP($B107,MP,73,FALSE)," "))))</f>
        <v>0</v>
      </c>
      <c r="Q107" s="188">
        <f>IF($O$5=2016,VLOOKUP($B107,MP,35,FALSE),IF($O$5=2017,VLOOKUP($B107,MP,48,FALSE),IF($O$5=2018,VLOOKUP($B107,MP,61,FALSE),IF($O$5=2019,VLOOKUP($B107,MP,74,FALSE)," "))))</f>
        <v>0</v>
      </c>
      <c r="R107" s="22"/>
    </row>
    <row r="108" spans="1:18" ht="15" x14ac:dyDescent="0.2">
      <c r="A108" s="745"/>
      <c r="B108" s="745"/>
      <c r="C108" s="748"/>
      <c r="D108" s="8" t="s">
        <v>64</v>
      </c>
      <c r="E108" s="451">
        <f>SUM(F108:Q108)</f>
        <v>22000000</v>
      </c>
      <c r="F108" s="612">
        <v>22000000</v>
      </c>
      <c r="G108" s="612"/>
      <c r="H108" s="612"/>
      <c r="I108" s="612"/>
      <c r="J108" s="612"/>
      <c r="K108" s="612"/>
      <c r="L108" s="612"/>
      <c r="M108" s="612"/>
      <c r="N108" s="612"/>
      <c r="O108" s="612"/>
      <c r="P108" s="612"/>
      <c r="Q108" s="612"/>
      <c r="R108" s="613"/>
    </row>
    <row r="109" spans="1:18" ht="15" x14ac:dyDescent="0.2">
      <c r="A109" s="745"/>
      <c r="B109" s="745"/>
      <c r="C109" s="748"/>
      <c r="D109" s="5" t="s">
        <v>65</v>
      </c>
      <c r="E109" s="452">
        <f t="shared" ref="E109:R109" si="48">E108*100/E107</f>
        <v>100</v>
      </c>
      <c r="F109" s="452">
        <f t="shared" si="48"/>
        <v>100</v>
      </c>
      <c r="G109" s="452" t="e">
        <f t="shared" si="48"/>
        <v>#DIV/0!</v>
      </c>
      <c r="H109" s="452" t="e">
        <f t="shared" si="48"/>
        <v>#DIV/0!</v>
      </c>
      <c r="I109" s="452" t="e">
        <f t="shared" si="48"/>
        <v>#DIV/0!</v>
      </c>
      <c r="J109" s="452" t="e">
        <f t="shared" si="48"/>
        <v>#DIV/0!</v>
      </c>
      <c r="K109" s="452" t="e">
        <f t="shared" si="48"/>
        <v>#DIV/0!</v>
      </c>
      <c r="L109" s="452" t="e">
        <f t="shared" si="48"/>
        <v>#DIV/0!</v>
      </c>
      <c r="M109" s="452" t="e">
        <f t="shared" si="48"/>
        <v>#DIV/0!</v>
      </c>
      <c r="N109" s="452" t="e">
        <f t="shared" si="48"/>
        <v>#DIV/0!</v>
      </c>
      <c r="O109" s="452" t="e">
        <f t="shared" si="48"/>
        <v>#DIV/0!</v>
      </c>
      <c r="P109" s="452" t="e">
        <f t="shared" si="48"/>
        <v>#DIV/0!</v>
      </c>
      <c r="Q109" s="452" t="e">
        <f t="shared" si="48"/>
        <v>#DIV/0!</v>
      </c>
      <c r="R109" s="453" t="e">
        <f t="shared" si="48"/>
        <v>#DIV/0!</v>
      </c>
    </row>
    <row r="110" spans="1:18" ht="15" x14ac:dyDescent="0.2">
      <c r="A110" s="745"/>
      <c r="B110" s="745"/>
      <c r="C110" s="748"/>
      <c r="D110" s="8" t="s">
        <v>66</v>
      </c>
      <c r="E110" s="451">
        <f>SUM(F110:Q110)</f>
        <v>884000000</v>
      </c>
      <c r="F110" s="590">
        <v>884000000</v>
      </c>
      <c r="G110" s="499"/>
      <c r="H110" s="499"/>
      <c r="I110" s="499"/>
      <c r="J110" s="499"/>
      <c r="K110" s="499"/>
      <c r="L110" s="499"/>
      <c r="M110" s="499"/>
      <c r="N110" s="499"/>
      <c r="O110" s="499"/>
      <c r="P110" s="499"/>
      <c r="Q110" s="499"/>
      <c r="R110" s="500"/>
    </row>
    <row r="111" spans="1:18" ht="15" x14ac:dyDescent="0.2">
      <c r="A111" s="745"/>
      <c r="B111" s="745"/>
      <c r="C111" s="748"/>
      <c r="D111" s="5" t="s">
        <v>67</v>
      </c>
      <c r="E111" s="452">
        <f t="shared" ref="E111:R111" si="49">E110*100/E107</f>
        <v>4018.181818181818</v>
      </c>
      <c r="F111" s="452">
        <f t="shared" si="49"/>
        <v>4018.181818181818</v>
      </c>
      <c r="G111" s="452" t="e">
        <f t="shared" si="49"/>
        <v>#DIV/0!</v>
      </c>
      <c r="H111" s="452" t="e">
        <f t="shared" si="49"/>
        <v>#DIV/0!</v>
      </c>
      <c r="I111" s="452" t="e">
        <f t="shared" si="49"/>
        <v>#DIV/0!</v>
      </c>
      <c r="J111" s="452" t="e">
        <f t="shared" si="49"/>
        <v>#DIV/0!</v>
      </c>
      <c r="K111" s="452" t="e">
        <f t="shared" si="49"/>
        <v>#DIV/0!</v>
      </c>
      <c r="L111" s="452" t="e">
        <f t="shared" si="49"/>
        <v>#DIV/0!</v>
      </c>
      <c r="M111" s="452" t="e">
        <f t="shared" si="49"/>
        <v>#DIV/0!</v>
      </c>
      <c r="N111" s="452" t="e">
        <f t="shared" si="49"/>
        <v>#DIV/0!</v>
      </c>
      <c r="O111" s="452" t="e">
        <f t="shared" si="49"/>
        <v>#DIV/0!</v>
      </c>
      <c r="P111" s="452" t="e">
        <f t="shared" si="49"/>
        <v>#DIV/0!</v>
      </c>
      <c r="Q111" s="452" t="e">
        <f t="shared" si="49"/>
        <v>#DIV/0!</v>
      </c>
      <c r="R111" s="453" t="e">
        <f t="shared" si="49"/>
        <v>#DIV/0!</v>
      </c>
    </row>
    <row r="112" spans="1:18" ht="15" x14ac:dyDescent="0.2">
      <c r="A112" s="745"/>
      <c r="B112" s="745"/>
      <c r="C112" s="748"/>
      <c r="D112" s="7" t="s">
        <v>68</v>
      </c>
      <c r="E112" s="451">
        <f>SUM(F112:Q112)</f>
        <v>162000000</v>
      </c>
      <c r="F112" s="499">
        <v>162000000</v>
      </c>
      <c r="G112" s="499"/>
      <c r="H112" s="499"/>
      <c r="I112" s="499"/>
      <c r="J112" s="499"/>
      <c r="K112" s="499"/>
      <c r="L112" s="499"/>
      <c r="M112" s="499"/>
      <c r="N112" s="499"/>
      <c r="O112" s="499"/>
      <c r="P112" s="499"/>
      <c r="Q112" s="499"/>
      <c r="R112" s="500"/>
    </row>
    <row r="113" spans="1:18" ht="15" x14ac:dyDescent="0.2">
      <c r="A113" s="745"/>
      <c r="B113" s="745"/>
      <c r="C113" s="748"/>
      <c r="D113" s="5" t="s">
        <v>69</v>
      </c>
      <c r="E113" s="452">
        <f t="shared" ref="E113:R113" si="50">E112*100/E110</f>
        <v>18.325791855203619</v>
      </c>
      <c r="F113" s="452">
        <f t="shared" si="50"/>
        <v>18.325791855203619</v>
      </c>
      <c r="G113" s="452" t="e">
        <f t="shared" si="50"/>
        <v>#DIV/0!</v>
      </c>
      <c r="H113" s="452" t="e">
        <f t="shared" si="50"/>
        <v>#DIV/0!</v>
      </c>
      <c r="I113" s="452" t="e">
        <f t="shared" si="50"/>
        <v>#DIV/0!</v>
      </c>
      <c r="J113" s="452" t="e">
        <f t="shared" si="50"/>
        <v>#DIV/0!</v>
      </c>
      <c r="K113" s="452" t="e">
        <f t="shared" si="50"/>
        <v>#DIV/0!</v>
      </c>
      <c r="L113" s="452" t="e">
        <f t="shared" si="50"/>
        <v>#DIV/0!</v>
      </c>
      <c r="M113" s="452" t="e">
        <f t="shared" si="50"/>
        <v>#DIV/0!</v>
      </c>
      <c r="N113" s="452" t="e">
        <f t="shared" si="50"/>
        <v>#DIV/0!</v>
      </c>
      <c r="O113" s="452" t="e">
        <f t="shared" si="50"/>
        <v>#DIV/0!</v>
      </c>
      <c r="P113" s="452" t="e">
        <f t="shared" si="50"/>
        <v>#DIV/0!</v>
      </c>
      <c r="Q113" s="452" t="e">
        <f t="shared" si="50"/>
        <v>#DIV/0!</v>
      </c>
      <c r="R113" s="453" t="e">
        <f t="shared" si="50"/>
        <v>#DIV/0!</v>
      </c>
    </row>
    <row r="114" spans="1:18" ht="15.75" thickBot="1" x14ac:dyDescent="0.25">
      <c r="A114" s="746"/>
      <c r="B114" s="746"/>
      <c r="C114" s="749"/>
      <c r="D114" s="6" t="s">
        <v>70</v>
      </c>
      <c r="E114" s="454">
        <f t="shared" ref="E114:R114" si="51">E112*100/E107</f>
        <v>736.36363636363637</v>
      </c>
      <c r="F114" s="454">
        <f t="shared" si="51"/>
        <v>736.36363636363637</v>
      </c>
      <c r="G114" s="454" t="e">
        <f t="shared" si="51"/>
        <v>#DIV/0!</v>
      </c>
      <c r="H114" s="454" t="e">
        <f t="shared" si="51"/>
        <v>#DIV/0!</v>
      </c>
      <c r="I114" s="454" t="e">
        <f t="shared" si="51"/>
        <v>#DIV/0!</v>
      </c>
      <c r="J114" s="454" t="e">
        <f t="shared" si="51"/>
        <v>#DIV/0!</v>
      </c>
      <c r="K114" s="454" t="e">
        <f t="shared" si="51"/>
        <v>#DIV/0!</v>
      </c>
      <c r="L114" s="454" t="e">
        <f t="shared" si="51"/>
        <v>#DIV/0!</v>
      </c>
      <c r="M114" s="454" t="e">
        <f t="shared" si="51"/>
        <v>#DIV/0!</v>
      </c>
      <c r="N114" s="454" t="e">
        <f t="shared" si="51"/>
        <v>#DIV/0!</v>
      </c>
      <c r="O114" s="454" t="e">
        <f t="shared" si="51"/>
        <v>#DIV/0!</v>
      </c>
      <c r="P114" s="454" t="e">
        <f t="shared" si="51"/>
        <v>#DIV/0!</v>
      </c>
      <c r="Q114" s="454" t="e">
        <f t="shared" si="51"/>
        <v>#DIV/0!</v>
      </c>
      <c r="R114" s="455" t="e">
        <f t="shared" si="51"/>
        <v>#DIV/0!</v>
      </c>
    </row>
    <row r="115" spans="1:18" ht="15" x14ac:dyDescent="0.2">
      <c r="A115" s="744">
        <v>14</v>
      </c>
      <c r="B115" s="744" t="str">
        <f>'PI. MP. Avance'!B76</f>
        <v>MP105020302</v>
      </c>
      <c r="C115" s="747" t="str">
        <f>'PI. MP. Avance'!C76</f>
        <v>Realizar anualmente un evento de reconocimiento y exhaltación a la labor de la Mujer Vallecaucana.  (Galardon a la Mujer Vallecaucana) ,durante el periodo de gobierno.</v>
      </c>
      <c r="D115" s="4" t="s">
        <v>63</v>
      </c>
      <c r="E115" s="21">
        <f>SUM(F115:Q115)</f>
        <v>25000000</v>
      </c>
      <c r="F115" s="188">
        <f>IF($O$5=2016,VLOOKUP($B115,MP,24,FALSE),IF($O$5=2017,VLOOKUP($B115,MP,37,FALSE),IF($O$5=2018,VLOOKUP($B115,MP,50,FALSE),IF($O$5=2019,VLOOKUP($B115,MP,63,FALSE)," "))))</f>
        <v>25000000</v>
      </c>
      <c r="G115" s="188">
        <f>IF($O$5=2016,VLOOKUP($B115,MP,25,FALSE),IF($O$5=2017,VLOOKUP($B115,MP,38,FALSE),IF($O$5=2018,VLOOKUP($B115,MP,51,FALSE),IF($O$5=2019,VLOOKUP($B115,MP,64,FALSE)," "))))</f>
        <v>0</v>
      </c>
      <c r="H115" s="188">
        <f>IF($O$5=2016,VLOOKUP($B115,MP,26,FALSE),IF($O$5=2017,VLOOKUP($B115,MP,39,FALSE),IF($O$5=2018,VLOOKUP($B115,MP,52,FALSE),IF($O$5=2019,VLOOKUP($B115,MP,65,FALSE)," "))))</f>
        <v>0</v>
      </c>
      <c r="I115" s="188">
        <f>IF($O$5=2016,VLOOKUP($B115,MP,27,FALSE),IF($O$5=2017,VLOOKUP($B115,MP,40,FALSE),IF($O$5=2018,VLOOKUP($B115,MP,53,FALSE),IF($O$5=2019,VLOOKUP($B115,MP,66,FALSE)," "))))</f>
        <v>0</v>
      </c>
      <c r="J115" s="188">
        <f>IF($O$5=2016,VLOOKUP($B115,MP,28,FALSE),IF($O$5=2017,VLOOKUP($B115,MP,41,FALSE),IF($O$5=2018,VLOOKUP($B115,MP,54,FALSE),IF($O$5=2019,VLOOKUP($B115,MP,67,FALSE)," "))))</f>
        <v>0</v>
      </c>
      <c r="K115" s="188">
        <f>IF($O$5=2016,VLOOKUP($B115,MP,29,FALSE),IF($O$5=2017,VLOOKUP($B115,MP,42,FALSE),IF($O$5=2018,VLOOKUP($B115,MP,55,FALSE),IF($O$5=2019,VLOOKUP($B115,MP,68,FALSE)," "))))</f>
        <v>0</v>
      </c>
      <c r="L115" s="188">
        <f>IF($O$5=2016,VLOOKUP($B115,MP,30,FALSE),IF($O$5=2017,VLOOKUP($B115,MP,43,FALSE),IF($O$5=2018,VLOOKUP($B115,MP,56,FALSE),IF($O$5=2019,VLOOKUP($B115,MP,69,FALSE)," "))))</f>
        <v>0</v>
      </c>
      <c r="M115" s="188">
        <f>IF($O$5=2016,VLOOKUP($B115,MP,31,FALSE),IF($O$5=2017,VLOOKUP($B115,MP,44,FALSE),IF($O$5=2018,VLOOKUP($B115,MP,57,FALSE),IF($O$5=2019,VLOOKUP($B115,MP,70,FALSE)," "))))</f>
        <v>0</v>
      </c>
      <c r="N115" s="188">
        <f>IF($O$5=2016,VLOOKUP($B115,MP,32,FALSE),IF($O$5=2017,VLOOKUP($B115,MP,45,FALSE),IF($O$5=2018,VLOOKUP($B115,MP,58,FALSE),IF($O$5=2019,VLOOKUP($B115,MP,71,FALSE)," "))))</f>
        <v>0</v>
      </c>
      <c r="O115" s="188">
        <f>IF($O$5=2016,VLOOKUP($B115,MP,33,FALSE),IF($O$5=2017,VLOOKUP($B115,MP,46,FALSE),IF($O$5=2018,VLOOKUP($B115,MP,59,FALSE),IF($O$5=2019,VLOOKUP($B115,MP,72,FALSE)," "))))</f>
        <v>0</v>
      </c>
      <c r="P115" s="188">
        <f>IF($O$5=2016,VLOOKUP($B115,MP,34,FALSE),IF($O$5=2017,VLOOKUP($B115,MP,47,FALSE),IF($O$5=2018,VLOOKUP($B115,MP,60,FALSE),IF($O$5=2019,VLOOKUP($B115,MP,73,FALSE)," "))))</f>
        <v>0</v>
      </c>
      <c r="Q115" s="188">
        <f>IF($O$5=2016,VLOOKUP($B115,MP,35,FALSE),IF($O$5=2017,VLOOKUP($B115,MP,48,FALSE),IF($O$5=2018,VLOOKUP($B115,MP,61,FALSE),IF($O$5=2019,VLOOKUP($B115,MP,74,FALSE)," "))))</f>
        <v>0</v>
      </c>
      <c r="R115" s="22"/>
    </row>
    <row r="116" spans="1:18" ht="15" x14ac:dyDescent="0.2">
      <c r="A116" s="745"/>
      <c r="B116" s="745"/>
      <c r="C116" s="748"/>
      <c r="D116" s="8" t="s">
        <v>64</v>
      </c>
      <c r="E116" s="451">
        <f>SUM(F116:Q116)</f>
        <v>25000000</v>
      </c>
      <c r="F116" s="612">
        <v>25000000</v>
      </c>
      <c r="G116" s="612"/>
      <c r="H116" s="612"/>
      <c r="I116" s="612"/>
      <c r="J116" s="612"/>
      <c r="K116" s="612"/>
      <c r="L116" s="612"/>
      <c r="M116" s="612"/>
      <c r="N116" s="612"/>
      <c r="O116" s="612"/>
      <c r="P116" s="612"/>
      <c r="Q116" s="612"/>
      <c r="R116" s="613"/>
    </row>
    <row r="117" spans="1:18" ht="15" x14ac:dyDescent="0.2">
      <c r="A117" s="745"/>
      <c r="B117" s="745"/>
      <c r="C117" s="748"/>
      <c r="D117" s="5" t="s">
        <v>65</v>
      </c>
      <c r="E117" s="452">
        <f t="shared" ref="E117:R117" si="52">E116*100/E115</f>
        <v>100</v>
      </c>
      <c r="F117" s="452">
        <f t="shared" si="52"/>
        <v>100</v>
      </c>
      <c r="G117" s="452" t="e">
        <f t="shared" si="52"/>
        <v>#DIV/0!</v>
      </c>
      <c r="H117" s="452" t="e">
        <f t="shared" si="52"/>
        <v>#DIV/0!</v>
      </c>
      <c r="I117" s="452" t="e">
        <f t="shared" si="52"/>
        <v>#DIV/0!</v>
      </c>
      <c r="J117" s="452" t="e">
        <f t="shared" si="52"/>
        <v>#DIV/0!</v>
      </c>
      <c r="K117" s="452" t="e">
        <f t="shared" si="52"/>
        <v>#DIV/0!</v>
      </c>
      <c r="L117" s="452" t="e">
        <f t="shared" si="52"/>
        <v>#DIV/0!</v>
      </c>
      <c r="M117" s="452" t="e">
        <f t="shared" si="52"/>
        <v>#DIV/0!</v>
      </c>
      <c r="N117" s="452" t="e">
        <f t="shared" si="52"/>
        <v>#DIV/0!</v>
      </c>
      <c r="O117" s="452" t="e">
        <f t="shared" si="52"/>
        <v>#DIV/0!</v>
      </c>
      <c r="P117" s="452" t="e">
        <f t="shared" si="52"/>
        <v>#DIV/0!</v>
      </c>
      <c r="Q117" s="452" t="e">
        <f t="shared" si="52"/>
        <v>#DIV/0!</v>
      </c>
      <c r="R117" s="453" t="e">
        <f t="shared" si="52"/>
        <v>#DIV/0!</v>
      </c>
    </row>
    <row r="118" spans="1:18" ht="15" x14ac:dyDescent="0.2">
      <c r="A118" s="745"/>
      <c r="B118" s="745"/>
      <c r="C118" s="748"/>
      <c r="D118" s="8" t="s">
        <v>66</v>
      </c>
      <c r="E118" s="451">
        <f>SUM(F118:Q118)</f>
        <v>202200000</v>
      </c>
      <c r="F118" s="590">
        <v>202200000</v>
      </c>
      <c r="G118" s="499"/>
      <c r="H118" s="499"/>
      <c r="I118" s="499"/>
      <c r="J118" s="499"/>
      <c r="K118" s="499"/>
      <c r="L118" s="499"/>
      <c r="M118" s="499"/>
      <c r="N118" s="499"/>
      <c r="O118" s="499"/>
      <c r="P118" s="499"/>
      <c r="Q118" s="499"/>
      <c r="R118" s="500"/>
    </row>
    <row r="119" spans="1:18" ht="15" x14ac:dyDescent="0.2">
      <c r="A119" s="745"/>
      <c r="B119" s="745"/>
      <c r="C119" s="748"/>
      <c r="D119" s="5" t="s">
        <v>67</v>
      </c>
      <c r="E119" s="452">
        <f t="shared" ref="E119:R119" si="53">E118*100/E115</f>
        <v>808.8</v>
      </c>
      <c r="F119" s="452">
        <f t="shared" si="53"/>
        <v>808.8</v>
      </c>
      <c r="G119" s="452" t="e">
        <f t="shared" si="53"/>
        <v>#DIV/0!</v>
      </c>
      <c r="H119" s="452" t="e">
        <f t="shared" si="53"/>
        <v>#DIV/0!</v>
      </c>
      <c r="I119" s="452" t="e">
        <f t="shared" si="53"/>
        <v>#DIV/0!</v>
      </c>
      <c r="J119" s="452" t="e">
        <f t="shared" si="53"/>
        <v>#DIV/0!</v>
      </c>
      <c r="K119" s="452" t="e">
        <f t="shared" si="53"/>
        <v>#DIV/0!</v>
      </c>
      <c r="L119" s="452" t="e">
        <f t="shared" si="53"/>
        <v>#DIV/0!</v>
      </c>
      <c r="M119" s="452" t="e">
        <f t="shared" si="53"/>
        <v>#DIV/0!</v>
      </c>
      <c r="N119" s="452" t="e">
        <f t="shared" si="53"/>
        <v>#DIV/0!</v>
      </c>
      <c r="O119" s="452" t="e">
        <f t="shared" si="53"/>
        <v>#DIV/0!</v>
      </c>
      <c r="P119" s="452" t="e">
        <f t="shared" si="53"/>
        <v>#DIV/0!</v>
      </c>
      <c r="Q119" s="452" t="e">
        <f t="shared" si="53"/>
        <v>#DIV/0!</v>
      </c>
      <c r="R119" s="453" t="e">
        <f t="shared" si="53"/>
        <v>#DIV/0!</v>
      </c>
    </row>
    <row r="120" spans="1:18" ht="15" x14ac:dyDescent="0.2">
      <c r="A120" s="745"/>
      <c r="B120" s="745"/>
      <c r="C120" s="748"/>
      <c r="D120" s="7" t="s">
        <v>68</v>
      </c>
      <c r="E120" s="451">
        <f>SUM(F120:Q120)</f>
        <v>75000000</v>
      </c>
      <c r="F120" s="499">
        <v>75000000</v>
      </c>
      <c r="G120" s="499"/>
      <c r="H120" s="499"/>
      <c r="I120" s="499"/>
      <c r="J120" s="499"/>
      <c r="K120" s="499"/>
      <c r="L120" s="499"/>
      <c r="M120" s="499"/>
      <c r="N120" s="499"/>
      <c r="O120" s="499"/>
      <c r="P120" s="499"/>
      <c r="Q120" s="499"/>
      <c r="R120" s="500"/>
    </row>
    <row r="121" spans="1:18" ht="15" x14ac:dyDescent="0.2">
      <c r="A121" s="745"/>
      <c r="B121" s="745"/>
      <c r="C121" s="748"/>
      <c r="D121" s="5" t="s">
        <v>69</v>
      </c>
      <c r="E121" s="452">
        <f t="shared" ref="E121:R121" si="54">E120*100/E118</f>
        <v>37.091988130563799</v>
      </c>
      <c r="F121" s="452">
        <f t="shared" si="54"/>
        <v>37.091988130563799</v>
      </c>
      <c r="G121" s="452" t="e">
        <f t="shared" si="54"/>
        <v>#DIV/0!</v>
      </c>
      <c r="H121" s="452" t="e">
        <f t="shared" si="54"/>
        <v>#DIV/0!</v>
      </c>
      <c r="I121" s="452" t="e">
        <f t="shared" si="54"/>
        <v>#DIV/0!</v>
      </c>
      <c r="J121" s="452" t="e">
        <f t="shared" si="54"/>
        <v>#DIV/0!</v>
      </c>
      <c r="K121" s="452" t="e">
        <f t="shared" si="54"/>
        <v>#DIV/0!</v>
      </c>
      <c r="L121" s="452" t="e">
        <f t="shared" si="54"/>
        <v>#DIV/0!</v>
      </c>
      <c r="M121" s="452" t="e">
        <f t="shared" si="54"/>
        <v>#DIV/0!</v>
      </c>
      <c r="N121" s="452" t="e">
        <f t="shared" si="54"/>
        <v>#DIV/0!</v>
      </c>
      <c r="O121" s="452" t="e">
        <f t="shared" si="54"/>
        <v>#DIV/0!</v>
      </c>
      <c r="P121" s="452" t="e">
        <f t="shared" si="54"/>
        <v>#DIV/0!</v>
      </c>
      <c r="Q121" s="452" t="e">
        <f t="shared" si="54"/>
        <v>#DIV/0!</v>
      </c>
      <c r="R121" s="453" t="e">
        <f t="shared" si="54"/>
        <v>#DIV/0!</v>
      </c>
    </row>
    <row r="122" spans="1:18" ht="15.75" thickBot="1" x14ac:dyDescent="0.25">
      <c r="A122" s="746"/>
      <c r="B122" s="746"/>
      <c r="C122" s="749"/>
      <c r="D122" s="6" t="s">
        <v>70</v>
      </c>
      <c r="E122" s="454">
        <f t="shared" ref="E122:R122" si="55">E120*100/E115</f>
        <v>300</v>
      </c>
      <c r="F122" s="454">
        <f t="shared" si="55"/>
        <v>300</v>
      </c>
      <c r="G122" s="454" t="e">
        <f t="shared" si="55"/>
        <v>#DIV/0!</v>
      </c>
      <c r="H122" s="454" t="e">
        <f t="shared" si="55"/>
        <v>#DIV/0!</v>
      </c>
      <c r="I122" s="454" t="e">
        <f t="shared" si="55"/>
        <v>#DIV/0!</v>
      </c>
      <c r="J122" s="454" t="e">
        <f t="shared" si="55"/>
        <v>#DIV/0!</v>
      </c>
      <c r="K122" s="454" t="e">
        <f t="shared" si="55"/>
        <v>#DIV/0!</v>
      </c>
      <c r="L122" s="454" t="e">
        <f t="shared" si="55"/>
        <v>#DIV/0!</v>
      </c>
      <c r="M122" s="454" t="e">
        <f t="shared" si="55"/>
        <v>#DIV/0!</v>
      </c>
      <c r="N122" s="454" t="e">
        <f t="shared" si="55"/>
        <v>#DIV/0!</v>
      </c>
      <c r="O122" s="454" t="e">
        <f t="shared" si="55"/>
        <v>#DIV/0!</v>
      </c>
      <c r="P122" s="454" t="e">
        <f t="shared" si="55"/>
        <v>#DIV/0!</v>
      </c>
      <c r="Q122" s="454" t="e">
        <f t="shared" si="55"/>
        <v>#DIV/0!</v>
      </c>
      <c r="R122" s="455" t="e">
        <f t="shared" si="55"/>
        <v>#DIV/0!</v>
      </c>
    </row>
    <row r="123" spans="1:18" ht="15" x14ac:dyDescent="0.2">
      <c r="A123" s="744">
        <v>15</v>
      </c>
      <c r="B123" s="744" t="str">
        <f>'PI. MP. Avance'!B81</f>
        <v>MP105020303</v>
      </c>
      <c r="C123" s="747" t="str">
        <f>'PI. MP. Avance'!C81</f>
        <v>Realizar cuatro (4) Encuentros departamentales de saberes e intercambio de experiencias exitosas, que fomenten el liderazgo y la participación efectiva para la incidencia política de las mujeres en espacios de decisión, durante el periodo de Gobierno</v>
      </c>
      <c r="D123" s="4" t="s">
        <v>63</v>
      </c>
      <c r="E123" s="21">
        <f>SUM(F123:Q123)</f>
        <v>50000000</v>
      </c>
      <c r="F123" s="188">
        <f>IF($O$5=2016,VLOOKUP($B123,MP,24,FALSE),IF($O$5=2017,VLOOKUP($B123,MP,37,FALSE),IF($O$5=2018,VLOOKUP($B123,MP,50,FALSE),IF($O$5=2019,VLOOKUP($B123,MP,63,FALSE)," "))))</f>
        <v>50000000</v>
      </c>
      <c r="G123" s="188">
        <f>IF($O$5=2016,VLOOKUP($B123,MP,25,FALSE),IF($O$5=2017,VLOOKUP($B123,MP,38,FALSE),IF($O$5=2018,VLOOKUP($B123,MP,51,FALSE),IF($O$5=2019,VLOOKUP($B123,MP,64,FALSE)," "))))</f>
        <v>0</v>
      </c>
      <c r="H123" s="188">
        <f>IF($O$5=2016,VLOOKUP($B123,MP,26,FALSE),IF($O$5=2017,VLOOKUP($B123,MP,39,FALSE),IF($O$5=2018,VLOOKUP($B123,MP,52,FALSE),IF($O$5=2019,VLOOKUP($B123,MP,65,FALSE)," "))))</f>
        <v>0</v>
      </c>
      <c r="I123" s="188">
        <f>IF($O$5=2016,VLOOKUP($B123,MP,27,FALSE),IF($O$5=2017,VLOOKUP($B123,MP,40,FALSE),IF($O$5=2018,VLOOKUP($B123,MP,53,FALSE),IF($O$5=2019,VLOOKUP($B123,MP,66,FALSE)," "))))</f>
        <v>0</v>
      </c>
      <c r="J123" s="188">
        <f>IF($O$5=2016,VLOOKUP($B123,MP,28,FALSE),IF($O$5=2017,VLOOKUP($B123,MP,41,FALSE),IF($O$5=2018,VLOOKUP($B123,MP,54,FALSE),IF($O$5=2019,VLOOKUP($B123,MP,67,FALSE)," "))))</f>
        <v>0</v>
      </c>
      <c r="K123" s="188">
        <f>IF($O$5=2016,VLOOKUP($B123,MP,29,FALSE),IF($O$5=2017,VLOOKUP($B123,MP,42,FALSE),IF($O$5=2018,VLOOKUP($B123,MP,55,FALSE),IF($O$5=2019,VLOOKUP($B123,MP,68,FALSE)," "))))</f>
        <v>0</v>
      </c>
      <c r="L123" s="188">
        <f>IF($O$5=2016,VLOOKUP($B123,MP,30,FALSE),IF($O$5=2017,VLOOKUP($B123,MP,43,FALSE),IF($O$5=2018,VLOOKUP($B123,MP,56,FALSE),IF($O$5=2019,VLOOKUP($B123,MP,69,FALSE)," "))))</f>
        <v>0</v>
      </c>
      <c r="M123" s="188">
        <f>IF($O$5=2016,VLOOKUP($B123,MP,31,FALSE),IF($O$5=2017,VLOOKUP($B123,MP,44,FALSE),IF($O$5=2018,VLOOKUP($B123,MP,57,FALSE),IF($O$5=2019,VLOOKUP($B123,MP,70,FALSE)," "))))</f>
        <v>0</v>
      </c>
      <c r="N123" s="188">
        <f>IF($O$5=2016,VLOOKUP($B123,MP,32,FALSE),IF($O$5=2017,VLOOKUP($B123,MP,45,FALSE),IF($O$5=2018,VLOOKUP($B123,MP,58,FALSE),IF($O$5=2019,VLOOKUP($B123,MP,71,FALSE)," "))))</f>
        <v>0</v>
      </c>
      <c r="O123" s="188">
        <f>IF($O$5=2016,VLOOKUP($B123,MP,33,FALSE),IF($O$5=2017,VLOOKUP($B123,MP,46,FALSE),IF($O$5=2018,VLOOKUP($B123,MP,59,FALSE),IF($O$5=2019,VLOOKUP($B123,MP,72,FALSE)," "))))</f>
        <v>0</v>
      </c>
      <c r="P123" s="188">
        <f>IF($O$5=2016,VLOOKUP($B123,MP,34,FALSE),IF($O$5=2017,VLOOKUP($B123,MP,47,FALSE),IF($O$5=2018,VLOOKUP($B123,MP,60,FALSE),IF($O$5=2019,VLOOKUP($B123,MP,73,FALSE)," "))))</f>
        <v>0</v>
      </c>
      <c r="Q123" s="188">
        <f>IF($O$5=2016,VLOOKUP($B123,MP,35,FALSE),IF($O$5=2017,VLOOKUP($B123,MP,48,FALSE),IF($O$5=2018,VLOOKUP($B123,MP,61,FALSE),IF($O$5=2019,VLOOKUP($B123,MP,74,FALSE)," "))))</f>
        <v>0</v>
      </c>
      <c r="R123" s="22"/>
    </row>
    <row r="124" spans="1:18" ht="15" x14ac:dyDescent="0.2">
      <c r="A124" s="745"/>
      <c r="B124" s="745"/>
      <c r="C124" s="748"/>
      <c r="D124" s="8" t="s">
        <v>64</v>
      </c>
      <c r="E124" s="451">
        <f>SUM(F124:Q124)</f>
        <v>50000000</v>
      </c>
      <c r="F124" s="612">
        <v>50000000</v>
      </c>
      <c r="G124" s="612"/>
      <c r="H124" s="612"/>
      <c r="I124" s="612"/>
      <c r="J124" s="612"/>
      <c r="K124" s="612"/>
      <c r="L124" s="612"/>
      <c r="M124" s="612"/>
      <c r="N124" s="612"/>
      <c r="O124" s="612"/>
      <c r="P124" s="612"/>
      <c r="Q124" s="612"/>
      <c r="R124" s="613">
        <v>0</v>
      </c>
    </row>
    <row r="125" spans="1:18" ht="15" x14ac:dyDescent="0.2">
      <c r="A125" s="745"/>
      <c r="B125" s="745"/>
      <c r="C125" s="748"/>
      <c r="D125" s="5" t="s">
        <v>65</v>
      </c>
      <c r="E125" s="452">
        <f t="shared" ref="E125:R125" si="56">E124*100/E123</f>
        <v>100</v>
      </c>
      <c r="F125" s="452">
        <f t="shared" si="56"/>
        <v>100</v>
      </c>
      <c r="G125" s="452" t="e">
        <f t="shared" si="56"/>
        <v>#DIV/0!</v>
      </c>
      <c r="H125" s="452" t="e">
        <f t="shared" si="56"/>
        <v>#DIV/0!</v>
      </c>
      <c r="I125" s="452" t="e">
        <f t="shared" si="56"/>
        <v>#DIV/0!</v>
      </c>
      <c r="J125" s="452" t="e">
        <f t="shared" si="56"/>
        <v>#DIV/0!</v>
      </c>
      <c r="K125" s="452" t="e">
        <f t="shared" si="56"/>
        <v>#DIV/0!</v>
      </c>
      <c r="L125" s="452" t="e">
        <f t="shared" si="56"/>
        <v>#DIV/0!</v>
      </c>
      <c r="M125" s="452" t="e">
        <f t="shared" si="56"/>
        <v>#DIV/0!</v>
      </c>
      <c r="N125" s="452" t="e">
        <f t="shared" si="56"/>
        <v>#DIV/0!</v>
      </c>
      <c r="O125" s="452" t="e">
        <f t="shared" si="56"/>
        <v>#DIV/0!</v>
      </c>
      <c r="P125" s="452" t="e">
        <f t="shared" si="56"/>
        <v>#DIV/0!</v>
      </c>
      <c r="Q125" s="452" t="e">
        <f t="shared" si="56"/>
        <v>#DIV/0!</v>
      </c>
      <c r="R125" s="453" t="e">
        <f t="shared" si="56"/>
        <v>#DIV/0!</v>
      </c>
    </row>
    <row r="126" spans="1:18" ht="15" x14ac:dyDescent="0.2">
      <c r="A126" s="745"/>
      <c r="B126" s="745"/>
      <c r="C126" s="748"/>
      <c r="D126" s="8" t="s">
        <v>66</v>
      </c>
      <c r="E126" s="451">
        <f>SUM(F126:Q126)</f>
        <v>101800000</v>
      </c>
      <c r="F126" s="590">
        <v>101800000</v>
      </c>
      <c r="G126" s="499"/>
      <c r="H126" s="499"/>
      <c r="I126" s="499"/>
      <c r="J126" s="499"/>
      <c r="K126" s="499"/>
      <c r="L126" s="499"/>
      <c r="M126" s="499"/>
      <c r="N126" s="499"/>
      <c r="O126" s="499"/>
      <c r="P126" s="499"/>
      <c r="Q126" s="499"/>
      <c r="R126" s="500">
        <v>10000000</v>
      </c>
    </row>
    <row r="127" spans="1:18" ht="15" x14ac:dyDescent="0.2">
      <c r="A127" s="745"/>
      <c r="B127" s="745"/>
      <c r="C127" s="748"/>
      <c r="D127" s="5" t="s">
        <v>67</v>
      </c>
      <c r="E127" s="452">
        <f t="shared" ref="E127:R127" si="57">E126*100/E123</f>
        <v>203.6</v>
      </c>
      <c r="F127" s="452">
        <f t="shared" si="57"/>
        <v>203.6</v>
      </c>
      <c r="G127" s="452" t="e">
        <f t="shared" si="57"/>
        <v>#DIV/0!</v>
      </c>
      <c r="H127" s="452" t="e">
        <f t="shared" si="57"/>
        <v>#DIV/0!</v>
      </c>
      <c r="I127" s="452" t="e">
        <f t="shared" si="57"/>
        <v>#DIV/0!</v>
      </c>
      <c r="J127" s="452" t="e">
        <f t="shared" si="57"/>
        <v>#DIV/0!</v>
      </c>
      <c r="K127" s="452" t="e">
        <f t="shared" si="57"/>
        <v>#DIV/0!</v>
      </c>
      <c r="L127" s="452" t="e">
        <f t="shared" si="57"/>
        <v>#DIV/0!</v>
      </c>
      <c r="M127" s="452" t="e">
        <f t="shared" si="57"/>
        <v>#DIV/0!</v>
      </c>
      <c r="N127" s="452" t="e">
        <f t="shared" si="57"/>
        <v>#DIV/0!</v>
      </c>
      <c r="O127" s="452" t="e">
        <f t="shared" si="57"/>
        <v>#DIV/0!</v>
      </c>
      <c r="P127" s="452" t="e">
        <f t="shared" si="57"/>
        <v>#DIV/0!</v>
      </c>
      <c r="Q127" s="452" t="e">
        <f t="shared" si="57"/>
        <v>#DIV/0!</v>
      </c>
      <c r="R127" s="453" t="e">
        <f t="shared" si="57"/>
        <v>#DIV/0!</v>
      </c>
    </row>
    <row r="128" spans="1:18" ht="15" x14ac:dyDescent="0.2">
      <c r="A128" s="745"/>
      <c r="B128" s="745"/>
      <c r="C128" s="748"/>
      <c r="D128" s="7" t="s">
        <v>68</v>
      </c>
      <c r="E128" s="451">
        <f>SUM(F128:Q128)</f>
        <v>33333333</v>
      </c>
      <c r="F128" s="499">
        <v>33333333</v>
      </c>
      <c r="G128" s="499"/>
      <c r="H128" s="499"/>
      <c r="I128" s="499"/>
      <c r="J128" s="499"/>
      <c r="K128" s="499"/>
      <c r="L128" s="499"/>
      <c r="M128" s="499"/>
      <c r="N128" s="499"/>
      <c r="O128" s="499"/>
      <c r="P128" s="499"/>
      <c r="Q128" s="499"/>
      <c r="R128" s="500">
        <v>10000000</v>
      </c>
    </row>
    <row r="129" spans="1:18" ht="15" x14ac:dyDescent="0.2">
      <c r="A129" s="745"/>
      <c r="B129" s="745"/>
      <c r="C129" s="748"/>
      <c r="D129" s="5" t="s">
        <v>69</v>
      </c>
      <c r="E129" s="452">
        <f t="shared" ref="E129:R129" si="58">E128*100/E126</f>
        <v>32.743942043222006</v>
      </c>
      <c r="F129" s="452">
        <f t="shared" si="58"/>
        <v>32.743942043222006</v>
      </c>
      <c r="G129" s="452" t="e">
        <f t="shared" si="58"/>
        <v>#DIV/0!</v>
      </c>
      <c r="H129" s="452" t="e">
        <f t="shared" si="58"/>
        <v>#DIV/0!</v>
      </c>
      <c r="I129" s="452" t="e">
        <f t="shared" si="58"/>
        <v>#DIV/0!</v>
      </c>
      <c r="J129" s="452" t="e">
        <f t="shared" si="58"/>
        <v>#DIV/0!</v>
      </c>
      <c r="K129" s="452" t="e">
        <f t="shared" si="58"/>
        <v>#DIV/0!</v>
      </c>
      <c r="L129" s="452" t="e">
        <f t="shared" si="58"/>
        <v>#DIV/0!</v>
      </c>
      <c r="M129" s="452" t="e">
        <f t="shared" si="58"/>
        <v>#DIV/0!</v>
      </c>
      <c r="N129" s="452" t="e">
        <f t="shared" si="58"/>
        <v>#DIV/0!</v>
      </c>
      <c r="O129" s="452" t="e">
        <f t="shared" si="58"/>
        <v>#DIV/0!</v>
      </c>
      <c r="P129" s="452" t="e">
        <f t="shared" si="58"/>
        <v>#DIV/0!</v>
      </c>
      <c r="Q129" s="452" t="e">
        <f t="shared" si="58"/>
        <v>#DIV/0!</v>
      </c>
      <c r="R129" s="453">
        <f t="shared" si="58"/>
        <v>100</v>
      </c>
    </row>
    <row r="130" spans="1:18" ht="15.75" thickBot="1" x14ac:dyDescent="0.25">
      <c r="A130" s="746"/>
      <c r="B130" s="746"/>
      <c r="C130" s="749"/>
      <c r="D130" s="6" t="s">
        <v>70</v>
      </c>
      <c r="E130" s="454">
        <f t="shared" ref="E130:R130" si="59">E128*100/E123</f>
        <v>66.666666000000006</v>
      </c>
      <c r="F130" s="454">
        <f t="shared" si="59"/>
        <v>66.666666000000006</v>
      </c>
      <c r="G130" s="454" t="e">
        <f t="shared" si="59"/>
        <v>#DIV/0!</v>
      </c>
      <c r="H130" s="454" t="e">
        <f t="shared" si="59"/>
        <v>#DIV/0!</v>
      </c>
      <c r="I130" s="454" t="e">
        <f t="shared" si="59"/>
        <v>#DIV/0!</v>
      </c>
      <c r="J130" s="454" t="e">
        <f t="shared" si="59"/>
        <v>#DIV/0!</v>
      </c>
      <c r="K130" s="454" t="e">
        <f t="shared" si="59"/>
        <v>#DIV/0!</v>
      </c>
      <c r="L130" s="454" t="e">
        <f t="shared" si="59"/>
        <v>#DIV/0!</v>
      </c>
      <c r="M130" s="454" t="e">
        <f t="shared" si="59"/>
        <v>#DIV/0!</v>
      </c>
      <c r="N130" s="454" t="e">
        <f t="shared" si="59"/>
        <v>#DIV/0!</v>
      </c>
      <c r="O130" s="454" t="e">
        <f t="shared" si="59"/>
        <v>#DIV/0!</v>
      </c>
      <c r="P130" s="454" t="e">
        <f t="shared" si="59"/>
        <v>#DIV/0!</v>
      </c>
      <c r="Q130" s="454" t="e">
        <f t="shared" si="59"/>
        <v>#DIV/0!</v>
      </c>
      <c r="R130" s="455" t="e">
        <f t="shared" si="59"/>
        <v>#DIV/0!</v>
      </c>
    </row>
    <row r="131" spans="1:18" ht="15" x14ac:dyDescent="0.2">
      <c r="A131" s="744">
        <v>16</v>
      </c>
      <c r="B131" s="744" t="str">
        <f>'PI. MP. Avance'!B86</f>
        <v>MP105020304</v>
      </c>
      <c r="C131" s="747" t="str">
        <f>'PI. MP. Avance'!C86</f>
        <v>Desarrollar en los 42 entes territoriales, un programa de Formación   a Mujeres en el  uso de las TICs, durante el periodo de Gobierno.</v>
      </c>
      <c r="D131" s="4" t="s">
        <v>63</v>
      </c>
      <c r="E131" s="21">
        <f>SUM(F131:Q131)</f>
        <v>14000000</v>
      </c>
      <c r="F131" s="188">
        <f>IF($O$5=2016,VLOOKUP($B131,MP,24,FALSE),IF($O$5=2017,VLOOKUP($B131,MP,37,FALSE),IF($O$5=2018,VLOOKUP($B131,MP,50,FALSE),IF($O$5=2019,VLOOKUP($B131,MP,63,FALSE)," "))))</f>
        <v>14000000</v>
      </c>
      <c r="G131" s="188">
        <f>IF($O$5=2016,VLOOKUP($B131,MP,25,FALSE),IF($O$5=2017,VLOOKUP($B131,MP,38,FALSE),IF($O$5=2018,VLOOKUP($B131,MP,51,FALSE),IF($O$5=2019,VLOOKUP($B131,MP,64,FALSE)," "))))</f>
        <v>0</v>
      </c>
      <c r="H131" s="188">
        <f>IF($O$5=2016,VLOOKUP($B131,MP,26,FALSE),IF($O$5=2017,VLOOKUP($B131,MP,39,FALSE),IF($O$5=2018,VLOOKUP($B131,MP,52,FALSE),IF($O$5=2019,VLOOKUP($B131,MP,65,FALSE)," "))))</f>
        <v>0</v>
      </c>
      <c r="I131" s="188">
        <f>IF($O$5=2016,VLOOKUP($B131,MP,27,FALSE),IF($O$5=2017,VLOOKUP($B131,MP,40,FALSE),IF($O$5=2018,VLOOKUP($B131,MP,53,FALSE),IF($O$5=2019,VLOOKUP($B131,MP,66,FALSE)," "))))</f>
        <v>0</v>
      </c>
      <c r="J131" s="188">
        <f>IF($O$5=2016,VLOOKUP($B131,MP,28,FALSE),IF($O$5=2017,VLOOKUP($B131,MP,41,FALSE),IF($O$5=2018,VLOOKUP($B131,MP,54,FALSE),IF($O$5=2019,VLOOKUP($B131,MP,67,FALSE)," "))))</f>
        <v>0</v>
      </c>
      <c r="K131" s="188">
        <f>IF($O$5=2016,VLOOKUP($B131,MP,29,FALSE),IF($O$5=2017,VLOOKUP($B131,MP,42,FALSE),IF($O$5=2018,VLOOKUP($B131,MP,55,FALSE),IF($O$5=2019,VLOOKUP($B131,MP,68,FALSE)," "))))</f>
        <v>0</v>
      </c>
      <c r="L131" s="188">
        <f>IF($O$5=2016,VLOOKUP($B131,MP,30,FALSE),IF($O$5=2017,VLOOKUP($B131,MP,43,FALSE),IF($O$5=2018,VLOOKUP($B131,MP,56,FALSE),IF($O$5=2019,VLOOKUP($B131,MP,69,FALSE)," "))))</f>
        <v>0</v>
      </c>
      <c r="M131" s="188">
        <f>IF($O$5=2016,VLOOKUP($B131,MP,31,FALSE),IF($O$5=2017,VLOOKUP($B131,MP,44,FALSE),IF($O$5=2018,VLOOKUP($B131,MP,57,FALSE),IF($O$5=2019,VLOOKUP($B131,MP,70,FALSE)," "))))</f>
        <v>0</v>
      </c>
      <c r="N131" s="188">
        <f>IF($O$5=2016,VLOOKUP($B131,MP,32,FALSE),IF($O$5=2017,VLOOKUP($B131,MP,45,FALSE),IF($O$5=2018,VLOOKUP($B131,MP,58,FALSE),IF($O$5=2019,VLOOKUP($B131,MP,71,FALSE)," "))))</f>
        <v>0</v>
      </c>
      <c r="O131" s="188">
        <f>IF($O$5=2016,VLOOKUP($B131,MP,33,FALSE),IF($O$5=2017,VLOOKUP($B131,MP,46,FALSE),IF($O$5=2018,VLOOKUP($B131,MP,59,FALSE),IF($O$5=2019,VLOOKUP($B131,MP,72,FALSE)," "))))</f>
        <v>0</v>
      </c>
      <c r="P131" s="188">
        <f>IF($O$5=2016,VLOOKUP($B131,MP,34,FALSE),IF($O$5=2017,VLOOKUP($B131,MP,47,FALSE),IF($O$5=2018,VLOOKUP($B131,MP,60,FALSE),IF($O$5=2019,VLOOKUP($B131,MP,73,FALSE)," "))))</f>
        <v>0</v>
      </c>
      <c r="Q131" s="188">
        <f>IF($O$5=2016,VLOOKUP($B131,MP,35,FALSE),IF($O$5=2017,VLOOKUP($B131,MP,48,FALSE),IF($O$5=2018,VLOOKUP($B131,MP,61,FALSE),IF($O$5=2019,VLOOKUP($B131,MP,74,FALSE)," "))))</f>
        <v>0</v>
      </c>
      <c r="R131" s="22"/>
    </row>
    <row r="132" spans="1:18" ht="15" x14ac:dyDescent="0.2">
      <c r="A132" s="745"/>
      <c r="B132" s="745"/>
      <c r="C132" s="748"/>
      <c r="D132" s="8" t="s">
        <v>64</v>
      </c>
      <c r="E132" s="451">
        <f>SUM(F132:Q132)</f>
        <v>14000000</v>
      </c>
      <c r="F132" s="612">
        <v>14000000</v>
      </c>
      <c r="G132" s="612"/>
      <c r="H132" s="612"/>
      <c r="I132" s="612"/>
      <c r="J132" s="612"/>
      <c r="K132" s="612"/>
      <c r="L132" s="612"/>
      <c r="M132" s="612"/>
      <c r="N132" s="612"/>
      <c r="O132" s="612"/>
      <c r="P132" s="612"/>
      <c r="Q132" s="612"/>
      <c r="R132" s="613">
        <v>0</v>
      </c>
    </row>
    <row r="133" spans="1:18" ht="15" x14ac:dyDescent="0.2">
      <c r="A133" s="745"/>
      <c r="B133" s="745"/>
      <c r="C133" s="748"/>
      <c r="D133" s="5" t="s">
        <v>65</v>
      </c>
      <c r="E133" s="452">
        <f t="shared" ref="E133:R133" si="60">E132*100/E131</f>
        <v>100</v>
      </c>
      <c r="F133" s="452">
        <f t="shared" si="60"/>
        <v>100</v>
      </c>
      <c r="G133" s="452" t="e">
        <f t="shared" si="60"/>
        <v>#DIV/0!</v>
      </c>
      <c r="H133" s="452" t="e">
        <f t="shared" si="60"/>
        <v>#DIV/0!</v>
      </c>
      <c r="I133" s="452" t="e">
        <f t="shared" si="60"/>
        <v>#DIV/0!</v>
      </c>
      <c r="J133" s="452" t="e">
        <f t="shared" si="60"/>
        <v>#DIV/0!</v>
      </c>
      <c r="K133" s="452" t="e">
        <f t="shared" si="60"/>
        <v>#DIV/0!</v>
      </c>
      <c r="L133" s="452" t="e">
        <f t="shared" si="60"/>
        <v>#DIV/0!</v>
      </c>
      <c r="M133" s="452" t="e">
        <f t="shared" si="60"/>
        <v>#DIV/0!</v>
      </c>
      <c r="N133" s="452" t="e">
        <f t="shared" si="60"/>
        <v>#DIV/0!</v>
      </c>
      <c r="O133" s="452" t="e">
        <f t="shared" si="60"/>
        <v>#DIV/0!</v>
      </c>
      <c r="P133" s="452" t="e">
        <f t="shared" si="60"/>
        <v>#DIV/0!</v>
      </c>
      <c r="Q133" s="452" t="e">
        <f t="shared" si="60"/>
        <v>#DIV/0!</v>
      </c>
      <c r="R133" s="453" t="e">
        <f t="shared" si="60"/>
        <v>#DIV/0!</v>
      </c>
    </row>
    <row r="134" spans="1:18" ht="15" x14ac:dyDescent="0.2">
      <c r="A134" s="745"/>
      <c r="B134" s="745"/>
      <c r="C134" s="748"/>
      <c r="D134" s="8" t="s">
        <v>66</v>
      </c>
      <c r="E134" s="451">
        <f>SUM(F134:Q134)</f>
        <v>14000000</v>
      </c>
      <c r="F134" s="499">
        <v>14000000</v>
      </c>
      <c r="G134" s="499"/>
      <c r="H134" s="499"/>
      <c r="I134" s="499"/>
      <c r="J134" s="499"/>
      <c r="K134" s="499"/>
      <c r="L134" s="499"/>
      <c r="M134" s="499"/>
      <c r="N134" s="499"/>
      <c r="O134" s="499"/>
      <c r="P134" s="499"/>
      <c r="Q134" s="499"/>
      <c r="R134" s="500">
        <v>3000000</v>
      </c>
    </row>
    <row r="135" spans="1:18" ht="15" x14ac:dyDescent="0.2">
      <c r="A135" s="745"/>
      <c r="B135" s="745"/>
      <c r="C135" s="748"/>
      <c r="D135" s="5" t="s">
        <v>67</v>
      </c>
      <c r="E135" s="452">
        <f t="shared" ref="E135:R135" si="61">E134*100/E131</f>
        <v>100</v>
      </c>
      <c r="F135" s="452">
        <f t="shared" si="61"/>
        <v>100</v>
      </c>
      <c r="G135" s="452" t="e">
        <f t="shared" si="61"/>
        <v>#DIV/0!</v>
      </c>
      <c r="H135" s="452" t="e">
        <f t="shared" si="61"/>
        <v>#DIV/0!</v>
      </c>
      <c r="I135" s="452" t="e">
        <f t="shared" si="61"/>
        <v>#DIV/0!</v>
      </c>
      <c r="J135" s="452" t="e">
        <f t="shared" si="61"/>
        <v>#DIV/0!</v>
      </c>
      <c r="K135" s="452" t="e">
        <f t="shared" si="61"/>
        <v>#DIV/0!</v>
      </c>
      <c r="L135" s="452" t="e">
        <f t="shared" si="61"/>
        <v>#DIV/0!</v>
      </c>
      <c r="M135" s="452" t="e">
        <f t="shared" si="61"/>
        <v>#DIV/0!</v>
      </c>
      <c r="N135" s="452" t="e">
        <f t="shared" si="61"/>
        <v>#DIV/0!</v>
      </c>
      <c r="O135" s="452" t="e">
        <f t="shared" si="61"/>
        <v>#DIV/0!</v>
      </c>
      <c r="P135" s="452" t="e">
        <f t="shared" si="61"/>
        <v>#DIV/0!</v>
      </c>
      <c r="Q135" s="452" t="e">
        <f t="shared" si="61"/>
        <v>#DIV/0!</v>
      </c>
      <c r="R135" s="453" t="e">
        <f t="shared" si="61"/>
        <v>#DIV/0!</v>
      </c>
    </row>
    <row r="136" spans="1:18" ht="15" x14ac:dyDescent="0.2">
      <c r="A136" s="745"/>
      <c r="B136" s="745"/>
      <c r="C136" s="748"/>
      <c r="D136" s="7" t="s">
        <v>68</v>
      </c>
      <c r="E136" s="451">
        <f>SUM(F136:Q136)</f>
        <v>0</v>
      </c>
      <c r="F136" s="499">
        <v>0</v>
      </c>
      <c r="G136" s="499"/>
      <c r="H136" s="499"/>
      <c r="I136" s="499"/>
      <c r="J136" s="499"/>
      <c r="K136" s="499"/>
      <c r="L136" s="499"/>
      <c r="M136" s="499"/>
      <c r="N136" s="499"/>
      <c r="O136" s="499"/>
      <c r="P136" s="499"/>
      <c r="Q136" s="499"/>
      <c r="R136" s="500">
        <v>3000000</v>
      </c>
    </row>
    <row r="137" spans="1:18" ht="15" x14ac:dyDescent="0.2">
      <c r="A137" s="745"/>
      <c r="B137" s="745"/>
      <c r="C137" s="748"/>
      <c r="D137" s="5" t="s">
        <v>69</v>
      </c>
      <c r="E137" s="452">
        <f t="shared" ref="E137:R137" si="62">E136*100/E134</f>
        <v>0</v>
      </c>
      <c r="F137" s="452">
        <f t="shared" si="62"/>
        <v>0</v>
      </c>
      <c r="G137" s="452" t="e">
        <f t="shared" si="62"/>
        <v>#DIV/0!</v>
      </c>
      <c r="H137" s="452" t="e">
        <f t="shared" si="62"/>
        <v>#DIV/0!</v>
      </c>
      <c r="I137" s="452" t="e">
        <f t="shared" si="62"/>
        <v>#DIV/0!</v>
      </c>
      <c r="J137" s="452" t="e">
        <f t="shared" si="62"/>
        <v>#DIV/0!</v>
      </c>
      <c r="K137" s="452" t="e">
        <f t="shared" si="62"/>
        <v>#DIV/0!</v>
      </c>
      <c r="L137" s="452" t="e">
        <f t="shared" si="62"/>
        <v>#DIV/0!</v>
      </c>
      <c r="M137" s="452" t="e">
        <f t="shared" si="62"/>
        <v>#DIV/0!</v>
      </c>
      <c r="N137" s="452" t="e">
        <f t="shared" si="62"/>
        <v>#DIV/0!</v>
      </c>
      <c r="O137" s="452" t="e">
        <f t="shared" si="62"/>
        <v>#DIV/0!</v>
      </c>
      <c r="P137" s="452" t="e">
        <f t="shared" si="62"/>
        <v>#DIV/0!</v>
      </c>
      <c r="Q137" s="452" t="e">
        <f t="shared" si="62"/>
        <v>#DIV/0!</v>
      </c>
      <c r="R137" s="453">
        <f t="shared" si="62"/>
        <v>100</v>
      </c>
    </row>
    <row r="138" spans="1:18" ht="15.75" thickBot="1" x14ac:dyDescent="0.25">
      <c r="A138" s="746"/>
      <c r="B138" s="746"/>
      <c r="C138" s="749"/>
      <c r="D138" s="6" t="s">
        <v>70</v>
      </c>
      <c r="E138" s="454">
        <f t="shared" ref="E138:R138" si="63">E136*100/E131</f>
        <v>0</v>
      </c>
      <c r="F138" s="454">
        <f t="shared" si="63"/>
        <v>0</v>
      </c>
      <c r="G138" s="454" t="e">
        <f t="shared" si="63"/>
        <v>#DIV/0!</v>
      </c>
      <c r="H138" s="454" t="e">
        <f t="shared" si="63"/>
        <v>#DIV/0!</v>
      </c>
      <c r="I138" s="454" t="e">
        <f t="shared" si="63"/>
        <v>#DIV/0!</v>
      </c>
      <c r="J138" s="454" t="e">
        <f t="shared" si="63"/>
        <v>#DIV/0!</v>
      </c>
      <c r="K138" s="454" t="e">
        <f t="shared" si="63"/>
        <v>#DIV/0!</v>
      </c>
      <c r="L138" s="454" t="e">
        <f t="shared" si="63"/>
        <v>#DIV/0!</v>
      </c>
      <c r="M138" s="454" t="e">
        <f t="shared" si="63"/>
        <v>#DIV/0!</v>
      </c>
      <c r="N138" s="454" t="e">
        <f t="shared" si="63"/>
        <v>#DIV/0!</v>
      </c>
      <c r="O138" s="454" t="e">
        <f t="shared" si="63"/>
        <v>#DIV/0!</v>
      </c>
      <c r="P138" s="454" t="e">
        <f t="shared" si="63"/>
        <v>#DIV/0!</v>
      </c>
      <c r="Q138" s="454" t="e">
        <f t="shared" si="63"/>
        <v>#DIV/0!</v>
      </c>
      <c r="R138" s="455" t="e">
        <f t="shared" si="63"/>
        <v>#DIV/0!</v>
      </c>
    </row>
    <row r="139" spans="1:18" ht="15" x14ac:dyDescent="0.2">
      <c r="A139" s="744">
        <v>17</v>
      </c>
      <c r="B139" s="744" t="str">
        <f>'PI. MP. Avance'!B91</f>
        <v>MP105050305</v>
      </c>
      <c r="C139" s="747" t="str">
        <f>'PI. MP. Avance'!C91</f>
        <v>Acompañar en la construcción y puesta en marcha de los hogares de acogida en los municipios de Buenaventura y Jamundí (MESA DE CONCERTACION INDIGENA).</v>
      </c>
      <c r="D139" s="4" t="s">
        <v>63</v>
      </c>
      <c r="E139" s="21">
        <f>SUM(F139:Q139)</f>
        <v>0</v>
      </c>
      <c r="F139" s="188">
        <f>IF($O$5=2016,VLOOKUP($B139,MP,24,FALSE),IF($O$5=2017,VLOOKUP($B139,MP,37,FALSE),IF($O$5=2018,VLOOKUP($B139,MP,50,FALSE),IF($O$5=2019,VLOOKUP($B139,MP,63,FALSE)," "))))</f>
        <v>0</v>
      </c>
      <c r="G139" s="188">
        <f>IF($O$5=2016,VLOOKUP($B139,MP,25,FALSE),IF($O$5=2017,VLOOKUP($B139,MP,38,FALSE),IF($O$5=2018,VLOOKUP($B139,MP,51,FALSE),IF($O$5=2019,VLOOKUP($B139,MP,64,FALSE)," "))))</f>
        <v>0</v>
      </c>
      <c r="H139" s="188">
        <f>IF($O$5=2016,VLOOKUP($B139,MP,26,FALSE),IF($O$5=2017,VLOOKUP($B139,MP,39,FALSE),IF($O$5=2018,VLOOKUP($B139,MP,52,FALSE),IF($O$5=2019,VLOOKUP($B139,MP,65,FALSE)," "))))</f>
        <v>0</v>
      </c>
      <c r="I139" s="188">
        <f>IF($O$5=2016,VLOOKUP($B139,MP,27,FALSE),IF($O$5=2017,VLOOKUP($B139,MP,40,FALSE),IF($O$5=2018,VLOOKUP($B139,MP,53,FALSE),IF($O$5=2019,VLOOKUP($B139,MP,66,FALSE)," "))))</f>
        <v>0</v>
      </c>
      <c r="J139" s="188">
        <f>IF($O$5=2016,VLOOKUP($B139,MP,28,FALSE),IF($O$5=2017,VLOOKUP($B139,MP,41,FALSE),IF($O$5=2018,VLOOKUP($B139,MP,54,FALSE),IF($O$5=2019,VLOOKUP($B139,MP,67,FALSE)," "))))</f>
        <v>0</v>
      </c>
      <c r="K139" s="188">
        <f>IF($O$5=2016,VLOOKUP($B139,MP,29,FALSE),IF($O$5=2017,VLOOKUP($B139,MP,42,FALSE),IF($O$5=2018,VLOOKUP($B139,MP,55,FALSE),IF($O$5=2019,VLOOKUP($B139,MP,68,FALSE)," "))))</f>
        <v>0</v>
      </c>
      <c r="L139" s="188">
        <f>IF($O$5=2016,VLOOKUP($B139,MP,30,FALSE),IF($O$5=2017,VLOOKUP($B139,MP,43,FALSE),IF($O$5=2018,VLOOKUP($B139,MP,56,FALSE),IF($O$5=2019,VLOOKUP($B139,MP,69,FALSE)," "))))</f>
        <v>0</v>
      </c>
      <c r="M139" s="188">
        <f>IF($O$5=2016,VLOOKUP($B139,MP,31,FALSE),IF($O$5=2017,VLOOKUP($B139,MP,44,FALSE),IF($O$5=2018,VLOOKUP($B139,MP,57,FALSE),IF($O$5=2019,VLOOKUP($B139,MP,70,FALSE)," "))))</f>
        <v>0</v>
      </c>
      <c r="N139" s="188">
        <f>IF($O$5=2016,VLOOKUP($B139,MP,32,FALSE),IF($O$5=2017,VLOOKUP($B139,MP,45,FALSE),IF($O$5=2018,VLOOKUP($B139,MP,58,FALSE),IF($O$5=2019,VLOOKUP($B139,MP,71,FALSE)," "))))</f>
        <v>0</v>
      </c>
      <c r="O139" s="188">
        <f>IF($O$5=2016,VLOOKUP($B139,MP,33,FALSE),IF($O$5=2017,VLOOKUP($B139,MP,46,FALSE),IF($O$5=2018,VLOOKUP($B139,MP,59,FALSE),IF($O$5=2019,VLOOKUP($B139,MP,72,FALSE)," "))))</f>
        <v>0</v>
      </c>
      <c r="P139" s="188">
        <f>IF($O$5=2016,VLOOKUP($B139,MP,34,FALSE),IF($O$5=2017,VLOOKUP($B139,MP,47,FALSE),IF($O$5=2018,VLOOKUP($B139,MP,60,FALSE),IF($O$5=2019,VLOOKUP($B139,MP,73,FALSE)," "))))</f>
        <v>0</v>
      </c>
      <c r="Q139" s="188">
        <f>IF($O$5=2016,VLOOKUP($B139,MP,35,FALSE),IF($O$5=2017,VLOOKUP($B139,MP,48,FALSE),IF($O$5=2018,VLOOKUP($B139,MP,61,FALSE),IF($O$5=2019,VLOOKUP($B139,MP,74,FALSE)," "))))</f>
        <v>0</v>
      </c>
      <c r="R139" s="22"/>
    </row>
    <row r="140" spans="1:18" ht="15" x14ac:dyDescent="0.2">
      <c r="A140" s="745"/>
      <c r="B140" s="745"/>
      <c r="C140" s="748"/>
      <c r="D140" s="8" t="s">
        <v>64</v>
      </c>
      <c r="E140" s="451">
        <f>SUM(F140:Q140)</f>
        <v>0</v>
      </c>
      <c r="F140" s="612">
        <v>0</v>
      </c>
      <c r="G140" s="612"/>
      <c r="H140" s="612"/>
      <c r="I140" s="612"/>
      <c r="J140" s="612"/>
      <c r="K140" s="612"/>
      <c r="L140" s="612"/>
      <c r="M140" s="612"/>
      <c r="N140" s="612"/>
      <c r="O140" s="612"/>
      <c r="P140" s="612"/>
      <c r="Q140" s="612"/>
      <c r="R140" s="613"/>
    </row>
    <row r="141" spans="1:18" ht="15" x14ac:dyDescent="0.2">
      <c r="A141" s="745"/>
      <c r="B141" s="745"/>
      <c r="C141" s="748"/>
      <c r="D141" s="5" t="s">
        <v>65</v>
      </c>
      <c r="E141" s="452" t="e">
        <f t="shared" ref="E141:R141" si="64">E140*100/E139</f>
        <v>#DIV/0!</v>
      </c>
      <c r="F141" s="452" t="e">
        <f t="shared" si="64"/>
        <v>#DIV/0!</v>
      </c>
      <c r="G141" s="452" t="e">
        <f t="shared" si="64"/>
        <v>#DIV/0!</v>
      </c>
      <c r="H141" s="452" t="e">
        <f t="shared" si="64"/>
        <v>#DIV/0!</v>
      </c>
      <c r="I141" s="452" t="e">
        <f t="shared" si="64"/>
        <v>#DIV/0!</v>
      </c>
      <c r="J141" s="452" t="e">
        <f t="shared" si="64"/>
        <v>#DIV/0!</v>
      </c>
      <c r="K141" s="452" t="e">
        <f t="shared" si="64"/>
        <v>#DIV/0!</v>
      </c>
      <c r="L141" s="452" t="e">
        <f t="shared" si="64"/>
        <v>#DIV/0!</v>
      </c>
      <c r="M141" s="452" t="e">
        <f t="shared" si="64"/>
        <v>#DIV/0!</v>
      </c>
      <c r="N141" s="452" t="e">
        <f t="shared" si="64"/>
        <v>#DIV/0!</v>
      </c>
      <c r="O141" s="452" t="e">
        <f t="shared" si="64"/>
        <v>#DIV/0!</v>
      </c>
      <c r="P141" s="452" t="e">
        <f t="shared" si="64"/>
        <v>#DIV/0!</v>
      </c>
      <c r="Q141" s="452" t="e">
        <f t="shared" si="64"/>
        <v>#DIV/0!</v>
      </c>
      <c r="R141" s="453" t="e">
        <f t="shared" si="64"/>
        <v>#DIV/0!</v>
      </c>
    </row>
    <row r="142" spans="1:18" ht="15" x14ac:dyDescent="0.2">
      <c r="A142" s="745"/>
      <c r="B142" s="745"/>
      <c r="C142" s="748"/>
      <c r="D142" s="8" t="s">
        <v>66</v>
      </c>
      <c r="E142" s="451">
        <f>SUM(F142:Q142)</f>
        <v>0</v>
      </c>
      <c r="F142" s="499">
        <v>0</v>
      </c>
      <c r="G142" s="499"/>
      <c r="H142" s="499"/>
      <c r="I142" s="499"/>
      <c r="J142" s="499"/>
      <c r="K142" s="499"/>
      <c r="L142" s="499"/>
      <c r="M142" s="499"/>
      <c r="N142" s="499"/>
      <c r="O142" s="499"/>
      <c r="P142" s="499"/>
      <c r="Q142" s="499"/>
      <c r="R142" s="500"/>
    </row>
    <row r="143" spans="1:18" ht="15" x14ac:dyDescent="0.2">
      <c r="A143" s="745"/>
      <c r="B143" s="745"/>
      <c r="C143" s="748"/>
      <c r="D143" s="5" t="s">
        <v>67</v>
      </c>
      <c r="E143" s="452" t="e">
        <f t="shared" ref="E143:R143" si="65">E142*100/E139</f>
        <v>#DIV/0!</v>
      </c>
      <c r="F143" s="452" t="e">
        <f t="shared" si="65"/>
        <v>#DIV/0!</v>
      </c>
      <c r="G143" s="452" t="e">
        <f t="shared" si="65"/>
        <v>#DIV/0!</v>
      </c>
      <c r="H143" s="452" t="e">
        <f t="shared" si="65"/>
        <v>#DIV/0!</v>
      </c>
      <c r="I143" s="452" t="e">
        <f t="shared" si="65"/>
        <v>#DIV/0!</v>
      </c>
      <c r="J143" s="452" t="e">
        <f t="shared" si="65"/>
        <v>#DIV/0!</v>
      </c>
      <c r="K143" s="452" t="e">
        <f t="shared" si="65"/>
        <v>#DIV/0!</v>
      </c>
      <c r="L143" s="452" t="e">
        <f t="shared" si="65"/>
        <v>#DIV/0!</v>
      </c>
      <c r="M143" s="452" t="e">
        <f t="shared" si="65"/>
        <v>#DIV/0!</v>
      </c>
      <c r="N143" s="452" t="e">
        <f t="shared" si="65"/>
        <v>#DIV/0!</v>
      </c>
      <c r="O143" s="452" t="e">
        <f t="shared" si="65"/>
        <v>#DIV/0!</v>
      </c>
      <c r="P143" s="452" t="e">
        <f t="shared" si="65"/>
        <v>#DIV/0!</v>
      </c>
      <c r="Q143" s="452" t="e">
        <f t="shared" si="65"/>
        <v>#DIV/0!</v>
      </c>
      <c r="R143" s="453" t="e">
        <f t="shared" si="65"/>
        <v>#DIV/0!</v>
      </c>
    </row>
    <row r="144" spans="1:18" ht="15" x14ac:dyDescent="0.2">
      <c r="A144" s="745"/>
      <c r="B144" s="745"/>
      <c r="C144" s="748"/>
      <c r="D144" s="7" t="s">
        <v>68</v>
      </c>
      <c r="E144" s="451">
        <f>SUM(F144:Q144)</f>
        <v>0</v>
      </c>
      <c r="F144" s="499">
        <v>0</v>
      </c>
      <c r="G144" s="499"/>
      <c r="H144" s="499"/>
      <c r="I144" s="499"/>
      <c r="J144" s="499"/>
      <c r="K144" s="499"/>
      <c r="L144" s="499"/>
      <c r="M144" s="499"/>
      <c r="N144" s="499"/>
      <c r="O144" s="499"/>
      <c r="P144" s="499"/>
      <c r="Q144" s="499"/>
      <c r="R144" s="500"/>
    </row>
    <row r="145" spans="1:18" ht="15" x14ac:dyDescent="0.2">
      <c r="A145" s="745"/>
      <c r="B145" s="745"/>
      <c r="C145" s="748"/>
      <c r="D145" s="5" t="s">
        <v>69</v>
      </c>
      <c r="E145" s="452" t="e">
        <f t="shared" ref="E145:R145" si="66">E144*100/E142</f>
        <v>#DIV/0!</v>
      </c>
      <c r="F145" s="452" t="e">
        <f t="shared" si="66"/>
        <v>#DIV/0!</v>
      </c>
      <c r="G145" s="452" t="e">
        <f t="shared" si="66"/>
        <v>#DIV/0!</v>
      </c>
      <c r="H145" s="452" t="e">
        <f t="shared" si="66"/>
        <v>#DIV/0!</v>
      </c>
      <c r="I145" s="452" t="e">
        <f t="shared" si="66"/>
        <v>#DIV/0!</v>
      </c>
      <c r="J145" s="452" t="e">
        <f t="shared" si="66"/>
        <v>#DIV/0!</v>
      </c>
      <c r="K145" s="452" t="e">
        <f t="shared" si="66"/>
        <v>#DIV/0!</v>
      </c>
      <c r="L145" s="452" t="e">
        <f t="shared" si="66"/>
        <v>#DIV/0!</v>
      </c>
      <c r="M145" s="452" t="e">
        <f t="shared" si="66"/>
        <v>#DIV/0!</v>
      </c>
      <c r="N145" s="452" t="e">
        <f t="shared" si="66"/>
        <v>#DIV/0!</v>
      </c>
      <c r="O145" s="452" t="e">
        <f t="shared" si="66"/>
        <v>#DIV/0!</v>
      </c>
      <c r="P145" s="452" t="e">
        <f t="shared" si="66"/>
        <v>#DIV/0!</v>
      </c>
      <c r="Q145" s="452" t="e">
        <f t="shared" si="66"/>
        <v>#DIV/0!</v>
      </c>
      <c r="R145" s="453" t="e">
        <f t="shared" si="66"/>
        <v>#DIV/0!</v>
      </c>
    </row>
    <row r="146" spans="1:18" ht="15.75" thickBot="1" x14ac:dyDescent="0.25">
      <c r="A146" s="746"/>
      <c r="B146" s="746"/>
      <c r="C146" s="749"/>
      <c r="D146" s="6" t="s">
        <v>70</v>
      </c>
      <c r="E146" s="454" t="e">
        <f t="shared" ref="E146:R146" si="67">E144*100/E139</f>
        <v>#DIV/0!</v>
      </c>
      <c r="F146" s="454" t="e">
        <f t="shared" si="67"/>
        <v>#DIV/0!</v>
      </c>
      <c r="G146" s="454" t="e">
        <f t="shared" si="67"/>
        <v>#DIV/0!</v>
      </c>
      <c r="H146" s="454" t="e">
        <f t="shared" si="67"/>
        <v>#DIV/0!</v>
      </c>
      <c r="I146" s="454" t="e">
        <f t="shared" si="67"/>
        <v>#DIV/0!</v>
      </c>
      <c r="J146" s="454" t="e">
        <f t="shared" si="67"/>
        <v>#DIV/0!</v>
      </c>
      <c r="K146" s="454" t="e">
        <f t="shared" si="67"/>
        <v>#DIV/0!</v>
      </c>
      <c r="L146" s="454" t="e">
        <f t="shared" si="67"/>
        <v>#DIV/0!</v>
      </c>
      <c r="M146" s="454" t="e">
        <f t="shared" si="67"/>
        <v>#DIV/0!</v>
      </c>
      <c r="N146" s="454" t="e">
        <f t="shared" si="67"/>
        <v>#DIV/0!</v>
      </c>
      <c r="O146" s="454" t="e">
        <f t="shared" si="67"/>
        <v>#DIV/0!</v>
      </c>
      <c r="P146" s="454" t="e">
        <f t="shared" si="67"/>
        <v>#DIV/0!</v>
      </c>
      <c r="Q146" s="454" t="e">
        <f t="shared" si="67"/>
        <v>#DIV/0!</v>
      </c>
      <c r="R146" s="455" t="e">
        <f t="shared" si="67"/>
        <v>#DIV/0!</v>
      </c>
    </row>
    <row r="147" spans="1:18" ht="15" x14ac:dyDescent="0.2">
      <c r="A147" s="744">
        <v>18</v>
      </c>
      <c r="B147" s="744" t="str">
        <f>'PI. MP. Avance'!B96</f>
        <v>MP105050604</v>
      </c>
      <c r="C147" s="747" t="str">
        <f>'PI. MP. Avance'!C96</f>
        <v xml:space="preserve"> Realizar un evento de Capacitación en Derechos a las mujeres del Valle del Cauca, específica para mujeres indígenas (MESA DE CONCERTACIÓN INDIGENA).</v>
      </c>
      <c r="D147" s="4" t="s">
        <v>63</v>
      </c>
      <c r="E147" s="21">
        <f>SUM(F147:Q147)</f>
        <v>0</v>
      </c>
      <c r="F147" s="188">
        <f>IF($O$5=2016,VLOOKUP($B147,MP,24,FALSE),IF($O$5=2017,VLOOKUP($B147,MP,37,FALSE),IF($O$5=2018,VLOOKUP($B147,MP,50,FALSE),IF($O$5=2019,VLOOKUP($B147,MP,63,FALSE)," "))))</f>
        <v>0</v>
      </c>
      <c r="G147" s="188">
        <f>IF($O$5=2016,VLOOKUP($B147,MP,25,FALSE),IF($O$5=2017,VLOOKUP($B147,MP,38,FALSE),IF($O$5=2018,VLOOKUP($B147,MP,51,FALSE),IF($O$5=2019,VLOOKUP($B147,MP,64,FALSE)," "))))</f>
        <v>0</v>
      </c>
      <c r="H147" s="188">
        <f>IF($O$5=2016,VLOOKUP($B147,MP,26,FALSE),IF($O$5=2017,VLOOKUP($B147,MP,39,FALSE),IF($O$5=2018,VLOOKUP($B147,MP,52,FALSE),IF($O$5=2019,VLOOKUP($B147,MP,65,FALSE)," "))))</f>
        <v>0</v>
      </c>
      <c r="I147" s="188">
        <f>IF($O$5=2016,VLOOKUP($B147,MP,27,FALSE),IF($O$5=2017,VLOOKUP($B147,MP,40,FALSE),IF($O$5=2018,VLOOKUP($B147,MP,53,FALSE),IF($O$5=2019,VLOOKUP($B147,MP,66,FALSE)," "))))</f>
        <v>0</v>
      </c>
      <c r="J147" s="188">
        <f>IF($O$5=2016,VLOOKUP($B147,MP,28,FALSE),IF($O$5=2017,VLOOKUP($B147,MP,41,FALSE),IF($O$5=2018,VLOOKUP($B147,MP,54,FALSE),IF($O$5=2019,VLOOKUP($B147,MP,67,FALSE)," "))))</f>
        <v>0</v>
      </c>
      <c r="K147" s="188">
        <f>IF($O$5=2016,VLOOKUP($B147,MP,29,FALSE),IF($O$5=2017,VLOOKUP($B147,MP,42,FALSE),IF($O$5=2018,VLOOKUP($B147,MP,55,FALSE),IF($O$5=2019,VLOOKUP($B147,MP,68,FALSE)," "))))</f>
        <v>0</v>
      </c>
      <c r="L147" s="188">
        <f>IF($O$5=2016,VLOOKUP($B147,MP,30,FALSE),IF($O$5=2017,VLOOKUP($B147,MP,43,FALSE),IF($O$5=2018,VLOOKUP($B147,MP,56,FALSE),IF($O$5=2019,VLOOKUP($B147,MP,69,FALSE)," "))))</f>
        <v>0</v>
      </c>
      <c r="M147" s="188">
        <f>IF($O$5=2016,VLOOKUP($B147,MP,31,FALSE),IF($O$5=2017,VLOOKUP($B147,MP,44,FALSE),IF($O$5=2018,VLOOKUP($B147,MP,57,FALSE),IF($O$5=2019,VLOOKUP($B147,MP,70,FALSE)," "))))</f>
        <v>0</v>
      </c>
      <c r="N147" s="188">
        <f>IF($O$5=2016,VLOOKUP($B147,MP,32,FALSE),IF($O$5=2017,VLOOKUP($B147,MP,45,FALSE),IF($O$5=2018,VLOOKUP($B147,MP,58,FALSE),IF($O$5=2019,VLOOKUP($B147,MP,71,FALSE)," "))))</f>
        <v>0</v>
      </c>
      <c r="O147" s="188">
        <f>IF($O$5=2016,VLOOKUP($B147,MP,33,FALSE),IF($O$5=2017,VLOOKUP($B147,MP,46,FALSE),IF($O$5=2018,VLOOKUP($B147,MP,59,FALSE),IF($O$5=2019,VLOOKUP($B147,MP,72,FALSE)," "))))</f>
        <v>0</v>
      </c>
      <c r="P147" s="188">
        <f>IF($O$5=2016,VLOOKUP($B147,MP,34,FALSE),IF($O$5=2017,VLOOKUP($B147,MP,47,FALSE),IF($O$5=2018,VLOOKUP($B147,MP,60,FALSE),IF($O$5=2019,VLOOKUP($B147,MP,73,FALSE)," "))))</f>
        <v>0</v>
      </c>
      <c r="Q147" s="188">
        <f>IF($O$5=2016,VLOOKUP($B147,MP,35,FALSE),IF($O$5=2017,VLOOKUP($B147,MP,48,FALSE),IF($O$5=2018,VLOOKUP($B147,MP,61,FALSE),IF($O$5=2019,VLOOKUP($B147,MP,74,FALSE)," "))))</f>
        <v>0</v>
      </c>
      <c r="R147" s="22"/>
    </row>
    <row r="148" spans="1:18" ht="15" x14ac:dyDescent="0.2">
      <c r="A148" s="745"/>
      <c r="B148" s="745"/>
      <c r="C148" s="748"/>
      <c r="D148" s="8" t="s">
        <v>64</v>
      </c>
      <c r="E148" s="451">
        <f>SUM(F148:Q148)</f>
        <v>0</v>
      </c>
      <c r="F148" s="612">
        <v>0</v>
      </c>
      <c r="G148" s="612"/>
      <c r="H148" s="612"/>
      <c r="I148" s="612"/>
      <c r="J148" s="612"/>
      <c r="K148" s="612"/>
      <c r="L148" s="612"/>
      <c r="M148" s="612"/>
      <c r="N148" s="612"/>
      <c r="O148" s="612"/>
      <c r="P148" s="612"/>
      <c r="Q148" s="612"/>
      <c r="R148" s="613">
        <v>0</v>
      </c>
    </row>
    <row r="149" spans="1:18" ht="15" x14ac:dyDescent="0.2">
      <c r="A149" s="745"/>
      <c r="B149" s="745"/>
      <c r="C149" s="748"/>
      <c r="D149" s="5" t="s">
        <v>65</v>
      </c>
      <c r="E149" s="452" t="e">
        <f t="shared" ref="E149:R149" si="68">E148*100/E147</f>
        <v>#DIV/0!</v>
      </c>
      <c r="F149" s="452" t="e">
        <f t="shared" si="68"/>
        <v>#DIV/0!</v>
      </c>
      <c r="G149" s="452" t="e">
        <f t="shared" si="68"/>
        <v>#DIV/0!</v>
      </c>
      <c r="H149" s="452" t="e">
        <f t="shared" si="68"/>
        <v>#DIV/0!</v>
      </c>
      <c r="I149" s="452" t="e">
        <f t="shared" si="68"/>
        <v>#DIV/0!</v>
      </c>
      <c r="J149" s="452" t="e">
        <f t="shared" si="68"/>
        <v>#DIV/0!</v>
      </c>
      <c r="K149" s="452" t="e">
        <f t="shared" si="68"/>
        <v>#DIV/0!</v>
      </c>
      <c r="L149" s="452" t="e">
        <f t="shared" si="68"/>
        <v>#DIV/0!</v>
      </c>
      <c r="M149" s="452" t="e">
        <f t="shared" si="68"/>
        <v>#DIV/0!</v>
      </c>
      <c r="N149" s="452" t="e">
        <f t="shared" si="68"/>
        <v>#DIV/0!</v>
      </c>
      <c r="O149" s="452" t="e">
        <f t="shared" si="68"/>
        <v>#DIV/0!</v>
      </c>
      <c r="P149" s="452" t="e">
        <f t="shared" si="68"/>
        <v>#DIV/0!</v>
      </c>
      <c r="Q149" s="452" t="e">
        <f t="shared" si="68"/>
        <v>#DIV/0!</v>
      </c>
      <c r="R149" s="453" t="e">
        <f t="shared" si="68"/>
        <v>#DIV/0!</v>
      </c>
    </row>
    <row r="150" spans="1:18" ht="15" x14ac:dyDescent="0.2">
      <c r="A150" s="745"/>
      <c r="B150" s="745"/>
      <c r="C150" s="748"/>
      <c r="D150" s="8" t="s">
        <v>66</v>
      </c>
      <c r="E150" s="451">
        <f>SUM(F150:Q150)</f>
        <v>0</v>
      </c>
      <c r="F150" s="499">
        <v>0</v>
      </c>
      <c r="G150" s="499"/>
      <c r="H150" s="499"/>
      <c r="I150" s="499"/>
      <c r="J150" s="499"/>
      <c r="K150" s="499"/>
      <c r="L150" s="499"/>
      <c r="M150" s="499"/>
      <c r="N150" s="499"/>
      <c r="O150" s="499"/>
      <c r="P150" s="499"/>
      <c r="Q150" s="499"/>
      <c r="R150" s="500">
        <v>5000000</v>
      </c>
    </row>
    <row r="151" spans="1:18" ht="15" x14ac:dyDescent="0.2">
      <c r="A151" s="745"/>
      <c r="B151" s="745"/>
      <c r="C151" s="748"/>
      <c r="D151" s="5" t="s">
        <v>67</v>
      </c>
      <c r="E151" s="452" t="e">
        <f t="shared" ref="E151:R151" si="69">E150*100/E147</f>
        <v>#DIV/0!</v>
      </c>
      <c r="F151" s="452" t="e">
        <f t="shared" si="69"/>
        <v>#DIV/0!</v>
      </c>
      <c r="G151" s="452" t="e">
        <f t="shared" si="69"/>
        <v>#DIV/0!</v>
      </c>
      <c r="H151" s="452" t="e">
        <f t="shared" si="69"/>
        <v>#DIV/0!</v>
      </c>
      <c r="I151" s="452" t="e">
        <f t="shared" si="69"/>
        <v>#DIV/0!</v>
      </c>
      <c r="J151" s="452" t="e">
        <f t="shared" si="69"/>
        <v>#DIV/0!</v>
      </c>
      <c r="K151" s="452" t="e">
        <f t="shared" si="69"/>
        <v>#DIV/0!</v>
      </c>
      <c r="L151" s="452" t="e">
        <f t="shared" si="69"/>
        <v>#DIV/0!</v>
      </c>
      <c r="M151" s="452" t="e">
        <f t="shared" si="69"/>
        <v>#DIV/0!</v>
      </c>
      <c r="N151" s="452" t="e">
        <f t="shared" si="69"/>
        <v>#DIV/0!</v>
      </c>
      <c r="O151" s="452" t="e">
        <f t="shared" si="69"/>
        <v>#DIV/0!</v>
      </c>
      <c r="P151" s="452" t="e">
        <f t="shared" si="69"/>
        <v>#DIV/0!</v>
      </c>
      <c r="Q151" s="452" t="e">
        <f t="shared" si="69"/>
        <v>#DIV/0!</v>
      </c>
      <c r="R151" s="453" t="e">
        <f t="shared" si="69"/>
        <v>#DIV/0!</v>
      </c>
    </row>
    <row r="152" spans="1:18" ht="15" x14ac:dyDescent="0.2">
      <c r="A152" s="745"/>
      <c r="B152" s="745"/>
      <c r="C152" s="748"/>
      <c r="D152" s="7" t="s">
        <v>68</v>
      </c>
      <c r="E152" s="451">
        <f>SUM(F152:Q152)</f>
        <v>0</v>
      </c>
      <c r="F152" s="499">
        <v>0</v>
      </c>
      <c r="G152" s="499"/>
      <c r="H152" s="499"/>
      <c r="I152" s="499"/>
      <c r="J152" s="499"/>
      <c r="K152" s="499"/>
      <c r="L152" s="499"/>
      <c r="M152" s="499"/>
      <c r="N152" s="499"/>
      <c r="O152" s="499"/>
      <c r="P152" s="499"/>
      <c r="Q152" s="499"/>
      <c r="R152" s="500">
        <v>5000000</v>
      </c>
    </row>
    <row r="153" spans="1:18" ht="15" x14ac:dyDescent="0.2">
      <c r="A153" s="745"/>
      <c r="B153" s="745"/>
      <c r="C153" s="748"/>
      <c r="D153" s="5" t="s">
        <v>69</v>
      </c>
      <c r="E153" s="452" t="e">
        <f t="shared" ref="E153:R153" si="70">E152*100/E150</f>
        <v>#DIV/0!</v>
      </c>
      <c r="F153" s="452" t="e">
        <f t="shared" si="70"/>
        <v>#DIV/0!</v>
      </c>
      <c r="G153" s="452" t="e">
        <f t="shared" si="70"/>
        <v>#DIV/0!</v>
      </c>
      <c r="H153" s="452" t="e">
        <f t="shared" si="70"/>
        <v>#DIV/0!</v>
      </c>
      <c r="I153" s="452" t="e">
        <f t="shared" si="70"/>
        <v>#DIV/0!</v>
      </c>
      <c r="J153" s="452" t="e">
        <f t="shared" si="70"/>
        <v>#DIV/0!</v>
      </c>
      <c r="K153" s="452" t="e">
        <f t="shared" si="70"/>
        <v>#DIV/0!</v>
      </c>
      <c r="L153" s="452" t="e">
        <f t="shared" si="70"/>
        <v>#DIV/0!</v>
      </c>
      <c r="M153" s="452" t="e">
        <f t="shared" si="70"/>
        <v>#DIV/0!</v>
      </c>
      <c r="N153" s="452" t="e">
        <f t="shared" si="70"/>
        <v>#DIV/0!</v>
      </c>
      <c r="O153" s="452" t="e">
        <f t="shared" si="70"/>
        <v>#DIV/0!</v>
      </c>
      <c r="P153" s="452" t="e">
        <f t="shared" si="70"/>
        <v>#DIV/0!</v>
      </c>
      <c r="Q153" s="452" t="e">
        <f t="shared" si="70"/>
        <v>#DIV/0!</v>
      </c>
      <c r="R153" s="453">
        <f t="shared" si="70"/>
        <v>100</v>
      </c>
    </row>
    <row r="154" spans="1:18" ht="15.75" thickBot="1" x14ac:dyDescent="0.25">
      <c r="A154" s="746"/>
      <c r="B154" s="746"/>
      <c r="C154" s="749"/>
      <c r="D154" s="6" t="s">
        <v>70</v>
      </c>
      <c r="E154" s="454" t="e">
        <f t="shared" ref="E154:R154" si="71">E152*100/E147</f>
        <v>#DIV/0!</v>
      </c>
      <c r="F154" s="454" t="e">
        <f t="shared" si="71"/>
        <v>#DIV/0!</v>
      </c>
      <c r="G154" s="454" t="e">
        <f t="shared" si="71"/>
        <v>#DIV/0!</v>
      </c>
      <c r="H154" s="454" t="e">
        <f t="shared" si="71"/>
        <v>#DIV/0!</v>
      </c>
      <c r="I154" s="454" t="e">
        <f t="shared" si="71"/>
        <v>#DIV/0!</v>
      </c>
      <c r="J154" s="454" t="e">
        <f t="shared" si="71"/>
        <v>#DIV/0!</v>
      </c>
      <c r="K154" s="454" t="e">
        <f t="shared" si="71"/>
        <v>#DIV/0!</v>
      </c>
      <c r="L154" s="454" t="e">
        <f t="shared" si="71"/>
        <v>#DIV/0!</v>
      </c>
      <c r="M154" s="454" t="e">
        <f t="shared" si="71"/>
        <v>#DIV/0!</v>
      </c>
      <c r="N154" s="454" t="e">
        <f t="shared" si="71"/>
        <v>#DIV/0!</v>
      </c>
      <c r="O154" s="454" t="e">
        <f t="shared" si="71"/>
        <v>#DIV/0!</v>
      </c>
      <c r="P154" s="454" t="e">
        <f t="shared" si="71"/>
        <v>#DIV/0!</v>
      </c>
      <c r="Q154" s="454" t="e">
        <f t="shared" si="71"/>
        <v>#DIV/0!</v>
      </c>
      <c r="R154" s="455" t="e">
        <f t="shared" si="71"/>
        <v>#DIV/0!</v>
      </c>
    </row>
    <row r="155" spans="1:18" ht="15" x14ac:dyDescent="0.2">
      <c r="A155" s="744">
        <v>19</v>
      </c>
      <c r="B155" s="744" t="str">
        <f>'PI. MP. Avance'!B101</f>
        <v>MP105050605</v>
      </c>
      <c r="C155" s="747" t="str">
        <f>'PI. MP. Avance'!C101</f>
        <v>Empoderar al 100% de mujeres seleccionadas en la identificación, formulación y ejecución del Proyectos Productivos (MESA DE CONCERTACIÓN INDIGENA).</v>
      </c>
      <c r="D155" s="4" t="s">
        <v>63</v>
      </c>
      <c r="E155" s="21">
        <f>SUM(F155:Q155)</f>
        <v>0</v>
      </c>
      <c r="F155" s="188">
        <f>IF($O$5=2016,VLOOKUP($B155,MP,24,FALSE),IF($O$5=2017,VLOOKUP($B155,MP,37,FALSE),IF($O$5=2018,VLOOKUP($B155,MP,50,FALSE),IF($O$5=2019,VLOOKUP($B155,MP,63,FALSE)," "))))</f>
        <v>0</v>
      </c>
      <c r="G155" s="188">
        <f>IF($O$5=2016,VLOOKUP($B155,MP,25,FALSE),IF($O$5=2017,VLOOKUP($B155,MP,38,FALSE),IF($O$5=2018,VLOOKUP($B155,MP,51,FALSE),IF($O$5=2019,VLOOKUP($B155,MP,64,FALSE)," "))))</f>
        <v>0</v>
      </c>
      <c r="H155" s="188">
        <f>IF($O$5=2016,VLOOKUP($B155,MP,26,FALSE),IF($O$5=2017,VLOOKUP($B155,MP,39,FALSE),IF($O$5=2018,VLOOKUP($B155,MP,52,FALSE),IF($O$5=2019,VLOOKUP($B155,MP,65,FALSE)," "))))</f>
        <v>0</v>
      </c>
      <c r="I155" s="188">
        <f>IF($O$5=2016,VLOOKUP($B155,MP,27,FALSE),IF($O$5=2017,VLOOKUP($B155,MP,40,FALSE),IF($O$5=2018,VLOOKUP($B155,MP,53,FALSE),IF($O$5=2019,VLOOKUP($B155,MP,66,FALSE)," "))))</f>
        <v>0</v>
      </c>
      <c r="J155" s="188">
        <f>IF($O$5=2016,VLOOKUP($B155,MP,28,FALSE),IF($O$5=2017,VLOOKUP($B155,MP,41,FALSE),IF($O$5=2018,VLOOKUP($B155,MP,54,FALSE),IF($O$5=2019,VLOOKUP($B155,MP,67,FALSE)," "))))</f>
        <v>0</v>
      </c>
      <c r="K155" s="188">
        <f>IF($O$5=2016,VLOOKUP($B155,MP,29,FALSE),IF($O$5=2017,VLOOKUP($B155,MP,42,FALSE),IF($O$5=2018,VLOOKUP($B155,MP,55,FALSE),IF($O$5=2019,VLOOKUP($B155,MP,68,FALSE)," "))))</f>
        <v>0</v>
      </c>
      <c r="L155" s="188">
        <f>IF($O$5=2016,VLOOKUP($B155,MP,30,FALSE),IF($O$5=2017,VLOOKUP($B155,MP,43,FALSE),IF($O$5=2018,VLOOKUP($B155,MP,56,FALSE),IF($O$5=2019,VLOOKUP($B155,MP,69,FALSE)," "))))</f>
        <v>0</v>
      </c>
      <c r="M155" s="188">
        <f>IF($O$5=2016,VLOOKUP($B155,MP,31,FALSE),IF($O$5=2017,VLOOKUP($B155,MP,44,FALSE),IF($O$5=2018,VLOOKUP($B155,MP,57,FALSE),IF($O$5=2019,VLOOKUP($B155,MP,70,FALSE)," "))))</f>
        <v>0</v>
      </c>
      <c r="N155" s="188">
        <f>IF($O$5=2016,VLOOKUP($B155,MP,32,FALSE),IF($O$5=2017,VLOOKUP($B155,MP,45,FALSE),IF($O$5=2018,VLOOKUP($B155,MP,58,FALSE),IF($O$5=2019,VLOOKUP($B155,MP,71,FALSE)," "))))</f>
        <v>0</v>
      </c>
      <c r="O155" s="188">
        <f>IF($O$5=2016,VLOOKUP($B155,MP,33,FALSE),IF($O$5=2017,VLOOKUP($B155,MP,46,FALSE),IF($O$5=2018,VLOOKUP($B155,MP,59,FALSE),IF($O$5=2019,VLOOKUP($B155,MP,72,FALSE)," "))))</f>
        <v>0</v>
      </c>
      <c r="P155" s="188">
        <f>IF($O$5=2016,VLOOKUP($B155,MP,34,FALSE),IF($O$5=2017,VLOOKUP($B155,MP,47,FALSE),IF($O$5=2018,VLOOKUP($B155,MP,60,FALSE),IF($O$5=2019,VLOOKUP($B155,MP,73,FALSE)," "))))</f>
        <v>0</v>
      </c>
      <c r="Q155" s="188">
        <f>IF($O$5=2016,VLOOKUP($B155,MP,35,FALSE),IF($O$5=2017,VLOOKUP($B155,MP,48,FALSE),IF($O$5=2018,VLOOKUP($B155,MP,61,FALSE),IF($O$5=2019,VLOOKUP($B155,MP,74,FALSE)," "))))</f>
        <v>0</v>
      </c>
      <c r="R155" s="22"/>
    </row>
    <row r="156" spans="1:18" ht="15" x14ac:dyDescent="0.2">
      <c r="A156" s="745"/>
      <c r="B156" s="745"/>
      <c r="C156" s="748"/>
      <c r="D156" s="8" t="s">
        <v>64</v>
      </c>
      <c r="E156" s="451">
        <f>SUM(F156:Q156)</f>
        <v>0</v>
      </c>
      <c r="F156" s="612">
        <v>0</v>
      </c>
      <c r="G156" s="612"/>
      <c r="H156" s="612"/>
      <c r="I156" s="612"/>
      <c r="J156" s="612"/>
      <c r="K156" s="612"/>
      <c r="L156" s="612"/>
      <c r="M156" s="612"/>
      <c r="N156" s="612"/>
      <c r="O156" s="612"/>
      <c r="P156" s="612"/>
      <c r="Q156" s="612"/>
      <c r="R156" s="613"/>
    </row>
    <row r="157" spans="1:18" ht="15" x14ac:dyDescent="0.2">
      <c r="A157" s="745"/>
      <c r="B157" s="745"/>
      <c r="C157" s="748"/>
      <c r="D157" s="5" t="s">
        <v>65</v>
      </c>
      <c r="E157" s="452" t="e">
        <f t="shared" ref="E157:R157" si="72">E156*100/E155</f>
        <v>#DIV/0!</v>
      </c>
      <c r="F157" s="452" t="e">
        <f t="shared" si="72"/>
        <v>#DIV/0!</v>
      </c>
      <c r="G157" s="452" t="e">
        <f t="shared" si="72"/>
        <v>#DIV/0!</v>
      </c>
      <c r="H157" s="452" t="e">
        <f t="shared" si="72"/>
        <v>#DIV/0!</v>
      </c>
      <c r="I157" s="452" t="e">
        <f t="shared" si="72"/>
        <v>#DIV/0!</v>
      </c>
      <c r="J157" s="452" t="e">
        <f t="shared" si="72"/>
        <v>#DIV/0!</v>
      </c>
      <c r="K157" s="452" t="e">
        <f t="shared" si="72"/>
        <v>#DIV/0!</v>
      </c>
      <c r="L157" s="452" t="e">
        <f t="shared" si="72"/>
        <v>#DIV/0!</v>
      </c>
      <c r="M157" s="452" t="e">
        <f t="shared" si="72"/>
        <v>#DIV/0!</v>
      </c>
      <c r="N157" s="452" t="e">
        <f t="shared" si="72"/>
        <v>#DIV/0!</v>
      </c>
      <c r="O157" s="452" t="e">
        <f t="shared" si="72"/>
        <v>#DIV/0!</v>
      </c>
      <c r="P157" s="452" t="e">
        <f t="shared" si="72"/>
        <v>#DIV/0!</v>
      </c>
      <c r="Q157" s="452" t="e">
        <f t="shared" si="72"/>
        <v>#DIV/0!</v>
      </c>
      <c r="R157" s="453" t="e">
        <f t="shared" si="72"/>
        <v>#DIV/0!</v>
      </c>
    </row>
    <row r="158" spans="1:18" ht="15" x14ac:dyDescent="0.2">
      <c r="A158" s="745"/>
      <c r="B158" s="745"/>
      <c r="C158" s="748"/>
      <c r="D158" s="8" t="s">
        <v>66</v>
      </c>
      <c r="E158" s="451">
        <f>SUM(F158:Q158)</f>
        <v>0</v>
      </c>
      <c r="F158" s="499">
        <v>0</v>
      </c>
      <c r="G158" s="499"/>
      <c r="H158" s="499"/>
      <c r="I158" s="499"/>
      <c r="J158" s="499"/>
      <c r="K158" s="499"/>
      <c r="L158" s="499"/>
      <c r="M158" s="499"/>
      <c r="N158" s="499"/>
      <c r="O158" s="499"/>
      <c r="P158" s="499"/>
      <c r="Q158" s="499"/>
      <c r="R158" s="500"/>
    </row>
    <row r="159" spans="1:18" ht="15" x14ac:dyDescent="0.2">
      <c r="A159" s="745"/>
      <c r="B159" s="745"/>
      <c r="C159" s="748"/>
      <c r="D159" s="5" t="s">
        <v>67</v>
      </c>
      <c r="E159" s="452" t="e">
        <f t="shared" ref="E159:R159" si="73">E158*100/E155</f>
        <v>#DIV/0!</v>
      </c>
      <c r="F159" s="452" t="e">
        <f t="shared" si="73"/>
        <v>#DIV/0!</v>
      </c>
      <c r="G159" s="452" t="e">
        <f t="shared" si="73"/>
        <v>#DIV/0!</v>
      </c>
      <c r="H159" s="452" t="e">
        <f t="shared" si="73"/>
        <v>#DIV/0!</v>
      </c>
      <c r="I159" s="452" t="e">
        <f t="shared" si="73"/>
        <v>#DIV/0!</v>
      </c>
      <c r="J159" s="452" t="e">
        <f t="shared" si="73"/>
        <v>#DIV/0!</v>
      </c>
      <c r="K159" s="452" t="e">
        <f t="shared" si="73"/>
        <v>#DIV/0!</v>
      </c>
      <c r="L159" s="452" t="e">
        <f t="shared" si="73"/>
        <v>#DIV/0!</v>
      </c>
      <c r="M159" s="452" t="e">
        <f t="shared" si="73"/>
        <v>#DIV/0!</v>
      </c>
      <c r="N159" s="452" t="e">
        <f t="shared" si="73"/>
        <v>#DIV/0!</v>
      </c>
      <c r="O159" s="452" t="e">
        <f t="shared" si="73"/>
        <v>#DIV/0!</v>
      </c>
      <c r="P159" s="452" t="e">
        <f t="shared" si="73"/>
        <v>#DIV/0!</v>
      </c>
      <c r="Q159" s="452" t="e">
        <f t="shared" si="73"/>
        <v>#DIV/0!</v>
      </c>
      <c r="R159" s="453" t="e">
        <f t="shared" si="73"/>
        <v>#DIV/0!</v>
      </c>
    </row>
    <row r="160" spans="1:18" ht="15" x14ac:dyDescent="0.2">
      <c r="A160" s="745"/>
      <c r="B160" s="745"/>
      <c r="C160" s="748"/>
      <c r="D160" s="7" t="s">
        <v>68</v>
      </c>
      <c r="E160" s="451">
        <f>SUM(F160:Q160)</f>
        <v>0</v>
      </c>
      <c r="F160" s="499">
        <v>0</v>
      </c>
      <c r="G160" s="499"/>
      <c r="H160" s="499"/>
      <c r="I160" s="499"/>
      <c r="J160" s="499"/>
      <c r="K160" s="499"/>
      <c r="L160" s="499"/>
      <c r="M160" s="499"/>
      <c r="N160" s="499"/>
      <c r="O160" s="499"/>
      <c r="P160" s="499"/>
      <c r="Q160" s="499"/>
      <c r="R160" s="500"/>
    </row>
    <row r="161" spans="1:18" ht="15" x14ac:dyDescent="0.2">
      <c r="A161" s="745"/>
      <c r="B161" s="745"/>
      <c r="C161" s="748"/>
      <c r="D161" s="5" t="s">
        <v>69</v>
      </c>
      <c r="E161" s="452" t="e">
        <f t="shared" ref="E161:R161" si="74">E160*100/E158</f>
        <v>#DIV/0!</v>
      </c>
      <c r="F161" s="452" t="e">
        <f t="shared" si="74"/>
        <v>#DIV/0!</v>
      </c>
      <c r="G161" s="452" t="e">
        <f t="shared" si="74"/>
        <v>#DIV/0!</v>
      </c>
      <c r="H161" s="452" t="e">
        <f t="shared" si="74"/>
        <v>#DIV/0!</v>
      </c>
      <c r="I161" s="452" t="e">
        <f t="shared" si="74"/>
        <v>#DIV/0!</v>
      </c>
      <c r="J161" s="452" t="e">
        <f t="shared" si="74"/>
        <v>#DIV/0!</v>
      </c>
      <c r="K161" s="452" t="e">
        <f t="shared" si="74"/>
        <v>#DIV/0!</v>
      </c>
      <c r="L161" s="452" t="e">
        <f t="shared" si="74"/>
        <v>#DIV/0!</v>
      </c>
      <c r="M161" s="452" t="e">
        <f t="shared" si="74"/>
        <v>#DIV/0!</v>
      </c>
      <c r="N161" s="452" t="e">
        <f t="shared" si="74"/>
        <v>#DIV/0!</v>
      </c>
      <c r="O161" s="452" t="e">
        <f t="shared" si="74"/>
        <v>#DIV/0!</v>
      </c>
      <c r="P161" s="452" t="e">
        <f t="shared" si="74"/>
        <v>#DIV/0!</v>
      </c>
      <c r="Q161" s="452" t="e">
        <f t="shared" si="74"/>
        <v>#DIV/0!</v>
      </c>
      <c r="R161" s="453" t="e">
        <f t="shared" si="74"/>
        <v>#DIV/0!</v>
      </c>
    </row>
    <row r="162" spans="1:18" ht="15.75" thickBot="1" x14ac:dyDescent="0.25">
      <c r="A162" s="746"/>
      <c r="B162" s="746"/>
      <c r="C162" s="749"/>
      <c r="D162" s="6" t="s">
        <v>70</v>
      </c>
      <c r="E162" s="454" t="e">
        <f t="shared" ref="E162:R162" si="75">E160*100/E155</f>
        <v>#DIV/0!</v>
      </c>
      <c r="F162" s="454" t="e">
        <f t="shared" si="75"/>
        <v>#DIV/0!</v>
      </c>
      <c r="G162" s="454" t="e">
        <f t="shared" si="75"/>
        <v>#DIV/0!</v>
      </c>
      <c r="H162" s="454" t="e">
        <f t="shared" si="75"/>
        <v>#DIV/0!</v>
      </c>
      <c r="I162" s="454" t="e">
        <f t="shared" si="75"/>
        <v>#DIV/0!</v>
      </c>
      <c r="J162" s="454" t="e">
        <f t="shared" si="75"/>
        <v>#DIV/0!</v>
      </c>
      <c r="K162" s="454" t="e">
        <f t="shared" si="75"/>
        <v>#DIV/0!</v>
      </c>
      <c r="L162" s="454" t="e">
        <f t="shared" si="75"/>
        <v>#DIV/0!</v>
      </c>
      <c r="M162" s="454" t="e">
        <f t="shared" si="75"/>
        <v>#DIV/0!</v>
      </c>
      <c r="N162" s="454" t="e">
        <f t="shared" si="75"/>
        <v>#DIV/0!</v>
      </c>
      <c r="O162" s="454" t="e">
        <f t="shared" si="75"/>
        <v>#DIV/0!</v>
      </c>
      <c r="P162" s="454" t="e">
        <f t="shared" si="75"/>
        <v>#DIV/0!</v>
      </c>
      <c r="Q162" s="454" t="e">
        <f t="shared" si="75"/>
        <v>#DIV/0!</v>
      </c>
      <c r="R162" s="455" t="e">
        <f t="shared" si="75"/>
        <v>#DIV/0!</v>
      </c>
    </row>
    <row r="163" spans="1:18" ht="15" x14ac:dyDescent="0.2">
      <c r="A163" s="744">
        <v>20</v>
      </c>
      <c r="B163" s="744" t="str">
        <f>'PI. MP. Avance'!B106</f>
        <v>MP105050606</v>
      </c>
      <c r="C163" s="747" t="str">
        <f>'PI. MP. Avance'!C106</f>
        <v>Socializar la Política Pública de Mujer al 100% de los municipios del Valle del Cauca (MESA CONCERTACION INDIGENA).</v>
      </c>
      <c r="D163" s="4" t="s">
        <v>63</v>
      </c>
      <c r="E163" s="21">
        <f>SUM(F163:Q163)</f>
        <v>0</v>
      </c>
      <c r="F163" s="188">
        <f>IF($O$5=2016,VLOOKUP($B163,MP,24,FALSE),IF($O$5=2017,VLOOKUP($B163,MP,37,FALSE),IF($O$5=2018,VLOOKUP($B163,MP,50,FALSE),IF($O$5=2019,VLOOKUP($B163,MP,63,FALSE)," "))))</f>
        <v>0</v>
      </c>
      <c r="G163" s="188">
        <f>IF($O$5=2016,VLOOKUP($B163,MP,25,FALSE),IF($O$5=2017,VLOOKUP($B163,MP,38,FALSE),IF($O$5=2018,VLOOKUP($B163,MP,51,FALSE),IF($O$5=2019,VLOOKUP($B163,MP,64,FALSE)," "))))</f>
        <v>0</v>
      </c>
      <c r="H163" s="188">
        <f>IF($O$5=2016,VLOOKUP($B163,MP,26,FALSE),IF($O$5=2017,VLOOKUP($B163,MP,39,FALSE),IF($O$5=2018,VLOOKUP($B163,MP,52,FALSE),IF($O$5=2019,VLOOKUP($B163,MP,65,FALSE)," "))))</f>
        <v>0</v>
      </c>
      <c r="I163" s="188">
        <f>IF($O$5=2016,VLOOKUP($B163,MP,27,FALSE),IF($O$5=2017,VLOOKUP($B163,MP,40,FALSE),IF($O$5=2018,VLOOKUP($B163,MP,53,FALSE),IF($O$5=2019,VLOOKUP($B163,MP,66,FALSE)," "))))</f>
        <v>0</v>
      </c>
      <c r="J163" s="188">
        <f>IF($O$5=2016,VLOOKUP($B163,MP,28,FALSE),IF($O$5=2017,VLOOKUP($B163,MP,41,FALSE),IF($O$5=2018,VLOOKUP($B163,MP,54,FALSE),IF($O$5=2019,VLOOKUP($B163,MP,67,FALSE)," "))))</f>
        <v>0</v>
      </c>
      <c r="K163" s="188">
        <f>IF($O$5=2016,VLOOKUP($B163,MP,29,FALSE),IF($O$5=2017,VLOOKUP($B163,MP,42,FALSE),IF($O$5=2018,VLOOKUP($B163,MP,55,FALSE),IF($O$5=2019,VLOOKUP($B163,MP,68,FALSE)," "))))</f>
        <v>0</v>
      </c>
      <c r="L163" s="188">
        <f>IF($O$5=2016,VLOOKUP($B163,MP,30,FALSE),IF($O$5=2017,VLOOKUP($B163,MP,43,FALSE),IF($O$5=2018,VLOOKUP($B163,MP,56,FALSE),IF($O$5=2019,VLOOKUP($B163,MP,69,FALSE)," "))))</f>
        <v>0</v>
      </c>
      <c r="M163" s="188">
        <f>IF($O$5=2016,VLOOKUP($B163,MP,31,FALSE),IF($O$5=2017,VLOOKUP($B163,MP,44,FALSE),IF($O$5=2018,VLOOKUP($B163,MP,57,FALSE),IF($O$5=2019,VLOOKUP($B163,MP,70,FALSE)," "))))</f>
        <v>0</v>
      </c>
      <c r="N163" s="188">
        <f>IF($O$5=2016,VLOOKUP($B163,MP,32,FALSE),IF($O$5=2017,VLOOKUP($B163,MP,45,FALSE),IF($O$5=2018,VLOOKUP($B163,MP,58,FALSE),IF($O$5=2019,VLOOKUP($B163,MP,71,FALSE)," "))))</f>
        <v>0</v>
      </c>
      <c r="O163" s="188">
        <f>IF($O$5=2016,VLOOKUP($B163,MP,33,FALSE),IF($O$5=2017,VLOOKUP($B163,MP,46,FALSE),IF($O$5=2018,VLOOKUP($B163,MP,59,FALSE),IF($O$5=2019,VLOOKUP($B163,MP,72,FALSE)," "))))</f>
        <v>0</v>
      </c>
      <c r="P163" s="188">
        <f>IF($O$5=2016,VLOOKUP($B163,MP,34,FALSE),IF($O$5=2017,VLOOKUP($B163,MP,47,FALSE),IF($O$5=2018,VLOOKUP($B163,MP,60,FALSE),IF($O$5=2019,VLOOKUP($B163,MP,73,FALSE)," "))))</f>
        <v>0</v>
      </c>
      <c r="Q163" s="188">
        <f>IF($O$5=2016,VLOOKUP($B163,MP,35,FALSE),IF($O$5=2017,VLOOKUP($B163,MP,48,FALSE),IF($O$5=2018,VLOOKUP($B163,MP,61,FALSE),IF($O$5=2019,VLOOKUP($B163,MP,74,FALSE)," "))))</f>
        <v>0</v>
      </c>
      <c r="R163" s="22"/>
    </row>
    <row r="164" spans="1:18" ht="15" x14ac:dyDescent="0.2">
      <c r="A164" s="745"/>
      <c r="B164" s="745"/>
      <c r="C164" s="748"/>
      <c r="D164" s="8" t="s">
        <v>64</v>
      </c>
      <c r="E164" s="451">
        <f>SUM(F164:Q164)</f>
        <v>0</v>
      </c>
      <c r="F164" s="612">
        <v>0</v>
      </c>
      <c r="G164" s="612"/>
      <c r="H164" s="612"/>
      <c r="I164" s="612"/>
      <c r="J164" s="612"/>
      <c r="K164" s="612"/>
      <c r="L164" s="612"/>
      <c r="M164" s="612"/>
      <c r="N164" s="612"/>
      <c r="O164" s="612"/>
      <c r="P164" s="612"/>
      <c r="Q164" s="612"/>
      <c r="R164" s="613">
        <v>0</v>
      </c>
    </row>
    <row r="165" spans="1:18" ht="15" x14ac:dyDescent="0.2">
      <c r="A165" s="745"/>
      <c r="B165" s="745"/>
      <c r="C165" s="748"/>
      <c r="D165" s="5" t="s">
        <v>65</v>
      </c>
      <c r="E165" s="452" t="e">
        <f t="shared" ref="E165:R165" si="76">E164*100/E163</f>
        <v>#DIV/0!</v>
      </c>
      <c r="F165" s="452" t="e">
        <f t="shared" si="76"/>
        <v>#DIV/0!</v>
      </c>
      <c r="G165" s="452" t="e">
        <f t="shared" si="76"/>
        <v>#DIV/0!</v>
      </c>
      <c r="H165" s="452" t="e">
        <f t="shared" si="76"/>
        <v>#DIV/0!</v>
      </c>
      <c r="I165" s="452" t="e">
        <f t="shared" si="76"/>
        <v>#DIV/0!</v>
      </c>
      <c r="J165" s="452" t="e">
        <f t="shared" si="76"/>
        <v>#DIV/0!</v>
      </c>
      <c r="K165" s="452" t="e">
        <f t="shared" si="76"/>
        <v>#DIV/0!</v>
      </c>
      <c r="L165" s="452" t="e">
        <f t="shared" si="76"/>
        <v>#DIV/0!</v>
      </c>
      <c r="M165" s="452" t="e">
        <f t="shared" si="76"/>
        <v>#DIV/0!</v>
      </c>
      <c r="N165" s="452" t="e">
        <f t="shared" si="76"/>
        <v>#DIV/0!</v>
      </c>
      <c r="O165" s="452" t="e">
        <f t="shared" si="76"/>
        <v>#DIV/0!</v>
      </c>
      <c r="P165" s="452" t="e">
        <f t="shared" si="76"/>
        <v>#DIV/0!</v>
      </c>
      <c r="Q165" s="452" t="e">
        <f t="shared" si="76"/>
        <v>#DIV/0!</v>
      </c>
      <c r="R165" s="453" t="e">
        <f t="shared" si="76"/>
        <v>#DIV/0!</v>
      </c>
    </row>
    <row r="166" spans="1:18" ht="15" x14ac:dyDescent="0.2">
      <c r="A166" s="745"/>
      <c r="B166" s="745"/>
      <c r="C166" s="748"/>
      <c r="D166" s="8" t="s">
        <v>66</v>
      </c>
      <c r="E166" s="451">
        <f>SUM(F166:Q166)</f>
        <v>0</v>
      </c>
      <c r="F166" s="499">
        <v>0</v>
      </c>
      <c r="G166" s="499"/>
      <c r="H166" s="499"/>
      <c r="I166" s="499"/>
      <c r="J166" s="499"/>
      <c r="K166" s="499"/>
      <c r="L166" s="499"/>
      <c r="M166" s="499"/>
      <c r="N166" s="499"/>
      <c r="O166" s="499"/>
      <c r="P166" s="499"/>
      <c r="Q166" s="499"/>
      <c r="R166" s="500">
        <v>5000000</v>
      </c>
    </row>
    <row r="167" spans="1:18" ht="15" x14ac:dyDescent="0.2">
      <c r="A167" s="745"/>
      <c r="B167" s="745"/>
      <c r="C167" s="748"/>
      <c r="D167" s="5" t="s">
        <v>67</v>
      </c>
      <c r="E167" s="452" t="e">
        <f t="shared" ref="E167:R167" si="77">E166*100/E163</f>
        <v>#DIV/0!</v>
      </c>
      <c r="F167" s="452" t="e">
        <f t="shared" si="77"/>
        <v>#DIV/0!</v>
      </c>
      <c r="G167" s="452" t="e">
        <f t="shared" si="77"/>
        <v>#DIV/0!</v>
      </c>
      <c r="H167" s="452" t="e">
        <f t="shared" si="77"/>
        <v>#DIV/0!</v>
      </c>
      <c r="I167" s="452" t="e">
        <f t="shared" si="77"/>
        <v>#DIV/0!</v>
      </c>
      <c r="J167" s="452" t="e">
        <f t="shared" si="77"/>
        <v>#DIV/0!</v>
      </c>
      <c r="K167" s="452" t="e">
        <f t="shared" si="77"/>
        <v>#DIV/0!</v>
      </c>
      <c r="L167" s="452" t="e">
        <f t="shared" si="77"/>
        <v>#DIV/0!</v>
      </c>
      <c r="M167" s="452" t="e">
        <f t="shared" si="77"/>
        <v>#DIV/0!</v>
      </c>
      <c r="N167" s="452" t="e">
        <f t="shared" si="77"/>
        <v>#DIV/0!</v>
      </c>
      <c r="O167" s="452" t="e">
        <f t="shared" si="77"/>
        <v>#DIV/0!</v>
      </c>
      <c r="P167" s="452" t="e">
        <f t="shared" si="77"/>
        <v>#DIV/0!</v>
      </c>
      <c r="Q167" s="452" t="e">
        <f t="shared" si="77"/>
        <v>#DIV/0!</v>
      </c>
      <c r="R167" s="453" t="e">
        <f t="shared" si="77"/>
        <v>#DIV/0!</v>
      </c>
    </row>
    <row r="168" spans="1:18" ht="15" x14ac:dyDescent="0.2">
      <c r="A168" s="745"/>
      <c r="B168" s="745"/>
      <c r="C168" s="748"/>
      <c r="D168" s="7" t="s">
        <v>68</v>
      </c>
      <c r="E168" s="451">
        <f>SUM(F168:Q168)</f>
        <v>0</v>
      </c>
      <c r="F168" s="499">
        <v>0</v>
      </c>
      <c r="G168" s="499"/>
      <c r="H168" s="499"/>
      <c r="I168" s="499"/>
      <c r="J168" s="499"/>
      <c r="K168" s="499"/>
      <c r="L168" s="499"/>
      <c r="M168" s="499"/>
      <c r="N168" s="499"/>
      <c r="O168" s="499"/>
      <c r="P168" s="499"/>
      <c r="Q168" s="499"/>
      <c r="R168" s="500">
        <v>5000000</v>
      </c>
    </row>
    <row r="169" spans="1:18" ht="15" x14ac:dyDescent="0.2">
      <c r="A169" s="745"/>
      <c r="B169" s="745"/>
      <c r="C169" s="748"/>
      <c r="D169" s="5" t="s">
        <v>69</v>
      </c>
      <c r="E169" s="452" t="e">
        <f t="shared" ref="E169:R169" si="78">E168*100/E166</f>
        <v>#DIV/0!</v>
      </c>
      <c r="F169" s="452" t="e">
        <f t="shared" si="78"/>
        <v>#DIV/0!</v>
      </c>
      <c r="G169" s="452" t="e">
        <f t="shared" si="78"/>
        <v>#DIV/0!</v>
      </c>
      <c r="H169" s="452" t="e">
        <f t="shared" si="78"/>
        <v>#DIV/0!</v>
      </c>
      <c r="I169" s="452" t="e">
        <f t="shared" si="78"/>
        <v>#DIV/0!</v>
      </c>
      <c r="J169" s="452" t="e">
        <f t="shared" si="78"/>
        <v>#DIV/0!</v>
      </c>
      <c r="K169" s="452" t="e">
        <f t="shared" si="78"/>
        <v>#DIV/0!</v>
      </c>
      <c r="L169" s="452" t="e">
        <f t="shared" si="78"/>
        <v>#DIV/0!</v>
      </c>
      <c r="M169" s="452" t="e">
        <f t="shared" si="78"/>
        <v>#DIV/0!</v>
      </c>
      <c r="N169" s="452" t="e">
        <f t="shared" si="78"/>
        <v>#DIV/0!</v>
      </c>
      <c r="O169" s="452" t="e">
        <f t="shared" si="78"/>
        <v>#DIV/0!</v>
      </c>
      <c r="P169" s="452" t="e">
        <f t="shared" si="78"/>
        <v>#DIV/0!</v>
      </c>
      <c r="Q169" s="452" t="e">
        <f t="shared" si="78"/>
        <v>#DIV/0!</v>
      </c>
      <c r="R169" s="453">
        <f t="shared" si="78"/>
        <v>100</v>
      </c>
    </row>
    <row r="170" spans="1:18" ht="15.75" thickBot="1" x14ac:dyDescent="0.25">
      <c r="A170" s="746"/>
      <c r="B170" s="746"/>
      <c r="C170" s="749"/>
      <c r="D170" s="6" t="s">
        <v>70</v>
      </c>
      <c r="E170" s="454" t="e">
        <f t="shared" ref="E170:R170" si="79">E168*100/E163</f>
        <v>#DIV/0!</v>
      </c>
      <c r="F170" s="454" t="e">
        <f t="shared" si="79"/>
        <v>#DIV/0!</v>
      </c>
      <c r="G170" s="454" t="e">
        <f t="shared" si="79"/>
        <v>#DIV/0!</v>
      </c>
      <c r="H170" s="454" t="e">
        <f t="shared" si="79"/>
        <v>#DIV/0!</v>
      </c>
      <c r="I170" s="454" t="e">
        <f t="shared" si="79"/>
        <v>#DIV/0!</v>
      </c>
      <c r="J170" s="454" t="e">
        <f t="shared" si="79"/>
        <v>#DIV/0!</v>
      </c>
      <c r="K170" s="454" t="e">
        <f t="shared" si="79"/>
        <v>#DIV/0!</v>
      </c>
      <c r="L170" s="454" t="e">
        <f t="shared" si="79"/>
        <v>#DIV/0!</v>
      </c>
      <c r="M170" s="454" t="e">
        <f t="shared" si="79"/>
        <v>#DIV/0!</v>
      </c>
      <c r="N170" s="454" t="e">
        <f t="shared" si="79"/>
        <v>#DIV/0!</v>
      </c>
      <c r="O170" s="454" t="e">
        <f t="shared" si="79"/>
        <v>#DIV/0!</v>
      </c>
      <c r="P170" s="454" t="e">
        <f t="shared" si="79"/>
        <v>#DIV/0!</v>
      </c>
      <c r="Q170" s="454" t="e">
        <f t="shared" si="79"/>
        <v>#DIV/0!</v>
      </c>
      <c r="R170" s="455" t="e">
        <f t="shared" si="79"/>
        <v>#DIV/0!</v>
      </c>
    </row>
    <row r="171" spans="1:18" ht="15" x14ac:dyDescent="0.2">
      <c r="A171" s="744">
        <v>21</v>
      </c>
      <c r="B171" s="744" t="str">
        <f>'PI. MP. Avance'!B111</f>
        <v>MP105050607</v>
      </c>
      <c r="C171" s="747" t="str">
        <f>'PI. MP. Avance'!C111</f>
        <v>Conformar Red de mujeres indígenas para ser protagonistas de paz.</v>
      </c>
      <c r="D171" s="4" t="s">
        <v>63</v>
      </c>
      <c r="E171" s="21">
        <f>SUM(F171:Q171)</f>
        <v>0</v>
      </c>
      <c r="F171" s="188">
        <f>IF($O$5=2016,VLOOKUP($B171,MP,24,FALSE),IF($O$5=2017,VLOOKUP($B171,MP,37,FALSE),IF($O$5=2018,VLOOKUP($B171,MP,50,FALSE),IF($O$5=2019,VLOOKUP($B171,MP,63,FALSE)," "))))</f>
        <v>0</v>
      </c>
      <c r="G171" s="188">
        <f>IF($O$5=2016,VLOOKUP($B171,MP,25,FALSE),IF($O$5=2017,VLOOKUP($B171,MP,38,FALSE),IF($O$5=2018,VLOOKUP($B171,MP,51,FALSE),IF($O$5=2019,VLOOKUP($B171,MP,64,FALSE)," "))))</f>
        <v>0</v>
      </c>
      <c r="H171" s="188">
        <f>IF($O$5=2016,VLOOKUP($B171,MP,26,FALSE),IF($O$5=2017,VLOOKUP($B171,MP,39,FALSE),IF($O$5=2018,VLOOKUP($B171,MP,52,FALSE),IF($O$5=2019,VLOOKUP($B171,MP,65,FALSE)," "))))</f>
        <v>0</v>
      </c>
      <c r="I171" s="188">
        <f>IF($O$5=2016,VLOOKUP($B171,MP,27,FALSE),IF($O$5=2017,VLOOKUP($B171,MP,40,FALSE),IF($O$5=2018,VLOOKUP($B171,MP,53,FALSE),IF($O$5=2019,VLOOKUP($B171,MP,66,FALSE)," "))))</f>
        <v>0</v>
      </c>
      <c r="J171" s="188">
        <f>IF($O$5=2016,VLOOKUP($B171,MP,28,FALSE),IF($O$5=2017,VLOOKUP($B171,MP,41,FALSE),IF($O$5=2018,VLOOKUP($B171,MP,54,FALSE),IF($O$5=2019,VLOOKUP($B171,MP,67,FALSE)," "))))</f>
        <v>0</v>
      </c>
      <c r="K171" s="188">
        <f>IF($O$5=2016,VLOOKUP($B171,MP,29,FALSE),IF($O$5=2017,VLOOKUP($B171,MP,42,FALSE),IF($O$5=2018,VLOOKUP($B171,MP,55,FALSE),IF($O$5=2019,VLOOKUP($B171,MP,68,FALSE)," "))))</f>
        <v>0</v>
      </c>
      <c r="L171" s="188">
        <f>IF($O$5=2016,VLOOKUP($B171,MP,30,FALSE),IF($O$5=2017,VLOOKUP($B171,MP,43,FALSE),IF($O$5=2018,VLOOKUP($B171,MP,56,FALSE),IF($O$5=2019,VLOOKUP($B171,MP,69,FALSE)," "))))</f>
        <v>0</v>
      </c>
      <c r="M171" s="188">
        <f>IF($O$5=2016,VLOOKUP($B171,MP,31,FALSE),IF($O$5=2017,VLOOKUP($B171,MP,44,FALSE),IF($O$5=2018,VLOOKUP($B171,MP,57,FALSE),IF($O$5=2019,VLOOKUP($B171,MP,70,FALSE)," "))))</f>
        <v>0</v>
      </c>
      <c r="N171" s="188">
        <f>IF($O$5=2016,VLOOKUP($B171,MP,32,FALSE),IF($O$5=2017,VLOOKUP($B171,MP,45,FALSE),IF($O$5=2018,VLOOKUP($B171,MP,58,FALSE),IF($O$5=2019,VLOOKUP($B171,MP,71,FALSE)," "))))</f>
        <v>0</v>
      </c>
      <c r="O171" s="188">
        <f>IF($O$5=2016,VLOOKUP($B171,MP,33,FALSE),IF($O$5=2017,VLOOKUP($B171,MP,46,FALSE),IF($O$5=2018,VLOOKUP($B171,MP,59,FALSE),IF($O$5=2019,VLOOKUP($B171,MP,72,FALSE)," "))))</f>
        <v>0</v>
      </c>
      <c r="P171" s="188">
        <f>IF($O$5=2016,VLOOKUP($B171,MP,34,FALSE),IF($O$5=2017,VLOOKUP($B171,MP,47,FALSE),IF($O$5=2018,VLOOKUP($B171,MP,60,FALSE),IF($O$5=2019,VLOOKUP($B171,MP,73,FALSE)," "))))</f>
        <v>0</v>
      </c>
      <c r="Q171" s="188">
        <f>IF($O$5=2016,VLOOKUP($B171,MP,35,FALSE),IF($O$5=2017,VLOOKUP($B171,MP,48,FALSE),IF($O$5=2018,VLOOKUP($B171,MP,61,FALSE),IF($O$5=2019,VLOOKUP($B171,MP,74,FALSE)," "))))</f>
        <v>0</v>
      </c>
      <c r="R171" s="22"/>
    </row>
    <row r="172" spans="1:18" ht="15" x14ac:dyDescent="0.2">
      <c r="A172" s="745"/>
      <c r="B172" s="745"/>
      <c r="C172" s="748"/>
      <c r="D172" s="8" t="s">
        <v>64</v>
      </c>
      <c r="E172" s="451">
        <f>SUM(F172:Q172)</f>
        <v>0</v>
      </c>
      <c r="F172" s="612">
        <v>0</v>
      </c>
      <c r="G172" s="612"/>
      <c r="H172" s="612"/>
      <c r="I172" s="612"/>
      <c r="J172" s="612"/>
      <c r="K172" s="612"/>
      <c r="L172" s="612"/>
      <c r="M172" s="612"/>
      <c r="N172" s="612"/>
      <c r="O172" s="612"/>
      <c r="P172" s="612"/>
      <c r="Q172" s="612"/>
      <c r="R172" s="613"/>
    </row>
    <row r="173" spans="1:18" ht="15" x14ac:dyDescent="0.2">
      <c r="A173" s="745"/>
      <c r="B173" s="745"/>
      <c r="C173" s="748"/>
      <c r="D173" s="5" t="s">
        <v>65</v>
      </c>
      <c r="E173" s="452" t="e">
        <f t="shared" ref="E173:R173" si="80">E172*100/E171</f>
        <v>#DIV/0!</v>
      </c>
      <c r="F173" s="452" t="e">
        <f t="shared" si="80"/>
        <v>#DIV/0!</v>
      </c>
      <c r="G173" s="452" t="e">
        <f t="shared" si="80"/>
        <v>#DIV/0!</v>
      </c>
      <c r="H173" s="452" t="e">
        <f t="shared" si="80"/>
        <v>#DIV/0!</v>
      </c>
      <c r="I173" s="452" t="e">
        <f t="shared" si="80"/>
        <v>#DIV/0!</v>
      </c>
      <c r="J173" s="452" t="e">
        <f t="shared" si="80"/>
        <v>#DIV/0!</v>
      </c>
      <c r="K173" s="452" t="e">
        <f t="shared" si="80"/>
        <v>#DIV/0!</v>
      </c>
      <c r="L173" s="452" t="e">
        <f t="shared" si="80"/>
        <v>#DIV/0!</v>
      </c>
      <c r="M173" s="452" t="e">
        <f t="shared" si="80"/>
        <v>#DIV/0!</v>
      </c>
      <c r="N173" s="452" t="e">
        <f t="shared" si="80"/>
        <v>#DIV/0!</v>
      </c>
      <c r="O173" s="452" t="e">
        <f t="shared" si="80"/>
        <v>#DIV/0!</v>
      </c>
      <c r="P173" s="452" t="e">
        <f t="shared" si="80"/>
        <v>#DIV/0!</v>
      </c>
      <c r="Q173" s="452" t="e">
        <f t="shared" si="80"/>
        <v>#DIV/0!</v>
      </c>
      <c r="R173" s="453" t="e">
        <f t="shared" si="80"/>
        <v>#DIV/0!</v>
      </c>
    </row>
    <row r="174" spans="1:18" ht="15" x14ac:dyDescent="0.2">
      <c r="A174" s="745"/>
      <c r="B174" s="745"/>
      <c r="C174" s="748"/>
      <c r="D174" s="8" t="s">
        <v>66</v>
      </c>
      <c r="E174" s="451">
        <f>SUM(F174:Q174)</f>
        <v>0</v>
      </c>
      <c r="F174" s="499">
        <v>0</v>
      </c>
      <c r="G174" s="499"/>
      <c r="H174" s="499"/>
      <c r="I174" s="499"/>
      <c r="J174" s="499"/>
      <c r="K174" s="499"/>
      <c r="L174" s="499"/>
      <c r="M174" s="499"/>
      <c r="N174" s="499"/>
      <c r="O174" s="499"/>
      <c r="P174" s="499"/>
      <c r="Q174" s="499"/>
      <c r="R174" s="500"/>
    </row>
    <row r="175" spans="1:18" ht="15" x14ac:dyDescent="0.2">
      <c r="A175" s="745"/>
      <c r="B175" s="745"/>
      <c r="C175" s="748"/>
      <c r="D175" s="5" t="s">
        <v>67</v>
      </c>
      <c r="E175" s="452" t="e">
        <f t="shared" ref="E175:R175" si="81">E174*100/E171</f>
        <v>#DIV/0!</v>
      </c>
      <c r="F175" s="452" t="e">
        <f t="shared" si="81"/>
        <v>#DIV/0!</v>
      </c>
      <c r="G175" s="452" t="e">
        <f t="shared" si="81"/>
        <v>#DIV/0!</v>
      </c>
      <c r="H175" s="452" t="e">
        <f t="shared" si="81"/>
        <v>#DIV/0!</v>
      </c>
      <c r="I175" s="452" t="e">
        <f t="shared" si="81"/>
        <v>#DIV/0!</v>
      </c>
      <c r="J175" s="452" t="e">
        <f t="shared" si="81"/>
        <v>#DIV/0!</v>
      </c>
      <c r="K175" s="452" t="e">
        <f t="shared" si="81"/>
        <v>#DIV/0!</v>
      </c>
      <c r="L175" s="452" t="e">
        <f t="shared" si="81"/>
        <v>#DIV/0!</v>
      </c>
      <c r="M175" s="452" t="e">
        <f t="shared" si="81"/>
        <v>#DIV/0!</v>
      </c>
      <c r="N175" s="452" t="e">
        <f t="shared" si="81"/>
        <v>#DIV/0!</v>
      </c>
      <c r="O175" s="452" t="e">
        <f t="shared" si="81"/>
        <v>#DIV/0!</v>
      </c>
      <c r="P175" s="452" t="e">
        <f t="shared" si="81"/>
        <v>#DIV/0!</v>
      </c>
      <c r="Q175" s="452" t="e">
        <f t="shared" si="81"/>
        <v>#DIV/0!</v>
      </c>
      <c r="R175" s="453" t="e">
        <f t="shared" si="81"/>
        <v>#DIV/0!</v>
      </c>
    </row>
    <row r="176" spans="1:18" ht="15" x14ac:dyDescent="0.2">
      <c r="A176" s="745"/>
      <c r="B176" s="745"/>
      <c r="C176" s="748"/>
      <c r="D176" s="7" t="s">
        <v>68</v>
      </c>
      <c r="E176" s="451">
        <f>SUM(F176:Q176)</f>
        <v>0</v>
      </c>
      <c r="F176" s="499">
        <v>0</v>
      </c>
      <c r="G176" s="499"/>
      <c r="H176" s="499"/>
      <c r="I176" s="499"/>
      <c r="J176" s="499"/>
      <c r="K176" s="499"/>
      <c r="L176" s="499"/>
      <c r="M176" s="499"/>
      <c r="N176" s="499"/>
      <c r="O176" s="499"/>
      <c r="P176" s="499"/>
      <c r="Q176" s="499"/>
      <c r="R176" s="500"/>
    </row>
    <row r="177" spans="1:18" ht="15" x14ac:dyDescent="0.2">
      <c r="A177" s="745"/>
      <c r="B177" s="745"/>
      <c r="C177" s="748"/>
      <c r="D177" s="5" t="s">
        <v>69</v>
      </c>
      <c r="E177" s="452" t="e">
        <f t="shared" ref="E177:R177" si="82">E176*100/E174</f>
        <v>#DIV/0!</v>
      </c>
      <c r="F177" s="452" t="e">
        <f t="shared" si="82"/>
        <v>#DIV/0!</v>
      </c>
      <c r="G177" s="452" t="e">
        <f t="shared" si="82"/>
        <v>#DIV/0!</v>
      </c>
      <c r="H177" s="452" t="e">
        <f t="shared" si="82"/>
        <v>#DIV/0!</v>
      </c>
      <c r="I177" s="452" t="e">
        <f t="shared" si="82"/>
        <v>#DIV/0!</v>
      </c>
      <c r="J177" s="452" t="e">
        <f t="shared" si="82"/>
        <v>#DIV/0!</v>
      </c>
      <c r="K177" s="452" t="e">
        <f t="shared" si="82"/>
        <v>#DIV/0!</v>
      </c>
      <c r="L177" s="452" t="e">
        <f t="shared" si="82"/>
        <v>#DIV/0!</v>
      </c>
      <c r="M177" s="452" t="e">
        <f t="shared" si="82"/>
        <v>#DIV/0!</v>
      </c>
      <c r="N177" s="452" t="e">
        <f t="shared" si="82"/>
        <v>#DIV/0!</v>
      </c>
      <c r="O177" s="452" t="e">
        <f t="shared" si="82"/>
        <v>#DIV/0!</v>
      </c>
      <c r="P177" s="452" t="e">
        <f t="shared" si="82"/>
        <v>#DIV/0!</v>
      </c>
      <c r="Q177" s="452" t="e">
        <f t="shared" si="82"/>
        <v>#DIV/0!</v>
      </c>
      <c r="R177" s="453" t="e">
        <f t="shared" si="82"/>
        <v>#DIV/0!</v>
      </c>
    </row>
    <row r="178" spans="1:18" ht="15.75" thickBot="1" x14ac:dyDescent="0.25">
      <c r="A178" s="746"/>
      <c r="B178" s="746"/>
      <c r="C178" s="749"/>
      <c r="D178" s="6" t="s">
        <v>70</v>
      </c>
      <c r="E178" s="454" t="e">
        <f t="shared" ref="E178:R178" si="83">E176*100/E171</f>
        <v>#DIV/0!</v>
      </c>
      <c r="F178" s="454" t="e">
        <f t="shared" si="83"/>
        <v>#DIV/0!</v>
      </c>
      <c r="G178" s="454" t="e">
        <f t="shared" si="83"/>
        <v>#DIV/0!</v>
      </c>
      <c r="H178" s="454" t="e">
        <f t="shared" si="83"/>
        <v>#DIV/0!</v>
      </c>
      <c r="I178" s="454" t="e">
        <f t="shared" si="83"/>
        <v>#DIV/0!</v>
      </c>
      <c r="J178" s="454" t="e">
        <f t="shared" si="83"/>
        <v>#DIV/0!</v>
      </c>
      <c r="K178" s="454" t="e">
        <f t="shared" si="83"/>
        <v>#DIV/0!</v>
      </c>
      <c r="L178" s="454" t="e">
        <f t="shared" si="83"/>
        <v>#DIV/0!</v>
      </c>
      <c r="M178" s="454" t="e">
        <f t="shared" si="83"/>
        <v>#DIV/0!</v>
      </c>
      <c r="N178" s="454" t="e">
        <f t="shared" si="83"/>
        <v>#DIV/0!</v>
      </c>
      <c r="O178" s="454" t="e">
        <f t="shared" si="83"/>
        <v>#DIV/0!</v>
      </c>
      <c r="P178" s="454" t="e">
        <f t="shared" si="83"/>
        <v>#DIV/0!</v>
      </c>
      <c r="Q178" s="454" t="e">
        <f t="shared" si="83"/>
        <v>#DIV/0!</v>
      </c>
      <c r="R178" s="455" t="e">
        <f t="shared" si="83"/>
        <v>#DIV/0!</v>
      </c>
    </row>
    <row r="179" spans="1:18" ht="15" x14ac:dyDescent="0.2">
      <c r="A179" s="744">
        <v>22</v>
      </c>
      <c r="B179" s="744" t="str">
        <f>'PI. MP. Avance'!B116</f>
        <v>MP105050608</v>
      </c>
      <c r="C179" s="747" t="str">
        <f>'PI. MP. Avance'!C116</f>
        <v xml:space="preserve">Realizar Dos encuentros de mujeres forjadoras de paz, incluyendo las mujeres indígenas. </v>
      </c>
      <c r="D179" s="4" t="s">
        <v>63</v>
      </c>
      <c r="E179" s="21">
        <f>SUM(F179:Q179)</f>
        <v>0</v>
      </c>
      <c r="F179" s="188">
        <f>IF($O$5=2016,VLOOKUP($B179,MP,24,FALSE),IF($O$5=2017,VLOOKUP($B179,MP,37,FALSE),IF($O$5=2018,VLOOKUP($B179,MP,50,FALSE),IF($O$5=2019,VLOOKUP($B179,MP,63,FALSE)," "))))</f>
        <v>0</v>
      </c>
      <c r="G179" s="188">
        <f>IF($O$5=2016,VLOOKUP($B179,MP,25,FALSE),IF($O$5=2017,VLOOKUP($B179,MP,38,FALSE),IF($O$5=2018,VLOOKUP($B179,MP,51,FALSE),IF($O$5=2019,VLOOKUP($B179,MP,64,FALSE)," "))))</f>
        <v>0</v>
      </c>
      <c r="H179" s="188">
        <f>IF($O$5=2016,VLOOKUP($B179,MP,26,FALSE),IF($O$5=2017,VLOOKUP($B179,MP,39,FALSE),IF($O$5=2018,VLOOKUP($B179,MP,52,FALSE),IF($O$5=2019,VLOOKUP($B179,MP,65,FALSE)," "))))</f>
        <v>0</v>
      </c>
      <c r="I179" s="188">
        <f>IF($O$5=2016,VLOOKUP($B179,MP,27,FALSE),IF($O$5=2017,VLOOKUP($B179,MP,40,FALSE),IF($O$5=2018,VLOOKUP($B179,MP,53,FALSE),IF($O$5=2019,VLOOKUP($B179,MP,66,FALSE)," "))))</f>
        <v>0</v>
      </c>
      <c r="J179" s="188">
        <f>IF($O$5=2016,VLOOKUP($B179,MP,28,FALSE),IF($O$5=2017,VLOOKUP($B179,MP,41,FALSE),IF($O$5=2018,VLOOKUP($B179,MP,54,FALSE),IF($O$5=2019,VLOOKUP($B179,MP,67,FALSE)," "))))</f>
        <v>0</v>
      </c>
      <c r="K179" s="188">
        <f>IF($O$5=2016,VLOOKUP($B179,MP,29,FALSE),IF($O$5=2017,VLOOKUP($B179,MP,42,FALSE),IF($O$5=2018,VLOOKUP($B179,MP,55,FALSE),IF($O$5=2019,VLOOKUP($B179,MP,68,FALSE)," "))))</f>
        <v>0</v>
      </c>
      <c r="L179" s="188">
        <f>IF($O$5=2016,VLOOKUP($B179,MP,30,FALSE),IF($O$5=2017,VLOOKUP($B179,MP,43,FALSE),IF($O$5=2018,VLOOKUP($B179,MP,56,FALSE),IF($O$5=2019,VLOOKUP($B179,MP,69,FALSE)," "))))</f>
        <v>0</v>
      </c>
      <c r="M179" s="188">
        <f>IF($O$5=2016,VLOOKUP($B179,MP,31,FALSE),IF($O$5=2017,VLOOKUP($B179,MP,44,FALSE),IF($O$5=2018,VLOOKUP($B179,MP,57,FALSE),IF($O$5=2019,VLOOKUP($B179,MP,70,FALSE)," "))))</f>
        <v>0</v>
      </c>
      <c r="N179" s="188">
        <f>IF($O$5=2016,VLOOKUP($B179,MP,32,FALSE),IF($O$5=2017,VLOOKUP($B179,MP,45,FALSE),IF($O$5=2018,VLOOKUP($B179,MP,58,FALSE),IF($O$5=2019,VLOOKUP($B179,MP,71,FALSE)," "))))</f>
        <v>0</v>
      </c>
      <c r="O179" s="188">
        <f>IF($O$5=2016,VLOOKUP($B179,MP,33,FALSE),IF($O$5=2017,VLOOKUP($B179,MP,46,FALSE),IF($O$5=2018,VLOOKUP($B179,MP,59,FALSE),IF($O$5=2019,VLOOKUP($B179,MP,72,FALSE)," "))))</f>
        <v>0</v>
      </c>
      <c r="P179" s="188">
        <f>IF($O$5=2016,VLOOKUP($B179,MP,34,FALSE),IF($O$5=2017,VLOOKUP($B179,MP,47,FALSE),IF($O$5=2018,VLOOKUP($B179,MP,60,FALSE),IF($O$5=2019,VLOOKUP($B179,MP,73,FALSE)," "))))</f>
        <v>0</v>
      </c>
      <c r="Q179" s="188">
        <f>IF($O$5=2016,VLOOKUP($B179,MP,35,FALSE),IF($O$5=2017,VLOOKUP($B179,MP,48,FALSE),IF($O$5=2018,VLOOKUP($B179,MP,61,FALSE),IF($O$5=2019,VLOOKUP($B179,MP,74,FALSE)," "))))</f>
        <v>0</v>
      </c>
      <c r="R179" s="22"/>
    </row>
    <row r="180" spans="1:18" ht="15" x14ac:dyDescent="0.2">
      <c r="A180" s="745"/>
      <c r="B180" s="745"/>
      <c r="C180" s="748"/>
      <c r="D180" s="8" t="s">
        <v>64</v>
      </c>
      <c r="E180" s="451">
        <f>SUM(F180:Q180)</f>
        <v>0</v>
      </c>
      <c r="F180" s="612">
        <v>0</v>
      </c>
      <c r="G180" s="612"/>
      <c r="H180" s="612"/>
      <c r="I180" s="612"/>
      <c r="J180" s="612"/>
      <c r="K180" s="612"/>
      <c r="L180" s="612"/>
      <c r="M180" s="612"/>
      <c r="N180" s="612"/>
      <c r="O180" s="612"/>
      <c r="P180" s="612"/>
      <c r="Q180" s="612"/>
      <c r="R180" s="613"/>
    </row>
    <row r="181" spans="1:18" ht="15" x14ac:dyDescent="0.2">
      <c r="A181" s="745"/>
      <c r="B181" s="745"/>
      <c r="C181" s="748"/>
      <c r="D181" s="5" t="s">
        <v>65</v>
      </c>
      <c r="E181" s="452" t="e">
        <f t="shared" ref="E181:R181" si="84">E180*100/E179</f>
        <v>#DIV/0!</v>
      </c>
      <c r="F181" s="452" t="e">
        <f t="shared" si="84"/>
        <v>#DIV/0!</v>
      </c>
      <c r="G181" s="452" t="e">
        <f t="shared" si="84"/>
        <v>#DIV/0!</v>
      </c>
      <c r="H181" s="452" t="e">
        <f t="shared" si="84"/>
        <v>#DIV/0!</v>
      </c>
      <c r="I181" s="452" t="e">
        <f t="shared" si="84"/>
        <v>#DIV/0!</v>
      </c>
      <c r="J181" s="452" t="e">
        <f t="shared" si="84"/>
        <v>#DIV/0!</v>
      </c>
      <c r="K181" s="452" t="e">
        <f t="shared" si="84"/>
        <v>#DIV/0!</v>
      </c>
      <c r="L181" s="452" t="e">
        <f t="shared" si="84"/>
        <v>#DIV/0!</v>
      </c>
      <c r="M181" s="452" t="e">
        <f t="shared" si="84"/>
        <v>#DIV/0!</v>
      </c>
      <c r="N181" s="452" t="e">
        <f t="shared" si="84"/>
        <v>#DIV/0!</v>
      </c>
      <c r="O181" s="452" t="e">
        <f t="shared" si="84"/>
        <v>#DIV/0!</v>
      </c>
      <c r="P181" s="452" t="e">
        <f t="shared" si="84"/>
        <v>#DIV/0!</v>
      </c>
      <c r="Q181" s="452" t="e">
        <f t="shared" si="84"/>
        <v>#DIV/0!</v>
      </c>
      <c r="R181" s="453" t="e">
        <f t="shared" si="84"/>
        <v>#DIV/0!</v>
      </c>
    </row>
    <row r="182" spans="1:18" ht="15" x14ac:dyDescent="0.2">
      <c r="A182" s="745"/>
      <c r="B182" s="745"/>
      <c r="C182" s="748"/>
      <c r="D182" s="8" t="s">
        <v>66</v>
      </c>
      <c r="E182" s="451">
        <f>SUM(F182:Q182)</f>
        <v>0</v>
      </c>
      <c r="F182" s="499">
        <v>0</v>
      </c>
      <c r="G182" s="499"/>
      <c r="H182" s="499"/>
      <c r="I182" s="499"/>
      <c r="J182" s="499"/>
      <c r="K182" s="499"/>
      <c r="L182" s="499"/>
      <c r="M182" s="499"/>
      <c r="N182" s="499"/>
      <c r="O182" s="499"/>
      <c r="P182" s="499"/>
      <c r="Q182" s="499"/>
      <c r="R182" s="500"/>
    </row>
    <row r="183" spans="1:18" ht="15" x14ac:dyDescent="0.2">
      <c r="A183" s="745"/>
      <c r="B183" s="745"/>
      <c r="C183" s="748"/>
      <c r="D183" s="5" t="s">
        <v>67</v>
      </c>
      <c r="E183" s="452" t="e">
        <f t="shared" ref="E183:R183" si="85">E182*100/E179</f>
        <v>#DIV/0!</v>
      </c>
      <c r="F183" s="452" t="e">
        <f t="shared" si="85"/>
        <v>#DIV/0!</v>
      </c>
      <c r="G183" s="452" t="e">
        <f t="shared" si="85"/>
        <v>#DIV/0!</v>
      </c>
      <c r="H183" s="452" t="e">
        <f t="shared" si="85"/>
        <v>#DIV/0!</v>
      </c>
      <c r="I183" s="452" t="e">
        <f t="shared" si="85"/>
        <v>#DIV/0!</v>
      </c>
      <c r="J183" s="452" t="e">
        <f t="shared" si="85"/>
        <v>#DIV/0!</v>
      </c>
      <c r="K183" s="452" t="e">
        <f t="shared" si="85"/>
        <v>#DIV/0!</v>
      </c>
      <c r="L183" s="452" t="e">
        <f t="shared" si="85"/>
        <v>#DIV/0!</v>
      </c>
      <c r="M183" s="452" t="e">
        <f t="shared" si="85"/>
        <v>#DIV/0!</v>
      </c>
      <c r="N183" s="452" t="e">
        <f t="shared" si="85"/>
        <v>#DIV/0!</v>
      </c>
      <c r="O183" s="452" t="e">
        <f t="shared" si="85"/>
        <v>#DIV/0!</v>
      </c>
      <c r="P183" s="452" t="e">
        <f t="shared" si="85"/>
        <v>#DIV/0!</v>
      </c>
      <c r="Q183" s="452" t="e">
        <f t="shared" si="85"/>
        <v>#DIV/0!</v>
      </c>
      <c r="R183" s="453" t="e">
        <f t="shared" si="85"/>
        <v>#DIV/0!</v>
      </c>
    </row>
    <row r="184" spans="1:18" ht="15" x14ac:dyDescent="0.2">
      <c r="A184" s="745"/>
      <c r="B184" s="745"/>
      <c r="C184" s="748"/>
      <c r="D184" s="7" t="s">
        <v>68</v>
      </c>
      <c r="E184" s="451">
        <f>SUM(F184:Q184)</f>
        <v>0</v>
      </c>
      <c r="F184" s="499">
        <v>0</v>
      </c>
      <c r="G184" s="499"/>
      <c r="H184" s="499"/>
      <c r="I184" s="499"/>
      <c r="J184" s="499"/>
      <c r="K184" s="499"/>
      <c r="L184" s="499"/>
      <c r="M184" s="499"/>
      <c r="N184" s="499"/>
      <c r="O184" s="499"/>
      <c r="P184" s="499"/>
      <c r="Q184" s="499"/>
      <c r="R184" s="500"/>
    </row>
    <row r="185" spans="1:18" ht="15" x14ac:dyDescent="0.2">
      <c r="A185" s="745"/>
      <c r="B185" s="745"/>
      <c r="C185" s="748"/>
      <c r="D185" s="5" t="s">
        <v>69</v>
      </c>
      <c r="E185" s="452" t="e">
        <f t="shared" ref="E185:R185" si="86">E184*100/E182</f>
        <v>#DIV/0!</v>
      </c>
      <c r="F185" s="452" t="e">
        <f t="shared" si="86"/>
        <v>#DIV/0!</v>
      </c>
      <c r="G185" s="452" t="e">
        <f t="shared" si="86"/>
        <v>#DIV/0!</v>
      </c>
      <c r="H185" s="452" t="e">
        <f t="shared" si="86"/>
        <v>#DIV/0!</v>
      </c>
      <c r="I185" s="452" t="e">
        <f t="shared" si="86"/>
        <v>#DIV/0!</v>
      </c>
      <c r="J185" s="452" t="e">
        <f t="shared" si="86"/>
        <v>#DIV/0!</v>
      </c>
      <c r="K185" s="452" t="e">
        <f t="shared" si="86"/>
        <v>#DIV/0!</v>
      </c>
      <c r="L185" s="452" t="e">
        <f t="shared" si="86"/>
        <v>#DIV/0!</v>
      </c>
      <c r="M185" s="452" t="e">
        <f t="shared" si="86"/>
        <v>#DIV/0!</v>
      </c>
      <c r="N185" s="452" t="e">
        <f t="shared" si="86"/>
        <v>#DIV/0!</v>
      </c>
      <c r="O185" s="452" t="e">
        <f t="shared" si="86"/>
        <v>#DIV/0!</v>
      </c>
      <c r="P185" s="452" t="e">
        <f t="shared" si="86"/>
        <v>#DIV/0!</v>
      </c>
      <c r="Q185" s="452" t="e">
        <f t="shared" si="86"/>
        <v>#DIV/0!</v>
      </c>
      <c r="R185" s="453" t="e">
        <f t="shared" si="86"/>
        <v>#DIV/0!</v>
      </c>
    </row>
    <row r="186" spans="1:18" ht="15.75" thickBot="1" x14ac:dyDescent="0.25">
      <c r="A186" s="746"/>
      <c r="B186" s="746"/>
      <c r="C186" s="749"/>
      <c r="D186" s="6" t="s">
        <v>70</v>
      </c>
      <c r="E186" s="454" t="e">
        <f t="shared" ref="E186:R186" si="87">E184*100/E179</f>
        <v>#DIV/0!</v>
      </c>
      <c r="F186" s="454" t="e">
        <f t="shared" si="87"/>
        <v>#DIV/0!</v>
      </c>
      <c r="G186" s="454" t="e">
        <f t="shared" si="87"/>
        <v>#DIV/0!</v>
      </c>
      <c r="H186" s="454" t="e">
        <f t="shared" si="87"/>
        <v>#DIV/0!</v>
      </c>
      <c r="I186" s="454" t="e">
        <f t="shared" si="87"/>
        <v>#DIV/0!</v>
      </c>
      <c r="J186" s="454" t="e">
        <f t="shared" si="87"/>
        <v>#DIV/0!</v>
      </c>
      <c r="K186" s="454" t="e">
        <f t="shared" si="87"/>
        <v>#DIV/0!</v>
      </c>
      <c r="L186" s="454" t="e">
        <f t="shared" si="87"/>
        <v>#DIV/0!</v>
      </c>
      <c r="M186" s="454" t="e">
        <f t="shared" si="87"/>
        <v>#DIV/0!</v>
      </c>
      <c r="N186" s="454" t="e">
        <f t="shared" si="87"/>
        <v>#DIV/0!</v>
      </c>
      <c r="O186" s="454" t="e">
        <f t="shared" si="87"/>
        <v>#DIV/0!</v>
      </c>
      <c r="P186" s="454" t="e">
        <f t="shared" si="87"/>
        <v>#DIV/0!</v>
      </c>
      <c r="Q186" s="454" t="e">
        <f t="shared" si="87"/>
        <v>#DIV/0!</v>
      </c>
      <c r="R186" s="455" t="e">
        <f t="shared" si="87"/>
        <v>#DIV/0!</v>
      </c>
    </row>
    <row r="187" spans="1:18" ht="15" x14ac:dyDescent="0.2">
      <c r="A187" s="744">
        <v>23</v>
      </c>
      <c r="B187" s="744" t="str">
        <f>'PI. MP. Avance'!B121</f>
        <v>MP105050609</v>
      </c>
      <c r="C187" s="747" t="str">
        <f>'PI. MP. Avance'!C121</f>
        <v>Creación de 42 enlaces de género en los municipios (MESA DE CONCERTACIÓN INDIGENA).</v>
      </c>
      <c r="D187" s="4" t="s">
        <v>63</v>
      </c>
      <c r="E187" s="21">
        <f>SUM(F187:Q187)</f>
        <v>0</v>
      </c>
      <c r="F187" s="188">
        <f>IF($O$5=2016,VLOOKUP($B187,MP,24,FALSE),IF($O$5=2017,VLOOKUP($B187,MP,37,FALSE),IF($O$5=2018,VLOOKUP($B187,MP,50,FALSE),IF($O$5=2019,VLOOKUP($B187,MP,63,FALSE)," "))))</f>
        <v>0</v>
      </c>
      <c r="G187" s="188">
        <f>IF($O$5=2016,VLOOKUP($B187,MP,25,FALSE),IF($O$5=2017,VLOOKUP($B187,MP,38,FALSE),IF($O$5=2018,VLOOKUP($B187,MP,51,FALSE),IF($O$5=2019,VLOOKUP($B187,MP,64,FALSE)," "))))</f>
        <v>0</v>
      </c>
      <c r="H187" s="188">
        <f>IF($O$5=2016,VLOOKUP($B187,MP,26,FALSE),IF($O$5=2017,VLOOKUP($B187,MP,39,FALSE),IF($O$5=2018,VLOOKUP($B187,MP,52,FALSE),IF($O$5=2019,VLOOKUP($B187,MP,65,FALSE)," "))))</f>
        <v>0</v>
      </c>
      <c r="I187" s="188">
        <f>IF($O$5=2016,VLOOKUP($B187,MP,27,FALSE),IF($O$5=2017,VLOOKUP($B187,MP,40,FALSE),IF($O$5=2018,VLOOKUP($B187,MP,53,FALSE),IF($O$5=2019,VLOOKUP($B187,MP,66,FALSE)," "))))</f>
        <v>0</v>
      </c>
      <c r="J187" s="188">
        <f>IF($O$5=2016,VLOOKUP($B187,MP,28,FALSE),IF($O$5=2017,VLOOKUP($B187,MP,41,FALSE),IF($O$5=2018,VLOOKUP($B187,MP,54,FALSE),IF($O$5=2019,VLOOKUP($B187,MP,67,FALSE)," "))))</f>
        <v>0</v>
      </c>
      <c r="K187" s="188">
        <f>IF($O$5=2016,VLOOKUP($B187,MP,29,FALSE),IF($O$5=2017,VLOOKUP($B187,MP,42,FALSE),IF($O$5=2018,VLOOKUP($B187,MP,55,FALSE),IF($O$5=2019,VLOOKUP($B187,MP,68,FALSE)," "))))</f>
        <v>0</v>
      </c>
      <c r="L187" s="188">
        <f>IF($O$5=2016,VLOOKUP($B187,MP,30,FALSE),IF($O$5=2017,VLOOKUP($B187,MP,43,FALSE),IF($O$5=2018,VLOOKUP($B187,MP,56,FALSE),IF($O$5=2019,VLOOKUP($B187,MP,69,FALSE)," "))))</f>
        <v>0</v>
      </c>
      <c r="M187" s="188">
        <f>IF($O$5=2016,VLOOKUP($B187,MP,31,FALSE),IF($O$5=2017,VLOOKUP($B187,MP,44,FALSE),IF($O$5=2018,VLOOKUP($B187,MP,57,FALSE),IF($O$5=2019,VLOOKUP($B187,MP,70,FALSE)," "))))</f>
        <v>0</v>
      </c>
      <c r="N187" s="188">
        <f>IF($O$5=2016,VLOOKUP($B187,MP,32,FALSE),IF($O$5=2017,VLOOKUP($B187,MP,45,FALSE),IF($O$5=2018,VLOOKUP($B187,MP,58,FALSE),IF($O$5=2019,VLOOKUP($B187,MP,71,FALSE)," "))))</f>
        <v>0</v>
      </c>
      <c r="O187" s="188">
        <f>IF($O$5=2016,VLOOKUP($B187,MP,33,FALSE),IF($O$5=2017,VLOOKUP($B187,MP,46,FALSE),IF($O$5=2018,VLOOKUP($B187,MP,59,FALSE),IF($O$5=2019,VLOOKUP($B187,MP,72,FALSE)," "))))</f>
        <v>0</v>
      </c>
      <c r="P187" s="188">
        <f>IF($O$5=2016,VLOOKUP($B187,MP,34,FALSE),IF($O$5=2017,VLOOKUP($B187,MP,47,FALSE),IF($O$5=2018,VLOOKUP($B187,MP,60,FALSE),IF($O$5=2019,VLOOKUP($B187,MP,73,FALSE)," "))))</f>
        <v>0</v>
      </c>
      <c r="Q187" s="188">
        <f>IF($O$5=2016,VLOOKUP($B187,MP,35,FALSE),IF($O$5=2017,VLOOKUP($B187,MP,48,FALSE),IF($O$5=2018,VLOOKUP($B187,MP,61,FALSE),IF($O$5=2019,VLOOKUP($B187,MP,74,FALSE)," "))))</f>
        <v>0</v>
      </c>
      <c r="R187" s="22"/>
    </row>
    <row r="188" spans="1:18" ht="15" x14ac:dyDescent="0.2">
      <c r="A188" s="745"/>
      <c r="B188" s="745"/>
      <c r="C188" s="748"/>
      <c r="D188" s="8" t="s">
        <v>64</v>
      </c>
      <c r="E188" s="451">
        <f>SUM(F188:Q188)</f>
        <v>0</v>
      </c>
      <c r="F188" s="612">
        <v>0</v>
      </c>
      <c r="G188" s="612"/>
      <c r="H188" s="612"/>
      <c r="I188" s="612"/>
      <c r="J188" s="612"/>
      <c r="K188" s="612"/>
      <c r="L188" s="612"/>
      <c r="M188" s="612"/>
      <c r="N188" s="612"/>
      <c r="O188" s="612"/>
      <c r="P188" s="612"/>
      <c r="Q188" s="612"/>
      <c r="R188" s="613">
        <v>0</v>
      </c>
    </row>
    <row r="189" spans="1:18" ht="15" x14ac:dyDescent="0.2">
      <c r="A189" s="745"/>
      <c r="B189" s="745"/>
      <c r="C189" s="748"/>
      <c r="D189" s="5" t="s">
        <v>65</v>
      </c>
      <c r="E189" s="452" t="e">
        <f t="shared" ref="E189:R189" si="88">E188*100/E187</f>
        <v>#DIV/0!</v>
      </c>
      <c r="F189" s="452" t="e">
        <f t="shared" si="88"/>
        <v>#DIV/0!</v>
      </c>
      <c r="G189" s="452" t="e">
        <f t="shared" si="88"/>
        <v>#DIV/0!</v>
      </c>
      <c r="H189" s="452" t="e">
        <f t="shared" si="88"/>
        <v>#DIV/0!</v>
      </c>
      <c r="I189" s="452" t="e">
        <f t="shared" si="88"/>
        <v>#DIV/0!</v>
      </c>
      <c r="J189" s="452" t="e">
        <f t="shared" si="88"/>
        <v>#DIV/0!</v>
      </c>
      <c r="K189" s="452" t="e">
        <f t="shared" si="88"/>
        <v>#DIV/0!</v>
      </c>
      <c r="L189" s="452" t="e">
        <f t="shared" si="88"/>
        <v>#DIV/0!</v>
      </c>
      <c r="M189" s="452" t="e">
        <f t="shared" si="88"/>
        <v>#DIV/0!</v>
      </c>
      <c r="N189" s="452" t="e">
        <f t="shared" si="88"/>
        <v>#DIV/0!</v>
      </c>
      <c r="O189" s="452" t="e">
        <f t="shared" si="88"/>
        <v>#DIV/0!</v>
      </c>
      <c r="P189" s="452" t="e">
        <f t="shared" si="88"/>
        <v>#DIV/0!</v>
      </c>
      <c r="Q189" s="452" t="e">
        <f t="shared" si="88"/>
        <v>#DIV/0!</v>
      </c>
      <c r="R189" s="453" t="e">
        <f t="shared" si="88"/>
        <v>#DIV/0!</v>
      </c>
    </row>
    <row r="190" spans="1:18" ht="15" x14ac:dyDescent="0.2">
      <c r="A190" s="745"/>
      <c r="B190" s="745"/>
      <c r="C190" s="748"/>
      <c r="D190" s="8" t="s">
        <v>66</v>
      </c>
      <c r="E190" s="451">
        <f>SUM(F190:Q190)</f>
        <v>0</v>
      </c>
      <c r="F190" s="499">
        <v>0</v>
      </c>
      <c r="G190" s="499"/>
      <c r="H190" s="499"/>
      <c r="I190" s="499"/>
      <c r="J190" s="499"/>
      <c r="K190" s="499"/>
      <c r="L190" s="499"/>
      <c r="M190" s="499"/>
      <c r="N190" s="499"/>
      <c r="O190" s="499"/>
      <c r="P190" s="499"/>
      <c r="Q190" s="499"/>
      <c r="R190" s="500">
        <v>5000000</v>
      </c>
    </row>
    <row r="191" spans="1:18" ht="15" x14ac:dyDescent="0.2">
      <c r="A191" s="745"/>
      <c r="B191" s="745"/>
      <c r="C191" s="748"/>
      <c r="D191" s="5" t="s">
        <v>67</v>
      </c>
      <c r="E191" s="452" t="e">
        <f t="shared" ref="E191:R191" si="89">E190*100/E187</f>
        <v>#DIV/0!</v>
      </c>
      <c r="F191" s="452" t="e">
        <f t="shared" si="89"/>
        <v>#DIV/0!</v>
      </c>
      <c r="G191" s="452" t="e">
        <f t="shared" si="89"/>
        <v>#DIV/0!</v>
      </c>
      <c r="H191" s="452" t="e">
        <f t="shared" si="89"/>
        <v>#DIV/0!</v>
      </c>
      <c r="I191" s="452" t="e">
        <f t="shared" si="89"/>
        <v>#DIV/0!</v>
      </c>
      <c r="J191" s="452" t="e">
        <f t="shared" si="89"/>
        <v>#DIV/0!</v>
      </c>
      <c r="K191" s="452" t="e">
        <f t="shared" si="89"/>
        <v>#DIV/0!</v>
      </c>
      <c r="L191" s="452" t="e">
        <f t="shared" si="89"/>
        <v>#DIV/0!</v>
      </c>
      <c r="M191" s="452" t="e">
        <f t="shared" si="89"/>
        <v>#DIV/0!</v>
      </c>
      <c r="N191" s="452" t="e">
        <f t="shared" si="89"/>
        <v>#DIV/0!</v>
      </c>
      <c r="O191" s="452" t="e">
        <f t="shared" si="89"/>
        <v>#DIV/0!</v>
      </c>
      <c r="P191" s="452" t="e">
        <f t="shared" si="89"/>
        <v>#DIV/0!</v>
      </c>
      <c r="Q191" s="452" t="e">
        <f t="shared" si="89"/>
        <v>#DIV/0!</v>
      </c>
      <c r="R191" s="453" t="e">
        <f t="shared" si="89"/>
        <v>#DIV/0!</v>
      </c>
    </row>
    <row r="192" spans="1:18" ht="15" x14ac:dyDescent="0.2">
      <c r="A192" s="745"/>
      <c r="B192" s="745"/>
      <c r="C192" s="748"/>
      <c r="D192" s="7" t="s">
        <v>68</v>
      </c>
      <c r="E192" s="451">
        <f>SUM(F192:Q192)</f>
        <v>0</v>
      </c>
      <c r="F192" s="499">
        <v>0</v>
      </c>
      <c r="G192" s="499"/>
      <c r="H192" s="499"/>
      <c r="I192" s="499"/>
      <c r="J192" s="499"/>
      <c r="K192" s="499"/>
      <c r="L192" s="499"/>
      <c r="M192" s="499"/>
      <c r="N192" s="499"/>
      <c r="O192" s="499"/>
      <c r="P192" s="499"/>
      <c r="Q192" s="499"/>
      <c r="R192" s="500">
        <v>5000000</v>
      </c>
    </row>
    <row r="193" spans="1:19" ht="15" x14ac:dyDescent="0.2">
      <c r="A193" s="745"/>
      <c r="B193" s="745"/>
      <c r="C193" s="748"/>
      <c r="D193" s="5" t="s">
        <v>69</v>
      </c>
      <c r="E193" s="452" t="e">
        <f t="shared" ref="E193:R193" si="90">E192*100/E190</f>
        <v>#DIV/0!</v>
      </c>
      <c r="F193" s="452" t="e">
        <f t="shared" si="90"/>
        <v>#DIV/0!</v>
      </c>
      <c r="G193" s="452" t="e">
        <f t="shared" si="90"/>
        <v>#DIV/0!</v>
      </c>
      <c r="H193" s="452" t="e">
        <f t="shared" si="90"/>
        <v>#DIV/0!</v>
      </c>
      <c r="I193" s="452" t="e">
        <f t="shared" si="90"/>
        <v>#DIV/0!</v>
      </c>
      <c r="J193" s="452" t="e">
        <f t="shared" si="90"/>
        <v>#DIV/0!</v>
      </c>
      <c r="K193" s="452" t="e">
        <f t="shared" si="90"/>
        <v>#DIV/0!</v>
      </c>
      <c r="L193" s="452" t="e">
        <f t="shared" si="90"/>
        <v>#DIV/0!</v>
      </c>
      <c r="M193" s="452" t="e">
        <f t="shared" si="90"/>
        <v>#DIV/0!</v>
      </c>
      <c r="N193" s="452" t="e">
        <f t="shared" si="90"/>
        <v>#DIV/0!</v>
      </c>
      <c r="O193" s="452" t="e">
        <f t="shared" si="90"/>
        <v>#DIV/0!</v>
      </c>
      <c r="P193" s="452" t="e">
        <f t="shared" si="90"/>
        <v>#DIV/0!</v>
      </c>
      <c r="Q193" s="452" t="e">
        <f t="shared" si="90"/>
        <v>#DIV/0!</v>
      </c>
      <c r="R193" s="453">
        <f t="shared" si="90"/>
        <v>100</v>
      </c>
    </row>
    <row r="194" spans="1:19" ht="15.75" thickBot="1" x14ac:dyDescent="0.25">
      <c r="A194" s="746"/>
      <c r="B194" s="746"/>
      <c r="C194" s="749"/>
      <c r="D194" s="6" t="s">
        <v>70</v>
      </c>
      <c r="E194" s="454" t="e">
        <f t="shared" ref="E194:R194" si="91">E192*100/E187</f>
        <v>#DIV/0!</v>
      </c>
      <c r="F194" s="454" t="e">
        <f t="shared" si="91"/>
        <v>#DIV/0!</v>
      </c>
      <c r="G194" s="454" t="e">
        <f t="shared" si="91"/>
        <v>#DIV/0!</v>
      </c>
      <c r="H194" s="454" t="e">
        <f t="shared" si="91"/>
        <v>#DIV/0!</v>
      </c>
      <c r="I194" s="454" t="e">
        <f t="shared" si="91"/>
        <v>#DIV/0!</v>
      </c>
      <c r="J194" s="454" t="e">
        <f t="shared" si="91"/>
        <v>#DIV/0!</v>
      </c>
      <c r="K194" s="454" t="e">
        <f t="shared" si="91"/>
        <v>#DIV/0!</v>
      </c>
      <c r="L194" s="454" t="e">
        <f t="shared" si="91"/>
        <v>#DIV/0!</v>
      </c>
      <c r="M194" s="454" t="e">
        <f t="shared" si="91"/>
        <v>#DIV/0!</v>
      </c>
      <c r="N194" s="454" t="e">
        <f t="shared" si="91"/>
        <v>#DIV/0!</v>
      </c>
      <c r="O194" s="454" t="e">
        <f t="shared" si="91"/>
        <v>#DIV/0!</v>
      </c>
      <c r="P194" s="454" t="e">
        <f t="shared" si="91"/>
        <v>#DIV/0!</v>
      </c>
      <c r="Q194" s="454" t="e">
        <f t="shared" si="91"/>
        <v>#DIV/0!</v>
      </c>
      <c r="R194" s="455" t="e">
        <f t="shared" si="91"/>
        <v>#DIV/0!</v>
      </c>
    </row>
    <row r="195" spans="1:19" ht="15" x14ac:dyDescent="0.2">
      <c r="A195" s="744">
        <v>24</v>
      </c>
      <c r="B195" s="744" t="str">
        <f>'PI. MP. Avance'!B126</f>
        <v>MP105080103</v>
      </c>
      <c r="C195" s="747" t="str">
        <f>'PI. MP. Avance'!C126</f>
        <v>Desarrollar en 20 municipios del departamento, un programa de fortalecimiento de iniciativas productivas a mujeres urbanas y población LGTBI, durante el período de gobierno.</v>
      </c>
      <c r="D195" s="4" t="s">
        <v>63</v>
      </c>
      <c r="E195" s="21">
        <f>SUM(F195:Q195)</f>
        <v>100000000</v>
      </c>
      <c r="F195" s="188">
        <f>IF($O$5=2016,VLOOKUP($B195,MP,24,FALSE),IF($O$5=2017,VLOOKUP($B195,MP,37,FALSE),IF($O$5=2018,VLOOKUP($B195,MP,50,FALSE),IF($O$5=2019,VLOOKUP($B195,MP,63,FALSE)," "))))</f>
        <v>100000000</v>
      </c>
      <c r="G195" s="188">
        <f>IF($O$5=2016,VLOOKUP($B195,MP,25,FALSE),IF($O$5=2017,VLOOKUP($B195,MP,38,FALSE),IF($O$5=2018,VLOOKUP($B195,MP,51,FALSE),IF($O$5=2019,VLOOKUP($B195,MP,64,FALSE)," "))))</f>
        <v>0</v>
      </c>
      <c r="H195" s="188">
        <f>IF($O$5=2016,VLOOKUP($B195,MP,26,FALSE),IF($O$5=2017,VLOOKUP($B195,MP,39,FALSE),IF($O$5=2018,VLOOKUP($B195,MP,52,FALSE),IF($O$5=2019,VLOOKUP($B195,MP,65,FALSE)," "))))</f>
        <v>0</v>
      </c>
      <c r="I195" s="188">
        <f>IF($O$5=2016,VLOOKUP($B195,MP,27,FALSE),IF($O$5=2017,VLOOKUP($B195,MP,40,FALSE),IF($O$5=2018,VLOOKUP($B195,MP,53,FALSE),IF($O$5=2019,VLOOKUP($B195,MP,66,FALSE)," "))))</f>
        <v>0</v>
      </c>
      <c r="J195" s="188">
        <f>IF($O$5=2016,VLOOKUP($B195,MP,28,FALSE),IF($O$5=2017,VLOOKUP($B195,MP,41,FALSE),IF($O$5=2018,VLOOKUP($B195,MP,54,FALSE),IF($O$5=2019,VLOOKUP($B195,MP,67,FALSE)," "))))</f>
        <v>0</v>
      </c>
      <c r="K195" s="188">
        <f>IF($O$5=2016,VLOOKUP($B195,MP,29,FALSE),IF($O$5=2017,VLOOKUP($B195,MP,42,FALSE),IF($O$5=2018,VLOOKUP($B195,MP,55,FALSE),IF($O$5=2019,VLOOKUP($B195,MP,68,FALSE)," "))))</f>
        <v>0</v>
      </c>
      <c r="L195" s="188">
        <f>IF($O$5=2016,VLOOKUP($B195,MP,30,FALSE),IF($O$5=2017,VLOOKUP($B195,MP,43,FALSE),IF($O$5=2018,VLOOKUP($B195,MP,56,FALSE),IF($O$5=2019,VLOOKUP($B195,MP,69,FALSE)," "))))</f>
        <v>0</v>
      </c>
      <c r="M195" s="188">
        <f>IF($O$5=2016,VLOOKUP($B195,MP,31,FALSE),IF($O$5=2017,VLOOKUP($B195,MP,44,FALSE),IF($O$5=2018,VLOOKUP($B195,MP,57,FALSE),IF($O$5=2019,VLOOKUP($B195,MP,70,FALSE)," "))))</f>
        <v>0</v>
      </c>
      <c r="N195" s="188">
        <f>IF($O$5=2016,VLOOKUP($B195,MP,32,FALSE),IF($O$5=2017,VLOOKUP($B195,MP,45,FALSE),IF($O$5=2018,VLOOKUP($B195,MP,58,FALSE),IF($O$5=2019,VLOOKUP($B195,MP,71,FALSE)," "))))</f>
        <v>0</v>
      </c>
      <c r="O195" s="188">
        <f>IF($O$5=2016,VLOOKUP($B195,MP,33,FALSE),IF($O$5=2017,VLOOKUP($B195,MP,46,FALSE),IF($O$5=2018,VLOOKUP($B195,MP,59,FALSE),IF($O$5=2019,VLOOKUP($B195,MP,72,FALSE)," "))))</f>
        <v>0</v>
      </c>
      <c r="P195" s="188">
        <f>IF($O$5=2016,VLOOKUP($B195,MP,34,FALSE),IF($O$5=2017,VLOOKUP($B195,MP,47,FALSE),IF($O$5=2018,VLOOKUP($B195,MP,60,FALSE),IF($O$5=2019,VLOOKUP($B195,MP,73,FALSE)," "))))</f>
        <v>0</v>
      </c>
      <c r="Q195" s="188">
        <f>IF($O$5=2016,VLOOKUP($B195,MP,35,FALSE),IF($O$5=2017,VLOOKUP($B195,MP,48,FALSE),IF($O$5=2018,VLOOKUP($B195,MP,61,FALSE),IF($O$5=2019,VLOOKUP($B195,MP,74,FALSE)," "))))</f>
        <v>0</v>
      </c>
      <c r="R195" s="22"/>
    </row>
    <row r="196" spans="1:19" ht="15" x14ac:dyDescent="0.2">
      <c r="A196" s="745"/>
      <c r="B196" s="745"/>
      <c r="C196" s="748"/>
      <c r="D196" s="8" t="s">
        <v>64</v>
      </c>
      <c r="E196" s="451">
        <f>SUM(F196:Q196)</f>
        <v>100000000</v>
      </c>
      <c r="F196" s="612">
        <v>100000000</v>
      </c>
      <c r="G196" s="612"/>
      <c r="H196" s="612"/>
      <c r="I196" s="612"/>
      <c r="J196" s="612"/>
      <c r="K196" s="612"/>
      <c r="L196" s="612"/>
      <c r="M196" s="612"/>
      <c r="N196" s="612"/>
      <c r="O196" s="612"/>
      <c r="P196" s="612"/>
      <c r="Q196" s="612"/>
      <c r="R196" s="613"/>
    </row>
    <row r="197" spans="1:19" ht="15" x14ac:dyDescent="0.2">
      <c r="A197" s="745"/>
      <c r="B197" s="745"/>
      <c r="C197" s="748"/>
      <c r="D197" s="5" t="s">
        <v>65</v>
      </c>
      <c r="E197" s="452">
        <f t="shared" ref="E197:R197" si="92">E196*100/E195</f>
        <v>100</v>
      </c>
      <c r="F197" s="452">
        <f t="shared" si="92"/>
        <v>100</v>
      </c>
      <c r="G197" s="452" t="e">
        <f t="shared" si="92"/>
        <v>#DIV/0!</v>
      </c>
      <c r="H197" s="452" t="e">
        <f t="shared" si="92"/>
        <v>#DIV/0!</v>
      </c>
      <c r="I197" s="452" t="e">
        <f t="shared" si="92"/>
        <v>#DIV/0!</v>
      </c>
      <c r="J197" s="452" t="e">
        <f t="shared" si="92"/>
        <v>#DIV/0!</v>
      </c>
      <c r="K197" s="452" t="e">
        <f t="shared" si="92"/>
        <v>#DIV/0!</v>
      </c>
      <c r="L197" s="452" t="e">
        <f t="shared" si="92"/>
        <v>#DIV/0!</v>
      </c>
      <c r="M197" s="452" t="e">
        <f t="shared" si="92"/>
        <v>#DIV/0!</v>
      </c>
      <c r="N197" s="452" t="e">
        <f t="shared" si="92"/>
        <v>#DIV/0!</v>
      </c>
      <c r="O197" s="452" t="e">
        <f t="shared" si="92"/>
        <v>#DIV/0!</v>
      </c>
      <c r="P197" s="452" t="e">
        <f t="shared" si="92"/>
        <v>#DIV/0!</v>
      </c>
      <c r="Q197" s="452" t="e">
        <f t="shared" si="92"/>
        <v>#DIV/0!</v>
      </c>
      <c r="R197" s="453" t="e">
        <f t="shared" si="92"/>
        <v>#DIV/0!</v>
      </c>
    </row>
    <row r="198" spans="1:19" ht="15" x14ac:dyDescent="0.2">
      <c r="A198" s="745"/>
      <c r="B198" s="745"/>
      <c r="C198" s="748"/>
      <c r="D198" s="8" t="s">
        <v>66</v>
      </c>
      <c r="E198" s="451">
        <f>SUM(F198:Q198)</f>
        <v>1361464900</v>
      </c>
      <c r="F198" s="499">
        <v>1361464900</v>
      </c>
      <c r="G198" s="499"/>
      <c r="H198" s="499"/>
      <c r="I198" s="499"/>
      <c r="J198" s="499"/>
      <c r="K198" s="499"/>
      <c r="L198" s="499"/>
      <c r="M198" s="499"/>
      <c r="N198" s="499"/>
      <c r="O198" s="499"/>
      <c r="P198" s="499"/>
      <c r="Q198" s="499"/>
      <c r="R198" s="500"/>
    </row>
    <row r="199" spans="1:19" ht="15" x14ac:dyDescent="0.2">
      <c r="A199" s="745"/>
      <c r="B199" s="745"/>
      <c r="C199" s="748"/>
      <c r="D199" s="5" t="s">
        <v>67</v>
      </c>
      <c r="E199" s="452">
        <f t="shared" ref="E199:R199" si="93">E198*100/E195</f>
        <v>1361.4648999999999</v>
      </c>
      <c r="F199" s="452">
        <f t="shared" si="93"/>
        <v>1361.4648999999999</v>
      </c>
      <c r="G199" s="452" t="e">
        <f t="shared" si="93"/>
        <v>#DIV/0!</v>
      </c>
      <c r="H199" s="452" t="e">
        <f t="shared" si="93"/>
        <v>#DIV/0!</v>
      </c>
      <c r="I199" s="452" t="e">
        <f t="shared" si="93"/>
        <v>#DIV/0!</v>
      </c>
      <c r="J199" s="452" t="e">
        <f t="shared" si="93"/>
        <v>#DIV/0!</v>
      </c>
      <c r="K199" s="452" t="e">
        <f t="shared" si="93"/>
        <v>#DIV/0!</v>
      </c>
      <c r="L199" s="452" t="e">
        <f t="shared" si="93"/>
        <v>#DIV/0!</v>
      </c>
      <c r="M199" s="452" t="e">
        <f t="shared" si="93"/>
        <v>#DIV/0!</v>
      </c>
      <c r="N199" s="452" t="e">
        <f t="shared" si="93"/>
        <v>#DIV/0!</v>
      </c>
      <c r="O199" s="452" t="e">
        <f t="shared" si="93"/>
        <v>#DIV/0!</v>
      </c>
      <c r="P199" s="452" t="e">
        <f t="shared" si="93"/>
        <v>#DIV/0!</v>
      </c>
      <c r="Q199" s="452" t="e">
        <f t="shared" si="93"/>
        <v>#DIV/0!</v>
      </c>
      <c r="R199" s="453" t="e">
        <f t="shared" si="93"/>
        <v>#DIV/0!</v>
      </c>
    </row>
    <row r="200" spans="1:19" ht="15" x14ac:dyDescent="0.2">
      <c r="A200" s="745"/>
      <c r="B200" s="745"/>
      <c r="C200" s="748"/>
      <c r="D200" s="7" t="s">
        <v>68</v>
      </c>
      <c r="E200" s="451">
        <f>SUM(F200:Q200)</f>
        <v>177840000</v>
      </c>
      <c r="F200" s="499">
        <v>177840000</v>
      </c>
      <c r="G200" s="499"/>
      <c r="H200" s="499"/>
      <c r="I200" s="499"/>
      <c r="J200" s="499"/>
      <c r="K200" s="499"/>
      <c r="L200" s="499"/>
      <c r="M200" s="499"/>
      <c r="N200" s="499"/>
      <c r="O200" s="499"/>
      <c r="P200" s="499"/>
      <c r="Q200" s="499"/>
      <c r="R200" s="500"/>
    </row>
    <row r="201" spans="1:19" ht="15" x14ac:dyDescent="0.2">
      <c r="A201" s="745"/>
      <c r="B201" s="745"/>
      <c r="C201" s="748"/>
      <c r="D201" s="5" t="s">
        <v>69</v>
      </c>
      <c r="E201" s="452">
        <f t="shared" ref="E201:R201" si="94">E200*100/E198</f>
        <v>13.062400653883916</v>
      </c>
      <c r="F201" s="452">
        <f t="shared" si="94"/>
        <v>13.062400653883916</v>
      </c>
      <c r="G201" s="452" t="e">
        <f t="shared" si="94"/>
        <v>#DIV/0!</v>
      </c>
      <c r="H201" s="452" t="e">
        <f t="shared" si="94"/>
        <v>#DIV/0!</v>
      </c>
      <c r="I201" s="452" t="e">
        <f t="shared" si="94"/>
        <v>#DIV/0!</v>
      </c>
      <c r="J201" s="452" t="e">
        <f t="shared" si="94"/>
        <v>#DIV/0!</v>
      </c>
      <c r="K201" s="452" t="e">
        <f t="shared" si="94"/>
        <v>#DIV/0!</v>
      </c>
      <c r="L201" s="452" t="e">
        <f t="shared" si="94"/>
        <v>#DIV/0!</v>
      </c>
      <c r="M201" s="452" t="e">
        <f t="shared" si="94"/>
        <v>#DIV/0!</v>
      </c>
      <c r="N201" s="452" t="e">
        <f t="shared" si="94"/>
        <v>#DIV/0!</v>
      </c>
      <c r="O201" s="452" t="e">
        <f t="shared" si="94"/>
        <v>#DIV/0!</v>
      </c>
      <c r="P201" s="452" t="e">
        <f t="shared" si="94"/>
        <v>#DIV/0!</v>
      </c>
      <c r="Q201" s="452" t="e">
        <f t="shared" si="94"/>
        <v>#DIV/0!</v>
      </c>
      <c r="R201" s="453" t="e">
        <f t="shared" si="94"/>
        <v>#DIV/0!</v>
      </c>
    </row>
    <row r="202" spans="1:19" ht="15.75" thickBot="1" x14ac:dyDescent="0.25">
      <c r="A202" s="746"/>
      <c r="B202" s="746"/>
      <c r="C202" s="749"/>
      <c r="D202" s="6" t="s">
        <v>70</v>
      </c>
      <c r="E202" s="454">
        <f t="shared" ref="E202:R202" si="95">E200*100/E195</f>
        <v>177.84</v>
      </c>
      <c r="F202" s="454">
        <f t="shared" si="95"/>
        <v>177.84</v>
      </c>
      <c r="G202" s="454" t="e">
        <f t="shared" si="95"/>
        <v>#DIV/0!</v>
      </c>
      <c r="H202" s="454" t="e">
        <f t="shared" si="95"/>
        <v>#DIV/0!</v>
      </c>
      <c r="I202" s="454" t="e">
        <f t="shared" si="95"/>
        <v>#DIV/0!</v>
      </c>
      <c r="J202" s="454" t="e">
        <f t="shared" si="95"/>
        <v>#DIV/0!</v>
      </c>
      <c r="K202" s="454" t="e">
        <f t="shared" si="95"/>
        <v>#DIV/0!</v>
      </c>
      <c r="L202" s="454" t="e">
        <f t="shared" si="95"/>
        <v>#DIV/0!</v>
      </c>
      <c r="M202" s="454" t="e">
        <f t="shared" si="95"/>
        <v>#DIV/0!</v>
      </c>
      <c r="N202" s="454" t="e">
        <f t="shared" si="95"/>
        <v>#DIV/0!</v>
      </c>
      <c r="O202" s="454" t="e">
        <f t="shared" si="95"/>
        <v>#DIV/0!</v>
      </c>
      <c r="P202" s="454" t="e">
        <f t="shared" si="95"/>
        <v>#DIV/0!</v>
      </c>
      <c r="Q202" s="454" t="e">
        <f t="shared" si="95"/>
        <v>#DIV/0!</v>
      </c>
      <c r="R202" s="455" t="e">
        <f t="shared" si="95"/>
        <v>#DIV/0!</v>
      </c>
    </row>
    <row r="203" spans="1:19" ht="15" x14ac:dyDescent="0.2">
      <c r="A203" s="744">
        <v>25</v>
      </c>
      <c r="B203" s="744" t="str">
        <f>'PI. MP. Avance'!B131</f>
        <v>MP105080104</v>
      </c>
      <c r="C203" s="747" t="str">
        <f>'PI. MP. Avance'!C131</f>
        <v>Impulsar el sello de Equidad laboral EQUIPARES, como una estrategía departamental para la inclusión laboral de las Mujeres Vallecaucanas, en el periodo de gobierno.</v>
      </c>
      <c r="D203" s="4" t="s">
        <v>63</v>
      </c>
      <c r="E203" s="21">
        <f>SUM(F203:Q203)</f>
        <v>12000000</v>
      </c>
      <c r="F203" s="188">
        <f>IF($O$5=2016,VLOOKUP($B203,MP,24,FALSE),IF($O$5=2017,VLOOKUP($B203,MP,37,FALSE),IF($O$5=2018,VLOOKUP($B203,MP,50,FALSE),IF($O$5=2019,VLOOKUP($B203,MP,63,FALSE)," "))))</f>
        <v>12000000</v>
      </c>
      <c r="G203" s="188">
        <f>IF($O$5=2016,VLOOKUP($B203,MP,25,FALSE),IF($O$5=2017,VLOOKUP($B203,MP,38,FALSE),IF($O$5=2018,VLOOKUP($B203,MP,51,FALSE),IF($O$5=2019,VLOOKUP($B203,MP,64,FALSE)," "))))</f>
        <v>0</v>
      </c>
      <c r="H203" s="188">
        <f>IF($O$5=2016,VLOOKUP($B203,MP,26,FALSE),IF($O$5=2017,VLOOKUP($B203,MP,39,FALSE),IF($O$5=2018,VLOOKUP($B203,MP,52,FALSE),IF($O$5=2019,VLOOKUP($B203,MP,65,FALSE)," "))))</f>
        <v>0</v>
      </c>
      <c r="I203" s="188">
        <f>IF($O$5=2016,VLOOKUP($B203,MP,27,FALSE),IF($O$5=2017,VLOOKUP($B203,MP,40,FALSE),IF($O$5=2018,VLOOKUP($B203,MP,53,FALSE),IF($O$5=2019,VLOOKUP($B203,MP,66,FALSE)," "))))</f>
        <v>0</v>
      </c>
      <c r="J203" s="188">
        <f>IF($O$5=2016,VLOOKUP($B203,MP,28,FALSE),IF($O$5=2017,VLOOKUP($B203,MP,41,FALSE),IF($O$5=2018,VLOOKUP($B203,MP,54,FALSE),IF($O$5=2019,VLOOKUP($B203,MP,67,FALSE)," "))))</f>
        <v>0</v>
      </c>
      <c r="K203" s="188">
        <f>IF($O$5=2016,VLOOKUP($B203,MP,29,FALSE),IF($O$5=2017,VLOOKUP($B203,MP,42,FALSE),IF($O$5=2018,VLOOKUP($B203,MP,55,FALSE),IF($O$5=2019,VLOOKUP($B203,MP,68,FALSE)," "))))</f>
        <v>0</v>
      </c>
      <c r="L203" s="188">
        <f>IF($O$5=2016,VLOOKUP($B203,MP,30,FALSE),IF($O$5=2017,VLOOKUP($B203,MP,43,FALSE),IF($O$5=2018,VLOOKUP($B203,MP,56,FALSE),IF($O$5=2019,VLOOKUP($B203,MP,69,FALSE)," "))))</f>
        <v>0</v>
      </c>
      <c r="M203" s="188">
        <f>IF($O$5=2016,VLOOKUP($B203,MP,31,FALSE),IF($O$5=2017,VLOOKUP($B203,MP,44,FALSE),IF($O$5=2018,VLOOKUP($B203,MP,57,FALSE),IF($O$5=2019,VLOOKUP($B203,MP,70,FALSE)," "))))</f>
        <v>0</v>
      </c>
      <c r="N203" s="188">
        <f>IF($O$5=2016,VLOOKUP($B203,MP,32,FALSE),IF($O$5=2017,VLOOKUP($B203,MP,45,FALSE),IF($O$5=2018,VLOOKUP($B203,MP,58,FALSE),IF($O$5=2019,VLOOKUP($B203,MP,71,FALSE)," "))))</f>
        <v>0</v>
      </c>
      <c r="O203" s="188">
        <f>IF($O$5=2016,VLOOKUP($B203,MP,33,FALSE),IF($O$5=2017,VLOOKUP($B203,MP,46,FALSE),IF($O$5=2018,VLOOKUP($B203,MP,59,FALSE),IF($O$5=2019,VLOOKUP($B203,MP,72,FALSE)," "))))</f>
        <v>0</v>
      </c>
      <c r="P203" s="188">
        <f>IF($O$5=2016,VLOOKUP($B203,MP,34,FALSE),IF($O$5=2017,VLOOKUP($B203,MP,47,FALSE),IF($O$5=2018,VLOOKUP($B203,MP,60,FALSE),IF($O$5=2019,VLOOKUP($B203,MP,73,FALSE)," "))))</f>
        <v>0</v>
      </c>
      <c r="Q203" s="188">
        <f>IF($O$5=2016,VLOOKUP($B203,MP,35,FALSE),IF($O$5=2017,VLOOKUP($B203,MP,48,FALSE),IF($O$5=2018,VLOOKUP($B203,MP,61,FALSE),IF($O$5=2019,VLOOKUP($B203,MP,74,FALSE)," "))))</f>
        <v>0</v>
      </c>
      <c r="R203" s="22"/>
    </row>
    <row r="204" spans="1:19" ht="15" x14ac:dyDescent="0.2">
      <c r="A204" s="745"/>
      <c r="B204" s="745"/>
      <c r="C204" s="748"/>
      <c r="D204" s="8" t="s">
        <v>64</v>
      </c>
      <c r="E204" s="451">
        <f>SUM(F204:Q204)</f>
        <v>12000000</v>
      </c>
      <c r="F204" s="612">
        <v>12000000</v>
      </c>
      <c r="G204" s="612"/>
      <c r="H204" s="612"/>
      <c r="I204" s="612"/>
      <c r="J204" s="612"/>
      <c r="K204" s="612"/>
      <c r="L204" s="612"/>
      <c r="M204" s="612"/>
      <c r="N204" s="612"/>
      <c r="O204" s="612"/>
      <c r="P204" s="612"/>
      <c r="Q204" s="612"/>
      <c r="R204" s="613"/>
      <c r="S204" s="501"/>
    </row>
    <row r="205" spans="1:19" ht="15" x14ac:dyDescent="0.2">
      <c r="A205" s="745"/>
      <c r="B205" s="745"/>
      <c r="C205" s="748"/>
      <c r="D205" s="5" t="s">
        <v>65</v>
      </c>
      <c r="E205" s="452">
        <f t="shared" ref="E205:R205" si="96">E204*100/E203</f>
        <v>100</v>
      </c>
      <c r="F205" s="452">
        <f t="shared" si="96"/>
        <v>100</v>
      </c>
      <c r="G205" s="452" t="e">
        <f t="shared" si="96"/>
        <v>#DIV/0!</v>
      </c>
      <c r="H205" s="452" t="e">
        <f t="shared" si="96"/>
        <v>#DIV/0!</v>
      </c>
      <c r="I205" s="452" t="e">
        <f t="shared" si="96"/>
        <v>#DIV/0!</v>
      </c>
      <c r="J205" s="452" t="e">
        <f t="shared" si="96"/>
        <v>#DIV/0!</v>
      </c>
      <c r="K205" s="452" t="e">
        <f t="shared" si="96"/>
        <v>#DIV/0!</v>
      </c>
      <c r="L205" s="452" t="e">
        <f t="shared" si="96"/>
        <v>#DIV/0!</v>
      </c>
      <c r="M205" s="452" t="e">
        <f t="shared" si="96"/>
        <v>#DIV/0!</v>
      </c>
      <c r="N205" s="452" t="e">
        <f t="shared" si="96"/>
        <v>#DIV/0!</v>
      </c>
      <c r="O205" s="452" t="e">
        <f t="shared" si="96"/>
        <v>#DIV/0!</v>
      </c>
      <c r="P205" s="452" t="e">
        <f t="shared" si="96"/>
        <v>#DIV/0!</v>
      </c>
      <c r="Q205" s="452" t="e">
        <f t="shared" si="96"/>
        <v>#DIV/0!</v>
      </c>
      <c r="R205" s="453" t="e">
        <f t="shared" si="96"/>
        <v>#DIV/0!</v>
      </c>
    </row>
    <row r="206" spans="1:19" ht="15" x14ac:dyDescent="0.2">
      <c r="A206" s="745"/>
      <c r="B206" s="745"/>
      <c r="C206" s="748"/>
      <c r="D206" s="8" t="s">
        <v>66</v>
      </c>
      <c r="E206" s="451">
        <f>SUM(F206:Q206)</f>
        <v>42000000</v>
      </c>
      <c r="F206" s="499">
        <v>42000000</v>
      </c>
      <c r="G206" s="499"/>
      <c r="H206" s="499"/>
      <c r="I206" s="499"/>
      <c r="J206" s="499"/>
      <c r="K206" s="499"/>
      <c r="L206" s="499"/>
      <c r="M206" s="499"/>
      <c r="N206" s="499"/>
      <c r="O206" s="499"/>
      <c r="P206" s="499"/>
      <c r="Q206" s="499"/>
      <c r="R206" s="500"/>
    </row>
    <row r="207" spans="1:19" ht="15" x14ac:dyDescent="0.2">
      <c r="A207" s="745"/>
      <c r="B207" s="745"/>
      <c r="C207" s="748"/>
      <c r="D207" s="5" t="s">
        <v>67</v>
      </c>
      <c r="E207" s="452">
        <f t="shared" ref="E207:R207" si="97">E206*100/E203</f>
        <v>350</v>
      </c>
      <c r="F207" s="452">
        <f t="shared" si="97"/>
        <v>350</v>
      </c>
      <c r="G207" s="452" t="e">
        <f t="shared" si="97"/>
        <v>#DIV/0!</v>
      </c>
      <c r="H207" s="452" t="e">
        <f t="shared" si="97"/>
        <v>#DIV/0!</v>
      </c>
      <c r="I207" s="452" t="e">
        <f t="shared" si="97"/>
        <v>#DIV/0!</v>
      </c>
      <c r="J207" s="452" t="e">
        <f t="shared" si="97"/>
        <v>#DIV/0!</v>
      </c>
      <c r="K207" s="452" t="e">
        <f t="shared" si="97"/>
        <v>#DIV/0!</v>
      </c>
      <c r="L207" s="452" t="e">
        <f t="shared" si="97"/>
        <v>#DIV/0!</v>
      </c>
      <c r="M207" s="452" t="e">
        <f t="shared" si="97"/>
        <v>#DIV/0!</v>
      </c>
      <c r="N207" s="452" t="e">
        <f t="shared" si="97"/>
        <v>#DIV/0!</v>
      </c>
      <c r="O207" s="452" t="e">
        <f t="shared" si="97"/>
        <v>#DIV/0!</v>
      </c>
      <c r="P207" s="452" t="e">
        <f t="shared" si="97"/>
        <v>#DIV/0!</v>
      </c>
      <c r="Q207" s="452" t="e">
        <f t="shared" si="97"/>
        <v>#DIV/0!</v>
      </c>
      <c r="R207" s="453" t="e">
        <f t="shared" si="97"/>
        <v>#DIV/0!</v>
      </c>
    </row>
    <row r="208" spans="1:19" ht="15" x14ac:dyDescent="0.2">
      <c r="A208" s="745"/>
      <c r="B208" s="745"/>
      <c r="C208" s="748"/>
      <c r="D208" s="7" t="s">
        <v>68</v>
      </c>
      <c r="E208" s="451">
        <f>SUM(F208:Q208)</f>
        <v>37200000</v>
      </c>
      <c r="F208" s="499">
        <v>37200000</v>
      </c>
      <c r="G208" s="499"/>
      <c r="H208" s="499"/>
      <c r="I208" s="499"/>
      <c r="J208" s="499"/>
      <c r="K208" s="499"/>
      <c r="L208" s="499"/>
      <c r="M208" s="499"/>
      <c r="N208" s="499"/>
      <c r="O208" s="499"/>
      <c r="P208" s="499"/>
      <c r="Q208" s="499"/>
      <c r="R208" s="500"/>
    </row>
    <row r="209" spans="1:18" ht="15" x14ac:dyDescent="0.2">
      <c r="A209" s="745"/>
      <c r="B209" s="745"/>
      <c r="C209" s="748"/>
      <c r="D209" s="5" t="s">
        <v>69</v>
      </c>
      <c r="E209" s="452">
        <f t="shared" ref="E209:R209" si="98">E208*100/E206</f>
        <v>88.571428571428569</v>
      </c>
      <c r="F209" s="452">
        <f t="shared" si="98"/>
        <v>88.571428571428569</v>
      </c>
      <c r="G209" s="452" t="e">
        <f t="shared" si="98"/>
        <v>#DIV/0!</v>
      </c>
      <c r="H209" s="452" t="e">
        <f t="shared" si="98"/>
        <v>#DIV/0!</v>
      </c>
      <c r="I209" s="452" t="e">
        <f t="shared" si="98"/>
        <v>#DIV/0!</v>
      </c>
      <c r="J209" s="452" t="e">
        <f t="shared" si="98"/>
        <v>#DIV/0!</v>
      </c>
      <c r="K209" s="452" t="e">
        <f t="shared" si="98"/>
        <v>#DIV/0!</v>
      </c>
      <c r="L209" s="452" t="e">
        <f t="shared" si="98"/>
        <v>#DIV/0!</v>
      </c>
      <c r="M209" s="452" t="e">
        <f t="shared" si="98"/>
        <v>#DIV/0!</v>
      </c>
      <c r="N209" s="452" t="e">
        <f t="shared" si="98"/>
        <v>#DIV/0!</v>
      </c>
      <c r="O209" s="452" t="e">
        <f t="shared" si="98"/>
        <v>#DIV/0!</v>
      </c>
      <c r="P209" s="452" t="e">
        <f t="shared" si="98"/>
        <v>#DIV/0!</v>
      </c>
      <c r="Q209" s="452" t="e">
        <f t="shared" si="98"/>
        <v>#DIV/0!</v>
      </c>
      <c r="R209" s="453" t="e">
        <f t="shared" si="98"/>
        <v>#DIV/0!</v>
      </c>
    </row>
    <row r="210" spans="1:18" ht="15.75" thickBot="1" x14ac:dyDescent="0.25">
      <c r="A210" s="746"/>
      <c r="B210" s="746"/>
      <c r="C210" s="749"/>
      <c r="D210" s="6" t="s">
        <v>70</v>
      </c>
      <c r="E210" s="454">
        <f t="shared" ref="E210:R210" si="99">E208*100/E203</f>
        <v>310</v>
      </c>
      <c r="F210" s="454">
        <f t="shared" si="99"/>
        <v>310</v>
      </c>
      <c r="G210" s="454" t="e">
        <f t="shared" si="99"/>
        <v>#DIV/0!</v>
      </c>
      <c r="H210" s="454" t="e">
        <f t="shared" si="99"/>
        <v>#DIV/0!</v>
      </c>
      <c r="I210" s="454" t="e">
        <f t="shared" si="99"/>
        <v>#DIV/0!</v>
      </c>
      <c r="J210" s="454" t="e">
        <f t="shared" si="99"/>
        <v>#DIV/0!</v>
      </c>
      <c r="K210" s="454" t="e">
        <f t="shared" si="99"/>
        <v>#DIV/0!</v>
      </c>
      <c r="L210" s="454" t="e">
        <f t="shared" si="99"/>
        <v>#DIV/0!</v>
      </c>
      <c r="M210" s="454" t="e">
        <f t="shared" si="99"/>
        <v>#DIV/0!</v>
      </c>
      <c r="N210" s="454" t="e">
        <f t="shared" si="99"/>
        <v>#DIV/0!</v>
      </c>
      <c r="O210" s="454" t="e">
        <f t="shared" si="99"/>
        <v>#DIV/0!</v>
      </c>
      <c r="P210" s="454" t="e">
        <f t="shared" si="99"/>
        <v>#DIV/0!</v>
      </c>
      <c r="Q210" s="454" t="e">
        <f t="shared" si="99"/>
        <v>#DIV/0!</v>
      </c>
      <c r="R210" s="455" t="e">
        <f t="shared" si="99"/>
        <v>#DIV/0!</v>
      </c>
    </row>
    <row r="211" spans="1:18" ht="15" x14ac:dyDescent="0.2">
      <c r="A211" s="744">
        <v>26</v>
      </c>
      <c r="B211" s="744" t="str">
        <f>'PI. MP. Avance'!B136</f>
        <v>MP105020301</v>
      </c>
      <c r="C211" s="747" t="str">
        <f>'PI. MP. Avance'!C136</f>
        <v>Socializar en el 100% de los Municipios del Departamento la Política Pública de Mujer y la Normatividad que protege sus derechos , en el periodo de Gobierno.</v>
      </c>
      <c r="D211" s="4" t="s">
        <v>63</v>
      </c>
      <c r="E211" s="21">
        <f>SUM(F211:Q211)</f>
        <v>0</v>
      </c>
      <c r="F211" s="188"/>
      <c r="G211" s="188">
        <f>IF($O$5=2016,VLOOKUP($B211,MP,25,FALSE),IF($O$5=2017,VLOOKUP($B211,MP,38,FALSE),IF($O$5=2018,VLOOKUP($B211,MP,51,FALSE),IF($O$5=2019,VLOOKUP($B211,MP,64,FALSE)," "))))</f>
        <v>0</v>
      </c>
      <c r="H211" s="188">
        <f>IF($O$5=2016,VLOOKUP($B211,MP,26,FALSE),IF($O$5=2017,VLOOKUP($B211,MP,39,FALSE),IF($O$5=2018,VLOOKUP($B211,MP,52,FALSE),IF($O$5=2019,VLOOKUP($B211,MP,65,FALSE)," "))))</f>
        <v>0</v>
      </c>
      <c r="I211" s="188">
        <f>IF($O$5=2016,VLOOKUP($B211,MP,27,FALSE),IF($O$5=2017,VLOOKUP($B211,MP,40,FALSE),IF($O$5=2018,VLOOKUP($B211,MP,53,FALSE),IF($O$5=2019,VLOOKUP($B211,MP,66,FALSE)," "))))</f>
        <v>0</v>
      </c>
      <c r="J211" s="188">
        <f>IF($O$5=2016,VLOOKUP($B211,MP,28,FALSE),IF($O$5=2017,VLOOKUP($B211,MP,41,FALSE),IF($O$5=2018,VLOOKUP($B211,MP,54,FALSE),IF($O$5=2019,VLOOKUP($B211,MP,67,FALSE)," "))))</f>
        <v>0</v>
      </c>
      <c r="K211" s="188">
        <f>IF($O$5=2016,VLOOKUP($B211,MP,29,FALSE),IF($O$5=2017,VLOOKUP($B211,MP,42,FALSE),IF($O$5=2018,VLOOKUP($B211,MP,55,FALSE),IF($O$5=2019,VLOOKUP($B211,MP,68,FALSE)," "))))</f>
        <v>0</v>
      </c>
      <c r="L211" s="188">
        <f>IF($O$5=2016,VLOOKUP($B211,MP,30,FALSE),IF($O$5=2017,VLOOKUP($B211,MP,43,FALSE),IF($O$5=2018,VLOOKUP($B211,MP,56,FALSE),IF($O$5=2019,VLOOKUP($B211,MP,69,FALSE)," "))))</f>
        <v>0</v>
      </c>
      <c r="M211" s="188">
        <f>IF($O$5=2016,VLOOKUP($B211,MP,31,FALSE),IF($O$5=2017,VLOOKUP($B211,MP,44,FALSE),IF($O$5=2018,VLOOKUP($B211,MP,57,FALSE),IF($O$5=2019,VLOOKUP($B211,MP,70,FALSE)," "))))</f>
        <v>0</v>
      </c>
      <c r="N211" s="188">
        <f>IF($O$5=2016,VLOOKUP($B211,MP,32,FALSE),IF($O$5=2017,VLOOKUP($B211,MP,45,FALSE),IF($O$5=2018,VLOOKUP($B211,MP,58,FALSE),IF($O$5=2019,VLOOKUP($B211,MP,71,FALSE)," "))))</f>
        <v>0</v>
      </c>
      <c r="O211" s="188">
        <f>IF($O$5=2016,VLOOKUP($B211,MP,33,FALSE),IF($O$5=2017,VLOOKUP($B211,MP,46,FALSE),IF($O$5=2018,VLOOKUP($B211,MP,59,FALSE),IF($O$5=2019,VLOOKUP($B211,MP,72,FALSE)," "))))</f>
        <v>0</v>
      </c>
      <c r="P211" s="188">
        <f>IF($O$5=2016,VLOOKUP($B211,MP,34,FALSE),IF($O$5=2017,VLOOKUP($B211,MP,47,FALSE),IF($O$5=2018,VLOOKUP($B211,MP,60,FALSE),IF($O$5=2019,VLOOKUP($B211,MP,73,FALSE)," "))))</f>
        <v>0</v>
      </c>
      <c r="Q211" s="188">
        <f>IF($O$5=2016,VLOOKUP($B211,MP,35,FALSE),IF($O$5=2017,VLOOKUP($B211,MP,48,FALSE),IF($O$5=2018,VLOOKUP($B211,MP,61,FALSE),IF($O$5=2019,VLOOKUP($B211,MP,74,FALSE)," "))))</f>
        <v>0</v>
      </c>
      <c r="R211" s="22"/>
    </row>
    <row r="212" spans="1:18" ht="15" x14ac:dyDescent="0.2">
      <c r="A212" s="745"/>
      <c r="B212" s="745"/>
      <c r="C212" s="748"/>
      <c r="D212" s="8" t="s">
        <v>64</v>
      </c>
      <c r="E212" s="451">
        <f>SUM(F212:Q212)</f>
        <v>0</v>
      </c>
      <c r="F212" s="614">
        <v>0</v>
      </c>
      <c r="G212" s="612"/>
      <c r="H212" s="612"/>
      <c r="I212" s="612"/>
      <c r="J212" s="612"/>
      <c r="K212" s="612"/>
      <c r="L212" s="612"/>
      <c r="M212" s="612"/>
      <c r="N212" s="612"/>
      <c r="O212" s="612"/>
      <c r="P212" s="612"/>
      <c r="Q212" s="612"/>
      <c r="R212" s="613">
        <v>1230000000</v>
      </c>
    </row>
    <row r="213" spans="1:18" ht="15" x14ac:dyDescent="0.2">
      <c r="A213" s="745"/>
      <c r="B213" s="745"/>
      <c r="C213" s="748"/>
      <c r="D213" s="5" t="s">
        <v>65</v>
      </c>
      <c r="E213" s="452" t="e">
        <f t="shared" ref="E213:R213" si="100">E212*100/E211</f>
        <v>#DIV/0!</v>
      </c>
      <c r="F213" s="452" t="e">
        <f>J212*100/F211</f>
        <v>#DIV/0!</v>
      </c>
      <c r="G213" s="452" t="e">
        <f t="shared" si="100"/>
        <v>#DIV/0!</v>
      </c>
      <c r="H213" s="452" t="e">
        <f t="shared" si="100"/>
        <v>#DIV/0!</v>
      </c>
      <c r="I213" s="452" t="e">
        <f t="shared" si="100"/>
        <v>#DIV/0!</v>
      </c>
      <c r="J213" s="452" t="e">
        <f>#REF!*100/J211</f>
        <v>#REF!</v>
      </c>
      <c r="K213" s="452" t="e">
        <f t="shared" si="100"/>
        <v>#DIV/0!</v>
      </c>
      <c r="L213" s="452" t="e">
        <f t="shared" si="100"/>
        <v>#DIV/0!</v>
      </c>
      <c r="M213" s="452" t="e">
        <f t="shared" si="100"/>
        <v>#DIV/0!</v>
      </c>
      <c r="N213" s="452" t="e">
        <f t="shared" si="100"/>
        <v>#DIV/0!</v>
      </c>
      <c r="O213" s="452" t="e">
        <f t="shared" si="100"/>
        <v>#DIV/0!</v>
      </c>
      <c r="P213" s="452" t="e">
        <f t="shared" si="100"/>
        <v>#DIV/0!</v>
      </c>
      <c r="Q213" s="452" t="e">
        <f t="shared" si="100"/>
        <v>#DIV/0!</v>
      </c>
      <c r="R213" s="453" t="e">
        <f t="shared" si="100"/>
        <v>#DIV/0!</v>
      </c>
    </row>
    <row r="214" spans="1:18" ht="15" x14ac:dyDescent="0.2">
      <c r="A214" s="745"/>
      <c r="B214" s="745"/>
      <c r="C214" s="748"/>
      <c r="D214" s="8" t="s">
        <v>66</v>
      </c>
      <c r="E214" s="451">
        <f>SUM(F214:Q214)</f>
        <v>43050000</v>
      </c>
      <c r="F214" s="499">
        <v>43050000</v>
      </c>
      <c r="G214" s="499"/>
      <c r="H214" s="499"/>
      <c r="I214" s="499"/>
      <c r="J214" s="499"/>
      <c r="K214" s="499"/>
      <c r="L214" s="499"/>
      <c r="M214" s="499"/>
      <c r="N214" s="499"/>
      <c r="O214" s="499"/>
      <c r="P214" s="499"/>
      <c r="Q214" s="499"/>
      <c r="R214" s="500">
        <v>1230000000</v>
      </c>
    </row>
    <row r="215" spans="1:18" ht="15" x14ac:dyDescent="0.2">
      <c r="A215" s="745"/>
      <c r="B215" s="745"/>
      <c r="C215" s="748"/>
      <c r="D215" s="5" t="s">
        <v>67</v>
      </c>
      <c r="E215" s="452" t="e">
        <f t="shared" ref="E215:R215" si="101">E214*100/E211</f>
        <v>#DIV/0!</v>
      </c>
      <c r="F215" s="452" t="e">
        <f>J214*100/F211</f>
        <v>#DIV/0!</v>
      </c>
      <c r="G215" s="452" t="e">
        <f t="shared" si="101"/>
        <v>#DIV/0!</v>
      </c>
      <c r="H215" s="452" t="e">
        <f t="shared" si="101"/>
        <v>#DIV/0!</v>
      </c>
      <c r="I215" s="452" t="e">
        <f t="shared" si="101"/>
        <v>#DIV/0!</v>
      </c>
      <c r="J215" s="452" t="e">
        <f>#REF!*100/J211</f>
        <v>#REF!</v>
      </c>
      <c r="K215" s="452" t="e">
        <f t="shared" si="101"/>
        <v>#DIV/0!</v>
      </c>
      <c r="L215" s="452" t="e">
        <f t="shared" si="101"/>
        <v>#DIV/0!</v>
      </c>
      <c r="M215" s="452" t="e">
        <f t="shared" si="101"/>
        <v>#DIV/0!</v>
      </c>
      <c r="N215" s="452" t="e">
        <f t="shared" si="101"/>
        <v>#DIV/0!</v>
      </c>
      <c r="O215" s="452" t="e">
        <f t="shared" si="101"/>
        <v>#DIV/0!</v>
      </c>
      <c r="P215" s="452" t="e">
        <f t="shared" si="101"/>
        <v>#DIV/0!</v>
      </c>
      <c r="Q215" s="452" t="e">
        <f t="shared" si="101"/>
        <v>#DIV/0!</v>
      </c>
      <c r="R215" s="453" t="e">
        <f t="shared" si="101"/>
        <v>#DIV/0!</v>
      </c>
    </row>
    <row r="216" spans="1:18" ht="15" x14ac:dyDescent="0.2">
      <c r="A216" s="745"/>
      <c r="B216" s="745"/>
      <c r="C216" s="748"/>
      <c r="D216" s="7" t="s">
        <v>68</v>
      </c>
      <c r="E216" s="451">
        <f>SUM(F216:Q216)</f>
        <v>21525000</v>
      </c>
      <c r="F216" s="608">
        <v>21525000</v>
      </c>
      <c r="G216" s="499"/>
      <c r="H216" s="499"/>
      <c r="I216" s="499"/>
      <c r="J216" s="499"/>
      <c r="K216" s="499"/>
      <c r="L216" s="499"/>
      <c r="M216" s="499"/>
      <c r="N216" s="499"/>
      <c r="O216" s="499"/>
      <c r="P216" s="499"/>
      <c r="Q216" s="499"/>
      <c r="R216" s="500">
        <v>1230000000</v>
      </c>
    </row>
    <row r="217" spans="1:18" ht="15" x14ac:dyDescent="0.2">
      <c r="A217" s="745"/>
      <c r="B217" s="745"/>
      <c r="C217" s="748"/>
      <c r="D217" s="5" t="s">
        <v>69</v>
      </c>
      <c r="E217" s="452">
        <f t="shared" ref="E217:R217" si="102">E216*100/E214</f>
        <v>50</v>
      </c>
      <c r="F217" s="452" t="e">
        <f>J216*100/J214</f>
        <v>#DIV/0!</v>
      </c>
      <c r="G217" s="452" t="e">
        <f t="shared" si="102"/>
        <v>#DIV/0!</v>
      </c>
      <c r="H217" s="452" t="e">
        <f t="shared" si="102"/>
        <v>#DIV/0!</v>
      </c>
      <c r="I217" s="452" t="e">
        <f t="shared" si="102"/>
        <v>#DIV/0!</v>
      </c>
      <c r="J217" s="452" t="e">
        <f>#REF!*100/#REF!</f>
        <v>#REF!</v>
      </c>
      <c r="K217" s="452" t="e">
        <f t="shared" si="102"/>
        <v>#DIV/0!</v>
      </c>
      <c r="L217" s="452" t="e">
        <f t="shared" si="102"/>
        <v>#DIV/0!</v>
      </c>
      <c r="M217" s="452" t="e">
        <f t="shared" si="102"/>
        <v>#DIV/0!</v>
      </c>
      <c r="N217" s="452" t="e">
        <f t="shared" si="102"/>
        <v>#DIV/0!</v>
      </c>
      <c r="O217" s="452" t="e">
        <f t="shared" si="102"/>
        <v>#DIV/0!</v>
      </c>
      <c r="P217" s="452" t="e">
        <f t="shared" si="102"/>
        <v>#DIV/0!</v>
      </c>
      <c r="Q217" s="452" t="e">
        <f t="shared" si="102"/>
        <v>#DIV/0!</v>
      </c>
      <c r="R217" s="453">
        <f t="shared" si="102"/>
        <v>100</v>
      </c>
    </row>
    <row r="218" spans="1:18" ht="15.75" thickBot="1" x14ac:dyDescent="0.25">
      <c r="A218" s="746"/>
      <c r="B218" s="746"/>
      <c r="C218" s="749"/>
      <c r="D218" s="6" t="s">
        <v>70</v>
      </c>
      <c r="E218" s="454" t="e">
        <f t="shared" ref="E218:R218" si="103">E216*100/E211</f>
        <v>#DIV/0!</v>
      </c>
      <c r="F218" s="454" t="e">
        <f>J216*100/F211</f>
        <v>#DIV/0!</v>
      </c>
      <c r="G218" s="454" t="e">
        <f t="shared" si="103"/>
        <v>#DIV/0!</v>
      </c>
      <c r="H218" s="454" t="e">
        <f t="shared" si="103"/>
        <v>#DIV/0!</v>
      </c>
      <c r="I218" s="454" t="e">
        <f t="shared" si="103"/>
        <v>#DIV/0!</v>
      </c>
      <c r="J218" s="454" t="e">
        <f>#REF!*100/J211</f>
        <v>#REF!</v>
      </c>
      <c r="K218" s="454" t="e">
        <f t="shared" si="103"/>
        <v>#DIV/0!</v>
      </c>
      <c r="L218" s="454" t="e">
        <f t="shared" si="103"/>
        <v>#DIV/0!</v>
      </c>
      <c r="M218" s="454" t="e">
        <f t="shared" si="103"/>
        <v>#DIV/0!</v>
      </c>
      <c r="N218" s="454" t="e">
        <f t="shared" si="103"/>
        <v>#DIV/0!</v>
      </c>
      <c r="O218" s="454" t="e">
        <f t="shared" si="103"/>
        <v>#DIV/0!</v>
      </c>
      <c r="P218" s="454" t="e">
        <f t="shared" si="103"/>
        <v>#DIV/0!</v>
      </c>
      <c r="Q218" s="454" t="e">
        <f t="shared" si="103"/>
        <v>#DIV/0!</v>
      </c>
      <c r="R218" s="455" t="e">
        <f t="shared" si="103"/>
        <v>#DIV/0!</v>
      </c>
    </row>
    <row r="219" spans="1:18" ht="15" x14ac:dyDescent="0.2">
      <c r="A219" s="744">
        <v>27</v>
      </c>
      <c r="B219" s="744" t="str">
        <f>'PI. MP. Avance'!B141</f>
        <v>MP307050201</v>
      </c>
      <c r="C219" s="747" t="str">
        <f>'PI. MP. Avance'!C141</f>
        <v>Crear, en el marco de las Organizaciones de mujeres , Una (1) RED de mujeres protagonista en los escenarios de PAZ y posconflicto, en el cuatrienio</v>
      </c>
      <c r="D219" s="4" t="s">
        <v>63</v>
      </c>
      <c r="E219" s="21">
        <f>SUM(F219:Q219)</f>
        <v>455000000</v>
      </c>
      <c r="F219" s="188">
        <f>IF($O$5=2016,VLOOKUP($B219,MP,24,FALSE),IF($O$5=2017,VLOOKUP($B219,MP,37,FALSE),IF($O$5=2018,VLOOKUP($B219,MP,50,FALSE),IF($O$5=2019,VLOOKUP($B219,MP,63,FALSE)," "))))</f>
        <v>455000000</v>
      </c>
      <c r="G219" s="188">
        <f>IF($O$5=2016,VLOOKUP($B219,MP,25,FALSE),IF($O$5=2017,VLOOKUP($B219,MP,38,FALSE),IF($O$5=2018,VLOOKUP($B219,MP,51,FALSE),IF($O$5=2019,VLOOKUP($B219,MP,64,FALSE)," "))))</f>
        <v>0</v>
      </c>
      <c r="H219" s="188">
        <f>IF($O$5=2016,VLOOKUP($B219,MP,26,FALSE),IF($O$5=2017,VLOOKUP($B219,MP,39,FALSE),IF($O$5=2018,VLOOKUP($B219,MP,52,FALSE),IF($O$5=2019,VLOOKUP($B219,MP,65,FALSE)," "))))</f>
        <v>0</v>
      </c>
      <c r="I219" s="188">
        <f>IF($O$5=2016,VLOOKUP($B219,MP,27,FALSE),IF($O$5=2017,VLOOKUP($B219,MP,40,FALSE),IF($O$5=2018,VLOOKUP($B219,MP,53,FALSE),IF($O$5=2019,VLOOKUP($B219,MP,66,FALSE)," "))))</f>
        <v>0</v>
      </c>
      <c r="J219" s="188">
        <f>IF($O$5=2016,VLOOKUP($B219,MP,28,FALSE),IF($O$5=2017,VLOOKUP($B219,MP,41,FALSE),IF($O$5=2018,VLOOKUP($B219,MP,54,FALSE),IF($O$5=2019,VLOOKUP($B219,MP,67,FALSE)," "))))</f>
        <v>0</v>
      </c>
      <c r="K219" s="188">
        <f>IF($O$5=2016,VLOOKUP($B219,MP,29,FALSE),IF($O$5=2017,VLOOKUP($B219,MP,42,FALSE),IF($O$5=2018,VLOOKUP($B219,MP,55,FALSE),IF($O$5=2019,VLOOKUP($B219,MP,68,FALSE)," "))))</f>
        <v>0</v>
      </c>
      <c r="L219" s="188">
        <f>IF($O$5=2016,VLOOKUP($B219,MP,30,FALSE),IF($O$5=2017,VLOOKUP($B219,MP,43,FALSE),IF($O$5=2018,VLOOKUP($B219,MP,56,FALSE),IF($O$5=2019,VLOOKUP($B219,MP,69,FALSE)," "))))</f>
        <v>0</v>
      </c>
      <c r="M219" s="188">
        <f>IF($O$5=2016,VLOOKUP($B219,MP,31,FALSE),IF($O$5=2017,VLOOKUP($B219,MP,44,FALSE),IF($O$5=2018,VLOOKUP($B219,MP,57,FALSE),IF($O$5=2019,VLOOKUP($B219,MP,70,FALSE)," "))))</f>
        <v>0</v>
      </c>
      <c r="N219" s="188">
        <f>IF($O$5=2016,VLOOKUP($B219,MP,32,FALSE),IF($O$5=2017,VLOOKUP($B219,MP,45,FALSE),IF($O$5=2018,VLOOKUP($B219,MP,58,FALSE),IF($O$5=2019,VLOOKUP($B219,MP,71,FALSE)," "))))</f>
        <v>0</v>
      </c>
      <c r="O219" s="188">
        <f>IF($O$5=2016,VLOOKUP($B219,MP,33,FALSE),IF($O$5=2017,VLOOKUP($B219,MP,46,FALSE),IF($O$5=2018,VLOOKUP($B219,MP,59,FALSE),IF($O$5=2019,VLOOKUP($B219,MP,72,FALSE)," "))))</f>
        <v>0</v>
      </c>
      <c r="P219" s="188">
        <f>IF($O$5=2016,VLOOKUP($B219,MP,34,FALSE),IF($O$5=2017,VLOOKUP($B219,MP,47,FALSE),IF($O$5=2018,VLOOKUP($B219,MP,60,FALSE),IF($O$5=2019,VLOOKUP($B219,MP,73,FALSE)," "))))</f>
        <v>0</v>
      </c>
      <c r="Q219" s="188">
        <f>IF($O$5=2016,VLOOKUP($B219,MP,35,FALSE),IF($O$5=2017,VLOOKUP($B219,MP,48,FALSE),IF($O$5=2018,VLOOKUP($B219,MP,61,FALSE),IF($O$5=2019,VLOOKUP($B219,MP,74,FALSE)," "))))</f>
        <v>0</v>
      </c>
      <c r="R219" s="22"/>
    </row>
    <row r="220" spans="1:18" ht="15" x14ac:dyDescent="0.2">
      <c r="A220" s="745"/>
      <c r="B220" s="745"/>
      <c r="C220" s="748"/>
      <c r="D220" s="8" t="s">
        <v>64</v>
      </c>
      <c r="E220" s="451">
        <f>SUM(F220:Q220)</f>
        <v>455000000</v>
      </c>
      <c r="F220" s="612">
        <v>455000000</v>
      </c>
      <c r="G220" s="612"/>
      <c r="H220" s="612"/>
      <c r="I220" s="612"/>
      <c r="J220" s="612"/>
      <c r="K220" s="612"/>
      <c r="L220" s="612"/>
      <c r="M220" s="612"/>
      <c r="N220" s="612"/>
      <c r="O220" s="612"/>
      <c r="P220" s="612"/>
      <c r="Q220" s="612"/>
      <c r="R220" s="613"/>
    </row>
    <row r="221" spans="1:18" ht="15" x14ac:dyDescent="0.2">
      <c r="A221" s="745"/>
      <c r="B221" s="745"/>
      <c r="C221" s="748"/>
      <c r="D221" s="5" t="s">
        <v>65</v>
      </c>
      <c r="E221" s="452">
        <f t="shared" ref="E221:R221" si="104">E220*100/E219</f>
        <v>100</v>
      </c>
      <c r="F221" s="452">
        <f t="shared" si="104"/>
        <v>100</v>
      </c>
      <c r="G221" s="452" t="e">
        <f t="shared" si="104"/>
        <v>#DIV/0!</v>
      </c>
      <c r="H221" s="452" t="e">
        <f t="shared" si="104"/>
        <v>#DIV/0!</v>
      </c>
      <c r="I221" s="452" t="e">
        <f t="shared" si="104"/>
        <v>#DIV/0!</v>
      </c>
      <c r="J221" s="452" t="e">
        <f t="shared" si="104"/>
        <v>#DIV/0!</v>
      </c>
      <c r="K221" s="452" t="e">
        <f t="shared" si="104"/>
        <v>#DIV/0!</v>
      </c>
      <c r="L221" s="452" t="e">
        <f t="shared" si="104"/>
        <v>#DIV/0!</v>
      </c>
      <c r="M221" s="452" t="e">
        <f t="shared" si="104"/>
        <v>#DIV/0!</v>
      </c>
      <c r="N221" s="452" t="e">
        <f t="shared" si="104"/>
        <v>#DIV/0!</v>
      </c>
      <c r="O221" s="452" t="e">
        <f t="shared" si="104"/>
        <v>#DIV/0!</v>
      </c>
      <c r="P221" s="452" t="e">
        <f t="shared" si="104"/>
        <v>#DIV/0!</v>
      </c>
      <c r="Q221" s="452" t="e">
        <f t="shared" si="104"/>
        <v>#DIV/0!</v>
      </c>
      <c r="R221" s="453" t="e">
        <f t="shared" si="104"/>
        <v>#DIV/0!</v>
      </c>
    </row>
    <row r="222" spans="1:18" ht="15" x14ac:dyDescent="0.2">
      <c r="A222" s="745"/>
      <c r="B222" s="745"/>
      <c r="C222" s="748"/>
      <c r="D222" s="8" t="s">
        <v>66</v>
      </c>
      <c r="E222" s="451">
        <f>SUM(F222:Q222)</f>
        <v>455000000</v>
      </c>
      <c r="F222" s="499">
        <v>455000000</v>
      </c>
      <c r="G222" s="499"/>
      <c r="H222" s="499"/>
      <c r="I222" s="499"/>
      <c r="J222" s="499"/>
      <c r="K222" s="499"/>
      <c r="L222" s="499"/>
      <c r="M222" s="499"/>
      <c r="N222" s="499"/>
      <c r="O222" s="499"/>
      <c r="P222" s="499"/>
      <c r="Q222" s="499"/>
      <c r="R222" s="500"/>
    </row>
    <row r="223" spans="1:18" ht="15" x14ac:dyDescent="0.2">
      <c r="A223" s="745"/>
      <c r="B223" s="745"/>
      <c r="C223" s="748"/>
      <c r="D223" s="5" t="s">
        <v>67</v>
      </c>
      <c r="E223" s="452">
        <f t="shared" ref="E223:R223" si="105">E222*100/E219</f>
        <v>100</v>
      </c>
      <c r="F223" s="452">
        <f t="shared" si="105"/>
        <v>100</v>
      </c>
      <c r="G223" s="452" t="e">
        <f t="shared" si="105"/>
        <v>#DIV/0!</v>
      </c>
      <c r="H223" s="452" t="e">
        <f t="shared" si="105"/>
        <v>#DIV/0!</v>
      </c>
      <c r="I223" s="452" t="e">
        <f t="shared" si="105"/>
        <v>#DIV/0!</v>
      </c>
      <c r="J223" s="452" t="e">
        <f t="shared" si="105"/>
        <v>#DIV/0!</v>
      </c>
      <c r="K223" s="452" t="e">
        <f t="shared" si="105"/>
        <v>#DIV/0!</v>
      </c>
      <c r="L223" s="452" t="e">
        <f t="shared" si="105"/>
        <v>#DIV/0!</v>
      </c>
      <c r="M223" s="452" t="e">
        <f t="shared" si="105"/>
        <v>#DIV/0!</v>
      </c>
      <c r="N223" s="452" t="e">
        <f t="shared" si="105"/>
        <v>#DIV/0!</v>
      </c>
      <c r="O223" s="452" t="e">
        <f t="shared" si="105"/>
        <v>#DIV/0!</v>
      </c>
      <c r="P223" s="452" t="e">
        <f t="shared" si="105"/>
        <v>#DIV/0!</v>
      </c>
      <c r="Q223" s="452" t="e">
        <f t="shared" si="105"/>
        <v>#DIV/0!</v>
      </c>
      <c r="R223" s="453" t="e">
        <f t="shared" si="105"/>
        <v>#DIV/0!</v>
      </c>
    </row>
    <row r="224" spans="1:18" ht="15" x14ac:dyDescent="0.2">
      <c r="A224" s="745"/>
      <c r="B224" s="745"/>
      <c r="C224" s="748"/>
      <c r="D224" s="7" t="s">
        <v>68</v>
      </c>
      <c r="E224" s="451">
        <f>SUM(F224:Q224)</f>
        <v>455000000</v>
      </c>
      <c r="F224" s="499">
        <v>455000000</v>
      </c>
      <c r="G224" s="499"/>
      <c r="H224" s="499"/>
      <c r="I224" s="499"/>
      <c r="J224" s="499"/>
      <c r="K224" s="499"/>
      <c r="L224" s="499"/>
      <c r="M224" s="499"/>
      <c r="N224" s="499"/>
      <c r="O224" s="499"/>
      <c r="P224" s="499"/>
      <c r="Q224" s="499"/>
      <c r="R224" s="500"/>
    </row>
    <row r="225" spans="1:18" ht="15" x14ac:dyDescent="0.2">
      <c r="A225" s="745"/>
      <c r="B225" s="745"/>
      <c r="C225" s="748"/>
      <c r="D225" s="5" t="s">
        <v>69</v>
      </c>
      <c r="E225" s="452">
        <f t="shared" ref="E225:R225" si="106">E224*100/E222</f>
        <v>100</v>
      </c>
      <c r="F225" s="452">
        <f t="shared" si="106"/>
        <v>100</v>
      </c>
      <c r="G225" s="452" t="e">
        <f t="shared" si="106"/>
        <v>#DIV/0!</v>
      </c>
      <c r="H225" s="452" t="e">
        <f t="shared" si="106"/>
        <v>#DIV/0!</v>
      </c>
      <c r="I225" s="452" t="e">
        <f t="shared" si="106"/>
        <v>#DIV/0!</v>
      </c>
      <c r="J225" s="452" t="e">
        <f t="shared" si="106"/>
        <v>#DIV/0!</v>
      </c>
      <c r="K225" s="452" t="e">
        <f t="shared" si="106"/>
        <v>#DIV/0!</v>
      </c>
      <c r="L225" s="452" t="e">
        <f t="shared" si="106"/>
        <v>#DIV/0!</v>
      </c>
      <c r="M225" s="452" t="e">
        <f t="shared" si="106"/>
        <v>#DIV/0!</v>
      </c>
      <c r="N225" s="452" t="e">
        <f t="shared" si="106"/>
        <v>#DIV/0!</v>
      </c>
      <c r="O225" s="452" t="e">
        <f t="shared" si="106"/>
        <v>#DIV/0!</v>
      </c>
      <c r="P225" s="452" t="e">
        <f t="shared" si="106"/>
        <v>#DIV/0!</v>
      </c>
      <c r="Q225" s="452" t="e">
        <f t="shared" si="106"/>
        <v>#DIV/0!</v>
      </c>
      <c r="R225" s="453" t="e">
        <f t="shared" si="106"/>
        <v>#DIV/0!</v>
      </c>
    </row>
    <row r="226" spans="1:18" ht="15.75" thickBot="1" x14ac:dyDescent="0.25">
      <c r="A226" s="746"/>
      <c r="B226" s="746"/>
      <c r="C226" s="749"/>
      <c r="D226" s="6" t="s">
        <v>70</v>
      </c>
      <c r="E226" s="454">
        <f t="shared" ref="E226:R226" si="107">E224*100/E219</f>
        <v>100</v>
      </c>
      <c r="F226" s="454">
        <f t="shared" si="107"/>
        <v>100</v>
      </c>
      <c r="G226" s="454" t="e">
        <f t="shared" si="107"/>
        <v>#DIV/0!</v>
      </c>
      <c r="H226" s="454" t="e">
        <f t="shared" si="107"/>
        <v>#DIV/0!</v>
      </c>
      <c r="I226" s="454" t="e">
        <f t="shared" si="107"/>
        <v>#DIV/0!</v>
      </c>
      <c r="J226" s="454" t="e">
        <f t="shared" si="107"/>
        <v>#DIV/0!</v>
      </c>
      <c r="K226" s="454" t="e">
        <f t="shared" si="107"/>
        <v>#DIV/0!</v>
      </c>
      <c r="L226" s="454" t="e">
        <f t="shared" si="107"/>
        <v>#DIV/0!</v>
      </c>
      <c r="M226" s="454" t="e">
        <f t="shared" si="107"/>
        <v>#DIV/0!</v>
      </c>
      <c r="N226" s="454" t="e">
        <f t="shared" si="107"/>
        <v>#DIV/0!</v>
      </c>
      <c r="O226" s="454" t="e">
        <f t="shared" si="107"/>
        <v>#DIV/0!</v>
      </c>
      <c r="P226" s="454" t="e">
        <f t="shared" si="107"/>
        <v>#DIV/0!</v>
      </c>
      <c r="Q226" s="454" t="e">
        <f t="shared" si="107"/>
        <v>#DIV/0!</v>
      </c>
      <c r="R226" s="455" t="e">
        <f t="shared" si="107"/>
        <v>#DIV/0!</v>
      </c>
    </row>
    <row r="227" spans="1:18" ht="15" x14ac:dyDescent="0.2">
      <c r="A227" s="744">
        <v>28</v>
      </c>
      <c r="B227" s="744" t="str">
        <f>'PI. MP. Avance'!B146</f>
        <v>MP307050202</v>
      </c>
      <c r="C227" s="747" t="str">
        <f>'PI. MP. Avance'!C146</f>
        <v>Realizar dos (2) Encuentros  de mujeres forjadoras de PAZ, que permitan el fortalecimiento de las iniciativas y escenarios de PAZ en el postconflicto, en el cuatrienio.</v>
      </c>
      <c r="D227" s="4" t="s">
        <v>63</v>
      </c>
      <c r="E227" s="21">
        <f>SUM(F227:Q227)</f>
        <v>20000000</v>
      </c>
      <c r="F227" s="188">
        <f>IF($O$5=2016,VLOOKUP($B227,MP,24,FALSE),IF($O$5=2017,VLOOKUP($B227,MP,37,FALSE),IF($O$5=2018,VLOOKUP($B227,MP,50,FALSE),IF($O$5=2019,VLOOKUP($B227,MP,63,FALSE)," "))))</f>
        <v>20000000</v>
      </c>
      <c r="G227" s="188">
        <f>IF($O$5=2016,VLOOKUP($B227,MP,25,FALSE),IF($O$5=2017,VLOOKUP($B227,MP,38,FALSE),IF($O$5=2018,VLOOKUP($B227,MP,51,FALSE),IF($O$5=2019,VLOOKUP($B227,MP,64,FALSE)," "))))</f>
        <v>0</v>
      </c>
      <c r="H227" s="188">
        <f>IF($O$5=2016,VLOOKUP($B227,MP,26,FALSE),IF($O$5=2017,VLOOKUP($B227,MP,39,FALSE),IF($O$5=2018,VLOOKUP($B227,MP,52,FALSE),IF($O$5=2019,VLOOKUP($B227,MP,65,FALSE)," "))))</f>
        <v>0</v>
      </c>
      <c r="I227" s="188">
        <f>IF($O$5=2016,VLOOKUP($B227,MP,27,FALSE),IF($O$5=2017,VLOOKUP($B227,MP,40,FALSE),IF($O$5=2018,VLOOKUP($B227,MP,53,FALSE),IF($O$5=2019,VLOOKUP($B227,MP,66,FALSE)," "))))</f>
        <v>0</v>
      </c>
      <c r="J227" s="188">
        <f>IF($O$5=2016,VLOOKUP($B227,MP,28,FALSE),IF($O$5=2017,VLOOKUP($B227,MP,41,FALSE),IF($O$5=2018,VLOOKUP($B227,MP,54,FALSE),IF($O$5=2019,VLOOKUP($B227,MP,67,FALSE)," "))))</f>
        <v>0</v>
      </c>
      <c r="K227" s="188">
        <f>IF($O$5=2016,VLOOKUP($B227,MP,29,FALSE),IF($O$5=2017,VLOOKUP($B227,MP,42,FALSE),IF($O$5=2018,VLOOKUP($B227,MP,55,FALSE),IF($O$5=2019,VLOOKUP($B227,MP,68,FALSE)," "))))</f>
        <v>0</v>
      </c>
      <c r="L227" s="188">
        <f>IF($O$5=2016,VLOOKUP($B227,MP,30,FALSE),IF($O$5=2017,VLOOKUP($B227,MP,43,FALSE),IF($O$5=2018,VLOOKUP($B227,MP,56,FALSE),IF($O$5=2019,VLOOKUP($B227,MP,69,FALSE)," "))))</f>
        <v>0</v>
      </c>
      <c r="M227" s="188">
        <f>IF($O$5=2016,VLOOKUP($B227,MP,31,FALSE),IF($O$5=2017,VLOOKUP($B227,MP,44,FALSE),IF($O$5=2018,VLOOKUP($B227,MP,57,FALSE),IF($O$5=2019,VLOOKUP($B227,MP,70,FALSE)," "))))</f>
        <v>0</v>
      </c>
      <c r="N227" s="188">
        <f>IF($O$5=2016,VLOOKUP($B227,MP,32,FALSE),IF($O$5=2017,VLOOKUP($B227,MP,45,FALSE),IF($O$5=2018,VLOOKUP($B227,MP,58,FALSE),IF($O$5=2019,VLOOKUP($B227,MP,71,FALSE)," "))))</f>
        <v>0</v>
      </c>
      <c r="O227" s="188">
        <f>IF($O$5=2016,VLOOKUP($B227,MP,33,FALSE),IF($O$5=2017,VLOOKUP($B227,MP,46,FALSE),IF($O$5=2018,VLOOKUP($B227,MP,59,FALSE),IF($O$5=2019,VLOOKUP($B227,MP,72,FALSE)," "))))</f>
        <v>0</v>
      </c>
      <c r="P227" s="188">
        <f>IF($O$5=2016,VLOOKUP($B227,MP,34,FALSE),IF($O$5=2017,VLOOKUP($B227,MP,47,FALSE),IF($O$5=2018,VLOOKUP($B227,MP,60,FALSE),IF($O$5=2019,VLOOKUP($B227,MP,73,FALSE)," "))))</f>
        <v>0</v>
      </c>
      <c r="Q227" s="188">
        <f>IF($O$5=2016,VLOOKUP($B227,MP,35,FALSE),IF($O$5=2017,VLOOKUP($B227,MP,48,FALSE),IF($O$5=2018,VLOOKUP($B227,MP,61,FALSE),IF($O$5=2019,VLOOKUP($B227,MP,74,FALSE)," "))))</f>
        <v>0</v>
      </c>
      <c r="R227" s="22"/>
    </row>
    <row r="228" spans="1:18" ht="15" x14ac:dyDescent="0.2">
      <c r="A228" s="745"/>
      <c r="B228" s="745"/>
      <c r="C228" s="748"/>
      <c r="D228" s="8" t="s">
        <v>64</v>
      </c>
      <c r="E228" s="451">
        <f>SUM(F228:Q228)</f>
        <v>20000000</v>
      </c>
      <c r="F228" s="612">
        <v>20000000</v>
      </c>
      <c r="G228" s="612"/>
      <c r="H228" s="612"/>
      <c r="I228" s="612"/>
      <c r="J228" s="612"/>
      <c r="K228" s="612"/>
      <c r="L228" s="612"/>
      <c r="M228" s="612"/>
      <c r="N228" s="612"/>
      <c r="O228" s="612"/>
      <c r="P228" s="612"/>
      <c r="Q228" s="612"/>
      <c r="R228" s="613"/>
    </row>
    <row r="229" spans="1:18" ht="15" x14ac:dyDescent="0.2">
      <c r="A229" s="745"/>
      <c r="B229" s="745"/>
      <c r="C229" s="748"/>
      <c r="D229" s="5" t="s">
        <v>65</v>
      </c>
      <c r="E229" s="452">
        <f t="shared" ref="E229:R229" si="108">E228*100/E227</f>
        <v>100</v>
      </c>
      <c r="F229" s="452">
        <f t="shared" si="108"/>
        <v>100</v>
      </c>
      <c r="G229" s="452" t="e">
        <f t="shared" si="108"/>
        <v>#DIV/0!</v>
      </c>
      <c r="H229" s="452" t="e">
        <f t="shared" si="108"/>
        <v>#DIV/0!</v>
      </c>
      <c r="I229" s="452" t="e">
        <f t="shared" si="108"/>
        <v>#DIV/0!</v>
      </c>
      <c r="J229" s="452" t="e">
        <f t="shared" si="108"/>
        <v>#DIV/0!</v>
      </c>
      <c r="K229" s="452" t="e">
        <f t="shared" si="108"/>
        <v>#DIV/0!</v>
      </c>
      <c r="L229" s="452" t="e">
        <f t="shared" si="108"/>
        <v>#DIV/0!</v>
      </c>
      <c r="M229" s="452" t="e">
        <f t="shared" si="108"/>
        <v>#DIV/0!</v>
      </c>
      <c r="N229" s="452" t="e">
        <f t="shared" si="108"/>
        <v>#DIV/0!</v>
      </c>
      <c r="O229" s="452" t="e">
        <f t="shared" si="108"/>
        <v>#DIV/0!</v>
      </c>
      <c r="P229" s="452" t="e">
        <f t="shared" si="108"/>
        <v>#DIV/0!</v>
      </c>
      <c r="Q229" s="452" t="e">
        <f t="shared" si="108"/>
        <v>#DIV/0!</v>
      </c>
      <c r="R229" s="453" t="e">
        <f t="shared" si="108"/>
        <v>#DIV/0!</v>
      </c>
    </row>
    <row r="230" spans="1:18" ht="15" x14ac:dyDescent="0.2">
      <c r="A230" s="745"/>
      <c r="B230" s="745"/>
      <c r="C230" s="748"/>
      <c r="D230" s="8" t="s">
        <v>66</v>
      </c>
      <c r="E230" s="451">
        <f>SUM(F230:Q230)</f>
        <v>20000000</v>
      </c>
      <c r="F230" s="499">
        <v>20000000</v>
      </c>
      <c r="G230" s="499"/>
      <c r="H230" s="499"/>
      <c r="I230" s="499"/>
      <c r="J230" s="499"/>
      <c r="K230" s="499"/>
      <c r="L230" s="499"/>
      <c r="M230" s="499"/>
      <c r="N230" s="499"/>
      <c r="O230" s="499"/>
      <c r="P230" s="499"/>
      <c r="Q230" s="499"/>
      <c r="R230" s="500"/>
    </row>
    <row r="231" spans="1:18" ht="15" x14ac:dyDescent="0.2">
      <c r="A231" s="745"/>
      <c r="B231" s="745"/>
      <c r="C231" s="748"/>
      <c r="D231" s="5" t="s">
        <v>67</v>
      </c>
      <c r="E231" s="452">
        <f t="shared" ref="E231:R231" si="109">E230*100/E227</f>
        <v>100</v>
      </c>
      <c r="F231" s="452">
        <f t="shared" si="109"/>
        <v>100</v>
      </c>
      <c r="G231" s="452" t="e">
        <f t="shared" si="109"/>
        <v>#DIV/0!</v>
      </c>
      <c r="H231" s="452" t="e">
        <f t="shared" si="109"/>
        <v>#DIV/0!</v>
      </c>
      <c r="I231" s="452" t="e">
        <f t="shared" si="109"/>
        <v>#DIV/0!</v>
      </c>
      <c r="J231" s="452" t="e">
        <f t="shared" si="109"/>
        <v>#DIV/0!</v>
      </c>
      <c r="K231" s="452" t="e">
        <f t="shared" si="109"/>
        <v>#DIV/0!</v>
      </c>
      <c r="L231" s="452" t="e">
        <f t="shared" si="109"/>
        <v>#DIV/0!</v>
      </c>
      <c r="M231" s="452" t="e">
        <f t="shared" si="109"/>
        <v>#DIV/0!</v>
      </c>
      <c r="N231" s="452" t="e">
        <f t="shared" si="109"/>
        <v>#DIV/0!</v>
      </c>
      <c r="O231" s="452" t="e">
        <f t="shared" si="109"/>
        <v>#DIV/0!</v>
      </c>
      <c r="P231" s="452" t="e">
        <f t="shared" si="109"/>
        <v>#DIV/0!</v>
      </c>
      <c r="Q231" s="452" t="e">
        <f t="shared" si="109"/>
        <v>#DIV/0!</v>
      </c>
      <c r="R231" s="453" t="e">
        <f t="shared" si="109"/>
        <v>#DIV/0!</v>
      </c>
    </row>
    <row r="232" spans="1:18" ht="15" x14ac:dyDescent="0.2">
      <c r="A232" s="745"/>
      <c r="B232" s="745"/>
      <c r="C232" s="748"/>
      <c r="D232" s="7" t="s">
        <v>68</v>
      </c>
      <c r="E232" s="451">
        <f>SUM(F232:Q232)</f>
        <v>20000000</v>
      </c>
      <c r="F232" s="499">
        <v>20000000</v>
      </c>
      <c r="G232" s="499"/>
      <c r="H232" s="499"/>
      <c r="I232" s="499"/>
      <c r="J232" s="499"/>
      <c r="K232" s="499"/>
      <c r="L232" s="499"/>
      <c r="M232" s="499"/>
      <c r="N232" s="499"/>
      <c r="O232" s="499"/>
      <c r="P232" s="499"/>
      <c r="Q232" s="499"/>
      <c r="R232" s="500"/>
    </row>
    <row r="233" spans="1:18" ht="15" x14ac:dyDescent="0.2">
      <c r="A233" s="745"/>
      <c r="B233" s="745"/>
      <c r="C233" s="748"/>
      <c r="D233" s="5" t="s">
        <v>69</v>
      </c>
      <c r="E233" s="452">
        <f t="shared" ref="E233:R233" si="110">E232*100/E230</f>
        <v>100</v>
      </c>
      <c r="F233" s="452">
        <f t="shared" si="110"/>
        <v>100</v>
      </c>
      <c r="G233" s="452" t="e">
        <f t="shared" si="110"/>
        <v>#DIV/0!</v>
      </c>
      <c r="H233" s="452" t="e">
        <f t="shared" si="110"/>
        <v>#DIV/0!</v>
      </c>
      <c r="I233" s="452" t="e">
        <f t="shared" si="110"/>
        <v>#DIV/0!</v>
      </c>
      <c r="J233" s="452" t="e">
        <f t="shared" si="110"/>
        <v>#DIV/0!</v>
      </c>
      <c r="K233" s="452" t="e">
        <f t="shared" si="110"/>
        <v>#DIV/0!</v>
      </c>
      <c r="L233" s="452" t="e">
        <f t="shared" si="110"/>
        <v>#DIV/0!</v>
      </c>
      <c r="M233" s="452" t="e">
        <f t="shared" si="110"/>
        <v>#DIV/0!</v>
      </c>
      <c r="N233" s="452" t="e">
        <f t="shared" si="110"/>
        <v>#DIV/0!</v>
      </c>
      <c r="O233" s="452" t="e">
        <f t="shared" si="110"/>
        <v>#DIV/0!</v>
      </c>
      <c r="P233" s="452" t="e">
        <f t="shared" si="110"/>
        <v>#DIV/0!</v>
      </c>
      <c r="Q233" s="452" t="e">
        <f t="shared" si="110"/>
        <v>#DIV/0!</v>
      </c>
      <c r="R233" s="453" t="e">
        <f t="shared" si="110"/>
        <v>#DIV/0!</v>
      </c>
    </row>
    <row r="234" spans="1:18" ht="15.75" thickBot="1" x14ac:dyDescent="0.25">
      <c r="A234" s="746"/>
      <c r="B234" s="746"/>
      <c r="C234" s="749"/>
      <c r="D234" s="6" t="s">
        <v>70</v>
      </c>
      <c r="E234" s="454">
        <f t="shared" ref="E234:R234" si="111">E232*100/E227</f>
        <v>100</v>
      </c>
      <c r="F234" s="454">
        <f t="shared" si="111"/>
        <v>100</v>
      </c>
      <c r="G234" s="454" t="e">
        <f t="shared" si="111"/>
        <v>#DIV/0!</v>
      </c>
      <c r="H234" s="454" t="e">
        <f t="shared" si="111"/>
        <v>#DIV/0!</v>
      </c>
      <c r="I234" s="454" t="e">
        <f t="shared" si="111"/>
        <v>#DIV/0!</v>
      </c>
      <c r="J234" s="454" t="e">
        <f t="shared" si="111"/>
        <v>#DIV/0!</v>
      </c>
      <c r="K234" s="454" t="e">
        <f t="shared" si="111"/>
        <v>#DIV/0!</v>
      </c>
      <c r="L234" s="454" t="e">
        <f t="shared" si="111"/>
        <v>#DIV/0!</v>
      </c>
      <c r="M234" s="454" t="e">
        <f t="shared" si="111"/>
        <v>#DIV/0!</v>
      </c>
      <c r="N234" s="454" t="e">
        <f t="shared" si="111"/>
        <v>#DIV/0!</v>
      </c>
      <c r="O234" s="454" t="e">
        <f t="shared" si="111"/>
        <v>#DIV/0!</v>
      </c>
      <c r="P234" s="454" t="e">
        <f t="shared" si="111"/>
        <v>#DIV/0!</v>
      </c>
      <c r="Q234" s="454" t="e">
        <f t="shared" si="111"/>
        <v>#DIV/0!</v>
      </c>
      <c r="R234" s="455" t="e">
        <f t="shared" si="111"/>
        <v>#DIV/0!</v>
      </c>
    </row>
    <row r="235" spans="1:18" ht="15" x14ac:dyDescent="0.2">
      <c r="A235" s="744">
        <v>29</v>
      </c>
      <c r="B235" s="744" t="str">
        <f>'PI. MP. Avance'!B151</f>
        <v>MP307050301</v>
      </c>
      <c r="C235" s="747" t="str">
        <f>'PI. MP. Avance'!C151</f>
        <v>Crear, en el marco de las Confluencias Municipales de LGBTI, Una (1) RED LGBTI protagonista en los escenarios de PAZ y posconflicto, en el cuatrienio</v>
      </c>
      <c r="D235" s="4" t="s">
        <v>63</v>
      </c>
      <c r="E235" s="21">
        <f>SUM(F235:Q235)</f>
        <v>100000000</v>
      </c>
      <c r="F235" s="188">
        <f>IF($O$5=2016,VLOOKUP($B235,MP,24,FALSE),IF($O$5=2017,VLOOKUP($B235,MP,37,FALSE),IF($O$5=2018,VLOOKUP($B235,MP,50,FALSE),IF($O$5=2019,VLOOKUP($B235,MP,63,FALSE)," "))))</f>
        <v>100000000</v>
      </c>
      <c r="G235" s="188">
        <f>IF($O$5=2016,VLOOKUP($B235,MP,25,FALSE),IF($O$5=2017,VLOOKUP($B235,MP,38,FALSE),IF($O$5=2018,VLOOKUP($B235,MP,51,FALSE),IF($O$5=2019,VLOOKUP($B235,MP,64,FALSE)," "))))</f>
        <v>0</v>
      </c>
      <c r="H235" s="188">
        <f>IF($O$5=2016,VLOOKUP($B235,MP,26,FALSE),IF($O$5=2017,VLOOKUP($B235,MP,39,FALSE),IF($O$5=2018,VLOOKUP($B235,MP,52,FALSE),IF($O$5=2019,VLOOKUP($B235,MP,65,FALSE)," "))))</f>
        <v>0</v>
      </c>
      <c r="I235" s="188">
        <f>IF($O$5=2016,VLOOKUP($B235,MP,27,FALSE),IF($O$5=2017,VLOOKUP($B235,MP,40,FALSE),IF($O$5=2018,VLOOKUP($B235,MP,53,FALSE),IF($O$5=2019,VLOOKUP($B235,MP,66,FALSE)," "))))</f>
        <v>0</v>
      </c>
      <c r="J235" s="188">
        <f>IF($O$5=2016,VLOOKUP($B235,MP,28,FALSE),IF($O$5=2017,VLOOKUP($B235,MP,41,FALSE),IF($O$5=2018,VLOOKUP($B235,MP,54,FALSE),IF($O$5=2019,VLOOKUP($B235,MP,67,FALSE)," "))))</f>
        <v>0</v>
      </c>
      <c r="K235" s="188">
        <f>IF($O$5=2016,VLOOKUP($B235,MP,29,FALSE),IF($O$5=2017,VLOOKUP($B235,MP,42,FALSE),IF($O$5=2018,VLOOKUP($B235,MP,55,FALSE),IF($O$5=2019,VLOOKUP($B235,MP,68,FALSE)," "))))</f>
        <v>0</v>
      </c>
      <c r="L235" s="188">
        <f>IF($O$5=2016,VLOOKUP($B235,MP,30,FALSE),IF($O$5=2017,VLOOKUP($B235,MP,43,FALSE),IF($O$5=2018,VLOOKUP($B235,MP,56,FALSE),IF($O$5=2019,VLOOKUP($B235,MP,69,FALSE)," "))))</f>
        <v>0</v>
      </c>
      <c r="M235" s="188">
        <f>IF($O$5=2016,VLOOKUP($B235,MP,31,FALSE),IF($O$5=2017,VLOOKUP($B235,MP,44,FALSE),IF($O$5=2018,VLOOKUP($B235,MP,57,FALSE),IF($O$5=2019,VLOOKUP($B235,MP,70,FALSE)," "))))</f>
        <v>0</v>
      </c>
      <c r="N235" s="188">
        <f>IF($O$5=2016,VLOOKUP($B235,MP,32,FALSE),IF($O$5=2017,VLOOKUP($B235,MP,45,FALSE),IF($O$5=2018,VLOOKUP($B235,MP,58,FALSE),IF($O$5=2019,VLOOKUP($B235,MP,71,FALSE)," "))))</f>
        <v>0</v>
      </c>
      <c r="O235" s="188">
        <f>IF($O$5=2016,VLOOKUP($B235,MP,33,FALSE),IF($O$5=2017,VLOOKUP($B235,MP,46,FALSE),IF($O$5=2018,VLOOKUP($B235,MP,59,FALSE),IF($O$5=2019,VLOOKUP($B235,MP,72,FALSE)," "))))</f>
        <v>0</v>
      </c>
      <c r="P235" s="188">
        <f>IF($O$5=2016,VLOOKUP($B235,MP,34,FALSE),IF($O$5=2017,VLOOKUP($B235,MP,47,FALSE),IF($O$5=2018,VLOOKUP($B235,MP,60,FALSE),IF($O$5=2019,VLOOKUP($B235,MP,73,FALSE)," "))))</f>
        <v>0</v>
      </c>
      <c r="Q235" s="188">
        <f>IF($O$5=2016,VLOOKUP($B235,MP,35,FALSE),IF($O$5=2017,VLOOKUP($B235,MP,48,FALSE),IF($O$5=2018,VLOOKUP($B235,MP,61,FALSE),IF($O$5=2019,VLOOKUP($B235,MP,74,FALSE)," "))))</f>
        <v>0</v>
      </c>
      <c r="R235" s="22"/>
    </row>
    <row r="236" spans="1:18" ht="15" x14ac:dyDescent="0.2">
      <c r="A236" s="745"/>
      <c r="B236" s="745"/>
      <c r="C236" s="748"/>
      <c r="D236" s="8" t="s">
        <v>64</v>
      </c>
      <c r="E236" s="451">
        <f>SUM(F236:Q236)</f>
        <v>100000000</v>
      </c>
      <c r="F236" s="612">
        <v>100000000</v>
      </c>
      <c r="G236" s="612"/>
      <c r="H236" s="612"/>
      <c r="I236" s="612"/>
      <c r="J236" s="612"/>
      <c r="K236" s="612"/>
      <c r="L236" s="612"/>
      <c r="M236" s="612"/>
      <c r="N236" s="612"/>
      <c r="O236" s="612"/>
      <c r="P236" s="612"/>
      <c r="Q236" s="612"/>
      <c r="R236" s="613"/>
    </row>
    <row r="237" spans="1:18" ht="15" x14ac:dyDescent="0.2">
      <c r="A237" s="745"/>
      <c r="B237" s="745"/>
      <c r="C237" s="748"/>
      <c r="D237" s="5" t="s">
        <v>65</v>
      </c>
      <c r="E237" s="452">
        <f t="shared" ref="E237:R237" si="112">E236*100/E235</f>
        <v>100</v>
      </c>
      <c r="F237" s="452">
        <f t="shared" si="112"/>
        <v>100</v>
      </c>
      <c r="G237" s="452" t="e">
        <f t="shared" si="112"/>
        <v>#DIV/0!</v>
      </c>
      <c r="H237" s="452" t="e">
        <f t="shared" si="112"/>
        <v>#DIV/0!</v>
      </c>
      <c r="I237" s="452" t="e">
        <f t="shared" si="112"/>
        <v>#DIV/0!</v>
      </c>
      <c r="J237" s="452" t="e">
        <f t="shared" si="112"/>
        <v>#DIV/0!</v>
      </c>
      <c r="K237" s="452" t="e">
        <f t="shared" si="112"/>
        <v>#DIV/0!</v>
      </c>
      <c r="L237" s="452" t="e">
        <f t="shared" si="112"/>
        <v>#DIV/0!</v>
      </c>
      <c r="M237" s="452" t="e">
        <f t="shared" si="112"/>
        <v>#DIV/0!</v>
      </c>
      <c r="N237" s="452" t="e">
        <f t="shared" si="112"/>
        <v>#DIV/0!</v>
      </c>
      <c r="O237" s="452" t="e">
        <f t="shared" si="112"/>
        <v>#DIV/0!</v>
      </c>
      <c r="P237" s="452" t="e">
        <f t="shared" si="112"/>
        <v>#DIV/0!</v>
      </c>
      <c r="Q237" s="452" t="e">
        <f t="shared" si="112"/>
        <v>#DIV/0!</v>
      </c>
      <c r="R237" s="453" t="e">
        <f t="shared" si="112"/>
        <v>#DIV/0!</v>
      </c>
    </row>
    <row r="238" spans="1:18" ht="15" x14ac:dyDescent="0.2">
      <c r="A238" s="745"/>
      <c r="B238" s="745"/>
      <c r="C238" s="748"/>
      <c r="D238" s="8" t="s">
        <v>66</v>
      </c>
      <c r="E238" s="451">
        <f>SUM(F238:Q238)</f>
        <v>100000000</v>
      </c>
      <c r="F238" s="499">
        <v>100000000</v>
      </c>
      <c r="G238" s="499"/>
      <c r="H238" s="499"/>
      <c r="I238" s="499"/>
      <c r="J238" s="499"/>
      <c r="K238" s="499"/>
      <c r="L238" s="499"/>
      <c r="M238" s="499"/>
      <c r="N238" s="499"/>
      <c r="O238" s="499"/>
      <c r="P238" s="499"/>
      <c r="Q238" s="499"/>
      <c r="R238" s="500"/>
    </row>
    <row r="239" spans="1:18" ht="15" x14ac:dyDescent="0.2">
      <c r="A239" s="745"/>
      <c r="B239" s="745"/>
      <c r="C239" s="748"/>
      <c r="D239" s="5" t="s">
        <v>67</v>
      </c>
      <c r="E239" s="452">
        <f t="shared" ref="E239:R239" si="113">E238*100/E235</f>
        <v>100</v>
      </c>
      <c r="F239" s="452">
        <f t="shared" si="113"/>
        <v>100</v>
      </c>
      <c r="G239" s="452" t="e">
        <f t="shared" si="113"/>
        <v>#DIV/0!</v>
      </c>
      <c r="H239" s="452" t="e">
        <f t="shared" si="113"/>
        <v>#DIV/0!</v>
      </c>
      <c r="I239" s="452" t="e">
        <f t="shared" si="113"/>
        <v>#DIV/0!</v>
      </c>
      <c r="J239" s="452" t="e">
        <f t="shared" si="113"/>
        <v>#DIV/0!</v>
      </c>
      <c r="K239" s="452" t="e">
        <f t="shared" si="113"/>
        <v>#DIV/0!</v>
      </c>
      <c r="L239" s="452" t="e">
        <f t="shared" si="113"/>
        <v>#DIV/0!</v>
      </c>
      <c r="M239" s="452" t="e">
        <f t="shared" si="113"/>
        <v>#DIV/0!</v>
      </c>
      <c r="N239" s="452" t="e">
        <f t="shared" si="113"/>
        <v>#DIV/0!</v>
      </c>
      <c r="O239" s="452" t="e">
        <f t="shared" si="113"/>
        <v>#DIV/0!</v>
      </c>
      <c r="P239" s="452" t="e">
        <f t="shared" si="113"/>
        <v>#DIV/0!</v>
      </c>
      <c r="Q239" s="452" t="e">
        <f t="shared" si="113"/>
        <v>#DIV/0!</v>
      </c>
      <c r="R239" s="453" t="e">
        <f t="shared" si="113"/>
        <v>#DIV/0!</v>
      </c>
    </row>
    <row r="240" spans="1:18" ht="15" x14ac:dyDescent="0.2">
      <c r="A240" s="745"/>
      <c r="B240" s="745"/>
      <c r="C240" s="748"/>
      <c r="D240" s="7" t="s">
        <v>68</v>
      </c>
      <c r="E240" s="451">
        <f>SUM(F240:Q240)</f>
        <v>65945415</v>
      </c>
      <c r="F240" s="590">
        <v>65945415</v>
      </c>
      <c r="G240" s="499"/>
      <c r="H240" s="499"/>
      <c r="I240" s="499"/>
      <c r="J240" s="499"/>
      <c r="K240" s="499"/>
      <c r="L240" s="499"/>
      <c r="M240" s="499"/>
      <c r="N240" s="499"/>
      <c r="O240" s="499"/>
      <c r="P240" s="499"/>
      <c r="Q240" s="499"/>
      <c r="R240" s="500"/>
    </row>
    <row r="241" spans="1:18" ht="15" x14ac:dyDescent="0.2">
      <c r="A241" s="745"/>
      <c r="B241" s="745"/>
      <c r="C241" s="748"/>
      <c r="D241" s="5" t="s">
        <v>69</v>
      </c>
      <c r="E241" s="452">
        <f t="shared" ref="E241:R241" si="114">E240*100/E238</f>
        <v>65.945414999999997</v>
      </c>
      <c r="F241" s="452">
        <f t="shared" si="114"/>
        <v>65.945414999999997</v>
      </c>
      <c r="G241" s="452" t="e">
        <f t="shared" si="114"/>
        <v>#DIV/0!</v>
      </c>
      <c r="H241" s="452" t="e">
        <f t="shared" si="114"/>
        <v>#DIV/0!</v>
      </c>
      <c r="I241" s="452" t="e">
        <f t="shared" si="114"/>
        <v>#DIV/0!</v>
      </c>
      <c r="J241" s="452" t="e">
        <f t="shared" si="114"/>
        <v>#DIV/0!</v>
      </c>
      <c r="K241" s="452" t="e">
        <f t="shared" si="114"/>
        <v>#DIV/0!</v>
      </c>
      <c r="L241" s="452" t="e">
        <f t="shared" si="114"/>
        <v>#DIV/0!</v>
      </c>
      <c r="M241" s="452" t="e">
        <f t="shared" si="114"/>
        <v>#DIV/0!</v>
      </c>
      <c r="N241" s="452" t="e">
        <f t="shared" si="114"/>
        <v>#DIV/0!</v>
      </c>
      <c r="O241" s="452" t="e">
        <f t="shared" si="114"/>
        <v>#DIV/0!</v>
      </c>
      <c r="P241" s="452" t="e">
        <f t="shared" si="114"/>
        <v>#DIV/0!</v>
      </c>
      <c r="Q241" s="452" t="e">
        <f t="shared" si="114"/>
        <v>#DIV/0!</v>
      </c>
      <c r="R241" s="453" t="e">
        <f t="shared" si="114"/>
        <v>#DIV/0!</v>
      </c>
    </row>
    <row r="242" spans="1:18" ht="15.75" thickBot="1" x14ac:dyDescent="0.25">
      <c r="A242" s="746"/>
      <c r="B242" s="746"/>
      <c r="C242" s="749"/>
      <c r="D242" s="6" t="s">
        <v>70</v>
      </c>
      <c r="E242" s="454">
        <f t="shared" ref="E242:R242" si="115">E240*100/E235</f>
        <v>65.945414999999997</v>
      </c>
      <c r="F242" s="454">
        <f t="shared" si="115"/>
        <v>65.945414999999997</v>
      </c>
      <c r="G242" s="454" t="e">
        <f t="shared" si="115"/>
        <v>#DIV/0!</v>
      </c>
      <c r="H242" s="454" t="e">
        <f t="shared" si="115"/>
        <v>#DIV/0!</v>
      </c>
      <c r="I242" s="454" t="e">
        <f t="shared" si="115"/>
        <v>#DIV/0!</v>
      </c>
      <c r="J242" s="454" t="e">
        <f t="shared" si="115"/>
        <v>#DIV/0!</v>
      </c>
      <c r="K242" s="454" t="e">
        <f t="shared" si="115"/>
        <v>#DIV/0!</v>
      </c>
      <c r="L242" s="454" t="e">
        <f t="shared" si="115"/>
        <v>#DIV/0!</v>
      </c>
      <c r="M242" s="454" t="e">
        <f t="shared" si="115"/>
        <v>#DIV/0!</v>
      </c>
      <c r="N242" s="454" t="e">
        <f t="shared" si="115"/>
        <v>#DIV/0!</v>
      </c>
      <c r="O242" s="454" t="e">
        <f t="shared" si="115"/>
        <v>#DIV/0!</v>
      </c>
      <c r="P242" s="454" t="e">
        <f t="shared" si="115"/>
        <v>#DIV/0!</v>
      </c>
      <c r="Q242" s="454" t="e">
        <f t="shared" si="115"/>
        <v>#DIV/0!</v>
      </c>
      <c r="R242" s="455" t="e">
        <f t="shared" si="115"/>
        <v>#DIV/0!</v>
      </c>
    </row>
    <row r="243" spans="1:18" ht="15" x14ac:dyDescent="0.2">
      <c r="A243" s="744">
        <v>30</v>
      </c>
      <c r="B243" s="744" t="str">
        <f>'PI. MP. Avance'!B156</f>
        <v>MP307050302</v>
      </c>
      <c r="C243" s="747" t="str">
        <f>'PI. MP. Avance'!C156</f>
        <v>Realizar dos (2) Encuentros de representantes del sector LGBTI, forjadores de PAZ, que permitan el fortalecimiento de las iniciativas y escenarios de PAZ en el postconflicto, en el cuatrienio.</v>
      </c>
      <c r="D243" s="4" t="s">
        <v>63</v>
      </c>
      <c r="E243" s="21">
        <f>SUM(F243:Q243)</f>
        <v>20000000</v>
      </c>
      <c r="F243" s="188">
        <f>IF($O$5=2016,VLOOKUP($B243,MP,24,FALSE),IF($O$5=2017,VLOOKUP($B243,MP,37,FALSE),IF($O$5=2018,VLOOKUP($B243,MP,50,FALSE),IF($O$5=2019,VLOOKUP($B243,MP,63,FALSE)," "))))</f>
        <v>20000000</v>
      </c>
      <c r="G243" s="188">
        <f>IF($O$5=2016,VLOOKUP($B243,MP,25,FALSE),IF($O$5=2017,VLOOKUP($B243,MP,38,FALSE),IF($O$5=2018,VLOOKUP($B243,MP,51,FALSE),IF($O$5=2019,VLOOKUP($B243,MP,64,FALSE)," "))))</f>
        <v>0</v>
      </c>
      <c r="H243" s="188">
        <f>IF($O$5=2016,VLOOKUP($B243,MP,26,FALSE),IF($O$5=2017,VLOOKUP($B243,MP,39,FALSE),IF($O$5=2018,VLOOKUP($B243,MP,52,FALSE),IF($O$5=2019,VLOOKUP($B243,MP,65,FALSE)," "))))</f>
        <v>0</v>
      </c>
      <c r="I243" s="188">
        <f>IF($O$5=2016,VLOOKUP($B243,MP,27,FALSE),IF($O$5=2017,VLOOKUP($B243,MP,40,FALSE),IF($O$5=2018,VLOOKUP($B243,MP,53,FALSE),IF($O$5=2019,VLOOKUP($B243,MP,66,FALSE)," "))))</f>
        <v>0</v>
      </c>
      <c r="J243" s="188">
        <f>IF($O$5=2016,VLOOKUP($B243,MP,28,FALSE),IF($O$5=2017,VLOOKUP($B243,MP,41,FALSE),IF($O$5=2018,VLOOKUP($B243,MP,54,FALSE),IF($O$5=2019,VLOOKUP($B243,MP,67,FALSE)," "))))</f>
        <v>0</v>
      </c>
      <c r="K243" s="188">
        <f>IF($O$5=2016,VLOOKUP($B243,MP,29,FALSE),IF($O$5=2017,VLOOKUP($B243,MP,42,FALSE),IF($O$5=2018,VLOOKUP($B243,MP,55,FALSE),IF($O$5=2019,VLOOKUP($B243,MP,68,FALSE)," "))))</f>
        <v>0</v>
      </c>
      <c r="L243" s="188">
        <f>IF($O$5=2016,VLOOKUP($B243,MP,30,FALSE),IF($O$5=2017,VLOOKUP($B243,MP,43,FALSE),IF($O$5=2018,VLOOKUP($B243,MP,56,FALSE),IF($O$5=2019,VLOOKUP($B243,MP,69,FALSE)," "))))</f>
        <v>0</v>
      </c>
      <c r="M243" s="188">
        <f>IF($O$5=2016,VLOOKUP($B243,MP,31,FALSE),IF($O$5=2017,VLOOKUP($B243,MP,44,FALSE),IF($O$5=2018,VLOOKUP($B243,MP,57,FALSE),IF($O$5=2019,VLOOKUP($B243,MP,70,FALSE)," "))))</f>
        <v>0</v>
      </c>
      <c r="N243" s="188">
        <f>IF($O$5=2016,VLOOKUP($B243,MP,32,FALSE),IF($O$5=2017,VLOOKUP($B243,MP,45,FALSE),IF($O$5=2018,VLOOKUP($B243,MP,58,FALSE),IF($O$5=2019,VLOOKUP($B243,MP,71,FALSE)," "))))</f>
        <v>0</v>
      </c>
      <c r="O243" s="188">
        <f>IF($O$5=2016,VLOOKUP($B243,MP,33,FALSE),IF($O$5=2017,VLOOKUP($B243,MP,46,FALSE),IF($O$5=2018,VLOOKUP($B243,MP,59,FALSE),IF($O$5=2019,VLOOKUP($B243,MP,72,FALSE)," "))))</f>
        <v>0</v>
      </c>
      <c r="P243" s="188">
        <f>IF($O$5=2016,VLOOKUP($B243,MP,34,FALSE),IF($O$5=2017,VLOOKUP($B243,MP,47,FALSE),IF($O$5=2018,VLOOKUP($B243,MP,60,FALSE),IF($O$5=2019,VLOOKUP($B243,MP,73,FALSE)," "))))</f>
        <v>0</v>
      </c>
      <c r="Q243" s="188">
        <f>IF($O$5=2016,VLOOKUP($B243,MP,35,FALSE),IF($O$5=2017,VLOOKUP($B243,MP,48,FALSE),IF($O$5=2018,VLOOKUP($B243,MP,61,FALSE),IF($O$5=2019,VLOOKUP($B243,MP,74,FALSE)," "))))</f>
        <v>0</v>
      </c>
      <c r="R243" s="22"/>
    </row>
    <row r="244" spans="1:18" ht="15" x14ac:dyDescent="0.2">
      <c r="A244" s="745"/>
      <c r="B244" s="745"/>
      <c r="C244" s="748"/>
      <c r="D244" s="8" t="s">
        <v>64</v>
      </c>
      <c r="E244" s="451">
        <f>SUM(F244:Q244)</f>
        <v>20000000</v>
      </c>
      <c r="F244" s="612">
        <v>20000000</v>
      </c>
      <c r="G244" s="612"/>
      <c r="H244" s="612"/>
      <c r="I244" s="612"/>
      <c r="J244" s="612"/>
      <c r="K244" s="612"/>
      <c r="L244" s="612"/>
      <c r="M244" s="612"/>
      <c r="N244" s="612"/>
      <c r="O244" s="612"/>
      <c r="P244" s="612"/>
      <c r="Q244" s="612"/>
      <c r="R244" s="613"/>
    </row>
    <row r="245" spans="1:18" ht="15" x14ac:dyDescent="0.2">
      <c r="A245" s="745"/>
      <c r="B245" s="745"/>
      <c r="C245" s="748"/>
      <c r="D245" s="5" t="s">
        <v>65</v>
      </c>
      <c r="E245" s="452">
        <f t="shared" ref="E245:R245" si="116">E244*100/E243</f>
        <v>100</v>
      </c>
      <c r="F245" s="452">
        <f t="shared" si="116"/>
        <v>100</v>
      </c>
      <c r="G245" s="452" t="e">
        <f t="shared" si="116"/>
        <v>#DIV/0!</v>
      </c>
      <c r="H245" s="452" t="e">
        <f t="shared" si="116"/>
        <v>#DIV/0!</v>
      </c>
      <c r="I245" s="452" t="e">
        <f t="shared" si="116"/>
        <v>#DIV/0!</v>
      </c>
      <c r="J245" s="452" t="e">
        <f t="shared" si="116"/>
        <v>#DIV/0!</v>
      </c>
      <c r="K245" s="452" t="e">
        <f t="shared" si="116"/>
        <v>#DIV/0!</v>
      </c>
      <c r="L245" s="452" t="e">
        <f t="shared" si="116"/>
        <v>#DIV/0!</v>
      </c>
      <c r="M245" s="452" t="e">
        <f t="shared" si="116"/>
        <v>#DIV/0!</v>
      </c>
      <c r="N245" s="452" t="e">
        <f t="shared" si="116"/>
        <v>#DIV/0!</v>
      </c>
      <c r="O245" s="452" t="e">
        <f t="shared" si="116"/>
        <v>#DIV/0!</v>
      </c>
      <c r="P245" s="452" t="e">
        <f t="shared" si="116"/>
        <v>#DIV/0!</v>
      </c>
      <c r="Q245" s="452" t="e">
        <f t="shared" si="116"/>
        <v>#DIV/0!</v>
      </c>
      <c r="R245" s="453" t="e">
        <f t="shared" si="116"/>
        <v>#DIV/0!</v>
      </c>
    </row>
    <row r="246" spans="1:18" ht="15" x14ac:dyDescent="0.2">
      <c r="A246" s="745"/>
      <c r="B246" s="745"/>
      <c r="C246" s="748"/>
      <c r="D246" s="8" t="s">
        <v>66</v>
      </c>
      <c r="E246" s="451">
        <f>SUM(F246:Q246)</f>
        <v>20000000</v>
      </c>
      <c r="F246" s="499">
        <v>20000000</v>
      </c>
      <c r="G246" s="499"/>
      <c r="H246" s="499"/>
      <c r="I246" s="499"/>
      <c r="J246" s="499"/>
      <c r="K246" s="499"/>
      <c r="L246" s="499"/>
      <c r="M246" s="499"/>
      <c r="N246" s="499"/>
      <c r="O246" s="499"/>
      <c r="P246" s="499"/>
      <c r="Q246" s="499"/>
      <c r="R246" s="500"/>
    </row>
    <row r="247" spans="1:18" ht="15" x14ac:dyDescent="0.2">
      <c r="A247" s="745"/>
      <c r="B247" s="745"/>
      <c r="C247" s="748"/>
      <c r="D247" s="5" t="s">
        <v>67</v>
      </c>
      <c r="E247" s="452">
        <f t="shared" ref="E247:R247" si="117">E246*100/E243</f>
        <v>100</v>
      </c>
      <c r="F247" s="452">
        <f t="shared" si="117"/>
        <v>100</v>
      </c>
      <c r="G247" s="452" t="e">
        <f t="shared" si="117"/>
        <v>#DIV/0!</v>
      </c>
      <c r="H247" s="452" t="e">
        <f t="shared" si="117"/>
        <v>#DIV/0!</v>
      </c>
      <c r="I247" s="452" t="e">
        <f t="shared" si="117"/>
        <v>#DIV/0!</v>
      </c>
      <c r="J247" s="452" t="e">
        <f t="shared" si="117"/>
        <v>#DIV/0!</v>
      </c>
      <c r="K247" s="452" t="e">
        <f t="shared" si="117"/>
        <v>#DIV/0!</v>
      </c>
      <c r="L247" s="452" t="e">
        <f t="shared" si="117"/>
        <v>#DIV/0!</v>
      </c>
      <c r="M247" s="452" t="e">
        <f t="shared" si="117"/>
        <v>#DIV/0!</v>
      </c>
      <c r="N247" s="452" t="e">
        <f t="shared" si="117"/>
        <v>#DIV/0!</v>
      </c>
      <c r="O247" s="452" t="e">
        <f t="shared" si="117"/>
        <v>#DIV/0!</v>
      </c>
      <c r="P247" s="452" t="e">
        <f t="shared" si="117"/>
        <v>#DIV/0!</v>
      </c>
      <c r="Q247" s="452" t="e">
        <f t="shared" si="117"/>
        <v>#DIV/0!</v>
      </c>
      <c r="R247" s="453" t="e">
        <f t="shared" si="117"/>
        <v>#DIV/0!</v>
      </c>
    </row>
    <row r="248" spans="1:18" ht="15" x14ac:dyDescent="0.2">
      <c r="A248" s="745"/>
      <c r="B248" s="745"/>
      <c r="C248" s="748"/>
      <c r="D248" s="7" t="s">
        <v>68</v>
      </c>
      <c r="E248" s="451">
        <f>SUM(F248:Q248)</f>
        <v>0</v>
      </c>
      <c r="F248" s="590">
        <v>0</v>
      </c>
      <c r="G248" s="499"/>
      <c r="H248" s="499"/>
      <c r="I248" s="499"/>
      <c r="J248" s="499"/>
      <c r="K248" s="499"/>
      <c r="L248" s="499"/>
      <c r="M248" s="499"/>
      <c r="N248" s="499"/>
      <c r="O248" s="499"/>
      <c r="P248" s="499"/>
      <c r="Q248" s="499"/>
      <c r="R248" s="500"/>
    </row>
    <row r="249" spans="1:18" ht="15" x14ac:dyDescent="0.2">
      <c r="A249" s="745"/>
      <c r="B249" s="745"/>
      <c r="C249" s="748"/>
      <c r="D249" s="5" t="s">
        <v>69</v>
      </c>
      <c r="E249" s="452">
        <f t="shared" ref="E249:R249" si="118">E248*100/E246</f>
        <v>0</v>
      </c>
      <c r="F249" s="452">
        <f t="shared" si="118"/>
        <v>0</v>
      </c>
      <c r="G249" s="452" t="e">
        <f t="shared" si="118"/>
        <v>#DIV/0!</v>
      </c>
      <c r="H249" s="452" t="e">
        <f t="shared" si="118"/>
        <v>#DIV/0!</v>
      </c>
      <c r="I249" s="452" t="e">
        <f t="shared" si="118"/>
        <v>#DIV/0!</v>
      </c>
      <c r="J249" s="452" t="e">
        <f t="shared" si="118"/>
        <v>#DIV/0!</v>
      </c>
      <c r="K249" s="452" t="e">
        <f t="shared" si="118"/>
        <v>#DIV/0!</v>
      </c>
      <c r="L249" s="452" t="e">
        <f t="shared" si="118"/>
        <v>#DIV/0!</v>
      </c>
      <c r="M249" s="452" t="e">
        <f t="shared" si="118"/>
        <v>#DIV/0!</v>
      </c>
      <c r="N249" s="452" t="e">
        <f t="shared" si="118"/>
        <v>#DIV/0!</v>
      </c>
      <c r="O249" s="452" t="e">
        <f t="shared" si="118"/>
        <v>#DIV/0!</v>
      </c>
      <c r="P249" s="452" t="e">
        <f t="shared" si="118"/>
        <v>#DIV/0!</v>
      </c>
      <c r="Q249" s="452" t="e">
        <f t="shared" si="118"/>
        <v>#DIV/0!</v>
      </c>
      <c r="R249" s="453" t="e">
        <f t="shared" si="118"/>
        <v>#DIV/0!</v>
      </c>
    </row>
    <row r="250" spans="1:18" ht="15.75" thickBot="1" x14ac:dyDescent="0.25">
      <c r="A250" s="746"/>
      <c r="B250" s="746"/>
      <c r="C250" s="749"/>
      <c r="D250" s="6" t="s">
        <v>70</v>
      </c>
      <c r="E250" s="454">
        <f t="shared" ref="E250:R250" si="119">E248*100/E243</f>
        <v>0</v>
      </c>
      <c r="F250" s="454">
        <f t="shared" si="119"/>
        <v>0</v>
      </c>
      <c r="G250" s="454" t="e">
        <f t="shared" si="119"/>
        <v>#DIV/0!</v>
      </c>
      <c r="H250" s="454" t="e">
        <f t="shared" si="119"/>
        <v>#DIV/0!</v>
      </c>
      <c r="I250" s="454" t="e">
        <f t="shared" si="119"/>
        <v>#DIV/0!</v>
      </c>
      <c r="J250" s="454" t="e">
        <f t="shared" si="119"/>
        <v>#DIV/0!</v>
      </c>
      <c r="K250" s="454" t="e">
        <f t="shared" si="119"/>
        <v>#DIV/0!</v>
      </c>
      <c r="L250" s="454" t="e">
        <f t="shared" si="119"/>
        <v>#DIV/0!</v>
      </c>
      <c r="M250" s="454" t="e">
        <f t="shared" si="119"/>
        <v>#DIV/0!</v>
      </c>
      <c r="N250" s="454" t="e">
        <f t="shared" si="119"/>
        <v>#DIV/0!</v>
      </c>
      <c r="O250" s="454" t="e">
        <f t="shared" si="119"/>
        <v>#DIV/0!</v>
      </c>
      <c r="P250" s="454" t="e">
        <f t="shared" si="119"/>
        <v>#DIV/0!</v>
      </c>
      <c r="Q250" s="454" t="e">
        <f t="shared" si="119"/>
        <v>#DIV/0!</v>
      </c>
      <c r="R250" s="455" t="e">
        <f t="shared" si="119"/>
        <v>#DIV/0!</v>
      </c>
    </row>
    <row r="251" spans="1:18" ht="15" x14ac:dyDescent="0.2">
      <c r="A251" s="744">
        <v>31</v>
      </c>
      <c r="B251" s="744" t="str">
        <f>'PI. MP. Avance'!B161</f>
        <v>MP105020302</v>
      </c>
      <c r="C251" s="747" t="str">
        <f>'PI. MP. Avance'!C161</f>
        <v>Realizar anualmente un evento de reconocimiento y exhaltación a la labor de la Mujer Vallecaucana.  (Galardon a la Mujer Vallecaucana) ,durante el periodo de gobierno.</v>
      </c>
      <c r="D251" s="4" t="s">
        <v>63</v>
      </c>
      <c r="E251" s="21">
        <f>SUM(F251:Q251)</f>
        <v>0</v>
      </c>
      <c r="F251" s="188"/>
      <c r="G251" s="188"/>
      <c r="H251" s="188"/>
      <c r="I251" s="188"/>
      <c r="J251" s="188"/>
      <c r="K251" s="188"/>
      <c r="L251" s="188"/>
      <c r="M251" s="188"/>
      <c r="N251" s="188"/>
      <c r="O251" s="188"/>
      <c r="P251" s="188"/>
      <c r="Q251" s="188"/>
      <c r="R251" s="22"/>
    </row>
    <row r="252" spans="1:18" ht="15" x14ac:dyDescent="0.2">
      <c r="A252" s="745"/>
      <c r="B252" s="745"/>
      <c r="C252" s="748"/>
      <c r="D252" s="8" t="s">
        <v>64</v>
      </c>
      <c r="E252" s="451">
        <f>SUM(F252:Q252)</f>
        <v>0</v>
      </c>
      <c r="F252" s="499"/>
      <c r="G252" s="499"/>
      <c r="H252" s="499"/>
      <c r="I252" s="499"/>
      <c r="J252" s="499"/>
      <c r="K252" s="499"/>
      <c r="L252" s="499"/>
      <c r="M252" s="499"/>
      <c r="N252" s="499"/>
      <c r="O252" s="499"/>
      <c r="P252" s="499"/>
      <c r="Q252" s="499"/>
      <c r="R252" s="500"/>
    </row>
    <row r="253" spans="1:18" ht="15" x14ac:dyDescent="0.2">
      <c r="A253" s="745"/>
      <c r="B253" s="745"/>
      <c r="C253" s="748"/>
      <c r="D253" s="5" t="s">
        <v>65</v>
      </c>
      <c r="E253" s="452" t="e">
        <f t="shared" ref="E253" si="120">E252*100/E251</f>
        <v>#DIV/0!</v>
      </c>
      <c r="F253" s="452"/>
      <c r="G253" s="452"/>
      <c r="H253" s="452"/>
      <c r="I253" s="452"/>
      <c r="J253" s="452"/>
      <c r="K253" s="452"/>
      <c r="L253" s="452"/>
      <c r="M253" s="452"/>
      <c r="N253" s="452"/>
      <c r="O253" s="452"/>
      <c r="P253" s="452"/>
      <c r="Q253" s="452"/>
      <c r="R253" s="453"/>
    </row>
    <row r="254" spans="1:18" ht="15" x14ac:dyDescent="0.2">
      <c r="A254" s="745"/>
      <c r="B254" s="745"/>
      <c r="C254" s="748"/>
      <c r="D254" s="8" t="s">
        <v>66</v>
      </c>
      <c r="E254" s="451">
        <f>SUM(F254:Q254)</f>
        <v>360000000</v>
      </c>
      <c r="F254" s="615">
        <v>360000000</v>
      </c>
      <c r="G254" s="499"/>
      <c r="H254" s="499"/>
      <c r="I254" s="499"/>
      <c r="J254" s="499"/>
      <c r="K254" s="499"/>
      <c r="L254" s="499"/>
      <c r="M254" s="499"/>
      <c r="N254" s="499"/>
      <c r="O254" s="499"/>
      <c r="P254" s="499"/>
      <c r="Q254" s="499"/>
      <c r="R254" s="500"/>
    </row>
    <row r="255" spans="1:18" ht="15" x14ac:dyDescent="0.2">
      <c r="A255" s="745"/>
      <c r="B255" s="745"/>
      <c r="C255" s="748"/>
      <c r="D255" s="5" t="s">
        <v>67</v>
      </c>
      <c r="E255" s="452" t="e">
        <f t="shared" ref="E255" si="121">E254*100/E251</f>
        <v>#DIV/0!</v>
      </c>
      <c r="F255" s="452"/>
      <c r="G255" s="452"/>
      <c r="H255" s="452"/>
      <c r="I255" s="452"/>
      <c r="J255" s="452"/>
      <c r="K255" s="452"/>
      <c r="L255" s="452"/>
      <c r="M255" s="452"/>
      <c r="N255" s="452"/>
      <c r="O255" s="452"/>
      <c r="P255" s="452"/>
      <c r="Q255" s="452"/>
      <c r="R255" s="453"/>
    </row>
    <row r="256" spans="1:18" ht="15" x14ac:dyDescent="0.2">
      <c r="A256" s="745"/>
      <c r="B256" s="745"/>
      <c r="C256" s="748"/>
      <c r="D256" s="7" t="s">
        <v>68</v>
      </c>
      <c r="E256" s="451">
        <f>SUM(F256:Q256)</f>
        <v>0</v>
      </c>
      <c r="F256" s="499"/>
      <c r="G256" s="499"/>
      <c r="H256" s="499"/>
      <c r="I256" s="499"/>
      <c r="J256" s="499"/>
      <c r="K256" s="499"/>
      <c r="L256" s="499"/>
      <c r="M256" s="499"/>
      <c r="N256" s="499"/>
      <c r="O256" s="499"/>
      <c r="P256" s="499"/>
      <c r="Q256" s="499"/>
      <c r="R256" s="500"/>
    </row>
    <row r="257" spans="1:18" ht="15" x14ac:dyDescent="0.2">
      <c r="A257" s="745"/>
      <c r="B257" s="745"/>
      <c r="C257" s="748"/>
      <c r="D257" s="5" t="s">
        <v>69</v>
      </c>
      <c r="E257" s="452">
        <f t="shared" ref="E257" si="122">E256*100/E254</f>
        <v>0</v>
      </c>
      <c r="F257" s="452"/>
      <c r="G257" s="452"/>
      <c r="H257" s="452"/>
      <c r="I257" s="452"/>
      <c r="J257" s="452"/>
      <c r="K257" s="452"/>
      <c r="L257" s="452"/>
      <c r="M257" s="452"/>
      <c r="N257" s="452"/>
      <c r="O257" s="452"/>
      <c r="P257" s="452"/>
      <c r="Q257" s="452"/>
      <c r="R257" s="453"/>
    </row>
    <row r="258" spans="1:18" ht="15.75" thickBot="1" x14ac:dyDescent="0.25">
      <c r="A258" s="746"/>
      <c r="B258" s="746"/>
      <c r="C258" s="749"/>
      <c r="D258" s="6" t="s">
        <v>70</v>
      </c>
      <c r="E258" s="454" t="e">
        <f t="shared" ref="E258" si="123">E256*100/E251</f>
        <v>#DIV/0!</v>
      </c>
      <c r="F258" s="454"/>
      <c r="G258" s="454"/>
      <c r="H258" s="454"/>
      <c r="I258" s="454"/>
      <c r="J258" s="454"/>
      <c r="K258" s="454"/>
      <c r="L258" s="454"/>
      <c r="M258" s="454"/>
      <c r="N258" s="454"/>
      <c r="O258" s="454"/>
      <c r="P258" s="454"/>
      <c r="Q258" s="454"/>
      <c r="R258" s="455"/>
    </row>
    <row r="259" spans="1:18" ht="15" x14ac:dyDescent="0.2">
      <c r="A259" s="754" t="s">
        <v>5949</v>
      </c>
      <c r="B259" s="755"/>
      <c r="C259" s="756"/>
      <c r="D259" s="4" t="s">
        <v>63</v>
      </c>
      <c r="E259" s="348">
        <f>SUM(F259:Q259)</f>
        <v>1571000000</v>
      </c>
      <c r="F259" s="348">
        <f t="shared" ref="F259:R259" si="124">F11+F19+F27+F35+F43+F51+F59+F67+F75+F83+F91+F99+F107+F115+F123+F131+F139+F147+F155+F163+F171+F179+F187+F195+F203+F219+F227+F235+F243</f>
        <v>1571000000</v>
      </c>
      <c r="G259" s="348">
        <f t="shared" si="124"/>
        <v>0</v>
      </c>
      <c r="H259" s="348">
        <f t="shared" si="124"/>
        <v>0</v>
      </c>
      <c r="I259" s="348">
        <f t="shared" si="124"/>
        <v>0</v>
      </c>
      <c r="J259" s="348">
        <f t="shared" si="124"/>
        <v>0</v>
      </c>
      <c r="K259" s="348">
        <f t="shared" si="124"/>
        <v>0</v>
      </c>
      <c r="L259" s="349">
        <f t="shared" si="124"/>
        <v>0</v>
      </c>
      <c r="M259" s="350">
        <f t="shared" si="124"/>
        <v>0</v>
      </c>
      <c r="N259" s="348">
        <f t="shared" si="124"/>
        <v>0</v>
      </c>
      <c r="O259" s="348">
        <f t="shared" si="124"/>
        <v>0</v>
      </c>
      <c r="P259" s="348">
        <f t="shared" si="124"/>
        <v>0</v>
      </c>
      <c r="Q259" s="348">
        <f t="shared" si="124"/>
        <v>0</v>
      </c>
      <c r="R259" s="349">
        <f t="shared" si="124"/>
        <v>0</v>
      </c>
    </row>
    <row r="260" spans="1:18" ht="15" x14ac:dyDescent="0.2">
      <c r="A260" s="757"/>
      <c r="B260" s="758"/>
      <c r="C260" s="759"/>
      <c r="D260" s="8" t="s">
        <v>64</v>
      </c>
      <c r="E260" s="351">
        <f>SUM(F260:Q260)</f>
        <v>1571000000</v>
      </c>
      <c r="F260" s="344">
        <f>F12+F20+F28+F36+F44+F52+F60+F68+F76+F84+F92+F100+F108+F116+F124+F132+F140+F148+F156+F164+F172+F180+F188+F196+F204+F220+F228+F236+F244+F212+F252</f>
        <v>1571000000</v>
      </c>
      <c r="G260" s="344">
        <f t="shared" ref="G260:Q260" si="125">G12+G20+G28+G36+G44+G52+G60+G68+G76+G84+G92+G100+G108+G116+G124+G132+G140+G148+G156+G164+G172+G180+G188+G196+G204+G220+G228+G236+G244+G212+G252</f>
        <v>0</v>
      </c>
      <c r="H260" s="344">
        <f t="shared" si="125"/>
        <v>0</v>
      </c>
      <c r="I260" s="344">
        <f t="shared" si="125"/>
        <v>0</v>
      </c>
      <c r="J260" s="344">
        <f t="shared" si="125"/>
        <v>0</v>
      </c>
      <c r="K260" s="344">
        <f t="shared" si="125"/>
        <v>0</v>
      </c>
      <c r="L260" s="344">
        <f t="shared" si="125"/>
        <v>0</v>
      </c>
      <c r="M260" s="344">
        <f t="shared" si="125"/>
        <v>0</v>
      </c>
      <c r="N260" s="344">
        <f t="shared" si="125"/>
        <v>0</v>
      </c>
      <c r="O260" s="344">
        <f t="shared" si="125"/>
        <v>0</v>
      </c>
      <c r="P260" s="344">
        <f t="shared" si="125"/>
        <v>0</v>
      </c>
      <c r="Q260" s="344">
        <f t="shared" si="125"/>
        <v>0</v>
      </c>
      <c r="R260" s="344">
        <f>R12+R20+R28+R36+R44+R52+R60+R68+R76+R84+R92+R100+R108+R116+R124+R132+R140+R148+R156+R164+R172+R180+R188+R196+R204+R220+R228+R236+R244+R212</f>
        <v>1230000000</v>
      </c>
    </row>
    <row r="261" spans="1:18" ht="15" x14ac:dyDescent="0.2">
      <c r="A261" s="757"/>
      <c r="B261" s="758"/>
      <c r="C261" s="759"/>
      <c r="D261" s="5" t="s">
        <v>65</v>
      </c>
      <c r="E261" s="352">
        <f t="shared" ref="E261:R261" si="126">E260*100/E259</f>
        <v>100</v>
      </c>
      <c r="F261" s="352">
        <f t="shared" si="126"/>
        <v>100</v>
      </c>
      <c r="G261" s="352" t="e">
        <f t="shared" si="126"/>
        <v>#DIV/0!</v>
      </c>
      <c r="H261" s="352" t="e">
        <f t="shared" si="126"/>
        <v>#DIV/0!</v>
      </c>
      <c r="I261" s="352" t="e">
        <f t="shared" si="126"/>
        <v>#DIV/0!</v>
      </c>
      <c r="J261" s="352" t="e">
        <f t="shared" si="126"/>
        <v>#DIV/0!</v>
      </c>
      <c r="K261" s="352" t="e">
        <f t="shared" si="126"/>
        <v>#DIV/0!</v>
      </c>
      <c r="L261" s="352" t="e">
        <f t="shared" si="126"/>
        <v>#DIV/0!</v>
      </c>
      <c r="M261" s="352" t="e">
        <f t="shared" si="126"/>
        <v>#DIV/0!</v>
      </c>
      <c r="N261" s="352" t="e">
        <f t="shared" si="126"/>
        <v>#DIV/0!</v>
      </c>
      <c r="O261" s="352" t="e">
        <f t="shared" si="126"/>
        <v>#DIV/0!</v>
      </c>
      <c r="P261" s="352" t="e">
        <f t="shared" si="126"/>
        <v>#DIV/0!</v>
      </c>
      <c r="Q261" s="352" t="e">
        <f t="shared" si="126"/>
        <v>#DIV/0!</v>
      </c>
      <c r="R261" s="352" t="e">
        <f t="shared" si="126"/>
        <v>#DIV/0!</v>
      </c>
    </row>
    <row r="262" spans="1:18" ht="15" x14ac:dyDescent="0.2">
      <c r="A262" s="757"/>
      <c r="B262" s="758"/>
      <c r="C262" s="759"/>
      <c r="D262" s="8" t="s">
        <v>66</v>
      </c>
      <c r="E262" s="351">
        <f>SUM(F262:Q262)</f>
        <v>5022915000</v>
      </c>
      <c r="F262" s="344">
        <f>F14+F22+F30+F38+F46+F54+F62+F70+F78+F86+F94+F102+F110+F118+F126+F134+F142+F150+F158+F166+F174+F182+F190+F198+F206+F222+F230+F238+F246+F214+F254</f>
        <v>5022915000</v>
      </c>
      <c r="G262" s="344">
        <f t="shared" ref="G262:Q262" si="127">G14+G22+G30+G38+G46+G54+G62+G70+G78+G86+G94+G102+G110+G118+G126+G134+G142+G150+G158+G166+G174+G182+G190+G198+G206+G222+G230+G238+G246+G214+G254</f>
        <v>0</v>
      </c>
      <c r="H262" s="344">
        <f t="shared" si="127"/>
        <v>0</v>
      </c>
      <c r="I262" s="344">
        <f t="shared" si="127"/>
        <v>0</v>
      </c>
      <c r="J262" s="344">
        <f t="shared" si="127"/>
        <v>0</v>
      </c>
      <c r="K262" s="344">
        <f t="shared" si="127"/>
        <v>0</v>
      </c>
      <c r="L262" s="344">
        <f t="shared" si="127"/>
        <v>0</v>
      </c>
      <c r="M262" s="344">
        <f t="shared" si="127"/>
        <v>0</v>
      </c>
      <c r="N262" s="344">
        <f t="shared" si="127"/>
        <v>0</v>
      </c>
      <c r="O262" s="344">
        <f t="shared" si="127"/>
        <v>0</v>
      </c>
      <c r="P262" s="344">
        <f t="shared" si="127"/>
        <v>0</v>
      </c>
      <c r="Q262" s="344">
        <f t="shared" si="127"/>
        <v>0</v>
      </c>
      <c r="R262" s="344">
        <f>R14+R22+R30+R38+R46+R54+R62+R70+R78+R86+R94+R102+R110+R118+R126+R134+R142+R150+R158+R166+R174+R182+R190+R198+R206+R222+R230+R238+R246+R214</f>
        <v>1271000000</v>
      </c>
    </row>
    <row r="263" spans="1:18" ht="15" x14ac:dyDescent="0.2">
      <c r="A263" s="757"/>
      <c r="B263" s="758"/>
      <c r="C263" s="759"/>
      <c r="D263" s="5" t="s">
        <v>67</v>
      </c>
      <c r="E263" s="352">
        <f t="shared" ref="E263:R263" si="128">E262*100/E259</f>
        <v>319.72724379376194</v>
      </c>
      <c r="F263" s="352">
        <f t="shared" si="128"/>
        <v>319.72724379376194</v>
      </c>
      <c r="G263" s="352" t="e">
        <f t="shared" si="128"/>
        <v>#DIV/0!</v>
      </c>
      <c r="H263" s="352" t="e">
        <f t="shared" si="128"/>
        <v>#DIV/0!</v>
      </c>
      <c r="I263" s="352" t="e">
        <f t="shared" si="128"/>
        <v>#DIV/0!</v>
      </c>
      <c r="J263" s="352" t="e">
        <f t="shared" si="128"/>
        <v>#DIV/0!</v>
      </c>
      <c r="K263" s="352" t="e">
        <f t="shared" si="128"/>
        <v>#DIV/0!</v>
      </c>
      <c r="L263" s="352" t="e">
        <f t="shared" si="128"/>
        <v>#DIV/0!</v>
      </c>
      <c r="M263" s="352" t="e">
        <f t="shared" si="128"/>
        <v>#DIV/0!</v>
      </c>
      <c r="N263" s="352" t="e">
        <f t="shared" si="128"/>
        <v>#DIV/0!</v>
      </c>
      <c r="O263" s="352" t="e">
        <f t="shared" si="128"/>
        <v>#DIV/0!</v>
      </c>
      <c r="P263" s="352" t="e">
        <f t="shared" si="128"/>
        <v>#DIV/0!</v>
      </c>
      <c r="Q263" s="352" t="e">
        <f t="shared" si="128"/>
        <v>#DIV/0!</v>
      </c>
      <c r="R263" s="352" t="e">
        <f t="shared" si="128"/>
        <v>#DIV/0!</v>
      </c>
    </row>
    <row r="264" spans="1:18" ht="15" x14ac:dyDescent="0.2">
      <c r="A264" s="757"/>
      <c r="B264" s="758"/>
      <c r="C264" s="759"/>
      <c r="D264" s="7" t="s">
        <v>68</v>
      </c>
      <c r="E264" s="351">
        <f>SUM(F264:Q264)</f>
        <v>1330133747</v>
      </c>
      <c r="F264" s="344">
        <f>F16+F24+F32+F40+F48+F56+F64+F72+F80+F88+F96+F104+F112+F120+F128+F136+F144+F152+F160+F168+F176+F184+F192+F200+F208+F224+F232+F240+F248+F216+F256</f>
        <v>1330133747</v>
      </c>
      <c r="G264" s="344">
        <f t="shared" ref="G264:Q264" si="129">G16+G24+G32+G40+G48+G56+G64+G72+G80+G88+G96+G104+G112+G120+G128+G136+G144+G152+G160+G168+G176+G184+G192+G200+G208+G224+G232+G240+G248+G216+G256</f>
        <v>0</v>
      </c>
      <c r="H264" s="344">
        <f t="shared" si="129"/>
        <v>0</v>
      </c>
      <c r="I264" s="344">
        <f t="shared" si="129"/>
        <v>0</v>
      </c>
      <c r="J264" s="344">
        <f t="shared" si="129"/>
        <v>0</v>
      </c>
      <c r="K264" s="344">
        <f t="shared" si="129"/>
        <v>0</v>
      </c>
      <c r="L264" s="344">
        <f t="shared" si="129"/>
        <v>0</v>
      </c>
      <c r="M264" s="344">
        <f t="shared" si="129"/>
        <v>0</v>
      </c>
      <c r="N264" s="344">
        <f t="shared" si="129"/>
        <v>0</v>
      </c>
      <c r="O264" s="344">
        <f t="shared" si="129"/>
        <v>0</v>
      </c>
      <c r="P264" s="344">
        <f t="shared" si="129"/>
        <v>0</v>
      </c>
      <c r="Q264" s="344">
        <f t="shared" si="129"/>
        <v>0</v>
      </c>
      <c r="R264" s="344">
        <f>R16+R24+R32+R40+R48+R56+R64+R72+R80+R88+R96+R104+R112+R120+R128+R136+R144+R152+R160+R168+R176+R184+R192+R200+R208+R224+R232+R240+R248+R216</f>
        <v>1271000000</v>
      </c>
    </row>
    <row r="265" spans="1:18" ht="15" x14ac:dyDescent="0.2">
      <c r="A265" s="757"/>
      <c r="B265" s="758"/>
      <c r="C265" s="759"/>
      <c r="D265" s="5" t="s">
        <v>69</v>
      </c>
      <c r="E265" s="353">
        <f t="shared" ref="E265:R265" si="130">E264*100/E262</f>
        <v>26.481311091268715</v>
      </c>
      <c r="F265" s="353">
        <f>F264*100/F262</f>
        <v>26.481311091268715</v>
      </c>
      <c r="G265" s="353" t="e">
        <f t="shared" si="130"/>
        <v>#DIV/0!</v>
      </c>
      <c r="H265" s="353" t="e">
        <f t="shared" si="130"/>
        <v>#DIV/0!</v>
      </c>
      <c r="I265" s="353" t="e">
        <f t="shared" si="130"/>
        <v>#DIV/0!</v>
      </c>
      <c r="J265" s="353" t="e">
        <f t="shared" si="130"/>
        <v>#DIV/0!</v>
      </c>
      <c r="K265" s="353" t="e">
        <f t="shared" si="130"/>
        <v>#DIV/0!</v>
      </c>
      <c r="L265" s="354" t="e">
        <f t="shared" si="130"/>
        <v>#DIV/0!</v>
      </c>
      <c r="M265" s="355" t="e">
        <f t="shared" si="130"/>
        <v>#DIV/0!</v>
      </c>
      <c r="N265" s="353" t="e">
        <f t="shared" si="130"/>
        <v>#DIV/0!</v>
      </c>
      <c r="O265" s="353" t="e">
        <f t="shared" si="130"/>
        <v>#DIV/0!</v>
      </c>
      <c r="P265" s="353" t="e">
        <f t="shared" si="130"/>
        <v>#DIV/0!</v>
      </c>
      <c r="Q265" s="353" t="e">
        <f t="shared" si="130"/>
        <v>#DIV/0!</v>
      </c>
      <c r="R265" s="354">
        <f t="shared" si="130"/>
        <v>100</v>
      </c>
    </row>
    <row r="266" spans="1:18" ht="15.75" thickBot="1" x14ac:dyDescent="0.25">
      <c r="A266" s="760"/>
      <c r="B266" s="761"/>
      <c r="C266" s="762"/>
      <c r="D266" s="6" t="s">
        <v>70</v>
      </c>
      <c r="E266" s="356">
        <f t="shared" ref="E266:R266" si="131">E264*100/E259</f>
        <v>84.66796607256525</v>
      </c>
      <c r="F266" s="356">
        <f t="shared" si="131"/>
        <v>84.66796607256525</v>
      </c>
      <c r="G266" s="356" t="e">
        <f t="shared" si="131"/>
        <v>#DIV/0!</v>
      </c>
      <c r="H266" s="356" t="e">
        <f t="shared" si="131"/>
        <v>#DIV/0!</v>
      </c>
      <c r="I266" s="356" t="e">
        <f t="shared" si="131"/>
        <v>#DIV/0!</v>
      </c>
      <c r="J266" s="356" t="e">
        <f t="shared" si="131"/>
        <v>#DIV/0!</v>
      </c>
      <c r="K266" s="356" t="e">
        <f t="shared" si="131"/>
        <v>#DIV/0!</v>
      </c>
      <c r="L266" s="357" t="e">
        <f t="shared" si="131"/>
        <v>#DIV/0!</v>
      </c>
      <c r="M266" s="358" t="e">
        <f t="shared" si="131"/>
        <v>#DIV/0!</v>
      </c>
      <c r="N266" s="356" t="e">
        <f t="shared" si="131"/>
        <v>#DIV/0!</v>
      </c>
      <c r="O266" s="356" t="e">
        <f t="shared" si="131"/>
        <v>#DIV/0!</v>
      </c>
      <c r="P266" s="356" t="e">
        <f t="shared" si="131"/>
        <v>#DIV/0!</v>
      </c>
      <c r="Q266" s="356" t="e">
        <f t="shared" si="131"/>
        <v>#DIV/0!</v>
      </c>
      <c r="R266" s="357" t="e">
        <f t="shared" si="131"/>
        <v>#DIV/0!</v>
      </c>
    </row>
    <row r="267" spans="1:18" x14ac:dyDescent="0.2">
      <c r="A267" s="45"/>
      <c r="B267" s="38"/>
      <c r="C267" s="38"/>
    </row>
    <row r="268" spans="1:18" ht="40.700000000000003" customHeight="1" x14ac:dyDescent="0.2">
      <c r="A268" s="515"/>
      <c r="B268" s="516"/>
      <c r="C268" s="516"/>
      <c r="D268" s="517" t="s">
        <v>6025</v>
      </c>
      <c r="E268" s="518" t="s">
        <v>6026</v>
      </c>
      <c r="F268" s="518" t="s">
        <v>6027</v>
      </c>
      <c r="G268" s="518" t="s">
        <v>6028</v>
      </c>
      <c r="H268" s="518" t="s">
        <v>6029</v>
      </c>
      <c r="I268" s="519"/>
      <c r="J268" s="519"/>
      <c r="K268" s="519"/>
      <c r="L268" s="519"/>
      <c r="M268" s="519"/>
      <c r="N268" s="519"/>
      <c r="O268" s="519"/>
      <c r="P268" s="519"/>
      <c r="Q268" s="519"/>
      <c r="R268" s="519"/>
    </row>
    <row r="269" spans="1:18" ht="27.95" customHeight="1" x14ac:dyDescent="0.25">
      <c r="A269" s="515"/>
      <c r="B269" s="516"/>
      <c r="C269" s="516"/>
      <c r="D269" s="8" t="s">
        <v>64</v>
      </c>
      <c r="E269" s="520">
        <f>'PI. MP. Ejec Fin'!J166</f>
        <v>466100000</v>
      </c>
      <c r="F269" s="520">
        <f>E260</f>
        <v>1571000000</v>
      </c>
      <c r="G269" s="520">
        <f>'PA. ACTIVIDADES 2017'!K197</f>
        <v>1931000000</v>
      </c>
      <c r="H269" s="521"/>
      <c r="I269" s="519"/>
      <c r="J269" s="519"/>
      <c r="K269" s="519"/>
      <c r="L269" s="519"/>
      <c r="M269" s="519"/>
      <c r="N269" s="519"/>
      <c r="O269" s="519"/>
      <c r="P269" s="519"/>
      <c r="Q269" s="519"/>
      <c r="R269" s="519"/>
    </row>
    <row r="270" spans="1:18" ht="29.25" customHeight="1" x14ac:dyDescent="0.25">
      <c r="A270" s="515"/>
      <c r="B270" s="516"/>
      <c r="C270" s="516"/>
      <c r="D270" s="8" t="s">
        <v>66</v>
      </c>
      <c r="E270" s="520">
        <f>'PI. MP. Ejec Fin'!K166</f>
        <v>1216100000</v>
      </c>
      <c r="F270" s="520">
        <f>E262</f>
        <v>5022915000</v>
      </c>
      <c r="G270" s="520">
        <f>'PA. ACTIVIDADES 2017'!L197</f>
        <v>3763050000</v>
      </c>
      <c r="H270" s="521"/>
      <c r="I270" s="519"/>
      <c r="J270" s="519"/>
      <c r="K270" s="519"/>
      <c r="L270" s="519"/>
      <c r="M270" s="519"/>
      <c r="N270" s="519"/>
      <c r="O270" s="519"/>
      <c r="P270" s="519"/>
      <c r="Q270" s="519"/>
      <c r="R270" s="519"/>
    </row>
    <row r="271" spans="1:18" ht="30.75" customHeight="1" x14ac:dyDescent="0.25">
      <c r="A271" s="515"/>
      <c r="B271" s="516"/>
      <c r="C271" s="516"/>
      <c r="D271" s="7" t="s">
        <v>68</v>
      </c>
      <c r="E271" s="520">
        <f>'PI. MP. Ejec Fin'!L166</f>
        <v>1201100000</v>
      </c>
      <c r="F271" s="520">
        <f>E264</f>
        <v>1330133747</v>
      </c>
      <c r="G271" s="520"/>
      <c r="H271" s="521"/>
      <c r="I271" s="519"/>
      <c r="J271" s="519"/>
      <c r="K271" s="519"/>
      <c r="L271" s="519"/>
      <c r="M271" s="519"/>
      <c r="N271" s="519"/>
      <c r="O271" s="519"/>
      <c r="P271" s="519"/>
      <c r="Q271" s="519"/>
      <c r="R271" s="519"/>
    </row>
    <row r="272" spans="1:18" x14ac:dyDescent="0.2">
      <c r="A272" s="44"/>
      <c r="B272" s="37"/>
      <c r="C272" s="37"/>
    </row>
    <row r="273" spans="1:3" x14ac:dyDescent="0.2">
      <c r="A273" s="45"/>
      <c r="B273" s="38"/>
      <c r="C273" s="38"/>
    </row>
    <row r="274" spans="1:3" x14ac:dyDescent="0.2">
      <c r="A274" s="45"/>
      <c r="B274" s="38"/>
      <c r="C274" s="38"/>
    </row>
    <row r="275" spans="1:3" x14ac:dyDescent="0.2">
      <c r="A275" s="45"/>
      <c r="B275" s="38"/>
      <c r="C275" s="38"/>
    </row>
    <row r="276" spans="1:3" x14ac:dyDescent="0.2">
      <c r="A276" s="45"/>
      <c r="B276" s="38"/>
      <c r="C276" s="38"/>
    </row>
    <row r="277" spans="1:3" x14ac:dyDescent="0.2">
      <c r="A277" s="45"/>
      <c r="B277" s="38"/>
      <c r="C277" s="38"/>
    </row>
    <row r="278" spans="1:3" x14ac:dyDescent="0.2">
      <c r="A278" s="45"/>
      <c r="B278" s="38"/>
      <c r="C278" s="38"/>
    </row>
    <row r="279" spans="1:3" x14ac:dyDescent="0.2">
      <c r="A279" s="45"/>
      <c r="B279" s="38"/>
      <c r="C279" s="38"/>
    </row>
    <row r="280" spans="1:3" x14ac:dyDescent="0.2">
      <c r="A280" s="2"/>
      <c r="B280" s="2"/>
      <c r="C280" s="2"/>
    </row>
    <row r="281" spans="1:3" x14ac:dyDescent="0.2">
      <c r="A281" s="2"/>
      <c r="B281" s="2"/>
      <c r="C281" s="2"/>
    </row>
    <row r="282" spans="1:3" x14ac:dyDescent="0.2">
      <c r="A282" s="2"/>
      <c r="B282" s="2"/>
      <c r="C282" s="2"/>
    </row>
    <row r="283" spans="1:3" x14ac:dyDescent="0.2">
      <c r="A283" s="2"/>
      <c r="B283" s="2"/>
      <c r="C283" s="2"/>
    </row>
    <row r="284" spans="1:3" x14ac:dyDescent="0.2">
      <c r="A284" s="2"/>
      <c r="B284" s="2"/>
      <c r="C284" s="2"/>
    </row>
  </sheetData>
  <sheetProtection algorithmName="SHA-512" hashValue="PqkPG848fgLoWFQh0WMAmppaPbyCyeMC2aFc0T0tNaX7pdXBtp+BFkiCm/tmaoD8bDEts4uW1vAnX2flSPrmTQ==" saltValue="iJXolKzR/kXut9N9oDhJwQ==" spinCount="100000" sheet="1" objects="1" scenarios="1" formatCells="0"/>
  <mergeCells count="100">
    <mergeCell ref="A259:C266"/>
    <mergeCell ref="A235:A242"/>
    <mergeCell ref="B235:B242"/>
    <mergeCell ref="C235:C242"/>
    <mergeCell ref="A243:A250"/>
    <mergeCell ref="B243:B250"/>
    <mergeCell ref="C243:C250"/>
    <mergeCell ref="A251:A258"/>
    <mergeCell ref="B251:B258"/>
    <mergeCell ref="C251:C258"/>
    <mergeCell ref="A219:A226"/>
    <mergeCell ref="B219:B226"/>
    <mergeCell ref="C219:C226"/>
    <mergeCell ref="A227:A234"/>
    <mergeCell ref="B227:B234"/>
    <mergeCell ref="C227:C234"/>
    <mergeCell ref="A203:A210"/>
    <mergeCell ref="B203:B210"/>
    <mergeCell ref="C203:C210"/>
    <mergeCell ref="A211:A218"/>
    <mergeCell ref="B211:B218"/>
    <mergeCell ref="C211:C218"/>
    <mergeCell ref="A187:A194"/>
    <mergeCell ref="B187:B194"/>
    <mergeCell ref="C187:C194"/>
    <mergeCell ref="A195:A202"/>
    <mergeCell ref="B195:B202"/>
    <mergeCell ref="C195:C202"/>
    <mergeCell ref="A171:A178"/>
    <mergeCell ref="B171:B178"/>
    <mergeCell ref="C171:C178"/>
    <mergeCell ref="A179:A186"/>
    <mergeCell ref="B179:B186"/>
    <mergeCell ref="C179:C186"/>
    <mergeCell ref="A155:A162"/>
    <mergeCell ref="B155:B162"/>
    <mergeCell ref="C155:C162"/>
    <mergeCell ref="A163:A170"/>
    <mergeCell ref="B163:B170"/>
    <mergeCell ref="C163:C170"/>
    <mergeCell ref="A139:A146"/>
    <mergeCell ref="B139:B146"/>
    <mergeCell ref="C139:C146"/>
    <mergeCell ref="A147:A154"/>
    <mergeCell ref="B147:B154"/>
    <mergeCell ref="C147:C154"/>
    <mergeCell ref="A123:A130"/>
    <mergeCell ref="B123:B130"/>
    <mergeCell ref="C123:C130"/>
    <mergeCell ref="A131:A138"/>
    <mergeCell ref="B131:B138"/>
    <mergeCell ref="C131:C138"/>
    <mergeCell ref="A107:A114"/>
    <mergeCell ref="B107:B114"/>
    <mergeCell ref="C107:C114"/>
    <mergeCell ref="A115:A122"/>
    <mergeCell ref="B115:B122"/>
    <mergeCell ref="C115:C122"/>
    <mergeCell ref="A91:A98"/>
    <mergeCell ref="B91:B98"/>
    <mergeCell ref="C91:C98"/>
    <mergeCell ref="A99:A106"/>
    <mergeCell ref="B99:B106"/>
    <mergeCell ref="C99:C106"/>
    <mergeCell ref="A75:A82"/>
    <mergeCell ref="B75:B82"/>
    <mergeCell ref="C75:C82"/>
    <mergeCell ref="A83:A90"/>
    <mergeCell ref="B83:B90"/>
    <mergeCell ref="C83:C90"/>
    <mergeCell ref="A59:A66"/>
    <mergeCell ref="B59:B66"/>
    <mergeCell ref="C59:C66"/>
    <mergeCell ref="A67:A74"/>
    <mergeCell ref="B67:B74"/>
    <mergeCell ref="C67:C74"/>
    <mergeCell ref="A43:A50"/>
    <mergeCell ref="B43:B50"/>
    <mergeCell ref="C43:C50"/>
    <mergeCell ref="A51:A58"/>
    <mergeCell ref="B51:B58"/>
    <mergeCell ref="C51:C58"/>
    <mergeCell ref="A27:A34"/>
    <mergeCell ref="B27:B34"/>
    <mergeCell ref="C27:C34"/>
    <mergeCell ref="A35:A42"/>
    <mergeCell ref="B35:B42"/>
    <mergeCell ref="C35:C42"/>
    <mergeCell ref="A11:A18"/>
    <mergeCell ref="B11:B18"/>
    <mergeCell ref="C11:C18"/>
    <mergeCell ref="A19:A26"/>
    <mergeCell ref="B19:B26"/>
    <mergeCell ref="C19:C26"/>
    <mergeCell ref="F2:O3"/>
    <mergeCell ref="F4:O4"/>
    <mergeCell ref="F5:L5"/>
    <mergeCell ref="D7:O7"/>
    <mergeCell ref="B9:D9"/>
    <mergeCell ref="E9:R9"/>
  </mergeCells>
  <conditionalFormatting sqref="E13">
    <cfRule type="iconSet" priority="374">
      <iconSet iconSet="5Arrows">
        <cfvo type="percent" val="0"/>
        <cfvo type="num" val="25"/>
        <cfvo type="num" val="50"/>
        <cfvo type="num" val="65"/>
        <cfvo type="num" val="80"/>
      </iconSet>
    </cfRule>
  </conditionalFormatting>
  <conditionalFormatting sqref="F13:Q13">
    <cfRule type="iconSet" priority="373">
      <iconSet iconSet="5Arrows">
        <cfvo type="percent" val="0"/>
        <cfvo type="num" val="25"/>
        <cfvo type="num" val="50"/>
        <cfvo type="num" val="65"/>
        <cfvo type="num" val="80"/>
      </iconSet>
    </cfRule>
  </conditionalFormatting>
  <conditionalFormatting sqref="E15">
    <cfRule type="iconSet" priority="372">
      <iconSet iconSet="5Arrows">
        <cfvo type="percent" val="0"/>
        <cfvo type="num" val="25"/>
        <cfvo type="num" val="50"/>
        <cfvo type="num" val="65"/>
        <cfvo type="num" val="80"/>
      </iconSet>
    </cfRule>
  </conditionalFormatting>
  <conditionalFormatting sqref="F15:Q15">
    <cfRule type="iconSet" priority="371">
      <iconSet iconSet="5Arrows">
        <cfvo type="percent" val="0"/>
        <cfvo type="num" val="25"/>
        <cfvo type="num" val="50"/>
        <cfvo type="num" val="65"/>
        <cfvo type="num" val="80"/>
      </iconSet>
    </cfRule>
  </conditionalFormatting>
  <conditionalFormatting sqref="E17">
    <cfRule type="iconSet" priority="370">
      <iconSet iconSet="5Arrows">
        <cfvo type="percent" val="0"/>
        <cfvo type="num" val="25"/>
        <cfvo type="num" val="50"/>
        <cfvo type="num" val="65"/>
        <cfvo type="num" val="80"/>
      </iconSet>
    </cfRule>
  </conditionalFormatting>
  <conditionalFormatting sqref="F17:Q17">
    <cfRule type="iconSet" priority="369">
      <iconSet iconSet="5Arrows">
        <cfvo type="percent" val="0"/>
        <cfvo type="num" val="25"/>
        <cfvo type="num" val="50"/>
        <cfvo type="num" val="65"/>
        <cfvo type="num" val="80"/>
      </iconSet>
    </cfRule>
  </conditionalFormatting>
  <conditionalFormatting sqref="E18">
    <cfRule type="iconSet" priority="368">
      <iconSet iconSet="5Arrows">
        <cfvo type="percent" val="0"/>
        <cfvo type="num" val="25"/>
        <cfvo type="num" val="50"/>
        <cfvo type="num" val="65"/>
        <cfvo type="num" val="80"/>
      </iconSet>
    </cfRule>
  </conditionalFormatting>
  <conditionalFormatting sqref="F18:Q18">
    <cfRule type="iconSet" priority="367">
      <iconSet iconSet="5Arrows">
        <cfvo type="percent" val="0"/>
        <cfvo type="num" val="25"/>
        <cfvo type="num" val="50"/>
        <cfvo type="num" val="65"/>
        <cfvo type="num" val="80"/>
      </iconSet>
    </cfRule>
  </conditionalFormatting>
  <conditionalFormatting sqref="E21">
    <cfRule type="iconSet" priority="366">
      <iconSet iconSet="5Arrows">
        <cfvo type="percent" val="0"/>
        <cfvo type="num" val="25"/>
        <cfvo type="num" val="50"/>
        <cfvo type="num" val="65"/>
        <cfvo type="num" val="80"/>
      </iconSet>
    </cfRule>
  </conditionalFormatting>
  <conditionalFormatting sqref="F21:Q21">
    <cfRule type="iconSet" priority="365">
      <iconSet iconSet="5Arrows">
        <cfvo type="percent" val="0"/>
        <cfvo type="num" val="25"/>
        <cfvo type="num" val="50"/>
        <cfvo type="num" val="65"/>
        <cfvo type="num" val="80"/>
      </iconSet>
    </cfRule>
  </conditionalFormatting>
  <conditionalFormatting sqref="E23">
    <cfRule type="iconSet" priority="364">
      <iconSet iconSet="5Arrows">
        <cfvo type="percent" val="0"/>
        <cfvo type="num" val="25"/>
        <cfvo type="num" val="50"/>
        <cfvo type="num" val="65"/>
        <cfvo type="num" val="80"/>
      </iconSet>
    </cfRule>
  </conditionalFormatting>
  <conditionalFormatting sqref="F23:Q23">
    <cfRule type="iconSet" priority="363">
      <iconSet iconSet="5Arrows">
        <cfvo type="percent" val="0"/>
        <cfvo type="num" val="25"/>
        <cfvo type="num" val="50"/>
        <cfvo type="num" val="65"/>
        <cfvo type="num" val="80"/>
      </iconSet>
    </cfRule>
  </conditionalFormatting>
  <conditionalFormatting sqref="E25">
    <cfRule type="iconSet" priority="362">
      <iconSet iconSet="5Arrows">
        <cfvo type="percent" val="0"/>
        <cfvo type="num" val="25"/>
        <cfvo type="num" val="50"/>
        <cfvo type="num" val="65"/>
        <cfvo type="num" val="80"/>
      </iconSet>
    </cfRule>
  </conditionalFormatting>
  <conditionalFormatting sqref="F25:Q25">
    <cfRule type="iconSet" priority="361">
      <iconSet iconSet="5Arrows">
        <cfvo type="percent" val="0"/>
        <cfvo type="num" val="25"/>
        <cfvo type="num" val="50"/>
        <cfvo type="num" val="65"/>
        <cfvo type="num" val="80"/>
      </iconSet>
    </cfRule>
  </conditionalFormatting>
  <conditionalFormatting sqref="E26">
    <cfRule type="iconSet" priority="360">
      <iconSet iconSet="5Arrows">
        <cfvo type="percent" val="0"/>
        <cfvo type="num" val="25"/>
        <cfvo type="num" val="50"/>
        <cfvo type="num" val="65"/>
        <cfvo type="num" val="80"/>
      </iconSet>
    </cfRule>
  </conditionalFormatting>
  <conditionalFormatting sqref="F26:Q26">
    <cfRule type="iconSet" priority="359">
      <iconSet iconSet="5Arrows">
        <cfvo type="percent" val="0"/>
        <cfvo type="num" val="25"/>
        <cfvo type="num" val="50"/>
        <cfvo type="num" val="65"/>
        <cfvo type="num" val="80"/>
      </iconSet>
    </cfRule>
  </conditionalFormatting>
  <conditionalFormatting sqref="E29">
    <cfRule type="iconSet" priority="358">
      <iconSet iconSet="5Arrows">
        <cfvo type="percent" val="0"/>
        <cfvo type="num" val="25"/>
        <cfvo type="num" val="50"/>
        <cfvo type="num" val="65"/>
        <cfvo type="num" val="80"/>
      </iconSet>
    </cfRule>
  </conditionalFormatting>
  <conditionalFormatting sqref="F29:Q29">
    <cfRule type="iconSet" priority="357">
      <iconSet iconSet="5Arrows">
        <cfvo type="percent" val="0"/>
        <cfvo type="num" val="25"/>
        <cfvo type="num" val="50"/>
        <cfvo type="num" val="65"/>
        <cfvo type="num" val="80"/>
      </iconSet>
    </cfRule>
  </conditionalFormatting>
  <conditionalFormatting sqref="E31">
    <cfRule type="iconSet" priority="356">
      <iconSet iconSet="5Arrows">
        <cfvo type="percent" val="0"/>
        <cfvo type="num" val="25"/>
        <cfvo type="num" val="50"/>
        <cfvo type="num" val="65"/>
        <cfvo type="num" val="80"/>
      </iconSet>
    </cfRule>
  </conditionalFormatting>
  <conditionalFormatting sqref="F31:Q31">
    <cfRule type="iconSet" priority="355">
      <iconSet iconSet="5Arrows">
        <cfvo type="percent" val="0"/>
        <cfvo type="num" val="25"/>
        <cfvo type="num" val="50"/>
        <cfvo type="num" val="65"/>
        <cfvo type="num" val="80"/>
      </iconSet>
    </cfRule>
  </conditionalFormatting>
  <conditionalFormatting sqref="E33">
    <cfRule type="iconSet" priority="354">
      <iconSet iconSet="5Arrows">
        <cfvo type="percent" val="0"/>
        <cfvo type="num" val="25"/>
        <cfvo type="num" val="50"/>
        <cfvo type="num" val="65"/>
        <cfvo type="num" val="80"/>
      </iconSet>
    </cfRule>
  </conditionalFormatting>
  <conditionalFormatting sqref="F33:Q33">
    <cfRule type="iconSet" priority="353">
      <iconSet iconSet="5Arrows">
        <cfvo type="percent" val="0"/>
        <cfvo type="num" val="25"/>
        <cfvo type="num" val="50"/>
        <cfvo type="num" val="65"/>
        <cfvo type="num" val="80"/>
      </iconSet>
    </cfRule>
  </conditionalFormatting>
  <conditionalFormatting sqref="E34">
    <cfRule type="iconSet" priority="352">
      <iconSet iconSet="5Arrows">
        <cfvo type="percent" val="0"/>
        <cfvo type="num" val="25"/>
        <cfvo type="num" val="50"/>
        <cfvo type="num" val="65"/>
        <cfvo type="num" val="80"/>
      </iconSet>
    </cfRule>
  </conditionalFormatting>
  <conditionalFormatting sqref="F34:Q34">
    <cfRule type="iconSet" priority="351">
      <iconSet iconSet="5Arrows">
        <cfvo type="percent" val="0"/>
        <cfvo type="num" val="25"/>
        <cfvo type="num" val="50"/>
        <cfvo type="num" val="65"/>
        <cfvo type="num" val="80"/>
      </iconSet>
    </cfRule>
  </conditionalFormatting>
  <conditionalFormatting sqref="E37">
    <cfRule type="iconSet" priority="350">
      <iconSet iconSet="5Arrows">
        <cfvo type="percent" val="0"/>
        <cfvo type="num" val="25"/>
        <cfvo type="num" val="50"/>
        <cfvo type="num" val="65"/>
        <cfvo type="num" val="80"/>
      </iconSet>
    </cfRule>
  </conditionalFormatting>
  <conditionalFormatting sqref="F37:Q37">
    <cfRule type="iconSet" priority="349">
      <iconSet iconSet="5Arrows">
        <cfvo type="percent" val="0"/>
        <cfvo type="num" val="25"/>
        <cfvo type="num" val="50"/>
        <cfvo type="num" val="65"/>
        <cfvo type="num" val="80"/>
      </iconSet>
    </cfRule>
  </conditionalFormatting>
  <conditionalFormatting sqref="E39">
    <cfRule type="iconSet" priority="348">
      <iconSet iconSet="5Arrows">
        <cfvo type="percent" val="0"/>
        <cfvo type="num" val="25"/>
        <cfvo type="num" val="50"/>
        <cfvo type="num" val="65"/>
        <cfvo type="num" val="80"/>
      </iconSet>
    </cfRule>
  </conditionalFormatting>
  <conditionalFormatting sqref="F39:Q39">
    <cfRule type="iconSet" priority="347">
      <iconSet iconSet="5Arrows">
        <cfvo type="percent" val="0"/>
        <cfvo type="num" val="25"/>
        <cfvo type="num" val="50"/>
        <cfvo type="num" val="65"/>
        <cfvo type="num" val="80"/>
      </iconSet>
    </cfRule>
  </conditionalFormatting>
  <conditionalFormatting sqref="E41">
    <cfRule type="iconSet" priority="346">
      <iconSet iconSet="5Arrows">
        <cfvo type="percent" val="0"/>
        <cfvo type="num" val="25"/>
        <cfvo type="num" val="50"/>
        <cfvo type="num" val="65"/>
        <cfvo type="num" val="80"/>
      </iconSet>
    </cfRule>
  </conditionalFormatting>
  <conditionalFormatting sqref="F41:Q41">
    <cfRule type="iconSet" priority="345">
      <iconSet iconSet="5Arrows">
        <cfvo type="percent" val="0"/>
        <cfvo type="num" val="25"/>
        <cfvo type="num" val="50"/>
        <cfvo type="num" val="65"/>
        <cfvo type="num" val="80"/>
      </iconSet>
    </cfRule>
  </conditionalFormatting>
  <conditionalFormatting sqref="E42">
    <cfRule type="iconSet" priority="344">
      <iconSet iconSet="5Arrows">
        <cfvo type="percent" val="0"/>
        <cfvo type="num" val="25"/>
        <cfvo type="num" val="50"/>
        <cfvo type="num" val="65"/>
        <cfvo type="num" val="80"/>
      </iconSet>
    </cfRule>
  </conditionalFormatting>
  <conditionalFormatting sqref="F42:Q42">
    <cfRule type="iconSet" priority="343">
      <iconSet iconSet="5Arrows">
        <cfvo type="percent" val="0"/>
        <cfvo type="num" val="25"/>
        <cfvo type="num" val="50"/>
        <cfvo type="num" val="65"/>
        <cfvo type="num" val="80"/>
      </iconSet>
    </cfRule>
  </conditionalFormatting>
  <conditionalFormatting sqref="E45">
    <cfRule type="iconSet" priority="342">
      <iconSet iconSet="5Arrows">
        <cfvo type="percent" val="0"/>
        <cfvo type="num" val="25"/>
        <cfvo type="num" val="50"/>
        <cfvo type="num" val="65"/>
        <cfvo type="num" val="80"/>
      </iconSet>
    </cfRule>
  </conditionalFormatting>
  <conditionalFormatting sqref="F45:Q45">
    <cfRule type="iconSet" priority="341">
      <iconSet iconSet="5Arrows">
        <cfvo type="percent" val="0"/>
        <cfvo type="num" val="25"/>
        <cfvo type="num" val="50"/>
        <cfvo type="num" val="65"/>
        <cfvo type="num" val="80"/>
      </iconSet>
    </cfRule>
  </conditionalFormatting>
  <conditionalFormatting sqref="E47">
    <cfRule type="iconSet" priority="340">
      <iconSet iconSet="5Arrows">
        <cfvo type="percent" val="0"/>
        <cfvo type="num" val="25"/>
        <cfvo type="num" val="50"/>
        <cfvo type="num" val="65"/>
        <cfvo type="num" val="80"/>
      </iconSet>
    </cfRule>
  </conditionalFormatting>
  <conditionalFormatting sqref="F47:Q47">
    <cfRule type="iconSet" priority="339">
      <iconSet iconSet="5Arrows">
        <cfvo type="percent" val="0"/>
        <cfvo type="num" val="25"/>
        <cfvo type="num" val="50"/>
        <cfvo type="num" val="65"/>
        <cfvo type="num" val="80"/>
      </iconSet>
    </cfRule>
  </conditionalFormatting>
  <conditionalFormatting sqref="E49">
    <cfRule type="iconSet" priority="338">
      <iconSet iconSet="5Arrows">
        <cfvo type="percent" val="0"/>
        <cfvo type="num" val="25"/>
        <cfvo type="num" val="50"/>
        <cfvo type="num" val="65"/>
        <cfvo type="num" val="80"/>
      </iconSet>
    </cfRule>
  </conditionalFormatting>
  <conditionalFormatting sqref="F49:Q49">
    <cfRule type="iconSet" priority="337">
      <iconSet iconSet="5Arrows">
        <cfvo type="percent" val="0"/>
        <cfvo type="num" val="25"/>
        <cfvo type="num" val="50"/>
        <cfvo type="num" val="65"/>
        <cfvo type="num" val="80"/>
      </iconSet>
    </cfRule>
  </conditionalFormatting>
  <conditionalFormatting sqref="E50">
    <cfRule type="iconSet" priority="336">
      <iconSet iconSet="5Arrows">
        <cfvo type="percent" val="0"/>
        <cfvo type="num" val="25"/>
        <cfvo type="num" val="50"/>
        <cfvo type="num" val="65"/>
        <cfvo type="num" val="80"/>
      </iconSet>
    </cfRule>
  </conditionalFormatting>
  <conditionalFormatting sqref="F50:Q50">
    <cfRule type="iconSet" priority="335">
      <iconSet iconSet="5Arrows">
        <cfvo type="percent" val="0"/>
        <cfvo type="num" val="25"/>
        <cfvo type="num" val="50"/>
        <cfvo type="num" val="65"/>
        <cfvo type="num" val="80"/>
      </iconSet>
    </cfRule>
  </conditionalFormatting>
  <conditionalFormatting sqref="E53">
    <cfRule type="iconSet" priority="334">
      <iconSet iconSet="5Arrows">
        <cfvo type="percent" val="0"/>
        <cfvo type="num" val="25"/>
        <cfvo type="num" val="50"/>
        <cfvo type="num" val="65"/>
        <cfvo type="num" val="80"/>
      </iconSet>
    </cfRule>
  </conditionalFormatting>
  <conditionalFormatting sqref="F53:Q53">
    <cfRule type="iconSet" priority="333">
      <iconSet iconSet="5Arrows">
        <cfvo type="percent" val="0"/>
        <cfvo type="num" val="25"/>
        <cfvo type="num" val="50"/>
        <cfvo type="num" val="65"/>
        <cfvo type="num" val="80"/>
      </iconSet>
    </cfRule>
  </conditionalFormatting>
  <conditionalFormatting sqref="E55">
    <cfRule type="iconSet" priority="332">
      <iconSet iconSet="5Arrows">
        <cfvo type="percent" val="0"/>
        <cfvo type="num" val="25"/>
        <cfvo type="num" val="50"/>
        <cfvo type="num" val="65"/>
        <cfvo type="num" val="80"/>
      </iconSet>
    </cfRule>
  </conditionalFormatting>
  <conditionalFormatting sqref="F55:Q55">
    <cfRule type="iconSet" priority="331">
      <iconSet iconSet="5Arrows">
        <cfvo type="percent" val="0"/>
        <cfvo type="num" val="25"/>
        <cfvo type="num" val="50"/>
        <cfvo type="num" val="65"/>
        <cfvo type="num" val="80"/>
      </iconSet>
    </cfRule>
  </conditionalFormatting>
  <conditionalFormatting sqref="E57">
    <cfRule type="iconSet" priority="330">
      <iconSet iconSet="5Arrows">
        <cfvo type="percent" val="0"/>
        <cfvo type="num" val="25"/>
        <cfvo type="num" val="50"/>
        <cfvo type="num" val="65"/>
        <cfvo type="num" val="80"/>
      </iconSet>
    </cfRule>
  </conditionalFormatting>
  <conditionalFormatting sqref="F57:Q57">
    <cfRule type="iconSet" priority="329">
      <iconSet iconSet="5Arrows">
        <cfvo type="percent" val="0"/>
        <cfvo type="num" val="25"/>
        <cfvo type="num" val="50"/>
        <cfvo type="num" val="65"/>
        <cfvo type="num" val="80"/>
      </iconSet>
    </cfRule>
  </conditionalFormatting>
  <conditionalFormatting sqref="E58">
    <cfRule type="iconSet" priority="328">
      <iconSet iconSet="5Arrows">
        <cfvo type="percent" val="0"/>
        <cfvo type="num" val="25"/>
        <cfvo type="num" val="50"/>
        <cfvo type="num" val="65"/>
        <cfvo type="num" val="80"/>
      </iconSet>
    </cfRule>
  </conditionalFormatting>
  <conditionalFormatting sqref="F58:Q58">
    <cfRule type="iconSet" priority="327">
      <iconSet iconSet="5Arrows">
        <cfvo type="percent" val="0"/>
        <cfvo type="num" val="25"/>
        <cfvo type="num" val="50"/>
        <cfvo type="num" val="65"/>
        <cfvo type="num" val="80"/>
      </iconSet>
    </cfRule>
  </conditionalFormatting>
  <conditionalFormatting sqref="E61">
    <cfRule type="iconSet" priority="326">
      <iconSet iconSet="5Arrows">
        <cfvo type="percent" val="0"/>
        <cfvo type="num" val="25"/>
        <cfvo type="num" val="50"/>
        <cfvo type="num" val="65"/>
        <cfvo type="num" val="80"/>
      </iconSet>
    </cfRule>
  </conditionalFormatting>
  <conditionalFormatting sqref="F61:Q61">
    <cfRule type="iconSet" priority="325">
      <iconSet iconSet="5Arrows">
        <cfvo type="percent" val="0"/>
        <cfvo type="num" val="25"/>
        <cfvo type="num" val="50"/>
        <cfvo type="num" val="65"/>
        <cfvo type="num" val="80"/>
      </iconSet>
    </cfRule>
  </conditionalFormatting>
  <conditionalFormatting sqref="E63">
    <cfRule type="iconSet" priority="324">
      <iconSet iconSet="5Arrows">
        <cfvo type="percent" val="0"/>
        <cfvo type="num" val="25"/>
        <cfvo type="num" val="50"/>
        <cfvo type="num" val="65"/>
        <cfvo type="num" val="80"/>
      </iconSet>
    </cfRule>
  </conditionalFormatting>
  <conditionalFormatting sqref="F63:Q63">
    <cfRule type="iconSet" priority="323">
      <iconSet iconSet="5Arrows">
        <cfvo type="percent" val="0"/>
        <cfvo type="num" val="25"/>
        <cfvo type="num" val="50"/>
        <cfvo type="num" val="65"/>
        <cfvo type="num" val="80"/>
      </iconSet>
    </cfRule>
  </conditionalFormatting>
  <conditionalFormatting sqref="E65">
    <cfRule type="iconSet" priority="322">
      <iconSet iconSet="5Arrows">
        <cfvo type="percent" val="0"/>
        <cfvo type="num" val="25"/>
        <cfvo type="num" val="50"/>
        <cfvo type="num" val="65"/>
        <cfvo type="num" val="80"/>
      </iconSet>
    </cfRule>
  </conditionalFormatting>
  <conditionalFormatting sqref="F65:Q65">
    <cfRule type="iconSet" priority="321">
      <iconSet iconSet="5Arrows">
        <cfvo type="percent" val="0"/>
        <cfvo type="num" val="25"/>
        <cfvo type="num" val="50"/>
        <cfvo type="num" val="65"/>
        <cfvo type="num" val="80"/>
      </iconSet>
    </cfRule>
  </conditionalFormatting>
  <conditionalFormatting sqref="E66">
    <cfRule type="iconSet" priority="320">
      <iconSet iconSet="5Arrows">
        <cfvo type="percent" val="0"/>
        <cfvo type="num" val="25"/>
        <cfvo type="num" val="50"/>
        <cfvo type="num" val="65"/>
        <cfvo type="num" val="80"/>
      </iconSet>
    </cfRule>
  </conditionalFormatting>
  <conditionalFormatting sqref="F66:Q66">
    <cfRule type="iconSet" priority="319">
      <iconSet iconSet="5Arrows">
        <cfvo type="percent" val="0"/>
        <cfvo type="num" val="25"/>
        <cfvo type="num" val="50"/>
        <cfvo type="num" val="65"/>
        <cfvo type="num" val="80"/>
      </iconSet>
    </cfRule>
  </conditionalFormatting>
  <conditionalFormatting sqref="E69">
    <cfRule type="iconSet" priority="318">
      <iconSet iconSet="5Arrows">
        <cfvo type="percent" val="0"/>
        <cfvo type="num" val="25"/>
        <cfvo type="num" val="50"/>
        <cfvo type="num" val="65"/>
        <cfvo type="num" val="80"/>
      </iconSet>
    </cfRule>
  </conditionalFormatting>
  <conditionalFormatting sqref="F69:Q69">
    <cfRule type="iconSet" priority="317">
      <iconSet iconSet="5Arrows">
        <cfvo type="percent" val="0"/>
        <cfvo type="num" val="25"/>
        <cfvo type="num" val="50"/>
        <cfvo type="num" val="65"/>
        <cfvo type="num" val="80"/>
      </iconSet>
    </cfRule>
  </conditionalFormatting>
  <conditionalFormatting sqref="E71">
    <cfRule type="iconSet" priority="316">
      <iconSet iconSet="5Arrows">
        <cfvo type="percent" val="0"/>
        <cfvo type="num" val="25"/>
        <cfvo type="num" val="50"/>
        <cfvo type="num" val="65"/>
        <cfvo type="num" val="80"/>
      </iconSet>
    </cfRule>
  </conditionalFormatting>
  <conditionalFormatting sqref="F71:Q71">
    <cfRule type="iconSet" priority="315">
      <iconSet iconSet="5Arrows">
        <cfvo type="percent" val="0"/>
        <cfvo type="num" val="25"/>
        <cfvo type="num" val="50"/>
        <cfvo type="num" val="65"/>
        <cfvo type="num" val="80"/>
      </iconSet>
    </cfRule>
  </conditionalFormatting>
  <conditionalFormatting sqref="E73">
    <cfRule type="iconSet" priority="314">
      <iconSet iconSet="5Arrows">
        <cfvo type="percent" val="0"/>
        <cfvo type="num" val="25"/>
        <cfvo type="num" val="50"/>
        <cfvo type="num" val="65"/>
        <cfvo type="num" val="80"/>
      </iconSet>
    </cfRule>
  </conditionalFormatting>
  <conditionalFormatting sqref="F73:Q73">
    <cfRule type="iconSet" priority="313">
      <iconSet iconSet="5Arrows">
        <cfvo type="percent" val="0"/>
        <cfvo type="num" val="25"/>
        <cfvo type="num" val="50"/>
        <cfvo type="num" val="65"/>
        <cfvo type="num" val="80"/>
      </iconSet>
    </cfRule>
  </conditionalFormatting>
  <conditionalFormatting sqref="E74">
    <cfRule type="iconSet" priority="312">
      <iconSet iconSet="5Arrows">
        <cfvo type="percent" val="0"/>
        <cfvo type="num" val="25"/>
        <cfvo type="num" val="50"/>
        <cfvo type="num" val="65"/>
        <cfvo type="num" val="80"/>
      </iconSet>
    </cfRule>
  </conditionalFormatting>
  <conditionalFormatting sqref="F74:Q74">
    <cfRule type="iconSet" priority="311">
      <iconSet iconSet="5Arrows">
        <cfvo type="percent" val="0"/>
        <cfvo type="num" val="25"/>
        <cfvo type="num" val="50"/>
        <cfvo type="num" val="65"/>
        <cfvo type="num" val="80"/>
      </iconSet>
    </cfRule>
  </conditionalFormatting>
  <conditionalFormatting sqref="E77">
    <cfRule type="iconSet" priority="310">
      <iconSet iconSet="5Arrows">
        <cfvo type="percent" val="0"/>
        <cfvo type="num" val="25"/>
        <cfvo type="num" val="50"/>
        <cfvo type="num" val="65"/>
        <cfvo type="num" val="80"/>
      </iconSet>
    </cfRule>
  </conditionalFormatting>
  <conditionalFormatting sqref="F77:Q77">
    <cfRule type="iconSet" priority="309">
      <iconSet iconSet="5Arrows">
        <cfvo type="percent" val="0"/>
        <cfvo type="num" val="25"/>
        <cfvo type="num" val="50"/>
        <cfvo type="num" val="65"/>
        <cfvo type="num" val="80"/>
      </iconSet>
    </cfRule>
  </conditionalFormatting>
  <conditionalFormatting sqref="E79">
    <cfRule type="iconSet" priority="308">
      <iconSet iconSet="5Arrows">
        <cfvo type="percent" val="0"/>
        <cfvo type="num" val="25"/>
        <cfvo type="num" val="50"/>
        <cfvo type="num" val="65"/>
        <cfvo type="num" val="80"/>
      </iconSet>
    </cfRule>
  </conditionalFormatting>
  <conditionalFormatting sqref="F79:Q79">
    <cfRule type="iconSet" priority="307">
      <iconSet iconSet="5Arrows">
        <cfvo type="percent" val="0"/>
        <cfvo type="num" val="25"/>
        <cfvo type="num" val="50"/>
        <cfvo type="num" val="65"/>
        <cfvo type="num" val="80"/>
      </iconSet>
    </cfRule>
  </conditionalFormatting>
  <conditionalFormatting sqref="E81">
    <cfRule type="iconSet" priority="306">
      <iconSet iconSet="5Arrows">
        <cfvo type="percent" val="0"/>
        <cfvo type="num" val="25"/>
        <cfvo type="num" val="50"/>
        <cfvo type="num" val="65"/>
        <cfvo type="num" val="80"/>
      </iconSet>
    </cfRule>
  </conditionalFormatting>
  <conditionalFormatting sqref="F81:Q81">
    <cfRule type="iconSet" priority="305">
      <iconSet iconSet="5Arrows">
        <cfvo type="percent" val="0"/>
        <cfvo type="num" val="25"/>
        <cfvo type="num" val="50"/>
        <cfvo type="num" val="65"/>
        <cfvo type="num" val="80"/>
      </iconSet>
    </cfRule>
  </conditionalFormatting>
  <conditionalFormatting sqref="E82">
    <cfRule type="iconSet" priority="304">
      <iconSet iconSet="5Arrows">
        <cfvo type="percent" val="0"/>
        <cfvo type="num" val="25"/>
        <cfvo type="num" val="50"/>
        <cfvo type="num" val="65"/>
        <cfvo type="num" val="80"/>
      </iconSet>
    </cfRule>
  </conditionalFormatting>
  <conditionalFormatting sqref="F82:Q82">
    <cfRule type="iconSet" priority="303">
      <iconSet iconSet="5Arrows">
        <cfvo type="percent" val="0"/>
        <cfvo type="num" val="25"/>
        <cfvo type="num" val="50"/>
        <cfvo type="num" val="65"/>
        <cfvo type="num" val="80"/>
      </iconSet>
    </cfRule>
  </conditionalFormatting>
  <conditionalFormatting sqref="E85">
    <cfRule type="iconSet" priority="302">
      <iconSet iconSet="5Arrows">
        <cfvo type="percent" val="0"/>
        <cfvo type="num" val="25"/>
        <cfvo type="num" val="50"/>
        <cfvo type="num" val="65"/>
        <cfvo type="num" val="80"/>
      </iconSet>
    </cfRule>
  </conditionalFormatting>
  <conditionalFormatting sqref="F85:Q85">
    <cfRule type="iconSet" priority="301">
      <iconSet iconSet="5Arrows">
        <cfvo type="percent" val="0"/>
        <cfvo type="num" val="25"/>
        <cfvo type="num" val="50"/>
        <cfvo type="num" val="65"/>
        <cfvo type="num" val="80"/>
      </iconSet>
    </cfRule>
  </conditionalFormatting>
  <conditionalFormatting sqref="E87">
    <cfRule type="iconSet" priority="300">
      <iconSet iconSet="5Arrows">
        <cfvo type="percent" val="0"/>
        <cfvo type="num" val="25"/>
        <cfvo type="num" val="50"/>
        <cfvo type="num" val="65"/>
        <cfvo type="num" val="80"/>
      </iconSet>
    </cfRule>
  </conditionalFormatting>
  <conditionalFormatting sqref="F87:Q87">
    <cfRule type="iconSet" priority="299">
      <iconSet iconSet="5Arrows">
        <cfvo type="percent" val="0"/>
        <cfvo type="num" val="25"/>
        <cfvo type="num" val="50"/>
        <cfvo type="num" val="65"/>
        <cfvo type="num" val="80"/>
      </iconSet>
    </cfRule>
  </conditionalFormatting>
  <conditionalFormatting sqref="E89">
    <cfRule type="iconSet" priority="298">
      <iconSet iconSet="5Arrows">
        <cfvo type="percent" val="0"/>
        <cfvo type="num" val="25"/>
        <cfvo type="num" val="50"/>
        <cfvo type="num" val="65"/>
        <cfvo type="num" val="80"/>
      </iconSet>
    </cfRule>
  </conditionalFormatting>
  <conditionalFormatting sqref="F89:Q89">
    <cfRule type="iconSet" priority="297">
      <iconSet iconSet="5Arrows">
        <cfvo type="percent" val="0"/>
        <cfvo type="num" val="25"/>
        <cfvo type="num" val="50"/>
        <cfvo type="num" val="65"/>
        <cfvo type="num" val="80"/>
      </iconSet>
    </cfRule>
  </conditionalFormatting>
  <conditionalFormatting sqref="E90">
    <cfRule type="iconSet" priority="296">
      <iconSet iconSet="5Arrows">
        <cfvo type="percent" val="0"/>
        <cfvo type="num" val="25"/>
        <cfvo type="num" val="50"/>
        <cfvo type="num" val="65"/>
        <cfvo type="num" val="80"/>
      </iconSet>
    </cfRule>
  </conditionalFormatting>
  <conditionalFormatting sqref="F90:Q90">
    <cfRule type="iconSet" priority="295">
      <iconSet iconSet="5Arrows">
        <cfvo type="percent" val="0"/>
        <cfvo type="num" val="25"/>
        <cfvo type="num" val="50"/>
        <cfvo type="num" val="65"/>
        <cfvo type="num" val="80"/>
      </iconSet>
    </cfRule>
  </conditionalFormatting>
  <conditionalFormatting sqref="E93">
    <cfRule type="iconSet" priority="294">
      <iconSet iconSet="5Arrows">
        <cfvo type="percent" val="0"/>
        <cfvo type="num" val="25"/>
        <cfvo type="num" val="50"/>
        <cfvo type="num" val="65"/>
        <cfvo type="num" val="80"/>
      </iconSet>
    </cfRule>
  </conditionalFormatting>
  <conditionalFormatting sqref="F93:Q93">
    <cfRule type="iconSet" priority="293">
      <iconSet iconSet="5Arrows">
        <cfvo type="percent" val="0"/>
        <cfvo type="num" val="25"/>
        <cfvo type="num" val="50"/>
        <cfvo type="num" val="65"/>
        <cfvo type="num" val="80"/>
      </iconSet>
    </cfRule>
  </conditionalFormatting>
  <conditionalFormatting sqref="E95">
    <cfRule type="iconSet" priority="292">
      <iconSet iconSet="5Arrows">
        <cfvo type="percent" val="0"/>
        <cfvo type="num" val="25"/>
        <cfvo type="num" val="50"/>
        <cfvo type="num" val="65"/>
        <cfvo type="num" val="80"/>
      </iconSet>
    </cfRule>
  </conditionalFormatting>
  <conditionalFormatting sqref="F95:Q95">
    <cfRule type="iconSet" priority="291">
      <iconSet iconSet="5Arrows">
        <cfvo type="percent" val="0"/>
        <cfvo type="num" val="25"/>
        <cfvo type="num" val="50"/>
        <cfvo type="num" val="65"/>
        <cfvo type="num" val="80"/>
      </iconSet>
    </cfRule>
  </conditionalFormatting>
  <conditionalFormatting sqref="E97">
    <cfRule type="iconSet" priority="290">
      <iconSet iconSet="5Arrows">
        <cfvo type="percent" val="0"/>
        <cfvo type="num" val="25"/>
        <cfvo type="num" val="50"/>
        <cfvo type="num" val="65"/>
        <cfvo type="num" val="80"/>
      </iconSet>
    </cfRule>
  </conditionalFormatting>
  <conditionalFormatting sqref="F97:Q97">
    <cfRule type="iconSet" priority="289">
      <iconSet iconSet="5Arrows">
        <cfvo type="percent" val="0"/>
        <cfvo type="num" val="25"/>
        <cfvo type="num" val="50"/>
        <cfvo type="num" val="65"/>
        <cfvo type="num" val="80"/>
      </iconSet>
    </cfRule>
  </conditionalFormatting>
  <conditionalFormatting sqref="E98">
    <cfRule type="iconSet" priority="288">
      <iconSet iconSet="5Arrows">
        <cfvo type="percent" val="0"/>
        <cfvo type="num" val="25"/>
        <cfvo type="num" val="50"/>
        <cfvo type="num" val="65"/>
        <cfvo type="num" val="80"/>
      </iconSet>
    </cfRule>
  </conditionalFormatting>
  <conditionalFormatting sqref="F98:Q98">
    <cfRule type="iconSet" priority="287">
      <iconSet iconSet="5Arrows">
        <cfvo type="percent" val="0"/>
        <cfvo type="num" val="25"/>
        <cfvo type="num" val="50"/>
        <cfvo type="num" val="65"/>
        <cfvo type="num" val="80"/>
      </iconSet>
    </cfRule>
  </conditionalFormatting>
  <conditionalFormatting sqref="E101">
    <cfRule type="iconSet" priority="286">
      <iconSet iconSet="5Arrows">
        <cfvo type="percent" val="0"/>
        <cfvo type="num" val="25"/>
        <cfvo type="num" val="50"/>
        <cfvo type="num" val="65"/>
        <cfvo type="num" val="80"/>
      </iconSet>
    </cfRule>
  </conditionalFormatting>
  <conditionalFormatting sqref="F101:Q101">
    <cfRule type="iconSet" priority="285">
      <iconSet iconSet="5Arrows">
        <cfvo type="percent" val="0"/>
        <cfvo type="num" val="25"/>
        <cfvo type="num" val="50"/>
        <cfvo type="num" val="65"/>
        <cfvo type="num" val="80"/>
      </iconSet>
    </cfRule>
  </conditionalFormatting>
  <conditionalFormatting sqref="E103">
    <cfRule type="iconSet" priority="284">
      <iconSet iconSet="5Arrows">
        <cfvo type="percent" val="0"/>
        <cfvo type="num" val="25"/>
        <cfvo type="num" val="50"/>
        <cfvo type="num" val="65"/>
        <cfvo type="num" val="80"/>
      </iconSet>
    </cfRule>
  </conditionalFormatting>
  <conditionalFormatting sqref="F103:Q103">
    <cfRule type="iconSet" priority="283">
      <iconSet iconSet="5Arrows">
        <cfvo type="percent" val="0"/>
        <cfvo type="num" val="25"/>
        <cfvo type="num" val="50"/>
        <cfvo type="num" val="65"/>
        <cfvo type="num" val="80"/>
      </iconSet>
    </cfRule>
  </conditionalFormatting>
  <conditionalFormatting sqref="E105">
    <cfRule type="iconSet" priority="282">
      <iconSet iconSet="5Arrows">
        <cfvo type="percent" val="0"/>
        <cfvo type="num" val="25"/>
        <cfvo type="num" val="50"/>
        <cfvo type="num" val="65"/>
        <cfvo type="num" val="80"/>
      </iconSet>
    </cfRule>
  </conditionalFormatting>
  <conditionalFormatting sqref="F105:Q105">
    <cfRule type="iconSet" priority="281">
      <iconSet iconSet="5Arrows">
        <cfvo type="percent" val="0"/>
        <cfvo type="num" val="25"/>
        <cfvo type="num" val="50"/>
        <cfvo type="num" val="65"/>
        <cfvo type="num" val="80"/>
      </iconSet>
    </cfRule>
  </conditionalFormatting>
  <conditionalFormatting sqref="E106">
    <cfRule type="iconSet" priority="280">
      <iconSet iconSet="5Arrows">
        <cfvo type="percent" val="0"/>
        <cfvo type="num" val="25"/>
        <cfvo type="num" val="50"/>
        <cfvo type="num" val="65"/>
        <cfvo type="num" val="80"/>
      </iconSet>
    </cfRule>
  </conditionalFormatting>
  <conditionalFormatting sqref="F106:Q106">
    <cfRule type="iconSet" priority="279">
      <iconSet iconSet="5Arrows">
        <cfvo type="percent" val="0"/>
        <cfvo type="num" val="25"/>
        <cfvo type="num" val="50"/>
        <cfvo type="num" val="65"/>
        <cfvo type="num" val="80"/>
      </iconSet>
    </cfRule>
  </conditionalFormatting>
  <conditionalFormatting sqref="E109">
    <cfRule type="iconSet" priority="278">
      <iconSet iconSet="5Arrows">
        <cfvo type="percent" val="0"/>
        <cfvo type="num" val="25"/>
        <cfvo type="num" val="50"/>
        <cfvo type="num" val="65"/>
        <cfvo type="num" val="80"/>
      </iconSet>
    </cfRule>
  </conditionalFormatting>
  <conditionalFormatting sqref="F109:Q109">
    <cfRule type="iconSet" priority="277">
      <iconSet iconSet="5Arrows">
        <cfvo type="percent" val="0"/>
        <cfvo type="num" val="25"/>
        <cfvo type="num" val="50"/>
        <cfvo type="num" val="65"/>
        <cfvo type="num" val="80"/>
      </iconSet>
    </cfRule>
  </conditionalFormatting>
  <conditionalFormatting sqref="E111">
    <cfRule type="iconSet" priority="276">
      <iconSet iconSet="5Arrows">
        <cfvo type="percent" val="0"/>
        <cfvo type="num" val="25"/>
        <cfvo type="num" val="50"/>
        <cfvo type="num" val="65"/>
        <cfvo type="num" val="80"/>
      </iconSet>
    </cfRule>
  </conditionalFormatting>
  <conditionalFormatting sqref="F111:Q111">
    <cfRule type="iconSet" priority="275">
      <iconSet iconSet="5Arrows">
        <cfvo type="percent" val="0"/>
        <cfvo type="num" val="25"/>
        <cfvo type="num" val="50"/>
        <cfvo type="num" val="65"/>
        <cfvo type="num" val="80"/>
      </iconSet>
    </cfRule>
  </conditionalFormatting>
  <conditionalFormatting sqref="E113">
    <cfRule type="iconSet" priority="274">
      <iconSet iconSet="5Arrows">
        <cfvo type="percent" val="0"/>
        <cfvo type="num" val="25"/>
        <cfvo type="num" val="50"/>
        <cfvo type="num" val="65"/>
        <cfvo type="num" val="80"/>
      </iconSet>
    </cfRule>
  </conditionalFormatting>
  <conditionalFormatting sqref="F113:Q113">
    <cfRule type="iconSet" priority="273">
      <iconSet iconSet="5Arrows">
        <cfvo type="percent" val="0"/>
        <cfvo type="num" val="25"/>
        <cfvo type="num" val="50"/>
        <cfvo type="num" val="65"/>
        <cfvo type="num" val="80"/>
      </iconSet>
    </cfRule>
  </conditionalFormatting>
  <conditionalFormatting sqref="E114">
    <cfRule type="iconSet" priority="272">
      <iconSet iconSet="5Arrows">
        <cfvo type="percent" val="0"/>
        <cfvo type="num" val="25"/>
        <cfvo type="num" val="50"/>
        <cfvo type="num" val="65"/>
        <cfvo type="num" val="80"/>
      </iconSet>
    </cfRule>
  </conditionalFormatting>
  <conditionalFormatting sqref="F114:Q114">
    <cfRule type="iconSet" priority="271">
      <iconSet iconSet="5Arrows">
        <cfvo type="percent" val="0"/>
        <cfvo type="num" val="25"/>
        <cfvo type="num" val="50"/>
        <cfvo type="num" val="65"/>
        <cfvo type="num" val="80"/>
      </iconSet>
    </cfRule>
  </conditionalFormatting>
  <conditionalFormatting sqref="E117">
    <cfRule type="iconSet" priority="270">
      <iconSet iconSet="5Arrows">
        <cfvo type="percent" val="0"/>
        <cfvo type="num" val="25"/>
        <cfvo type="num" val="50"/>
        <cfvo type="num" val="65"/>
        <cfvo type="num" val="80"/>
      </iconSet>
    </cfRule>
  </conditionalFormatting>
  <conditionalFormatting sqref="F117:Q117">
    <cfRule type="iconSet" priority="269">
      <iconSet iconSet="5Arrows">
        <cfvo type="percent" val="0"/>
        <cfvo type="num" val="25"/>
        <cfvo type="num" val="50"/>
        <cfvo type="num" val="65"/>
        <cfvo type="num" val="80"/>
      </iconSet>
    </cfRule>
  </conditionalFormatting>
  <conditionalFormatting sqref="E119">
    <cfRule type="iconSet" priority="268">
      <iconSet iconSet="5Arrows">
        <cfvo type="percent" val="0"/>
        <cfvo type="num" val="25"/>
        <cfvo type="num" val="50"/>
        <cfvo type="num" val="65"/>
        <cfvo type="num" val="80"/>
      </iconSet>
    </cfRule>
  </conditionalFormatting>
  <conditionalFormatting sqref="F119:Q119">
    <cfRule type="iconSet" priority="267">
      <iconSet iconSet="5Arrows">
        <cfvo type="percent" val="0"/>
        <cfvo type="num" val="25"/>
        <cfvo type="num" val="50"/>
        <cfvo type="num" val="65"/>
        <cfvo type="num" val="80"/>
      </iconSet>
    </cfRule>
  </conditionalFormatting>
  <conditionalFormatting sqref="E121">
    <cfRule type="iconSet" priority="266">
      <iconSet iconSet="5Arrows">
        <cfvo type="percent" val="0"/>
        <cfvo type="num" val="25"/>
        <cfvo type="num" val="50"/>
        <cfvo type="num" val="65"/>
        <cfvo type="num" val="80"/>
      </iconSet>
    </cfRule>
  </conditionalFormatting>
  <conditionalFormatting sqref="F121:Q121">
    <cfRule type="iconSet" priority="265">
      <iconSet iconSet="5Arrows">
        <cfvo type="percent" val="0"/>
        <cfvo type="num" val="25"/>
        <cfvo type="num" val="50"/>
        <cfvo type="num" val="65"/>
        <cfvo type="num" val="80"/>
      </iconSet>
    </cfRule>
  </conditionalFormatting>
  <conditionalFormatting sqref="E122">
    <cfRule type="iconSet" priority="264">
      <iconSet iconSet="5Arrows">
        <cfvo type="percent" val="0"/>
        <cfvo type="num" val="25"/>
        <cfvo type="num" val="50"/>
        <cfvo type="num" val="65"/>
        <cfvo type="num" val="80"/>
      </iconSet>
    </cfRule>
  </conditionalFormatting>
  <conditionalFormatting sqref="F122:Q122">
    <cfRule type="iconSet" priority="263">
      <iconSet iconSet="5Arrows">
        <cfvo type="percent" val="0"/>
        <cfvo type="num" val="25"/>
        <cfvo type="num" val="50"/>
        <cfvo type="num" val="65"/>
        <cfvo type="num" val="80"/>
      </iconSet>
    </cfRule>
  </conditionalFormatting>
  <conditionalFormatting sqref="E125">
    <cfRule type="iconSet" priority="262">
      <iconSet iconSet="5Arrows">
        <cfvo type="percent" val="0"/>
        <cfvo type="num" val="25"/>
        <cfvo type="num" val="50"/>
        <cfvo type="num" val="65"/>
        <cfvo type="num" val="80"/>
      </iconSet>
    </cfRule>
  </conditionalFormatting>
  <conditionalFormatting sqref="F125:Q125">
    <cfRule type="iconSet" priority="261">
      <iconSet iconSet="5Arrows">
        <cfvo type="percent" val="0"/>
        <cfvo type="num" val="25"/>
        <cfvo type="num" val="50"/>
        <cfvo type="num" val="65"/>
        <cfvo type="num" val="80"/>
      </iconSet>
    </cfRule>
  </conditionalFormatting>
  <conditionalFormatting sqref="E127">
    <cfRule type="iconSet" priority="260">
      <iconSet iconSet="5Arrows">
        <cfvo type="percent" val="0"/>
        <cfvo type="num" val="25"/>
        <cfvo type="num" val="50"/>
        <cfvo type="num" val="65"/>
        <cfvo type="num" val="80"/>
      </iconSet>
    </cfRule>
  </conditionalFormatting>
  <conditionalFormatting sqref="F127:Q127">
    <cfRule type="iconSet" priority="259">
      <iconSet iconSet="5Arrows">
        <cfvo type="percent" val="0"/>
        <cfvo type="num" val="25"/>
        <cfvo type="num" val="50"/>
        <cfvo type="num" val="65"/>
        <cfvo type="num" val="80"/>
      </iconSet>
    </cfRule>
  </conditionalFormatting>
  <conditionalFormatting sqref="E129">
    <cfRule type="iconSet" priority="258">
      <iconSet iconSet="5Arrows">
        <cfvo type="percent" val="0"/>
        <cfvo type="num" val="25"/>
        <cfvo type="num" val="50"/>
        <cfvo type="num" val="65"/>
        <cfvo type="num" val="80"/>
      </iconSet>
    </cfRule>
  </conditionalFormatting>
  <conditionalFormatting sqref="F129:Q129">
    <cfRule type="iconSet" priority="257">
      <iconSet iconSet="5Arrows">
        <cfvo type="percent" val="0"/>
        <cfvo type="num" val="25"/>
        <cfvo type="num" val="50"/>
        <cfvo type="num" val="65"/>
        <cfvo type="num" val="80"/>
      </iconSet>
    </cfRule>
  </conditionalFormatting>
  <conditionalFormatting sqref="E130">
    <cfRule type="iconSet" priority="256">
      <iconSet iconSet="5Arrows">
        <cfvo type="percent" val="0"/>
        <cfvo type="num" val="25"/>
        <cfvo type="num" val="50"/>
        <cfvo type="num" val="65"/>
        <cfvo type="num" val="80"/>
      </iconSet>
    </cfRule>
  </conditionalFormatting>
  <conditionalFormatting sqref="F130:Q130">
    <cfRule type="iconSet" priority="255">
      <iconSet iconSet="5Arrows">
        <cfvo type="percent" val="0"/>
        <cfvo type="num" val="25"/>
        <cfvo type="num" val="50"/>
        <cfvo type="num" val="65"/>
        <cfvo type="num" val="80"/>
      </iconSet>
    </cfRule>
  </conditionalFormatting>
  <conditionalFormatting sqref="E133">
    <cfRule type="iconSet" priority="254">
      <iconSet iconSet="5Arrows">
        <cfvo type="percent" val="0"/>
        <cfvo type="num" val="25"/>
        <cfvo type="num" val="50"/>
        <cfvo type="num" val="65"/>
        <cfvo type="num" val="80"/>
      </iconSet>
    </cfRule>
  </conditionalFormatting>
  <conditionalFormatting sqref="F133:Q133">
    <cfRule type="iconSet" priority="253">
      <iconSet iconSet="5Arrows">
        <cfvo type="percent" val="0"/>
        <cfvo type="num" val="25"/>
        <cfvo type="num" val="50"/>
        <cfvo type="num" val="65"/>
        <cfvo type="num" val="80"/>
      </iconSet>
    </cfRule>
  </conditionalFormatting>
  <conditionalFormatting sqref="E135">
    <cfRule type="iconSet" priority="252">
      <iconSet iconSet="5Arrows">
        <cfvo type="percent" val="0"/>
        <cfvo type="num" val="25"/>
        <cfvo type="num" val="50"/>
        <cfvo type="num" val="65"/>
        <cfvo type="num" val="80"/>
      </iconSet>
    </cfRule>
  </conditionalFormatting>
  <conditionalFormatting sqref="F135:Q135">
    <cfRule type="iconSet" priority="251">
      <iconSet iconSet="5Arrows">
        <cfvo type="percent" val="0"/>
        <cfvo type="num" val="25"/>
        <cfvo type="num" val="50"/>
        <cfvo type="num" val="65"/>
        <cfvo type="num" val="80"/>
      </iconSet>
    </cfRule>
  </conditionalFormatting>
  <conditionalFormatting sqref="E137">
    <cfRule type="iconSet" priority="250">
      <iconSet iconSet="5Arrows">
        <cfvo type="percent" val="0"/>
        <cfvo type="num" val="25"/>
        <cfvo type="num" val="50"/>
        <cfvo type="num" val="65"/>
        <cfvo type="num" val="80"/>
      </iconSet>
    </cfRule>
  </conditionalFormatting>
  <conditionalFormatting sqref="F137:Q137">
    <cfRule type="iconSet" priority="249">
      <iconSet iconSet="5Arrows">
        <cfvo type="percent" val="0"/>
        <cfvo type="num" val="25"/>
        <cfvo type="num" val="50"/>
        <cfvo type="num" val="65"/>
        <cfvo type="num" val="80"/>
      </iconSet>
    </cfRule>
  </conditionalFormatting>
  <conditionalFormatting sqref="E138">
    <cfRule type="iconSet" priority="248">
      <iconSet iconSet="5Arrows">
        <cfvo type="percent" val="0"/>
        <cfvo type="num" val="25"/>
        <cfvo type="num" val="50"/>
        <cfvo type="num" val="65"/>
        <cfvo type="num" val="80"/>
      </iconSet>
    </cfRule>
  </conditionalFormatting>
  <conditionalFormatting sqref="F138:Q138">
    <cfRule type="iconSet" priority="247">
      <iconSet iconSet="5Arrows">
        <cfvo type="percent" val="0"/>
        <cfvo type="num" val="25"/>
        <cfvo type="num" val="50"/>
        <cfvo type="num" val="65"/>
        <cfvo type="num" val="80"/>
      </iconSet>
    </cfRule>
  </conditionalFormatting>
  <conditionalFormatting sqref="E141">
    <cfRule type="iconSet" priority="246">
      <iconSet iconSet="5Arrows">
        <cfvo type="percent" val="0"/>
        <cfvo type="num" val="25"/>
        <cfvo type="num" val="50"/>
        <cfvo type="num" val="65"/>
        <cfvo type="num" val="80"/>
      </iconSet>
    </cfRule>
  </conditionalFormatting>
  <conditionalFormatting sqref="F141:Q141">
    <cfRule type="iconSet" priority="245">
      <iconSet iconSet="5Arrows">
        <cfvo type="percent" val="0"/>
        <cfvo type="num" val="25"/>
        <cfvo type="num" val="50"/>
        <cfvo type="num" val="65"/>
        <cfvo type="num" val="80"/>
      </iconSet>
    </cfRule>
  </conditionalFormatting>
  <conditionalFormatting sqref="E143">
    <cfRule type="iconSet" priority="244">
      <iconSet iconSet="5Arrows">
        <cfvo type="percent" val="0"/>
        <cfvo type="num" val="25"/>
        <cfvo type="num" val="50"/>
        <cfvo type="num" val="65"/>
        <cfvo type="num" val="80"/>
      </iconSet>
    </cfRule>
  </conditionalFormatting>
  <conditionalFormatting sqref="F143:Q143">
    <cfRule type="iconSet" priority="243">
      <iconSet iconSet="5Arrows">
        <cfvo type="percent" val="0"/>
        <cfvo type="num" val="25"/>
        <cfvo type="num" val="50"/>
        <cfvo type="num" val="65"/>
        <cfvo type="num" val="80"/>
      </iconSet>
    </cfRule>
  </conditionalFormatting>
  <conditionalFormatting sqref="E145">
    <cfRule type="iconSet" priority="242">
      <iconSet iconSet="5Arrows">
        <cfvo type="percent" val="0"/>
        <cfvo type="num" val="25"/>
        <cfvo type="num" val="50"/>
        <cfvo type="num" val="65"/>
        <cfvo type="num" val="80"/>
      </iconSet>
    </cfRule>
  </conditionalFormatting>
  <conditionalFormatting sqref="F145:Q145">
    <cfRule type="iconSet" priority="241">
      <iconSet iconSet="5Arrows">
        <cfvo type="percent" val="0"/>
        <cfvo type="num" val="25"/>
        <cfvo type="num" val="50"/>
        <cfvo type="num" val="65"/>
        <cfvo type="num" val="80"/>
      </iconSet>
    </cfRule>
  </conditionalFormatting>
  <conditionalFormatting sqref="E146">
    <cfRule type="iconSet" priority="240">
      <iconSet iconSet="5Arrows">
        <cfvo type="percent" val="0"/>
        <cfvo type="num" val="25"/>
        <cfvo type="num" val="50"/>
        <cfvo type="num" val="65"/>
        <cfvo type="num" val="80"/>
      </iconSet>
    </cfRule>
  </conditionalFormatting>
  <conditionalFormatting sqref="F146:Q146">
    <cfRule type="iconSet" priority="239">
      <iconSet iconSet="5Arrows">
        <cfvo type="percent" val="0"/>
        <cfvo type="num" val="25"/>
        <cfvo type="num" val="50"/>
        <cfvo type="num" val="65"/>
        <cfvo type="num" val="80"/>
      </iconSet>
    </cfRule>
  </conditionalFormatting>
  <conditionalFormatting sqref="E149">
    <cfRule type="iconSet" priority="238">
      <iconSet iconSet="5Arrows">
        <cfvo type="percent" val="0"/>
        <cfvo type="num" val="25"/>
        <cfvo type="num" val="50"/>
        <cfvo type="num" val="65"/>
        <cfvo type="num" val="80"/>
      </iconSet>
    </cfRule>
  </conditionalFormatting>
  <conditionalFormatting sqref="F149:Q149">
    <cfRule type="iconSet" priority="237">
      <iconSet iconSet="5Arrows">
        <cfvo type="percent" val="0"/>
        <cfvo type="num" val="25"/>
        <cfvo type="num" val="50"/>
        <cfvo type="num" val="65"/>
        <cfvo type="num" val="80"/>
      </iconSet>
    </cfRule>
  </conditionalFormatting>
  <conditionalFormatting sqref="E151">
    <cfRule type="iconSet" priority="236">
      <iconSet iconSet="5Arrows">
        <cfvo type="percent" val="0"/>
        <cfvo type="num" val="25"/>
        <cfvo type="num" val="50"/>
        <cfvo type="num" val="65"/>
        <cfvo type="num" val="80"/>
      </iconSet>
    </cfRule>
  </conditionalFormatting>
  <conditionalFormatting sqref="F151:Q151">
    <cfRule type="iconSet" priority="235">
      <iconSet iconSet="5Arrows">
        <cfvo type="percent" val="0"/>
        <cfvo type="num" val="25"/>
        <cfvo type="num" val="50"/>
        <cfvo type="num" val="65"/>
        <cfvo type="num" val="80"/>
      </iconSet>
    </cfRule>
  </conditionalFormatting>
  <conditionalFormatting sqref="E153">
    <cfRule type="iconSet" priority="234">
      <iconSet iconSet="5Arrows">
        <cfvo type="percent" val="0"/>
        <cfvo type="num" val="25"/>
        <cfvo type="num" val="50"/>
        <cfvo type="num" val="65"/>
        <cfvo type="num" val="80"/>
      </iconSet>
    </cfRule>
  </conditionalFormatting>
  <conditionalFormatting sqref="F153:Q153">
    <cfRule type="iconSet" priority="233">
      <iconSet iconSet="5Arrows">
        <cfvo type="percent" val="0"/>
        <cfvo type="num" val="25"/>
        <cfvo type="num" val="50"/>
        <cfvo type="num" val="65"/>
        <cfvo type="num" val="80"/>
      </iconSet>
    </cfRule>
  </conditionalFormatting>
  <conditionalFormatting sqref="E154">
    <cfRule type="iconSet" priority="232">
      <iconSet iconSet="5Arrows">
        <cfvo type="percent" val="0"/>
        <cfvo type="num" val="25"/>
        <cfvo type="num" val="50"/>
        <cfvo type="num" val="65"/>
        <cfvo type="num" val="80"/>
      </iconSet>
    </cfRule>
  </conditionalFormatting>
  <conditionalFormatting sqref="F154:Q154">
    <cfRule type="iconSet" priority="231">
      <iconSet iconSet="5Arrows">
        <cfvo type="percent" val="0"/>
        <cfvo type="num" val="25"/>
        <cfvo type="num" val="50"/>
        <cfvo type="num" val="65"/>
        <cfvo type="num" val="80"/>
      </iconSet>
    </cfRule>
  </conditionalFormatting>
  <conditionalFormatting sqref="E157">
    <cfRule type="iconSet" priority="230">
      <iconSet iconSet="5Arrows">
        <cfvo type="percent" val="0"/>
        <cfvo type="num" val="25"/>
        <cfvo type="num" val="50"/>
        <cfvo type="num" val="65"/>
        <cfvo type="num" val="80"/>
      </iconSet>
    </cfRule>
  </conditionalFormatting>
  <conditionalFormatting sqref="F157:Q157">
    <cfRule type="iconSet" priority="229">
      <iconSet iconSet="5Arrows">
        <cfvo type="percent" val="0"/>
        <cfvo type="num" val="25"/>
        <cfvo type="num" val="50"/>
        <cfvo type="num" val="65"/>
        <cfvo type="num" val="80"/>
      </iconSet>
    </cfRule>
  </conditionalFormatting>
  <conditionalFormatting sqref="E159">
    <cfRule type="iconSet" priority="228">
      <iconSet iconSet="5Arrows">
        <cfvo type="percent" val="0"/>
        <cfvo type="num" val="25"/>
        <cfvo type="num" val="50"/>
        <cfvo type="num" val="65"/>
        <cfvo type="num" val="80"/>
      </iconSet>
    </cfRule>
  </conditionalFormatting>
  <conditionalFormatting sqref="F159:Q159">
    <cfRule type="iconSet" priority="227">
      <iconSet iconSet="5Arrows">
        <cfvo type="percent" val="0"/>
        <cfvo type="num" val="25"/>
        <cfvo type="num" val="50"/>
        <cfvo type="num" val="65"/>
        <cfvo type="num" val="80"/>
      </iconSet>
    </cfRule>
  </conditionalFormatting>
  <conditionalFormatting sqref="E161">
    <cfRule type="iconSet" priority="226">
      <iconSet iconSet="5Arrows">
        <cfvo type="percent" val="0"/>
        <cfvo type="num" val="25"/>
        <cfvo type="num" val="50"/>
        <cfvo type="num" val="65"/>
        <cfvo type="num" val="80"/>
      </iconSet>
    </cfRule>
  </conditionalFormatting>
  <conditionalFormatting sqref="F161:Q161">
    <cfRule type="iconSet" priority="225">
      <iconSet iconSet="5Arrows">
        <cfvo type="percent" val="0"/>
        <cfvo type="num" val="25"/>
        <cfvo type="num" val="50"/>
        <cfvo type="num" val="65"/>
        <cfvo type="num" val="80"/>
      </iconSet>
    </cfRule>
  </conditionalFormatting>
  <conditionalFormatting sqref="E162">
    <cfRule type="iconSet" priority="224">
      <iconSet iconSet="5Arrows">
        <cfvo type="percent" val="0"/>
        <cfvo type="num" val="25"/>
        <cfvo type="num" val="50"/>
        <cfvo type="num" val="65"/>
        <cfvo type="num" val="80"/>
      </iconSet>
    </cfRule>
  </conditionalFormatting>
  <conditionalFormatting sqref="F162:Q162">
    <cfRule type="iconSet" priority="223">
      <iconSet iconSet="5Arrows">
        <cfvo type="percent" val="0"/>
        <cfvo type="num" val="25"/>
        <cfvo type="num" val="50"/>
        <cfvo type="num" val="65"/>
        <cfvo type="num" val="80"/>
      </iconSet>
    </cfRule>
  </conditionalFormatting>
  <conditionalFormatting sqref="E165">
    <cfRule type="iconSet" priority="222">
      <iconSet iconSet="5Arrows">
        <cfvo type="percent" val="0"/>
        <cfvo type="num" val="25"/>
        <cfvo type="num" val="50"/>
        <cfvo type="num" val="65"/>
        <cfvo type="num" val="80"/>
      </iconSet>
    </cfRule>
  </conditionalFormatting>
  <conditionalFormatting sqref="F165:Q165">
    <cfRule type="iconSet" priority="221">
      <iconSet iconSet="5Arrows">
        <cfvo type="percent" val="0"/>
        <cfvo type="num" val="25"/>
        <cfvo type="num" val="50"/>
        <cfvo type="num" val="65"/>
        <cfvo type="num" val="80"/>
      </iconSet>
    </cfRule>
  </conditionalFormatting>
  <conditionalFormatting sqref="E167">
    <cfRule type="iconSet" priority="220">
      <iconSet iconSet="5Arrows">
        <cfvo type="percent" val="0"/>
        <cfvo type="num" val="25"/>
        <cfvo type="num" val="50"/>
        <cfvo type="num" val="65"/>
        <cfvo type="num" val="80"/>
      </iconSet>
    </cfRule>
  </conditionalFormatting>
  <conditionalFormatting sqref="F167:Q167">
    <cfRule type="iconSet" priority="219">
      <iconSet iconSet="5Arrows">
        <cfvo type="percent" val="0"/>
        <cfvo type="num" val="25"/>
        <cfvo type="num" val="50"/>
        <cfvo type="num" val="65"/>
        <cfvo type="num" val="80"/>
      </iconSet>
    </cfRule>
  </conditionalFormatting>
  <conditionalFormatting sqref="E169">
    <cfRule type="iconSet" priority="218">
      <iconSet iconSet="5Arrows">
        <cfvo type="percent" val="0"/>
        <cfvo type="num" val="25"/>
        <cfvo type="num" val="50"/>
        <cfvo type="num" val="65"/>
        <cfvo type="num" val="80"/>
      </iconSet>
    </cfRule>
  </conditionalFormatting>
  <conditionalFormatting sqref="F169:Q169">
    <cfRule type="iconSet" priority="217">
      <iconSet iconSet="5Arrows">
        <cfvo type="percent" val="0"/>
        <cfvo type="num" val="25"/>
        <cfvo type="num" val="50"/>
        <cfvo type="num" val="65"/>
        <cfvo type="num" val="80"/>
      </iconSet>
    </cfRule>
  </conditionalFormatting>
  <conditionalFormatting sqref="E170">
    <cfRule type="iconSet" priority="216">
      <iconSet iconSet="5Arrows">
        <cfvo type="percent" val="0"/>
        <cfvo type="num" val="25"/>
        <cfvo type="num" val="50"/>
        <cfvo type="num" val="65"/>
        <cfvo type="num" val="80"/>
      </iconSet>
    </cfRule>
  </conditionalFormatting>
  <conditionalFormatting sqref="F170:Q170">
    <cfRule type="iconSet" priority="215">
      <iconSet iconSet="5Arrows">
        <cfvo type="percent" val="0"/>
        <cfvo type="num" val="25"/>
        <cfvo type="num" val="50"/>
        <cfvo type="num" val="65"/>
        <cfvo type="num" val="80"/>
      </iconSet>
    </cfRule>
  </conditionalFormatting>
  <conditionalFormatting sqref="E173">
    <cfRule type="iconSet" priority="214">
      <iconSet iconSet="5Arrows">
        <cfvo type="percent" val="0"/>
        <cfvo type="num" val="25"/>
        <cfvo type="num" val="50"/>
        <cfvo type="num" val="65"/>
        <cfvo type="num" val="80"/>
      </iconSet>
    </cfRule>
  </conditionalFormatting>
  <conditionalFormatting sqref="F173:Q173">
    <cfRule type="iconSet" priority="213">
      <iconSet iconSet="5Arrows">
        <cfvo type="percent" val="0"/>
        <cfvo type="num" val="25"/>
        <cfvo type="num" val="50"/>
        <cfvo type="num" val="65"/>
        <cfvo type="num" val="80"/>
      </iconSet>
    </cfRule>
  </conditionalFormatting>
  <conditionalFormatting sqref="E175">
    <cfRule type="iconSet" priority="212">
      <iconSet iconSet="5Arrows">
        <cfvo type="percent" val="0"/>
        <cfvo type="num" val="25"/>
        <cfvo type="num" val="50"/>
        <cfvo type="num" val="65"/>
        <cfvo type="num" val="80"/>
      </iconSet>
    </cfRule>
  </conditionalFormatting>
  <conditionalFormatting sqref="F175:Q175">
    <cfRule type="iconSet" priority="211">
      <iconSet iconSet="5Arrows">
        <cfvo type="percent" val="0"/>
        <cfvo type="num" val="25"/>
        <cfvo type="num" val="50"/>
        <cfvo type="num" val="65"/>
        <cfvo type="num" val="80"/>
      </iconSet>
    </cfRule>
  </conditionalFormatting>
  <conditionalFormatting sqref="E177">
    <cfRule type="iconSet" priority="210">
      <iconSet iconSet="5Arrows">
        <cfvo type="percent" val="0"/>
        <cfvo type="num" val="25"/>
        <cfvo type="num" val="50"/>
        <cfvo type="num" val="65"/>
        <cfvo type="num" val="80"/>
      </iconSet>
    </cfRule>
  </conditionalFormatting>
  <conditionalFormatting sqref="F177:Q177">
    <cfRule type="iconSet" priority="209">
      <iconSet iconSet="5Arrows">
        <cfvo type="percent" val="0"/>
        <cfvo type="num" val="25"/>
        <cfvo type="num" val="50"/>
        <cfvo type="num" val="65"/>
        <cfvo type="num" val="80"/>
      </iconSet>
    </cfRule>
  </conditionalFormatting>
  <conditionalFormatting sqref="E178">
    <cfRule type="iconSet" priority="208">
      <iconSet iconSet="5Arrows">
        <cfvo type="percent" val="0"/>
        <cfvo type="num" val="25"/>
        <cfvo type="num" val="50"/>
        <cfvo type="num" val="65"/>
        <cfvo type="num" val="80"/>
      </iconSet>
    </cfRule>
  </conditionalFormatting>
  <conditionalFormatting sqref="F178:Q178">
    <cfRule type="iconSet" priority="207">
      <iconSet iconSet="5Arrows">
        <cfvo type="percent" val="0"/>
        <cfvo type="num" val="25"/>
        <cfvo type="num" val="50"/>
        <cfvo type="num" val="65"/>
        <cfvo type="num" val="80"/>
      </iconSet>
    </cfRule>
  </conditionalFormatting>
  <conditionalFormatting sqref="E181">
    <cfRule type="iconSet" priority="206">
      <iconSet iconSet="5Arrows">
        <cfvo type="percent" val="0"/>
        <cfvo type="num" val="25"/>
        <cfvo type="num" val="50"/>
        <cfvo type="num" val="65"/>
        <cfvo type="num" val="80"/>
      </iconSet>
    </cfRule>
  </conditionalFormatting>
  <conditionalFormatting sqref="F181:Q181">
    <cfRule type="iconSet" priority="205">
      <iconSet iconSet="5Arrows">
        <cfvo type="percent" val="0"/>
        <cfvo type="num" val="25"/>
        <cfvo type="num" val="50"/>
        <cfvo type="num" val="65"/>
        <cfvo type="num" val="80"/>
      </iconSet>
    </cfRule>
  </conditionalFormatting>
  <conditionalFormatting sqref="E183">
    <cfRule type="iconSet" priority="204">
      <iconSet iconSet="5Arrows">
        <cfvo type="percent" val="0"/>
        <cfvo type="num" val="25"/>
        <cfvo type="num" val="50"/>
        <cfvo type="num" val="65"/>
        <cfvo type="num" val="80"/>
      </iconSet>
    </cfRule>
  </conditionalFormatting>
  <conditionalFormatting sqref="F183:Q183">
    <cfRule type="iconSet" priority="203">
      <iconSet iconSet="5Arrows">
        <cfvo type="percent" val="0"/>
        <cfvo type="num" val="25"/>
        <cfvo type="num" val="50"/>
        <cfvo type="num" val="65"/>
        <cfvo type="num" val="80"/>
      </iconSet>
    </cfRule>
  </conditionalFormatting>
  <conditionalFormatting sqref="E185">
    <cfRule type="iconSet" priority="202">
      <iconSet iconSet="5Arrows">
        <cfvo type="percent" val="0"/>
        <cfvo type="num" val="25"/>
        <cfvo type="num" val="50"/>
        <cfvo type="num" val="65"/>
        <cfvo type="num" val="80"/>
      </iconSet>
    </cfRule>
  </conditionalFormatting>
  <conditionalFormatting sqref="F185:Q185">
    <cfRule type="iconSet" priority="201">
      <iconSet iconSet="5Arrows">
        <cfvo type="percent" val="0"/>
        <cfvo type="num" val="25"/>
        <cfvo type="num" val="50"/>
        <cfvo type="num" val="65"/>
        <cfvo type="num" val="80"/>
      </iconSet>
    </cfRule>
  </conditionalFormatting>
  <conditionalFormatting sqref="E186">
    <cfRule type="iconSet" priority="200">
      <iconSet iconSet="5Arrows">
        <cfvo type="percent" val="0"/>
        <cfvo type="num" val="25"/>
        <cfvo type="num" val="50"/>
        <cfvo type="num" val="65"/>
        <cfvo type="num" val="80"/>
      </iconSet>
    </cfRule>
  </conditionalFormatting>
  <conditionalFormatting sqref="F186:Q186">
    <cfRule type="iconSet" priority="199">
      <iconSet iconSet="5Arrows">
        <cfvo type="percent" val="0"/>
        <cfvo type="num" val="25"/>
        <cfvo type="num" val="50"/>
        <cfvo type="num" val="65"/>
        <cfvo type="num" val="80"/>
      </iconSet>
    </cfRule>
  </conditionalFormatting>
  <conditionalFormatting sqref="E189">
    <cfRule type="iconSet" priority="198">
      <iconSet iconSet="5Arrows">
        <cfvo type="percent" val="0"/>
        <cfvo type="num" val="25"/>
        <cfvo type="num" val="50"/>
        <cfvo type="num" val="65"/>
        <cfvo type="num" val="80"/>
      </iconSet>
    </cfRule>
  </conditionalFormatting>
  <conditionalFormatting sqref="F189:Q189">
    <cfRule type="iconSet" priority="197">
      <iconSet iconSet="5Arrows">
        <cfvo type="percent" val="0"/>
        <cfvo type="num" val="25"/>
        <cfvo type="num" val="50"/>
        <cfvo type="num" val="65"/>
        <cfvo type="num" val="80"/>
      </iconSet>
    </cfRule>
  </conditionalFormatting>
  <conditionalFormatting sqref="E191">
    <cfRule type="iconSet" priority="196">
      <iconSet iconSet="5Arrows">
        <cfvo type="percent" val="0"/>
        <cfvo type="num" val="25"/>
        <cfvo type="num" val="50"/>
        <cfvo type="num" val="65"/>
        <cfvo type="num" val="80"/>
      </iconSet>
    </cfRule>
  </conditionalFormatting>
  <conditionalFormatting sqref="F191:Q191">
    <cfRule type="iconSet" priority="195">
      <iconSet iconSet="5Arrows">
        <cfvo type="percent" val="0"/>
        <cfvo type="num" val="25"/>
        <cfvo type="num" val="50"/>
        <cfvo type="num" val="65"/>
        <cfvo type="num" val="80"/>
      </iconSet>
    </cfRule>
  </conditionalFormatting>
  <conditionalFormatting sqref="E193">
    <cfRule type="iconSet" priority="194">
      <iconSet iconSet="5Arrows">
        <cfvo type="percent" val="0"/>
        <cfvo type="num" val="25"/>
        <cfvo type="num" val="50"/>
        <cfvo type="num" val="65"/>
        <cfvo type="num" val="80"/>
      </iconSet>
    </cfRule>
  </conditionalFormatting>
  <conditionalFormatting sqref="F193:Q193">
    <cfRule type="iconSet" priority="193">
      <iconSet iconSet="5Arrows">
        <cfvo type="percent" val="0"/>
        <cfvo type="num" val="25"/>
        <cfvo type="num" val="50"/>
        <cfvo type="num" val="65"/>
        <cfvo type="num" val="80"/>
      </iconSet>
    </cfRule>
  </conditionalFormatting>
  <conditionalFormatting sqref="E194">
    <cfRule type="iconSet" priority="192">
      <iconSet iconSet="5Arrows">
        <cfvo type="percent" val="0"/>
        <cfvo type="num" val="25"/>
        <cfvo type="num" val="50"/>
        <cfvo type="num" val="65"/>
        <cfvo type="num" val="80"/>
      </iconSet>
    </cfRule>
  </conditionalFormatting>
  <conditionalFormatting sqref="F194:Q194">
    <cfRule type="iconSet" priority="191">
      <iconSet iconSet="5Arrows">
        <cfvo type="percent" val="0"/>
        <cfvo type="num" val="25"/>
        <cfvo type="num" val="50"/>
        <cfvo type="num" val="65"/>
        <cfvo type="num" val="80"/>
      </iconSet>
    </cfRule>
  </conditionalFormatting>
  <conditionalFormatting sqref="E197">
    <cfRule type="iconSet" priority="190">
      <iconSet iconSet="5Arrows">
        <cfvo type="percent" val="0"/>
        <cfvo type="num" val="25"/>
        <cfvo type="num" val="50"/>
        <cfvo type="num" val="65"/>
        <cfvo type="num" val="80"/>
      </iconSet>
    </cfRule>
  </conditionalFormatting>
  <conditionalFormatting sqref="F197:Q197">
    <cfRule type="iconSet" priority="189">
      <iconSet iconSet="5Arrows">
        <cfvo type="percent" val="0"/>
        <cfvo type="num" val="25"/>
        <cfvo type="num" val="50"/>
        <cfvo type="num" val="65"/>
        <cfvo type="num" val="80"/>
      </iconSet>
    </cfRule>
  </conditionalFormatting>
  <conditionalFormatting sqref="E199">
    <cfRule type="iconSet" priority="188">
      <iconSet iconSet="5Arrows">
        <cfvo type="percent" val="0"/>
        <cfvo type="num" val="25"/>
        <cfvo type="num" val="50"/>
        <cfvo type="num" val="65"/>
        <cfvo type="num" val="80"/>
      </iconSet>
    </cfRule>
  </conditionalFormatting>
  <conditionalFormatting sqref="F199:Q199">
    <cfRule type="iconSet" priority="187">
      <iconSet iconSet="5Arrows">
        <cfvo type="percent" val="0"/>
        <cfvo type="num" val="25"/>
        <cfvo type="num" val="50"/>
        <cfvo type="num" val="65"/>
        <cfvo type="num" val="80"/>
      </iconSet>
    </cfRule>
  </conditionalFormatting>
  <conditionalFormatting sqref="E201">
    <cfRule type="iconSet" priority="186">
      <iconSet iconSet="5Arrows">
        <cfvo type="percent" val="0"/>
        <cfvo type="num" val="25"/>
        <cfvo type="num" val="50"/>
        <cfvo type="num" val="65"/>
        <cfvo type="num" val="80"/>
      </iconSet>
    </cfRule>
  </conditionalFormatting>
  <conditionalFormatting sqref="F201:Q201">
    <cfRule type="iconSet" priority="185">
      <iconSet iconSet="5Arrows">
        <cfvo type="percent" val="0"/>
        <cfvo type="num" val="25"/>
        <cfvo type="num" val="50"/>
        <cfvo type="num" val="65"/>
        <cfvo type="num" val="80"/>
      </iconSet>
    </cfRule>
  </conditionalFormatting>
  <conditionalFormatting sqref="E202">
    <cfRule type="iconSet" priority="184">
      <iconSet iconSet="5Arrows">
        <cfvo type="percent" val="0"/>
        <cfvo type="num" val="25"/>
        <cfvo type="num" val="50"/>
        <cfvo type="num" val="65"/>
        <cfvo type="num" val="80"/>
      </iconSet>
    </cfRule>
  </conditionalFormatting>
  <conditionalFormatting sqref="F202:Q202">
    <cfRule type="iconSet" priority="183">
      <iconSet iconSet="5Arrows">
        <cfvo type="percent" val="0"/>
        <cfvo type="num" val="25"/>
        <cfvo type="num" val="50"/>
        <cfvo type="num" val="65"/>
        <cfvo type="num" val="80"/>
      </iconSet>
    </cfRule>
  </conditionalFormatting>
  <conditionalFormatting sqref="E205">
    <cfRule type="iconSet" priority="182">
      <iconSet iconSet="5Arrows">
        <cfvo type="percent" val="0"/>
        <cfvo type="num" val="25"/>
        <cfvo type="num" val="50"/>
        <cfvo type="num" val="65"/>
        <cfvo type="num" val="80"/>
      </iconSet>
    </cfRule>
  </conditionalFormatting>
  <conditionalFormatting sqref="F205:Q205">
    <cfRule type="iconSet" priority="181">
      <iconSet iconSet="5Arrows">
        <cfvo type="percent" val="0"/>
        <cfvo type="num" val="25"/>
        <cfvo type="num" val="50"/>
        <cfvo type="num" val="65"/>
        <cfvo type="num" val="80"/>
      </iconSet>
    </cfRule>
  </conditionalFormatting>
  <conditionalFormatting sqref="E207">
    <cfRule type="iconSet" priority="180">
      <iconSet iconSet="5Arrows">
        <cfvo type="percent" val="0"/>
        <cfvo type="num" val="25"/>
        <cfvo type="num" val="50"/>
        <cfvo type="num" val="65"/>
        <cfvo type="num" val="80"/>
      </iconSet>
    </cfRule>
  </conditionalFormatting>
  <conditionalFormatting sqref="F207:Q207">
    <cfRule type="iconSet" priority="179">
      <iconSet iconSet="5Arrows">
        <cfvo type="percent" val="0"/>
        <cfvo type="num" val="25"/>
        <cfvo type="num" val="50"/>
        <cfvo type="num" val="65"/>
        <cfvo type="num" val="80"/>
      </iconSet>
    </cfRule>
  </conditionalFormatting>
  <conditionalFormatting sqref="E209">
    <cfRule type="iconSet" priority="178">
      <iconSet iconSet="5Arrows">
        <cfvo type="percent" val="0"/>
        <cfvo type="num" val="25"/>
        <cfvo type="num" val="50"/>
        <cfvo type="num" val="65"/>
        <cfvo type="num" val="80"/>
      </iconSet>
    </cfRule>
  </conditionalFormatting>
  <conditionalFormatting sqref="F209:Q209">
    <cfRule type="iconSet" priority="177">
      <iconSet iconSet="5Arrows">
        <cfvo type="percent" val="0"/>
        <cfvo type="num" val="25"/>
        <cfvo type="num" val="50"/>
        <cfvo type="num" val="65"/>
        <cfvo type="num" val="80"/>
      </iconSet>
    </cfRule>
  </conditionalFormatting>
  <conditionalFormatting sqref="E210:E218">
    <cfRule type="iconSet" priority="176">
      <iconSet iconSet="5Arrows">
        <cfvo type="percent" val="0"/>
        <cfvo type="num" val="25"/>
        <cfvo type="num" val="50"/>
        <cfvo type="num" val="65"/>
        <cfvo type="num" val="80"/>
      </iconSet>
    </cfRule>
  </conditionalFormatting>
  <conditionalFormatting sqref="F210:F211 F213 F215 F217:F218 G210:Q218">
    <cfRule type="iconSet" priority="175">
      <iconSet iconSet="5Arrows">
        <cfvo type="percent" val="0"/>
        <cfvo type="num" val="25"/>
        <cfvo type="num" val="50"/>
        <cfvo type="num" val="65"/>
        <cfvo type="num" val="80"/>
      </iconSet>
    </cfRule>
  </conditionalFormatting>
  <conditionalFormatting sqref="E221">
    <cfRule type="iconSet" priority="174">
      <iconSet iconSet="5Arrows">
        <cfvo type="percent" val="0"/>
        <cfvo type="num" val="25"/>
        <cfvo type="num" val="50"/>
        <cfvo type="num" val="65"/>
        <cfvo type="num" val="80"/>
      </iconSet>
    </cfRule>
  </conditionalFormatting>
  <conditionalFormatting sqref="F221:Q221">
    <cfRule type="iconSet" priority="173">
      <iconSet iconSet="5Arrows">
        <cfvo type="percent" val="0"/>
        <cfvo type="num" val="25"/>
        <cfvo type="num" val="50"/>
        <cfvo type="num" val="65"/>
        <cfvo type="num" val="80"/>
      </iconSet>
    </cfRule>
  </conditionalFormatting>
  <conditionalFormatting sqref="E223">
    <cfRule type="iconSet" priority="172">
      <iconSet iconSet="5Arrows">
        <cfvo type="percent" val="0"/>
        <cfvo type="num" val="25"/>
        <cfvo type="num" val="50"/>
        <cfvo type="num" val="65"/>
        <cfvo type="num" val="80"/>
      </iconSet>
    </cfRule>
  </conditionalFormatting>
  <conditionalFormatting sqref="F223:Q223">
    <cfRule type="iconSet" priority="171">
      <iconSet iconSet="5Arrows">
        <cfvo type="percent" val="0"/>
        <cfvo type="num" val="25"/>
        <cfvo type="num" val="50"/>
        <cfvo type="num" val="65"/>
        <cfvo type="num" val="80"/>
      </iconSet>
    </cfRule>
  </conditionalFormatting>
  <conditionalFormatting sqref="E225">
    <cfRule type="iconSet" priority="170">
      <iconSet iconSet="5Arrows">
        <cfvo type="percent" val="0"/>
        <cfvo type="num" val="25"/>
        <cfvo type="num" val="50"/>
        <cfvo type="num" val="65"/>
        <cfvo type="num" val="80"/>
      </iconSet>
    </cfRule>
  </conditionalFormatting>
  <conditionalFormatting sqref="F225:Q225">
    <cfRule type="iconSet" priority="169">
      <iconSet iconSet="5Arrows">
        <cfvo type="percent" val="0"/>
        <cfvo type="num" val="25"/>
        <cfvo type="num" val="50"/>
        <cfvo type="num" val="65"/>
        <cfvo type="num" val="80"/>
      </iconSet>
    </cfRule>
  </conditionalFormatting>
  <conditionalFormatting sqref="E226">
    <cfRule type="iconSet" priority="168">
      <iconSet iconSet="5Arrows">
        <cfvo type="percent" val="0"/>
        <cfvo type="num" val="25"/>
        <cfvo type="num" val="50"/>
        <cfvo type="num" val="65"/>
        <cfvo type="num" val="80"/>
      </iconSet>
    </cfRule>
  </conditionalFormatting>
  <conditionalFormatting sqref="F226:Q226">
    <cfRule type="iconSet" priority="167">
      <iconSet iconSet="5Arrows">
        <cfvo type="percent" val="0"/>
        <cfvo type="num" val="25"/>
        <cfvo type="num" val="50"/>
        <cfvo type="num" val="65"/>
        <cfvo type="num" val="80"/>
      </iconSet>
    </cfRule>
  </conditionalFormatting>
  <conditionalFormatting sqref="E229">
    <cfRule type="iconSet" priority="166">
      <iconSet iconSet="5Arrows">
        <cfvo type="percent" val="0"/>
        <cfvo type="num" val="25"/>
        <cfvo type="num" val="50"/>
        <cfvo type="num" val="65"/>
        <cfvo type="num" val="80"/>
      </iconSet>
    </cfRule>
  </conditionalFormatting>
  <conditionalFormatting sqref="F229:Q229">
    <cfRule type="iconSet" priority="165">
      <iconSet iconSet="5Arrows">
        <cfvo type="percent" val="0"/>
        <cfvo type="num" val="25"/>
        <cfvo type="num" val="50"/>
        <cfvo type="num" val="65"/>
        <cfvo type="num" val="80"/>
      </iconSet>
    </cfRule>
  </conditionalFormatting>
  <conditionalFormatting sqref="E231">
    <cfRule type="iconSet" priority="164">
      <iconSet iconSet="5Arrows">
        <cfvo type="percent" val="0"/>
        <cfvo type="num" val="25"/>
        <cfvo type="num" val="50"/>
        <cfvo type="num" val="65"/>
        <cfvo type="num" val="80"/>
      </iconSet>
    </cfRule>
  </conditionalFormatting>
  <conditionalFormatting sqref="F231:Q231">
    <cfRule type="iconSet" priority="163">
      <iconSet iconSet="5Arrows">
        <cfvo type="percent" val="0"/>
        <cfvo type="num" val="25"/>
        <cfvo type="num" val="50"/>
        <cfvo type="num" val="65"/>
        <cfvo type="num" val="80"/>
      </iconSet>
    </cfRule>
  </conditionalFormatting>
  <conditionalFormatting sqref="E233">
    <cfRule type="iconSet" priority="162">
      <iconSet iconSet="5Arrows">
        <cfvo type="percent" val="0"/>
        <cfvo type="num" val="25"/>
        <cfvo type="num" val="50"/>
        <cfvo type="num" val="65"/>
        <cfvo type="num" val="80"/>
      </iconSet>
    </cfRule>
  </conditionalFormatting>
  <conditionalFormatting sqref="F233:Q233">
    <cfRule type="iconSet" priority="161">
      <iconSet iconSet="5Arrows">
        <cfvo type="percent" val="0"/>
        <cfvo type="num" val="25"/>
        <cfvo type="num" val="50"/>
        <cfvo type="num" val="65"/>
        <cfvo type="num" val="80"/>
      </iconSet>
    </cfRule>
  </conditionalFormatting>
  <conditionalFormatting sqref="E234">
    <cfRule type="iconSet" priority="160">
      <iconSet iconSet="5Arrows">
        <cfvo type="percent" val="0"/>
        <cfvo type="num" val="25"/>
        <cfvo type="num" val="50"/>
        <cfvo type="num" val="65"/>
        <cfvo type="num" val="80"/>
      </iconSet>
    </cfRule>
  </conditionalFormatting>
  <conditionalFormatting sqref="F234:Q234">
    <cfRule type="iconSet" priority="159">
      <iconSet iconSet="5Arrows">
        <cfvo type="percent" val="0"/>
        <cfvo type="num" val="25"/>
        <cfvo type="num" val="50"/>
        <cfvo type="num" val="65"/>
        <cfvo type="num" val="80"/>
      </iconSet>
    </cfRule>
  </conditionalFormatting>
  <conditionalFormatting sqref="E237">
    <cfRule type="iconSet" priority="158">
      <iconSet iconSet="5Arrows">
        <cfvo type="percent" val="0"/>
        <cfvo type="num" val="25"/>
        <cfvo type="num" val="50"/>
        <cfvo type="num" val="65"/>
        <cfvo type="num" val="80"/>
      </iconSet>
    </cfRule>
  </conditionalFormatting>
  <conditionalFormatting sqref="F237:Q237">
    <cfRule type="iconSet" priority="157">
      <iconSet iconSet="5Arrows">
        <cfvo type="percent" val="0"/>
        <cfvo type="num" val="25"/>
        <cfvo type="num" val="50"/>
        <cfvo type="num" val="65"/>
        <cfvo type="num" val="80"/>
      </iconSet>
    </cfRule>
  </conditionalFormatting>
  <conditionalFormatting sqref="E239">
    <cfRule type="iconSet" priority="156">
      <iconSet iconSet="5Arrows">
        <cfvo type="percent" val="0"/>
        <cfvo type="num" val="25"/>
        <cfvo type="num" val="50"/>
        <cfvo type="num" val="65"/>
        <cfvo type="num" val="80"/>
      </iconSet>
    </cfRule>
  </conditionalFormatting>
  <conditionalFormatting sqref="F239:Q239">
    <cfRule type="iconSet" priority="155">
      <iconSet iconSet="5Arrows">
        <cfvo type="percent" val="0"/>
        <cfvo type="num" val="25"/>
        <cfvo type="num" val="50"/>
        <cfvo type="num" val="65"/>
        <cfvo type="num" val="80"/>
      </iconSet>
    </cfRule>
  </conditionalFormatting>
  <conditionalFormatting sqref="E241">
    <cfRule type="iconSet" priority="154">
      <iconSet iconSet="5Arrows">
        <cfvo type="percent" val="0"/>
        <cfvo type="num" val="25"/>
        <cfvo type="num" val="50"/>
        <cfvo type="num" val="65"/>
        <cfvo type="num" val="80"/>
      </iconSet>
    </cfRule>
  </conditionalFormatting>
  <conditionalFormatting sqref="F241:Q241">
    <cfRule type="iconSet" priority="153">
      <iconSet iconSet="5Arrows">
        <cfvo type="percent" val="0"/>
        <cfvo type="num" val="25"/>
        <cfvo type="num" val="50"/>
        <cfvo type="num" val="65"/>
        <cfvo type="num" val="80"/>
      </iconSet>
    </cfRule>
  </conditionalFormatting>
  <conditionalFormatting sqref="E242">
    <cfRule type="iconSet" priority="152">
      <iconSet iconSet="5Arrows">
        <cfvo type="percent" val="0"/>
        <cfvo type="num" val="25"/>
        <cfvo type="num" val="50"/>
        <cfvo type="num" val="65"/>
        <cfvo type="num" val="80"/>
      </iconSet>
    </cfRule>
  </conditionalFormatting>
  <conditionalFormatting sqref="F242:Q242">
    <cfRule type="iconSet" priority="151">
      <iconSet iconSet="5Arrows">
        <cfvo type="percent" val="0"/>
        <cfvo type="num" val="25"/>
        <cfvo type="num" val="50"/>
        <cfvo type="num" val="65"/>
        <cfvo type="num" val="80"/>
      </iconSet>
    </cfRule>
  </conditionalFormatting>
  <conditionalFormatting sqref="E245">
    <cfRule type="iconSet" priority="150">
      <iconSet iconSet="5Arrows">
        <cfvo type="percent" val="0"/>
        <cfvo type="num" val="25"/>
        <cfvo type="num" val="50"/>
        <cfvo type="num" val="65"/>
        <cfvo type="num" val="80"/>
      </iconSet>
    </cfRule>
  </conditionalFormatting>
  <conditionalFormatting sqref="F245:Q245">
    <cfRule type="iconSet" priority="149">
      <iconSet iconSet="5Arrows">
        <cfvo type="percent" val="0"/>
        <cfvo type="num" val="25"/>
        <cfvo type="num" val="50"/>
        <cfvo type="num" val="65"/>
        <cfvo type="num" val="80"/>
      </iconSet>
    </cfRule>
  </conditionalFormatting>
  <conditionalFormatting sqref="E247">
    <cfRule type="iconSet" priority="148">
      <iconSet iconSet="5Arrows">
        <cfvo type="percent" val="0"/>
        <cfvo type="num" val="25"/>
        <cfvo type="num" val="50"/>
        <cfvo type="num" val="65"/>
        <cfvo type="num" val="80"/>
      </iconSet>
    </cfRule>
  </conditionalFormatting>
  <conditionalFormatting sqref="F247:Q247">
    <cfRule type="iconSet" priority="147">
      <iconSet iconSet="5Arrows">
        <cfvo type="percent" val="0"/>
        <cfvo type="num" val="25"/>
        <cfvo type="num" val="50"/>
        <cfvo type="num" val="65"/>
        <cfvo type="num" val="80"/>
      </iconSet>
    </cfRule>
  </conditionalFormatting>
  <conditionalFormatting sqref="E249">
    <cfRule type="iconSet" priority="146">
      <iconSet iconSet="5Arrows">
        <cfvo type="percent" val="0"/>
        <cfvo type="num" val="25"/>
        <cfvo type="num" val="50"/>
        <cfvo type="num" val="65"/>
        <cfvo type="num" val="80"/>
      </iconSet>
    </cfRule>
  </conditionalFormatting>
  <conditionalFormatting sqref="F249:Q249">
    <cfRule type="iconSet" priority="145">
      <iconSet iconSet="5Arrows">
        <cfvo type="percent" val="0"/>
        <cfvo type="num" val="25"/>
        <cfvo type="num" val="50"/>
        <cfvo type="num" val="65"/>
        <cfvo type="num" val="80"/>
      </iconSet>
    </cfRule>
  </conditionalFormatting>
  <conditionalFormatting sqref="E250:E258">
    <cfRule type="iconSet" priority="144">
      <iconSet iconSet="5Arrows">
        <cfvo type="percent" val="0"/>
        <cfvo type="num" val="25"/>
        <cfvo type="num" val="50"/>
        <cfvo type="num" val="65"/>
        <cfvo type="num" val="80"/>
      </iconSet>
    </cfRule>
  </conditionalFormatting>
  <conditionalFormatting sqref="F250:Q258">
    <cfRule type="iconSet" priority="143">
      <iconSet iconSet="5Arrows">
        <cfvo type="percent" val="0"/>
        <cfvo type="num" val="25"/>
        <cfvo type="num" val="50"/>
        <cfvo type="num" val="65"/>
        <cfvo type="num" val="80"/>
      </iconSet>
    </cfRule>
  </conditionalFormatting>
  <conditionalFormatting sqref="R13">
    <cfRule type="iconSet" priority="142">
      <iconSet iconSet="5Arrows">
        <cfvo type="percent" val="0"/>
        <cfvo type="num" val="25"/>
        <cfvo type="num" val="50"/>
        <cfvo type="num" val="65"/>
        <cfvo type="num" val="80"/>
      </iconSet>
    </cfRule>
  </conditionalFormatting>
  <conditionalFormatting sqref="R15">
    <cfRule type="iconSet" priority="141">
      <iconSet iconSet="5Arrows">
        <cfvo type="percent" val="0"/>
        <cfvo type="num" val="25"/>
        <cfvo type="num" val="50"/>
        <cfvo type="num" val="65"/>
        <cfvo type="num" val="80"/>
      </iconSet>
    </cfRule>
  </conditionalFormatting>
  <conditionalFormatting sqref="R17">
    <cfRule type="iconSet" priority="140">
      <iconSet iconSet="5Arrows">
        <cfvo type="percent" val="0"/>
        <cfvo type="num" val="25"/>
        <cfvo type="num" val="50"/>
        <cfvo type="num" val="65"/>
        <cfvo type="num" val="80"/>
      </iconSet>
    </cfRule>
  </conditionalFormatting>
  <conditionalFormatting sqref="R18">
    <cfRule type="iconSet" priority="139">
      <iconSet iconSet="5Arrows">
        <cfvo type="percent" val="0"/>
        <cfvo type="num" val="25"/>
        <cfvo type="num" val="50"/>
        <cfvo type="num" val="65"/>
        <cfvo type="num" val="80"/>
      </iconSet>
    </cfRule>
  </conditionalFormatting>
  <conditionalFormatting sqref="R21">
    <cfRule type="iconSet" priority="138">
      <iconSet iconSet="5Arrows">
        <cfvo type="percent" val="0"/>
        <cfvo type="num" val="25"/>
        <cfvo type="num" val="50"/>
        <cfvo type="num" val="65"/>
        <cfvo type="num" val="80"/>
      </iconSet>
    </cfRule>
  </conditionalFormatting>
  <conditionalFormatting sqref="R23">
    <cfRule type="iconSet" priority="137">
      <iconSet iconSet="5Arrows">
        <cfvo type="percent" val="0"/>
        <cfvo type="num" val="25"/>
        <cfvo type="num" val="50"/>
        <cfvo type="num" val="65"/>
        <cfvo type="num" val="80"/>
      </iconSet>
    </cfRule>
  </conditionalFormatting>
  <conditionalFormatting sqref="R25">
    <cfRule type="iconSet" priority="136">
      <iconSet iconSet="5Arrows">
        <cfvo type="percent" val="0"/>
        <cfvo type="num" val="25"/>
        <cfvo type="num" val="50"/>
        <cfvo type="num" val="65"/>
        <cfvo type="num" val="80"/>
      </iconSet>
    </cfRule>
  </conditionalFormatting>
  <conditionalFormatting sqref="R26">
    <cfRule type="iconSet" priority="135">
      <iconSet iconSet="5Arrows">
        <cfvo type="percent" val="0"/>
        <cfvo type="num" val="25"/>
        <cfvo type="num" val="50"/>
        <cfvo type="num" val="65"/>
        <cfvo type="num" val="80"/>
      </iconSet>
    </cfRule>
  </conditionalFormatting>
  <conditionalFormatting sqref="R29">
    <cfRule type="iconSet" priority="134">
      <iconSet iconSet="5Arrows">
        <cfvo type="percent" val="0"/>
        <cfvo type="num" val="25"/>
        <cfvo type="num" val="50"/>
        <cfvo type="num" val="65"/>
        <cfvo type="num" val="80"/>
      </iconSet>
    </cfRule>
  </conditionalFormatting>
  <conditionalFormatting sqref="R31">
    <cfRule type="iconSet" priority="133">
      <iconSet iconSet="5Arrows">
        <cfvo type="percent" val="0"/>
        <cfvo type="num" val="25"/>
        <cfvo type="num" val="50"/>
        <cfvo type="num" val="65"/>
        <cfvo type="num" val="80"/>
      </iconSet>
    </cfRule>
  </conditionalFormatting>
  <conditionalFormatting sqref="R33">
    <cfRule type="iconSet" priority="132">
      <iconSet iconSet="5Arrows">
        <cfvo type="percent" val="0"/>
        <cfvo type="num" val="25"/>
        <cfvo type="num" val="50"/>
        <cfvo type="num" val="65"/>
        <cfvo type="num" val="80"/>
      </iconSet>
    </cfRule>
  </conditionalFormatting>
  <conditionalFormatting sqref="R34">
    <cfRule type="iconSet" priority="131">
      <iconSet iconSet="5Arrows">
        <cfvo type="percent" val="0"/>
        <cfvo type="num" val="25"/>
        <cfvo type="num" val="50"/>
        <cfvo type="num" val="65"/>
        <cfvo type="num" val="80"/>
      </iconSet>
    </cfRule>
  </conditionalFormatting>
  <conditionalFormatting sqref="R37">
    <cfRule type="iconSet" priority="130">
      <iconSet iconSet="5Arrows">
        <cfvo type="percent" val="0"/>
        <cfvo type="num" val="25"/>
        <cfvo type="num" val="50"/>
        <cfvo type="num" val="65"/>
        <cfvo type="num" val="80"/>
      </iconSet>
    </cfRule>
  </conditionalFormatting>
  <conditionalFormatting sqref="R39">
    <cfRule type="iconSet" priority="129">
      <iconSet iconSet="5Arrows">
        <cfvo type="percent" val="0"/>
        <cfvo type="num" val="25"/>
        <cfvo type="num" val="50"/>
        <cfvo type="num" val="65"/>
        <cfvo type="num" val="80"/>
      </iconSet>
    </cfRule>
  </conditionalFormatting>
  <conditionalFormatting sqref="R41">
    <cfRule type="iconSet" priority="128">
      <iconSet iconSet="5Arrows">
        <cfvo type="percent" val="0"/>
        <cfvo type="num" val="25"/>
        <cfvo type="num" val="50"/>
        <cfvo type="num" val="65"/>
        <cfvo type="num" val="80"/>
      </iconSet>
    </cfRule>
  </conditionalFormatting>
  <conditionalFormatting sqref="R42">
    <cfRule type="iconSet" priority="127">
      <iconSet iconSet="5Arrows">
        <cfvo type="percent" val="0"/>
        <cfvo type="num" val="25"/>
        <cfvo type="num" val="50"/>
        <cfvo type="num" val="65"/>
        <cfvo type="num" val="80"/>
      </iconSet>
    </cfRule>
  </conditionalFormatting>
  <conditionalFormatting sqref="R45">
    <cfRule type="iconSet" priority="126">
      <iconSet iconSet="5Arrows">
        <cfvo type="percent" val="0"/>
        <cfvo type="num" val="25"/>
        <cfvo type="num" val="50"/>
        <cfvo type="num" val="65"/>
        <cfvo type="num" val="80"/>
      </iconSet>
    </cfRule>
  </conditionalFormatting>
  <conditionalFormatting sqref="R47">
    <cfRule type="iconSet" priority="125">
      <iconSet iconSet="5Arrows">
        <cfvo type="percent" val="0"/>
        <cfvo type="num" val="25"/>
        <cfvo type="num" val="50"/>
        <cfvo type="num" val="65"/>
        <cfvo type="num" val="80"/>
      </iconSet>
    </cfRule>
  </conditionalFormatting>
  <conditionalFormatting sqref="R49">
    <cfRule type="iconSet" priority="124">
      <iconSet iconSet="5Arrows">
        <cfvo type="percent" val="0"/>
        <cfvo type="num" val="25"/>
        <cfvo type="num" val="50"/>
        <cfvo type="num" val="65"/>
        <cfvo type="num" val="80"/>
      </iconSet>
    </cfRule>
  </conditionalFormatting>
  <conditionalFormatting sqref="R50">
    <cfRule type="iconSet" priority="123">
      <iconSet iconSet="5Arrows">
        <cfvo type="percent" val="0"/>
        <cfvo type="num" val="25"/>
        <cfvo type="num" val="50"/>
        <cfvo type="num" val="65"/>
        <cfvo type="num" val="80"/>
      </iconSet>
    </cfRule>
  </conditionalFormatting>
  <conditionalFormatting sqref="R53">
    <cfRule type="iconSet" priority="122">
      <iconSet iconSet="5Arrows">
        <cfvo type="percent" val="0"/>
        <cfvo type="num" val="25"/>
        <cfvo type="num" val="50"/>
        <cfvo type="num" val="65"/>
        <cfvo type="num" val="80"/>
      </iconSet>
    </cfRule>
  </conditionalFormatting>
  <conditionalFormatting sqref="R55">
    <cfRule type="iconSet" priority="121">
      <iconSet iconSet="5Arrows">
        <cfvo type="percent" val="0"/>
        <cfvo type="num" val="25"/>
        <cfvo type="num" val="50"/>
        <cfvo type="num" val="65"/>
        <cfvo type="num" val="80"/>
      </iconSet>
    </cfRule>
  </conditionalFormatting>
  <conditionalFormatting sqref="R57">
    <cfRule type="iconSet" priority="120">
      <iconSet iconSet="5Arrows">
        <cfvo type="percent" val="0"/>
        <cfvo type="num" val="25"/>
        <cfvo type="num" val="50"/>
        <cfvo type="num" val="65"/>
        <cfvo type="num" val="80"/>
      </iconSet>
    </cfRule>
  </conditionalFormatting>
  <conditionalFormatting sqref="R58">
    <cfRule type="iconSet" priority="119">
      <iconSet iconSet="5Arrows">
        <cfvo type="percent" val="0"/>
        <cfvo type="num" val="25"/>
        <cfvo type="num" val="50"/>
        <cfvo type="num" val="65"/>
        <cfvo type="num" val="80"/>
      </iconSet>
    </cfRule>
  </conditionalFormatting>
  <conditionalFormatting sqref="R61">
    <cfRule type="iconSet" priority="118">
      <iconSet iconSet="5Arrows">
        <cfvo type="percent" val="0"/>
        <cfvo type="num" val="25"/>
        <cfvo type="num" val="50"/>
        <cfvo type="num" val="65"/>
        <cfvo type="num" val="80"/>
      </iconSet>
    </cfRule>
  </conditionalFormatting>
  <conditionalFormatting sqref="R63">
    <cfRule type="iconSet" priority="117">
      <iconSet iconSet="5Arrows">
        <cfvo type="percent" val="0"/>
        <cfvo type="num" val="25"/>
        <cfvo type="num" val="50"/>
        <cfvo type="num" val="65"/>
        <cfvo type="num" val="80"/>
      </iconSet>
    </cfRule>
  </conditionalFormatting>
  <conditionalFormatting sqref="R65">
    <cfRule type="iconSet" priority="116">
      <iconSet iconSet="5Arrows">
        <cfvo type="percent" val="0"/>
        <cfvo type="num" val="25"/>
        <cfvo type="num" val="50"/>
        <cfvo type="num" val="65"/>
        <cfvo type="num" val="80"/>
      </iconSet>
    </cfRule>
  </conditionalFormatting>
  <conditionalFormatting sqref="R66">
    <cfRule type="iconSet" priority="115">
      <iconSet iconSet="5Arrows">
        <cfvo type="percent" val="0"/>
        <cfvo type="num" val="25"/>
        <cfvo type="num" val="50"/>
        <cfvo type="num" val="65"/>
        <cfvo type="num" val="80"/>
      </iconSet>
    </cfRule>
  </conditionalFormatting>
  <conditionalFormatting sqref="R69">
    <cfRule type="iconSet" priority="114">
      <iconSet iconSet="5Arrows">
        <cfvo type="percent" val="0"/>
        <cfvo type="num" val="25"/>
        <cfvo type="num" val="50"/>
        <cfvo type="num" val="65"/>
        <cfvo type="num" val="80"/>
      </iconSet>
    </cfRule>
  </conditionalFormatting>
  <conditionalFormatting sqref="R71">
    <cfRule type="iconSet" priority="113">
      <iconSet iconSet="5Arrows">
        <cfvo type="percent" val="0"/>
        <cfvo type="num" val="25"/>
        <cfvo type="num" val="50"/>
        <cfvo type="num" val="65"/>
        <cfvo type="num" val="80"/>
      </iconSet>
    </cfRule>
  </conditionalFormatting>
  <conditionalFormatting sqref="R73">
    <cfRule type="iconSet" priority="112">
      <iconSet iconSet="5Arrows">
        <cfvo type="percent" val="0"/>
        <cfvo type="num" val="25"/>
        <cfvo type="num" val="50"/>
        <cfvo type="num" val="65"/>
        <cfvo type="num" val="80"/>
      </iconSet>
    </cfRule>
  </conditionalFormatting>
  <conditionalFormatting sqref="R74">
    <cfRule type="iconSet" priority="111">
      <iconSet iconSet="5Arrows">
        <cfvo type="percent" val="0"/>
        <cfvo type="num" val="25"/>
        <cfvo type="num" val="50"/>
        <cfvo type="num" val="65"/>
        <cfvo type="num" val="80"/>
      </iconSet>
    </cfRule>
  </conditionalFormatting>
  <conditionalFormatting sqref="R77">
    <cfRule type="iconSet" priority="110">
      <iconSet iconSet="5Arrows">
        <cfvo type="percent" val="0"/>
        <cfvo type="num" val="25"/>
        <cfvo type="num" val="50"/>
        <cfvo type="num" val="65"/>
        <cfvo type="num" val="80"/>
      </iconSet>
    </cfRule>
  </conditionalFormatting>
  <conditionalFormatting sqref="R79">
    <cfRule type="iconSet" priority="109">
      <iconSet iconSet="5Arrows">
        <cfvo type="percent" val="0"/>
        <cfvo type="num" val="25"/>
        <cfvo type="num" val="50"/>
        <cfvo type="num" val="65"/>
        <cfvo type="num" val="80"/>
      </iconSet>
    </cfRule>
  </conditionalFormatting>
  <conditionalFormatting sqref="R81">
    <cfRule type="iconSet" priority="108">
      <iconSet iconSet="5Arrows">
        <cfvo type="percent" val="0"/>
        <cfvo type="num" val="25"/>
        <cfvo type="num" val="50"/>
        <cfvo type="num" val="65"/>
        <cfvo type="num" val="80"/>
      </iconSet>
    </cfRule>
  </conditionalFormatting>
  <conditionalFormatting sqref="R82">
    <cfRule type="iconSet" priority="107">
      <iconSet iconSet="5Arrows">
        <cfvo type="percent" val="0"/>
        <cfvo type="num" val="25"/>
        <cfvo type="num" val="50"/>
        <cfvo type="num" val="65"/>
        <cfvo type="num" val="80"/>
      </iconSet>
    </cfRule>
  </conditionalFormatting>
  <conditionalFormatting sqref="R85">
    <cfRule type="iconSet" priority="106">
      <iconSet iconSet="5Arrows">
        <cfvo type="percent" val="0"/>
        <cfvo type="num" val="25"/>
        <cfvo type="num" val="50"/>
        <cfvo type="num" val="65"/>
        <cfvo type="num" val="80"/>
      </iconSet>
    </cfRule>
  </conditionalFormatting>
  <conditionalFormatting sqref="R87">
    <cfRule type="iconSet" priority="105">
      <iconSet iconSet="5Arrows">
        <cfvo type="percent" val="0"/>
        <cfvo type="num" val="25"/>
        <cfvo type="num" val="50"/>
        <cfvo type="num" val="65"/>
        <cfvo type="num" val="80"/>
      </iconSet>
    </cfRule>
  </conditionalFormatting>
  <conditionalFormatting sqref="R89">
    <cfRule type="iconSet" priority="104">
      <iconSet iconSet="5Arrows">
        <cfvo type="percent" val="0"/>
        <cfvo type="num" val="25"/>
        <cfvo type="num" val="50"/>
        <cfvo type="num" val="65"/>
        <cfvo type="num" val="80"/>
      </iconSet>
    </cfRule>
  </conditionalFormatting>
  <conditionalFormatting sqref="R90">
    <cfRule type="iconSet" priority="103">
      <iconSet iconSet="5Arrows">
        <cfvo type="percent" val="0"/>
        <cfvo type="num" val="25"/>
        <cfvo type="num" val="50"/>
        <cfvo type="num" val="65"/>
        <cfvo type="num" val="80"/>
      </iconSet>
    </cfRule>
  </conditionalFormatting>
  <conditionalFormatting sqref="R93">
    <cfRule type="iconSet" priority="102">
      <iconSet iconSet="5Arrows">
        <cfvo type="percent" val="0"/>
        <cfvo type="num" val="25"/>
        <cfvo type="num" val="50"/>
        <cfvo type="num" val="65"/>
        <cfvo type="num" val="80"/>
      </iconSet>
    </cfRule>
  </conditionalFormatting>
  <conditionalFormatting sqref="R95">
    <cfRule type="iconSet" priority="101">
      <iconSet iconSet="5Arrows">
        <cfvo type="percent" val="0"/>
        <cfvo type="num" val="25"/>
        <cfvo type="num" val="50"/>
        <cfvo type="num" val="65"/>
        <cfvo type="num" val="80"/>
      </iconSet>
    </cfRule>
  </conditionalFormatting>
  <conditionalFormatting sqref="R97">
    <cfRule type="iconSet" priority="100">
      <iconSet iconSet="5Arrows">
        <cfvo type="percent" val="0"/>
        <cfvo type="num" val="25"/>
        <cfvo type="num" val="50"/>
        <cfvo type="num" val="65"/>
        <cfvo type="num" val="80"/>
      </iconSet>
    </cfRule>
  </conditionalFormatting>
  <conditionalFormatting sqref="R98">
    <cfRule type="iconSet" priority="99">
      <iconSet iconSet="5Arrows">
        <cfvo type="percent" val="0"/>
        <cfvo type="num" val="25"/>
        <cfvo type="num" val="50"/>
        <cfvo type="num" val="65"/>
        <cfvo type="num" val="80"/>
      </iconSet>
    </cfRule>
  </conditionalFormatting>
  <conditionalFormatting sqref="R101">
    <cfRule type="iconSet" priority="98">
      <iconSet iconSet="5Arrows">
        <cfvo type="percent" val="0"/>
        <cfvo type="num" val="25"/>
        <cfvo type="num" val="50"/>
        <cfvo type="num" val="65"/>
        <cfvo type="num" val="80"/>
      </iconSet>
    </cfRule>
  </conditionalFormatting>
  <conditionalFormatting sqref="R103">
    <cfRule type="iconSet" priority="97">
      <iconSet iconSet="5Arrows">
        <cfvo type="percent" val="0"/>
        <cfvo type="num" val="25"/>
        <cfvo type="num" val="50"/>
        <cfvo type="num" val="65"/>
        <cfvo type="num" val="80"/>
      </iconSet>
    </cfRule>
  </conditionalFormatting>
  <conditionalFormatting sqref="R105">
    <cfRule type="iconSet" priority="96">
      <iconSet iconSet="5Arrows">
        <cfvo type="percent" val="0"/>
        <cfvo type="num" val="25"/>
        <cfvo type="num" val="50"/>
        <cfvo type="num" val="65"/>
        <cfvo type="num" val="80"/>
      </iconSet>
    </cfRule>
  </conditionalFormatting>
  <conditionalFormatting sqref="R106">
    <cfRule type="iconSet" priority="95">
      <iconSet iconSet="5Arrows">
        <cfvo type="percent" val="0"/>
        <cfvo type="num" val="25"/>
        <cfvo type="num" val="50"/>
        <cfvo type="num" val="65"/>
        <cfvo type="num" val="80"/>
      </iconSet>
    </cfRule>
  </conditionalFormatting>
  <conditionalFormatting sqref="R109">
    <cfRule type="iconSet" priority="94">
      <iconSet iconSet="5Arrows">
        <cfvo type="percent" val="0"/>
        <cfvo type="num" val="25"/>
        <cfvo type="num" val="50"/>
        <cfvo type="num" val="65"/>
        <cfvo type="num" val="80"/>
      </iconSet>
    </cfRule>
  </conditionalFormatting>
  <conditionalFormatting sqref="R111">
    <cfRule type="iconSet" priority="93">
      <iconSet iconSet="5Arrows">
        <cfvo type="percent" val="0"/>
        <cfvo type="num" val="25"/>
        <cfvo type="num" val="50"/>
        <cfvo type="num" val="65"/>
        <cfvo type="num" val="80"/>
      </iconSet>
    </cfRule>
  </conditionalFormatting>
  <conditionalFormatting sqref="R113">
    <cfRule type="iconSet" priority="92">
      <iconSet iconSet="5Arrows">
        <cfvo type="percent" val="0"/>
        <cfvo type="num" val="25"/>
        <cfvo type="num" val="50"/>
        <cfvo type="num" val="65"/>
        <cfvo type="num" val="80"/>
      </iconSet>
    </cfRule>
  </conditionalFormatting>
  <conditionalFormatting sqref="R114">
    <cfRule type="iconSet" priority="91">
      <iconSet iconSet="5Arrows">
        <cfvo type="percent" val="0"/>
        <cfvo type="num" val="25"/>
        <cfvo type="num" val="50"/>
        <cfvo type="num" val="65"/>
        <cfvo type="num" val="80"/>
      </iconSet>
    </cfRule>
  </conditionalFormatting>
  <conditionalFormatting sqref="R117">
    <cfRule type="iconSet" priority="90">
      <iconSet iconSet="5Arrows">
        <cfvo type="percent" val="0"/>
        <cfvo type="num" val="25"/>
        <cfvo type="num" val="50"/>
        <cfvo type="num" val="65"/>
        <cfvo type="num" val="80"/>
      </iconSet>
    </cfRule>
  </conditionalFormatting>
  <conditionalFormatting sqref="R119">
    <cfRule type="iconSet" priority="89">
      <iconSet iconSet="5Arrows">
        <cfvo type="percent" val="0"/>
        <cfvo type="num" val="25"/>
        <cfvo type="num" val="50"/>
        <cfvo type="num" val="65"/>
        <cfvo type="num" val="80"/>
      </iconSet>
    </cfRule>
  </conditionalFormatting>
  <conditionalFormatting sqref="R121">
    <cfRule type="iconSet" priority="88">
      <iconSet iconSet="5Arrows">
        <cfvo type="percent" val="0"/>
        <cfvo type="num" val="25"/>
        <cfvo type="num" val="50"/>
        <cfvo type="num" val="65"/>
        <cfvo type="num" val="80"/>
      </iconSet>
    </cfRule>
  </conditionalFormatting>
  <conditionalFormatting sqref="R122">
    <cfRule type="iconSet" priority="87">
      <iconSet iconSet="5Arrows">
        <cfvo type="percent" val="0"/>
        <cfvo type="num" val="25"/>
        <cfvo type="num" val="50"/>
        <cfvo type="num" val="65"/>
        <cfvo type="num" val="80"/>
      </iconSet>
    </cfRule>
  </conditionalFormatting>
  <conditionalFormatting sqref="R125">
    <cfRule type="iconSet" priority="86">
      <iconSet iconSet="5Arrows">
        <cfvo type="percent" val="0"/>
        <cfvo type="num" val="25"/>
        <cfvo type="num" val="50"/>
        <cfvo type="num" val="65"/>
        <cfvo type="num" val="80"/>
      </iconSet>
    </cfRule>
  </conditionalFormatting>
  <conditionalFormatting sqref="R127">
    <cfRule type="iconSet" priority="85">
      <iconSet iconSet="5Arrows">
        <cfvo type="percent" val="0"/>
        <cfvo type="num" val="25"/>
        <cfvo type="num" val="50"/>
        <cfvo type="num" val="65"/>
        <cfvo type="num" val="80"/>
      </iconSet>
    </cfRule>
  </conditionalFormatting>
  <conditionalFormatting sqref="R129">
    <cfRule type="iconSet" priority="84">
      <iconSet iconSet="5Arrows">
        <cfvo type="percent" val="0"/>
        <cfvo type="num" val="25"/>
        <cfvo type="num" val="50"/>
        <cfvo type="num" val="65"/>
        <cfvo type="num" val="80"/>
      </iconSet>
    </cfRule>
  </conditionalFormatting>
  <conditionalFormatting sqref="R130">
    <cfRule type="iconSet" priority="83">
      <iconSet iconSet="5Arrows">
        <cfvo type="percent" val="0"/>
        <cfvo type="num" val="25"/>
        <cfvo type="num" val="50"/>
        <cfvo type="num" val="65"/>
        <cfvo type="num" val="80"/>
      </iconSet>
    </cfRule>
  </conditionalFormatting>
  <conditionalFormatting sqref="R133">
    <cfRule type="iconSet" priority="82">
      <iconSet iconSet="5Arrows">
        <cfvo type="percent" val="0"/>
        <cfvo type="num" val="25"/>
        <cfvo type="num" val="50"/>
        <cfvo type="num" val="65"/>
        <cfvo type="num" val="80"/>
      </iconSet>
    </cfRule>
  </conditionalFormatting>
  <conditionalFormatting sqref="R135">
    <cfRule type="iconSet" priority="81">
      <iconSet iconSet="5Arrows">
        <cfvo type="percent" val="0"/>
        <cfvo type="num" val="25"/>
        <cfvo type="num" val="50"/>
        <cfvo type="num" val="65"/>
        <cfvo type="num" val="80"/>
      </iconSet>
    </cfRule>
  </conditionalFormatting>
  <conditionalFormatting sqref="R137">
    <cfRule type="iconSet" priority="80">
      <iconSet iconSet="5Arrows">
        <cfvo type="percent" val="0"/>
        <cfvo type="num" val="25"/>
        <cfvo type="num" val="50"/>
        <cfvo type="num" val="65"/>
        <cfvo type="num" val="80"/>
      </iconSet>
    </cfRule>
  </conditionalFormatting>
  <conditionalFormatting sqref="R138">
    <cfRule type="iconSet" priority="79">
      <iconSet iconSet="5Arrows">
        <cfvo type="percent" val="0"/>
        <cfvo type="num" val="25"/>
        <cfvo type="num" val="50"/>
        <cfvo type="num" val="65"/>
        <cfvo type="num" val="80"/>
      </iconSet>
    </cfRule>
  </conditionalFormatting>
  <conditionalFormatting sqref="R141">
    <cfRule type="iconSet" priority="78">
      <iconSet iconSet="5Arrows">
        <cfvo type="percent" val="0"/>
        <cfvo type="num" val="25"/>
        <cfvo type="num" val="50"/>
        <cfvo type="num" val="65"/>
        <cfvo type="num" val="80"/>
      </iconSet>
    </cfRule>
  </conditionalFormatting>
  <conditionalFormatting sqref="R143">
    <cfRule type="iconSet" priority="77">
      <iconSet iconSet="5Arrows">
        <cfvo type="percent" val="0"/>
        <cfvo type="num" val="25"/>
        <cfvo type="num" val="50"/>
        <cfvo type="num" val="65"/>
        <cfvo type="num" val="80"/>
      </iconSet>
    </cfRule>
  </conditionalFormatting>
  <conditionalFormatting sqref="R145">
    <cfRule type="iconSet" priority="76">
      <iconSet iconSet="5Arrows">
        <cfvo type="percent" val="0"/>
        <cfvo type="num" val="25"/>
        <cfvo type="num" val="50"/>
        <cfvo type="num" val="65"/>
        <cfvo type="num" val="80"/>
      </iconSet>
    </cfRule>
  </conditionalFormatting>
  <conditionalFormatting sqref="R146">
    <cfRule type="iconSet" priority="75">
      <iconSet iconSet="5Arrows">
        <cfvo type="percent" val="0"/>
        <cfvo type="num" val="25"/>
        <cfvo type="num" val="50"/>
        <cfvo type="num" val="65"/>
        <cfvo type="num" val="80"/>
      </iconSet>
    </cfRule>
  </conditionalFormatting>
  <conditionalFormatting sqref="R149">
    <cfRule type="iconSet" priority="74">
      <iconSet iconSet="5Arrows">
        <cfvo type="percent" val="0"/>
        <cfvo type="num" val="25"/>
        <cfvo type="num" val="50"/>
        <cfvo type="num" val="65"/>
        <cfvo type="num" val="80"/>
      </iconSet>
    </cfRule>
  </conditionalFormatting>
  <conditionalFormatting sqref="R151">
    <cfRule type="iconSet" priority="73">
      <iconSet iconSet="5Arrows">
        <cfvo type="percent" val="0"/>
        <cfvo type="num" val="25"/>
        <cfvo type="num" val="50"/>
        <cfvo type="num" val="65"/>
        <cfvo type="num" val="80"/>
      </iconSet>
    </cfRule>
  </conditionalFormatting>
  <conditionalFormatting sqref="R153">
    <cfRule type="iconSet" priority="72">
      <iconSet iconSet="5Arrows">
        <cfvo type="percent" val="0"/>
        <cfvo type="num" val="25"/>
        <cfvo type="num" val="50"/>
        <cfvo type="num" val="65"/>
        <cfvo type="num" val="80"/>
      </iconSet>
    </cfRule>
  </conditionalFormatting>
  <conditionalFormatting sqref="R154">
    <cfRule type="iconSet" priority="71">
      <iconSet iconSet="5Arrows">
        <cfvo type="percent" val="0"/>
        <cfvo type="num" val="25"/>
        <cfvo type="num" val="50"/>
        <cfvo type="num" val="65"/>
        <cfvo type="num" val="80"/>
      </iconSet>
    </cfRule>
  </conditionalFormatting>
  <conditionalFormatting sqref="R157">
    <cfRule type="iconSet" priority="70">
      <iconSet iconSet="5Arrows">
        <cfvo type="percent" val="0"/>
        <cfvo type="num" val="25"/>
        <cfvo type="num" val="50"/>
        <cfvo type="num" val="65"/>
        <cfvo type="num" val="80"/>
      </iconSet>
    </cfRule>
  </conditionalFormatting>
  <conditionalFormatting sqref="R159">
    <cfRule type="iconSet" priority="69">
      <iconSet iconSet="5Arrows">
        <cfvo type="percent" val="0"/>
        <cfvo type="num" val="25"/>
        <cfvo type="num" val="50"/>
        <cfvo type="num" val="65"/>
        <cfvo type="num" val="80"/>
      </iconSet>
    </cfRule>
  </conditionalFormatting>
  <conditionalFormatting sqref="R161">
    <cfRule type="iconSet" priority="68">
      <iconSet iconSet="5Arrows">
        <cfvo type="percent" val="0"/>
        <cfvo type="num" val="25"/>
        <cfvo type="num" val="50"/>
        <cfvo type="num" val="65"/>
        <cfvo type="num" val="80"/>
      </iconSet>
    </cfRule>
  </conditionalFormatting>
  <conditionalFormatting sqref="R162">
    <cfRule type="iconSet" priority="67">
      <iconSet iconSet="5Arrows">
        <cfvo type="percent" val="0"/>
        <cfvo type="num" val="25"/>
        <cfvo type="num" val="50"/>
        <cfvo type="num" val="65"/>
        <cfvo type="num" val="80"/>
      </iconSet>
    </cfRule>
  </conditionalFormatting>
  <conditionalFormatting sqref="R165">
    <cfRule type="iconSet" priority="66">
      <iconSet iconSet="5Arrows">
        <cfvo type="percent" val="0"/>
        <cfvo type="num" val="25"/>
        <cfvo type="num" val="50"/>
        <cfvo type="num" val="65"/>
        <cfvo type="num" val="80"/>
      </iconSet>
    </cfRule>
  </conditionalFormatting>
  <conditionalFormatting sqref="R167">
    <cfRule type="iconSet" priority="65">
      <iconSet iconSet="5Arrows">
        <cfvo type="percent" val="0"/>
        <cfvo type="num" val="25"/>
        <cfvo type="num" val="50"/>
        <cfvo type="num" val="65"/>
        <cfvo type="num" val="80"/>
      </iconSet>
    </cfRule>
  </conditionalFormatting>
  <conditionalFormatting sqref="R169">
    <cfRule type="iconSet" priority="64">
      <iconSet iconSet="5Arrows">
        <cfvo type="percent" val="0"/>
        <cfvo type="num" val="25"/>
        <cfvo type="num" val="50"/>
        <cfvo type="num" val="65"/>
        <cfvo type="num" val="80"/>
      </iconSet>
    </cfRule>
  </conditionalFormatting>
  <conditionalFormatting sqref="R170">
    <cfRule type="iconSet" priority="63">
      <iconSet iconSet="5Arrows">
        <cfvo type="percent" val="0"/>
        <cfvo type="num" val="25"/>
        <cfvo type="num" val="50"/>
        <cfvo type="num" val="65"/>
        <cfvo type="num" val="80"/>
      </iconSet>
    </cfRule>
  </conditionalFormatting>
  <conditionalFormatting sqref="R173">
    <cfRule type="iconSet" priority="62">
      <iconSet iconSet="5Arrows">
        <cfvo type="percent" val="0"/>
        <cfvo type="num" val="25"/>
        <cfvo type="num" val="50"/>
        <cfvo type="num" val="65"/>
        <cfvo type="num" val="80"/>
      </iconSet>
    </cfRule>
  </conditionalFormatting>
  <conditionalFormatting sqref="R175">
    <cfRule type="iconSet" priority="61">
      <iconSet iconSet="5Arrows">
        <cfvo type="percent" val="0"/>
        <cfvo type="num" val="25"/>
        <cfvo type="num" val="50"/>
        <cfvo type="num" val="65"/>
        <cfvo type="num" val="80"/>
      </iconSet>
    </cfRule>
  </conditionalFormatting>
  <conditionalFormatting sqref="R177">
    <cfRule type="iconSet" priority="60">
      <iconSet iconSet="5Arrows">
        <cfvo type="percent" val="0"/>
        <cfvo type="num" val="25"/>
        <cfvo type="num" val="50"/>
        <cfvo type="num" val="65"/>
        <cfvo type="num" val="80"/>
      </iconSet>
    </cfRule>
  </conditionalFormatting>
  <conditionalFormatting sqref="R178">
    <cfRule type="iconSet" priority="59">
      <iconSet iconSet="5Arrows">
        <cfvo type="percent" val="0"/>
        <cfvo type="num" val="25"/>
        <cfvo type="num" val="50"/>
        <cfvo type="num" val="65"/>
        <cfvo type="num" val="80"/>
      </iconSet>
    </cfRule>
  </conditionalFormatting>
  <conditionalFormatting sqref="R181">
    <cfRule type="iconSet" priority="58">
      <iconSet iconSet="5Arrows">
        <cfvo type="percent" val="0"/>
        <cfvo type="num" val="25"/>
        <cfvo type="num" val="50"/>
        <cfvo type="num" val="65"/>
        <cfvo type="num" val="80"/>
      </iconSet>
    </cfRule>
  </conditionalFormatting>
  <conditionalFormatting sqref="R183">
    <cfRule type="iconSet" priority="57">
      <iconSet iconSet="5Arrows">
        <cfvo type="percent" val="0"/>
        <cfvo type="num" val="25"/>
        <cfvo type="num" val="50"/>
        <cfvo type="num" val="65"/>
        <cfvo type="num" val="80"/>
      </iconSet>
    </cfRule>
  </conditionalFormatting>
  <conditionalFormatting sqref="R185">
    <cfRule type="iconSet" priority="56">
      <iconSet iconSet="5Arrows">
        <cfvo type="percent" val="0"/>
        <cfvo type="num" val="25"/>
        <cfvo type="num" val="50"/>
        <cfvo type="num" val="65"/>
        <cfvo type="num" val="80"/>
      </iconSet>
    </cfRule>
  </conditionalFormatting>
  <conditionalFormatting sqref="R186">
    <cfRule type="iconSet" priority="55">
      <iconSet iconSet="5Arrows">
        <cfvo type="percent" val="0"/>
        <cfvo type="num" val="25"/>
        <cfvo type="num" val="50"/>
        <cfvo type="num" val="65"/>
        <cfvo type="num" val="80"/>
      </iconSet>
    </cfRule>
  </conditionalFormatting>
  <conditionalFormatting sqref="R189">
    <cfRule type="iconSet" priority="54">
      <iconSet iconSet="5Arrows">
        <cfvo type="percent" val="0"/>
        <cfvo type="num" val="25"/>
        <cfvo type="num" val="50"/>
        <cfvo type="num" val="65"/>
        <cfvo type="num" val="80"/>
      </iconSet>
    </cfRule>
  </conditionalFormatting>
  <conditionalFormatting sqref="R191">
    <cfRule type="iconSet" priority="53">
      <iconSet iconSet="5Arrows">
        <cfvo type="percent" val="0"/>
        <cfvo type="num" val="25"/>
        <cfvo type="num" val="50"/>
        <cfvo type="num" val="65"/>
        <cfvo type="num" val="80"/>
      </iconSet>
    </cfRule>
  </conditionalFormatting>
  <conditionalFormatting sqref="R193">
    <cfRule type="iconSet" priority="52">
      <iconSet iconSet="5Arrows">
        <cfvo type="percent" val="0"/>
        <cfvo type="num" val="25"/>
        <cfvo type="num" val="50"/>
        <cfvo type="num" val="65"/>
        <cfvo type="num" val="80"/>
      </iconSet>
    </cfRule>
  </conditionalFormatting>
  <conditionalFormatting sqref="R194">
    <cfRule type="iconSet" priority="51">
      <iconSet iconSet="5Arrows">
        <cfvo type="percent" val="0"/>
        <cfvo type="num" val="25"/>
        <cfvo type="num" val="50"/>
        <cfvo type="num" val="65"/>
        <cfvo type="num" val="80"/>
      </iconSet>
    </cfRule>
  </conditionalFormatting>
  <conditionalFormatting sqref="R197">
    <cfRule type="iconSet" priority="50">
      <iconSet iconSet="5Arrows">
        <cfvo type="percent" val="0"/>
        <cfvo type="num" val="25"/>
        <cfvo type="num" val="50"/>
        <cfvo type="num" val="65"/>
        <cfvo type="num" val="80"/>
      </iconSet>
    </cfRule>
  </conditionalFormatting>
  <conditionalFormatting sqref="R199">
    <cfRule type="iconSet" priority="49">
      <iconSet iconSet="5Arrows">
        <cfvo type="percent" val="0"/>
        <cfvo type="num" val="25"/>
        <cfvo type="num" val="50"/>
        <cfvo type="num" val="65"/>
        <cfvo type="num" val="80"/>
      </iconSet>
    </cfRule>
  </conditionalFormatting>
  <conditionalFormatting sqref="R201">
    <cfRule type="iconSet" priority="48">
      <iconSet iconSet="5Arrows">
        <cfvo type="percent" val="0"/>
        <cfvo type="num" val="25"/>
        <cfvo type="num" val="50"/>
        <cfvo type="num" val="65"/>
        <cfvo type="num" val="80"/>
      </iconSet>
    </cfRule>
  </conditionalFormatting>
  <conditionalFormatting sqref="R202">
    <cfRule type="iconSet" priority="47">
      <iconSet iconSet="5Arrows">
        <cfvo type="percent" val="0"/>
        <cfvo type="num" val="25"/>
        <cfvo type="num" val="50"/>
        <cfvo type="num" val="65"/>
        <cfvo type="num" val="80"/>
      </iconSet>
    </cfRule>
  </conditionalFormatting>
  <conditionalFormatting sqref="R205">
    <cfRule type="iconSet" priority="46">
      <iconSet iconSet="5Arrows">
        <cfvo type="percent" val="0"/>
        <cfvo type="num" val="25"/>
        <cfvo type="num" val="50"/>
        <cfvo type="num" val="65"/>
        <cfvo type="num" val="80"/>
      </iconSet>
    </cfRule>
  </conditionalFormatting>
  <conditionalFormatting sqref="R207">
    <cfRule type="iconSet" priority="45">
      <iconSet iconSet="5Arrows">
        <cfvo type="percent" val="0"/>
        <cfvo type="num" val="25"/>
        <cfvo type="num" val="50"/>
        <cfvo type="num" val="65"/>
        <cfvo type="num" val="80"/>
      </iconSet>
    </cfRule>
  </conditionalFormatting>
  <conditionalFormatting sqref="R209">
    <cfRule type="iconSet" priority="44">
      <iconSet iconSet="5Arrows">
        <cfvo type="percent" val="0"/>
        <cfvo type="num" val="25"/>
        <cfvo type="num" val="50"/>
        <cfvo type="num" val="65"/>
        <cfvo type="num" val="80"/>
      </iconSet>
    </cfRule>
  </conditionalFormatting>
  <conditionalFormatting sqref="R210:R218">
    <cfRule type="iconSet" priority="43">
      <iconSet iconSet="5Arrows">
        <cfvo type="percent" val="0"/>
        <cfvo type="num" val="25"/>
        <cfvo type="num" val="50"/>
        <cfvo type="num" val="65"/>
        <cfvo type="num" val="80"/>
      </iconSet>
    </cfRule>
  </conditionalFormatting>
  <conditionalFormatting sqref="R221">
    <cfRule type="iconSet" priority="42">
      <iconSet iconSet="5Arrows">
        <cfvo type="percent" val="0"/>
        <cfvo type="num" val="25"/>
        <cfvo type="num" val="50"/>
        <cfvo type="num" val="65"/>
        <cfvo type="num" val="80"/>
      </iconSet>
    </cfRule>
  </conditionalFormatting>
  <conditionalFormatting sqref="R223">
    <cfRule type="iconSet" priority="41">
      <iconSet iconSet="5Arrows">
        <cfvo type="percent" val="0"/>
        <cfvo type="num" val="25"/>
        <cfvo type="num" val="50"/>
        <cfvo type="num" val="65"/>
        <cfvo type="num" val="80"/>
      </iconSet>
    </cfRule>
  </conditionalFormatting>
  <conditionalFormatting sqref="R225">
    <cfRule type="iconSet" priority="40">
      <iconSet iconSet="5Arrows">
        <cfvo type="percent" val="0"/>
        <cfvo type="num" val="25"/>
        <cfvo type="num" val="50"/>
        <cfvo type="num" val="65"/>
        <cfvo type="num" val="80"/>
      </iconSet>
    </cfRule>
  </conditionalFormatting>
  <conditionalFormatting sqref="R226">
    <cfRule type="iconSet" priority="39">
      <iconSet iconSet="5Arrows">
        <cfvo type="percent" val="0"/>
        <cfvo type="num" val="25"/>
        <cfvo type="num" val="50"/>
        <cfvo type="num" val="65"/>
        <cfvo type="num" val="80"/>
      </iconSet>
    </cfRule>
  </conditionalFormatting>
  <conditionalFormatting sqref="R229">
    <cfRule type="iconSet" priority="38">
      <iconSet iconSet="5Arrows">
        <cfvo type="percent" val="0"/>
        <cfvo type="num" val="25"/>
        <cfvo type="num" val="50"/>
        <cfvo type="num" val="65"/>
        <cfvo type="num" val="80"/>
      </iconSet>
    </cfRule>
  </conditionalFormatting>
  <conditionalFormatting sqref="R231">
    <cfRule type="iconSet" priority="37">
      <iconSet iconSet="5Arrows">
        <cfvo type="percent" val="0"/>
        <cfvo type="num" val="25"/>
        <cfvo type="num" val="50"/>
        <cfvo type="num" val="65"/>
        <cfvo type="num" val="80"/>
      </iconSet>
    </cfRule>
  </conditionalFormatting>
  <conditionalFormatting sqref="R233">
    <cfRule type="iconSet" priority="36">
      <iconSet iconSet="5Arrows">
        <cfvo type="percent" val="0"/>
        <cfvo type="num" val="25"/>
        <cfvo type="num" val="50"/>
        <cfvo type="num" val="65"/>
        <cfvo type="num" val="80"/>
      </iconSet>
    </cfRule>
  </conditionalFormatting>
  <conditionalFormatting sqref="R234">
    <cfRule type="iconSet" priority="35">
      <iconSet iconSet="5Arrows">
        <cfvo type="percent" val="0"/>
        <cfvo type="num" val="25"/>
        <cfvo type="num" val="50"/>
        <cfvo type="num" val="65"/>
        <cfvo type="num" val="80"/>
      </iconSet>
    </cfRule>
  </conditionalFormatting>
  <conditionalFormatting sqref="R237">
    <cfRule type="iconSet" priority="34">
      <iconSet iconSet="5Arrows">
        <cfvo type="percent" val="0"/>
        <cfvo type="num" val="25"/>
        <cfvo type="num" val="50"/>
        <cfvo type="num" val="65"/>
        <cfvo type="num" val="80"/>
      </iconSet>
    </cfRule>
  </conditionalFormatting>
  <conditionalFormatting sqref="R239">
    <cfRule type="iconSet" priority="33">
      <iconSet iconSet="5Arrows">
        <cfvo type="percent" val="0"/>
        <cfvo type="num" val="25"/>
        <cfvo type="num" val="50"/>
        <cfvo type="num" val="65"/>
        <cfvo type="num" val="80"/>
      </iconSet>
    </cfRule>
  </conditionalFormatting>
  <conditionalFormatting sqref="R241">
    <cfRule type="iconSet" priority="32">
      <iconSet iconSet="5Arrows">
        <cfvo type="percent" val="0"/>
        <cfvo type="num" val="25"/>
        <cfvo type="num" val="50"/>
        <cfvo type="num" val="65"/>
        <cfvo type="num" val="80"/>
      </iconSet>
    </cfRule>
  </conditionalFormatting>
  <conditionalFormatting sqref="R242">
    <cfRule type="iconSet" priority="31">
      <iconSet iconSet="5Arrows">
        <cfvo type="percent" val="0"/>
        <cfvo type="num" val="25"/>
        <cfvo type="num" val="50"/>
        <cfvo type="num" val="65"/>
        <cfvo type="num" val="80"/>
      </iconSet>
    </cfRule>
  </conditionalFormatting>
  <conditionalFormatting sqref="R245">
    <cfRule type="iconSet" priority="30">
      <iconSet iconSet="5Arrows">
        <cfvo type="percent" val="0"/>
        <cfvo type="num" val="25"/>
        <cfvo type="num" val="50"/>
        <cfvo type="num" val="65"/>
        <cfvo type="num" val="80"/>
      </iconSet>
    </cfRule>
  </conditionalFormatting>
  <conditionalFormatting sqref="R247">
    <cfRule type="iconSet" priority="29">
      <iconSet iconSet="5Arrows">
        <cfvo type="percent" val="0"/>
        <cfvo type="num" val="25"/>
        <cfvo type="num" val="50"/>
        <cfvo type="num" val="65"/>
        <cfvo type="num" val="80"/>
      </iconSet>
    </cfRule>
  </conditionalFormatting>
  <conditionalFormatting sqref="R249">
    <cfRule type="iconSet" priority="28">
      <iconSet iconSet="5Arrows">
        <cfvo type="percent" val="0"/>
        <cfvo type="num" val="25"/>
        <cfvo type="num" val="50"/>
        <cfvo type="num" val="65"/>
        <cfvo type="num" val="80"/>
      </iconSet>
    </cfRule>
  </conditionalFormatting>
  <conditionalFormatting sqref="R250:R258">
    <cfRule type="iconSet" priority="27">
      <iconSet iconSet="5Arrows">
        <cfvo type="percent" val="0"/>
        <cfvo type="num" val="25"/>
        <cfvo type="num" val="50"/>
        <cfvo type="num" val="65"/>
        <cfvo type="num" val="80"/>
      </iconSet>
    </cfRule>
  </conditionalFormatting>
  <conditionalFormatting sqref="E261:R261">
    <cfRule type="iconSet" priority="26">
      <iconSet iconSet="5Arrows">
        <cfvo type="percent" val="0"/>
        <cfvo type="num" val="25"/>
        <cfvo type="num" val="50"/>
        <cfvo type="num" val="65"/>
        <cfvo type="num" val="80"/>
      </iconSet>
    </cfRule>
  </conditionalFormatting>
  <conditionalFormatting sqref="E263:R263">
    <cfRule type="iconSet" priority="25">
      <iconSet iconSet="5Arrows">
        <cfvo type="percent" val="0"/>
        <cfvo type="num" val="25"/>
        <cfvo type="num" val="50"/>
        <cfvo type="num" val="65"/>
        <cfvo type="num" val="80"/>
      </iconSet>
    </cfRule>
  </conditionalFormatting>
  <conditionalFormatting sqref="E265:F265">
    <cfRule type="iconSet" priority="24">
      <iconSet iconSet="5Arrows">
        <cfvo type="percent" val="0"/>
        <cfvo type="num" val="25"/>
        <cfvo type="num" val="50"/>
        <cfvo type="num" val="65"/>
        <cfvo type="num" val="80"/>
      </iconSet>
    </cfRule>
  </conditionalFormatting>
  <conditionalFormatting sqref="G265:Q265">
    <cfRule type="iconSet" priority="23">
      <iconSet iconSet="5Arrows">
        <cfvo type="percent" val="0"/>
        <cfvo type="num" val="25"/>
        <cfvo type="num" val="50"/>
        <cfvo type="num" val="65"/>
        <cfvo type="num" val="80"/>
      </iconSet>
    </cfRule>
  </conditionalFormatting>
  <conditionalFormatting sqref="E266:F266">
    <cfRule type="iconSet" priority="22">
      <iconSet iconSet="5Arrows">
        <cfvo type="percent" val="0"/>
        <cfvo type="num" val="25"/>
        <cfvo type="num" val="50"/>
        <cfvo type="num" val="65"/>
        <cfvo type="num" val="80"/>
      </iconSet>
    </cfRule>
  </conditionalFormatting>
  <conditionalFormatting sqref="G266:Q266">
    <cfRule type="iconSet" priority="21">
      <iconSet iconSet="5Arrows">
        <cfvo type="percent" val="0"/>
        <cfvo type="num" val="25"/>
        <cfvo type="num" val="50"/>
        <cfvo type="num" val="65"/>
        <cfvo type="num" val="80"/>
      </iconSet>
    </cfRule>
  </conditionalFormatting>
  <conditionalFormatting sqref="R265">
    <cfRule type="iconSet" priority="20">
      <iconSet iconSet="5Arrows">
        <cfvo type="percent" val="0"/>
        <cfvo type="num" val="25"/>
        <cfvo type="num" val="50"/>
        <cfvo type="num" val="65"/>
        <cfvo type="num" val="80"/>
      </iconSet>
    </cfRule>
  </conditionalFormatting>
  <conditionalFormatting sqref="R266">
    <cfRule type="iconSet" priority="19">
      <iconSet iconSet="5Arrows">
        <cfvo type="percent" val="0"/>
        <cfvo type="num" val="25"/>
        <cfvo type="num" val="50"/>
        <cfvo type="num" val="65"/>
        <cfvo type="num" val="80"/>
      </iconSet>
    </cfRule>
  </conditionalFormatting>
  <conditionalFormatting sqref="E213">
    <cfRule type="iconSet" priority="18">
      <iconSet iconSet="5Arrows">
        <cfvo type="percent" val="0"/>
        <cfvo type="num" val="25"/>
        <cfvo type="num" val="50"/>
        <cfvo type="num" val="65"/>
        <cfvo type="num" val="80"/>
      </iconSet>
    </cfRule>
  </conditionalFormatting>
  <conditionalFormatting sqref="F213:Q213">
    <cfRule type="iconSet" priority="17">
      <iconSet iconSet="5Arrows">
        <cfvo type="percent" val="0"/>
        <cfvo type="num" val="25"/>
        <cfvo type="num" val="50"/>
        <cfvo type="num" val="65"/>
        <cfvo type="num" val="80"/>
      </iconSet>
    </cfRule>
  </conditionalFormatting>
  <conditionalFormatting sqref="E215">
    <cfRule type="iconSet" priority="16">
      <iconSet iconSet="5Arrows">
        <cfvo type="percent" val="0"/>
        <cfvo type="num" val="25"/>
        <cfvo type="num" val="50"/>
        <cfvo type="num" val="65"/>
        <cfvo type="num" val="80"/>
      </iconSet>
    </cfRule>
  </conditionalFormatting>
  <conditionalFormatting sqref="F215:Q215">
    <cfRule type="iconSet" priority="15">
      <iconSet iconSet="5Arrows">
        <cfvo type="percent" val="0"/>
        <cfvo type="num" val="25"/>
        <cfvo type="num" val="50"/>
        <cfvo type="num" val="65"/>
        <cfvo type="num" val="80"/>
      </iconSet>
    </cfRule>
  </conditionalFormatting>
  <conditionalFormatting sqref="E217">
    <cfRule type="iconSet" priority="14">
      <iconSet iconSet="5Arrows">
        <cfvo type="percent" val="0"/>
        <cfvo type="num" val="25"/>
        <cfvo type="num" val="50"/>
        <cfvo type="num" val="65"/>
        <cfvo type="num" val="80"/>
      </iconSet>
    </cfRule>
  </conditionalFormatting>
  <conditionalFormatting sqref="F217:Q217">
    <cfRule type="iconSet" priority="13">
      <iconSet iconSet="5Arrows">
        <cfvo type="percent" val="0"/>
        <cfvo type="num" val="25"/>
        <cfvo type="num" val="50"/>
        <cfvo type="num" val="65"/>
        <cfvo type="num" val="80"/>
      </iconSet>
    </cfRule>
  </conditionalFormatting>
  <conditionalFormatting sqref="R213">
    <cfRule type="iconSet" priority="12">
      <iconSet iconSet="5Arrows">
        <cfvo type="percent" val="0"/>
        <cfvo type="num" val="25"/>
        <cfvo type="num" val="50"/>
        <cfvo type="num" val="65"/>
        <cfvo type="num" val="80"/>
      </iconSet>
    </cfRule>
  </conditionalFormatting>
  <conditionalFormatting sqref="R215">
    <cfRule type="iconSet" priority="11">
      <iconSet iconSet="5Arrows">
        <cfvo type="percent" val="0"/>
        <cfvo type="num" val="25"/>
        <cfvo type="num" val="50"/>
        <cfvo type="num" val="65"/>
        <cfvo type="num" val="80"/>
      </iconSet>
    </cfRule>
  </conditionalFormatting>
  <conditionalFormatting sqref="R217">
    <cfRule type="iconSet" priority="10">
      <iconSet iconSet="5Arrows">
        <cfvo type="percent" val="0"/>
        <cfvo type="num" val="25"/>
        <cfvo type="num" val="50"/>
        <cfvo type="num" val="65"/>
        <cfvo type="num" val="80"/>
      </iconSet>
    </cfRule>
  </conditionalFormatting>
  <conditionalFormatting sqref="E253">
    <cfRule type="iconSet" priority="9">
      <iconSet iconSet="5Arrows">
        <cfvo type="percent" val="0"/>
        <cfvo type="num" val="25"/>
        <cfvo type="num" val="50"/>
        <cfvo type="num" val="65"/>
        <cfvo type="num" val="80"/>
      </iconSet>
    </cfRule>
  </conditionalFormatting>
  <conditionalFormatting sqref="F253:Q253">
    <cfRule type="iconSet" priority="8">
      <iconSet iconSet="5Arrows">
        <cfvo type="percent" val="0"/>
        <cfvo type="num" val="25"/>
        <cfvo type="num" val="50"/>
        <cfvo type="num" val="65"/>
        <cfvo type="num" val="80"/>
      </iconSet>
    </cfRule>
  </conditionalFormatting>
  <conditionalFormatting sqref="E255">
    <cfRule type="iconSet" priority="7">
      <iconSet iconSet="5Arrows">
        <cfvo type="percent" val="0"/>
        <cfvo type="num" val="25"/>
        <cfvo type="num" val="50"/>
        <cfvo type="num" val="65"/>
        <cfvo type="num" val="80"/>
      </iconSet>
    </cfRule>
  </conditionalFormatting>
  <conditionalFormatting sqref="F255:Q255">
    <cfRule type="iconSet" priority="6">
      <iconSet iconSet="5Arrows">
        <cfvo type="percent" val="0"/>
        <cfvo type="num" val="25"/>
        <cfvo type="num" val="50"/>
        <cfvo type="num" val="65"/>
        <cfvo type="num" val="80"/>
      </iconSet>
    </cfRule>
  </conditionalFormatting>
  <conditionalFormatting sqref="E257">
    <cfRule type="iconSet" priority="5">
      <iconSet iconSet="5Arrows">
        <cfvo type="percent" val="0"/>
        <cfvo type="num" val="25"/>
        <cfvo type="num" val="50"/>
        <cfvo type="num" val="65"/>
        <cfvo type="num" val="80"/>
      </iconSet>
    </cfRule>
  </conditionalFormatting>
  <conditionalFormatting sqref="F257:Q257">
    <cfRule type="iconSet" priority="4">
      <iconSet iconSet="5Arrows">
        <cfvo type="percent" val="0"/>
        <cfvo type="num" val="25"/>
        <cfvo type="num" val="50"/>
        <cfvo type="num" val="65"/>
        <cfvo type="num" val="80"/>
      </iconSet>
    </cfRule>
  </conditionalFormatting>
  <conditionalFormatting sqref="R253">
    <cfRule type="iconSet" priority="3">
      <iconSet iconSet="5Arrows">
        <cfvo type="percent" val="0"/>
        <cfvo type="num" val="25"/>
        <cfvo type="num" val="50"/>
        <cfvo type="num" val="65"/>
        <cfvo type="num" val="80"/>
      </iconSet>
    </cfRule>
  </conditionalFormatting>
  <conditionalFormatting sqref="R255">
    <cfRule type="iconSet" priority="2">
      <iconSet iconSet="5Arrows">
        <cfvo type="percent" val="0"/>
        <cfvo type="num" val="25"/>
        <cfvo type="num" val="50"/>
        <cfvo type="num" val="65"/>
        <cfvo type="num" val="80"/>
      </iconSet>
    </cfRule>
  </conditionalFormatting>
  <conditionalFormatting sqref="R257">
    <cfRule type="iconSet" priority="1">
      <iconSet iconSet="5Arrows">
        <cfvo type="percent" val="0"/>
        <cfvo type="num" val="25"/>
        <cfvo type="num" val="50"/>
        <cfvo type="num" val="65"/>
        <cfvo type="num" val="80"/>
      </iconSet>
    </cfRule>
  </conditionalFormatting>
  <dataValidations count="2">
    <dataValidation type="whole" allowBlank="1" showInputMessage="1" showErrorMessage="1" errorTitle="FECHA FUERA DE RANGO" error="La fecha debe estar entre el 20160101 y el 20191231" sqref="M5">
      <formula1>20160101</formula1>
      <formula2>20191231</formula2>
    </dataValidation>
    <dataValidation type="list" allowBlank="1" showInputMessage="1" showErrorMessage="1" sqref="D7:O7">
      <formula1>ENTIDADES</formula1>
    </dataValidation>
  </dataValidations>
  <printOptions horizontalCentered="1" verticalCentered="1"/>
  <pageMargins left="1.1811023622047245" right="0" top="0.39370078740157483" bottom="0.78740157480314965" header="0.31496062992125984" footer="0.59055118110236227"/>
  <pageSetup paperSize="41" scale="56" fitToHeight="0" orientation="landscape" r:id="rId1"/>
  <headerFooter>
    <oddHeader>&amp;RPág. &amp;P de &amp;N</oddHeader>
    <oddFooter>&amp;LLUZ ADRIANA LONDOÑO RAMIREZ
Secretaria de Despacho
Firma: ___________________&amp;CFRANCISCO JAVIER GOMEZ RIOS
Profesional Universitario
Firma: ___________________&amp;RGLORIA MILENA MARQUEZ  
Profesional Enlace
Dep. Administrativo de Planeación</oddFooter>
  </headerFooter>
  <rowBreaks count="4" manualBreakCount="4">
    <brk id="50" max="17" man="1"/>
    <brk id="98" max="17" man="1"/>
    <brk id="146" max="17" man="1"/>
    <brk id="194" max="17"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282"/>
  <sheetViews>
    <sheetView zoomScale="70" zoomScaleNormal="70" zoomScaleSheetLayoutView="30" zoomScalePageLayoutView="90" workbookViewId="0">
      <pane ySplit="9" topLeftCell="A10" activePane="bottomLeft" state="frozen"/>
      <selection activeCell="M5" sqref="M5"/>
      <selection pane="bottomLeft" activeCell="G16" sqref="G16"/>
    </sheetView>
  </sheetViews>
  <sheetFormatPr baseColWidth="10" defaultColWidth="11.42578125" defaultRowHeight="15" x14ac:dyDescent="0.25"/>
  <cols>
    <col min="1" max="1" width="7.28515625" style="29" customWidth="1"/>
    <col min="2" max="2" width="39.85546875" style="1" customWidth="1"/>
    <col min="3" max="3" width="18.28515625" style="1" customWidth="1"/>
    <col min="4" max="4" width="26.42578125" style="1" customWidth="1"/>
    <col min="5" max="5" width="23" style="1" customWidth="1"/>
    <col min="6" max="6" width="36.85546875" style="1" customWidth="1"/>
    <col min="7" max="7" width="37.140625" style="1" customWidth="1"/>
    <col min="8" max="8" width="39.85546875" style="1" customWidth="1"/>
    <col min="9" max="9" width="14.140625" style="1" customWidth="1"/>
    <col min="10" max="10" width="14.85546875" style="1" customWidth="1"/>
    <col min="11" max="11" width="16.28515625" style="1" customWidth="1"/>
    <col min="12" max="12" width="17.28515625" style="1" customWidth="1"/>
    <col min="13" max="13" width="20.7109375" style="1" customWidth="1"/>
    <col min="14" max="14" width="15.7109375" style="1" customWidth="1"/>
    <col min="15" max="16384" width="11.42578125" style="1"/>
  </cols>
  <sheetData>
    <row r="1" spans="1:15" ht="7.5" customHeight="1" x14ac:dyDescent="0.25">
      <c r="A1" s="400"/>
      <c r="B1" s="401"/>
      <c r="C1" s="402"/>
      <c r="D1" s="402"/>
      <c r="E1" s="402"/>
      <c r="F1" s="403"/>
      <c r="G1" s="404"/>
      <c r="H1" s="404"/>
      <c r="I1" s="404"/>
      <c r="J1" s="404"/>
      <c r="K1" s="404"/>
      <c r="L1" s="404"/>
      <c r="M1" s="404"/>
      <c r="N1" s="405"/>
    </row>
    <row r="2" spans="1:15" ht="18" x14ac:dyDescent="0.25">
      <c r="A2" s="406"/>
      <c r="B2" s="407"/>
      <c r="C2" s="408"/>
      <c r="D2" s="763" t="s">
        <v>0</v>
      </c>
      <c r="E2" s="763"/>
      <c r="F2" s="639"/>
      <c r="G2" s="639"/>
      <c r="H2" s="639"/>
      <c r="I2" s="639"/>
      <c r="J2" s="577"/>
      <c r="K2" s="577"/>
      <c r="L2" s="295" t="s">
        <v>41</v>
      </c>
      <c r="M2" s="397" t="s">
        <v>5963</v>
      </c>
      <c r="N2" s="295"/>
    </row>
    <row r="3" spans="1:15" ht="15" customHeight="1" x14ac:dyDescent="0.25">
      <c r="A3" s="410"/>
      <c r="B3" s="411"/>
      <c r="C3" s="412"/>
      <c r="D3" s="763"/>
      <c r="E3" s="763"/>
      <c r="F3" s="639"/>
      <c r="G3" s="639"/>
      <c r="H3" s="639"/>
      <c r="I3" s="639"/>
      <c r="J3" s="577"/>
      <c r="K3" s="577"/>
      <c r="L3" s="295" t="s">
        <v>2</v>
      </c>
      <c r="M3" s="398">
        <v>3</v>
      </c>
      <c r="N3" s="295"/>
    </row>
    <row r="4" spans="1:15" ht="30" customHeight="1" x14ac:dyDescent="0.25">
      <c r="A4" s="410"/>
      <c r="B4" s="411"/>
      <c r="C4" s="412"/>
      <c r="D4" s="731" t="s">
        <v>71</v>
      </c>
      <c r="E4" s="731"/>
      <c r="F4" s="764"/>
      <c r="G4" s="764"/>
      <c r="H4" s="764"/>
      <c r="I4" s="764"/>
      <c r="J4" s="579"/>
      <c r="K4" s="579"/>
      <c r="L4" s="296" t="s">
        <v>4</v>
      </c>
      <c r="M4" s="399">
        <v>42759</v>
      </c>
      <c r="N4" s="296"/>
    </row>
    <row r="5" spans="1:15" ht="18" customHeight="1" x14ac:dyDescent="0.25">
      <c r="A5" s="414"/>
      <c r="B5" s="415"/>
      <c r="C5" s="416"/>
      <c r="D5" s="734" t="s">
        <v>5</v>
      </c>
      <c r="E5" s="734"/>
      <c r="F5" s="765"/>
      <c r="G5" s="765"/>
      <c r="H5" s="765"/>
      <c r="I5" s="287">
        <f>'PA. RECURSOS MP 2017'!M5</f>
        <v>20171130</v>
      </c>
      <c r="J5" s="287"/>
      <c r="K5" s="287"/>
      <c r="L5" s="295" t="s">
        <v>6</v>
      </c>
      <c r="M5" s="396"/>
      <c r="N5" s="295"/>
    </row>
    <row r="6" spans="1:15" ht="9" customHeight="1" x14ac:dyDescent="0.25">
      <c r="A6" s="417"/>
      <c r="B6" s="382"/>
      <c r="C6" s="383"/>
      <c r="D6" s="383"/>
      <c r="E6" s="383"/>
      <c r="F6" s="383"/>
      <c r="G6" s="384"/>
      <c r="H6" s="384"/>
      <c r="I6" s="385"/>
      <c r="J6" s="385"/>
      <c r="K6" s="385"/>
      <c r="L6" s="385"/>
      <c r="M6" s="385"/>
      <c r="N6" s="385"/>
    </row>
    <row r="7" spans="1:15" s="20" customFormat="1" ht="20.25" customHeight="1" x14ac:dyDescent="0.2">
      <c r="A7" s="418"/>
      <c r="B7" s="419" t="s">
        <v>7</v>
      </c>
      <c r="C7" s="419"/>
      <c r="D7" s="735" t="str">
        <f>'PI. METAS RESULTADO'!C7</f>
        <v>1134. SECRETARÍA DE LA MUJER, EQUIDAD DE GÉNERO Y DIVERSIDAD SEXUAL</v>
      </c>
      <c r="E7" s="736"/>
      <c r="F7" s="736"/>
      <c r="G7" s="736"/>
      <c r="H7" s="736"/>
      <c r="I7" s="736"/>
      <c r="J7" s="736"/>
      <c r="K7" s="736"/>
      <c r="L7" s="736"/>
      <c r="M7" s="736"/>
      <c r="N7" s="737"/>
      <c r="O7" s="1"/>
    </row>
    <row r="8" spans="1:15" s="20" customFormat="1" ht="6.75" customHeight="1" thickBot="1" x14ac:dyDescent="0.25">
      <c r="A8" s="362"/>
      <c r="B8" s="389"/>
      <c r="C8" s="389"/>
      <c r="D8" s="389"/>
      <c r="E8" s="389"/>
      <c r="F8" s="389"/>
      <c r="G8" s="389"/>
      <c r="H8" s="389"/>
      <c r="I8" s="389"/>
      <c r="J8" s="389"/>
      <c r="K8" s="389"/>
      <c r="L8" s="389"/>
      <c r="M8" s="389"/>
      <c r="N8" s="389"/>
      <c r="O8" s="1"/>
    </row>
    <row r="9" spans="1:15" s="23" customFormat="1" ht="100.5" customHeight="1" thickBot="1" x14ac:dyDescent="0.3">
      <c r="A9" s="420" t="s">
        <v>8</v>
      </c>
      <c r="B9" s="421" t="s">
        <v>27</v>
      </c>
      <c r="C9" s="40" t="s">
        <v>72</v>
      </c>
      <c r="D9" s="40" t="s">
        <v>73</v>
      </c>
      <c r="E9" s="40" t="s">
        <v>74</v>
      </c>
      <c r="F9" s="422" t="s">
        <v>75</v>
      </c>
      <c r="G9" s="40" t="s">
        <v>5951</v>
      </c>
      <c r="H9" s="40" t="s">
        <v>5952</v>
      </c>
      <c r="I9" s="40" t="s">
        <v>5953</v>
      </c>
      <c r="J9" s="325" t="s">
        <v>5954</v>
      </c>
      <c r="K9" s="347" t="s">
        <v>5955</v>
      </c>
      <c r="L9" s="347" t="s">
        <v>5956</v>
      </c>
      <c r="M9" s="361" t="s">
        <v>5957</v>
      </c>
      <c r="N9" s="423" t="s">
        <v>76</v>
      </c>
    </row>
    <row r="10" spans="1:15" s="46" customFormat="1" ht="43.5" thickTop="1" x14ac:dyDescent="0.2">
      <c r="A10" s="766">
        <v>1</v>
      </c>
      <c r="B10" s="768" t="str">
        <f>'PI. MP. Avance'!G11</f>
        <v xml:space="preserve">Apoyo a la participación de las organizaciones sociales del sector LGBTI, Valle del Cauca, occidente. </v>
      </c>
      <c r="C10" s="770" t="str">
        <f>VLOOKUP(MID(F10,1,11),MP,103,FALSE)</f>
        <v>10501 - VALLE DE COLORES</v>
      </c>
      <c r="D10" s="770" t="str">
        <f>VLOOKUP(MID(F10,1,11),MP,100,FALSE)</f>
        <v>MR1050101 - Implementar el 100% de las líneas de acción, con factores críticos, de la Política Pública departamental LGBTI (Ordenanza 339 de 2011) al 2019.</v>
      </c>
      <c r="E10" s="770" t="str">
        <f>VLOOKUP(MID(F10,1,11),MP,104,FALSE)</f>
        <v>1050101 - ATENCIÓN INTEGRAL PARA LA DIVERSIDAD SEXUAL</v>
      </c>
      <c r="F10" s="770" t="str">
        <f>'PI. MP. Avance'!B11&amp;" - "&amp;'PI. MP. Avance'!C11</f>
        <v>MP105010101 - Propiciar , en 42 entes Territoriales, la creación y fortalecimiento  de las confluencias Municipales LGBTI , durante el periodo de Gobierno</v>
      </c>
      <c r="G10" s="508" t="s">
        <v>5964</v>
      </c>
      <c r="H10" s="508" t="s">
        <v>5965</v>
      </c>
      <c r="I10" s="522">
        <v>12</v>
      </c>
      <c r="J10" s="525">
        <v>12</v>
      </c>
      <c r="K10" s="485">
        <v>23000000</v>
      </c>
      <c r="L10" s="509">
        <v>23000000</v>
      </c>
      <c r="M10" s="514" t="s">
        <v>6110</v>
      </c>
      <c r="N10" s="486" t="s">
        <v>5966</v>
      </c>
    </row>
    <row r="11" spans="1:15" s="46" customFormat="1" ht="24.75" customHeight="1" x14ac:dyDescent="0.2">
      <c r="A11" s="766"/>
      <c r="B11" s="768"/>
      <c r="C11" s="768"/>
      <c r="D11" s="768"/>
      <c r="E11" s="768"/>
      <c r="F11" s="768"/>
      <c r="G11" s="487"/>
      <c r="H11" s="487"/>
      <c r="I11" s="523"/>
      <c r="J11" s="488"/>
      <c r="K11" s="488"/>
      <c r="L11" s="488"/>
      <c r="M11" s="488"/>
      <c r="N11" s="489"/>
    </row>
    <row r="12" spans="1:15" s="46" customFormat="1" ht="24.75" customHeight="1" x14ac:dyDescent="0.2">
      <c r="A12" s="766"/>
      <c r="B12" s="768"/>
      <c r="C12" s="768"/>
      <c r="D12" s="768"/>
      <c r="E12" s="768"/>
      <c r="F12" s="768"/>
      <c r="G12" s="487"/>
      <c r="H12" s="487"/>
      <c r="I12" s="523"/>
      <c r="J12" s="488"/>
      <c r="K12" s="488"/>
      <c r="L12" s="488"/>
      <c r="M12" s="488"/>
      <c r="N12" s="489"/>
    </row>
    <row r="13" spans="1:15" s="46" customFormat="1" ht="24.75" customHeight="1" x14ac:dyDescent="0.2">
      <c r="A13" s="766"/>
      <c r="B13" s="768"/>
      <c r="C13" s="768"/>
      <c r="D13" s="768"/>
      <c r="E13" s="768"/>
      <c r="F13" s="768"/>
      <c r="G13" s="487"/>
      <c r="H13" s="487"/>
      <c r="I13" s="523"/>
      <c r="J13" s="488"/>
      <c r="K13" s="488"/>
      <c r="L13" s="488"/>
      <c r="M13" s="488"/>
      <c r="N13" s="489"/>
    </row>
    <row r="14" spans="1:15" s="46" customFormat="1" ht="2.25" customHeight="1" thickBot="1" x14ac:dyDescent="0.25">
      <c r="A14" s="767"/>
      <c r="B14" s="769"/>
      <c r="C14" s="769"/>
      <c r="D14" s="769"/>
      <c r="E14" s="769"/>
      <c r="F14" s="769"/>
      <c r="G14" s="487"/>
      <c r="H14" s="487"/>
      <c r="I14" s="523"/>
      <c r="J14" s="488"/>
      <c r="K14" s="488"/>
      <c r="L14" s="488"/>
      <c r="M14" s="488"/>
      <c r="N14" s="489"/>
    </row>
    <row r="15" spans="1:15" s="543" customFormat="1" ht="24.75" customHeight="1" thickBot="1" x14ac:dyDescent="0.25">
      <c r="A15" s="771" t="s">
        <v>5950</v>
      </c>
      <c r="B15" s="772"/>
      <c r="C15" s="772"/>
      <c r="D15" s="772"/>
      <c r="E15" s="772"/>
      <c r="F15" s="772"/>
      <c r="G15" s="772"/>
      <c r="H15" s="772"/>
      <c r="I15" s="772"/>
      <c r="J15" s="772"/>
      <c r="K15" s="424">
        <f>SUM(K10:K14)</f>
        <v>23000000</v>
      </c>
      <c r="L15" s="424">
        <f>SUM(L10:L14)</f>
        <v>23000000</v>
      </c>
      <c r="M15" s="425"/>
      <c r="N15" s="426"/>
    </row>
    <row r="16" spans="1:15" s="46" customFormat="1" ht="100.5" thickTop="1" x14ac:dyDescent="0.2">
      <c r="A16" s="766">
        <v>2</v>
      </c>
      <c r="B16" s="768" t="str">
        <f>'PI. MP. Avance'!G16</f>
        <v xml:space="preserve">Apoyo a la participación de las organizaciones sociales del sector LGBTI, Valle del Cauca, occidente. </v>
      </c>
      <c r="C16" s="768" t="str">
        <f>VLOOKUP(MID(F16,1,11),MP,103,FALSE)</f>
        <v>10501 - VALLE DE COLORES</v>
      </c>
      <c r="D16" s="770" t="str">
        <f>VLOOKUP(MID(F16,1,11),MP,100,FALSE)</f>
        <v>MR1050101 - Implementar el 100% de las líneas de acción, con factores críticos, de la Política Pública departamental LGBTI (Ordenanza 339 de 2011) al 2019.</v>
      </c>
      <c r="E16" s="768" t="str">
        <f>VLOOKUP(MID(F16,1,11),MP,104,FALSE)</f>
        <v>1050101 - ATENCIÓN INTEGRAL PARA LA DIVERSIDAD SEXUAL</v>
      </c>
      <c r="F16" s="768" t="str">
        <f>'PI. MP. Avance'!B16&amp;" - "&amp;'PI. MP. Avance'!C16</f>
        <v>MP105010102 - Fortalecer en el 100% de los Municipios del Departamento el proceso de socialización e interiorización de la Política Pública de LGBTI, en el periodo de Gobierno.</v>
      </c>
      <c r="G16" s="508" t="s">
        <v>5967</v>
      </c>
      <c r="H16" s="508" t="s">
        <v>6049</v>
      </c>
      <c r="I16" s="522">
        <v>9</v>
      </c>
      <c r="J16" s="525">
        <v>9</v>
      </c>
      <c r="K16" s="485">
        <v>30000000</v>
      </c>
      <c r="L16" s="509">
        <v>30000000</v>
      </c>
      <c r="M16" s="514" t="s">
        <v>6100</v>
      </c>
      <c r="N16" s="486" t="s">
        <v>5966</v>
      </c>
    </row>
    <row r="17" spans="1:14" s="46" customFormat="1" ht="14.25" x14ac:dyDescent="0.2">
      <c r="A17" s="766"/>
      <c r="B17" s="768"/>
      <c r="C17" s="768"/>
      <c r="D17" s="768"/>
      <c r="E17" s="768"/>
      <c r="F17" s="768"/>
      <c r="G17" s="508"/>
      <c r="H17" s="544"/>
      <c r="I17" s="524"/>
      <c r="J17" s="513"/>
      <c r="K17" s="483"/>
      <c r="L17" s="509"/>
      <c r="M17" s="514"/>
      <c r="N17" s="486"/>
    </row>
    <row r="18" spans="1:14" s="46" customFormat="1" ht="3.75" customHeight="1" thickBot="1" x14ac:dyDescent="0.25">
      <c r="A18" s="766"/>
      <c r="B18" s="768"/>
      <c r="C18" s="768"/>
      <c r="D18" s="768"/>
      <c r="E18" s="768"/>
      <c r="F18" s="768"/>
      <c r="G18" s="484"/>
      <c r="H18" s="544"/>
      <c r="I18" s="524"/>
      <c r="J18" s="513"/>
      <c r="K18" s="483"/>
      <c r="L18" s="509"/>
      <c r="M18" s="514"/>
      <c r="N18" s="486"/>
    </row>
    <row r="19" spans="1:14" s="46" customFormat="1" ht="24.75" hidden="1" customHeight="1" thickBot="1" x14ac:dyDescent="0.25">
      <c r="A19" s="766"/>
      <c r="B19" s="768"/>
      <c r="C19" s="768"/>
      <c r="D19" s="768"/>
      <c r="E19" s="768"/>
      <c r="F19" s="768"/>
      <c r="G19" s="484"/>
      <c r="H19" s="544"/>
      <c r="I19" s="524"/>
      <c r="J19" s="513"/>
      <c r="K19" s="483"/>
      <c r="L19" s="509"/>
      <c r="M19" s="514"/>
      <c r="N19" s="486"/>
    </row>
    <row r="20" spans="1:14" s="46" customFormat="1" ht="24.75" hidden="1" customHeight="1" thickBot="1" x14ac:dyDescent="0.25">
      <c r="A20" s="767"/>
      <c r="B20" s="769"/>
      <c r="C20" s="769"/>
      <c r="D20" s="769"/>
      <c r="E20" s="769"/>
      <c r="F20" s="769"/>
      <c r="G20" s="487"/>
      <c r="H20" s="487"/>
      <c r="I20" s="523"/>
      <c r="J20" s="488"/>
      <c r="K20" s="488"/>
      <c r="L20" s="488"/>
      <c r="M20" s="488"/>
      <c r="N20" s="489"/>
    </row>
    <row r="21" spans="1:14" s="543" customFormat="1" ht="24.75" customHeight="1" thickBot="1" x14ac:dyDescent="0.25">
      <c r="A21" s="771" t="s">
        <v>5950</v>
      </c>
      <c r="B21" s="772"/>
      <c r="C21" s="772"/>
      <c r="D21" s="772"/>
      <c r="E21" s="772"/>
      <c r="F21" s="772"/>
      <c r="G21" s="772"/>
      <c r="H21" s="772"/>
      <c r="I21" s="772"/>
      <c r="J21" s="772"/>
      <c r="K21" s="424">
        <f>SUM(K16:K20)</f>
        <v>30000000</v>
      </c>
      <c r="L21" s="424">
        <f>SUM(L16:L20)</f>
        <v>30000000</v>
      </c>
      <c r="M21" s="425"/>
      <c r="N21" s="426"/>
    </row>
    <row r="22" spans="1:14" s="46" customFormat="1" ht="43.5" thickTop="1" x14ac:dyDescent="0.2">
      <c r="A22" s="766">
        <v>3</v>
      </c>
      <c r="B22" s="768" t="str">
        <f>'PI. MP. Avance'!G21</f>
        <v>Implementación de acciones para el cambio cultural sector LGBTI, Valle del Cauca, Occidente. N/P</v>
      </c>
      <c r="C22" s="768" t="str">
        <f>VLOOKUP(MID(F22,1,11),MP,103,FALSE)</f>
        <v>10501 - VALLE DE COLORES</v>
      </c>
      <c r="D22" s="770" t="str">
        <f>VLOOKUP(MID(F22,1,11),MP,100,FALSE)</f>
        <v>MR1050101 - Implementar el 100% de las líneas de acción, con factores críticos, de la Política Pública departamental LGBTI (Ordenanza 339 de 2011) al 2019.</v>
      </c>
      <c r="E22" s="768" t="str">
        <f>VLOOKUP(MID(F22,1,11),MP,104,FALSE)</f>
        <v>1050102 - EDUCACIÓN PARA EL CAMBIO CULTURAL</v>
      </c>
      <c r="F22" s="768" t="str">
        <f>'PI. MP. Avance'!B21&amp;" - "&amp;'PI. MP. Avance'!C21</f>
        <v>MP105010201 - Realizar Dos (2) EXPO LGBTI, durante el cuatrienio.</v>
      </c>
      <c r="G22" s="508" t="s">
        <v>5970</v>
      </c>
      <c r="H22" s="508" t="s">
        <v>5971</v>
      </c>
      <c r="I22" s="522"/>
      <c r="J22" s="513"/>
      <c r="K22" s="483"/>
      <c r="L22" s="483"/>
      <c r="M22" s="483"/>
      <c r="N22" s="486" t="s">
        <v>5966</v>
      </c>
    </row>
    <row r="23" spans="1:14" s="46" customFormat="1" ht="24.75" customHeight="1" x14ac:dyDescent="0.2">
      <c r="A23" s="766"/>
      <c r="B23" s="768"/>
      <c r="C23" s="768"/>
      <c r="D23" s="768"/>
      <c r="E23" s="768"/>
      <c r="F23" s="768"/>
      <c r="G23" s="484"/>
      <c r="H23" s="494"/>
      <c r="I23" s="524"/>
      <c r="J23" s="483"/>
      <c r="K23" s="483"/>
      <c r="L23" s="483"/>
      <c r="M23" s="483"/>
      <c r="N23" s="493"/>
    </row>
    <row r="24" spans="1:14" s="46" customFormat="1" ht="24.75" customHeight="1" x14ac:dyDescent="0.2">
      <c r="A24" s="766"/>
      <c r="B24" s="768"/>
      <c r="C24" s="768"/>
      <c r="D24" s="768"/>
      <c r="E24" s="768"/>
      <c r="F24" s="768"/>
      <c r="G24" s="487"/>
      <c r="H24" s="487"/>
      <c r="I24" s="523"/>
      <c r="J24" s="488"/>
      <c r="K24" s="488"/>
      <c r="L24" s="488"/>
      <c r="M24" s="488"/>
      <c r="N24" s="489"/>
    </row>
    <row r="25" spans="1:14" s="46" customFormat="1" ht="19.5" customHeight="1" thickBot="1" x14ac:dyDescent="0.25">
      <c r="A25" s="766"/>
      <c r="B25" s="768"/>
      <c r="C25" s="768"/>
      <c r="D25" s="768"/>
      <c r="E25" s="768"/>
      <c r="F25" s="768"/>
      <c r="G25" s="487"/>
      <c r="H25" s="487"/>
      <c r="I25" s="523"/>
      <c r="J25" s="488"/>
      <c r="K25" s="488"/>
      <c r="L25" s="488"/>
      <c r="M25" s="488"/>
      <c r="N25" s="489"/>
    </row>
    <row r="26" spans="1:14" s="46" customFormat="1" ht="24.75" hidden="1" customHeight="1" thickBot="1" x14ac:dyDescent="0.25">
      <c r="A26" s="767"/>
      <c r="B26" s="769"/>
      <c r="C26" s="769"/>
      <c r="D26" s="769"/>
      <c r="E26" s="769"/>
      <c r="F26" s="769"/>
      <c r="G26" s="487"/>
      <c r="H26" s="487"/>
      <c r="I26" s="523"/>
      <c r="J26" s="488"/>
      <c r="K26" s="488"/>
      <c r="L26" s="488"/>
      <c r="M26" s="488"/>
      <c r="N26" s="489"/>
    </row>
    <row r="27" spans="1:14" s="543" customFormat="1" ht="24.75" customHeight="1" thickBot="1" x14ac:dyDescent="0.25">
      <c r="A27" s="771" t="s">
        <v>5950</v>
      </c>
      <c r="B27" s="772"/>
      <c r="C27" s="772"/>
      <c r="D27" s="772"/>
      <c r="E27" s="772"/>
      <c r="F27" s="772"/>
      <c r="G27" s="772"/>
      <c r="H27" s="772"/>
      <c r="I27" s="772"/>
      <c r="J27" s="772"/>
      <c r="K27" s="424">
        <f>SUM(K22:K26)</f>
        <v>0</v>
      </c>
      <c r="L27" s="424">
        <f>SUM(L22:L26)</f>
        <v>0</v>
      </c>
      <c r="M27" s="425"/>
      <c r="N27" s="426"/>
    </row>
    <row r="28" spans="1:14" s="46" customFormat="1" ht="57" customHeight="1" thickTop="1" x14ac:dyDescent="0.2">
      <c r="A28" s="766">
        <v>4</v>
      </c>
      <c r="B28" s="768" t="str">
        <f>'PI. MP. Avance'!G26</f>
        <v>Implementación de acciones para el cambio cultural sector LGBTI, Valle del Cauca, Occidente. N/P</v>
      </c>
      <c r="C28" s="768" t="str">
        <f>VLOOKUP(MID(F28,1,11),MP,103,FALSE)</f>
        <v>10501 - VALLE DE COLORES</v>
      </c>
      <c r="D28" s="770" t="str">
        <f>VLOOKUP(MID(F28,1,11),MP,100,FALSE)</f>
        <v>MR1050101 - Implementar el 100% de las líneas de acción, con factores críticos, de la Política Pública departamental LGBTI (Ordenanza 339 de 2011) al 2019.</v>
      </c>
      <c r="E28" s="768" t="str">
        <f>VLOOKUP(MID(F28,1,11),MP,104,FALSE)</f>
        <v>1050102 - EDUCACIÓN PARA EL CAMBIO CULTURAL</v>
      </c>
      <c r="F28" s="768" t="str">
        <f>'PI. MP. Avance'!B26&amp;" - "&amp;'PI. MP. Avance'!C26</f>
        <v>MP105010202 - Capacitar, a cien (100) líderes o representantes del sector LGBTI, en uso adecuado de las TICs, durante el periodo de Gobierno.</v>
      </c>
      <c r="G28" s="510" t="s">
        <v>5972</v>
      </c>
      <c r="H28" s="510" t="s">
        <v>5973</v>
      </c>
      <c r="I28" s="522">
        <v>3</v>
      </c>
      <c r="J28" s="525">
        <v>3</v>
      </c>
      <c r="K28" s="485">
        <v>7000000</v>
      </c>
      <c r="L28" s="509">
        <v>7000000</v>
      </c>
      <c r="M28" s="514" t="s">
        <v>6073</v>
      </c>
      <c r="N28" s="486" t="s">
        <v>5966</v>
      </c>
    </row>
    <row r="29" spans="1:14" s="46" customFormat="1" ht="24.75" customHeight="1" x14ac:dyDescent="0.2">
      <c r="A29" s="766"/>
      <c r="B29" s="768"/>
      <c r="C29" s="768"/>
      <c r="D29" s="768"/>
      <c r="E29" s="768"/>
      <c r="F29" s="768"/>
      <c r="G29" s="487"/>
      <c r="H29" s="487"/>
      <c r="I29" s="523"/>
      <c r="J29" s="488"/>
      <c r="K29" s="488"/>
      <c r="L29" s="488"/>
      <c r="M29" s="488"/>
      <c r="N29" s="489"/>
    </row>
    <row r="30" spans="1:14" s="46" customFormat="1" ht="24.75" customHeight="1" x14ac:dyDescent="0.2">
      <c r="A30" s="766"/>
      <c r="B30" s="768"/>
      <c r="C30" s="768"/>
      <c r="D30" s="768"/>
      <c r="E30" s="768"/>
      <c r="F30" s="768"/>
      <c r="G30" s="487"/>
      <c r="H30" s="487"/>
      <c r="I30" s="523"/>
      <c r="J30" s="488"/>
      <c r="K30" s="488"/>
      <c r="L30" s="488"/>
      <c r="M30" s="488"/>
      <c r="N30" s="489"/>
    </row>
    <row r="31" spans="1:14" s="46" customFormat="1" ht="14.25" customHeight="1" thickBot="1" x14ac:dyDescent="0.25">
      <c r="A31" s="766"/>
      <c r="B31" s="768"/>
      <c r="C31" s="768"/>
      <c r="D31" s="768"/>
      <c r="E31" s="768"/>
      <c r="F31" s="768"/>
      <c r="G31" s="487"/>
      <c r="H31" s="487"/>
      <c r="I31" s="523"/>
      <c r="J31" s="488"/>
      <c r="K31" s="488"/>
      <c r="L31" s="488"/>
      <c r="M31" s="488"/>
      <c r="N31" s="489"/>
    </row>
    <row r="32" spans="1:14" s="46" customFormat="1" ht="24.75" hidden="1" customHeight="1" thickBot="1" x14ac:dyDescent="0.25">
      <c r="A32" s="767"/>
      <c r="B32" s="769"/>
      <c r="C32" s="769"/>
      <c r="D32" s="769"/>
      <c r="E32" s="769"/>
      <c r="F32" s="769"/>
      <c r="G32" s="487"/>
      <c r="H32" s="487"/>
      <c r="I32" s="523"/>
      <c r="J32" s="488"/>
      <c r="K32" s="488"/>
      <c r="L32" s="488"/>
      <c r="M32" s="488"/>
      <c r="N32" s="489"/>
    </row>
    <row r="33" spans="1:14" s="543" customFormat="1" ht="24.75" customHeight="1" thickBot="1" x14ac:dyDescent="0.25">
      <c r="A33" s="771" t="s">
        <v>5950</v>
      </c>
      <c r="B33" s="772"/>
      <c r="C33" s="772"/>
      <c r="D33" s="772"/>
      <c r="E33" s="772"/>
      <c r="F33" s="772"/>
      <c r="G33" s="772"/>
      <c r="H33" s="772"/>
      <c r="I33" s="772"/>
      <c r="J33" s="772"/>
      <c r="K33" s="424">
        <f>SUM(K28:K32)</f>
        <v>7000000</v>
      </c>
      <c r="L33" s="424">
        <f>SUM(L28:L32)</f>
        <v>7000000</v>
      </c>
      <c r="M33" s="425"/>
      <c r="N33" s="426"/>
    </row>
    <row r="34" spans="1:14" s="46" customFormat="1" ht="57.75" thickTop="1" x14ac:dyDescent="0.2">
      <c r="A34" s="766">
        <v>5</v>
      </c>
      <c r="B34" s="768" t="str">
        <f>'PI. MP. Avance'!G31</f>
        <v>Fortalecimiento de los mecanismos y procesos de seguridad y protección al sector LGBTI del Valle del Cauca, Occidente.N/P, meta cumplida.</v>
      </c>
      <c r="C34" s="768" t="str">
        <f>VLOOKUP(MID(F34,1,11),MP,103,FALSE)</f>
        <v>10501 - VALLE DE COLORES</v>
      </c>
      <c r="D34" s="770" t="str">
        <f>VLOOKUP(MID(F34,1,11),MP,100,FALSE)</f>
        <v>MR1050101 - Implementar el 100% de las líneas de acción, con factores críticos, de la Política Pública departamental LGBTI (Ordenanza 339 de 2011) al 2019.</v>
      </c>
      <c r="E34" s="768" t="str">
        <f>VLOOKUP(MID(F34,1,11),MP,104,FALSE)</f>
        <v>1050103 - VIDA DIGNA A LA COMUNIDAD LGTBI, LIBRE DE VIOLENCIA Y DISCRIMINACION</v>
      </c>
      <c r="F34" s="768" t="str">
        <f>'PI. MP. Avance'!B31&amp;" - "&amp;'PI. MP. Avance'!C31</f>
        <v>MP105010301 -  Realizar   en los 42 entes territoriales, un programa de sensibilización y educación en el respeto y promoción de la diferencia y orientación sexual, en el período de gobierno</v>
      </c>
      <c r="G34" s="508" t="s">
        <v>5974</v>
      </c>
      <c r="H34" s="508" t="s">
        <v>6072</v>
      </c>
      <c r="I34" s="525">
        <v>6</v>
      </c>
      <c r="J34" s="525">
        <v>6</v>
      </c>
      <c r="K34" s="485">
        <v>50000000</v>
      </c>
      <c r="L34" s="509">
        <v>50000000</v>
      </c>
      <c r="M34" s="514" t="s">
        <v>6078</v>
      </c>
      <c r="N34" s="486" t="s">
        <v>5966</v>
      </c>
    </row>
    <row r="35" spans="1:14" s="46" customFormat="1" ht="24.75" customHeight="1" x14ac:dyDescent="0.2">
      <c r="A35" s="766"/>
      <c r="B35" s="768"/>
      <c r="C35" s="768"/>
      <c r="D35" s="768"/>
      <c r="E35" s="768"/>
      <c r="F35" s="768"/>
      <c r="G35" s="484"/>
      <c r="H35" s="484"/>
      <c r="I35" s="513"/>
      <c r="J35" s="483"/>
      <c r="K35" s="483"/>
      <c r="L35" s="483"/>
      <c r="M35" s="483"/>
      <c r="N35" s="493"/>
    </row>
    <row r="36" spans="1:14" s="46" customFormat="1" ht="24.75" customHeight="1" x14ac:dyDescent="0.2">
      <c r="A36" s="766"/>
      <c r="B36" s="768"/>
      <c r="C36" s="768"/>
      <c r="D36" s="768"/>
      <c r="E36" s="768"/>
      <c r="F36" s="768"/>
      <c r="G36" s="487"/>
      <c r="H36" s="487"/>
      <c r="I36" s="526"/>
      <c r="J36" s="488"/>
      <c r="K36" s="488"/>
      <c r="L36" s="488"/>
      <c r="M36" s="488"/>
      <c r="N36" s="489"/>
    </row>
    <row r="37" spans="1:14" s="46" customFormat="1" ht="2.25" customHeight="1" thickBot="1" x14ac:dyDescent="0.25">
      <c r="A37" s="766"/>
      <c r="B37" s="768"/>
      <c r="C37" s="768"/>
      <c r="D37" s="768"/>
      <c r="E37" s="768"/>
      <c r="F37" s="768"/>
      <c r="G37" s="487"/>
      <c r="H37" s="487"/>
      <c r="I37" s="526"/>
      <c r="J37" s="488"/>
      <c r="K37" s="488"/>
      <c r="L37" s="488"/>
      <c r="M37" s="488"/>
      <c r="N37" s="489"/>
    </row>
    <row r="38" spans="1:14" s="46" customFormat="1" ht="24.75" hidden="1" customHeight="1" thickBot="1" x14ac:dyDescent="0.25">
      <c r="A38" s="767"/>
      <c r="B38" s="769"/>
      <c r="C38" s="769"/>
      <c r="D38" s="769"/>
      <c r="E38" s="769"/>
      <c r="F38" s="769"/>
      <c r="G38" s="487"/>
      <c r="H38" s="487"/>
      <c r="I38" s="526"/>
      <c r="J38" s="488"/>
      <c r="K38" s="488"/>
      <c r="L38" s="488"/>
      <c r="M38" s="488"/>
      <c r="N38" s="489"/>
    </row>
    <row r="39" spans="1:14" s="543" customFormat="1" ht="24.75" customHeight="1" thickBot="1" x14ac:dyDescent="0.25">
      <c r="A39" s="771" t="s">
        <v>5950</v>
      </c>
      <c r="B39" s="772"/>
      <c r="C39" s="772"/>
      <c r="D39" s="772"/>
      <c r="E39" s="772"/>
      <c r="F39" s="772"/>
      <c r="G39" s="772"/>
      <c r="H39" s="772"/>
      <c r="I39" s="772"/>
      <c r="J39" s="772"/>
      <c r="K39" s="424">
        <f>SUM(K34:K38)</f>
        <v>50000000</v>
      </c>
      <c r="L39" s="424">
        <f>SUM(L34:L38)</f>
        <v>50000000</v>
      </c>
      <c r="M39" s="425"/>
      <c r="N39" s="426"/>
    </row>
    <row r="40" spans="1:14" s="46" customFormat="1" ht="57.75" thickTop="1" x14ac:dyDescent="0.2">
      <c r="A40" s="766">
        <v>6</v>
      </c>
      <c r="B40" s="768" t="str">
        <f>'PI. MP. Avance'!G36</f>
        <v>Fortalecimiento de los mecanismos y procesos de seguridad y protección al sector LGBTI del Valle del Cauca, Occidente. N/P, meta cumplida.</v>
      </c>
      <c r="C40" s="768" t="str">
        <f>VLOOKUP(MID(F40,1,11),MP,103,FALSE)</f>
        <v>10501 - VALLE DE COLORES</v>
      </c>
      <c r="D40" s="770" t="str">
        <f>VLOOKUP(MID(F40,1,11),MP,100,FALSE)</f>
        <v>MR1050101 - Implementar el 100% de las líneas de acción, con factores críticos, de la Política Pública departamental LGBTI (Ordenanza 339 de 2011) al 2019.</v>
      </c>
      <c r="E40" s="768" t="str">
        <f>VLOOKUP(MID(F40,1,11),MP,104,FALSE)</f>
        <v>1050103 - VIDA DIGNA A LA COMUNIDAD LGTBI, LIBRE DE VIOLENCIA Y DISCRIMINACION</v>
      </c>
      <c r="F40" s="768" t="str">
        <f>'PI. MP. Avance'!B36&amp;" - "&amp;'PI. MP. Avance'!C36</f>
        <v>MP105010302 - Implementar un (1) ACUERDO de seguridad y protección a la comunidad  LGBTI, con acompañamiento de  las autoridades civiles y policiales, durante el periodo de gobierno.</v>
      </c>
      <c r="G40" s="508" t="s">
        <v>5976</v>
      </c>
      <c r="H40" s="508" t="s">
        <v>5977</v>
      </c>
      <c r="I40" s="591">
        <v>6</v>
      </c>
      <c r="J40" s="592">
        <v>6</v>
      </c>
      <c r="K40" s="495">
        <v>5000000</v>
      </c>
      <c r="L40" s="509">
        <v>5000000</v>
      </c>
      <c r="M40" s="514" t="s">
        <v>6078</v>
      </c>
      <c r="N40" s="486" t="s">
        <v>5966</v>
      </c>
    </row>
    <row r="41" spans="1:14" s="46" customFormat="1" ht="24.75" customHeight="1" x14ac:dyDescent="0.2">
      <c r="A41" s="766"/>
      <c r="B41" s="768"/>
      <c r="C41" s="768"/>
      <c r="D41" s="768"/>
      <c r="E41" s="768"/>
      <c r="F41" s="768"/>
      <c r="G41" s="487"/>
      <c r="H41" s="487"/>
      <c r="I41" s="488"/>
      <c r="J41" s="488"/>
      <c r="K41" s="488"/>
      <c r="L41" s="488"/>
      <c r="M41" s="488"/>
      <c r="N41" s="489"/>
    </row>
    <row r="42" spans="1:14" s="46" customFormat="1" ht="24.75" customHeight="1" x14ac:dyDescent="0.2">
      <c r="A42" s="766"/>
      <c r="B42" s="768"/>
      <c r="C42" s="768"/>
      <c r="D42" s="768"/>
      <c r="E42" s="768"/>
      <c r="F42" s="768"/>
      <c r="G42" s="487"/>
      <c r="H42" s="487"/>
      <c r="I42" s="488"/>
      <c r="J42" s="488"/>
      <c r="K42" s="488"/>
      <c r="L42" s="488"/>
      <c r="M42" s="488"/>
      <c r="N42" s="489"/>
    </row>
    <row r="43" spans="1:14" s="46" customFormat="1" ht="5.25" customHeight="1" thickBot="1" x14ac:dyDescent="0.25">
      <c r="A43" s="766"/>
      <c r="B43" s="768"/>
      <c r="C43" s="768"/>
      <c r="D43" s="768"/>
      <c r="E43" s="768"/>
      <c r="F43" s="768"/>
      <c r="G43" s="487"/>
      <c r="H43" s="487"/>
      <c r="I43" s="488"/>
      <c r="J43" s="488"/>
      <c r="K43" s="488"/>
      <c r="L43" s="488"/>
      <c r="M43" s="488"/>
      <c r="N43" s="489"/>
    </row>
    <row r="44" spans="1:14" s="46" customFormat="1" ht="24.75" hidden="1" customHeight="1" thickBot="1" x14ac:dyDescent="0.25">
      <c r="A44" s="767"/>
      <c r="B44" s="769"/>
      <c r="C44" s="769"/>
      <c r="D44" s="769"/>
      <c r="E44" s="769"/>
      <c r="F44" s="769"/>
      <c r="G44" s="487"/>
      <c r="H44" s="487"/>
      <c r="I44" s="488"/>
      <c r="J44" s="488"/>
      <c r="K44" s="488"/>
      <c r="L44" s="488"/>
      <c r="M44" s="488"/>
      <c r="N44" s="489"/>
    </row>
    <row r="45" spans="1:14" s="543" customFormat="1" ht="24.75" customHeight="1" thickBot="1" x14ac:dyDescent="0.25">
      <c r="A45" s="771" t="s">
        <v>5950</v>
      </c>
      <c r="B45" s="772"/>
      <c r="C45" s="772"/>
      <c r="D45" s="772"/>
      <c r="E45" s="772"/>
      <c r="F45" s="772"/>
      <c r="G45" s="772"/>
      <c r="H45" s="772"/>
      <c r="I45" s="772"/>
      <c r="J45" s="772"/>
      <c r="K45" s="424">
        <f>SUM(K40:K44)</f>
        <v>5000000</v>
      </c>
      <c r="L45" s="424">
        <f>SUM(L40:L44)</f>
        <v>5000000</v>
      </c>
      <c r="M45" s="425"/>
      <c r="N45" s="426"/>
    </row>
    <row r="46" spans="1:14" s="46" customFormat="1" ht="57.75" thickTop="1" x14ac:dyDescent="0.2">
      <c r="A46" s="766">
        <v>7</v>
      </c>
      <c r="B46" s="768" t="str">
        <f>'PI. MP. Avance'!G41</f>
        <v xml:space="preserve">Apoyo a la promoción de espacios de inclusión social para las mujeres , Valle del Cauca, occidente. </v>
      </c>
      <c r="C46" s="768" t="str">
        <f>VLOOKUP(MID(F46,1,11),MP,103,FALSE)</f>
        <v>10502 - MUJER COMO MOTOR DEL DESARROLLO</v>
      </c>
      <c r="D46" s="770" t="str">
        <f>VLOOKUP(MID(F46,1,11),MP,100,FALSE)</f>
        <v>MR1050201 - Implementar el 100% de las líneas de acción, con factores críticos, de la Política pública de Equidad de Género para las Mujeres Vallecaucanas (ordenanza 317 del 2010), al 2019.</v>
      </c>
      <c r="E46" s="768" t="str">
        <f>VLOOKUP(MID(F46,1,11),MP,104,FALSE)</f>
        <v>1050201 - MUJERES LIBRES DE VIOLENCIA</v>
      </c>
      <c r="F46" s="768" t="str">
        <f>'PI. MP. Avance'!B41&amp;" - "&amp;'PI. MP. Avance'!C41</f>
        <v>MP105020101 - Acompañar a dos  Municipios en la Construcción y puesta en marcha de Dos (2) Hogares de Acogida para Mujeres víctimas de violencia, en el cuatrienio</v>
      </c>
      <c r="G46" s="508" t="s">
        <v>5978</v>
      </c>
      <c r="H46" s="508" t="s">
        <v>6050</v>
      </c>
      <c r="I46" s="593">
        <v>12</v>
      </c>
      <c r="J46" s="593">
        <v>12</v>
      </c>
      <c r="K46" s="495">
        <v>120000000</v>
      </c>
      <c r="L46" s="509">
        <v>120000000</v>
      </c>
      <c r="M46" s="595" t="s">
        <v>6087</v>
      </c>
      <c r="N46" s="486" t="s">
        <v>5966</v>
      </c>
    </row>
    <row r="47" spans="1:14" s="46" customFormat="1" ht="73.5" customHeight="1" x14ac:dyDescent="0.2">
      <c r="A47" s="766"/>
      <c r="B47" s="768"/>
      <c r="C47" s="768"/>
      <c r="D47" s="768"/>
      <c r="E47" s="768"/>
      <c r="F47" s="768"/>
      <c r="G47" s="484"/>
      <c r="H47" s="487" t="s">
        <v>6051</v>
      </c>
      <c r="I47" s="592">
        <v>10</v>
      </c>
      <c r="J47" s="592">
        <v>10</v>
      </c>
      <c r="K47" s="496">
        <v>30000000</v>
      </c>
      <c r="L47" s="509">
        <v>30000000</v>
      </c>
      <c r="M47" s="514" t="s">
        <v>6086</v>
      </c>
      <c r="N47" s="486" t="s">
        <v>5966</v>
      </c>
    </row>
    <row r="48" spans="1:14" s="30" customFormat="1" ht="24.75" customHeight="1" x14ac:dyDescent="0.2">
      <c r="A48" s="766"/>
      <c r="B48" s="768"/>
      <c r="C48" s="768"/>
      <c r="D48" s="768"/>
      <c r="E48" s="768"/>
      <c r="F48" s="768"/>
      <c r="G48" s="487"/>
      <c r="H48" s="487"/>
      <c r="I48" s="488"/>
      <c r="J48" s="488"/>
      <c r="K48" s="488"/>
      <c r="L48" s="488"/>
      <c r="M48" s="488"/>
      <c r="N48" s="489"/>
    </row>
    <row r="49" spans="1:14" s="30" customFormat="1" ht="2.25" customHeight="1" thickBot="1" x14ac:dyDescent="0.25">
      <c r="A49" s="766"/>
      <c r="B49" s="768"/>
      <c r="C49" s="768"/>
      <c r="D49" s="768"/>
      <c r="E49" s="768"/>
      <c r="F49" s="768"/>
      <c r="G49" s="487"/>
      <c r="H49" s="487"/>
      <c r="I49" s="488"/>
      <c r="J49" s="488"/>
      <c r="K49" s="488"/>
      <c r="L49" s="488"/>
      <c r="M49" s="488"/>
      <c r="N49" s="489"/>
    </row>
    <row r="50" spans="1:14" s="30" customFormat="1" ht="24.75" hidden="1" customHeight="1" thickBot="1" x14ac:dyDescent="0.25">
      <c r="A50" s="767"/>
      <c r="B50" s="769"/>
      <c r="C50" s="769"/>
      <c r="D50" s="769"/>
      <c r="E50" s="769"/>
      <c r="F50" s="769"/>
      <c r="G50" s="487"/>
      <c r="H50" s="487"/>
      <c r="I50" s="488"/>
      <c r="J50" s="488"/>
      <c r="K50" s="488"/>
      <c r="L50" s="488"/>
      <c r="M50" s="488"/>
      <c r="N50" s="489"/>
    </row>
    <row r="51" spans="1:14" s="543" customFormat="1" ht="24.75" customHeight="1" thickBot="1" x14ac:dyDescent="0.25">
      <c r="A51" s="771" t="s">
        <v>5950</v>
      </c>
      <c r="B51" s="772"/>
      <c r="C51" s="772"/>
      <c r="D51" s="772"/>
      <c r="E51" s="772"/>
      <c r="F51" s="772"/>
      <c r="G51" s="772"/>
      <c r="H51" s="772"/>
      <c r="I51" s="772"/>
      <c r="J51" s="772"/>
      <c r="K51" s="424">
        <f>SUM(K46:K50)</f>
        <v>150000000</v>
      </c>
      <c r="L51" s="424">
        <f>SUM(L46:L50)</f>
        <v>150000000</v>
      </c>
      <c r="M51" s="425"/>
      <c r="N51" s="426"/>
    </row>
    <row r="52" spans="1:14" s="30" customFormat="1" ht="102" customHeight="1" thickTop="1" x14ac:dyDescent="0.2">
      <c r="A52" s="766">
        <v>8</v>
      </c>
      <c r="B52" s="768" t="str">
        <f>'PI. MP. Avance'!G46</f>
        <v>Apoyo a la promoción de espacios de inclusión social para las mujeres , Valle del Cauca, occidente. (Actividades de mantenimiento y sostenibilidad de la herramienta)</v>
      </c>
      <c r="C52" s="768" t="str">
        <f>VLOOKUP(MID(F52,1,11),MP,103,FALSE)</f>
        <v>10502 - MUJER COMO MOTOR DEL DESARROLLO</v>
      </c>
      <c r="D52" s="770" t="str">
        <f>VLOOKUP(MID(F52,1,11),MP,100,FALSE)</f>
        <v>MR1050201 - Implementar el 100% de las líneas de acción, con factores críticos, de la Política pública de Equidad de Género para las Mujeres Vallecaucanas (ordenanza 317 del 2010), al 2019.</v>
      </c>
      <c r="E52" s="768" t="str">
        <f>VLOOKUP(MID(F52,1,11),MP,104,FALSE)</f>
        <v>1050201 - MUJERES LIBRES DE VIOLENCIA</v>
      </c>
      <c r="F52" s="768" t="str">
        <f>'PI. MP. Avance'!B46&amp;" - "&amp;'PI. MP. Avance'!C46</f>
        <v>MP105020102 - Implementar una (1) herramienta tecnológica, que permita fortalecer las instancias de erradicación de violencia contra la mujer y la población LGTBI, en el cuatrienio.</v>
      </c>
      <c r="G52" s="508" t="s">
        <v>5980</v>
      </c>
      <c r="H52" s="508" t="s">
        <v>5981</v>
      </c>
      <c r="I52" s="592">
        <v>12</v>
      </c>
      <c r="J52" s="592">
        <v>12</v>
      </c>
      <c r="K52" s="495">
        <v>101500000</v>
      </c>
      <c r="L52" s="509">
        <v>231500000</v>
      </c>
      <c r="M52" s="595" t="s">
        <v>6089</v>
      </c>
      <c r="N52" s="486" t="s">
        <v>5966</v>
      </c>
    </row>
    <row r="53" spans="1:14" s="30" customFormat="1" ht="123.75" customHeight="1" x14ac:dyDescent="0.2">
      <c r="A53" s="766"/>
      <c r="B53" s="768"/>
      <c r="C53" s="768"/>
      <c r="D53" s="768"/>
      <c r="E53" s="768"/>
      <c r="F53" s="768"/>
      <c r="G53" s="487"/>
      <c r="H53" s="487" t="s">
        <v>6052</v>
      </c>
      <c r="I53" s="592">
        <v>12</v>
      </c>
      <c r="J53" s="594">
        <v>12</v>
      </c>
      <c r="K53" s="496">
        <v>38500000</v>
      </c>
      <c r="L53" s="512">
        <v>38500000</v>
      </c>
      <c r="M53" s="514" t="s">
        <v>6088</v>
      </c>
      <c r="N53" s="486" t="s">
        <v>5966</v>
      </c>
    </row>
    <row r="54" spans="1:14" s="30" customFormat="1" ht="24.75" customHeight="1" x14ac:dyDescent="0.2">
      <c r="A54" s="766"/>
      <c r="B54" s="768"/>
      <c r="C54" s="768"/>
      <c r="D54" s="768"/>
      <c r="E54" s="768"/>
      <c r="F54" s="768"/>
      <c r="G54" s="487"/>
      <c r="H54" s="487"/>
      <c r="I54" s="488"/>
      <c r="J54" s="488"/>
      <c r="K54" s="488"/>
      <c r="L54" s="488"/>
      <c r="M54" s="488"/>
      <c r="N54" s="489"/>
    </row>
    <row r="55" spans="1:14" s="30" customFormat="1" ht="1.5" customHeight="1" thickBot="1" x14ac:dyDescent="0.25">
      <c r="A55" s="766"/>
      <c r="B55" s="768"/>
      <c r="C55" s="768"/>
      <c r="D55" s="768"/>
      <c r="E55" s="768"/>
      <c r="F55" s="768"/>
      <c r="G55" s="487"/>
      <c r="H55" s="487"/>
      <c r="I55" s="488"/>
      <c r="J55" s="488"/>
      <c r="K55" s="488"/>
      <c r="L55" s="488"/>
      <c r="M55" s="488"/>
      <c r="N55" s="489"/>
    </row>
    <row r="56" spans="1:14" s="30" customFormat="1" ht="24.75" hidden="1" customHeight="1" thickBot="1" x14ac:dyDescent="0.25">
      <c r="A56" s="767"/>
      <c r="B56" s="769"/>
      <c r="C56" s="769"/>
      <c r="D56" s="769"/>
      <c r="E56" s="769"/>
      <c r="F56" s="769"/>
      <c r="G56" s="487"/>
      <c r="H56" s="487"/>
      <c r="I56" s="488"/>
      <c r="J56" s="488"/>
      <c r="K56" s="488"/>
      <c r="L56" s="488"/>
      <c r="M56" s="488"/>
      <c r="N56" s="489"/>
    </row>
    <row r="57" spans="1:14" s="543" customFormat="1" ht="24.75" customHeight="1" thickBot="1" x14ac:dyDescent="0.25">
      <c r="A57" s="771" t="s">
        <v>5950</v>
      </c>
      <c r="B57" s="772"/>
      <c r="C57" s="772"/>
      <c r="D57" s="772"/>
      <c r="E57" s="772"/>
      <c r="F57" s="772"/>
      <c r="G57" s="772"/>
      <c r="H57" s="772"/>
      <c r="I57" s="772"/>
      <c r="J57" s="772"/>
      <c r="K57" s="424">
        <f>SUM(K52:K56)</f>
        <v>140000000</v>
      </c>
      <c r="L57" s="424">
        <f>SUM(L52:L56)</f>
        <v>270000000</v>
      </c>
      <c r="M57" s="425"/>
      <c r="N57" s="426"/>
    </row>
    <row r="58" spans="1:14" s="30" customFormat="1" ht="57.75" thickTop="1" x14ac:dyDescent="0.2">
      <c r="A58" s="766">
        <v>9</v>
      </c>
      <c r="B58" s="768" t="str">
        <f>'PI. MP. Avance'!G51</f>
        <v>Apoyo a la promoción de espacios de inclusión social para las mujeres , Valle del Cauca, occidente. N/P, Meta cumplida</v>
      </c>
      <c r="C58" s="768" t="str">
        <f>VLOOKUP(MID(F58,1,11),MP,103,FALSE)</f>
        <v>10502 - MUJER COMO MOTOR DEL DESARROLLO</v>
      </c>
      <c r="D58" s="770" t="str">
        <f>VLOOKUP(MID(F58,1,11),MP,100,FALSE)</f>
        <v>MR1050201 - Implementar el 100% de las líneas de acción, con factores críticos, de la Política pública de Equidad de Género para las Mujeres Vallecaucanas (ordenanza 317 del 2010), al 2019.</v>
      </c>
      <c r="E58" s="768" t="str">
        <f>VLOOKUP(MID(F58,1,11),MP,104,FALSE)</f>
        <v>1050201 - MUJERES LIBRES DE VIOLENCIA</v>
      </c>
      <c r="F58" s="768" t="str">
        <f>'PI. MP. Avance'!B51&amp;" - "&amp;'PI. MP. Avance'!C51</f>
        <v>MP105020103 - Fortalecer en los 42 municipios, las Comisarías de Familia y Casa de Justicia del Departamento, en las rutas de atención a mujeres víctimas de violencia, en el período de gobierno.</v>
      </c>
      <c r="G58" s="508" t="s">
        <v>5982</v>
      </c>
      <c r="H58" s="508"/>
      <c r="I58" s="525"/>
      <c r="J58" s="513"/>
      <c r="K58" s="509"/>
      <c r="L58" s="509"/>
      <c r="M58" s="514"/>
      <c r="N58" s="486" t="s">
        <v>5966</v>
      </c>
    </row>
    <row r="59" spans="1:14" s="30" customFormat="1" ht="24.75" customHeight="1" x14ac:dyDescent="0.2">
      <c r="A59" s="766"/>
      <c r="B59" s="768"/>
      <c r="C59" s="768"/>
      <c r="D59" s="768"/>
      <c r="E59" s="768"/>
      <c r="F59" s="768"/>
      <c r="G59" s="487"/>
      <c r="H59" s="498"/>
      <c r="I59" s="526"/>
      <c r="J59" s="488"/>
      <c r="K59" s="488"/>
      <c r="L59" s="488"/>
      <c r="M59" s="488"/>
      <c r="N59" s="489"/>
    </row>
    <row r="60" spans="1:14" s="30" customFormat="1" ht="24.75" customHeight="1" x14ac:dyDescent="0.2">
      <c r="A60" s="766"/>
      <c r="B60" s="768"/>
      <c r="C60" s="768"/>
      <c r="D60" s="768"/>
      <c r="E60" s="768"/>
      <c r="F60" s="768"/>
      <c r="G60" s="487"/>
      <c r="H60" s="487"/>
      <c r="I60" s="526"/>
      <c r="J60" s="488"/>
      <c r="K60" s="488"/>
      <c r="L60" s="488"/>
      <c r="M60" s="488"/>
      <c r="N60" s="489"/>
    </row>
    <row r="61" spans="1:14" s="30" customFormat="1" ht="24" customHeight="1" thickBot="1" x14ac:dyDescent="0.25">
      <c r="A61" s="766"/>
      <c r="B61" s="768"/>
      <c r="C61" s="768"/>
      <c r="D61" s="768"/>
      <c r="E61" s="768"/>
      <c r="F61" s="768"/>
      <c r="G61" s="487"/>
      <c r="H61" s="487"/>
      <c r="I61" s="526"/>
      <c r="J61" s="488"/>
      <c r="K61" s="488"/>
      <c r="L61" s="488"/>
      <c r="M61" s="488"/>
      <c r="N61" s="489"/>
    </row>
    <row r="62" spans="1:14" s="30" customFormat="1" ht="24.75" hidden="1" customHeight="1" thickBot="1" x14ac:dyDescent="0.25">
      <c r="A62" s="767"/>
      <c r="B62" s="769"/>
      <c r="C62" s="769"/>
      <c r="D62" s="769"/>
      <c r="E62" s="769"/>
      <c r="F62" s="769"/>
      <c r="G62" s="487"/>
      <c r="H62" s="487"/>
      <c r="I62" s="526"/>
      <c r="J62" s="488"/>
      <c r="K62" s="488"/>
      <c r="L62" s="488"/>
      <c r="M62" s="488"/>
      <c r="N62" s="489"/>
    </row>
    <row r="63" spans="1:14" s="543" customFormat="1" ht="24.75" customHeight="1" thickBot="1" x14ac:dyDescent="0.25">
      <c r="A63" s="771" t="s">
        <v>5950</v>
      </c>
      <c r="B63" s="772"/>
      <c r="C63" s="772"/>
      <c r="D63" s="772"/>
      <c r="E63" s="772"/>
      <c r="F63" s="772"/>
      <c r="G63" s="772"/>
      <c r="H63" s="772"/>
      <c r="I63" s="772"/>
      <c r="J63" s="772"/>
      <c r="K63" s="424">
        <f>SUM(K58:K62)</f>
        <v>0</v>
      </c>
      <c r="L63" s="424">
        <f>SUM(L58:L62)</f>
        <v>0</v>
      </c>
      <c r="M63" s="425"/>
      <c r="N63" s="426"/>
    </row>
    <row r="64" spans="1:14" s="30" customFormat="1" ht="57.75" thickTop="1" x14ac:dyDescent="0.2">
      <c r="A64" s="766">
        <v>10</v>
      </c>
      <c r="B64" s="768" t="str">
        <f>'PI. MP. Avance'!G56</f>
        <v>Apoyo a la promoción de espacios de inclusión social para las mujeres , Valle del Cauca, occidente. (Actividades de mantenimiento y sostenibilidad del acuerdo)</v>
      </c>
      <c r="C64" s="768" t="str">
        <f>VLOOKUP(MID(F64,1,11),MP,103,FALSE)</f>
        <v>10502 - MUJER COMO MOTOR DEL DESARROLLO</v>
      </c>
      <c r="D64" s="770" t="str">
        <f>VLOOKUP(MID(F64,1,11),MP,100,FALSE)</f>
        <v>MR1050201 - Implementar el 100% de las líneas de acción, con factores críticos, de la Política pública de Equidad de Género para las Mujeres Vallecaucanas (ordenanza 317 del 2010), al 2019.</v>
      </c>
      <c r="E64" s="768" t="str">
        <f>VLOOKUP(MID(F64,1,11),MP,104,FALSE)</f>
        <v>1050201 - MUJERES LIBRES DE VIOLENCIA</v>
      </c>
      <c r="F64" s="768" t="str">
        <f>'PI. MP. Avance'!B56&amp;" - "&amp;'PI. MP. Avance'!C56</f>
        <v>MP105020104 - Implementar un (1) acuerdo con empresarios del sector privado del Departamentopara aplicar el incentivo por vinculación laboral de mujeres víctimas de violencia (Ley 1257 de 2008), en el cuatrienio</v>
      </c>
      <c r="G64" s="508" t="s">
        <v>5984</v>
      </c>
      <c r="H64" s="508" t="s">
        <v>5985</v>
      </c>
      <c r="I64" s="592">
        <v>6</v>
      </c>
      <c r="J64" s="592">
        <v>6</v>
      </c>
      <c r="K64" s="495">
        <v>10000000</v>
      </c>
      <c r="L64" s="509">
        <v>10000000</v>
      </c>
      <c r="M64" s="595" t="s">
        <v>6090</v>
      </c>
      <c r="N64" s="486" t="s">
        <v>5966</v>
      </c>
    </row>
    <row r="65" spans="1:14" s="30" customFormat="1" ht="24.75" customHeight="1" x14ac:dyDescent="0.2">
      <c r="A65" s="766"/>
      <c r="B65" s="768"/>
      <c r="C65" s="768"/>
      <c r="D65" s="768"/>
      <c r="E65" s="768"/>
      <c r="F65" s="768"/>
      <c r="G65" s="487"/>
      <c r="H65" s="487"/>
      <c r="I65" s="488"/>
      <c r="J65" s="488"/>
      <c r="K65" s="488"/>
      <c r="L65" s="488"/>
      <c r="M65" s="488"/>
      <c r="N65" s="489"/>
    </row>
    <row r="66" spans="1:14" s="30" customFormat="1" ht="24.75" customHeight="1" x14ac:dyDescent="0.2">
      <c r="A66" s="766"/>
      <c r="B66" s="768"/>
      <c r="C66" s="768"/>
      <c r="D66" s="768"/>
      <c r="E66" s="768"/>
      <c r="F66" s="768"/>
      <c r="G66" s="487"/>
      <c r="H66" s="487"/>
      <c r="I66" s="488"/>
      <c r="J66" s="488"/>
      <c r="K66" s="488"/>
      <c r="L66" s="488"/>
      <c r="M66" s="488"/>
      <c r="N66" s="489"/>
    </row>
    <row r="67" spans="1:14" s="30" customFormat="1" ht="24.75" customHeight="1" thickBot="1" x14ac:dyDescent="0.25">
      <c r="A67" s="766"/>
      <c r="B67" s="768"/>
      <c r="C67" s="768"/>
      <c r="D67" s="768"/>
      <c r="E67" s="768"/>
      <c r="F67" s="768"/>
      <c r="G67" s="487"/>
      <c r="H67" s="487"/>
      <c r="I67" s="488"/>
      <c r="J67" s="488"/>
      <c r="K67" s="488"/>
      <c r="L67" s="488"/>
      <c r="M67" s="488"/>
      <c r="N67" s="489"/>
    </row>
    <row r="68" spans="1:14" s="30" customFormat="1" ht="24.75" hidden="1" customHeight="1" thickBot="1" x14ac:dyDescent="0.25">
      <c r="A68" s="767"/>
      <c r="B68" s="769"/>
      <c r="C68" s="769"/>
      <c r="D68" s="769"/>
      <c r="E68" s="769"/>
      <c r="F68" s="769"/>
      <c r="G68" s="487"/>
      <c r="H68" s="487"/>
      <c r="I68" s="488"/>
      <c r="J68" s="488"/>
      <c r="K68" s="488"/>
      <c r="L68" s="488"/>
      <c r="M68" s="488"/>
      <c r="N68" s="489"/>
    </row>
    <row r="69" spans="1:14" s="543" customFormat="1" ht="24.75" customHeight="1" thickBot="1" x14ac:dyDescent="0.25">
      <c r="A69" s="771" t="s">
        <v>5950</v>
      </c>
      <c r="B69" s="772"/>
      <c r="C69" s="772"/>
      <c r="D69" s="772"/>
      <c r="E69" s="772"/>
      <c r="F69" s="772"/>
      <c r="G69" s="772"/>
      <c r="H69" s="772"/>
      <c r="I69" s="772"/>
      <c r="J69" s="772"/>
      <c r="K69" s="424">
        <f>SUM(K64:K68)</f>
        <v>10000000</v>
      </c>
      <c r="L69" s="424">
        <f>SUM(L64:L68)</f>
        <v>10000000</v>
      </c>
      <c r="M69" s="425"/>
      <c r="N69" s="426"/>
    </row>
    <row r="70" spans="1:14" s="30" customFormat="1" ht="57.75" thickTop="1" x14ac:dyDescent="0.2">
      <c r="A70" s="766">
        <v>11</v>
      </c>
      <c r="B70" s="768" t="str">
        <f>'PI. MP. Avance'!G61</f>
        <v>Apoyo al empoderamiento económico de la mujer rural del Valle del Cauca, Valle del Cauca, occidente.</v>
      </c>
      <c r="C70" s="768" t="str">
        <f>VLOOKUP(MID(F70,1,11),MP,103,FALSE)</f>
        <v>10502 - MUJER COMO MOTOR DEL DESARROLLO</v>
      </c>
      <c r="D70" s="770" t="str">
        <f>VLOOKUP(MID(F70,1,11),MP,100,FALSE)</f>
        <v>MR1050201 - Implementar el 100% de las líneas de acción, con factores críticos, de la Política pública de Equidad de Género para las Mujeres Vallecaucanas (ordenanza 317 del 2010), al 2019.</v>
      </c>
      <c r="E70" s="768" t="str">
        <f>VLOOKUP(MID(F70,1,11),MP,104,FALSE)</f>
        <v>1050202 - EMPODERAMIENTO DE LA MUJER RURAL</v>
      </c>
      <c r="F70" s="768" t="str">
        <f>'PI. MP. Avance'!B61&amp;" - "&amp;'PI. MP. Avance'!C61</f>
        <v>MP105020201 - Empoderar con inclusión ecomómica  a 210 mujeres rurales de los 42 municipios,  con enfoques: diferencial, de género,  étnico y territorial , durante el periodo de gobierno</v>
      </c>
      <c r="G70" s="508" t="s">
        <v>5986</v>
      </c>
      <c r="H70" s="508" t="s">
        <v>6101</v>
      </c>
      <c r="I70" s="525">
        <v>12</v>
      </c>
      <c r="J70" s="525">
        <v>12</v>
      </c>
      <c r="K70" s="495">
        <v>238000000</v>
      </c>
      <c r="L70" s="509">
        <v>838000000</v>
      </c>
      <c r="M70" s="514" t="s">
        <v>6080</v>
      </c>
      <c r="N70" s="486" t="s">
        <v>5966</v>
      </c>
    </row>
    <row r="71" spans="1:14" s="30" customFormat="1" ht="24.75" customHeight="1" x14ac:dyDescent="0.2">
      <c r="A71" s="766"/>
      <c r="B71" s="768"/>
      <c r="C71" s="768"/>
      <c r="D71" s="768"/>
      <c r="E71" s="768"/>
      <c r="F71" s="768"/>
      <c r="G71" s="487"/>
      <c r="H71" s="487"/>
      <c r="I71" s="526"/>
      <c r="J71" s="488"/>
      <c r="K71" s="488"/>
      <c r="L71" s="488"/>
      <c r="M71" s="488"/>
      <c r="N71" s="489"/>
    </row>
    <row r="72" spans="1:14" s="30" customFormat="1" ht="24.75" customHeight="1" x14ac:dyDescent="0.2">
      <c r="A72" s="766"/>
      <c r="B72" s="768"/>
      <c r="C72" s="768"/>
      <c r="D72" s="768"/>
      <c r="E72" s="768"/>
      <c r="F72" s="768"/>
      <c r="G72" s="487"/>
      <c r="H72" s="487"/>
      <c r="I72" s="526"/>
      <c r="J72" s="488"/>
      <c r="K72" s="488"/>
      <c r="L72" s="488"/>
      <c r="M72" s="488"/>
      <c r="N72" s="489"/>
    </row>
    <row r="73" spans="1:14" s="30" customFormat="1" ht="24" customHeight="1" thickBot="1" x14ac:dyDescent="0.25">
      <c r="A73" s="766"/>
      <c r="B73" s="768"/>
      <c r="C73" s="768"/>
      <c r="D73" s="768"/>
      <c r="E73" s="768"/>
      <c r="F73" s="768"/>
      <c r="G73" s="487"/>
      <c r="H73" s="487"/>
      <c r="I73" s="526"/>
      <c r="J73" s="488"/>
      <c r="K73" s="488"/>
      <c r="L73" s="488"/>
      <c r="M73" s="488"/>
      <c r="N73" s="489"/>
    </row>
    <row r="74" spans="1:14" s="30" customFormat="1" ht="24.75" hidden="1" customHeight="1" thickBot="1" x14ac:dyDescent="0.25">
      <c r="A74" s="767"/>
      <c r="B74" s="769"/>
      <c r="C74" s="769"/>
      <c r="D74" s="769"/>
      <c r="E74" s="769"/>
      <c r="F74" s="769"/>
      <c r="G74" s="487"/>
      <c r="H74" s="487"/>
      <c r="I74" s="526"/>
      <c r="J74" s="488"/>
      <c r="K74" s="488"/>
      <c r="L74" s="488"/>
      <c r="M74" s="488"/>
      <c r="N74" s="489"/>
    </row>
    <row r="75" spans="1:14" s="543" customFormat="1" ht="24.75" customHeight="1" thickBot="1" x14ac:dyDescent="0.25">
      <c r="A75" s="771" t="s">
        <v>5950</v>
      </c>
      <c r="B75" s="772"/>
      <c r="C75" s="772"/>
      <c r="D75" s="772"/>
      <c r="E75" s="772"/>
      <c r="F75" s="772"/>
      <c r="G75" s="772"/>
      <c r="H75" s="772"/>
      <c r="I75" s="772"/>
      <c r="J75" s="772"/>
      <c r="K75" s="424">
        <f>SUM(K70:K74)</f>
        <v>238000000</v>
      </c>
      <c r="L75" s="424">
        <f>SUM(L70:L74)</f>
        <v>838000000</v>
      </c>
      <c r="M75" s="425"/>
      <c r="N75" s="426"/>
    </row>
    <row r="76" spans="1:14" s="30" customFormat="1" ht="57.75" thickTop="1" x14ac:dyDescent="0.2">
      <c r="A76" s="766">
        <v>12</v>
      </c>
      <c r="B76" s="768" t="str">
        <f>'PI. MP. Avance'!G66</f>
        <v>Apoyo al empoderamiento económico de la mujer rural del Valle del Cauca, Valle del Cauca, occidente.</v>
      </c>
      <c r="C76" s="768" t="str">
        <f>VLOOKUP(MID(F76,1,11),MP,103,FALSE)</f>
        <v>10502 - MUJER COMO MOTOR DEL DESARROLLO</v>
      </c>
      <c r="D76" s="770" t="str">
        <f>VLOOKUP(MID(F76,1,11),MP,100,FALSE)</f>
        <v>MR1050201 - Implementar el 100% de las líneas de acción, con factores críticos, de la Política pública de Equidad de Género para las Mujeres Vallecaucanas (ordenanza 317 del 2010), al 2019.</v>
      </c>
      <c r="E76" s="768" t="str">
        <f>VLOOKUP(MID(F76,1,11),MP,104,FALSE)</f>
        <v>1050202 - EMPODERAMIENTO DE LA MUJER RURAL</v>
      </c>
      <c r="F76" s="768" t="str">
        <f>'PI. MP. Avance'!B66&amp;" - "&amp;'PI. MP. Avance'!C66</f>
        <v>MP105020202 - Desarrollar un programa de formación  en derechos a las mujeres rurales de todo el departamento, con enfoques: diferencial, de género, étnico y territorial , durante el cuatrienio.</v>
      </c>
      <c r="G76" s="508" t="s">
        <v>5988</v>
      </c>
      <c r="H76" s="508" t="s">
        <v>6053</v>
      </c>
      <c r="I76" s="525">
        <v>6</v>
      </c>
      <c r="J76" s="525">
        <v>6</v>
      </c>
      <c r="K76" s="495">
        <v>52000000</v>
      </c>
      <c r="L76" s="509">
        <v>22000000</v>
      </c>
      <c r="M76" s="595" t="s">
        <v>6091</v>
      </c>
      <c r="N76" s="486" t="s">
        <v>5966</v>
      </c>
    </row>
    <row r="77" spans="1:14" s="30" customFormat="1" ht="99.95" customHeight="1" x14ac:dyDescent="0.2">
      <c r="A77" s="766"/>
      <c r="B77" s="768"/>
      <c r="C77" s="768"/>
      <c r="D77" s="768"/>
      <c r="E77" s="768"/>
      <c r="F77" s="768"/>
      <c r="G77" s="487"/>
      <c r="H77" s="487" t="s">
        <v>6054</v>
      </c>
      <c r="I77" s="525">
        <v>10</v>
      </c>
      <c r="J77" s="596">
        <v>10</v>
      </c>
      <c r="K77" s="496">
        <v>48000000</v>
      </c>
      <c r="L77" s="512">
        <v>48000000</v>
      </c>
      <c r="M77" s="514" t="s">
        <v>6079</v>
      </c>
      <c r="N77" s="486" t="s">
        <v>5966</v>
      </c>
    </row>
    <row r="78" spans="1:14" s="30" customFormat="1" ht="24.75" customHeight="1" x14ac:dyDescent="0.2">
      <c r="A78" s="766"/>
      <c r="B78" s="768"/>
      <c r="C78" s="768"/>
      <c r="D78" s="768"/>
      <c r="E78" s="768"/>
      <c r="F78" s="768"/>
      <c r="G78" s="487"/>
      <c r="H78" s="487"/>
      <c r="I78" s="526"/>
      <c r="J78" s="488"/>
      <c r="K78" s="488"/>
      <c r="L78" s="488"/>
      <c r="M78" s="488"/>
      <c r="N78" s="489"/>
    </row>
    <row r="79" spans="1:14" s="30" customFormat="1" ht="1.5" customHeight="1" thickBot="1" x14ac:dyDescent="0.25">
      <c r="A79" s="766"/>
      <c r="B79" s="768"/>
      <c r="C79" s="768"/>
      <c r="D79" s="768"/>
      <c r="E79" s="768"/>
      <c r="F79" s="768"/>
      <c r="G79" s="487"/>
      <c r="H79" s="487"/>
      <c r="I79" s="526"/>
      <c r="J79" s="488"/>
      <c r="K79" s="488"/>
      <c r="L79" s="488"/>
      <c r="M79" s="488"/>
      <c r="N79" s="489"/>
    </row>
    <row r="80" spans="1:14" s="30" customFormat="1" ht="24.75" hidden="1" customHeight="1" thickBot="1" x14ac:dyDescent="0.25">
      <c r="A80" s="767"/>
      <c r="B80" s="769"/>
      <c r="C80" s="769"/>
      <c r="D80" s="769"/>
      <c r="E80" s="769"/>
      <c r="F80" s="769"/>
      <c r="G80" s="487"/>
      <c r="H80" s="487"/>
      <c r="I80" s="526"/>
      <c r="J80" s="488"/>
      <c r="K80" s="488"/>
      <c r="L80" s="488"/>
      <c r="M80" s="488"/>
      <c r="N80" s="489"/>
    </row>
    <row r="81" spans="1:14" s="543" customFormat="1" ht="24.75" customHeight="1" thickBot="1" x14ac:dyDescent="0.25">
      <c r="A81" s="771" t="s">
        <v>5950</v>
      </c>
      <c r="B81" s="772"/>
      <c r="C81" s="772"/>
      <c r="D81" s="772"/>
      <c r="E81" s="772"/>
      <c r="F81" s="772"/>
      <c r="G81" s="772"/>
      <c r="H81" s="772"/>
      <c r="I81" s="772"/>
      <c r="J81" s="772"/>
      <c r="K81" s="424">
        <f>SUM(K76:K80)</f>
        <v>100000000</v>
      </c>
      <c r="L81" s="424">
        <f>SUM(L76:L80)</f>
        <v>70000000</v>
      </c>
      <c r="M81" s="425"/>
      <c r="N81" s="426"/>
    </row>
    <row r="82" spans="1:14" s="30" customFormat="1" ht="114.75" thickTop="1" x14ac:dyDescent="0.2">
      <c r="A82" s="766">
        <v>13</v>
      </c>
      <c r="B82" s="768" t="str">
        <f>'PI. MP. Avance'!G71</f>
        <v xml:space="preserve">Divulgación de los derechos de la mujeres , Valle del Cauca, occidente. </v>
      </c>
      <c r="C82" s="768" t="str">
        <f>VLOOKUP(MID(F82,1,11),MP,103,FALSE)</f>
        <v>10502 - MUJER COMO MOTOR DEL DESARROLLO</v>
      </c>
      <c r="D82" s="770" t="str">
        <f>VLOOKUP(MID(F82,1,11),MP,100,FALSE)</f>
        <v>MR1050201 - Implementar el 100% de las líneas de acción, con factores críticos, de la Política pública de Equidad de Género para las Mujeres Vallecaucanas (ordenanza 317 del 2010), al 2019.</v>
      </c>
      <c r="E82" s="768" t="str">
        <f>VLOOKUP(MID(F82,1,11),MP,104,FALSE)</f>
        <v>1050203 -  IGUALDAD DE GÉNERO</v>
      </c>
      <c r="F82" s="768" t="str">
        <f>'PI. MP. Avance'!B71&amp;" - "&amp;'PI. MP. Avance'!C71</f>
        <v>MP105020301 - Socializar en el 100% de los Municipios del Departamento la Política Pública de Mujer y la Normatividad que protege sus derechos , en el periodo de Gobierno.</v>
      </c>
      <c r="G82" s="508" t="s">
        <v>6063</v>
      </c>
      <c r="H82" s="508" t="s">
        <v>6064</v>
      </c>
      <c r="I82" s="525">
        <v>12</v>
      </c>
      <c r="J82" s="513">
        <v>12</v>
      </c>
      <c r="K82" s="495">
        <v>22000000</v>
      </c>
      <c r="L82" s="509">
        <v>219000000</v>
      </c>
      <c r="M82" s="514" t="s">
        <v>6074</v>
      </c>
      <c r="N82" s="486" t="s">
        <v>5966</v>
      </c>
    </row>
    <row r="83" spans="1:14" s="30" customFormat="1" ht="57.75" customHeight="1" x14ac:dyDescent="0.2">
      <c r="A83" s="766"/>
      <c r="B83" s="768"/>
      <c r="C83" s="768"/>
      <c r="D83" s="768"/>
      <c r="E83" s="768"/>
      <c r="F83" s="768"/>
      <c r="G83" s="511" t="s">
        <v>6067</v>
      </c>
      <c r="H83" s="511" t="s">
        <v>6055</v>
      </c>
      <c r="I83" s="525">
        <v>3</v>
      </c>
      <c r="J83" s="488">
        <v>3</v>
      </c>
      <c r="K83" s="488">
        <v>0</v>
      </c>
      <c r="L83" s="512">
        <v>300000000</v>
      </c>
      <c r="M83" s="514" t="s">
        <v>6105</v>
      </c>
      <c r="N83" s="486" t="s">
        <v>5966</v>
      </c>
    </row>
    <row r="84" spans="1:14" s="30" customFormat="1" ht="41.25" customHeight="1" x14ac:dyDescent="0.2">
      <c r="A84" s="766"/>
      <c r="B84" s="768"/>
      <c r="C84" s="768"/>
      <c r="D84" s="768"/>
      <c r="E84" s="768"/>
      <c r="F84" s="768"/>
      <c r="G84" s="487" t="s">
        <v>6056</v>
      </c>
      <c r="H84" s="487" t="s">
        <v>6068</v>
      </c>
      <c r="I84" s="526">
        <v>3</v>
      </c>
      <c r="J84" s="488">
        <v>3</v>
      </c>
      <c r="K84" s="488">
        <v>0</v>
      </c>
      <c r="L84" s="512">
        <v>100000000</v>
      </c>
      <c r="M84" s="514" t="s">
        <v>6092</v>
      </c>
      <c r="N84" s="486" t="s">
        <v>5966</v>
      </c>
    </row>
    <row r="85" spans="1:14" s="30" customFormat="1" ht="84" customHeight="1" x14ac:dyDescent="0.2">
      <c r="A85" s="766"/>
      <c r="B85" s="768"/>
      <c r="C85" s="768"/>
      <c r="D85" s="768"/>
      <c r="E85" s="768"/>
      <c r="F85" s="768"/>
      <c r="G85" s="487" t="s">
        <v>6069</v>
      </c>
      <c r="H85" s="487" t="s">
        <v>6104</v>
      </c>
      <c r="I85" s="526">
        <v>6</v>
      </c>
      <c r="J85" s="488">
        <v>6</v>
      </c>
      <c r="K85" s="488">
        <v>0</v>
      </c>
      <c r="L85" s="512">
        <v>50000000</v>
      </c>
      <c r="M85" s="585" t="s">
        <v>6106</v>
      </c>
      <c r="N85" s="486" t="s">
        <v>5966</v>
      </c>
    </row>
    <row r="86" spans="1:14" s="30" customFormat="1" ht="84" customHeight="1" x14ac:dyDescent="0.2">
      <c r="A86" s="766"/>
      <c r="B86" s="768"/>
      <c r="C86" s="768"/>
      <c r="D86" s="768"/>
      <c r="E86" s="768"/>
      <c r="F86" s="768"/>
      <c r="G86" s="487" t="s">
        <v>6070</v>
      </c>
      <c r="H86" s="487" t="s">
        <v>6071</v>
      </c>
      <c r="I86" s="526">
        <v>2</v>
      </c>
      <c r="J86" s="488">
        <v>2</v>
      </c>
      <c r="K86" s="488">
        <v>0</v>
      </c>
      <c r="L86" s="512">
        <v>105000000</v>
      </c>
      <c r="M86" s="585" t="s">
        <v>6076</v>
      </c>
      <c r="N86" s="486" t="s">
        <v>5966</v>
      </c>
    </row>
    <row r="87" spans="1:14" s="30" customFormat="1" ht="60" customHeight="1" thickBot="1" x14ac:dyDescent="0.25">
      <c r="A87" s="582"/>
      <c r="B87" s="583"/>
      <c r="C87" s="583"/>
      <c r="D87" s="583"/>
      <c r="E87" s="583"/>
      <c r="F87" s="583"/>
      <c r="G87" s="487" t="s">
        <v>6065</v>
      </c>
      <c r="H87" s="487" t="s">
        <v>6066</v>
      </c>
      <c r="I87" s="526">
        <v>6</v>
      </c>
      <c r="J87" s="488">
        <v>6</v>
      </c>
      <c r="K87" s="488">
        <v>0</v>
      </c>
      <c r="L87" s="512">
        <v>28000000</v>
      </c>
      <c r="M87" s="586" t="s">
        <v>6077</v>
      </c>
      <c r="N87" s="486" t="s">
        <v>5966</v>
      </c>
    </row>
    <row r="88" spans="1:14" s="543" customFormat="1" ht="24.75" customHeight="1" thickBot="1" x14ac:dyDescent="0.25">
      <c r="A88" s="771" t="s">
        <v>5950</v>
      </c>
      <c r="B88" s="772"/>
      <c r="C88" s="772"/>
      <c r="D88" s="772"/>
      <c r="E88" s="772"/>
      <c r="F88" s="772"/>
      <c r="G88" s="772"/>
      <c r="H88" s="772"/>
      <c r="I88" s="772"/>
      <c r="J88" s="772"/>
      <c r="K88" s="424">
        <f>SUM(K82:K87)</f>
        <v>22000000</v>
      </c>
      <c r="L88" s="424">
        <f>SUM(L82:L87)</f>
        <v>802000000</v>
      </c>
      <c r="M88" s="425"/>
      <c r="N88" s="426"/>
    </row>
    <row r="89" spans="1:14" s="30" customFormat="1" ht="57.75" thickTop="1" x14ac:dyDescent="0.2">
      <c r="A89" s="766">
        <v>14</v>
      </c>
      <c r="B89" s="768" t="str">
        <f>'PI. MP. Avance'!G76</f>
        <v xml:space="preserve">Divulgación de los derechos de la mujeres , Valle del Cauca, occidente. </v>
      </c>
      <c r="C89" s="768" t="str">
        <f>VLOOKUP(MID(F89,1,11),MP,103,FALSE)</f>
        <v>10502 - MUJER COMO MOTOR DEL DESARROLLO</v>
      </c>
      <c r="D89" s="770" t="str">
        <f>VLOOKUP(MID(F89,1,11),MP,100,FALSE)</f>
        <v>MR1050201 - Implementar el 100% de las líneas de acción, con factores críticos, de la Política pública de Equidad de Género para las Mujeres Vallecaucanas (ordenanza 317 del 2010), al 2019.</v>
      </c>
      <c r="E89" s="768" t="str">
        <f>VLOOKUP(MID(F89,1,11),MP,104,FALSE)</f>
        <v>1050203 -  IGUALDAD DE GÉNERO</v>
      </c>
      <c r="F89" s="768" t="str">
        <f>'PI. MP. Avance'!B76&amp;" - "&amp;'PI. MP. Avance'!C76</f>
        <v>MP105020302 - Realizar anualmente un evento de reconocimiento y exhaltación a la labor de la Mujer Vallecaucana.  (Galardon a la Mujer Vallecaucana) ,durante el periodo de gobierno.</v>
      </c>
      <c r="G89" s="508" t="s">
        <v>5993</v>
      </c>
      <c r="H89" s="508" t="s">
        <v>6057</v>
      </c>
      <c r="I89" s="525">
        <v>3</v>
      </c>
      <c r="J89" s="513">
        <v>3</v>
      </c>
      <c r="K89" s="495">
        <v>25000000</v>
      </c>
      <c r="L89" s="509">
        <v>75000000</v>
      </c>
      <c r="M89" s="514" t="s">
        <v>6075</v>
      </c>
      <c r="N89" s="486" t="s">
        <v>5966</v>
      </c>
    </row>
    <row r="90" spans="1:14" s="30" customFormat="1" ht="68.25" customHeight="1" x14ac:dyDescent="0.2">
      <c r="A90" s="766"/>
      <c r="B90" s="768"/>
      <c r="C90" s="768"/>
      <c r="D90" s="768"/>
      <c r="E90" s="768"/>
      <c r="F90" s="768"/>
      <c r="G90" s="487"/>
      <c r="H90" s="487" t="s">
        <v>6058</v>
      </c>
      <c r="I90" s="526">
        <v>9</v>
      </c>
      <c r="J90" s="488">
        <v>9</v>
      </c>
      <c r="K90" s="488"/>
      <c r="L90" s="512">
        <v>127200000</v>
      </c>
      <c r="M90" s="488"/>
      <c r="N90" s="486" t="s">
        <v>5966</v>
      </c>
    </row>
    <row r="91" spans="1:14" s="30" customFormat="1" ht="21.75" customHeight="1" thickBot="1" x14ac:dyDescent="0.25">
      <c r="A91" s="766"/>
      <c r="B91" s="768"/>
      <c r="C91" s="768"/>
      <c r="D91" s="768"/>
      <c r="E91" s="768"/>
      <c r="F91" s="768"/>
      <c r="G91" s="487"/>
      <c r="H91" s="487"/>
      <c r="I91" s="526"/>
      <c r="J91" s="488"/>
      <c r="K91" s="488"/>
      <c r="L91" s="488"/>
      <c r="M91" s="488"/>
      <c r="N91" s="489"/>
    </row>
    <row r="92" spans="1:14" s="30" customFormat="1" ht="3.75" hidden="1" customHeight="1" thickBot="1" x14ac:dyDescent="0.25">
      <c r="A92" s="766"/>
      <c r="B92" s="768"/>
      <c r="C92" s="768"/>
      <c r="D92" s="768"/>
      <c r="E92" s="768"/>
      <c r="F92" s="768"/>
      <c r="G92" s="487"/>
      <c r="H92" s="487"/>
      <c r="I92" s="526"/>
      <c r="J92" s="488"/>
      <c r="K92" s="488"/>
      <c r="L92" s="488"/>
      <c r="M92" s="488"/>
      <c r="N92" s="489"/>
    </row>
    <row r="93" spans="1:14" s="30" customFormat="1" ht="24.75" hidden="1" customHeight="1" thickBot="1" x14ac:dyDescent="0.25">
      <c r="A93" s="767"/>
      <c r="B93" s="769"/>
      <c r="C93" s="769"/>
      <c r="D93" s="769"/>
      <c r="E93" s="769"/>
      <c r="F93" s="769"/>
      <c r="G93" s="487"/>
      <c r="H93" s="487"/>
      <c r="I93" s="526"/>
      <c r="J93" s="488"/>
      <c r="K93" s="488"/>
      <c r="L93" s="488"/>
      <c r="M93" s="488"/>
      <c r="N93" s="489"/>
    </row>
    <row r="94" spans="1:14" s="543" customFormat="1" ht="24.75" customHeight="1" thickBot="1" x14ac:dyDescent="0.25">
      <c r="A94" s="771" t="s">
        <v>5950</v>
      </c>
      <c r="B94" s="772"/>
      <c r="C94" s="772"/>
      <c r="D94" s="772"/>
      <c r="E94" s="772"/>
      <c r="F94" s="772"/>
      <c r="G94" s="772"/>
      <c r="H94" s="772"/>
      <c r="I94" s="772"/>
      <c r="J94" s="772"/>
      <c r="K94" s="424">
        <f>SUM(K89:K93)</f>
        <v>25000000</v>
      </c>
      <c r="L94" s="424">
        <f>SUM(L89:L93)</f>
        <v>202200000</v>
      </c>
      <c r="M94" s="425"/>
      <c r="N94" s="426"/>
    </row>
    <row r="95" spans="1:14" s="30" customFormat="1" ht="95.25" customHeight="1" thickTop="1" x14ac:dyDescent="0.2">
      <c r="A95" s="766">
        <v>15</v>
      </c>
      <c r="B95" s="768" t="str">
        <f>'PI. MP. Avance'!G81</f>
        <v xml:space="preserve">Divulgación de los derechos de la mujeres , Valle del Cauca, occidente. </v>
      </c>
      <c r="C95" s="768" t="str">
        <f>VLOOKUP(MID(F95,1,11),MP,103,FALSE)</f>
        <v>10502 - MUJER COMO MOTOR DEL DESARROLLO</v>
      </c>
      <c r="D95" s="770" t="str">
        <f>VLOOKUP(MID(F95,1,11),MP,100,FALSE)</f>
        <v>MR1050201 - Implementar el 100% de las líneas de acción, con factores críticos, de la Política pública de Equidad de Género para las Mujeres Vallecaucanas (ordenanza 317 del 2010), al 2019.</v>
      </c>
      <c r="E95" s="768" t="str">
        <f>VLOOKUP(MID(F95,1,11),MP,104,FALSE)</f>
        <v>1050203 -  IGUALDAD DE GÉNERO</v>
      </c>
      <c r="F95" s="768" t="str">
        <f>'PI. MP. Avance'!B81&amp;" - "&amp;'PI. MP. Avance'!C81</f>
        <v>MP105020303 - Realizar cuatro (4) Encuentros departamentales de saberes e intercambio de experiencias exitosas, que fomenten el liderazgo y la participación efectiva para la incidencia política de las mujeres en espacios de decisión, durante el periodo de Gobierno</v>
      </c>
      <c r="G95" s="508" t="s">
        <v>5995</v>
      </c>
      <c r="H95" s="508" t="s">
        <v>6032</v>
      </c>
      <c r="I95" s="525">
        <v>6</v>
      </c>
      <c r="J95" s="513">
        <v>6</v>
      </c>
      <c r="K95" s="495">
        <v>50000000</v>
      </c>
      <c r="L95" s="509">
        <v>101800000</v>
      </c>
      <c r="M95" s="514" t="s">
        <v>6093</v>
      </c>
      <c r="N95" s="486" t="s">
        <v>5966</v>
      </c>
    </row>
    <row r="96" spans="1:14" s="30" customFormat="1" ht="24.75" customHeight="1" x14ac:dyDescent="0.2">
      <c r="A96" s="766"/>
      <c r="B96" s="768"/>
      <c r="C96" s="768"/>
      <c r="D96" s="768"/>
      <c r="E96" s="768"/>
      <c r="F96" s="768"/>
      <c r="G96" s="487"/>
      <c r="H96" s="487"/>
      <c r="I96" s="526"/>
      <c r="J96" s="488"/>
      <c r="K96" s="488"/>
      <c r="L96" s="488"/>
      <c r="M96" s="488"/>
      <c r="N96" s="489"/>
    </row>
    <row r="97" spans="1:14" s="30" customFormat="1" ht="24.75" customHeight="1" x14ac:dyDescent="0.2">
      <c r="A97" s="766"/>
      <c r="B97" s="768"/>
      <c r="C97" s="768"/>
      <c r="D97" s="768"/>
      <c r="E97" s="768"/>
      <c r="F97" s="768"/>
      <c r="G97" s="487"/>
      <c r="H97" s="487"/>
      <c r="I97" s="526"/>
      <c r="J97" s="488"/>
      <c r="K97" s="488"/>
      <c r="L97" s="488"/>
      <c r="M97" s="488"/>
      <c r="N97" s="489"/>
    </row>
    <row r="98" spans="1:14" s="30" customFormat="1" ht="1.5" customHeight="1" thickBot="1" x14ac:dyDescent="0.25">
      <c r="A98" s="766"/>
      <c r="B98" s="768"/>
      <c r="C98" s="768"/>
      <c r="D98" s="768"/>
      <c r="E98" s="768"/>
      <c r="F98" s="768"/>
      <c r="G98" s="487"/>
      <c r="H98" s="487"/>
      <c r="I98" s="526"/>
      <c r="J98" s="488"/>
      <c r="K98" s="488"/>
      <c r="L98" s="488"/>
      <c r="M98" s="488"/>
      <c r="N98" s="489"/>
    </row>
    <row r="99" spans="1:14" s="30" customFormat="1" ht="24.75" hidden="1" customHeight="1" thickBot="1" x14ac:dyDescent="0.25">
      <c r="A99" s="767"/>
      <c r="B99" s="769"/>
      <c r="C99" s="769"/>
      <c r="D99" s="769"/>
      <c r="E99" s="769"/>
      <c r="F99" s="769"/>
      <c r="G99" s="487"/>
      <c r="H99" s="487"/>
      <c r="I99" s="526"/>
      <c r="J99" s="488"/>
      <c r="K99" s="488"/>
      <c r="L99" s="488"/>
      <c r="M99" s="488"/>
      <c r="N99" s="489"/>
    </row>
    <row r="100" spans="1:14" s="543" customFormat="1" ht="24.75" customHeight="1" thickBot="1" x14ac:dyDescent="0.25">
      <c r="A100" s="771" t="s">
        <v>5950</v>
      </c>
      <c r="B100" s="772"/>
      <c r="C100" s="772"/>
      <c r="D100" s="772"/>
      <c r="E100" s="772"/>
      <c r="F100" s="772"/>
      <c r="G100" s="772"/>
      <c r="H100" s="772"/>
      <c r="I100" s="772"/>
      <c r="J100" s="772"/>
      <c r="K100" s="424">
        <f>SUM(K95:K99)</f>
        <v>50000000</v>
      </c>
      <c r="L100" s="424">
        <f>SUM(L95:L99)</f>
        <v>101800000</v>
      </c>
      <c r="M100" s="425"/>
      <c r="N100" s="426"/>
    </row>
    <row r="101" spans="1:14" s="30" customFormat="1" ht="57.75" thickTop="1" x14ac:dyDescent="0.2">
      <c r="A101" s="766">
        <v>16</v>
      </c>
      <c r="B101" s="768" t="str">
        <f>'PI. MP. Avance'!G86</f>
        <v>Divulgación de los derechos de la mujeres , Valle del Cauca, occidente. N/P</v>
      </c>
      <c r="C101" s="768" t="str">
        <f>VLOOKUP(MID(F101,1,11),MP,103,FALSE)</f>
        <v>10502 - MUJER COMO MOTOR DEL DESARROLLO</v>
      </c>
      <c r="D101" s="770" t="str">
        <f>VLOOKUP(MID(F101,1,11),MP,100,FALSE)</f>
        <v>MR1050201 - Implementar el 100% de las líneas de acción, con factores críticos, de la Política pública de Equidad de Género para las Mujeres Vallecaucanas (ordenanza 317 del 2010), al 2019.</v>
      </c>
      <c r="E101" s="768" t="str">
        <f>VLOOKUP(MID(F101,1,11),MP,104,FALSE)</f>
        <v>1050203 -  IGUALDAD DE GÉNERO</v>
      </c>
      <c r="F101" s="768" t="str">
        <f>'PI. MP. Avance'!B86&amp;" - "&amp;'PI. MP. Avance'!C86</f>
        <v>MP105020304 - Desarrollar en los 42 entes territoriales, un programa de Formación   a Mujeres en el  uso de las TICs, durante el periodo de Gobierno.</v>
      </c>
      <c r="G101" s="508" t="s">
        <v>5996</v>
      </c>
      <c r="H101" s="508" t="s">
        <v>6059</v>
      </c>
      <c r="I101" s="525">
        <v>3</v>
      </c>
      <c r="J101" s="513">
        <v>3</v>
      </c>
      <c r="K101" s="495">
        <v>14000000</v>
      </c>
      <c r="L101" s="509">
        <v>14000000</v>
      </c>
      <c r="M101" s="514" t="s">
        <v>6073</v>
      </c>
      <c r="N101" s="486" t="s">
        <v>5966</v>
      </c>
    </row>
    <row r="102" spans="1:14" s="30" customFormat="1" ht="24.75" customHeight="1" x14ac:dyDescent="0.2">
      <c r="A102" s="766"/>
      <c r="B102" s="768"/>
      <c r="C102" s="768"/>
      <c r="D102" s="768"/>
      <c r="E102" s="768"/>
      <c r="F102" s="768"/>
      <c r="G102" s="487"/>
      <c r="H102" s="487"/>
      <c r="I102" s="526"/>
      <c r="J102" s="488"/>
      <c r="K102" s="488"/>
      <c r="L102" s="488"/>
      <c r="M102" s="488"/>
      <c r="N102" s="489"/>
    </row>
    <row r="103" spans="1:14" s="30" customFormat="1" ht="24.75" customHeight="1" x14ac:dyDescent="0.2">
      <c r="A103" s="766"/>
      <c r="B103" s="768"/>
      <c r="C103" s="768"/>
      <c r="D103" s="768"/>
      <c r="E103" s="768"/>
      <c r="F103" s="768"/>
      <c r="G103" s="487"/>
      <c r="H103" s="487"/>
      <c r="I103" s="526"/>
      <c r="J103" s="488"/>
      <c r="K103" s="488"/>
      <c r="L103" s="488"/>
      <c r="M103" s="488"/>
      <c r="N103" s="489"/>
    </row>
    <row r="104" spans="1:14" s="30" customFormat="1" ht="24" customHeight="1" thickBot="1" x14ac:dyDescent="0.25">
      <c r="A104" s="766"/>
      <c r="B104" s="768"/>
      <c r="C104" s="768"/>
      <c r="D104" s="768"/>
      <c r="E104" s="768"/>
      <c r="F104" s="768"/>
      <c r="G104" s="487"/>
      <c r="H104" s="487"/>
      <c r="I104" s="526"/>
      <c r="J104" s="488"/>
      <c r="K104" s="488"/>
      <c r="L104" s="488"/>
      <c r="M104" s="488"/>
      <c r="N104" s="489"/>
    </row>
    <row r="105" spans="1:14" s="30" customFormat="1" ht="24.75" hidden="1" customHeight="1" thickBot="1" x14ac:dyDescent="0.25">
      <c r="A105" s="767"/>
      <c r="B105" s="769"/>
      <c r="C105" s="769"/>
      <c r="D105" s="769"/>
      <c r="E105" s="769"/>
      <c r="F105" s="769"/>
      <c r="G105" s="487"/>
      <c r="H105" s="487"/>
      <c r="I105" s="526"/>
      <c r="J105" s="488"/>
      <c r="K105" s="488"/>
      <c r="L105" s="488"/>
      <c r="M105" s="488"/>
      <c r="N105" s="489"/>
    </row>
    <row r="106" spans="1:14" s="543" customFormat="1" ht="24.75" customHeight="1" thickBot="1" x14ac:dyDescent="0.25">
      <c r="A106" s="771" t="s">
        <v>5950</v>
      </c>
      <c r="B106" s="772"/>
      <c r="C106" s="772"/>
      <c r="D106" s="772"/>
      <c r="E106" s="772"/>
      <c r="F106" s="772"/>
      <c r="G106" s="772"/>
      <c r="H106" s="772"/>
      <c r="I106" s="772"/>
      <c r="J106" s="772"/>
      <c r="K106" s="424">
        <f>SUM(K101:K105)</f>
        <v>14000000</v>
      </c>
      <c r="L106" s="424">
        <f>SUM(L101:L105)</f>
        <v>14000000</v>
      </c>
      <c r="M106" s="425"/>
      <c r="N106" s="426"/>
    </row>
    <row r="107" spans="1:14" s="30" customFormat="1" ht="57.75" thickTop="1" x14ac:dyDescent="0.2">
      <c r="A107" s="766">
        <v>17</v>
      </c>
      <c r="B107" s="768" t="str">
        <f>'PI. MP. Avance'!G91</f>
        <v>Construcción de hogares de acogida en los municipios de Buenaventura y Jamundí, Valle del Cauca, Occidente. N/P</v>
      </c>
      <c r="C107" s="768" t="str">
        <f>VLOOKUP(MID(F107,1,11),MP,103,FALSE)</f>
        <v>10505 -  PLAN INTEGRAL DE DESARROLLO INDÍGENA</v>
      </c>
      <c r="D107" s="770" t="str">
        <f>VLOOKUP(MID(F107,1,11),MP,100,FALSE)</f>
        <v xml:space="preserve">MR1050501 - Implementar el Plan Integral de Desarrollo Indígena, enmarcado en la armonización del Plan de desarrollo departamental con los planes de salvaguarda de los pueblos indígenas del Valle del Cauca, durante el cuatrienio 2016-2019. </v>
      </c>
      <c r="E107" s="768" t="str">
        <f>VLOOKUP(MID(F107,1,11),MP,104,FALSE)</f>
        <v>1050503 - COMPONENTE TERRITORIAL Y MEDIO AMBIENTE Y PROPIEDAD INTELECTUAL.</v>
      </c>
      <c r="F107" s="768" t="str">
        <f>'PI. MP. Avance'!B91&amp;" - "&amp;'PI. MP. Avance'!C91</f>
        <v>MP105050305 - Acompañar en la construcción y puesta en marcha de los hogares de acogida en los municipios de Buenaventura y Jamundí (MESA DE CONCERTACION INDIGENA).</v>
      </c>
      <c r="G107" s="508" t="s">
        <v>5998</v>
      </c>
      <c r="H107" s="508"/>
      <c r="I107" s="497"/>
      <c r="J107" s="497"/>
      <c r="K107" s="497"/>
      <c r="L107" s="497"/>
      <c r="M107" s="497"/>
      <c r="N107" s="486" t="s">
        <v>5966</v>
      </c>
    </row>
    <row r="108" spans="1:14" s="30" customFormat="1" ht="24.75" customHeight="1" x14ac:dyDescent="0.2">
      <c r="A108" s="766"/>
      <c r="B108" s="768"/>
      <c r="C108" s="768"/>
      <c r="D108" s="768"/>
      <c r="E108" s="768"/>
      <c r="F108" s="768"/>
      <c r="G108" s="487"/>
      <c r="H108" s="487"/>
      <c r="I108" s="488"/>
      <c r="J108" s="488"/>
      <c r="K108" s="488"/>
      <c r="L108" s="488"/>
      <c r="M108" s="488"/>
      <c r="N108" s="489"/>
    </row>
    <row r="109" spans="1:14" s="30" customFormat="1" ht="24.75" customHeight="1" x14ac:dyDescent="0.2">
      <c r="A109" s="766"/>
      <c r="B109" s="768"/>
      <c r="C109" s="768"/>
      <c r="D109" s="768"/>
      <c r="E109" s="768"/>
      <c r="F109" s="768"/>
      <c r="G109" s="487"/>
      <c r="H109" s="487"/>
      <c r="I109" s="488"/>
      <c r="J109" s="488"/>
      <c r="K109" s="488"/>
      <c r="L109" s="488"/>
      <c r="M109" s="488"/>
      <c r="N109" s="489"/>
    </row>
    <row r="110" spans="1:14" s="30" customFormat="1" ht="24.75" customHeight="1" x14ac:dyDescent="0.2">
      <c r="A110" s="766"/>
      <c r="B110" s="768"/>
      <c r="C110" s="768"/>
      <c r="D110" s="768"/>
      <c r="E110" s="768"/>
      <c r="F110" s="768"/>
      <c r="G110" s="487"/>
      <c r="H110" s="487"/>
      <c r="I110" s="488"/>
      <c r="J110" s="488"/>
      <c r="K110" s="488"/>
      <c r="L110" s="488"/>
      <c r="M110" s="488"/>
      <c r="N110" s="489"/>
    </row>
    <row r="111" spans="1:14" s="30" customFormat="1" ht="33" customHeight="1" thickBot="1" x14ac:dyDescent="0.25">
      <c r="A111" s="767"/>
      <c r="B111" s="769"/>
      <c r="C111" s="769"/>
      <c r="D111" s="769"/>
      <c r="E111" s="769"/>
      <c r="F111" s="769"/>
      <c r="G111" s="487"/>
      <c r="H111" s="487"/>
      <c r="I111" s="488"/>
      <c r="J111" s="488"/>
      <c r="K111" s="488"/>
      <c r="L111" s="488"/>
      <c r="M111" s="488"/>
      <c r="N111" s="489"/>
    </row>
    <row r="112" spans="1:14" s="543" customFormat="1" ht="24.75" customHeight="1" thickBot="1" x14ac:dyDescent="0.25">
      <c r="A112" s="771" t="s">
        <v>5950</v>
      </c>
      <c r="B112" s="772"/>
      <c r="C112" s="772"/>
      <c r="D112" s="772"/>
      <c r="E112" s="772"/>
      <c r="F112" s="772"/>
      <c r="G112" s="772"/>
      <c r="H112" s="772"/>
      <c r="I112" s="772"/>
      <c r="J112" s="772"/>
      <c r="K112" s="424">
        <f>SUM(K107:K111)</f>
        <v>0</v>
      </c>
      <c r="L112" s="424">
        <f>SUM(L107:L111)</f>
        <v>0</v>
      </c>
      <c r="M112" s="425"/>
      <c r="N112" s="426"/>
    </row>
    <row r="113" spans="1:14" s="30" customFormat="1" ht="43.5" thickTop="1" x14ac:dyDescent="0.2">
      <c r="A113" s="766">
        <v>18</v>
      </c>
      <c r="B113" s="768" t="str">
        <f>'PI. MP. Avance'!G96</f>
        <v>Formación para el desarrollo y la participación de las mujeres indígenas del Valle del Cauca, Occidente.</v>
      </c>
      <c r="C113" s="768" t="str">
        <f>VLOOKUP(MID(F113,1,11),MP,103,FALSE)</f>
        <v>10505 -  PLAN INTEGRAL DE DESARROLLO INDÍGENA</v>
      </c>
      <c r="D113" s="770" t="str">
        <f>VLOOKUP(MID(F113,1,11),MP,100,FALSE)</f>
        <v xml:space="preserve">MR1050501 - Implementar el Plan Integral de Desarrollo Indígena, enmarcado en la armonización del Plan de desarrollo departamental con los planes de salvaguarda de los pueblos indígenas del Valle del Cauca, durante el cuatrienio 2016-2019. </v>
      </c>
      <c r="E113" s="768" t="str">
        <f>VLOOKUP(MID(F113,1,11),MP,104,FALSE)</f>
        <v>1050506 - COMPONENTE DE MUJER, FAMILIA Y ADULTO MAYOR</v>
      </c>
      <c r="F113" s="768" t="str">
        <f>'PI. MP. Avance'!B96&amp;" - "&amp;'PI. MP. Avance'!C96</f>
        <v>MP105050604 -  Realizar un evento de Capacitación en Derechos a las mujeres del Valle del Cauca, específica para mujeres indígenas (MESA DE CONCERTACIÓN INDIGENA).</v>
      </c>
      <c r="G113" s="508" t="s">
        <v>6000</v>
      </c>
      <c r="H113" s="508"/>
      <c r="I113" s="525"/>
      <c r="J113" s="513"/>
      <c r="K113" s="483"/>
      <c r="L113" s="483"/>
      <c r="M113" s="483"/>
      <c r="N113" s="486" t="s">
        <v>5966</v>
      </c>
    </row>
    <row r="114" spans="1:14" s="30" customFormat="1" ht="24.75" customHeight="1" x14ac:dyDescent="0.2">
      <c r="A114" s="766"/>
      <c r="B114" s="768"/>
      <c r="C114" s="768"/>
      <c r="D114" s="768"/>
      <c r="E114" s="768"/>
      <c r="F114" s="768"/>
      <c r="G114" s="487"/>
      <c r="H114" s="487"/>
      <c r="I114" s="526"/>
      <c r="J114" s="488"/>
      <c r="K114" s="488"/>
      <c r="L114" s="488"/>
      <c r="M114" s="488"/>
      <c r="N114" s="489"/>
    </row>
    <row r="115" spans="1:14" s="30" customFormat="1" ht="24.75" customHeight="1" x14ac:dyDescent="0.2">
      <c r="A115" s="766"/>
      <c r="B115" s="768"/>
      <c r="C115" s="768"/>
      <c r="D115" s="768"/>
      <c r="E115" s="768"/>
      <c r="F115" s="768"/>
      <c r="G115" s="487"/>
      <c r="H115" s="487"/>
      <c r="I115" s="526"/>
      <c r="J115" s="488"/>
      <c r="K115" s="488"/>
      <c r="L115" s="488"/>
      <c r="M115" s="488"/>
      <c r="N115" s="489"/>
    </row>
    <row r="116" spans="1:14" s="30" customFormat="1" ht="24.75" customHeight="1" x14ac:dyDescent="0.2">
      <c r="A116" s="766"/>
      <c r="B116" s="768"/>
      <c r="C116" s="768"/>
      <c r="D116" s="768"/>
      <c r="E116" s="768"/>
      <c r="F116" s="768"/>
      <c r="G116" s="487"/>
      <c r="H116" s="487"/>
      <c r="I116" s="526"/>
      <c r="J116" s="488"/>
      <c r="K116" s="488"/>
      <c r="L116" s="488"/>
      <c r="M116" s="488"/>
      <c r="N116" s="489"/>
    </row>
    <row r="117" spans="1:14" s="30" customFormat="1" ht="32.25" customHeight="1" thickBot="1" x14ac:dyDescent="0.25">
      <c r="A117" s="767"/>
      <c r="B117" s="769"/>
      <c r="C117" s="769"/>
      <c r="D117" s="769"/>
      <c r="E117" s="769"/>
      <c r="F117" s="769"/>
      <c r="G117" s="487"/>
      <c r="H117" s="487"/>
      <c r="I117" s="526"/>
      <c r="J117" s="488"/>
      <c r="K117" s="488"/>
      <c r="L117" s="488"/>
      <c r="M117" s="488"/>
      <c r="N117" s="489"/>
    </row>
    <row r="118" spans="1:14" s="543" customFormat="1" ht="24.75" customHeight="1" thickBot="1" x14ac:dyDescent="0.25">
      <c r="A118" s="771" t="s">
        <v>5950</v>
      </c>
      <c r="B118" s="772"/>
      <c r="C118" s="772"/>
      <c r="D118" s="772"/>
      <c r="E118" s="772"/>
      <c r="F118" s="772"/>
      <c r="G118" s="772"/>
      <c r="H118" s="772"/>
      <c r="I118" s="772"/>
      <c r="J118" s="772"/>
      <c r="K118" s="424">
        <f>SUM(K113:K117)</f>
        <v>0</v>
      </c>
      <c r="L118" s="424">
        <f>SUM(L113:L117)</f>
        <v>0</v>
      </c>
      <c r="M118" s="425"/>
      <c r="N118" s="426"/>
    </row>
    <row r="119" spans="1:14" s="30" customFormat="1" ht="43.5" thickTop="1" x14ac:dyDescent="0.2">
      <c r="A119" s="766">
        <v>19</v>
      </c>
      <c r="B119" s="768" t="str">
        <f>'PI. MP. Avance'!G101</f>
        <v>Formación para el desarrollo y la participación de las mujeres indígenas del Valle del Cauca, Occidente.</v>
      </c>
      <c r="C119" s="768" t="str">
        <f>VLOOKUP(MID(F119,1,11),MP,103,FALSE)</f>
        <v>10505 -  PLAN INTEGRAL DE DESARROLLO INDÍGENA</v>
      </c>
      <c r="D119" s="770" t="str">
        <f>VLOOKUP(MID(F119,1,11),MP,100,FALSE)</f>
        <v xml:space="preserve">MR1050501 - Implementar el Plan Integral de Desarrollo Indígena, enmarcado en la armonización del Plan de desarrollo departamental con los planes de salvaguarda de los pueblos indígenas del Valle del Cauca, durante el cuatrienio 2016-2019. </v>
      </c>
      <c r="E119" s="768" t="str">
        <f>VLOOKUP(MID(F119,1,11),MP,104,FALSE)</f>
        <v>1050506 - COMPONENTE DE MUJER, FAMILIA Y ADULTO MAYOR</v>
      </c>
      <c r="F119" s="768" t="str">
        <f>'PI. MP. Avance'!B101&amp;" - "&amp;'PI. MP. Avance'!C101</f>
        <v>MP105050605 - Empoderar al 100% de mujeres seleccionadas en la identificación, formulación y ejecución del Proyectos Productivos (MESA DE CONCERTACIÓN INDIGENA).</v>
      </c>
      <c r="G119" s="508" t="s">
        <v>6002</v>
      </c>
      <c r="H119" s="508"/>
      <c r="I119" s="483"/>
      <c r="J119" s="483"/>
      <c r="K119" s="483"/>
      <c r="L119" s="483"/>
      <c r="M119" s="483"/>
      <c r="N119" s="486" t="s">
        <v>5966</v>
      </c>
    </row>
    <row r="120" spans="1:14" s="30" customFormat="1" ht="24.75" customHeight="1" x14ac:dyDescent="0.2">
      <c r="A120" s="766"/>
      <c r="B120" s="768"/>
      <c r="C120" s="768"/>
      <c r="D120" s="768"/>
      <c r="E120" s="768"/>
      <c r="F120" s="768"/>
      <c r="G120" s="487"/>
      <c r="H120" s="487"/>
      <c r="I120" s="488"/>
      <c r="J120" s="488"/>
      <c r="K120" s="488"/>
      <c r="L120" s="488"/>
      <c r="M120" s="488"/>
      <c r="N120" s="489"/>
    </row>
    <row r="121" spans="1:14" s="30" customFormat="1" ht="24.75" customHeight="1" x14ac:dyDescent="0.2">
      <c r="A121" s="766"/>
      <c r="B121" s="768"/>
      <c r="C121" s="768"/>
      <c r="D121" s="768"/>
      <c r="E121" s="768"/>
      <c r="F121" s="768"/>
      <c r="G121" s="487"/>
      <c r="H121" s="487"/>
      <c r="I121" s="488"/>
      <c r="J121" s="488"/>
      <c r="K121" s="488"/>
      <c r="L121" s="488"/>
      <c r="M121" s="488"/>
      <c r="N121" s="489"/>
    </row>
    <row r="122" spans="1:14" s="30" customFormat="1" ht="24.75" customHeight="1" x14ac:dyDescent="0.2">
      <c r="A122" s="766"/>
      <c r="B122" s="768"/>
      <c r="C122" s="768"/>
      <c r="D122" s="768"/>
      <c r="E122" s="768"/>
      <c r="F122" s="768"/>
      <c r="G122" s="487"/>
      <c r="H122" s="487"/>
      <c r="I122" s="488"/>
      <c r="J122" s="488"/>
      <c r="K122" s="488"/>
      <c r="L122" s="488"/>
      <c r="M122" s="488"/>
      <c r="N122" s="489"/>
    </row>
    <row r="123" spans="1:14" s="30" customFormat="1" ht="31.5" customHeight="1" thickBot="1" x14ac:dyDescent="0.25">
      <c r="A123" s="767"/>
      <c r="B123" s="769"/>
      <c r="C123" s="769"/>
      <c r="D123" s="769"/>
      <c r="E123" s="769"/>
      <c r="F123" s="769"/>
      <c r="G123" s="487"/>
      <c r="H123" s="487"/>
      <c r="I123" s="488"/>
      <c r="J123" s="488"/>
      <c r="K123" s="488"/>
      <c r="L123" s="488"/>
      <c r="M123" s="488"/>
      <c r="N123" s="489"/>
    </row>
    <row r="124" spans="1:14" s="543" customFormat="1" ht="24.75" customHeight="1" thickBot="1" x14ac:dyDescent="0.25">
      <c r="A124" s="771" t="s">
        <v>5950</v>
      </c>
      <c r="B124" s="772"/>
      <c r="C124" s="772"/>
      <c r="D124" s="772"/>
      <c r="E124" s="772"/>
      <c r="F124" s="772"/>
      <c r="G124" s="772"/>
      <c r="H124" s="772"/>
      <c r="I124" s="772"/>
      <c r="J124" s="772"/>
      <c r="K124" s="424">
        <f>SUM(K119:K123)</f>
        <v>0</v>
      </c>
      <c r="L124" s="424">
        <f>SUM(L119:L123)</f>
        <v>0</v>
      </c>
      <c r="M124" s="425"/>
      <c r="N124" s="426"/>
    </row>
    <row r="125" spans="1:14" s="30" customFormat="1" ht="43.5" thickTop="1" x14ac:dyDescent="0.2">
      <c r="A125" s="766">
        <v>20</v>
      </c>
      <c r="B125" s="768" t="str">
        <f>'PI. MP. Avance'!G106</f>
        <v>Formación para el desarrollo y la participación de las mujeres indígenas del Valle del Cauca, Occidente. N/P</v>
      </c>
      <c r="C125" s="768" t="str">
        <f>VLOOKUP(MID(F125,1,11),MP,103,FALSE)</f>
        <v>10505 -  PLAN INTEGRAL DE DESARROLLO INDÍGENA</v>
      </c>
      <c r="D125" s="770" t="str">
        <f>VLOOKUP(MID(F125,1,11),MP,100,FALSE)</f>
        <v xml:space="preserve">MR1050501 - Implementar el Plan Integral de Desarrollo Indígena, enmarcado en la armonización del Plan de desarrollo departamental con los planes de salvaguarda de los pueblos indígenas del Valle del Cauca, durante el cuatrienio 2016-2019. </v>
      </c>
      <c r="E125" s="768" t="str">
        <f>VLOOKUP(MID(F125,1,11),MP,104,FALSE)</f>
        <v>1050506 - COMPONENTE DE MUJER, FAMILIA Y ADULTO MAYOR</v>
      </c>
      <c r="F125" s="768" t="str">
        <f>'PI. MP. Avance'!B106&amp;" - "&amp;'PI. MP. Avance'!C106</f>
        <v>MP105050606 - Socializar la Política Pública de Mujer al 100% de los municipios del Valle del Cauca (MESA CONCERTACION INDIGENA).</v>
      </c>
      <c r="G125" s="508" t="s">
        <v>6004</v>
      </c>
      <c r="H125" s="508"/>
      <c r="I125" s="525"/>
      <c r="J125" s="513"/>
      <c r="K125" s="483"/>
      <c r="L125" s="483"/>
      <c r="M125" s="483"/>
      <c r="N125" s="486" t="s">
        <v>5966</v>
      </c>
    </row>
    <row r="126" spans="1:14" s="30" customFormat="1" ht="24.75" customHeight="1" x14ac:dyDescent="0.2">
      <c r="A126" s="766"/>
      <c r="B126" s="768"/>
      <c r="C126" s="768"/>
      <c r="D126" s="768"/>
      <c r="E126" s="768"/>
      <c r="F126" s="768"/>
      <c r="G126" s="487"/>
      <c r="H126" s="487"/>
      <c r="I126" s="526"/>
      <c r="J126" s="488"/>
      <c r="K126" s="488"/>
      <c r="L126" s="488"/>
      <c r="M126" s="488"/>
      <c r="N126" s="489"/>
    </row>
    <row r="127" spans="1:14" s="30" customFormat="1" ht="24.75" customHeight="1" x14ac:dyDescent="0.2">
      <c r="A127" s="766"/>
      <c r="B127" s="768"/>
      <c r="C127" s="768"/>
      <c r="D127" s="768"/>
      <c r="E127" s="768"/>
      <c r="F127" s="768"/>
      <c r="G127" s="487"/>
      <c r="H127" s="487"/>
      <c r="I127" s="526"/>
      <c r="J127" s="488"/>
      <c r="K127" s="488"/>
      <c r="L127" s="488"/>
      <c r="M127" s="488"/>
      <c r="N127" s="489"/>
    </row>
    <row r="128" spans="1:14" s="30" customFormat="1" ht="24.75" customHeight="1" x14ac:dyDescent="0.2">
      <c r="A128" s="766"/>
      <c r="B128" s="768"/>
      <c r="C128" s="768"/>
      <c r="D128" s="768"/>
      <c r="E128" s="768"/>
      <c r="F128" s="768"/>
      <c r="G128" s="487"/>
      <c r="H128" s="487"/>
      <c r="I128" s="526"/>
      <c r="J128" s="488"/>
      <c r="K128" s="488"/>
      <c r="L128" s="488"/>
      <c r="M128" s="488"/>
      <c r="N128" s="489"/>
    </row>
    <row r="129" spans="1:14" s="30" customFormat="1" ht="24.75" customHeight="1" thickBot="1" x14ac:dyDescent="0.25">
      <c r="A129" s="767"/>
      <c r="B129" s="769"/>
      <c r="C129" s="769"/>
      <c r="D129" s="769"/>
      <c r="E129" s="769"/>
      <c r="F129" s="769"/>
      <c r="G129" s="487"/>
      <c r="H129" s="487"/>
      <c r="I129" s="526"/>
      <c r="J129" s="488"/>
      <c r="K129" s="488"/>
      <c r="L129" s="488"/>
      <c r="M129" s="488"/>
      <c r="N129" s="489"/>
    </row>
    <row r="130" spans="1:14" s="543" customFormat="1" ht="24.75" customHeight="1" thickBot="1" x14ac:dyDescent="0.25">
      <c r="A130" s="771" t="s">
        <v>5950</v>
      </c>
      <c r="B130" s="772"/>
      <c r="C130" s="772"/>
      <c r="D130" s="772"/>
      <c r="E130" s="772"/>
      <c r="F130" s="772"/>
      <c r="G130" s="772"/>
      <c r="H130" s="772"/>
      <c r="I130" s="772"/>
      <c r="J130" s="772"/>
      <c r="K130" s="424">
        <f>SUM(K125:K129)</f>
        <v>0</v>
      </c>
      <c r="L130" s="424">
        <f>SUM(L125:L129)</f>
        <v>0</v>
      </c>
      <c r="M130" s="425"/>
      <c r="N130" s="426"/>
    </row>
    <row r="131" spans="1:14" s="30" customFormat="1" ht="43.5" thickTop="1" x14ac:dyDescent="0.2">
      <c r="A131" s="766">
        <v>21</v>
      </c>
      <c r="B131" s="768" t="str">
        <f>'PI. MP. Avance'!G111</f>
        <v>Formación para el desarrollo y la participación de las mujeres indígenas del Valle del Cauca, Occidente.</v>
      </c>
      <c r="C131" s="768" t="str">
        <f>VLOOKUP(MID(F131,1,11),MP,103,FALSE)</f>
        <v>10505 -  PLAN INTEGRAL DE DESARROLLO INDÍGENA</v>
      </c>
      <c r="D131" s="770" t="str">
        <f>VLOOKUP(MID(F131,1,11),MP,100,FALSE)</f>
        <v xml:space="preserve">MR1050501 - Implementar el Plan Integral de Desarrollo Indígena, enmarcado en la armonización del Plan de desarrollo departamental con los planes de salvaguarda de los pueblos indígenas del Valle del Cauca, durante el cuatrienio 2016-2019. </v>
      </c>
      <c r="E131" s="768" t="str">
        <f>VLOOKUP(MID(F131,1,11),MP,104,FALSE)</f>
        <v>1050506 - COMPONENTE DE MUJER, FAMILIA Y ADULTO MAYOR</v>
      </c>
      <c r="F131" s="768" t="str">
        <f>'PI. MP. Avance'!B111&amp;" - "&amp;'PI. MP. Avance'!C111</f>
        <v>MP105050607 - Conformar Red de mujeres indígenas para ser protagonistas de paz.</v>
      </c>
      <c r="G131" s="508" t="s">
        <v>6006</v>
      </c>
      <c r="H131" s="508"/>
      <c r="I131" s="497"/>
      <c r="J131" s="497"/>
      <c r="K131" s="497"/>
      <c r="L131" s="497"/>
      <c r="M131" s="497"/>
      <c r="N131" s="486" t="s">
        <v>5966</v>
      </c>
    </row>
    <row r="132" spans="1:14" s="30" customFormat="1" ht="24.75" customHeight="1" x14ac:dyDescent="0.2">
      <c r="A132" s="766"/>
      <c r="B132" s="768"/>
      <c r="C132" s="768"/>
      <c r="D132" s="768"/>
      <c r="E132" s="768"/>
      <c r="F132" s="768"/>
      <c r="G132" s="487"/>
      <c r="H132" s="487"/>
      <c r="I132" s="488"/>
      <c r="J132" s="488"/>
      <c r="K132" s="488"/>
      <c r="L132" s="488"/>
      <c r="M132" s="488"/>
      <c r="N132" s="489"/>
    </row>
    <row r="133" spans="1:14" s="30" customFormat="1" ht="24.75" customHeight="1" x14ac:dyDescent="0.2">
      <c r="A133" s="766"/>
      <c r="B133" s="768"/>
      <c r="C133" s="768"/>
      <c r="D133" s="768"/>
      <c r="E133" s="768"/>
      <c r="F133" s="768"/>
      <c r="G133" s="487"/>
      <c r="H133" s="487"/>
      <c r="I133" s="488"/>
      <c r="J133" s="488"/>
      <c r="K133" s="488"/>
      <c r="L133" s="488"/>
      <c r="M133" s="488"/>
      <c r="N133" s="489"/>
    </row>
    <row r="134" spans="1:14" s="30" customFormat="1" ht="24.75" customHeight="1" x14ac:dyDescent="0.2">
      <c r="A134" s="766"/>
      <c r="B134" s="768"/>
      <c r="C134" s="768"/>
      <c r="D134" s="768"/>
      <c r="E134" s="768"/>
      <c r="F134" s="768"/>
      <c r="G134" s="487"/>
      <c r="H134" s="487"/>
      <c r="I134" s="488"/>
      <c r="J134" s="488"/>
      <c r="K134" s="488"/>
      <c r="L134" s="488"/>
      <c r="M134" s="488"/>
      <c r="N134" s="489"/>
    </row>
    <row r="135" spans="1:14" s="30" customFormat="1" ht="33" customHeight="1" thickBot="1" x14ac:dyDescent="0.25">
      <c r="A135" s="767"/>
      <c r="B135" s="769"/>
      <c r="C135" s="769"/>
      <c r="D135" s="769"/>
      <c r="E135" s="769"/>
      <c r="F135" s="769"/>
      <c r="G135" s="487"/>
      <c r="H135" s="487"/>
      <c r="I135" s="488"/>
      <c r="J135" s="488"/>
      <c r="K135" s="488"/>
      <c r="L135" s="488"/>
      <c r="M135" s="488"/>
      <c r="N135" s="489"/>
    </row>
    <row r="136" spans="1:14" s="543" customFormat="1" ht="24.75" customHeight="1" thickBot="1" x14ac:dyDescent="0.25">
      <c r="A136" s="771" t="s">
        <v>5950</v>
      </c>
      <c r="B136" s="772"/>
      <c r="C136" s="772"/>
      <c r="D136" s="772"/>
      <c r="E136" s="772"/>
      <c r="F136" s="772"/>
      <c r="G136" s="772"/>
      <c r="H136" s="772"/>
      <c r="I136" s="772"/>
      <c r="J136" s="772"/>
      <c r="K136" s="424">
        <f>SUM(K131:K135)</f>
        <v>0</v>
      </c>
      <c r="L136" s="424">
        <f>SUM(L131:L135)</f>
        <v>0</v>
      </c>
      <c r="M136" s="425"/>
      <c r="N136" s="426"/>
    </row>
    <row r="137" spans="1:14" s="30" customFormat="1" ht="43.5" thickTop="1" x14ac:dyDescent="0.2">
      <c r="A137" s="766">
        <v>22</v>
      </c>
      <c r="B137" s="768" t="str">
        <f>'PI. MP. Avance'!G116</f>
        <v>Formación para el desarrollo y la participación de las mujeres indígenas del Valle del Cauca, Occidente.</v>
      </c>
      <c r="C137" s="768" t="str">
        <f>VLOOKUP(MID(F137,1,11),MP,103,FALSE)</f>
        <v>10505 -  PLAN INTEGRAL DE DESARROLLO INDÍGENA</v>
      </c>
      <c r="D137" s="770" t="str">
        <f>VLOOKUP(MID(F137,1,11),MP,100,FALSE)</f>
        <v xml:space="preserve">MR1050501 - Implementar el Plan Integral de Desarrollo Indígena, enmarcado en la armonización del Plan de desarrollo departamental con los planes de salvaguarda de los pueblos indígenas del Valle del Cauca, durante el cuatrienio 2016-2019. </v>
      </c>
      <c r="E137" s="768" t="str">
        <f>VLOOKUP(MID(F137,1,11),MP,104,FALSE)</f>
        <v>1050506 - COMPONENTE DE MUJER, FAMILIA Y ADULTO MAYOR</v>
      </c>
      <c r="F137" s="768" t="str">
        <f>'PI. MP. Avance'!B116&amp;" - "&amp;'PI. MP. Avance'!C116</f>
        <v xml:space="preserve">MP105050608 - Realizar Dos encuentros de mujeres forjadoras de paz, incluyendo las mujeres indígenas. </v>
      </c>
      <c r="G137" s="508" t="s">
        <v>6008</v>
      </c>
      <c r="H137" s="508"/>
      <c r="I137" s="483"/>
      <c r="J137" s="483"/>
      <c r="K137" s="483"/>
      <c r="L137" s="483"/>
      <c r="M137" s="483"/>
      <c r="N137" s="486" t="s">
        <v>5966</v>
      </c>
    </row>
    <row r="138" spans="1:14" s="30" customFormat="1" ht="24.75" customHeight="1" x14ac:dyDescent="0.2">
      <c r="A138" s="766"/>
      <c r="B138" s="768"/>
      <c r="C138" s="768"/>
      <c r="D138" s="768"/>
      <c r="E138" s="768"/>
      <c r="F138" s="768"/>
      <c r="G138" s="487"/>
      <c r="H138" s="487"/>
      <c r="I138" s="488"/>
      <c r="J138" s="488"/>
      <c r="K138" s="488"/>
      <c r="L138" s="488"/>
      <c r="M138" s="488"/>
      <c r="N138" s="489"/>
    </row>
    <row r="139" spans="1:14" s="30" customFormat="1" ht="24.75" customHeight="1" x14ac:dyDescent="0.2">
      <c r="A139" s="766"/>
      <c r="B139" s="768"/>
      <c r="C139" s="768"/>
      <c r="D139" s="768"/>
      <c r="E139" s="768"/>
      <c r="F139" s="768"/>
      <c r="G139" s="487"/>
      <c r="H139" s="487"/>
      <c r="I139" s="488"/>
      <c r="J139" s="488"/>
      <c r="K139" s="488"/>
      <c r="L139" s="488"/>
      <c r="M139" s="488"/>
      <c r="N139" s="489"/>
    </row>
    <row r="140" spans="1:14" s="30" customFormat="1" ht="24.75" customHeight="1" x14ac:dyDescent="0.2">
      <c r="A140" s="766"/>
      <c r="B140" s="768"/>
      <c r="C140" s="768"/>
      <c r="D140" s="768"/>
      <c r="E140" s="768"/>
      <c r="F140" s="768"/>
      <c r="G140" s="487"/>
      <c r="H140" s="487"/>
      <c r="I140" s="488"/>
      <c r="J140" s="488"/>
      <c r="K140" s="488"/>
      <c r="L140" s="488"/>
      <c r="M140" s="488"/>
      <c r="N140" s="489"/>
    </row>
    <row r="141" spans="1:14" s="30" customFormat="1" ht="24.75" customHeight="1" thickBot="1" x14ac:dyDescent="0.25">
      <c r="A141" s="767"/>
      <c r="B141" s="769"/>
      <c r="C141" s="769"/>
      <c r="D141" s="769"/>
      <c r="E141" s="769"/>
      <c r="F141" s="769"/>
      <c r="G141" s="487"/>
      <c r="H141" s="487"/>
      <c r="I141" s="488"/>
      <c r="J141" s="488"/>
      <c r="K141" s="488"/>
      <c r="L141" s="488"/>
      <c r="M141" s="488"/>
      <c r="N141" s="489"/>
    </row>
    <row r="142" spans="1:14" s="543" customFormat="1" ht="24.75" customHeight="1" thickBot="1" x14ac:dyDescent="0.25">
      <c r="A142" s="771" t="s">
        <v>5950</v>
      </c>
      <c r="B142" s="772"/>
      <c r="C142" s="772"/>
      <c r="D142" s="772"/>
      <c r="E142" s="772"/>
      <c r="F142" s="772"/>
      <c r="G142" s="772"/>
      <c r="H142" s="772"/>
      <c r="I142" s="772"/>
      <c r="J142" s="772"/>
      <c r="K142" s="424">
        <f>SUM(K137:K141)</f>
        <v>0</v>
      </c>
      <c r="L142" s="424">
        <f>SUM(L137:L141)</f>
        <v>0</v>
      </c>
      <c r="M142" s="425"/>
      <c r="N142" s="426"/>
    </row>
    <row r="143" spans="1:14" s="30" customFormat="1" ht="43.5" thickTop="1" x14ac:dyDescent="0.2">
      <c r="A143" s="766">
        <v>23</v>
      </c>
      <c r="B143" s="768" t="str">
        <f>'PI. MP. Avance'!G121</f>
        <v>Formación para el desarrollo y la participación de las mujeres indígenas del Valle del Cauca, Occidente. N/P</v>
      </c>
      <c r="C143" s="768" t="str">
        <f>VLOOKUP(MID(F143,1,11),MP,103,FALSE)</f>
        <v>10505 -  PLAN INTEGRAL DE DESARROLLO INDÍGENA</v>
      </c>
      <c r="D143" s="770" t="str">
        <f>VLOOKUP(MID(F143,1,11),MP,100,FALSE)</f>
        <v xml:space="preserve">MR1050501 - Implementar el Plan Integral de Desarrollo Indígena, enmarcado en la armonización del Plan de desarrollo departamental con los planes de salvaguarda de los pueblos indígenas del Valle del Cauca, durante el cuatrienio 2016-2019. </v>
      </c>
      <c r="E143" s="768" t="str">
        <f>VLOOKUP(MID(F143,1,11),MP,104,FALSE)</f>
        <v>1050506 - COMPONENTE DE MUJER, FAMILIA Y ADULTO MAYOR</v>
      </c>
      <c r="F143" s="768" t="str">
        <f>'PI. MP. Avance'!B121&amp;" - "&amp;'PI. MP. Avance'!C121</f>
        <v>MP105050609 - Creación de 42 enlaces de género en los municipios (MESA DE CONCERTACIÓN INDIGENA).</v>
      </c>
      <c r="G143" s="508" t="s">
        <v>6022</v>
      </c>
      <c r="H143" s="508"/>
      <c r="I143" s="525"/>
      <c r="J143" s="513"/>
      <c r="K143" s="483"/>
      <c r="L143" s="483"/>
      <c r="M143" s="483"/>
      <c r="N143" s="486" t="s">
        <v>5966</v>
      </c>
    </row>
    <row r="144" spans="1:14" s="30" customFormat="1" ht="24.75" customHeight="1" x14ac:dyDescent="0.2">
      <c r="A144" s="766"/>
      <c r="B144" s="768"/>
      <c r="C144" s="768"/>
      <c r="D144" s="768"/>
      <c r="E144" s="768"/>
      <c r="F144" s="768"/>
      <c r="G144" s="487"/>
      <c r="H144" s="487"/>
      <c r="I144" s="526"/>
      <c r="J144" s="488"/>
      <c r="K144" s="488"/>
      <c r="L144" s="488"/>
      <c r="M144" s="488"/>
      <c r="N144" s="489"/>
    </row>
    <row r="145" spans="1:14" s="30" customFormat="1" ht="24.75" customHeight="1" x14ac:dyDescent="0.2">
      <c r="A145" s="766"/>
      <c r="B145" s="768"/>
      <c r="C145" s="768"/>
      <c r="D145" s="768"/>
      <c r="E145" s="768"/>
      <c r="F145" s="768"/>
      <c r="G145" s="487"/>
      <c r="H145" s="487"/>
      <c r="I145" s="526"/>
      <c r="J145" s="488"/>
      <c r="K145" s="488"/>
      <c r="L145" s="488"/>
      <c r="M145" s="488"/>
      <c r="N145" s="489"/>
    </row>
    <row r="146" spans="1:14" s="30" customFormat="1" ht="24.75" customHeight="1" x14ac:dyDescent="0.2">
      <c r="A146" s="766"/>
      <c r="B146" s="768"/>
      <c r="C146" s="768"/>
      <c r="D146" s="768"/>
      <c r="E146" s="768"/>
      <c r="F146" s="768"/>
      <c r="G146" s="487"/>
      <c r="H146" s="487"/>
      <c r="I146" s="526"/>
      <c r="J146" s="488"/>
      <c r="K146" s="488"/>
      <c r="L146" s="488"/>
      <c r="M146" s="488"/>
      <c r="N146" s="489"/>
    </row>
    <row r="147" spans="1:14" s="30" customFormat="1" ht="24.75" customHeight="1" thickBot="1" x14ac:dyDescent="0.25">
      <c r="A147" s="767"/>
      <c r="B147" s="769"/>
      <c r="C147" s="769"/>
      <c r="D147" s="769"/>
      <c r="E147" s="769"/>
      <c r="F147" s="769"/>
      <c r="G147" s="487"/>
      <c r="H147" s="487"/>
      <c r="I147" s="526"/>
      <c r="J147" s="488"/>
      <c r="K147" s="488"/>
      <c r="L147" s="488"/>
      <c r="M147" s="488"/>
      <c r="N147" s="489"/>
    </row>
    <row r="148" spans="1:14" s="543" customFormat="1" ht="24.75" customHeight="1" thickBot="1" x14ac:dyDescent="0.25">
      <c r="A148" s="771" t="s">
        <v>5950</v>
      </c>
      <c r="B148" s="772"/>
      <c r="C148" s="772"/>
      <c r="D148" s="772"/>
      <c r="E148" s="772"/>
      <c r="F148" s="772"/>
      <c r="G148" s="772"/>
      <c r="H148" s="772"/>
      <c r="I148" s="772"/>
      <c r="J148" s="772"/>
      <c r="K148" s="424">
        <f>SUM(K143:K147)</f>
        <v>0</v>
      </c>
      <c r="L148" s="424">
        <f>SUM(L143:L147)</f>
        <v>0</v>
      </c>
      <c r="M148" s="425"/>
      <c r="N148" s="426"/>
    </row>
    <row r="149" spans="1:14" s="30" customFormat="1" ht="102" customHeight="1" thickTop="1" x14ac:dyDescent="0.2">
      <c r="A149" s="766">
        <v>24</v>
      </c>
      <c r="B149" s="768" t="str">
        <f>'PI. MP. Avance'!G126</f>
        <v xml:space="preserve">Apoyo al empoderamiento económico de mujer y LGBTI en el Valle del Cauca. </v>
      </c>
      <c r="C149" s="768" t="str">
        <f>VLOOKUP(MID(F149,1,11),MP,103,FALSE)</f>
        <v>10508 - INCLUSIÓN ECONÓMICA PARA LA EQUIDAD</v>
      </c>
      <c r="D149" s="770" t="str">
        <f>VLOOKUP(MID(F149,1,11),MP,100,FALSE)</f>
        <v>MR1050801 - Implementar Un plan de economía incluyente para población vulnerable en el Departamento durante el período de gobierno.</v>
      </c>
      <c r="E149" s="768" t="str">
        <f>VLOOKUP(MID(F149,1,11),MP,104,FALSE)</f>
        <v xml:space="preserve">1050801 - EMPODERAMIENTO ECONÓMICO PARA LA INCLUSIÓN SOCIAL </v>
      </c>
      <c r="F149" s="768" t="str">
        <f>'PI. MP. Avance'!B126&amp;" - "&amp;'PI. MP. Avance'!C126</f>
        <v>MP105080103 - Desarrollar en 20 municipios del departamento, un programa de fortalecimiento de iniciativas productivas a mujeres urbanas y población LGTBI, durante el período de gobierno.</v>
      </c>
      <c r="G149" s="545" t="s">
        <v>6010</v>
      </c>
      <c r="H149" s="545" t="s">
        <v>6060</v>
      </c>
      <c r="I149" s="597">
        <v>12</v>
      </c>
      <c r="J149" s="598">
        <v>12</v>
      </c>
      <c r="K149" s="599">
        <v>100000000</v>
      </c>
      <c r="L149" s="599" t="s">
        <v>6107</v>
      </c>
      <c r="M149" s="549" t="s">
        <v>6094</v>
      </c>
      <c r="N149" s="550" t="s">
        <v>5966</v>
      </c>
    </row>
    <row r="150" spans="1:14" s="30" customFormat="1" ht="39" customHeight="1" x14ac:dyDescent="0.2">
      <c r="A150" s="766"/>
      <c r="B150" s="768"/>
      <c r="C150" s="768"/>
      <c r="D150" s="768"/>
      <c r="E150" s="768"/>
      <c r="F150" s="768"/>
      <c r="G150" s="551"/>
      <c r="H150" s="551" t="s">
        <v>6061</v>
      </c>
      <c r="I150" s="600">
        <v>3</v>
      </c>
      <c r="J150" s="600">
        <v>3</v>
      </c>
      <c r="K150" s="600">
        <v>0</v>
      </c>
      <c r="L150" s="601">
        <v>150000000</v>
      </c>
      <c r="M150" s="602" t="s">
        <v>6095</v>
      </c>
      <c r="N150" s="486" t="s">
        <v>5966</v>
      </c>
    </row>
    <row r="151" spans="1:14" s="30" customFormat="1" ht="12" customHeight="1" thickBot="1" x14ac:dyDescent="0.25">
      <c r="A151" s="766"/>
      <c r="B151" s="768"/>
      <c r="C151" s="768"/>
      <c r="D151" s="768"/>
      <c r="E151" s="768"/>
      <c r="F151" s="768"/>
      <c r="G151" s="551"/>
      <c r="H151" s="551"/>
      <c r="I151" s="552"/>
      <c r="J151" s="551"/>
      <c r="K151" s="551"/>
      <c r="L151" s="551"/>
      <c r="M151" s="551"/>
      <c r="N151" s="553"/>
    </row>
    <row r="152" spans="1:14" s="30" customFormat="1" ht="24.75" hidden="1" customHeight="1" thickBot="1" x14ac:dyDescent="0.25">
      <c r="A152" s="766"/>
      <c r="B152" s="768"/>
      <c r="C152" s="768"/>
      <c r="D152" s="768"/>
      <c r="E152" s="768"/>
      <c r="F152" s="768"/>
      <c r="G152" s="551"/>
      <c r="H152" s="551"/>
      <c r="I152" s="552"/>
      <c r="J152" s="551"/>
      <c r="K152" s="551"/>
      <c r="L152" s="551"/>
      <c r="M152" s="551"/>
      <c r="N152" s="553"/>
    </row>
    <row r="153" spans="1:14" s="30" customFormat="1" ht="12" hidden="1" customHeight="1" thickBot="1" x14ac:dyDescent="0.25">
      <c r="A153" s="767"/>
      <c r="B153" s="769"/>
      <c r="C153" s="769"/>
      <c r="D153" s="769"/>
      <c r="E153" s="769"/>
      <c r="F153" s="769"/>
      <c r="G153" s="551"/>
      <c r="H153" s="551"/>
      <c r="I153" s="552"/>
      <c r="J153" s="551"/>
      <c r="K153" s="551"/>
      <c r="L153" s="551"/>
      <c r="M153" s="551"/>
      <c r="N153" s="553"/>
    </row>
    <row r="154" spans="1:14" s="543" customFormat="1" ht="24.75" customHeight="1" thickBot="1" x14ac:dyDescent="0.25">
      <c r="A154" s="771" t="s">
        <v>5950</v>
      </c>
      <c r="B154" s="772"/>
      <c r="C154" s="772"/>
      <c r="D154" s="772"/>
      <c r="E154" s="772"/>
      <c r="F154" s="772"/>
      <c r="G154" s="772"/>
      <c r="H154" s="772"/>
      <c r="I154" s="772"/>
      <c r="J154" s="772"/>
      <c r="K154" s="424">
        <f>SUM(K149:K153)</f>
        <v>100000000</v>
      </c>
      <c r="L154" s="424">
        <f>SUM(L149:L153)</f>
        <v>150000000</v>
      </c>
      <c r="M154" s="425"/>
      <c r="N154" s="426"/>
    </row>
    <row r="155" spans="1:14" s="30" customFormat="1" ht="129" thickTop="1" x14ac:dyDescent="0.2">
      <c r="A155" s="766">
        <v>25</v>
      </c>
      <c r="B155" s="768" t="str">
        <f>'PI. MP. Avance'!G131</f>
        <v xml:space="preserve">Apoyo al empoderamiento económico de mujer y LGBTI en el Valle del Cauca. </v>
      </c>
      <c r="C155" s="768" t="str">
        <f>VLOOKUP(MID(F155,1,11),MP,103,FALSE)</f>
        <v>10508 - INCLUSIÓN ECONÓMICA PARA LA EQUIDAD</v>
      </c>
      <c r="D155" s="773" t="str">
        <f>VLOOKUP(MID(F155,1,11),MP,100,FALSE)</f>
        <v>MR1050801 - Implementar Un plan de economía incluyente para población vulnerable en el Departamento durante el período de gobierno.</v>
      </c>
      <c r="E155" s="768" t="str">
        <f>VLOOKUP(MID(F155,1,11),MP,104,FALSE)</f>
        <v xml:space="preserve">1050801 - EMPODERAMIENTO ECONÓMICO PARA LA INCLUSIÓN SOCIAL </v>
      </c>
      <c r="F155" s="768" t="str">
        <f>'PI. MP. Avance'!B131&amp;" - "&amp;'PI. MP. Avance'!C131</f>
        <v>MP105080104 - Impulsar el sello de Equidad laboral EQUIPARES, como una estrategía departamental para la inclusión laboral de las Mujeres Vallecaucanas, en el periodo de gobierno.</v>
      </c>
      <c r="G155" s="545" t="s">
        <v>6012</v>
      </c>
      <c r="H155" s="545" t="s">
        <v>6013</v>
      </c>
      <c r="I155" s="592">
        <v>12</v>
      </c>
      <c r="J155" s="593">
        <v>12</v>
      </c>
      <c r="K155" s="599">
        <v>12000000</v>
      </c>
      <c r="L155" s="599">
        <v>42000000</v>
      </c>
      <c r="M155" s="549" t="s">
        <v>6096</v>
      </c>
      <c r="N155" s="550" t="s">
        <v>5966</v>
      </c>
    </row>
    <row r="156" spans="1:14" s="30" customFormat="1" ht="24.75" customHeight="1" x14ac:dyDescent="0.2">
      <c r="A156" s="766"/>
      <c r="B156" s="768"/>
      <c r="C156" s="768"/>
      <c r="D156" s="774"/>
      <c r="E156" s="768"/>
      <c r="F156" s="768"/>
      <c r="G156" s="551"/>
      <c r="H156" s="551"/>
      <c r="I156" s="552"/>
      <c r="J156" s="551"/>
      <c r="K156" s="551"/>
      <c r="L156" s="551"/>
      <c r="M156" s="551"/>
      <c r="N156" s="553"/>
    </row>
    <row r="157" spans="1:14" s="30" customFormat="1" ht="1.5" customHeight="1" thickBot="1" x14ac:dyDescent="0.25">
      <c r="A157" s="766"/>
      <c r="B157" s="768"/>
      <c r="C157" s="768"/>
      <c r="D157" s="774"/>
      <c r="E157" s="768"/>
      <c r="F157" s="768"/>
      <c r="G157" s="551"/>
      <c r="H157" s="551"/>
      <c r="I157" s="552"/>
      <c r="J157" s="551"/>
      <c r="K157" s="551"/>
      <c r="L157" s="551"/>
      <c r="M157" s="551"/>
      <c r="N157" s="553"/>
    </row>
    <row r="158" spans="1:14" s="30" customFormat="1" ht="24.75" hidden="1" customHeight="1" thickBot="1" x14ac:dyDescent="0.25">
      <c r="A158" s="766"/>
      <c r="B158" s="768"/>
      <c r="C158" s="768"/>
      <c r="D158" s="774"/>
      <c r="E158" s="768"/>
      <c r="F158" s="768"/>
      <c r="G158" s="551"/>
      <c r="H158" s="551"/>
      <c r="I158" s="552"/>
      <c r="J158" s="551"/>
      <c r="K158" s="551"/>
      <c r="L158" s="551"/>
      <c r="M158" s="551"/>
      <c r="N158" s="553"/>
    </row>
    <row r="159" spans="1:14" s="30" customFormat="1" ht="24.75" hidden="1" customHeight="1" thickBot="1" x14ac:dyDescent="0.25">
      <c r="A159" s="767"/>
      <c r="B159" s="769"/>
      <c r="C159" s="769"/>
      <c r="D159" s="775"/>
      <c r="E159" s="769"/>
      <c r="F159" s="769"/>
      <c r="G159" s="551"/>
      <c r="H159" s="551"/>
      <c r="I159" s="552"/>
      <c r="J159" s="551"/>
      <c r="K159" s="551"/>
      <c r="L159" s="551"/>
      <c r="M159" s="551"/>
      <c r="N159" s="553"/>
    </row>
    <row r="160" spans="1:14" s="543" customFormat="1" ht="24.75" customHeight="1" thickBot="1" x14ac:dyDescent="0.25">
      <c r="A160" s="771" t="s">
        <v>5950</v>
      </c>
      <c r="B160" s="772"/>
      <c r="C160" s="772"/>
      <c r="D160" s="772"/>
      <c r="E160" s="772"/>
      <c r="F160" s="772"/>
      <c r="G160" s="772"/>
      <c r="H160" s="772"/>
      <c r="I160" s="772"/>
      <c r="J160" s="772"/>
      <c r="K160" s="424">
        <f>SUM(K155:K159)</f>
        <v>12000000</v>
      </c>
      <c r="L160" s="424">
        <f>SUM(L155:L159)</f>
        <v>42000000</v>
      </c>
      <c r="M160" s="425"/>
      <c r="N160" s="426"/>
    </row>
    <row r="161" spans="1:14" s="543" customFormat="1" ht="60.75" thickTop="1" x14ac:dyDescent="0.2">
      <c r="A161" s="766">
        <v>26</v>
      </c>
      <c r="B161" s="768" t="str">
        <f>'PI. MP. Avance'!G136</f>
        <v>Implementación de acciones estrategicas de las políticas públicas de mujer y LGBTI para la inclusión social, Valle del Cauca, Occidente.  Proyecto SGR,  ejecución desde vigencia 2015, ejecutor INTENALCO, supervisor Gobernación. N/P</v>
      </c>
      <c r="C161" s="768" t="str">
        <f>VLOOKUP(MID(F161,1,11),MP,103,FALSE)</f>
        <v>10502 - MUJER COMO MOTOR DEL DESARROLLO</v>
      </c>
      <c r="D161" s="770" t="str">
        <f>VLOOKUP(MID(F161,1,11),MP,100,FALSE)</f>
        <v>MR1050201 - Implementar el 100% de las líneas de acción, con factores críticos, de la Política pública de Equidad de Género para las Mujeres Vallecaucanas (ordenanza 317 del 2010), al 2019.</v>
      </c>
      <c r="E161" s="768" t="str">
        <f>VLOOKUP(MID(F161,1,11),MP,104,FALSE)</f>
        <v>1050203 -  IGUALDAD DE GÉNERO</v>
      </c>
      <c r="F161" s="768" t="str">
        <f>'PI. MP. Avance'!B136&amp;" - "&amp;'PI. MP. Avance'!C136</f>
        <v>MP105020301 - Socializar en el 100% de los Municipios del Departamento la Política Pública de Mujer y la Normatividad que protege sus derechos , en el periodo de Gobierno.</v>
      </c>
      <c r="G161" s="554" t="s">
        <v>6042</v>
      </c>
      <c r="H161" s="554" t="s">
        <v>6043</v>
      </c>
      <c r="I161" s="604">
        <v>6</v>
      </c>
      <c r="J161" s="604">
        <v>6</v>
      </c>
      <c r="K161" s="605">
        <v>0</v>
      </c>
      <c r="L161" s="606">
        <v>43050000</v>
      </c>
      <c r="M161" s="603" t="s">
        <v>6097</v>
      </c>
      <c r="N161" s="557" t="s">
        <v>5966</v>
      </c>
    </row>
    <row r="162" spans="1:14" s="543" customFormat="1" ht="24.75" customHeight="1" x14ac:dyDescent="0.2">
      <c r="A162" s="766"/>
      <c r="B162" s="768"/>
      <c r="C162" s="768"/>
      <c r="D162" s="768"/>
      <c r="E162" s="768"/>
      <c r="F162" s="768"/>
      <c r="G162" s="558"/>
      <c r="H162" s="558"/>
      <c r="I162" s="558"/>
      <c r="J162" s="558"/>
      <c r="K162" s="559"/>
      <c r="L162" s="559"/>
      <c r="M162" s="559"/>
      <c r="N162" s="560"/>
    </row>
    <row r="163" spans="1:14" s="543" customFormat="1" ht="24.75" customHeight="1" x14ac:dyDescent="0.2">
      <c r="A163" s="766"/>
      <c r="B163" s="768"/>
      <c r="C163" s="768"/>
      <c r="D163" s="768"/>
      <c r="E163" s="768"/>
      <c r="F163" s="768"/>
      <c r="G163" s="558"/>
      <c r="H163" s="558"/>
      <c r="I163" s="558"/>
      <c r="J163" s="558"/>
      <c r="K163" s="559"/>
      <c r="L163" s="559"/>
      <c r="M163" s="559"/>
      <c r="N163" s="560"/>
    </row>
    <row r="164" spans="1:14" s="543" customFormat="1" ht="24.75" customHeight="1" x14ac:dyDescent="0.2">
      <c r="A164" s="766"/>
      <c r="B164" s="768"/>
      <c r="C164" s="768"/>
      <c r="D164" s="768"/>
      <c r="E164" s="768"/>
      <c r="F164" s="768"/>
      <c r="G164" s="558"/>
      <c r="H164" s="558"/>
      <c r="I164" s="558"/>
      <c r="J164" s="558"/>
      <c r="K164" s="559"/>
      <c r="L164" s="559"/>
      <c r="M164" s="559"/>
      <c r="N164" s="560"/>
    </row>
    <row r="165" spans="1:14" s="543" customFormat="1" ht="1.5" customHeight="1" thickBot="1" x14ac:dyDescent="0.25">
      <c r="A165" s="767"/>
      <c r="B165" s="769"/>
      <c r="C165" s="769"/>
      <c r="D165" s="769"/>
      <c r="E165" s="769"/>
      <c r="F165" s="769"/>
      <c r="G165" s="568"/>
      <c r="H165" s="568"/>
      <c r="I165" s="568"/>
      <c r="J165" s="568"/>
      <c r="K165" s="569"/>
      <c r="L165" s="569"/>
      <c r="M165" s="569"/>
      <c r="N165" s="570"/>
    </row>
    <row r="166" spans="1:14" s="543" customFormat="1" ht="24.75" customHeight="1" thickBot="1" x14ac:dyDescent="0.25">
      <c r="A166" s="771"/>
      <c r="B166" s="772"/>
      <c r="C166" s="772"/>
      <c r="D166" s="772"/>
      <c r="E166" s="772"/>
      <c r="F166" s="772"/>
      <c r="G166" s="772"/>
      <c r="H166" s="772"/>
      <c r="I166" s="772"/>
      <c r="J166" s="772"/>
      <c r="K166" s="424">
        <f>SUM(K161:K165)</f>
        <v>0</v>
      </c>
      <c r="L166" s="424">
        <f>SUM(L161:L165)</f>
        <v>43050000</v>
      </c>
      <c r="M166" s="425"/>
      <c r="N166" s="426"/>
    </row>
    <row r="167" spans="1:14" s="30" customFormat="1" ht="43.5" thickTop="1" x14ac:dyDescent="0.2">
      <c r="A167" s="766">
        <v>27</v>
      </c>
      <c r="B167" s="768" t="str">
        <f>'PI. MP. Avance'!G141</f>
        <v>Desarrollo de condiciones propicias para la participación de las mujeres en escenarios de paz, Valle del Cauca, Occidente. (Apoyo y seguimiento  jurídico a la RED de Mujeres)</v>
      </c>
      <c r="C167" s="768" t="str">
        <f>VLOOKUP(MID(F167,1,11),MP,103,FALSE)</f>
        <v>30705 - TERRITORIO DE PAZ CON EQUIDAD Y BIENESTAR SOCIAL.</v>
      </c>
      <c r="D167" s="770" t="str">
        <f>VLOOKUP(MID(F167,1,11),MP,100,FALSE)</f>
        <v>MR3070502 - Apoyar en los 42 municipios programas y estrategias de movilización social para mujeres y representantes del sector LGBTI, para la construcción de escenarios para la Paz en el período de gobierno.</v>
      </c>
      <c r="E167" s="768" t="str">
        <f>VLOOKUP(MID(F167,1,11),MP,104,FALSE)</f>
        <v>3070502 - LA VOZ DE LAS MUJERES CONSTRUYENDO PAZ</v>
      </c>
      <c r="F167" s="768" t="str">
        <f>'PI. MP. Avance'!B141&amp;" - "&amp;'PI. MP. Avance'!C141</f>
        <v>MP307050201 - Crear, en el marco de las Organizaciones de mujeres , Una (1) RED de mujeres protagonista en los escenarios de PAZ y posconflicto, en el cuatrienio</v>
      </c>
      <c r="G167" s="545" t="s">
        <v>6014</v>
      </c>
      <c r="H167" s="545" t="s">
        <v>6015</v>
      </c>
      <c r="I167" s="593">
        <v>6</v>
      </c>
      <c r="J167" s="593">
        <v>6</v>
      </c>
      <c r="K167" s="599">
        <v>455000000</v>
      </c>
      <c r="L167" s="599">
        <v>455000000</v>
      </c>
      <c r="M167" s="607" t="s">
        <v>6098</v>
      </c>
      <c r="N167" s="550" t="s">
        <v>5966</v>
      </c>
    </row>
    <row r="168" spans="1:14" s="30" customFormat="1" ht="24.75" customHeight="1" x14ac:dyDescent="0.2">
      <c r="A168" s="766"/>
      <c r="B168" s="768"/>
      <c r="C168" s="768"/>
      <c r="D168" s="768"/>
      <c r="E168" s="768"/>
      <c r="F168" s="768"/>
      <c r="G168" s="551"/>
      <c r="H168" s="551"/>
      <c r="I168" s="563"/>
      <c r="J168" s="551"/>
      <c r="K168" s="564"/>
      <c r="L168" s="551"/>
      <c r="M168" s="565"/>
      <c r="N168" s="550"/>
    </row>
    <row r="169" spans="1:14" s="30" customFormat="1" ht="24.75" customHeight="1" x14ac:dyDescent="0.2">
      <c r="A169" s="766"/>
      <c r="B169" s="768"/>
      <c r="C169" s="768"/>
      <c r="D169" s="768"/>
      <c r="E169" s="768"/>
      <c r="F169" s="768"/>
      <c r="G169" s="551"/>
      <c r="H169" s="551"/>
      <c r="I169" s="563"/>
      <c r="J169" s="551"/>
      <c r="K169" s="564"/>
      <c r="L169" s="551"/>
      <c r="M169" s="565"/>
      <c r="N169" s="550"/>
    </row>
    <row r="170" spans="1:14" s="30" customFormat="1" ht="24.75" customHeight="1" x14ac:dyDescent="0.2">
      <c r="A170" s="766"/>
      <c r="B170" s="768"/>
      <c r="C170" s="768"/>
      <c r="D170" s="768"/>
      <c r="E170" s="768"/>
      <c r="F170" s="768"/>
      <c r="G170" s="551"/>
      <c r="H170" s="551"/>
      <c r="I170" s="551"/>
      <c r="J170" s="551"/>
      <c r="K170" s="551"/>
      <c r="L170" s="551"/>
      <c r="M170" s="551"/>
      <c r="N170" s="553"/>
    </row>
    <row r="171" spans="1:14" s="30" customFormat="1" ht="19.5" customHeight="1" thickBot="1" x14ac:dyDescent="0.25">
      <c r="A171" s="767"/>
      <c r="B171" s="769"/>
      <c r="C171" s="769"/>
      <c r="D171" s="769"/>
      <c r="E171" s="769"/>
      <c r="F171" s="769"/>
      <c r="G171" s="551"/>
      <c r="H171" s="551"/>
      <c r="I171" s="551"/>
      <c r="J171" s="551"/>
      <c r="K171" s="551"/>
      <c r="L171" s="551"/>
      <c r="M171" s="551"/>
      <c r="N171" s="553"/>
    </row>
    <row r="172" spans="1:14" s="46" customFormat="1" ht="24.75" customHeight="1" thickBot="1" x14ac:dyDescent="0.25">
      <c r="A172" s="771" t="s">
        <v>5950</v>
      </c>
      <c r="B172" s="772"/>
      <c r="C172" s="772"/>
      <c r="D172" s="772"/>
      <c r="E172" s="772"/>
      <c r="F172" s="772"/>
      <c r="G172" s="772"/>
      <c r="H172" s="772"/>
      <c r="I172" s="772"/>
      <c r="J172" s="772"/>
      <c r="K172" s="424">
        <f>SUM(K167:K171)</f>
        <v>455000000</v>
      </c>
      <c r="L172" s="424">
        <f>SUM(L167:L171)</f>
        <v>455000000</v>
      </c>
      <c r="M172" s="425"/>
      <c r="N172" s="426"/>
    </row>
    <row r="173" spans="1:14" s="30" customFormat="1" ht="57.75" thickTop="1" x14ac:dyDescent="0.2">
      <c r="A173" s="766">
        <v>28</v>
      </c>
      <c r="B173" s="768" t="str">
        <f>'PI. MP. Avance'!G146</f>
        <v>Desarrollo de condiciones propicias para la participación de las mujeres en escenarios de paz, Valle del Cauca, Occidente. N/P</v>
      </c>
      <c r="C173" s="768" t="str">
        <f>VLOOKUP(MID(F173,1,11),MP,103,FALSE)</f>
        <v>30705 - TERRITORIO DE PAZ CON EQUIDAD Y BIENESTAR SOCIAL.</v>
      </c>
      <c r="D173" s="770" t="str">
        <f>VLOOKUP(MID(F173,1,11),MP,100,FALSE)</f>
        <v>MR3070502 - Apoyar en los 42 municipios programas y estrategias de movilización social para mujeres y representantes del sector LGBTI, para la construcción de escenarios para la Paz en el período de gobierno.</v>
      </c>
      <c r="E173" s="768" t="str">
        <f>VLOOKUP(MID(F173,1,11),MP,104,FALSE)</f>
        <v>3070502 - LA VOZ DE LAS MUJERES CONSTRUYENDO PAZ</v>
      </c>
      <c r="F173" s="768" t="str">
        <f>'PI. MP. Avance'!B146&amp;" - "&amp;'PI. MP. Avance'!C146</f>
        <v>MP307050202 - Realizar dos (2) Encuentros  de mujeres forjadoras de PAZ, que permitan el fortalecimiento de las iniciativas y escenarios de PAZ en el postconflicto, en el cuatrienio.</v>
      </c>
      <c r="G173" s="545" t="s">
        <v>6016</v>
      </c>
      <c r="H173" s="545" t="s">
        <v>6062</v>
      </c>
      <c r="I173" s="593">
        <v>6</v>
      </c>
      <c r="J173" s="593">
        <v>6</v>
      </c>
      <c r="K173" s="599">
        <v>20000000</v>
      </c>
      <c r="L173" s="599">
        <v>20000000</v>
      </c>
      <c r="M173" s="607" t="s">
        <v>6098</v>
      </c>
      <c r="N173" s="550" t="s">
        <v>5966</v>
      </c>
    </row>
    <row r="174" spans="1:14" s="30" customFormat="1" ht="24.75" customHeight="1" x14ac:dyDescent="0.2">
      <c r="A174" s="766"/>
      <c r="B174" s="768"/>
      <c r="C174" s="768"/>
      <c r="D174" s="768"/>
      <c r="E174" s="768"/>
      <c r="F174" s="768"/>
      <c r="G174" s="551"/>
      <c r="H174" s="551"/>
      <c r="I174" s="551"/>
      <c r="J174" s="551"/>
      <c r="K174" s="551"/>
      <c r="L174" s="551"/>
      <c r="M174" s="551"/>
      <c r="N174" s="553"/>
    </row>
    <row r="175" spans="1:14" s="30" customFormat="1" ht="24.75" customHeight="1" x14ac:dyDescent="0.2">
      <c r="A175" s="766"/>
      <c r="B175" s="768"/>
      <c r="C175" s="768"/>
      <c r="D175" s="768"/>
      <c r="E175" s="768"/>
      <c r="F175" s="768"/>
      <c r="G175" s="551"/>
      <c r="H175" s="551"/>
      <c r="I175" s="551"/>
      <c r="J175" s="551"/>
      <c r="K175" s="551"/>
      <c r="L175" s="551"/>
      <c r="M175" s="551"/>
      <c r="N175" s="553"/>
    </row>
    <row r="176" spans="1:14" s="30" customFormat="1" ht="24.75" customHeight="1" x14ac:dyDescent="0.2">
      <c r="A176" s="766"/>
      <c r="B176" s="768"/>
      <c r="C176" s="768"/>
      <c r="D176" s="768"/>
      <c r="E176" s="768"/>
      <c r="F176" s="768"/>
      <c r="G176" s="551"/>
      <c r="H176" s="551"/>
      <c r="I176" s="551"/>
      <c r="J176" s="551"/>
      <c r="K176" s="551"/>
      <c r="L176" s="551"/>
      <c r="M176" s="551"/>
      <c r="N176" s="553"/>
    </row>
    <row r="177" spans="1:14" s="30" customFormat="1" ht="1.5" customHeight="1" thickBot="1" x14ac:dyDescent="0.25">
      <c r="A177" s="767"/>
      <c r="B177" s="769"/>
      <c r="C177" s="769"/>
      <c r="D177" s="769"/>
      <c r="E177" s="769"/>
      <c r="F177" s="769"/>
      <c r="G177" s="551"/>
      <c r="H177" s="551"/>
      <c r="I177" s="551"/>
      <c r="J177" s="551"/>
      <c r="K177" s="551"/>
      <c r="L177" s="551"/>
      <c r="M177" s="551"/>
      <c r="N177" s="553"/>
    </row>
    <row r="178" spans="1:14" s="46" customFormat="1" ht="24.75" customHeight="1" thickBot="1" x14ac:dyDescent="0.25">
      <c r="A178" s="771" t="s">
        <v>5950</v>
      </c>
      <c r="B178" s="772"/>
      <c r="C178" s="772"/>
      <c r="D178" s="772"/>
      <c r="E178" s="772"/>
      <c r="F178" s="772"/>
      <c r="G178" s="772"/>
      <c r="H178" s="772"/>
      <c r="I178" s="772"/>
      <c r="J178" s="772"/>
      <c r="K178" s="424">
        <f>SUM(K173:K177)</f>
        <v>20000000</v>
      </c>
      <c r="L178" s="424">
        <f>SUM(L173:L177)</f>
        <v>20000000</v>
      </c>
      <c r="M178" s="425"/>
      <c r="N178" s="426"/>
    </row>
    <row r="179" spans="1:14" s="30" customFormat="1" ht="100.5" thickTop="1" x14ac:dyDescent="0.2">
      <c r="A179" s="766">
        <v>29</v>
      </c>
      <c r="B179" s="768" t="str">
        <f>'PI. MP. Avance'!G151</f>
        <v>Construcción de escenarios para la participación del sector LGBTI en el posconflicto, Valle del Cauca, Occidente.(Apoyo y seguimiento jurídico a la RED LGBTI)</v>
      </c>
      <c r="C179" s="768" t="str">
        <f>VLOOKUP(MID(F179,1,11),MP,103,FALSE)</f>
        <v>30705 - TERRITORIO DE PAZ CON EQUIDAD Y BIENESTAR SOCIAL.</v>
      </c>
      <c r="D179" s="770" t="str">
        <f>VLOOKUP(MID(F179,1,11),MP,100,FALSE)</f>
        <v>MR3070502 - Apoyar en los 42 municipios programas y estrategias de movilización social para mujeres y representantes del sector LGBTI, para la construcción de escenarios para la Paz en el período de gobierno.</v>
      </c>
      <c r="E179" s="768" t="str">
        <f>VLOOKUP(MID(F179,1,11),MP,104,FALSE)</f>
        <v>3070503 - LGBTI VÍCTIMAS INVISIBLES EN BUSCA DE LA VERDAD JUSTICIA Y REPARACIÓN</v>
      </c>
      <c r="F179" s="768" t="str">
        <f>'PI. MP. Avance'!B151&amp;" - "&amp;'PI. MP. Avance'!C151</f>
        <v>MP307050301 - Crear, en el marco de las Confluencias Municipales de LGBTI, Una (1) RED LGBTI protagonista en los escenarios de PAZ y posconflicto, en el cuatrienio</v>
      </c>
      <c r="G179" s="545" t="s">
        <v>6018</v>
      </c>
      <c r="H179" s="545" t="s">
        <v>6019</v>
      </c>
      <c r="I179" s="593">
        <v>10</v>
      </c>
      <c r="J179" s="593">
        <v>10</v>
      </c>
      <c r="K179" s="599">
        <v>100000000</v>
      </c>
      <c r="L179" s="599">
        <v>100000000</v>
      </c>
      <c r="M179" s="563" t="s">
        <v>6099</v>
      </c>
      <c r="N179" s="550" t="s">
        <v>5966</v>
      </c>
    </row>
    <row r="180" spans="1:14" s="30" customFormat="1" ht="24.75" customHeight="1" x14ac:dyDescent="0.2">
      <c r="A180" s="766"/>
      <c r="B180" s="768"/>
      <c r="C180" s="768"/>
      <c r="D180" s="768"/>
      <c r="E180" s="768"/>
      <c r="F180" s="768"/>
      <c r="G180" s="551"/>
      <c r="H180" s="551"/>
      <c r="I180" s="563"/>
      <c r="J180" s="551"/>
      <c r="K180" s="564"/>
      <c r="L180" s="551"/>
      <c r="M180" s="565"/>
      <c r="N180" s="550"/>
    </row>
    <row r="181" spans="1:14" s="30" customFormat="1" ht="24.75" customHeight="1" thickBot="1" x14ac:dyDescent="0.25">
      <c r="A181" s="766"/>
      <c r="B181" s="768"/>
      <c r="C181" s="768"/>
      <c r="D181" s="768"/>
      <c r="E181" s="768"/>
      <c r="F181" s="768"/>
      <c r="G181" s="551"/>
      <c r="H181" s="551"/>
      <c r="I181" s="551"/>
      <c r="J181" s="551"/>
      <c r="K181" s="551"/>
      <c r="L181" s="551"/>
      <c r="M181" s="551"/>
      <c r="N181" s="553"/>
    </row>
    <row r="182" spans="1:14" s="30" customFormat="1" ht="24.75" hidden="1" customHeight="1" thickBot="1" x14ac:dyDescent="0.25">
      <c r="A182" s="766"/>
      <c r="B182" s="768"/>
      <c r="C182" s="768"/>
      <c r="D182" s="768"/>
      <c r="E182" s="768"/>
      <c r="F182" s="768"/>
      <c r="G182" s="551"/>
      <c r="H182" s="551"/>
      <c r="I182" s="551"/>
      <c r="J182" s="551"/>
      <c r="K182" s="551"/>
      <c r="L182" s="551"/>
      <c r="M182" s="551"/>
      <c r="N182" s="553"/>
    </row>
    <row r="183" spans="1:14" s="30" customFormat="1" ht="24.75" hidden="1" customHeight="1" thickBot="1" x14ac:dyDescent="0.25">
      <c r="A183" s="767"/>
      <c r="B183" s="769"/>
      <c r="C183" s="769"/>
      <c r="D183" s="769"/>
      <c r="E183" s="769"/>
      <c r="F183" s="769"/>
      <c r="G183" s="551"/>
      <c r="H183" s="551"/>
      <c r="I183" s="551"/>
      <c r="J183" s="551"/>
      <c r="K183" s="551"/>
      <c r="L183" s="551"/>
      <c r="M183" s="551"/>
      <c r="N183" s="553"/>
    </row>
    <row r="184" spans="1:14" s="46" customFormat="1" ht="24.75" customHeight="1" thickBot="1" x14ac:dyDescent="0.25">
      <c r="A184" s="771" t="s">
        <v>5950</v>
      </c>
      <c r="B184" s="772"/>
      <c r="C184" s="772"/>
      <c r="D184" s="772"/>
      <c r="E184" s="772"/>
      <c r="F184" s="772"/>
      <c r="G184" s="772"/>
      <c r="H184" s="772"/>
      <c r="I184" s="772"/>
      <c r="J184" s="772"/>
      <c r="K184" s="424">
        <f>SUM(K179:K183)</f>
        <v>100000000</v>
      </c>
      <c r="L184" s="424">
        <f>SUM(L179:L183)</f>
        <v>100000000</v>
      </c>
      <c r="M184" s="425"/>
      <c r="N184" s="426"/>
    </row>
    <row r="185" spans="1:14" s="30" customFormat="1" ht="43.5" thickTop="1" x14ac:dyDescent="0.2">
      <c r="A185" s="766">
        <v>30</v>
      </c>
      <c r="B185" s="768" t="str">
        <f>'PI. MP. Avance'!G156</f>
        <v>Construcción de escenarios para la participación del sector LGBTI en el posconflicto, Valle del Cauca, Occidente.</v>
      </c>
      <c r="C185" s="768" t="str">
        <f>VLOOKUP(MID(F185,1,11),MP,103,FALSE)</f>
        <v>30705 - TERRITORIO DE PAZ CON EQUIDAD Y BIENESTAR SOCIAL.</v>
      </c>
      <c r="D185" s="770" t="str">
        <f>VLOOKUP(MID(F185,1,11),MP,100,FALSE)</f>
        <v>MR3070502 - Apoyar en los 42 municipios programas y estrategias de movilización social para mujeres y representantes del sector LGBTI, para la construcción de escenarios para la Paz en el período de gobierno.</v>
      </c>
      <c r="E185" s="768" t="str">
        <f>VLOOKUP(MID(F185,1,11),MP,104,FALSE)</f>
        <v>3070503 - LGBTI VÍCTIMAS INVISIBLES EN BUSCA DE LA VERDAD JUSTICIA Y REPARACIÓN</v>
      </c>
      <c r="F185" s="768" t="str">
        <f>'PI. MP. Avance'!B156&amp;" - "&amp;'PI. MP. Avance'!C156</f>
        <v>MP307050302 - Realizar dos (2) Encuentros de representantes del sector LGBTI, forjadores de PAZ, que permitan el fortalecimiento de las iniciativas y escenarios de PAZ en el postconflicto, en el cuatrienio.</v>
      </c>
      <c r="G185" s="545" t="s">
        <v>6020</v>
      </c>
      <c r="H185" s="545" t="s">
        <v>6021</v>
      </c>
      <c r="I185" s="593">
        <v>3</v>
      </c>
      <c r="J185" s="593">
        <v>3</v>
      </c>
      <c r="K185" s="599">
        <v>20000000</v>
      </c>
      <c r="L185" s="599">
        <v>20000000</v>
      </c>
      <c r="M185" s="563"/>
      <c r="N185" s="486" t="s">
        <v>5966</v>
      </c>
    </row>
    <row r="186" spans="1:14" s="30" customFormat="1" ht="24.75" customHeight="1" x14ac:dyDescent="0.2">
      <c r="A186" s="766"/>
      <c r="B186" s="768"/>
      <c r="C186" s="768"/>
      <c r="D186" s="768"/>
      <c r="E186" s="768"/>
      <c r="F186" s="768"/>
      <c r="G186" s="551"/>
      <c r="H186" s="551"/>
      <c r="I186" s="551"/>
      <c r="J186" s="551"/>
      <c r="K186" s="551"/>
      <c r="L186" s="551"/>
      <c r="M186" s="551"/>
      <c r="N186" s="553"/>
    </row>
    <row r="187" spans="1:14" s="30" customFormat="1" ht="24.75" customHeight="1" x14ac:dyDescent="0.2">
      <c r="A187" s="766"/>
      <c r="B187" s="768"/>
      <c r="C187" s="768"/>
      <c r="D187" s="768"/>
      <c r="E187" s="768"/>
      <c r="F187" s="768"/>
      <c r="G187" s="551"/>
      <c r="H187" s="551"/>
      <c r="I187" s="551"/>
      <c r="J187" s="551"/>
      <c r="K187" s="551"/>
      <c r="L187" s="551"/>
      <c r="M187" s="551"/>
      <c r="N187" s="553"/>
    </row>
    <row r="188" spans="1:14" s="30" customFormat="1" ht="24.75" customHeight="1" x14ac:dyDescent="0.2">
      <c r="A188" s="766"/>
      <c r="B188" s="768"/>
      <c r="C188" s="768"/>
      <c r="D188" s="768"/>
      <c r="E188" s="768"/>
      <c r="F188" s="768"/>
      <c r="G188" s="551"/>
      <c r="H188" s="551"/>
      <c r="I188" s="551"/>
      <c r="J188" s="551"/>
      <c r="K188" s="551"/>
      <c r="L188" s="551"/>
      <c r="M188" s="551"/>
      <c r="N188" s="553"/>
    </row>
    <row r="189" spans="1:14" s="30" customFormat="1" ht="18" customHeight="1" thickBot="1" x14ac:dyDescent="0.25">
      <c r="A189" s="766"/>
      <c r="B189" s="768"/>
      <c r="C189" s="768"/>
      <c r="D189" s="768"/>
      <c r="E189" s="768"/>
      <c r="F189" s="768"/>
      <c r="G189" s="571"/>
      <c r="H189" s="571"/>
      <c r="I189" s="571"/>
      <c r="J189" s="571"/>
      <c r="K189" s="571"/>
      <c r="L189" s="571"/>
      <c r="M189" s="571"/>
      <c r="N189" s="572"/>
    </row>
    <row r="190" spans="1:14" s="46" customFormat="1" ht="24.75" customHeight="1" thickBot="1" x14ac:dyDescent="0.25">
      <c r="A190" s="771" t="s">
        <v>5950</v>
      </c>
      <c r="B190" s="772"/>
      <c r="C190" s="772"/>
      <c r="D190" s="772"/>
      <c r="E190" s="772"/>
      <c r="F190" s="772"/>
      <c r="G190" s="772"/>
      <c r="H190" s="772"/>
      <c r="I190" s="772"/>
      <c r="J190" s="772"/>
      <c r="K190" s="424">
        <f>SUM(K185:K189)</f>
        <v>20000000</v>
      </c>
      <c r="L190" s="424">
        <f>SUM(L185:L189)</f>
        <v>20000000</v>
      </c>
      <c r="M190" s="425"/>
      <c r="N190" s="426"/>
    </row>
    <row r="191" spans="1:14" s="30" customFormat="1" ht="43.5" thickTop="1" x14ac:dyDescent="0.2">
      <c r="A191" s="766">
        <v>31</v>
      </c>
      <c r="B191" s="768" t="str">
        <f>'PI. MP. Avance'!G161</f>
        <v>Apoyo a la politica publica para la equidad de género - Exaltación a la mujer Vallecaucana, Valle del Cauca, Occidente. N/P</v>
      </c>
      <c r="C191" s="768" t="str">
        <f>VLOOKUP(MID(F191,1,11),MP,103,FALSE)</f>
        <v>10502 - MUJER COMO MOTOR DEL DESARROLLO</v>
      </c>
      <c r="D191" s="770" t="str">
        <f>VLOOKUP(MID(F191,1,11),MP,100,FALSE)</f>
        <v>MR1050201 - Implementar el 100% de las líneas de acción, con factores críticos, de la Política pública de Equidad de Género para las Mujeres Vallecaucanas (ordenanza 317 del 2010), al 2019.</v>
      </c>
      <c r="E191" s="768" t="str">
        <f>VLOOKUP(MID(F191,1,11),MP,104,FALSE)</f>
        <v>1050203 -  IGUALDAD DE GÉNERO</v>
      </c>
      <c r="F191" s="768" t="str">
        <f>'PI. MP. Avance'!B161&amp;" - "&amp;'PI. MP. Avance'!C161</f>
        <v>MP105020302 - Realizar anualmente un evento de reconocimiento y exhaltación a la labor de la Mujer Vallecaucana.  (Galardon a la Mujer Vallecaucana) ,durante el periodo de gobierno.</v>
      </c>
      <c r="G191" s="545" t="s">
        <v>6108</v>
      </c>
      <c r="H191" s="545" t="s">
        <v>6109</v>
      </c>
      <c r="I191" s="593">
        <v>3</v>
      </c>
      <c r="J191" s="593">
        <v>3</v>
      </c>
      <c r="K191" s="599">
        <v>360000000</v>
      </c>
      <c r="L191" s="599">
        <v>360000000</v>
      </c>
      <c r="M191" s="563"/>
      <c r="N191" s="486" t="s">
        <v>5966</v>
      </c>
    </row>
    <row r="192" spans="1:14" s="30" customFormat="1" ht="24.75" customHeight="1" x14ac:dyDescent="0.2">
      <c r="A192" s="766"/>
      <c r="B192" s="768"/>
      <c r="C192" s="768"/>
      <c r="D192" s="768"/>
      <c r="E192" s="768"/>
      <c r="F192" s="768"/>
      <c r="G192" s="551"/>
      <c r="H192" s="551"/>
      <c r="I192" s="551"/>
      <c r="J192" s="551"/>
      <c r="K192" s="551"/>
      <c r="L192" s="551"/>
      <c r="M192" s="551"/>
      <c r="N192" s="553"/>
    </row>
    <row r="193" spans="1:14" s="30" customFormat="1" ht="24.75" customHeight="1" x14ac:dyDescent="0.2">
      <c r="A193" s="766"/>
      <c r="B193" s="768"/>
      <c r="C193" s="768"/>
      <c r="D193" s="768"/>
      <c r="E193" s="768"/>
      <c r="F193" s="768"/>
      <c r="G193" s="551"/>
      <c r="H193" s="551"/>
      <c r="I193" s="551"/>
      <c r="J193" s="551"/>
      <c r="K193" s="551"/>
      <c r="L193" s="551"/>
      <c r="M193" s="551"/>
      <c r="N193" s="553"/>
    </row>
    <row r="194" spans="1:14" s="30" customFormat="1" ht="24.75" customHeight="1" x14ac:dyDescent="0.2">
      <c r="A194" s="766"/>
      <c r="B194" s="768"/>
      <c r="C194" s="768"/>
      <c r="D194" s="768"/>
      <c r="E194" s="768"/>
      <c r="F194" s="768"/>
      <c r="G194" s="551"/>
      <c r="H194" s="551"/>
      <c r="I194" s="551"/>
      <c r="J194" s="551"/>
      <c r="K194" s="551"/>
      <c r="L194" s="551"/>
      <c r="M194" s="551"/>
      <c r="N194" s="553"/>
    </row>
    <row r="195" spans="1:14" s="30" customFormat="1" ht="18" customHeight="1" thickBot="1" x14ac:dyDescent="0.25">
      <c r="A195" s="766"/>
      <c r="B195" s="768"/>
      <c r="C195" s="768"/>
      <c r="D195" s="768"/>
      <c r="E195" s="768"/>
      <c r="F195" s="768"/>
      <c r="G195" s="571"/>
      <c r="H195" s="571"/>
      <c r="I195" s="571"/>
      <c r="J195" s="571"/>
      <c r="K195" s="571"/>
      <c r="L195" s="571"/>
      <c r="M195" s="571"/>
      <c r="N195" s="572"/>
    </row>
    <row r="196" spans="1:14" s="46" customFormat="1" ht="24.75" customHeight="1" thickBot="1" x14ac:dyDescent="0.25">
      <c r="A196" s="771"/>
      <c r="B196" s="772"/>
      <c r="C196" s="772"/>
      <c r="D196" s="772"/>
      <c r="E196" s="772"/>
      <c r="F196" s="772"/>
      <c r="G196" s="772"/>
      <c r="H196" s="772"/>
      <c r="I196" s="772"/>
      <c r="J196" s="772"/>
      <c r="K196" s="424">
        <f>SUM(K191:K195)</f>
        <v>360000000</v>
      </c>
      <c r="L196" s="424">
        <f>SUM(L191:L195)</f>
        <v>360000000</v>
      </c>
      <c r="M196" s="425"/>
      <c r="N196" s="426"/>
    </row>
    <row r="197" spans="1:14" s="46" customFormat="1" ht="30" customHeight="1" thickBot="1" x14ac:dyDescent="0.25">
      <c r="A197" s="776" t="s">
        <v>5958</v>
      </c>
      <c r="B197" s="777"/>
      <c r="C197" s="777"/>
      <c r="D197" s="777"/>
      <c r="E197" s="777"/>
      <c r="F197" s="777"/>
      <c r="G197" s="777"/>
      <c r="H197" s="777"/>
      <c r="I197" s="777"/>
      <c r="J197" s="777"/>
      <c r="K197" s="573">
        <f>+K190+K184+K178+K172+K160+K154+K148+K142+K136+K130+K124+K118+K112+K106+K100+K94+K88+K81+K75+K69+K63+K57+K51+K45+K39+K33+K27+K21+K166+K15+K196</f>
        <v>1931000000</v>
      </c>
      <c r="L197" s="573">
        <f>+L190+L184+L178+L172+L160+L154+L148+L142+L136+L130+L124+L118+L112+L106+L100+L94+L88+L81+L75+L69+L63+L57+L51+L45+L39+L33+L27+L21+L166+L15+L196</f>
        <v>3763050000</v>
      </c>
      <c r="M197" s="574"/>
      <c r="N197" s="575"/>
    </row>
    <row r="198" spans="1:14" x14ac:dyDescent="0.25">
      <c r="N198" s="359"/>
    </row>
    <row r="199" spans="1:14" x14ac:dyDescent="0.25">
      <c r="N199" s="359"/>
    </row>
    <row r="200" spans="1:14" x14ac:dyDescent="0.25">
      <c r="N200" s="359"/>
    </row>
    <row r="201" spans="1:14" x14ac:dyDescent="0.25">
      <c r="N201" s="359"/>
    </row>
    <row r="202" spans="1:14" x14ac:dyDescent="0.25">
      <c r="N202" s="359"/>
    </row>
    <row r="203" spans="1:14" x14ac:dyDescent="0.25">
      <c r="N203" s="359"/>
    </row>
    <row r="204" spans="1:14" x14ac:dyDescent="0.25">
      <c r="N204" s="359"/>
    </row>
    <row r="205" spans="1:14" x14ac:dyDescent="0.25">
      <c r="N205" s="359"/>
    </row>
    <row r="206" spans="1:14" x14ac:dyDescent="0.25">
      <c r="N206" s="359"/>
    </row>
    <row r="207" spans="1:14" x14ac:dyDescent="0.25">
      <c r="N207" s="359"/>
    </row>
    <row r="208" spans="1:14" x14ac:dyDescent="0.25">
      <c r="N208" s="359"/>
    </row>
    <row r="209" spans="14:14" x14ac:dyDescent="0.25">
      <c r="N209" s="359"/>
    </row>
    <row r="210" spans="14:14" x14ac:dyDescent="0.25">
      <c r="N210" s="359"/>
    </row>
    <row r="211" spans="14:14" x14ac:dyDescent="0.25">
      <c r="N211" s="359"/>
    </row>
    <row r="212" spans="14:14" x14ac:dyDescent="0.25">
      <c r="N212" s="359"/>
    </row>
    <row r="213" spans="14:14" x14ac:dyDescent="0.25">
      <c r="N213" s="359"/>
    </row>
    <row r="214" spans="14:14" x14ac:dyDescent="0.25">
      <c r="N214" s="359"/>
    </row>
    <row r="215" spans="14:14" x14ac:dyDescent="0.25">
      <c r="N215" s="359"/>
    </row>
    <row r="216" spans="14:14" x14ac:dyDescent="0.25">
      <c r="N216" s="359"/>
    </row>
    <row r="217" spans="14:14" x14ac:dyDescent="0.25">
      <c r="N217" s="359"/>
    </row>
    <row r="218" spans="14:14" x14ac:dyDescent="0.25">
      <c r="N218" s="359"/>
    </row>
    <row r="219" spans="14:14" x14ac:dyDescent="0.25">
      <c r="N219" s="359"/>
    </row>
    <row r="220" spans="14:14" x14ac:dyDescent="0.25">
      <c r="N220" s="359"/>
    </row>
    <row r="221" spans="14:14" x14ac:dyDescent="0.25">
      <c r="N221" s="359"/>
    </row>
    <row r="222" spans="14:14" x14ac:dyDescent="0.25">
      <c r="N222" s="359"/>
    </row>
    <row r="223" spans="14:14" x14ac:dyDescent="0.25">
      <c r="N223" s="359"/>
    </row>
    <row r="224" spans="14:14" x14ac:dyDescent="0.25">
      <c r="N224" s="359"/>
    </row>
    <row r="225" spans="14:14" x14ac:dyDescent="0.25">
      <c r="N225" s="359"/>
    </row>
    <row r="226" spans="14:14" x14ac:dyDescent="0.25">
      <c r="N226" s="359"/>
    </row>
    <row r="227" spans="14:14" x14ac:dyDescent="0.25">
      <c r="N227" s="359"/>
    </row>
    <row r="228" spans="14:14" x14ac:dyDescent="0.25">
      <c r="N228" s="359"/>
    </row>
    <row r="229" spans="14:14" x14ac:dyDescent="0.25">
      <c r="N229" s="359"/>
    </row>
    <row r="230" spans="14:14" x14ac:dyDescent="0.25">
      <c r="N230" s="359"/>
    </row>
    <row r="231" spans="14:14" x14ac:dyDescent="0.25">
      <c r="N231" s="359"/>
    </row>
    <row r="232" spans="14:14" x14ac:dyDescent="0.25">
      <c r="N232" s="359"/>
    </row>
    <row r="233" spans="14:14" x14ac:dyDescent="0.25">
      <c r="N233" s="359"/>
    </row>
    <row r="234" spans="14:14" x14ac:dyDescent="0.25">
      <c r="N234" s="359"/>
    </row>
    <row r="235" spans="14:14" x14ac:dyDescent="0.25">
      <c r="N235" s="359"/>
    </row>
    <row r="236" spans="14:14" x14ac:dyDescent="0.25">
      <c r="N236" s="359"/>
    </row>
    <row r="237" spans="14:14" x14ac:dyDescent="0.25">
      <c r="N237" s="359"/>
    </row>
    <row r="238" spans="14:14" x14ac:dyDescent="0.25">
      <c r="N238" s="359"/>
    </row>
    <row r="239" spans="14:14" x14ac:dyDescent="0.25">
      <c r="N239" s="359"/>
    </row>
    <row r="240" spans="14:14" x14ac:dyDescent="0.25">
      <c r="N240" s="359"/>
    </row>
    <row r="241" spans="14:14" x14ac:dyDescent="0.25">
      <c r="N241" s="359"/>
    </row>
    <row r="242" spans="14:14" x14ac:dyDescent="0.25">
      <c r="N242" s="359"/>
    </row>
    <row r="243" spans="14:14" x14ac:dyDescent="0.25">
      <c r="N243" s="359"/>
    </row>
    <row r="244" spans="14:14" x14ac:dyDescent="0.25">
      <c r="N244" s="359"/>
    </row>
    <row r="245" spans="14:14" x14ac:dyDescent="0.25">
      <c r="N245" s="359"/>
    </row>
    <row r="246" spans="14:14" x14ac:dyDescent="0.25">
      <c r="N246" s="359"/>
    </row>
    <row r="247" spans="14:14" x14ac:dyDescent="0.25">
      <c r="N247" s="359"/>
    </row>
    <row r="248" spans="14:14" x14ac:dyDescent="0.25">
      <c r="N248" s="359"/>
    </row>
    <row r="249" spans="14:14" x14ac:dyDescent="0.25">
      <c r="N249" s="359"/>
    </row>
    <row r="250" spans="14:14" x14ac:dyDescent="0.25">
      <c r="N250" s="359"/>
    </row>
    <row r="251" spans="14:14" x14ac:dyDescent="0.25">
      <c r="N251" s="359"/>
    </row>
    <row r="252" spans="14:14" x14ac:dyDescent="0.25">
      <c r="N252" s="359"/>
    </row>
    <row r="253" spans="14:14" x14ac:dyDescent="0.25">
      <c r="N253" s="359"/>
    </row>
    <row r="254" spans="14:14" x14ac:dyDescent="0.25">
      <c r="N254" s="359"/>
    </row>
    <row r="255" spans="14:14" x14ac:dyDescent="0.25">
      <c r="N255" s="359"/>
    </row>
    <row r="256" spans="14:14" x14ac:dyDescent="0.25">
      <c r="N256" s="359"/>
    </row>
    <row r="257" spans="14:14" x14ac:dyDescent="0.25">
      <c r="N257" s="359"/>
    </row>
    <row r="258" spans="14:14" x14ac:dyDescent="0.25">
      <c r="N258" s="359"/>
    </row>
    <row r="259" spans="14:14" x14ac:dyDescent="0.25">
      <c r="N259" s="359"/>
    </row>
    <row r="260" spans="14:14" x14ac:dyDescent="0.25">
      <c r="N260" s="359"/>
    </row>
    <row r="261" spans="14:14" x14ac:dyDescent="0.25">
      <c r="N261" s="359"/>
    </row>
    <row r="262" spans="14:14" x14ac:dyDescent="0.25">
      <c r="N262" s="359"/>
    </row>
    <row r="263" spans="14:14" x14ac:dyDescent="0.25">
      <c r="N263" s="359"/>
    </row>
    <row r="264" spans="14:14" x14ac:dyDescent="0.25">
      <c r="N264" s="359"/>
    </row>
    <row r="265" spans="14:14" x14ac:dyDescent="0.25">
      <c r="N265" s="359"/>
    </row>
    <row r="266" spans="14:14" x14ac:dyDescent="0.25">
      <c r="N266" s="359"/>
    </row>
    <row r="267" spans="14:14" x14ac:dyDescent="0.25">
      <c r="N267" s="359"/>
    </row>
    <row r="268" spans="14:14" x14ac:dyDescent="0.25">
      <c r="N268" s="359"/>
    </row>
    <row r="269" spans="14:14" x14ac:dyDescent="0.25">
      <c r="N269" s="359"/>
    </row>
    <row r="270" spans="14:14" x14ac:dyDescent="0.25">
      <c r="N270" s="359"/>
    </row>
    <row r="271" spans="14:14" x14ac:dyDescent="0.25">
      <c r="N271" s="359"/>
    </row>
    <row r="272" spans="14:14" x14ac:dyDescent="0.25">
      <c r="N272" s="359"/>
    </row>
    <row r="273" spans="14:14" x14ac:dyDescent="0.25">
      <c r="N273" s="359"/>
    </row>
    <row r="274" spans="14:14" x14ac:dyDescent="0.25">
      <c r="N274" s="359"/>
    </row>
    <row r="275" spans="14:14" x14ac:dyDescent="0.25">
      <c r="N275" s="359"/>
    </row>
    <row r="276" spans="14:14" x14ac:dyDescent="0.25">
      <c r="N276" s="359"/>
    </row>
    <row r="277" spans="14:14" x14ac:dyDescent="0.25">
      <c r="N277" s="359"/>
    </row>
    <row r="278" spans="14:14" x14ac:dyDescent="0.25">
      <c r="N278" s="359"/>
    </row>
    <row r="279" spans="14:14" x14ac:dyDescent="0.25">
      <c r="N279" s="359"/>
    </row>
    <row r="280" spans="14:14" x14ac:dyDescent="0.25">
      <c r="N280" s="359"/>
    </row>
    <row r="281" spans="14:14" x14ac:dyDescent="0.25">
      <c r="N281" s="359"/>
    </row>
    <row r="282" spans="14:14" x14ac:dyDescent="0.25">
      <c r="N282" s="359"/>
    </row>
  </sheetData>
  <sheetProtection sheet="1" objects="1" scenarios="1" formatCells="0" formatColumns="0" formatRows="0" deleteRows="0"/>
  <mergeCells count="222">
    <mergeCell ref="A190:J190"/>
    <mergeCell ref="A197:J197"/>
    <mergeCell ref="A184:J184"/>
    <mergeCell ref="A185:A189"/>
    <mergeCell ref="B185:B189"/>
    <mergeCell ref="C185:C189"/>
    <mergeCell ref="D185:D189"/>
    <mergeCell ref="E185:E189"/>
    <mergeCell ref="F185:F189"/>
    <mergeCell ref="A191:A195"/>
    <mergeCell ref="B191:B195"/>
    <mergeCell ref="C191:C195"/>
    <mergeCell ref="D191:D195"/>
    <mergeCell ref="E191:E195"/>
    <mergeCell ref="F191:F195"/>
    <mergeCell ref="A196:J196"/>
    <mergeCell ref="A178:J178"/>
    <mergeCell ref="A179:A183"/>
    <mergeCell ref="B179:B183"/>
    <mergeCell ref="C179:C183"/>
    <mergeCell ref="D179:D183"/>
    <mergeCell ref="E179:E183"/>
    <mergeCell ref="F179:F183"/>
    <mergeCell ref="A172:J172"/>
    <mergeCell ref="A173:A177"/>
    <mergeCell ref="B173:B177"/>
    <mergeCell ref="C173:C177"/>
    <mergeCell ref="D173:D177"/>
    <mergeCell ref="E173:E177"/>
    <mergeCell ref="F173:F177"/>
    <mergeCell ref="A166:J166"/>
    <mergeCell ref="A167:A171"/>
    <mergeCell ref="B167:B171"/>
    <mergeCell ref="C167:C171"/>
    <mergeCell ref="D167:D171"/>
    <mergeCell ref="E167:E171"/>
    <mergeCell ref="F167:F171"/>
    <mergeCell ref="A160:J160"/>
    <mergeCell ref="A161:A165"/>
    <mergeCell ref="B161:B165"/>
    <mergeCell ref="C161:C165"/>
    <mergeCell ref="D161:D165"/>
    <mergeCell ref="E161:E165"/>
    <mergeCell ref="F161:F165"/>
    <mergeCell ref="A154:J154"/>
    <mergeCell ref="A155:A159"/>
    <mergeCell ref="B155:B159"/>
    <mergeCell ref="C155:C159"/>
    <mergeCell ref="D155:D159"/>
    <mergeCell ref="E155:E159"/>
    <mergeCell ref="F155:F159"/>
    <mergeCell ref="A148:J148"/>
    <mergeCell ref="A149:A153"/>
    <mergeCell ref="B149:B153"/>
    <mergeCell ref="C149:C153"/>
    <mergeCell ref="D149:D153"/>
    <mergeCell ref="E149:E153"/>
    <mergeCell ref="F149:F153"/>
    <mergeCell ref="A142:J142"/>
    <mergeCell ref="A143:A147"/>
    <mergeCell ref="B143:B147"/>
    <mergeCell ref="C143:C147"/>
    <mergeCell ref="D143:D147"/>
    <mergeCell ref="E143:E147"/>
    <mergeCell ref="F143:F147"/>
    <mergeCell ref="A136:J136"/>
    <mergeCell ref="A137:A141"/>
    <mergeCell ref="B137:B141"/>
    <mergeCell ref="C137:C141"/>
    <mergeCell ref="D137:D141"/>
    <mergeCell ref="E137:E141"/>
    <mergeCell ref="F137:F141"/>
    <mergeCell ref="A130:J130"/>
    <mergeCell ref="A131:A135"/>
    <mergeCell ref="B131:B135"/>
    <mergeCell ref="C131:C135"/>
    <mergeCell ref="D131:D135"/>
    <mergeCell ref="E131:E135"/>
    <mergeCell ref="F131:F135"/>
    <mergeCell ref="A124:J124"/>
    <mergeCell ref="A125:A129"/>
    <mergeCell ref="B125:B129"/>
    <mergeCell ref="C125:C129"/>
    <mergeCell ref="D125:D129"/>
    <mergeCell ref="E125:E129"/>
    <mergeCell ref="F125:F129"/>
    <mergeCell ref="A118:J118"/>
    <mergeCell ref="A119:A123"/>
    <mergeCell ref="B119:B123"/>
    <mergeCell ref="C119:C123"/>
    <mergeCell ref="D119:D123"/>
    <mergeCell ref="E119:E123"/>
    <mergeCell ref="F119:F123"/>
    <mergeCell ref="A112:J112"/>
    <mergeCell ref="A113:A117"/>
    <mergeCell ref="B113:B117"/>
    <mergeCell ref="C113:C117"/>
    <mergeCell ref="D113:D117"/>
    <mergeCell ref="E113:E117"/>
    <mergeCell ref="F113:F117"/>
    <mergeCell ref="A106:J106"/>
    <mergeCell ref="A107:A111"/>
    <mergeCell ref="B107:B111"/>
    <mergeCell ref="C107:C111"/>
    <mergeCell ref="D107:D111"/>
    <mergeCell ref="E107:E111"/>
    <mergeCell ref="F107:F111"/>
    <mergeCell ref="A100:J100"/>
    <mergeCell ref="A101:A105"/>
    <mergeCell ref="B101:B105"/>
    <mergeCell ref="C101:C105"/>
    <mergeCell ref="D101:D105"/>
    <mergeCell ref="E101:E105"/>
    <mergeCell ref="F101:F105"/>
    <mergeCell ref="A94:J94"/>
    <mergeCell ref="A95:A99"/>
    <mergeCell ref="B95:B99"/>
    <mergeCell ref="C95:C99"/>
    <mergeCell ref="D95:D99"/>
    <mergeCell ref="E95:E99"/>
    <mergeCell ref="F95:F99"/>
    <mergeCell ref="A88:J88"/>
    <mergeCell ref="A89:A93"/>
    <mergeCell ref="B89:B93"/>
    <mergeCell ref="C89:C93"/>
    <mergeCell ref="D89:D93"/>
    <mergeCell ref="E89:E93"/>
    <mergeCell ref="F89:F93"/>
    <mergeCell ref="A81:J81"/>
    <mergeCell ref="A82:A86"/>
    <mergeCell ref="B82:B86"/>
    <mergeCell ref="C82:C86"/>
    <mergeCell ref="D82:D86"/>
    <mergeCell ref="E82:E86"/>
    <mergeCell ref="F82:F86"/>
    <mergeCell ref="A75:J75"/>
    <mergeCell ref="A76:A80"/>
    <mergeCell ref="B76:B80"/>
    <mergeCell ref="C76:C80"/>
    <mergeCell ref="D76:D80"/>
    <mergeCell ref="E76:E80"/>
    <mergeCell ref="F76:F80"/>
    <mergeCell ref="A69:J69"/>
    <mergeCell ref="A70:A74"/>
    <mergeCell ref="B70:B74"/>
    <mergeCell ref="C70:C74"/>
    <mergeCell ref="D70:D74"/>
    <mergeCell ref="E70:E74"/>
    <mergeCell ref="F70:F74"/>
    <mergeCell ref="A63:J63"/>
    <mergeCell ref="A64:A68"/>
    <mergeCell ref="B64:B68"/>
    <mergeCell ref="C64:C68"/>
    <mergeCell ref="D64:D68"/>
    <mergeCell ref="E64:E68"/>
    <mergeCell ref="F64:F68"/>
    <mergeCell ref="A57:J57"/>
    <mergeCell ref="A58:A62"/>
    <mergeCell ref="B58:B62"/>
    <mergeCell ref="C58:C62"/>
    <mergeCell ref="D58:D62"/>
    <mergeCell ref="E58:E62"/>
    <mergeCell ref="F58:F62"/>
    <mergeCell ref="A51:J51"/>
    <mergeCell ref="A52:A56"/>
    <mergeCell ref="B52:B56"/>
    <mergeCell ref="C52:C56"/>
    <mergeCell ref="D52:D56"/>
    <mergeCell ref="E52:E56"/>
    <mergeCell ref="F52:F56"/>
    <mergeCell ref="A45:J45"/>
    <mergeCell ref="A46:A50"/>
    <mergeCell ref="B46:B50"/>
    <mergeCell ref="C46:C50"/>
    <mergeCell ref="D46:D50"/>
    <mergeCell ref="E46:E50"/>
    <mergeCell ref="F46:F50"/>
    <mergeCell ref="A39:J39"/>
    <mergeCell ref="A40:A44"/>
    <mergeCell ref="B40:B44"/>
    <mergeCell ref="C40:C44"/>
    <mergeCell ref="D40:D44"/>
    <mergeCell ref="E40:E44"/>
    <mergeCell ref="F40:F44"/>
    <mergeCell ref="A33:J33"/>
    <mergeCell ref="A34:A38"/>
    <mergeCell ref="B34:B38"/>
    <mergeCell ref="C34:C38"/>
    <mergeCell ref="D34:D38"/>
    <mergeCell ref="E34:E38"/>
    <mergeCell ref="F34:F38"/>
    <mergeCell ref="A27:J27"/>
    <mergeCell ref="A28:A32"/>
    <mergeCell ref="B28:B32"/>
    <mergeCell ref="C28:C32"/>
    <mergeCell ref="D28:D32"/>
    <mergeCell ref="E28:E32"/>
    <mergeCell ref="F28:F32"/>
    <mergeCell ref="A21:J21"/>
    <mergeCell ref="A22:A26"/>
    <mergeCell ref="B22:B26"/>
    <mergeCell ref="C22:C26"/>
    <mergeCell ref="D22:D26"/>
    <mergeCell ref="E22:E26"/>
    <mergeCell ref="F22:F26"/>
    <mergeCell ref="A15:J15"/>
    <mergeCell ref="A16:A20"/>
    <mergeCell ref="B16:B20"/>
    <mergeCell ref="C16:C20"/>
    <mergeCell ref="D16:D20"/>
    <mergeCell ref="E16:E20"/>
    <mergeCell ref="F16:F20"/>
    <mergeCell ref="D2:I3"/>
    <mergeCell ref="D4:I4"/>
    <mergeCell ref="D5:H5"/>
    <mergeCell ref="D7:N7"/>
    <mergeCell ref="A10:A14"/>
    <mergeCell ref="B10:B14"/>
    <mergeCell ref="C10:C14"/>
    <mergeCell ref="D10:D14"/>
    <mergeCell ref="E10:E14"/>
    <mergeCell ref="F10:F14"/>
  </mergeCells>
  <dataValidations disablePrompts="1" count="1">
    <dataValidation type="list" allowBlank="1" showInputMessage="1" showErrorMessage="1" sqref="D7">
      <formula1>ENTIDADES</formula1>
    </dataValidation>
  </dataValidations>
  <printOptions horizontalCentered="1" verticalCentered="1"/>
  <pageMargins left="0" right="0" top="0" bottom="0.78740157480314965" header="0.19685039370078741" footer="0.39370078740157483"/>
  <pageSetup paperSize="41" scale="43" fitToHeight="0" orientation="landscape" r:id="rId1"/>
  <headerFooter>
    <oddHeader>&amp;RPág. &amp;P de &amp;N</oddHeader>
    <oddFooter>&amp;L
LUZ ADRIANA LONDOÑO RAMIREZ
Secretaria de Despacho
Firma: ___________________&amp;C
FRANCISCO JAVIER GOMEZ RIOS
Profesional Universitario
Firma: ___________________&amp;R
GLORIA MILENA  M.
Profesional Enlace
Dep. Adtivo de Planeación</oddFooter>
  </headerFooter>
  <rowBreaks count="5" manualBreakCount="5">
    <brk id="51" max="13" man="1"/>
    <brk id="75" max="13" man="1"/>
    <brk id="94" max="13" man="1"/>
    <brk id="124" max="13" man="1"/>
    <brk id="154" max="13" man="1"/>
  </row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S284"/>
  <sheetViews>
    <sheetView tabSelected="1" topLeftCell="A2" zoomScale="60" zoomScaleNormal="60" zoomScaleSheetLayoutView="70" zoomScalePageLayoutView="346" workbookViewId="0">
      <pane xSplit="1" ySplit="9" topLeftCell="B54" activePane="bottomRight" state="frozen"/>
      <selection activeCell="M5" sqref="M5"/>
      <selection pane="topRight" activeCell="M5" sqref="M5"/>
      <selection pane="bottomLeft" activeCell="M5" sqref="M5"/>
      <selection pane="bottomRight" activeCell="R198" sqref="R198"/>
    </sheetView>
  </sheetViews>
  <sheetFormatPr baseColWidth="10" defaultColWidth="11.42578125" defaultRowHeight="14.25" x14ac:dyDescent="0.2"/>
  <cols>
    <col min="1" max="1" width="7.85546875" style="1" customWidth="1"/>
    <col min="2" max="2" width="11.140625" style="1" customWidth="1"/>
    <col min="3" max="3" width="16.28515625" style="1" customWidth="1"/>
    <col min="4" max="4" width="25.28515625" style="1" customWidth="1"/>
    <col min="5" max="5" width="18" style="1" customWidth="1"/>
    <col min="6" max="6" width="18.28515625" style="1" customWidth="1"/>
    <col min="7" max="19" width="14.7109375" style="1" customWidth="1"/>
    <col min="20" max="16384" width="11.42578125" style="1"/>
  </cols>
  <sheetData>
    <row r="1" spans="1:19" ht="7.5" customHeight="1" x14ac:dyDescent="0.2">
      <c r="A1" s="42"/>
      <c r="B1" s="42"/>
      <c r="C1" s="42"/>
      <c r="D1" s="42"/>
      <c r="E1" s="42"/>
      <c r="F1" s="42"/>
      <c r="G1" s="42"/>
      <c r="H1" s="42"/>
      <c r="I1" s="42"/>
      <c r="J1" s="42"/>
      <c r="K1" s="42"/>
      <c r="L1" s="42"/>
      <c r="M1" s="42"/>
      <c r="N1" s="42"/>
      <c r="O1" s="43"/>
      <c r="P1" s="43"/>
      <c r="Q1" s="41"/>
      <c r="R1" s="11"/>
    </row>
    <row r="2" spans="1:19" ht="18" customHeight="1" x14ac:dyDescent="0.25">
      <c r="A2" s="430"/>
      <c r="B2" s="431"/>
      <c r="C2" s="431"/>
      <c r="D2" s="432"/>
      <c r="E2" s="433"/>
      <c r="F2" s="723" t="s">
        <v>0</v>
      </c>
      <c r="G2" s="724"/>
      <c r="H2" s="724"/>
      <c r="I2" s="724"/>
      <c r="J2" s="724"/>
      <c r="K2" s="724"/>
      <c r="L2" s="724"/>
      <c r="M2" s="724"/>
      <c r="N2" s="724"/>
      <c r="O2" s="725"/>
      <c r="P2" s="295" t="s">
        <v>41</v>
      </c>
      <c r="Q2" s="297" t="s">
        <v>5962</v>
      </c>
      <c r="R2" s="298"/>
    </row>
    <row r="3" spans="1:19" ht="18.95" customHeight="1" x14ac:dyDescent="0.25">
      <c r="A3" s="434"/>
      <c r="B3" s="435"/>
      <c r="C3" s="435"/>
      <c r="D3" s="436"/>
      <c r="E3" s="437"/>
      <c r="F3" s="726"/>
      <c r="G3" s="727"/>
      <c r="H3" s="727"/>
      <c r="I3" s="727"/>
      <c r="J3" s="727"/>
      <c r="K3" s="727"/>
      <c r="L3" s="727"/>
      <c r="M3" s="727"/>
      <c r="N3" s="727"/>
      <c r="O3" s="728"/>
      <c r="P3" s="295" t="s">
        <v>2</v>
      </c>
      <c r="Q3" s="299">
        <v>3</v>
      </c>
      <c r="R3" s="300"/>
    </row>
    <row r="4" spans="1:19" ht="33" x14ac:dyDescent="0.25">
      <c r="A4" s="434"/>
      <c r="B4" s="435"/>
      <c r="C4" s="435"/>
      <c r="D4" s="436"/>
      <c r="E4" s="437"/>
      <c r="F4" s="729" t="s">
        <v>42</v>
      </c>
      <c r="G4" s="730"/>
      <c r="H4" s="730"/>
      <c r="I4" s="730"/>
      <c r="J4" s="730"/>
      <c r="K4" s="730"/>
      <c r="L4" s="730"/>
      <c r="M4" s="730"/>
      <c r="N4" s="730"/>
      <c r="O4" s="731"/>
      <c r="P4" s="296" t="s">
        <v>4</v>
      </c>
      <c r="Q4" s="395">
        <v>42759</v>
      </c>
      <c r="R4" s="300"/>
    </row>
    <row r="5" spans="1:19" ht="18" x14ac:dyDescent="0.25">
      <c r="A5" s="438"/>
      <c r="B5" s="439"/>
      <c r="C5" s="439"/>
      <c r="D5" s="440"/>
      <c r="E5" s="300"/>
      <c r="F5" s="732" t="s">
        <v>5</v>
      </c>
      <c r="G5" s="733"/>
      <c r="H5" s="733"/>
      <c r="I5" s="733"/>
      <c r="J5" s="733"/>
      <c r="K5" s="733"/>
      <c r="L5" s="734"/>
      <c r="M5" s="581">
        <v>20180101</v>
      </c>
      <c r="N5" s="618" t="s">
        <v>43</v>
      </c>
      <c r="O5" s="273">
        <f>VALUE(LEFT(M5,4))</f>
        <v>2018</v>
      </c>
      <c r="P5" s="295" t="s">
        <v>6</v>
      </c>
      <c r="Q5" s="301"/>
      <c r="R5" s="300"/>
    </row>
    <row r="6" spans="1:19" ht="9" customHeight="1" x14ac:dyDescent="0.2">
      <c r="A6" s="442"/>
      <c r="B6" s="442"/>
      <c r="C6" s="442"/>
      <c r="D6" s="442"/>
      <c r="E6" s="442"/>
      <c r="F6" s="442"/>
      <c r="G6" s="442"/>
      <c r="H6" s="442"/>
      <c r="I6" s="442"/>
      <c r="J6" s="442"/>
      <c r="K6" s="442"/>
      <c r="L6" s="442"/>
      <c r="M6" s="442"/>
      <c r="N6" s="442"/>
      <c r="O6" s="443"/>
      <c r="P6" s="443"/>
      <c r="Q6" s="443"/>
      <c r="R6" s="438"/>
    </row>
    <row r="7" spans="1:19" ht="29.25" customHeight="1" x14ac:dyDescent="0.2">
      <c r="A7" s="444"/>
      <c r="B7" s="445"/>
      <c r="C7" s="445" t="s">
        <v>7</v>
      </c>
      <c r="D7" s="735" t="str">
        <f>'PI. METAS RESULTADO'!C7</f>
        <v>1134. SECRETARÍA DE LA MUJER, EQUIDAD DE GÉNERO Y DIVERSIDAD SEXUAL</v>
      </c>
      <c r="E7" s="736"/>
      <c r="F7" s="736"/>
      <c r="G7" s="736"/>
      <c r="H7" s="736"/>
      <c r="I7" s="736"/>
      <c r="J7" s="736"/>
      <c r="K7" s="736"/>
      <c r="L7" s="736"/>
      <c r="M7" s="736"/>
      <c r="N7" s="736"/>
      <c r="O7" s="737"/>
      <c r="P7" s="446"/>
      <c r="Q7" s="446"/>
      <c r="R7" s="447"/>
    </row>
    <row r="8" spans="1:19" ht="9.9499999999999993" customHeight="1" thickBot="1" x14ac:dyDescent="0.25">
      <c r="A8" s="446"/>
      <c r="B8" s="446"/>
      <c r="C8" s="446"/>
      <c r="D8" s="446"/>
      <c r="E8" s="446"/>
      <c r="F8" s="446"/>
      <c r="G8" s="446"/>
      <c r="H8" s="446"/>
      <c r="I8" s="446"/>
      <c r="J8" s="446"/>
      <c r="K8" s="446"/>
      <c r="L8" s="446"/>
      <c r="M8" s="446"/>
      <c r="N8" s="446"/>
      <c r="O8" s="446"/>
      <c r="P8" s="446"/>
      <c r="Q8" s="446"/>
      <c r="R8" s="447"/>
    </row>
    <row r="9" spans="1:19" ht="19.5" customHeight="1" thickBot="1" x14ac:dyDescent="0.3">
      <c r="A9" s="447"/>
      <c r="B9" s="738" t="s">
        <v>44</v>
      </c>
      <c r="C9" s="739"/>
      <c r="D9" s="740"/>
      <c r="E9" s="741" t="s">
        <v>45</v>
      </c>
      <c r="F9" s="742"/>
      <c r="G9" s="742"/>
      <c r="H9" s="742"/>
      <c r="I9" s="742"/>
      <c r="J9" s="742"/>
      <c r="K9" s="742"/>
      <c r="L9" s="742"/>
      <c r="M9" s="742"/>
      <c r="N9" s="742"/>
      <c r="O9" s="742"/>
      <c r="P9" s="742"/>
      <c r="Q9" s="742"/>
      <c r="R9" s="743"/>
      <c r="S9" s="10"/>
    </row>
    <row r="10" spans="1:19" s="3" customFormat="1" ht="38.25" customHeight="1" thickBot="1" x14ac:dyDescent="0.25">
      <c r="A10" s="448"/>
      <c r="B10" s="449" t="s">
        <v>46</v>
      </c>
      <c r="C10" s="449" t="s">
        <v>47</v>
      </c>
      <c r="D10" s="450" t="s">
        <v>48</v>
      </c>
      <c r="E10" s="39" t="s">
        <v>49</v>
      </c>
      <c r="F10" s="39" t="s">
        <v>50</v>
      </c>
      <c r="G10" s="39" t="s">
        <v>51</v>
      </c>
      <c r="H10" s="39" t="s">
        <v>52</v>
      </c>
      <c r="I10" s="39" t="s">
        <v>53</v>
      </c>
      <c r="J10" s="39" t="s">
        <v>54</v>
      </c>
      <c r="K10" s="39" t="s">
        <v>55</v>
      </c>
      <c r="L10" s="39" t="s">
        <v>56</v>
      </c>
      <c r="M10" s="39" t="s">
        <v>57</v>
      </c>
      <c r="N10" s="39" t="s">
        <v>58</v>
      </c>
      <c r="O10" s="39" t="s">
        <v>59</v>
      </c>
      <c r="P10" s="39" t="s">
        <v>60</v>
      </c>
      <c r="Q10" s="39" t="s">
        <v>61</v>
      </c>
      <c r="R10" s="39" t="s">
        <v>62</v>
      </c>
      <c r="S10" s="9"/>
    </row>
    <row r="11" spans="1:19" s="3" customFormat="1" ht="15" x14ac:dyDescent="0.2">
      <c r="A11" s="744">
        <v>1</v>
      </c>
      <c r="B11" s="744" t="str">
        <f>'PI. MP. Avance'!B11</f>
        <v>MP105010101</v>
      </c>
      <c r="C11" s="747" t="str">
        <f>'PI. MP. Avance'!C11</f>
        <v>Propiciar , en 42 entes Territoriales, la creación y fortalecimiento  de las confluencias Municipales LGBTI , durante el periodo de Gobierno</v>
      </c>
      <c r="D11" s="4" t="s">
        <v>63</v>
      </c>
      <c r="E11" s="21">
        <f>SUM(F11:Q11)</f>
        <v>37000000</v>
      </c>
      <c r="F11" s="188">
        <f>IF($O$5=2016,VLOOKUP($B11,MP,24,FALSE),IF($O$5=2017,VLOOKUP($B11,MP,37,FALSE),IF($O$5=2018,VLOOKUP($B11,MP,50,FALSE),IF($O$5=2019,VLOOKUP($B11,MP,63,FALSE)," "))))</f>
        <v>37000000</v>
      </c>
      <c r="G11" s="188">
        <f>IF($O$5=2016,VLOOKUP($B11,MP,25,FALSE),IF($O$5=2017,VLOOKUP($B11,MP,38,FALSE),IF($O$5=2018,VLOOKUP($B11,MP,51,FALSE),IF($O$5=2019,VLOOKUP($B11,MP,64,FALSE)," "))))</f>
        <v>0</v>
      </c>
      <c r="H11" s="188">
        <f>IF($O$5=2016,VLOOKUP($B11,MP,26,FALSE),IF($O$5=2017,VLOOKUP($B11,MP,39,FALSE),IF($O$5=2018,VLOOKUP($B11,MP,52,FALSE),IF($O$5=2019,VLOOKUP($B11,MP,65,FALSE)," "))))</f>
        <v>0</v>
      </c>
      <c r="I11" s="188">
        <f>IF($O$5=2016,VLOOKUP($B11,MP,27,FALSE),IF($O$5=2017,VLOOKUP($B11,MP,40,FALSE),IF($O$5=2018,VLOOKUP($B11,MP,53,FALSE),IF($O$5=2019,VLOOKUP($B11,MP,66,FALSE)," "))))</f>
        <v>0</v>
      </c>
      <c r="J11" s="188">
        <f>IF($O$5=2016,VLOOKUP($B11,MP,28,FALSE),IF($O$5=2017,VLOOKUP($B11,MP,41,FALSE),IF($O$5=2018,VLOOKUP($B11,MP,54,FALSE),IF($O$5=2019,VLOOKUP($B11,MP,67,FALSE)," "))))</f>
        <v>0</v>
      </c>
      <c r="K11" s="188">
        <f>IF($O$5=2016,VLOOKUP($B11,MP,29,FALSE),IF($O$5=2017,VLOOKUP($B11,MP,42,FALSE),IF($O$5=2018,VLOOKUP($B11,MP,55,FALSE),IF($O$5=2019,VLOOKUP($B11,MP,68,FALSE)," "))))</f>
        <v>0</v>
      </c>
      <c r="L11" s="188">
        <f>IF($O$5=2016,VLOOKUP($B11,MP,30,FALSE),IF($O$5=2017,VLOOKUP($B11,MP,43,FALSE),IF($O$5=2018,VLOOKUP($B11,MP,56,FALSE),IF($O$5=2019,VLOOKUP($B11,MP,69,FALSE)," "))))</f>
        <v>0</v>
      </c>
      <c r="M11" s="188">
        <f>IF($O$5=2016,VLOOKUP($B11,MP,31,FALSE),IF($O$5=2017,VLOOKUP($B11,MP,44,FALSE),IF($O$5=2018,VLOOKUP($B11,MP,57,FALSE),IF($O$5=2019,VLOOKUP($B11,MP,70,FALSE)," "))))</f>
        <v>0</v>
      </c>
      <c r="N11" s="188">
        <f>IF($O$5=2016,VLOOKUP($B11,MP,32,FALSE),IF($O$5=2017,VLOOKUP($B11,MP,45,FALSE),IF($O$5=2018,VLOOKUP($B11,MP,58,FALSE),IF($O$5=2019,VLOOKUP($B11,MP,71,FALSE)," "))))</f>
        <v>0</v>
      </c>
      <c r="O11" s="188">
        <f>IF($O$5=2016,VLOOKUP($B11,MP,33,FALSE),IF($O$5=2017,VLOOKUP($B11,MP,46,FALSE),IF($O$5=2018,VLOOKUP($B11,MP,59,FALSE),IF($O$5=2019,VLOOKUP($B11,MP,72,FALSE)," "))))</f>
        <v>0</v>
      </c>
      <c r="P11" s="188">
        <f>IF($O$5=2016,VLOOKUP($B11,MP,34,FALSE),IF($O$5=2017,VLOOKUP($B11,MP,47,FALSE),IF($O$5=2018,VLOOKUP($B11,MP,60,FALSE),IF($O$5=2019,VLOOKUP($B11,MP,73,FALSE)," "))))</f>
        <v>0</v>
      </c>
      <c r="Q11" s="188">
        <f>IF($O$5=2016,VLOOKUP($B11,MP,35,FALSE),IF($O$5=2017,VLOOKUP($B11,MP,48,FALSE),IF($O$5=2018,VLOOKUP($B11,MP,61,FALSE),IF($O$5=2019,VLOOKUP($B11,MP,74,FALSE)," "))))</f>
        <v>0</v>
      </c>
      <c r="R11" s="21"/>
    </row>
    <row r="12" spans="1:19" s="3" customFormat="1" ht="15" x14ac:dyDescent="0.2">
      <c r="A12" s="745"/>
      <c r="B12" s="745"/>
      <c r="C12" s="748"/>
      <c r="D12" s="8" t="s">
        <v>64</v>
      </c>
      <c r="E12" s="451">
        <f>SUM(F12:Q12)</f>
        <v>40000000</v>
      </c>
      <c r="F12" s="499">
        <v>40000000</v>
      </c>
      <c r="G12" s="499"/>
      <c r="H12" s="499"/>
      <c r="I12" s="499"/>
      <c r="J12" s="499"/>
      <c r="K12" s="499"/>
      <c r="L12" s="499"/>
      <c r="M12" s="499"/>
      <c r="N12" s="499"/>
      <c r="O12" s="499"/>
      <c r="P12" s="499"/>
      <c r="Q12" s="499"/>
      <c r="R12" s="500"/>
    </row>
    <row r="13" spans="1:19" s="3" customFormat="1" ht="15" x14ac:dyDescent="0.2">
      <c r="A13" s="745"/>
      <c r="B13" s="745"/>
      <c r="C13" s="748"/>
      <c r="D13" s="5" t="s">
        <v>65</v>
      </c>
      <c r="E13" s="452">
        <f t="shared" ref="E13:R13" si="0">E12*100/E11</f>
        <v>108.10810810810811</v>
      </c>
      <c r="F13" s="452">
        <f t="shared" si="0"/>
        <v>108.10810810810811</v>
      </c>
      <c r="G13" s="452" t="e">
        <f t="shared" si="0"/>
        <v>#DIV/0!</v>
      </c>
      <c r="H13" s="452" t="e">
        <f t="shared" si="0"/>
        <v>#DIV/0!</v>
      </c>
      <c r="I13" s="452" t="e">
        <f t="shared" si="0"/>
        <v>#DIV/0!</v>
      </c>
      <c r="J13" s="452" t="e">
        <f t="shared" si="0"/>
        <v>#DIV/0!</v>
      </c>
      <c r="K13" s="452" t="e">
        <f t="shared" si="0"/>
        <v>#DIV/0!</v>
      </c>
      <c r="L13" s="452" t="e">
        <f t="shared" si="0"/>
        <v>#DIV/0!</v>
      </c>
      <c r="M13" s="452" t="e">
        <f t="shared" si="0"/>
        <v>#DIV/0!</v>
      </c>
      <c r="N13" s="452" t="e">
        <f t="shared" si="0"/>
        <v>#DIV/0!</v>
      </c>
      <c r="O13" s="452" t="e">
        <f t="shared" si="0"/>
        <v>#DIV/0!</v>
      </c>
      <c r="P13" s="452" t="e">
        <f t="shared" si="0"/>
        <v>#DIV/0!</v>
      </c>
      <c r="Q13" s="452" t="e">
        <f t="shared" si="0"/>
        <v>#DIV/0!</v>
      </c>
      <c r="R13" s="453" t="e">
        <f t="shared" si="0"/>
        <v>#DIV/0!</v>
      </c>
    </row>
    <row r="14" spans="1:19" s="3" customFormat="1" ht="15" x14ac:dyDescent="0.2">
      <c r="A14" s="745"/>
      <c r="B14" s="745"/>
      <c r="C14" s="748"/>
      <c r="D14" s="8" t="s">
        <v>66</v>
      </c>
      <c r="E14" s="451">
        <f>SUM(F14:Q14)</f>
        <v>0</v>
      </c>
      <c r="F14" s="499"/>
      <c r="G14" s="499"/>
      <c r="H14" s="499"/>
      <c r="I14" s="499"/>
      <c r="J14" s="499"/>
      <c r="K14" s="499"/>
      <c r="L14" s="499"/>
      <c r="M14" s="499"/>
      <c r="N14" s="499"/>
      <c r="O14" s="499"/>
      <c r="P14" s="499"/>
      <c r="Q14" s="499"/>
      <c r="R14" s="500"/>
    </row>
    <row r="15" spans="1:19" s="3" customFormat="1" ht="15" x14ac:dyDescent="0.2">
      <c r="A15" s="745"/>
      <c r="B15" s="745"/>
      <c r="C15" s="748"/>
      <c r="D15" s="5" t="s">
        <v>67</v>
      </c>
      <c r="E15" s="452">
        <f t="shared" ref="E15:R15" si="1">E14*100/E11</f>
        <v>0</v>
      </c>
      <c r="F15" s="452">
        <f t="shared" si="1"/>
        <v>0</v>
      </c>
      <c r="G15" s="452" t="e">
        <f t="shared" si="1"/>
        <v>#DIV/0!</v>
      </c>
      <c r="H15" s="452" t="e">
        <f t="shared" si="1"/>
        <v>#DIV/0!</v>
      </c>
      <c r="I15" s="452" t="e">
        <f t="shared" si="1"/>
        <v>#DIV/0!</v>
      </c>
      <c r="J15" s="452" t="e">
        <f t="shared" si="1"/>
        <v>#DIV/0!</v>
      </c>
      <c r="K15" s="452" t="e">
        <f t="shared" si="1"/>
        <v>#DIV/0!</v>
      </c>
      <c r="L15" s="452" t="e">
        <f t="shared" si="1"/>
        <v>#DIV/0!</v>
      </c>
      <c r="M15" s="452" t="e">
        <f t="shared" si="1"/>
        <v>#DIV/0!</v>
      </c>
      <c r="N15" s="452" t="e">
        <f t="shared" si="1"/>
        <v>#DIV/0!</v>
      </c>
      <c r="O15" s="452" t="e">
        <f t="shared" si="1"/>
        <v>#DIV/0!</v>
      </c>
      <c r="P15" s="452" t="e">
        <f t="shared" si="1"/>
        <v>#DIV/0!</v>
      </c>
      <c r="Q15" s="452" t="e">
        <f t="shared" si="1"/>
        <v>#DIV/0!</v>
      </c>
      <c r="R15" s="453" t="e">
        <f t="shared" si="1"/>
        <v>#DIV/0!</v>
      </c>
    </row>
    <row r="16" spans="1:19" s="3" customFormat="1" ht="15" x14ac:dyDescent="0.2">
      <c r="A16" s="745"/>
      <c r="B16" s="745"/>
      <c r="C16" s="748"/>
      <c r="D16" s="7" t="s">
        <v>68</v>
      </c>
      <c r="E16" s="451">
        <f>SUM(F16:Q16)</f>
        <v>0</v>
      </c>
      <c r="F16" s="499">
        <v>0</v>
      </c>
      <c r="G16" s="499"/>
      <c r="H16" s="499"/>
      <c r="I16" s="499"/>
      <c r="J16" s="499"/>
      <c r="K16" s="499"/>
      <c r="L16" s="499"/>
      <c r="M16" s="499"/>
      <c r="N16" s="499"/>
      <c r="O16" s="499"/>
      <c r="P16" s="499"/>
      <c r="Q16" s="499"/>
      <c r="R16" s="500"/>
    </row>
    <row r="17" spans="1:18" s="3" customFormat="1" ht="15" x14ac:dyDescent="0.2">
      <c r="A17" s="745"/>
      <c r="B17" s="745"/>
      <c r="C17" s="748"/>
      <c r="D17" s="5" t="s">
        <v>69</v>
      </c>
      <c r="E17" s="452" t="e">
        <f t="shared" ref="E17:R17" si="2">E16*100/E14</f>
        <v>#DIV/0!</v>
      </c>
      <c r="F17" s="452" t="e">
        <f t="shared" si="2"/>
        <v>#DIV/0!</v>
      </c>
      <c r="G17" s="452" t="e">
        <f t="shared" si="2"/>
        <v>#DIV/0!</v>
      </c>
      <c r="H17" s="452" t="e">
        <f t="shared" si="2"/>
        <v>#DIV/0!</v>
      </c>
      <c r="I17" s="452" t="e">
        <f t="shared" si="2"/>
        <v>#DIV/0!</v>
      </c>
      <c r="J17" s="452" t="e">
        <f t="shared" si="2"/>
        <v>#DIV/0!</v>
      </c>
      <c r="K17" s="452" t="e">
        <f t="shared" si="2"/>
        <v>#DIV/0!</v>
      </c>
      <c r="L17" s="452" t="e">
        <f t="shared" si="2"/>
        <v>#DIV/0!</v>
      </c>
      <c r="M17" s="452" t="e">
        <f t="shared" si="2"/>
        <v>#DIV/0!</v>
      </c>
      <c r="N17" s="452" t="e">
        <f t="shared" si="2"/>
        <v>#DIV/0!</v>
      </c>
      <c r="O17" s="452" t="e">
        <f t="shared" si="2"/>
        <v>#DIV/0!</v>
      </c>
      <c r="P17" s="452" t="e">
        <f t="shared" si="2"/>
        <v>#DIV/0!</v>
      </c>
      <c r="Q17" s="452" t="e">
        <f t="shared" si="2"/>
        <v>#DIV/0!</v>
      </c>
      <c r="R17" s="453" t="e">
        <f t="shared" si="2"/>
        <v>#DIV/0!</v>
      </c>
    </row>
    <row r="18" spans="1:18" s="3" customFormat="1" ht="15.75" thickBot="1" x14ac:dyDescent="0.25">
      <c r="A18" s="746"/>
      <c r="B18" s="746"/>
      <c r="C18" s="749"/>
      <c r="D18" s="6" t="s">
        <v>70</v>
      </c>
      <c r="E18" s="454">
        <f t="shared" ref="E18:R18" si="3">E16*100/E11</f>
        <v>0</v>
      </c>
      <c r="F18" s="454">
        <f t="shared" si="3"/>
        <v>0</v>
      </c>
      <c r="G18" s="454" t="e">
        <f t="shared" si="3"/>
        <v>#DIV/0!</v>
      </c>
      <c r="H18" s="454" t="e">
        <f t="shared" si="3"/>
        <v>#DIV/0!</v>
      </c>
      <c r="I18" s="454" t="e">
        <f t="shared" si="3"/>
        <v>#DIV/0!</v>
      </c>
      <c r="J18" s="454" t="e">
        <f t="shared" si="3"/>
        <v>#DIV/0!</v>
      </c>
      <c r="K18" s="454" t="e">
        <f t="shared" si="3"/>
        <v>#DIV/0!</v>
      </c>
      <c r="L18" s="454" t="e">
        <f t="shared" si="3"/>
        <v>#DIV/0!</v>
      </c>
      <c r="M18" s="454" t="e">
        <f t="shared" si="3"/>
        <v>#DIV/0!</v>
      </c>
      <c r="N18" s="454" t="e">
        <f t="shared" si="3"/>
        <v>#DIV/0!</v>
      </c>
      <c r="O18" s="454" t="e">
        <f t="shared" si="3"/>
        <v>#DIV/0!</v>
      </c>
      <c r="P18" s="454" t="e">
        <f t="shared" si="3"/>
        <v>#DIV/0!</v>
      </c>
      <c r="Q18" s="454" t="e">
        <f t="shared" si="3"/>
        <v>#DIV/0!</v>
      </c>
      <c r="R18" s="455" t="e">
        <f t="shared" si="3"/>
        <v>#DIV/0!</v>
      </c>
    </row>
    <row r="19" spans="1:18" ht="15" x14ac:dyDescent="0.2">
      <c r="A19" s="744">
        <v>2</v>
      </c>
      <c r="B19" s="744" t="str">
        <f>'PI. MP. Avance'!B16</f>
        <v>MP105010102</v>
      </c>
      <c r="C19" s="747" t="str">
        <f>'PI. MP. Avance'!C16</f>
        <v>Fortalecer en el 100% de los Municipios del Departamento el proceso de socialización e interiorización de la Política Pública de LGBTI, en el periodo de Gobierno.</v>
      </c>
      <c r="D19" s="4" t="s">
        <v>63</v>
      </c>
      <c r="E19" s="21">
        <f>SUM(F19:Q19)</f>
        <v>34000000</v>
      </c>
      <c r="F19" s="188">
        <f>IF($O$5=2016,VLOOKUP($B19,MP,24,FALSE),IF($O$5=2017,VLOOKUP($B19,MP,37,FALSE),IF($O$5=2018,VLOOKUP($B19,MP,50,FALSE),IF($O$5=2019,VLOOKUP($B19,MP,63,FALSE)," "))))</f>
        <v>34000000</v>
      </c>
      <c r="G19" s="188">
        <f>IF($O$5=2016,VLOOKUP($B19,MP,25,FALSE),IF($O$5=2017,VLOOKUP($B19,MP,38,FALSE),IF($O$5=2018,VLOOKUP($B19,MP,51,FALSE),IF($O$5=2019,VLOOKUP($B19,MP,64,FALSE)," "))))</f>
        <v>0</v>
      </c>
      <c r="H19" s="188">
        <f>IF($O$5=2016,VLOOKUP($B19,MP,26,FALSE),IF($O$5=2017,VLOOKUP($B19,MP,39,FALSE),IF($O$5=2018,VLOOKUP($B19,MP,52,FALSE),IF($O$5=2019,VLOOKUP($B19,MP,65,FALSE)," "))))</f>
        <v>0</v>
      </c>
      <c r="I19" s="188">
        <f>IF($O$5=2016,VLOOKUP($B19,MP,27,FALSE),IF($O$5=2017,VLOOKUP($B19,MP,40,FALSE),IF($O$5=2018,VLOOKUP($B19,MP,53,FALSE),IF($O$5=2019,VLOOKUP($B19,MP,66,FALSE)," "))))</f>
        <v>0</v>
      </c>
      <c r="J19" s="188">
        <f>IF($O$5=2016,VLOOKUP($B19,MP,28,FALSE),IF($O$5=2017,VLOOKUP($B19,MP,41,FALSE),IF($O$5=2018,VLOOKUP($B19,MP,54,FALSE),IF($O$5=2019,VLOOKUP($B19,MP,67,FALSE)," "))))</f>
        <v>0</v>
      </c>
      <c r="K19" s="188">
        <f>IF($O$5=2016,VLOOKUP($B19,MP,29,FALSE),IF($O$5=2017,VLOOKUP($B19,MP,42,FALSE),IF($O$5=2018,VLOOKUP($B19,MP,55,FALSE),IF($O$5=2019,VLOOKUP($B19,MP,68,FALSE)," "))))</f>
        <v>0</v>
      </c>
      <c r="L19" s="188">
        <f>IF($O$5=2016,VLOOKUP($B19,MP,30,FALSE),IF($O$5=2017,VLOOKUP($B19,MP,43,FALSE),IF($O$5=2018,VLOOKUP($B19,MP,56,FALSE),IF($O$5=2019,VLOOKUP($B19,MP,69,FALSE)," "))))</f>
        <v>0</v>
      </c>
      <c r="M19" s="188">
        <f>IF($O$5=2016,VLOOKUP($B19,MP,31,FALSE),IF($O$5=2017,VLOOKUP($B19,MP,44,FALSE),IF($O$5=2018,VLOOKUP($B19,MP,57,FALSE),IF($O$5=2019,VLOOKUP($B19,MP,70,FALSE)," "))))</f>
        <v>0</v>
      </c>
      <c r="N19" s="188">
        <f>IF($O$5=2016,VLOOKUP($B19,MP,32,FALSE),IF($O$5=2017,VLOOKUP($B19,MP,45,FALSE),IF($O$5=2018,VLOOKUP($B19,MP,58,FALSE),IF($O$5=2019,VLOOKUP($B19,MP,71,FALSE)," "))))</f>
        <v>0</v>
      </c>
      <c r="O19" s="188">
        <f>IF($O$5=2016,VLOOKUP($B19,MP,33,FALSE),IF($O$5=2017,VLOOKUP($B19,MP,46,FALSE),IF($O$5=2018,VLOOKUP($B19,MP,59,FALSE),IF($O$5=2019,VLOOKUP($B19,MP,72,FALSE)," "))))</f>
        <v>0</v>
      </c>
      <c r="P19" s="188">
        <f>IF($O$5=2016,VLOOKUP($B19,MP,34,FALSE),IF($O$5=2017,VLOOKUP($B19,MP,47,FALSE),IF($O$5=2018,VLOOKUP($B19,MP,60,FALSE),IF($O$5=2019,VLOOKUP($B19,MP,73,FALSE)," "))))</f>
        <v>0</v>
      </c>
      <c r="Q19" s="188">
        <f>IF($O$5=2016,VLOOKUP($B19,MP,35,FALSE),IF($O$5=2017,VLOOKUP($B19,MP,48,FALSE),IF($O$5=2018,VLOOKUP($B19,MP,61,FALSE),IF($O$5=2019,VLOOKUP($B19,MP,74,FALSE)," "))))</f>
        <v>0</v>
      </c>
      <c r="R19" s="22"/>
    </row>
    <row r="20" spans="1:18" ht="15" x14ac:dyDescent="0.2">
      <c r="A20" s="745"/>
      <c r="B20" s="745"/>
      <c r="C20" s="748"/>
      <c r="D20" s="8" t="s">
        <v>64</v>
      </c>
      <c r="E20" s="451">
        <f>SUM(F20:Q20)</f>
        <v>35000000</v>
      </c>
      <c r="F20" s="499">
        <v>35000000</v>
      </c>
      <c r="G20" s="499"/>
      <c r="H20" s="499"/>
      <c r="I20" s="499"/>
      <c r="J20" s="499"/>
      <c r="K20" s="499"/>
      <c r="L20" s="499"/>
      <c r="M20" s="499"/>
      <c r="N20" s="499"/>
      <c r="O20" s="499"/>
      <c r="P20" s="499"/>
      <c r="Q20" s="499"/>
      <c r="R20" s="500"/>
    </row>
    <row r="21" spans="1:18" ht="15" x14ac:dyDescent="0.2">
      <c r="A21" s="745"/>
      <c r="B21" s="745"/>
      <c r="C21" s="748"/>
      <c r="D21" s="5" t="s">
        <v>65</v>
      </c>
      <c r="E21" s="452">
        <f t="shared" ref="E21:R21" si="4">E20*100/E19</f>
        <v>102.94117647058823</v>
      </c>
      <c r="F21" s="452">
        <f t="shared" si="4"/>
        <v>102.94117647058823</v>
      </c>
      <c r="G21" s="452" t="e">
        <f t="shared" si="4"/>
        <v>#DIV/0!</v>
      </c>
      <c r="H21" s="452" t="e">
        <f t="shared" si="4"/>
        <v>#DIV/0!</v>
      </c>
      <c r="I21" s="452" t="e">
        <f t="shared" si="4"/>
        <v>#DIV/0!</v>
      </c>
      <c r="J21" s="452" t="e">
        <f t="shared" si="4"/>
        <v>#DIV/0!</v>
      </c>
      <c r="K21" s="452" t="e">
        <f t="shared" si="4"/>
        <v>#DIV/0!</v>
      </c>
      <c r="L21" s="452" t="e">
        <f t="shared" si="4"/>
        <v>#DIV/0!</v>
      </c>
      <c r="M21" s="452" t="e">
        <f t="shared" si="4"/>
        <v>#DIV/0!</v>
      </c>
      <c r="N21" s="452" t="e">
        <f t="shared" si="4"/>
        <v>#DIV/0!</v>
      </c>
      <c r="O21" s="452" t="e">
        <f t="shared" si="4"/>
        <v>#DIV/0!</v>
      </c>
      <c r="P21" s="452" t="e">
        <f t="shared" si="4"/>
        <v>#DIV/0!</v>
      </c>
      <c r="Q21" s="452" t="e">
        <f t="shared" si="4"/>
        <v>#DIV/0!</v>
      </c>
      <c r="R21" s="453" t="e">
        <f t="shared" si="4"/>
        <v>#DIV/0!</v>
      </c>
    </row>
    <row r="22" spans="1:18" ht="15" x14ac:dyDescent="0.2">
      <c r="A22" s="745"/>
      <c r="B22" s="745"/>
      <c r="C22" s="748"/>
      <c r="D22" s="8" t="s">
        <v>66</v>
      </c>
      <c r="E22" s="451">
        <f>SUM(F22:Q22)</f>
        <v>0</v>
      </c>
      <c r="F22" s="499"/>
      <c r="G22" s="499"/>
      <c r="H22" s="499"/>
      <c r="I22" s="499"/>
      <c r="J22" s="499"/>
      <c r="K22" s="499"/>
      <c r="L22" s="499"/>
      <c r="M22" s="499"/>
      <c r="N22" s="499"/>
      <c r="O22" s="499"/>
      <c r="P22" s="499"/>
      <c r="Q22" s="499"/>
      <c r="R22" s="500"/>
    </row>
    <row r="23" spans="1:18" ht="15" x14ac:dyDescent="0.2">
      <c r="A23" s="745"/>
      <c r="B23" s="745"/>
      <c r="C23" s="748"/>
      <c r="D23" s="5" t="s">
        <v>67</v>
      </c>
      <c r="E23" s="452">
        <f t="shared" ref="E23:R23" si="5">E22*100/E19</f>
        <v>0</v>
      </c>
      <c r="F23" s="452">
        <f t="shared" si="5"/>
        <v>0</v>
      </c>
      <c r="G23" s="452" t="e">
        <f t="shared" si="5"/>
        <v>#DIV/0!</v>
      </c>
      <c r="H23" s="452" t="e">
        <f t="shared" si="5"/>
        <v>#DIV/0!</v>
      </c>
      <c r="I23" s="452" t="e">
        <f t="shared" si="5"/>
        <v>#DIV/0!</v>
      </c>
      <c r="J23" s="452" t="e">
        <f t="shared" si="5"/>
        <v>#DIV/0!</v>
      </c>
      <c r="K23" s="452" t="e">
        <f t="shared" si="5"/>
        <v>#DIV/0!</v>
      </c>
      <c r="L23" s="452" t="e">
        <f t="shared" si="5"/>
        <v>#DIV/0!</v>
      </c>
      <c r="M23" s="452" t="e">
        <f t="shared" si="5"/>
        <v>#DIV/0!</v>
      </c>
      <c r="N23" s="452" t="e">
        <f t="shared" si="5"/>
        <v>#DIV/0!</v>
      </c>
      <c r="O23" s="452" t="e">
        <f t="shared" si="5"/>
        <v>#DIV/0!</v>
      </c>
      <c r="P23" s="452" t="e">
        <f t="shared" si="5"/>
        <v>#DIV/0!</v>
      </c>
      <c r="Q23" s="452" t="e">
        <f t="shared" si="5"/>
        <v>#DIV/0!</v>
      </c>
      <c r="R23" s="453" t="e">
        <f t="shared" si="5"/>
        <v>#DIV/0!</v>
      </c>
    </row>
    <row r="24" spans="1:18" ht="15" x14ac:dyDescent="0.2">
      <c r="A24" s="745"/>
      <c r="B24" s="745"/>
      <c r="C24" s="748"/>
      <c r="D24" s="7" t="s">
        <v>68</v>
      </c>
      <c r="E24" s="344">
        <f>SUM(F24:Q24)</f>
        <v>0</v>
      </c>
      <c r="F24" s="499"/>
      <c r="G24" s="499"/>
      <c r="H24" s="499"/>
      <c r="I24" s="499"/>
      <c r="J24" s="499"/>
      <c r="K24" s="499"/>
      <c r="L24" s="499"/>
      <c r="M24" s="499"/>
      <c r="N24" s="499"/>
      <c r="O24" s="499"/>
      <c r="P24" s="499"/>
      <c r="Q24" s="499"/>
      <c r="R24" s="500"/>
    </row>
    <row r="25" spans="1:18" ht="15" x14ac:dyDescent="0.2">
      <c r="A25" s="745"/>
      <c r="B25" s="745"/>
      <c r="C25" s="748"/>
      <c r="D25" s="5" t="s">
        <v>69</v>
      </c>
      <c r="E25" s="452" t="e">
        <f t="shared" ref="E25:R25" si="6">E24*100/E22</f>
        <v>#DIV/0!</v>
      </c>
      <c r="F25" s="452" t="e">
        <f t="shared" si="6"/>
        <v>#DIV/0!</v>
      </c>
      <c r="G25" s="452" t="e">
        <f t="shared" si="6"/>
        <v>#DIV/0!</v>
      </c>
      <c r="H25" s="452" t="e">
        <f t="shared" si="6"/>
        <v>#DIV/0!</v>
      </c>
      <c r="I25" s="452" t="e">
        <f t="shared" si="6"/>
        <v>#DIV/0!</v>
      </c>
      <c r="J25" s="452" t="e">
        <f t="shared" si="6"/>
        <v>#DIV/0!</v>
      </c>
      <c r="K25" s="452" t="e">
        <f t="shared" si="6"/>
        <v>#DIV/0!</v>
      </c>
      <c r="L25" s="452" t="e">
        <f t="shared" si="6"/>
        <v>#DIV/0!</v>
      </c>
      <c r="M25" s="452" t="e">
        <f t="shared" si="6"/>
        <v>#DIV/0!</v>
      </c>
      <c r="N25" s="452" t="e">
        <f t="shared" si="6"/>
        <v>#DIV/0!</v>
      </c>
      <c r="O25" s="452" t="e">
        <f t="shared" si="6"/>
        <v>#DIV/0!</v>
      </c>
      <c r="P25" s="452" t="e">
        <f t="shared" si="6"/>
        <v>#DIV/0!</v>
      </c>
      <c r="Q25" s="452" t="e">
        <f t="shared" si="6"/>
        <v>#DIV/0!</v>
      </c>
      <c r="R25" s="453" t="e">
        <f t="shared" si="6"/>
        <v>#DIV/0!</v>
      </c>
    </row>
    <row r="26" spans="1:18" ht="15.75" thickBot="1" x14ac:dyDescent="0.25">
      <c r="A26" s="746"/>
      <c r="B26" s="746"/>
      <c r="C26" s="749"/>
      <c r="D26" s="6" t="s">
        <v>70</v>
      </c>
      <c r="E26" s="454">
        <f t="shared" ref="E26:R26" si="7">E24*100/E19</f>
        <v>0</v>
      </c>
      <c r="F26" s="454">
        <f t="shared" si="7"/>
        <v>0</v>
      </c>
      <c r="G26" s="454" t="e">
        <f t="shared" si="7"/>
        <v>#DIV/0!</v>
      </c>
      <c r="H26" s="454" t="e">
        <f t="shared" si="7"/>
        <v>#DIV/0!</v>
      </c>
      <c r="I26" s="454" t="e">
        <f t="shared" si="7"/>
        <v>#DIV/0!</v>
      </c>
      <c r="J26" s="454" t="e">
        <f t="shared" si="7"/>
        <v>#DIV/0!</v>
      </c>
      <c r="K26" s="454" t="e">
        <f t="shared" si="7"/>
        <v>#DIV/0!</v>
      </c>
      <c r="L26" s="454" t="e">
        <f t="shared" si="7"/>
        <v>#DIV/0!</v>
      </c>
      <c r="M26" s="454" t="e">
        <f t="shared" si="7"/>
        <v>#DIV/0!</v>
      </c>
      <c r="N26" s="454" t="e">
        <f t="shared" si="7"/>
        <v>#DIV/0!</v>
      </c>
      <c r="O26" s="454" t="e">
        <f t="shared" si="7"/>
        <v>#DIV/0!</v>
      </c>
      <c r="P26" s="454" t="e">
        <f t="shared" si="7"/>
        <v>#DIV/0!</v>
      </c>
      <c r="Q26" s="454" t="e">
        <f t="shared" si="7"/>
        <v>#DIV/0!</v>
      </c>
      <c r="R26" s="455" t="e">
        <f t="shared" si="7"/>
        <v>#DIV/0!</v>
      </c>
    </row>
    <row r="27" spans="1:18" ht="15" x14ac:dyDescent="0.2">
      <c r="A27" s="744">
        <v>3</v>
      </c>
      <c r="B27" s="744" t="str">
        <f>'PI. MP. Avance'!B21</f>
        <v>MP105010201</v>
      </c>
      <c r="C27" s="747" t="str">
        <f>'PI. MP. Avance'!C21</f>
        <v>Realizar Dos (2) EXPO LGBTI, durante el cuatrienio.</v>
      </c>
      <c r="D27" s="4" t="s">
        <v>63</v>
      </c>
      <c r="E27" s="21">
        <f>SUM(F27:Q27)</f>
        <v>75000000</v>
      </c>
      <c r="F27" s="188">
        <f>IF($O$5=2016,VLOOKUP($B27,MP,24,FALSE),IF($O$5=2017,VLOOKUP($B27,MP,37,FALSE),IF($O$5=2018,VLOOKUP($B27,MP,50,FALSE),IF($O$5=2019,VLOOKUP($B27,MP,63,FALSE)," "))))</f>
        <v>75000000</v>
      </c>
      <c r="G27" s="188">
        <f>IF($O$5=2016,VLOOKUP($B27,MP,25,FALSE),IF($O$5=2017,VLOOKUP($B27,MP,38,FALSE),IF($O$5=2018,VLOOKUP($B27,MP,51,FALSE),IF($O$5=2019,VLOOKUP($B27,MP,64,FALSE)," "))))</f>
        <v>0</v>
      </c>
      <c r="H27" s="188">
        <f>IF($O$5=2016,VLOOKUP($B27,MP,26,FALSE),IF($O$5=2017,VLOOKUP($B27,MP,39,FALSE),IF($O$5=2018,VLOOKUP($B27,MP,52,FALSE),IF($O$5=2019,VLOOKUP($B27,MP,65,FALSE)," "))))</f>
        <v>0</v>
      </c>
      <c r="I27" s="188">
        <f>IF($O$5=2016,VLOOKUP($B27,MP,27,FALSE),IF($O$5=2017,VLOOKUP($B27,MP,40,FALSE),IF($O$5=2018,VLOOKUP($B27,MP,53,FALSE),IF($O$5=2019,VLOOKUP($B27,MP,66,FALSE)," "))))</f>
        <v>0</v>
      </c>
      <c r="J27" s="188">
        <f>IF($O$5=2016,VLOOKUP($B27,MP,28,FALSE),IF($O$5=2017,VLOOKUP($B27,MP,41,FALSE),IF($O$5=2018,VLOOKUP($B27,MP,54,FALSE),IF($O$5=2019,VLOOKUP($B27,MP,67,FALSE)," "))))</f>
        <v>0</v>
      </c>
      <c r="K27" s="188">
        <f>IF($O$5=2016,VLOOKUP($B27,MP,29,FALSE),IF($O$5=2017,VLOOKUP($B27,MP,42,FALSE),IF($O$5=2018,VLOOKUP($B27,MP,55,FALSE),IF($O$5=2019,VLOOKUP($B27,MP,68,FALSE)," "))))</f>
        <v>0</v>
      </c>
      <c r="L27" s="188">
        <f>IF($O$5=2016,VLOOKUP($B27,MP,30,FALSE),IF($O$5=2017,VLOOKUP($B27,MP,43,FALSE),IF($O$5=2018,VLOOKUP($B27,MP,56,FALSE),IF($O$5=2019,VLOOKUP($B27,MP,69,FALSE)," "))))</f>
        <v>0</v>
      </c>
      <c r="M27" s="188">
        <f>IF($O$5=2016,VLOOKUP($B27,MP,31,FALSE),IF($O$5=2017,VLOOKUP($B27,MP,44,FALSE),IF($O$5=2018,VLOOKUP($B27,MP,57,FALSE),IF($O$5=2019,VLOOKUP($B27,MP,70,FALSE)," "))))</f>
        <v>0</v>
      </c>
      <c r="N27" s="188">
        <f>IF($O$5=2016,VLOOKUP($B27,MP,32,FALSE),IF($O$5=2017,VLOOKUP($B27,MP,45,FALSE),IF($O$5=2018,VLOOKUP($B27,MP,58,FALSE),IF($O$5=2019,VLOOKUP($B27,MP,71,FALSE)," "))))</f>
        <v>0</v>
      </c>
      <c r="O27" s="188">
        <f>IF($O$5=2016,VLOOKUP($B27,MP,33,FALSE),IF($O$5=2017,VLOOKUP($B27,MP,46,FALSE),IF($O$5=2018,VLOOKUP($B27,MP,59,FALSE),IF($O$5=2019,VLOOKUP($B27,MP,72,FALSE)," "))))</f>
        <v>0</v>
      </c>
      <c r="P27" s="188">
        <f>IF($O$5=2016,VLOOKUP($B27,MP,34,FALSE),IF($O$5=2017,VLOOKUP($B27,MP,47,FALSE),IF($O$5=2018,VLOOKUP($B27,MP,60,FALSE),IF($O$5=2019,VLOOKUP($B27,MP,73,FALSE)," "))))</f>
        <v>0</v>
      </c>
      <c r="Q27" s="188">
        <f>IF($O$5=2016,VLOOKUP($B27,MP,35,FALSE),IF($O$5=2017,VLOOKUP($B27,MP,48,FALSE),IF($O$5=2018,VLOOKUP($B27,MP,61,FALSE),IF($O$5=2019,VLOOKUP($B27,MP,74,FALSE)," "))))</f>
        <v>0</v>
      </c>
      <c r="R27" s="22"/>
    </row>
    <row r="28" spans="1:18" ht="15" x14ac:dyDescent="0.2">
      <c r="A28" s="745"/>
      <c r="B28" s="745"/>
      <c r="C28" s="748"/>
      <c r="D28" s="8" t="s">
        <v>64</v>
      </c>
      <c r="E28" s="451">
        <f>SUM(F28:Q28)</f>
        <v>0</v>
      </c>
      <c r="F28" s="499">
        <v>0</v>
      </c>
      <c r="G28" s="499"/>
      <c r="H28" s="499"/>
      <c r="I28" s="499"/>
      <c r="J28" s="499"/>
      <c r="K28" s="499"/>
      <c r="L28" s="499"/>
      <c r="M28" s="499"/>
      <c r="N28" s="499"/>
      <c r="O28" s="499"/>
      <c r="P28" s="499"/>
      <c r="Q28" s="499"/>
      <c r="R28" s="500">
        <v>0</v>
      </c>
    </row>
    <row r="29" spans="1:18" ht="15" x14ac:dyDescent="0.2">
      <c r="A29" s="745"/>
      <c r="B29" s="745"/>
      <c r="C29" s="748"/>
      <c r="D29" s="5" t="s">
        <v>65</v>
      </c>
      <c r="E29" s="452">
        <f t="shared" ref="E29:R29" si="8">E28*100/E27</f>
        <v>0</v>
      </c>
      <c r="F29" s="452">
        <f t="shared" si="8"/>
        <v>0</v>
      </c>
      <c r="G29" s="452" t="e">
        <f t="shared" si="8"/>
        <v>#DIV/0!</v>
      </c>
      <c r="H29" s="452" t="e">
        <f t="shared" si="8"/>
        <v>#DIV/0!</v>
      </c>
      <c r="I29" s="452" t="e">
        <f t="shared" si="8"/>
        <v>#DIV/0!</v>
      </c>
      <c r="J29" s="452" t="e">
        <f t="shared" si="8"/>
        <v>#DIV/0!</v>
      </c>
      <c r="K29" s="452" t="e">
        <f t="shared" si="8"/>
        <v>#DIV/0!</v>
      </c>
      <c r="L29" s="452" t="e">
        <f t="shared" si="8"/>
        <v>#DIV/0!</v>
      </c>
      <c r="M29" s="452" t="e">
        <f t="shared" si="8"/>
        <v>#DIV/0!</v>
      </c>
      <c r="N29" s="452" t="e">
        <f t="shared" si="8"/>
        <v>#DIV/0!</v>
      </c>
      <c r="O29" s="452" t="e">
        <f t="shared" si="8"/>
        <v>#DIV/0!</v>
      </c>
      <c r="P29" s="452" t="e">
        <f t="shared" si="8"/>
        <v>#DIV/0!</v>
      </c>
      <c r="Q29" s="452" t="e">
        <f t="shared" si="8"/>
        <v>#DIV/0!</v>
      </c>
      <c r="R29" s="453" t="e">
        <f t="shared" si="8"/>
        <v>#DIV/0!</v>
      </c>
    </row>
    <row r="30" spans="1:18" ht="15" x14ac:dyDescent="0.2">
      <c r="A30" s="745"/>
      <c r="B30" s="745"/>
      <c r="C30" s="748"/>
      <c r="D30" s="8" t="s">
        <v>66</v>
      </c>
      <c r="E30" s="451">
        <f>SUM(F30:Q30)</f>
        <v>0</v>
      </c>
      <c r="F30" s="499">
        <v>0</v>
      </c>
      <c r="G30" s="499"/>
      <c r="H30" s="499"/>
      <c r="I30" s="499"/>
      <c r="J30" s="499"/>
      <c r="K30" s="499"/>
      <c r="L30" s="499"/>
      <c r="M30" s="499"/>
      <c r="N30" s="499"/>
      <c r="O30" s="499"/>
      <c r="P30" s="499"/>
      <c r="Q30" s="499"/>
      <c r="R30" s="500"/>
    </row>
    <row r="31" spans="1:18" ht="15" x14ac:dyDescent="0.2">
      <c r="A31" s="745"/>
      <c r="B31" s="745"/>
      <c r="C31" s="748"/>
      <c r="D31" s="5" t="s">
        <v>67</v>
      </c>
      <c r="E31" s="452">
        <f t="shared" ref="E31:R31" si="9">E30*100/E27</f>
        <v>0</v>
      </c>
      <c r="F31" s="452">
        <f t="shared" si="9"/>
        <v>0</v>
      </c>
      <c r="G31" s="452" t="e">
        <f t="shared" si="9"/>
        <v>#DIV/0!</v>
      </c>
      <c r="H31" s="452" t="e">
        <f t="shared" si="9"/>
        <v>#DIV/0!</v>
      </c>
      <c r="I31" s="452" t="e">
        <f t="shared" si="9"/>
        <v>#DIV/0!</v>
      </c>
      <c r="J31" s="452" t="e">
        <f t="shared" si="9"/>
        <v>#DIV/0!</v>
      </c>
      <c r="K31" s="452" t="e">
        <f t="shared" si="9"/>
        <v>#DIV/0!</v>
      </c>
      <c r="L31" s="452" t="e">
        <f t="shared" si="9"/>
        <v>#DIV/0!</v>
      </c>
      <c r="M31" s="452" t="e">
        <f t="shared" si="9"/>
        <v>#DIV/0!</v>
      </c>
      <c r="N31" s="452" t="e">
        <f t="shared" si="9"/>
        <v>#DIV/0!</v>
      </c>
      <c r="O31" s="452" t="e">
        <f t="shared" si="9"/>
        <v>#DIV/0!</v>
      </c>
      <c r="P31" s="452" t="e">
        <f t="shared" si="9"/>
        <v>#DIV/0!</v>
      </c>
      <c r="Q31" s="452" t="e">
        <f t="shared" si="9"/>
        <v>#DIV/0!</v>
      </c>
      <c r="R31" s="453" t="e">
        <f t="shared" si="9"/>
        <v>#DIV/0!</v>
      </c>
    </row>
    <row r="32" spans="1:18" ht="15" x14ac:dyDescent="0.2">
      <c r="A32" s="745"/>
      <c r="B32" s="745"/>
      <c r="C32" s="748"/>
      <c r="D32" s="7" t="s">
        <v>68</v>
      </c>
      <c r="E32" s="451">
        <f>SUM(F32:Q32)</f>
        <v>0</v>
      </c>
      <c r="F32" s="499">
        <v>0</v>
      </c>
      <c r="G32" s="499"/>
      <c r="H32" s="499"/>
      <c r="I32" s="499"/>
      <c r="J32" s="499"/>
      <c r="K32" s="499"/>
      <c r="L32" s="499"/>
      <c r="M32" s="499"/>
      <c r="N32" s="499"/>
      <c r="O32" s="499"/>
      <c r="P32" s="499"/>
      <c r="Q32" s="499"/>
      <c r="R32" s="500"/>
    </row>
    <row r="33" spans="1:18" ht="15" x14ac:dyDescent="0.2">
      <c r="A33" s="745"/>
      <c r="B33" s="745"/>
      <c r="C33" s="748"/>
      <c r="D33" s="5" t="s">
        <v>69</v>
      </c>
      <c r="E33" s="452" t="e">
        <f t="shared" ref="E33:R33" si="10">E32*100/E30</f>
        <v>#DIV/0!</v>
      </c>
      <c r="F33" s="452" t="e">
        <f t="shared" si="10"/>
        <v>#DIV/0!</v>
      </c>
      <c r="G33" s="452" t="e">
        <f t="shared" si="10"/>
        <v>#DIV/0!</v>
      </c>
      <c r="H33" s="452" t="e">
        <f t="shared" si="10"/>
        <v>#DIV/0!</v>
      </c>
      <c r="I33" s="452" t="e">
        <f t="shared" si="10"/>
        <v>#DIV/0!</v>
      </c>
      <c r="J33" s="452" t="e">
        <f t="shared" si="10"/>
        <v>#DIV/0!</v>
      </c>
      <c r="K33" s="452" t="e">
        <f t="shared" si="10"/>
        <v>#DIV/0!</v>
      </c>
      <c r="L33" s="452" t="e">
        <f t="shared" si="10"/>
        <v>#DIV/0!</v>
      </c>
      <c r="M33" s="452" t="e">
        <f t="shared" si="10"/>
        <v>#DIV/0!</v>
      </c>
      <c r="N33" s="452" t="e">
        <f t="shared" si="10"/>
        <v>#DIV/0!</v>
      </c>
      <c r="O33" s="452" t="e">
        <f t="shared" si="10"/>
        <v>#DIV/0!</v>
      </c>
      <c r="P33" s="452" t="e">
        <f t="shared" si="10"/>
        <v>#DIV/0!</v>
      </c>
      <c r="Q33" s="452" t="e">
        <f t="shared" si="10"/>
        <v>#DIV/0!</v>
      </c>
      <c r="R33" s="453" t="e">
        <f t="shared" si="10"/>
        <v>#DIV/0!</v>
      </c>
    </row>
    <row r="34" spans="1:18" ht="15.75" thickBot="1" x14ac:dyDescent="0.25">
      <c r="A34" s="746"/>
      <c r="B34" s="746"/>
      <c r="C34" s="749"/>
      <c r="D34" s="6" t="s">
        <v>70</v>
      </c>
      <c r="E34" s="454">
        <f t="shared" ref="E34:R34" si="11">E32*100/E27</f>
        <v>0</v>
      </c>
      <c r="F34" s="454">
        <f t="shared" si="11"/>
        <v>0</v>
      </c>
      <c r="G34" s="454" t="e">
        <f t="shared" si="11"/>
        <v>#DIV/0!</v>
      </c>
      <c r="H34" s="454" t="e">
        <f t="shared" si="11"/>
        <v>#DIV/0!</v>
      </c>
      <c r="I34" s="454" t="e">
        <f t="shared" si="11"/>
        <v>#DIV/0!</v>
      </c>
      <c r="J34" s="454" t="e">
        <f t="shared" si="11"/>
        <v>#DIV/0!</v>
      </c>
      <c r="K34" s="454" t="e">
        <f t="shared" si="11"/>
        <v>#DIV/0!</v>
      </c>
      <c r="L34" s="454" t="e">
        <f t="shared" si="11"/>
        <v>#DIV/0!</v>
      </c>
      <c r="M34" s="454" t="e">
        <f t="shared" si="11"/>
        <v>#DIV/0!</v>
      </c>
      <c r="N34" s="454" t="e">
        <f t="shared" si="11"/>
        <v>#DIV/0!</v>
      </c>
      <c r="O34" s="454" t="e">
        <f t="shared" si="11"/>
        <v>#DIV/0!</v>
      </c>
      <c r="P34" s="454" t="e">
        <f t="shared" si="11"/>
        <v>#DIV/0!</v>
      </c>
      <c r="Q34" s="454" t="e">
        <f t="shared" si="11"/>
        <v>#DIV/0!</v>
      </c>
      <c r="R34" s="455" t="e">
        <f t="shared" si="11"/>
        <v>#DIV/0!</v>
      </c>
    </row>
    <row r="35" spans="1:18" ht="15" x14ac:dyDescent="0.2">
      <c r="A35" s="744">
        <v>4</v>
      </c>
      <c r="B35" s="744" t="str">
        <f>'PI. MP. Avance'!B26</f>
        <v>MP105010202</v>
      </c>
      <c r="C35" s="747" t="str">
        <f>'PI. MP. Avance'!C26</f>
        <v>Capacitar, a cien (100) líderes o representantes del sector LGBTI, en uso adecuado de las TICs, durante el periodo de Gobierno.</v>
      </c>
      <c r="D35" s="4" t="s">
        <v>63</v>
      </c>
      <c r="E35" s="21">
        <f>SUM(F35:Q35)</f>
        <v>9400000</v>
      </c>
      <c r="F35" s="188">
        <f>IF($O$5=2016,VLOOKUP($B35,MP,24,FALSE),IF($O$5=2017,VLOOKUP($B35,MP,37,FALSE),IF($O$5=2018,VLOOKUP($B35,MP,50,FALSE),IF($O$5=2019,VLOOKUP($B35,MP,63,FALSE)," "))))</f>
        <v>9400000</v>
      </c>
      <c r="G35" s="188">
        <f>IF($O$5=2016,VLOOKUP($B35,MP,25,FALSE),IF($O$5=2017,VLOOKUP($B35,MP,38,FALSE),IF($O$5=2018,VLOOKUP($B35,MP,51,FALSE),IF($O$5=2019,VLOOKUP($B35,MP,64,FALSE)," "))))</f>
        <v>0</v>
      </c>
      <c r="H35" s="188">
        <f>IF($O$5=2016,VLOOKUP($B35,MP,26,FALSE),IF($O$5=2017,VLOOKUP($B35,MP,39,FALSE),IF($O$5=2018,VLOOKUP($B35,MP,52,FALSE),IF($O$5=2019,VLOOKUP($B35,MP,65,FALSE)," "))))</f>
        <v>0</v>
      </c>
      <c r="I35" s="188">
        <f>IF($O$5=2016,VLOOKUP($B35,MP,27,FALSE),IF($O$5=2017,VLOOKUP($B35,MP,40,FALSE),IF($O$5=2018,VLOOKUP($B35,MP,53,FALSE),IF($O$5=2019,VLOOKUP($B35,MP,66,FALSE)," "))))</f>
        <v>0</v>
      </c>
      <c r="J35" s="188">
        <f>IF($O$5=2016,VLOOKUP($B35,MP,28,FALSE),IF($O$5=2017,VLOOKUP($B35,MP,41,FALSE),IF($O$5=2018,VLOOKUP($B35,MP,54,FALSE),IF($O$5=2019,VLOOKUP($B35,MP,67,FALSE)," "))))</f>
        <v>0</v>
      </c>
      <c r="K35" s="188">
        <f>IF($O$5=2016,VLOOKUP($B35,MP,29,FALSE),IF($O$5=2017,VLOOKUP($B35,MP,42,FALSE),IF($O$5=2018,VLOOKUP($B35,MP,55,FALSE),IF($O$5=2019,VLOOKUP($B35,MP,68,FALSE)," "))))</f>
        <v>0</v>
      </c>
      <c r="L35" s="188">
        <f>IF($O$5=2016,VLOOKUP($B35,MP,30,FALSE),IF($O$5=2017,VLOOKUP($B35,MP,43,FALSE),IF($O$5=2018,VLOOKUP($B35,MP,56,FALSE),IF($O$5=2019,VLOOKUP($B35,MP,69,FALSE)," "))))</f>
        <v>0</v>
      </c>
      <c r="M35" s="188">
        <f>IF($O$5=2016,VLOOKUP($B35,MP,31,FALSE),IF($O$5=2017,VLOOKUP($B35,MP,44,FALSE),IF($O$5=2018,VLOOKUP($B35,MP,57,FALSE),IF($O$5=2019,VLOOKUP($B35,MP,70,FALSE)," "))))</f>
        <v>0</v>
      </c>
      <c r="N35" s="188">
        <f>IF($O$5=2016,VLOOKUP($B35,MP,32,FALSE),IF($O$5=2017,VLOOKUP($B35,MP,45,FALSE),IF($O$5=2018,VLOOKUP($B35,MP,58,FALSE),IF($O$5=2019,VLOOKUP($B35,MP,71,FALSE)," "))))</f>
        <v>0</v>
      </c>
      <c r="O35" s="188">
        <f>IF($O$5=2016,VLOOKUP($B35,MP,33,FALSE),IF($O$5=2017,VLOOKUP($B35,MP,46,FALSE),IF($O$5=2018,VLOOKUP($B35,MP,59,FALSE),IF($O$5=2019,VLOOKUP($B35,MP,72,FALSE)," "))))</f>
        <v>0</v>
      </c>
      <c r="P35" s="188">
        <f>IF($O$5=2016,VLOOKUP($B35,MP,34,FALSE),IF($O$5=2017,VLOOKUP($B35,MP,47,FALSE),IF($O$5=2018,VLOOKUP($B35,MP,60,FALSE),IF($O$5=2019,VLOOKUP($B35,MP,73,FALSE)," "))))</f>
        <v>0</v>
      </c>
      <c r="Q35" s="188">
        <f>IF($O$5=2016,VLOOKUP($B35,MP,35,FALSE),IF($O$5=2017,VLOOKUP($B35,MP,48,FALSE),IF($O$5=2018,VLOOKUP($B35,MP,61,FALSE),IF($O$5=2019,VLOOKUP($B35,MP,74,FALSE)," "))))</f>
        <v>0</v>
      </c>
      <c r="R35" s="22"/>
    </row>
    <row r="36" spans="1:18" ht="15" x14ac:dyDescent="0.2">
      <c r="A36" s="745"/>
      <c r="B36" s="745"/>
      <c r="C36" s="748"/>
      <c r="D36" s="8" t="s">
        <v>64</v>
      </c>
      <c r="E36" s="451">
        <f>SUM(F36:Q36)</f>
        <v>0</v>
      </c>
      <c r="F36" s="499">
        <v>0</v>
      </c>
      <c r="G36" s="499"/>
      <c r="H36" s="499"/>
      <c r="I36" s="499"/>
      <c r="J36" s="499"/>
      <c r="K36" s="499"/>
      <c r="L36" s="499"/>
      <c r="M36" s="499"/>
      <c r="N36" s="499"/>
      <c r="O36" s="499"/>
      <c r="P36" s="499"/>
      <c r="Q36" s="499"/>
      <c r="R36" s="500">
        <v>0</v>
      </c>
    </row>
    <row r="37" spans="1:18" ht="15" x14ac:dyDescent="0.2">
      <c r="A37" s="745"/>
      <c r="B37" s="745"/>
      <c r="C37" s="748"/>
      <c r="D37" s="5" t="s">
        <v>65</v>
      </c>
      <c r="E37" s="452">
        <f t="shared" ref="E37:R37" si="12">E36*100/E35</f>
        <v>0</v>
      </c>
      <c r="F37" s="452">
        <f t="shared" si="12"/>
        <v>0</v>
      </c>
      <c r="G37" s="452" t="e">
        <f t="shared" si="12"/>
        <v>#DIV/0!</v>
      </c>
      <c r="H37" s="452" t="e">
        <f t="shared" si="12"/>
        <v>#DIV/0!</v>
      </c>
      <c r="I37" s="452" t="e">
        <f t="shared" si="12"/>
        <v>#DIV/0!</v>
      </c>
      <c r="J37" s="452" t="e">
        <f t="shared" si="12"/>
        <v>#DIV/0!</v>
      </c>
      <c r="K37" s="452" t="e">
        <f t="shared" si="12"/>
        <v>#DIV/0!</v>
      </c>
      <c r="L37" s="452" t="e">
        <f t="shared" si="12"/>
        <v>#DIV/0!</v>
      </c>
      <c r="M37" s="452" t="e">
        <f t="shared" si="12"/>
        <v>#DIV/0!</v>
      </c>
      <c r="N37" s="452" t="e">
        <f t="shared" si="12"/>
        <v>#DIV/0!</v>
      </c>
      <c r="O37" s="452" t="e">
        <f t="shared" si="12"/>
        <v>#DIV/0!</v>
      </c>
      <c r="P37" s="452" t="e">
        <f t="shared" si="12"/>
        <v>#DIV/0!</v>
      </c>
      <c r="Q37" s="452" t="e">
        <f t="shared" si="12"/>
        <v>#DIV/0!</v>
      </c>
      <c r="R37" s="453" t="e">
        <f t="shared" si="12"/>
        <v>#DIV/0!</v>
      </c>
    </row>
    <row r="38" spans="1:18" ht="15" x14ac:dyDescent="0.2">
      <c r="A38" s="745"/>
      <c r="B38" s="745"/>
      <c r="C38" s="748"/>
      <c r="D38" s="8" t="s">
        <v>66</v>
      </c>
      <c r="E38" s="451">
        <f>SUM(F38:Q38)</f>
        <v>0</v>
      </c>
      <c r="F38" s="499"/>
      <c r="G38" s="499"/>
      <c r="H38" s="499"/>
      <c r="I38" s="499"/>
      <c r="J38" s="499"/>
      <c r="K38" s="499"/>
      <c r="L38" s="499"/>
      <c r="M38" s="499"/>
      <c r="N38" s="499"/>
      <c r="O38" s="499"/>
      <c r="P38" s="499"/>
      <c r="Q38" s="499"/>
      <c r="R38" s="500"/>
    </row>
    <row r="39" spans="1:18" ht="15" x14ac:dyDescent="0.2">
      <c r="A39" s="745"/>
      <c r="B39" s="745"/>
      <c r="C39" s="748"/>
      <c r="D39" s="5" t="s">
        <v>67</v>
      </c>
      <c r="E39" s="452">
        <f t="shared" ref="E39:R39" si="13">E38*100/E35</f>
        <v>0</v>
      </c>
      <c r="F39" s="452">
        <f t="shared" si="13"/>
        <v>0</v>
      </c>
      <c r="G39" s="452" t="e">
        <f t="shared" si="13"/>
        <v>#DIV/0!</v>
      </c>
      <c r="H39" s="452" t="e">
        <f t="shared" si="13"/>
        <v>#DIV/0!</v>
      </c>
      <c r="I39" s="452" t="e">
        <f t="shared" si="13"/>
        <v>#DIV/0!</v>
      </c>
      <c r="J39" s="452" t="e">
        <f t="shared" si="13"/>
        <v>#DIV/0!</v>
      </c>
      <c r="K39" s="452" t="e">
        <f t="shared" si="13"/>
        <v>#DIV/0!</v>
      </c>
      <c r="L39" s="452" t="e">
        <f t="shared" si="13"/>
        <v>#DIV/0!</v>
      </c>
      <c r="M39" s="452" t="e">
        <f t="shared" si="13"/>
        <v>#DIV/0!</v>
      </c>
      <c r="N39" s="452" t="e">
        <f t="shared" si="13"/>
        <v>#DIV/0!</v>
      </c>
      <c r="O39" s="452" t="e">
        <f t="shared" si="13"/>
        <v>#DIV/0!</v>
      </c>
      <c r="P39" s="452" t="e">
        <f t="shared" si="13"/>
        <v>#DIV/0!</v>
      </c>
      <c r="Q39" s="452" t="e">
        <f t="shared" si="13"/>
        <v>#DIV/0!</v>
      </c>
      <c r="R39" s="453" t="e">
        <f t="shared" si="13"/>
        <v>#DIV/0!</v>
      </c>
    </row>
    <row r="40" spans="1:18" ht="15" x14ac:dyDescent="0.2">
      <c r="A40" s="745"/>
      <c r="B40" s="745"/>
      <c r="C40" s="748"/>
      <c r="D40" s="7" t="s">
        <v>68</v>
      </c>
      <c r="E40" s="451">
        <f>SUM(F40:Q40)</f>
        <v>0</v>
      </c>
      <c r="F40" s="499">
        <v>0</v>
      </c>
      <c r="G40" s="499"/>
      <c r="H40" s="499"/>
      <c r="I40" s="499"/>
      <c r="J40" s="499"/>
      <c r="K40" s="499"/>
      <c r="L40" s="499"/>
      <c r="M40" s="499"/>
      <c r="N40" s="499"/>
      <c r="O40" s="499"/>
      <c r="P40" s="499"/>
      <c r="Q40" s="499"/>
      <c r="R40" s="500"/>
    </row>
    <row r="41" spans="1:18" ht="15" x14ac:dyDescent="0.2">
      <c r="A41" s="745"/>
      <c r="B41" s="745"/>
      <c r="C41" s="748"/>
      <c r="D41" s="5" t="s">
        <v>69</v>
      </c>
      <c r="E41" s="452" t="e">
        <f t="shared" ref="E41:R41" si="14">E40*100/E38</f>
        <v>#DIV/0!</v>
      </c>
      <c r="F41" s="452" t="e">
        <f t="shared" si="14"/>
        <v>#DIV/0!</v>
      </c>
      <c r="G41" s="452" t="e">
        <f t="shared" si="14"/>
        <v>#DIV/0!</v>
      </c>
      <c r="H41" s="452" t="e">
        <f t="shared" si="14"/>
        <v>#DIV/0!</v>
      </c>
      <c r="I41" s="452" t="e">
        <f t="shared" si="14"/>
        <v>#DIV/0!</v>
      </c>
      <c r="J41" s="452" t="e">
        <f t="shared" si="14"/>
        <v>#DIV/0!</v>
      </c>
      <c r="K41" s="452" t="e">
        <f t="shared" si="14"/>
        <v>#DIV/0!</v>
      </c>
      <c r="L41" s="452" t="e">
        <f t="shared" si="14"/>
        <v>#DIV/0!</v>
      </c>
      <c r="M41" s="452" t="e">
        <f t="shared" si="14"/>
        <v>#DIV/0!</v>
      </c>
      <c r="N41" s="452" t="e">
        <f t="shared" si="14"/>
        <v>#DIV/0!</v>
      </c>
      <c r="O41" s="452" t="e">
        <f t="shared" si="14"/>
        <v>#DIV/0!</v>
      </c>
      <c r="P41" s="452" t="e">
        <f t="shared" si="14"/>
        <v>#DIV/0!</v>
      </c>
      <c r="Q41" s="452" t="e">
        <f t="shared" si="14"/>
        <v>#DIV/0!</v>
      </c>
      <c r="R41" s="453" t="e">
        <f t="shared" si="14"/>
        <v>#DIV/0!</v>
      </c>
    </row>
    <row r="42" spans="1:18" ht="15.75" thickBot="1" x14ac:dyDescent="0.25">
      <c r="A42" s="746"/>
      <c r="B42" s="746"/>
      <c r="C42" s="749"/>
      <c r="D42" s="6" t="s">
        <v>70</v>
      </c>
      <c r="E42" s="454">
        <f t="shared" ref="E42:R42" si="15">E40*100/E35</f>
        <v>0</v>
      </c>
      <c r="F42" s="454">
        <f t="shared" si="15"/>
        <v>0</v>
      </c>
      <c r="G42" s="454" t="e">
        <f t="shared" si="15"/>
        <v>#DIV/0!</v>
      </c>
      <c r="H42" s="454" t="e">
        <f t="shared" si="15"/>
        <v>#DIV/0!</v>
      </c>
      <c r="I42" s="454" t="e">
        <f t="shared" si="15"/>
        <v>#DIV/0!</v>
      </c>
      <c r="J42" s="454" t="e">
        <f t="shared" si="15"/>
        <v>#DIV/0!</v>
      </c>
      <c r="K42" s="454" t="e">
        <f t="shared" si="15"/>
        <v>#DIV/0!</v>
      </c>
      <c r="L42" s="454" t="e">
        <f t="shared" si="15"/>
        <v>#DIV/0!</v>
      </c>
      <c r="M42" s="454" t="e">
        <f t="shared" si="15"/>
        <v>#DIV/0!</v>
      </c>
      <c r="N42" s="454" t="e">
        <f t="shared" si="15"/>
        <v>#DIV/0!</v>
      </c>
      <c r="O42" s="454" t="e">
        <f t="shared" si="15"/>
        <v>#DIV/0!</v>
      </c>
      <c r="P42" s="454" t="e">
        <f t="shared" si="15"/>
        <v>#DIV/0!</v>
      </c>
      <c r="Q42" s="454" t="e">
        <f t="shared" si="15"/>
        <v>#DIV/0!</v>
      </c>
      <c r="R42" s="455" t="e">
        <f t="shared" si="15"/>
        <v>#DIV/0!</v>
      </c>
    </row>
    <row r="43" spans="1:18" ht="15" x14ac:dyDescent="0.2">
      <c r="A43" s="744">
        <v>5</v>
      </c>
      <c r="B43" s="744" t="str">
        <f>'PI. MP. Avance'!B31</f>
        <v>MP105010301</v>
      </c>
      <c r="C43" s="747" t="str">
        <f>'PI. MP. Avance'!C31</f>
        <v xml:space="preserve"> Realizar   en los 42 entes territoriales, un programa de sensibilización y educación en el respeto y promoción de la diferencia y orientación sexual, en el período de gobierno</v>
      </c>
      <c r="D43" s="4" t="s">
        <v>63</v>
      </c>
      <c r="E43" s="21">
        <f>SUM(F43:Q43)</f>
        <v>0</v>
      </c>
      <c r="F43" s="188">
        <f>IF($O$5=2016,VLOOKUP($B43,MP,24,FALSE),IF($O$5=2017,VLOOKUP($B43,MP,37,FALSE),IF($O$5=2018,VLOOKUP($B43,MP,50,FALSE),IF($O$5=2019,VLOOKUP($B43,MP,63,FALSE)," "))))</f>
        <v>0</v>
      </c>
      <c r="G43" s="188">
        <f>IF($O$5=2016,VLOOKUP($B43,MP,25,FALSE),IF($O$5=2017,VLOOKUP($B43,MP,38,FALSE),IF($O$5=2018,VLOOKUP($B43,MP,51,FALSE),IF($O$5=2019,VLOOKUP($B43,MP,64,FALSE)," "))))</f>
        <v>0</v>
      </c>
      <c r="H43" s="188">
        <f>IF($O$5=2016,VLOOKUP($B43,MP,26,FALSE),IF($O$5=2017,VLOOKUP($B43,MP,39,FALSE),IF($O$5=2018,VLOOKUP($B43,MP,52,FALSE),IF($O$5=2019,VLOOKUP($B43,MP,65,FALSE)," "))))</f>
        <v>0</v>
      </c>
      <c r="I43" s="188">
        <f>IF($O$5=2016,VLOOKUP($B43,MP,27,FALSE),IF($O$5=2017,VLOOKUP($B43,MP,40,FALSE),IF($O$5=2018,VLOOKUP($B43,MP,53,FALSE),IF($O$5=2019,VLOOKUP($B43,MP,66,FALSE)," "))))</f>
        <v>0</v>
      </c>
      <c r="J43" s="188">
        <f>IF($O$5=2016,VLOOKUP($B43,MP,28,FALSE),IF($O$5=2017,VLOOKUP($B43,MP,41,FALSE),IF($O$5=2018,VLOOKUP($B43,MP,54,FALSE),IF($O$5=2019,VLOOKUP($B43,MP,67,FALSE)," "))))</f>
        <v>0</v>
      </c>
      <c r="K43" s="188">
        <f>IF($O$5=2016,VLOOKUP($B43,MP,29,FALSE),IF($O$5=2017,VLOOKUP($B43,MP,42,FALSE),IF($O$5=2018,VLOOKUP($B43,MP,55,FALSE),IF($O$5=2019,VLOOKUP($B43,MP,68,FALSE)," "))))</f>
        <v>0</v>
      </c>
      <c r="L43" s="188">
        <f>IF($O$5=2016,VLOOKUP($B43,MP,30,FALSE),IF($O$5=2017,VLOOKUP($B43,MP,43,FALSE),IF($O$5=2018,VLOOKUP($B43,MP,56,FALSE),IF($O$5=2019,VLOOKUP($B43,MP,69,FALSE)," "))))</f>
        <v>0</v>
      </c>
      <c r="M43" s="188">
        <f>IF($O$5=2016,VLOOKUP($B43,MP,31,FALSE),IF($O$5=2017,VLOOKUP($B43,MP,44,FALSE),IF($O$5=2018,VLOOKUP($B43,MP,57,FALSE),IF($O$5=2019,VLOOKUP($B43,MP,70,FALSE)," "))))</f>
        <v>0</v>
      </c>
      <c r="N43" s="188">
        <f>IF($O$5=2016,VLOOKUP($B43,MP,32,FALSE),IF($O$5=2017,VLOOKUP($B43,MP,45,FALSE),IF($O$5=2018,VLOOKUP($B43,MP,58,FALSE),IF($O$5=2019,VLOOKUP($B43,MP,71,FALSE)," "))))</f>
        <v>0</v>
      </c>
      <c r="O43" s="188">
        <f>IF($O$5=2016,VLOOKUP($B43,MP,33,FALSE),IF($O$5=2017,VLOOKUP($B43,MP,46,FALSE),IF($O$5=2018,VLOOKUP($B43,MP,59,FALSE),IF($O$5=2019,VLOOKUP($B43,MP,72,FALSE)," "))))</f>
        <v>0</v>
      </c>
      <c r="P43" s="188">
        <f>IF($O$5=2016,VLOOKUP($B43,MP,34,FALSE),IF($O$5=2017,VLOOKUP($B43,MP,47,FALSE),IF($O$5=2018,VLOOKUP($B43,MP,60,FALSE),IF($O$5=2019,VLOOKUP($B43,MP,73,FALSE)," "))))</f>
        <v>0</v>
      </c>
      <c r="Q43" s="188">
        <f>IF($O$5=2016,VLOOKUP($B43,MP,35,FALSE),IF($O$5=2017,VLOOKUP($B43,MP,48,FALSE),IF($O$5=2018,VLOOKUP($B43,MP,61,FALSE),IF($O$5=2019,VLOOKUP($B43,MP,74,FALSE)," "))))</f>
        <v>0</v>
      </c>
      <c r="R43" s="22"/>
    </row>
    <row r="44" spans="1:18" ht="15" x14ac:dyDescent="0.2">
      <c r="A44" s="745"/>
      <c r="B44" s="745"/>
      <c r="C44" s="748"/>
      <c r="D44" s="8" t="s">
        <v>64</v>
      </c>
      <c r="E44" s="451">
        <f>SUM(F44:Q44)</f>
        <v>0</v>
      </c>
      <c r="F44" s="499">
        <v>0</v>
      </c>
      <c r="G44" s="499"/>
      <c r="H44" s="499"/>
      <c r="I44" s="499"/>
      <c r="J44" s="499"/>
      <c r="K44" s="499"/>
      <c r="L44" s="499"/>
      <c r="M44" s="499"/>
      <c r="N44" s="499"/>
      <c r="O44" s="499"/>
      <c r="P44" s="499"/>
      <c r="Q44" s="499"/>
      <c r="R44" s="500"/>
    </row>
    <row r="45" spans="1:18" ht="15" x14ac:dyDescent="0.2">
      <c r="A45" s="745"/>
      <c r="B45" s="745"/>
      <c r="C45" s="748"/>
      <c r="D45" s="5" t="s">
        <v>65</v>
      </c>
      <c r="E45" s="452" t="e">
        <f t="shared" ref="E45:R45" si="16">E44*100/E43</f>
        <v>#DIV/0!</v>
      </c>
      <c r="F45" s="452" t="e">
        <f t="shared" si="16"/>
        <v>#DIV/0!</v>
      </c>
      <c r="G45" s="452" t="e">
        <f t="shared" si="16"/>
        <v>#DIV/0!</v>
      </c>
      <c r="H45" s="452" t="e">
        <f t="shared" si="16"/>
        <v>#DIV/0!</v>
      </c>
      <c r="I45" s="452" t="e">
        <f t="shared" si="16"/>
        <v>#DIV/0!</v>
      </c>
      <c r="J45" s="452" t="e">
        <f t="shared" si="16"/>
        <v>#DIV/0!</v>
      </c>
      <c r="K45" s="452" t="e">
        <f t="shared" si="16"/>
        <v>#DIV/0!</v>
      </c>
      <c r="L45" s="452" t="e">
        <f t="shared" si="16"/>
        <v>#DIV/0!</v>
      </c>
      <c r="M45" s="452" t="e">
        <f t="shared" si="16"/>
        <v>#DIV/0!</v>
      </c>
      <c r="N45" s="452" t="e">
        <f t="shared" si="16"/>
        <v>#DIV/0!</v>
      </c>
      <c r="O45" s="452" t="e">
        <f t="shared" si="16"/>
        <v>#DIV/0!</v>
      </c>
      <c r="P45" s="452" t="e">
        <f t="shared" si="16"/>
        <v>#DIV/0!</v>
      </c>
      <c r="Q45" s="452" t="e">
        <f t="shared" si="16"/>
        <v>#DIV/0!</v>
      </c>
      <c r="R45" s="453" t="e">
        <f t="shared" si="16"/>
        <v>#DIV/0!</v>
      </c>
    </row>
    <row r="46" spans="1:18" ht="15" x14ac:dyDescent="0.2">
      <c r="A46" s="745"/>
      <c r="B46" s="745"/>
      <c r="C46" s="748"/>
      <c r="D46" s="8" t="s">
        <v>66</v>
      </c>
      <c r="E46" s="451">
        <f>SUM(F46:Q46)</f>
        <v>0</v>
      </c>
      <c r="F46" s="499"/>
      <c r="G46" s="499"/>
      <c r="H46" s="499"/>
      <c r="I46" s="499"/>
      <c r="J46" s="499"/>
      <c r="K46" s="499"/>
      <c r="L46" s="499"/>
      <c r="M46" s="499"/>
      <c r="N46" s="499"/>
      <c r="O46" s="499"/>
      <c r="P46" s="499"/>
      <c r="Q46" s="499"/>
      <c r="R46" s="500"/>
    </row>
    <row r="47" spans="1:18" ht="15" x14ac:dyDescent="0.2">
      <c r="A47" s="745"/>
      <c r="B47" s="745"/>
      <c r="C47" s="748"/>
      <c r="D47" s="5" t="s">
        <v>67</v>
      </c>
      <c r="E47" s="452" t="e">
        <f t="shared" ref="E47:R47" si="17">E46*100/E43</f>
        <v>#DIV/0!</v>
      </c>
      <c r="F47" s="452" t="e">
        <f t="shared" si="17"/>
        <v>#DIV/0!</v>
      </c>
      <c r="G47" s="452" t="e">
        <f t="shared" si="17"/>
        <v>#DIV/0!</v>
      </c>
      <c r="H47" s="452" t="e">
        <f t="shared" si="17"/>
        <v>#DIV/0!</v>
      </c>
      <c r="I47" s="452" t="e">
        <f t="shared" si="17"/>
        <v>#DIV/0!</v>
      </c>
      <c r="J47" s="452" t="e">
        <f t="shared" si="17"/>
        <v>#DIV/0!</v>
      </c>
      <c r="K47" s="452" t="e">
        <f t="shared" si="17"/>
        <v>#DIV/0!</v>
      </c>
      <c r="L47" s="452" t="e">
        <f t="shared" si="17"/>
        <v>#DIV/0!</v>
      </c>
      <c r="M47" s="452" t="e">
        <f t="shared" si="17"/>
        <v>#DIV/0!</v>
      </c>
      <c r="N47" s="452" t="e">
        <f t="shared" si="17"/>
        <v>#DIV/0!</v>
      </c>
      <c r="O47" s="452" t="e">
        <f t="shared" si="17"/>
        <v>#DIV/0!</v>
      </c>
      <c r="P47" s="452" t="e">
        <f t="shared" si="17"/>
        <v>#DIV/0!</v>
      </c>
      <c r="Q47" s="452" t="e">
        <f t="shared" si="17"/>
        <v>#DIV/0!</v>
      </c>
      <c r="R47" s="453" t="e">
        <f t="shared" si="17"/>
        <v>#DIV/0!</v>
      </c>
    </row>
    <row r="48" spans="1:18" ht="15" x14ac:dyDescent="0.2">
      <c r="A48" s="745"/>
      <c r="B48" s="745"/>
      <c r="C48" s="748"/>
      <c r="D48" s="7" t="s">
        <v>68</v>
      </c>
      <c r="E48" s="451">
        <f>SUM(F48:Q48)</f>
        <v>0</v>
      </c>
      <c r="F48" s="499">
        <v>0</v>
      </c>
      <c r="G48" s="499"/>
      <c r="H48" s="499"/>
      <c r="I48" s="499"/>
      <c r="J48" s="499"/>
      <c r="K48" s="499"/>
      <c r="L48" s="499"/>
      <c r="M48" s="499"/>
      <c r="N48" s="499"/>
      <c r="O48" s="499"/>
      <c r="P48" s="499"/>
      <c r="Q48" s="499"/>
      <c r="R48" s="500"/>
    </row>
    <row r="49" spans="1:18" ht="15" x14ac:dyDescent="0.2">
      <c r="A49" s="745"/>
      <c r="B49" s="745"/>
      <c r="C49" s="748"/>
      <c r="D49" s="5" t="s">
        <v>69</v>
      </c>
      <c r="E49" s="452" t="e">
        <f t="shared" ref="E49:R49" si="18">E48*100/E46</f>
        <v>#DIV/0!</v>
      </c>
      <c r="F49" s="452" t="e">
        <f t="shared" si="18"/>
        <v>#DIV/0!</v>
      </c>
      <c r="G49" s="452" t="e">
        <f t="shared" si="18"/>
        <v>#DIV/0!</v>
      </c>
      <c r="H49" s="452" t="e">
        <f t="shared" si="18"/>
        <v>#DIV/0!</v>
      </c>
      <c r="I49" s="452" t="e">
        <f t="shared" si="18"/>
        <v>#DIV/0!</v>
      </c>
      <c r="J49" s="452" t="e">
        <f t="shared" si="18"/>
        <v>#DIV/0!</v>
      </c>
      <c r="K49" s="452" t="e">
        <f t="shared" si="18"/>
        <v>#DIV/0!</v>
      </c>
      <c r="L49" s="452" t="e">
        <f t="shared" si="18"/>
        <v>#DIV/0!</v>
      </c>
      <c r="M49" s="452" t="e">
        <f t="shared" si="18"/>
        <v>#DIV/0!</v>
      </c>
      <c r="N49" s="452" t="e">
        <f t="shared" si="18"/>
        <v>#DIV/0!</v>
      </c>
      <c r="O49" s="452" t="e">
        <f t="shared" si="18"/>
        <v>#DIV/0!</v>
      </c>
      <c r="P49" s="452" t="e">
        <f t="shared" si="18"/>
        <v>#DIV/0!</v>
      </c>
      <c r="Q49" s="452" t="e">
        <f t="shared" si="18"/>
        <v>#DIV/0!</v>
      </c>
      <c r="R49" s="453" t="e">
        <f t="shared" si="18"/>
        <v>#DIV/0!</v>
      </c>
    </row>
    <row r="50" spans="1:18" ht="15.75" thickBot="1" x14ac:dyDescent="0.25">
      <c r="A50" s="746"/>
      <c r="B50" s="746"/>
      <c r="C50" s="749"/>
      <c r="D50" s="6" t="s">
        <v>70</v>
      </c>
      <c r="E50" s="454" t="e">
        <f t="shared" ref="E50:R50" si="19">E48*100/E43</f>
        <v>#DIV/0!</v>
      </c>
      <c r="F50" s="454" t="e">
        <f t="shared" si="19"/>
        <v>#DIV/0!</v>
      </c>
      <c r="G50" s="454" t="e">
        <f t="shared" si="19"/>
        <v>#DIV/0!</v>
      </c>
      <c r="H50" s="454" t="e">
        <f t="shared" si="19"/>
        <v>#DIV/0!</v>
      </c>
      <c r="I50" s="454" t="e">
        <f t="shared" si="19"/>
        <v>#DIV/0!</v>
      </c>
      <c r="J50" s="454" t="e">
        <f t="shared" si="19"/>
        <v>#DIV/0!</v>
      </c>
      <c r="K50" s="454" t="e">
        <f t="shared" si="19"/>
        <v>#DIV/0!</v>
      </c>
      <c r="L50" s="454" t="e">
        <f t="shared" si="19"/>
        <v>#DIV/0!</v>
      </c>
      <c r="M50" s="454" t="e">
        <f t="shared" si="19"/>
        <v>#DIV/0!</v>
      </c>
      <c r="N50" s="454" t="e">
        <f t="shared" si="19"/>
        <v>#DIV/0!</v>
      </c>
      <c r="O50" s="454" t="e">
        <f t="shared" si="19"/>
        <v>#DIV/0!</v>
      </c>
      <c r="P50" s="454" t="e">
        <f t="shared" si="19"/>
        <v>#DIV/0!</v>
      </c>
      <c r="Q50" s="454" t="e">
        <f t="shared" si="19"/>
        <v>#DIV/0!</v>
      </c>
      <c r="R50" s="455" t="e">
        <f t="shared" si="19"/>
        <v>#DIV/0!</v>
      </c>
    </row>
    <row r="51" spans="1:18" ht="15" x14ac:dyDescent="0.2">
      <c r="A51" s="744">
        <v>6</v>
      </c>
      <c r="B51" s="744" t="str">
        <f>'PI. MP. Avance'!B36</f>
        <v>MP105010302</v>
      </c>
      <c r="C51" s="747" t="str">
        <f>'PI. MP. Avance'!C36</f>
        <v>Implementar un (1) ACUERDO de seguridad y protección a la comunidad  LGBTI, con acompañamiento de  las autoridades civiles y policiales, durante el periodo de gobierno.</v>
      </c>
      <c r="D51" s="4" t="s">
        <v>63</v>
      </c>
      <c r="E51" s="21">
        <f>SUM(F51:Q51)</f>
        <v>0</v>
      </c>
      <c r="F51" s="188">
        <f>IF($O$5=2016,VLOOKUP($B51,MP,24,FALSE),IF($O$5=2017,VLOOKUP($B51,MP,37,FALSE),IF($O$5=2018,VLOOKUP($B51,MP,50,FALSE),IF($O$5=2019,VLOOKUP($B51,MP,63,FALSE)," "))))</f>
        <v>0</v>
      </c>
      <c r="G51" s="188">
        <f>IF($O$5=2016,VLOOKUP($B51,MP,25,FALSE),IF($O$5=2017,VLOOKUP($B51,MP,38,FALSE),IF($O$5=2018,VLOOKUP($B51,MP,51,FALSE),IF($O$5=2019,VLOOKUP($B51,MP,64,FALSE)," "))))</f>
        <v>0</v>
      </c>
      <c r="H51" s="188">
        <f>IF($O$5=2016,VLOOKUP($B51,MP,26,FALSE),IF($O$5=2017,VLOOKUP($B51,MP,39,FALSE),IF($O$5=2018,VLOOKUP($B51,MP,52,FALSE),IF($O$5=2019,VLOOKUP($B51,MP,65,FALSE)," "))))</f>
        <v>0</v>
      </c>
      <c r="I51" s="188">
        <f>IF($O$5=2016,VLOOKUP($B51,MP,27,FALSE),IF($O$5=2017,VLOOKUP($B51,MP,40,FALSE),IF($O$5=2018,VLOOKUP($B51,MP,53,FALSE),IF($O$5=2019,VLOOKUP($B51,MP,66,FALSE)," "))))</f>
        <v>0</v>
      </c>
      <c r="J51" s="188">
        <f>IF($O$5=2016,VLOOKUP($B51,MP,28,FALSE),IF($O$5=2017,VLOOKUP($B51,MP,41,FALSE),IF($O$5=2018,VLOOKUP($B51,MP,54,FALSE),IF($O$5=2019,VLOOKUP($B51,MP,67,FALSE)," "))))</f>
        <v>0</v>
      </c>
      <c r="K51" s="188">
        <f>IF($O$5=2016,VLOOKUP($B51,MP,29,FALSE),IF($O$5=2017,VLOOKUP($B51,MP,42,FALSE),IF($O$5=2018,VLOOKUP($B51,MP,55,FALSE),IF($O$5=2019,VLOOKUP($B51,MP,68,FALSE)," "))))</f>
        <v>0</v>
      </c>
      <c r="L51" s="188">
        <f>IF($O$5=2016,VLOOKUP($B51,MP,30,FALSE),IF($O$5=2017,VLOOKUP($B51,MP,43,FALSE),IF($O$5=2018,VLOOKUP($B51,MP,56,FALSE),IF($O$5=2019,VLOOKUP($B51,MP,69,FALSE)," "))))</f>
        <v>0</v>
      </c>
      <c r="M51" s="188">
        <f>IF($O$5=2016,VLOOKUP($B51,MP,31,FALSE),IF($O$5=2017,VLOOKUP($B51,MP,44,FALSE),IF($O$5=2018,VLOOKUP($B51,MP,57,FALSE),IF($O$5=2019,VLOOKUP($B51,MP,70,FALSE)," "))))</f>
        <v>0</v>
      </c>
      <c r="N51" s="188">
        <f>IF($O$5=2016,VLOOKUP($B51,MP,32,FALSE),IF($O$5=2017,VLOOKUP($B51,MP,45,FALSE),IF($O$5=2018,VLOOKUP($B51,MP,58,FALSE),IF($O$5=2019,VLOOKUP($B51,MP,71,FALSE)," "))))</f>
        <v>0</v>
      </c>
      <c r="O51" s="188">
        <f>IF($O$5=2016,VLOOKUP($B51,MP,33,FALSE),IF($O$5=2017,VLOOKUP($B51,MP,46,FALSE),IF($O$5=2018,VLOOKUP($B51,MP,59,FALSE),IF($O$5=2019,VLOOKUP($B51,MP,72,FALSE)," "))))</f>
        <v>0</v>
      </c>
      <c r="P51" s="188">
        <f>IF($O$5=2016,VLOOKUP($B51,MP,34,FALSE),IF($O$5=2017,VLOOKUP($B51,MP,47,FALSE),IF($O$5=2018,VLOOKUP($B51,MP,60,FALSE),IF($O$5=2019,VLOOKUP($B51,MP,73,FALSE)," "))))</f>
        <v>0</v>
      </c>
      <c r="Q51" s="188">
        <f>IF($O$5=2016,VLOOKUP($B51,MP,35,FALSE),IF($O$5=2017,VLOOKUP($B51,MP,48,FALSE),IF($O$5=2018,VLOOKUP($B51,MP,61,FALSE),IF($O$5=2019,VLOOKUP($B51,MP,74,FALSE)," "))))</f>
        <v>0</v>
      </c>
      <c r="R51" s="22"/>
    </row>
    <row r="52" spans="1:18" ht="15" x14ac:dyDescent="0.2">
      <c r="A52" s="745"/>
      <c r="B52" s="750"/>
      <c r="C52" s="752"/>
      <c r="D52" s="8" t="s">
        <v>64</v>
      </c>
      <c r="E52" s="451">
        <f>SUM(F52:Q52)</f>
        <v>0</v>
      </c>
      <c r="F52" s="499">
        <v>0</v>
      </c>
      <c r="G52" s="499"/>
      <c r="H52" s="499"/>
      <c r="I52" s="499"/>
      <c r="J52" s="499"/>
      <c r="K52" s="499"/>
      <c r="L52" s="499"/>
      <c r="M52" s="499"/>
      <c r="N52" s="499"/>
      <c r="O52" s="499"/>
      <c r="P52" s="499"/>
      <c r="Q52" s="499"/>
      <c r="R52" s="500"/>
    </row>
    <row r="53" spans="1:18" ht="15" x14ac:dyDescent="0.2">
      <c r="A53" s="745"/>
      <c r="B53" s="750"/>
      <c r="C53" s="752"/>
      <c r="D53" s="5" t="s">
        <v>65</v>
      </c>
      <c r="E53" s="452" t="e">
        <f t="shared" ref="E53:R53" si="20">E52*100/E51</f>
        <v>#DIV/0!</v>
      </c>
      <c r="F53" s="452" t="e">
        <f t="shared" si="20"/>
        <v>#DIV/0!</v>
      </c>
      <c r="G53" s="452" t="e">
        <f t="shared" si="20"/>
        <v>#DIV/0!</v>
      </c>
      <c r="H53" s="452" t="e">
        <f t="shared" si="20"/>
        <v>#DIV/0!</v>
      </c>
      <c r="I53" s="452" t="e">
        <f t="shared" si="20"/>
        <v>#DIV/0!</v>
      </c>
      <c r="J53" s="452" t="e">
        <f t="shared" si="20"/>
        <v>#DIV/0!</v>
      </c>
      <c r="K53" s="452" t="e">
        <f t="shared" si="20"/>
        <v>#DIV/0!</v>
      </c>
      <c r="L53" s="452" t="e">
        <f t="shared" si="20"/>
        <v>#DIV/0!</v>
      </c>
      <c r="M53" s="452" t="e">
        <f t="shared" si="20"/>
        <v>#DIV/0!</v>
      </c>
      <c r="N53" s="452" t="e">
        <f t="shared" si="20"/>
        <v>#DIV/0!</v>
      </c>
      <c r="O53" s="452" t="e">
        <f t="shared" si="20"/>
        <v>#DIV/0!</v>
      </c>
      <c r="P53" s="452" t="e">
        <f t="shared" si="20"/>
        <v>#DIV/0!</v>
      </c>
      <c r="Q53" s="452" t="e">
        <f t="shared" si="20"/>
        <v>#DIV/0!</v>
      </c>
      <c r="R53" s="453" t="e">
        <f t="shared" si="20"/>
        <v>#DIV/0!</v>
      </c>
    </row>
    <row r="54" spans="1:18" ht="15" x14ac:dyDescent="0.2">
      <c r="A54" s="745"/>
      <c r="B54" s="750"/>
      <c r="C54" s="752"/>
      <c r="D54" s="8" t="s">
        <v>66</v>
      </c>
      <c r="E54" s="451">
        <f>SUM(F54:Q54)</f>
        <v>0</v>
      </c>
      <c r="F54" s="499"/>
      <c r="G54" s="499"/>
      <c r="H54" s="499"/>
      <c r="I54" s="499"/>
      <c r="J54" s="499"/>
      <c r="K54" s="499"/>
      <c r="L54" s="499"/>
      <c r="M54" s="499"/>
      <c r="N54" s="499"/>
      <c r="O54" s="499"/>
      <c r="P54" s="499"/>
      <c r="Q54" s="499"/>
      <c r="R54" s="500"/>
    </row>
    <row r="55" spans="1:18" ht="15" x14ac:dyDescent="0.2">
      <c r="A55" s="745"/>
      <c r="B55" s="750"/>
      <c r="C55" s="752"/>
      <c r="D55" s="5" t="s">
        <v>67</v>
      </c>
      <c r="E55" s="452" t="e">
        <f t="shared" ref="E55:R55" si="21">E54*100/E51</f>
        <v>#DIV/0!</v>
      </c>
      <c r="F55" s="452" t="e">
        <f t="shared" si="21"/>
        <v>#DIV/0!</v>
      </c>
      <c r="G55" s="452" t="e">
        <f t="shared" si="21"/>
        <v>#DIV/0!</v>
      </c>
      <c r="H55" s="452" t="e">
        <f t="shared" si="21"/>
        <v>#DIV/0!</v>
      </c>
      <c r="I55" s="452" t="e">
        <f t="shared" si="21"/>
        <v>#DIV/0!</v>
      </c>
      <c r="J55" s="452" t="e">
        <f t="shared" si="21"/>
        <v>#DIV/0!</v>
      </c>
      <c r="K55" s="452" t="e">
        <f t="shared" si="21"/>
        <v>#DIV/0!</v>
      </c>
      <c r="L55" s="452" t="e">
        <f t="shared" si="21"/>
        <v>#DIV/0!</v>
      </c>
      <c r="M55" s="452" t="e">
        <f t="shared" si="21"/>
        <v>#DIV/0!</v>
      </c>
      <c r="N55" s="452" t="e">
        <f t="shared" si="21"/>
        <v>#DIV/0!</v>
      </c>
      <c r="O55" s="452" t="e">
        <f t="shared" si="21"/>
        <v>#DIV/0!</v>
      </c>
      <c r="P55" s="452" t="e">
        <f t="shared" si="21"/>
        <v>#DIV/0!</v>
      </c>
      <c r="Q55" s="452" t="e">
        <f t="shared" si="21"/>
        <v>#DIV/0!</v>
      </c>
      <c r="R55" s="453" t="e">
        <f t="shared" si="21"/>
        <v>#DIV/0!</v>
      </c>
    </row>
    <row r="56" spans="1:18" ht="15" x14ac:dyDescent="0.2">
      <c r="A56" s="745"/>
      <c r="B56" s="750"/>
      <c r="C56" s="752"/>
      <c r="D56" s="7" t="s">
        <v>68</v>
      </c>
      <c r="E56" s="451">
        <f>SUM(F56:Q56)</f>
        <v>0</v>
      </c>
      <c r="F56" s="499">
        <v>0</v>
      </c>
      <c r="G56" s="499"/>
      <c r="H56" s="499"/>
      <c r="I56" s="499"/>
      <c r="J56" s="499"/>
      <c r="K56" s="499"/>
      <c r="L56" s="499"/>
      <c r="M56" s="499"/>
      <c r="N56" s="499"/>
      <c r="O56" s="499"/>
      <c r="P56" s="499"/>
      <c r="Q56" s="499"/>
      <c r="R56" s="500"/>
    </row>
    <row r="57" spans="1:18" ht="15" x14ac:dyDescent="0.2">
      <c r="A57" s="745"/>
      <c r="B57" s="750"/>
      <c r="C57" s="752"/>
      <c r="D57" s="5" t="s">
        <v>69</v>
      </c>
      <c r="E57" s="452" t="e">
        <f t="shared" ref="E57:R57" si="22">E56*100/E54</f>
        <v>#DIV/0!</v>
      </c>
      <c r="F57" s="452" t="e">
        <f t="shared" si="22"/>
        <v>#DIV/0!</v>
      </c>
      <c r="G57" s="452" t="e">
        <f t="shared" si="22"/>
        <v>#DIV/0!</v>
      </c>
      <c r="H57" s="452" t="e">
        <f t="shared" si="22"/>
        <v>#DIV/0!</v>
      </c>
      <c r="I57" s="452" t="e">
        <f t="shared" si="22"/>
        <v>#DIV/0!</v>
      </c>
      <c r="J57" s="452" t="e">
        <f t="shared" si="22"/>
        <v>#DIV/0!</v>
      </c>
      <c r="K57" s="452" t="e">
        <f t="shared" si="22"/>
        <v>#DIV/0!</v>
      </c>
      <c r="L57" s="452" t="e">
        <f t="shared" si="22"/>
        <v>#DIV/0!</v>
      </c>
      <c r="M57" s="452" t="e">
        <f t="shared" si="22"/>
        <v>#DIV/0!</v>
      </c>
      <c r="N57" s="452" t="e">
        <f t="shared" si="22"/>
        <v>#DIV/0!</v>
      </c>
      <c r="O57" s="452" t="e">
        <f t="shared" si="22"/>
        <v>#DIV/0!</v>
      </c>
      <c r="P57" s="452" t="e">
        <f t="shared" si="22"/>
        <v>#DIV/0!</v>
      </c>
      <c r="Q57" s="452" t="e">
        <f t="shared" si="22"/>
        <v>#DIV/0!</v>
      </c>
      <c r="R57" s="453" t="e">
        <f t="shared" si="22"/>
        <v>#DIV/0!</v>
      </c>
    </row>
    <row r="58" spans="1:18" ht="15.75" thickBot="1" x14ac:dyDescent="0.25">
      <c r="A58" s="746"/>
      <c r="B58" s="751"/>
      <c r="C58" s="753"/>
      <c r="D58" s="6" t="s">
        <v>70</v>
      </c>
      <c r="E58" s="454" t="e">
        <f t="shared" ref="E58:R58" si="23">E56*100/E51</f>
        <v>#DIV/0!</v>
      </c>
      <c r="F58" s="454" t="e">
        <f t="shared" si="23"/>
        <v>#DIV/0!</v>
      </c>
      <c r="G58" s="454" t="e">
        <f t="shared" si="23"/>
        <v>#DIV/0!</v>
      </c>
      <c r="H58" s="454" t="e">
        <f t="shared" si="23"/>
        <v>#DIV/0!</v>
      </c>
      <c r="I58" s="454" t="e">
        <f t="shared" si="23"/>
        <v>#DIV/0!</v>
      </c>
      <c r="J58" s="454" t="e">
        <f t="shared" si="23"/>
        <v>#DIV/0!</v>
      </c>
      <c r="K58" s="454" t="e">
        <f t="shared" si="23"/>
        <v>#DIV/0!</v>
      </c>
      <c r="L58" s="454" t="e">
        <f t="shared" si="23"/>
        <v>#DIV/0!</v>
      </c>
      <c r="M58" s="454" t="e">
        <f t="shared" si="23"/>
        <v>#DIV/0!</v>
      </c>
      <c r="N58" s="454" t="e">
        <f t="shared" si="23"/>
        <v>#DIV/0!</v>
      </c>
      <c r="O58" s="454" t="e">
        <f t="shared" si="23"/>
        <v>#DIV/0!</v>
      </c>
      <c r="P58" s="454" t="e">
        <f t="shared" si="23"/>
        <v>#DIV/0!</v>
      </c>
      <c r="Q58" s="454" t="e">
        <f t="shared" si="23"/>
        <v>#DIV/0!</v>
      </c>
      <c r="R58" s="455" t="e">
        <f t="shared" si="23"/>
        <v>#DIV/0!</v>
      </c>
    </row>
    <row r="59" spans="1:18" ht="15" x14ac:dyDescent="0.2">
      <c r="A59" s="744">
        <v>7</v>
      </c>
      <c r="B59" s="744" t="str">
        <f>'PI. MP. Avance'!B41</f>
        <v>MP105020101</v>
      </c>
      <c r="C59" s="747" t="str">
        <f>'PI. MP. Avance'!C41</f>
        <v>Acompañar a dos  Municipios en la Construcción y puesta en marcha de Dos (2) Hogares de Acogida para Mujeres víctimas de violencia, en el cuatrienio</v>
      </c>
      <c r="D59" s="4" t="s">
        <v>63</v>
      </c>
      <c r="E59" s="21">
        <f>SUM(F59:Q59)</f>
        <v>0</v>
      </c>
      <c r="F59" s="188">
        <f>IF($O$5=2016,VLOOKUP($B59,MP,24,FALSE),IF($O$5=2017,VLOOKUP($B59,MP,37,FALSE),IF($O$5=2018,VLOOKUP($B59,MP,50,FALSE),IF($O$5=2019,VLOOKUP($B59,MP,63,FALSE)," "))))</f>
        <v>0</v>
      </c>
      <c r="G59" s="188">
        <f>IF($O$5=2016,VLOOKUP($B59,MP,25,FALSE),IF($O$5=2017,VLOOKUP($B59,MP,38,FALSE),IF($O$5=2018,VLOOKUP($B59,MP,51,FALSE),IF($O$5=2019,VLOOKUP($B59,MP,64,FALSE)," "))))</f>
        <v>0</v>
      </c>
      <c r="H59" s="188">
        <f>IF($O$5=2016,VLOOKUP($B59,MP,26,FALSE),IF($O$5=2017,VLOOKUP($B59,MP,39,FALSE),IF($O$5=2018,VLOOKUP($B59,MP,52,FALSE),IF($O$5=2019,VLOOKUP($B59,MP,65,FALSE)," "))))</f>
        <v>0</v>
      </c>
      <c r="I59" s="188">
        <f>IF($O$5=2016,VLOOKUP($B59,MP,27,FALSE),IF($O$5=2017,VLOOKUP($B59,MP,40,FALSE),IF($O$5=2018,VLOOKUP($B59,MP,53,FALSE),IF($O$5=2019,VLOOKUP($B59,MP,66,FALSE)," "))))</f>
        <v>0</v>
      </c>
      <c r="J59" s="188">
        <f>IF($O$5=2016,VLOOKUP($B59,MP,28,FALSE),IF($O$5=2017,VLOOKUP($B59,MP,41,FALSE),IF($O$5=2018,VLOOKUP($B59,MP,54,FALSE),IF($O$5=2019,VLOOKUP($B59,MP,67,FALSE)," "))))</f>
        <v>0</v>
      </c>
      <c r="K59" s="188">
        <f>IF($O$5=2016,VLOOKUP($B59,MP,29,FALSE),IF($O$5=2017,VLOOKUP($B59,MP,42,FALSE),IF($O$5=2018,VLOOKUP($B59,MP,55,FALSE),IF($O$5=2019,VLOOKUP($B59,MP,68,FALSE)," "))))</f>
        <v>0</v>
      </c>
      <c r="L59" s="188">
        <f>IF($O$5=2016,VLOOKUP($B59,MP,30,FALSE),IF($O$5=2017,VLOOKUP($B59,MP,43,FALSE),IF($O$5=2018,VLOOKUP($B59,MP,56,FALSE),IF($O$5=2019,VLOOKUP($B59,MP,69,FALSE)," "))))</f>
        <v>0</v>
      </c>
      <c r="M59" s="188">
        <f>IF($O$5=2016,VLOOKUP($B59,MP,31,FALSE),IF($O$5=2017,VLOOKUP($B59,MP,44,FALSE),IF($O$5=2018,VLOOKUP($B59,MP,57,FALSE),IF($O$5=2019,VLOOKUP($B59,MP,70,FALSE)," "))))</f>
        <v>0</v>
      </c>
      <c r="N59" s="188">
        <f>IF($O$5=2016,VLOOKUP($B59,MP,32,FALSE),IF($O$5=2017,VLOOKUP($B59,MP,45,FALSE),IF($O$5=2018,VLOOKUP($B59,MP,58,FALSE),IF($O$5=2019,VLOOKUP($B59,MP,71,FALSE)," "))))</f>
        <v>0</v>
      </c>
      <c r="O59" s="188">
        <f>IF($O$5=2016,VLOOKUP($B59,MP,33,FALSE),IF($O$5=2017,VLOOKUP($B59,MP,46,FALSE),IF($O$5=2018,VLOOKUP($B59,MP,59,FALSE),IF($O$5=2019,VLOOKUP($B59,MP,72,FALSE)," "))))</f>
        <v>0</v>
      </c>
      <c r="P59" s="188">
        <f>IF($O$5=2016,VLOOKUP($B59,MP,34,FALSE),IF($O$5=2017,VLOOKUP($B59,MP,47,FALSE),IF($O$5=2018,VLOOKUP($B59,MP,60,FALSE),IF($O$5=2019,VLOOKUP($B59,MP,73,FALSE)," "))))</f>
        <v>0</v>
      </c>
      <c r="Q59" s="188">
        <f>IF($O$5=2016,VLOOKUP($B59,MP,35,FALSE),IF($O$5=2017,VLOOKUP($B59,MP,48,FALSE),IF($O$5=2018,VLOOKUP($B59,MP,61,FALSE),IF($O$5=2019,VLOOKUP($B59,MP,74,FALSE)," "))))</f>
        <v>0</v>
      </c>
      <c r="R59" s="22"/>
    </row>
    <row r="60" spans="1:18" ht="15" x14ac:dyDescent="0.2">
      <c r="A60" s="745"/>
      <c r="B60" s="745"/>
      <c r="C60" s="748"/>
      <c r="D60" s="8" t="s">
        <v>64</v>
      </c>
      <c r="E60" s="451">
        <f>SUM(F60:Q60)</f>
        <v>51000000</v>
      </c>
      <c r="F60" s="499">
        <v>51000000</v>
      </c>
      <c r="G60" s="499"/>
      <c r="H60" s="499"/>
      <c r="I60" s="499"/>
      <c r="J60" s="499"/>
      <c r="K60" s="499"/>
      <c r="L60" s="499"/>
      <c r="M60" s="499"/>
      <c r="N60" s="499"/>
      <c r="O60" s="499"/>
      <c r="P60" s="499"/>
      <c r="Q60" s="499"/>
      <c r="R60" s="500"/>
    </row>
    <row r="61" spans="1:18" ht="15" x14ac:dyDescent="0.2">
      <c r="A61" s="745"/>
      <c r="B61" s="745"/>
      <c r="C61" s="748"/>
      <c r="D61" s="5" t="s">
        <v>65</v>
      </c>
      <c r="E61" s="452" t="e">
        <f t="shared" ref="E61:R61" si="24">E60*100/E59</f>
        <v>#DIV/0!</v>
      </c>
      <c r="F61" s="452" t="e">
        <f t="shared" si="24"/>
        <v>#DIV/0!</v>
      </c>
      <c r="G61" s="452" t="e">
        <f t="shared" si="24"/>
        <v>#DIV/0!</v>
      </c>
      <c r="H61" s="452" t="e">
        <f t="shared" si="24"/>
        <v>#DIV/0!</v>
      </c>
      <c r="I61" s="452" t="e">
        <f t="shared" si="24"/>
        <v>#DIV/0!</v>
      </c>
      <c r="J61" s="452" t="e">
        <f t="shared" si="24"/>
        <v>#DIV/0!</v>
      </c>
      <c r="K61" s="452" t="e">
        <f t="shared" si="24"/>
        <v>#DIV/0!</v>
      </c>
      <c r="L61" s="452" t="e">
        <f t="shared" si="24"/>
        <v>#DIV/0!</v>
      </c>
      <c r="M61" s="452" t="e">
        <f t="shared" si="24"/>
        <v>#DIV/0!</v>
      </c>
      <c r="N61" s="452" t="e">
        <f t="shared" si="24"/>
        <v>#DIV/0!</v>
      </c>
      <c r="O61" s="452" t="e">
        <f t="shared" si="24"/>
        <v>#DIV/0!</v>
      </c>
      <c r="P61" s="452" t="e">
        <f t="shared" si="24"/>
        <v>#DIV/0!</v>
      </c>
      <c r="Q61" s="452" t="e">
        <f t="shared" si="24"/>
        <v>#DIV/0!</v>
      </c>
      <c r="R61" s="453" t="e">
        <f t="shared" si="24"/>
        <v>#DIV/0!</v>
      </c>
    </row>
    <row r="62" spans="1:18" ht="15" x14ac:dyDescent="0.2">
      <c r="A62" s="745"/>
      <c r="B62" s="745"/>
      <c r="C62" s="748"/>
      <c r="D62" s="8" t="s">
        <v>66</v>
      </c>
      <c r="E62" s="451">
        <f>SUM(F62:Q62)</f>
        <v>0</v>
      </c>
      <c r="F62" s="499"/>
      <c r="G62" s="499"/>
      <c r="H62" s="499"/>
      <c r="I62" s="499"/>
      <c r="J62" s="499"/>
      <c r="K62" s="499"/>
      <c r="L62" s="499"/>
      <c r="M62" s="499"/>
      <c r="N62" s="499"/>
      <c r="O62" s="499"/>
      <c r="P62" s="499"/>
      <c r="Q62" s="499"/>
      <c r="R62" s="500">
        <v>70000000</v>
      </c>
    </row>
    <row r="63" spans="1:18" ht="15" x14ac:dyDescent="0.2">
      <c r="A63" s="745"/>
      <c r="B63" s="745"/>
      <c r="C63" s="748"/>
      <c r="D63" s="5" t="s">
        <v>67</v>
      </c>
      <c r="E63" s="452" t="e">
        <f t="shared" ref="E63:R63" si="25">E62*100/E59</f>
        <v>#DIV/0!</v>
      </c>
      <c r="F63" s="452" t="e">
        <f t="shared" si="25"/>
        <v>#DIV/0!</v>
      </c>
      <c r="G63" s="452" t="e">
        <f t="shared" si="25"/>
        <v>#DIV/0!</v>
      </c>
      <c r="H63" s="452" t="e">
        <f t="shared" si="25"/>
        <v>#DIV/0!</v>
      </c>
      <c r="I63" s="452" t="e">
        <f t="shared" si="25"/>
        <v>#DIV/0!</v>
      </c>
      <c r="J63" s="452" t="e">
        <f t="shared" si="25"/>
        <v>#DIV/0!</v>
      </c>
      <c r="K63" s="452" t="e">
        <f t="shared" si="25"/>
        <v>#DIV/0!</v>
      </c>
      <c r="L63" s="452" t="e">
        <f t="shared" si="25"/>
        <v>#DIV/0!</v>
      </c>
      <c r="M63" s="452" t="e">
        <f t="shared" si="25"/>
        <v>#DIV/0!</v>
      </c>
      <c r="N63" s="452" t="e">
        <f t="shared" si="25"/>
        <v>#DIV/0!</v>
      </c>
      <c r="O63" s="452" t="e">
        <f t="shared" si="25"/>
        <v>#DIV/0!</v>
      </c>
      <c r="P63" s="452" t="e">
        <f t="shared" si="25"/>
        <v>#DIV/0!</v>
      </c>
      <c r="Q63" s="452" t="e">
        <f t="shared" si="25"/>
        <v>#DIV/0!</v>
      </c>
      <c r="R63" s="453" t="e">
        <f t="shared" si="25"/>
        <v>#DIV/0!</v>
      </c>
    </row>
    <row r="64" spans="1:18" ht="15" x14ac:dyDescent="0.2">
      <c r="A64" s="745"/>
      <c r="B64" s="745"/>
      <c r="C64" s="748"/>
      <c r="D64" s="7" t="s">
        <v>68</v>
      </c>
      <c r="E64" s="451">
        <f>SUM(F64:Q64)</f>
        <v>0</v>
      </c>
      <c r="F64" s="499"/>
      <c r="G64" s="499"/>
      <c r="H64" s="499"/>
      <c r="I64" s="499"/>
      <c r="J64" s="499"/>
      <c r="K64" s="499"/>
      <c r="L64" s="499"/>
      <c r="M64" s="499"/>
      <c r="N64" s="499"/>
      <c r="O64" s="499"/>
      <c r="P64" s="499"/>
      <c r="Q64" s="499"/>
      <c r="R64" s="500"/>
    </row>
    <row r="65" spans="1:18" ht="15" x14ac:dyDescent="0.2">
      <c r="A65" s="745"/>
      <c r="B65" s="745"/>
      <c r="C65" s="748"/>
      <c r="D65" s="5" t="s">
        <v>69</v>
      </c>
      <c r="E65" s="452" t="e">
        <f t="shared" ref="E65:R65" si="26">E64*100/E62</f>
        <v>#DIV/0!</v>
      </c>
      <c r="F65" s="452" t="e">
        <f t="shared" si="26"/>
        <v>#DIV/0!</v>
      </c>
      <c r="G65" s="452" t="e">
        <f t="shared" si="26"/>
        <v>#DIV/0!</v>
      </c>
      <c r="H65" s="452" t="e">
        <f t="shared" si="26"/>
        <v>#DIV/0!</v>
      </c>
      <c r="I65" s="452" t="e">
        <f t="shared" si="26"/>
        <v>#DIV/0!</v>
      </c>
      <c r="J65" s="452" t="e">
        <f t="shared" si="26"/>
        <v>#DIV/0!</v>
      </c>
      <c r="K65" s="452" t="e">
        <f t="shared" si="26"/>
        <v>#DIV/0!</v>
      </c>
      <c r="L65" s="452" t="e">
        <f t="shared" si="26"/>
        <v>#DIV/0!</v>
      </c>
      <c r="M65" s="452" t="e">
        <f t="shared" si="26"/>
        <v>#DIV/0!</v>
      </c>
      <c r="N65" s="452" t="e">
        <f t="shared" si="26"/>
        <v>#DIV/0!</v>
      </c>
      <c r="O65" s="452" t="e">
        <f t="shared" si="26"/>
        <v>#DIV/0!</v>
      </c>
      <c r="P65" s="452" t="e">
        <f t="shared" si="26"/>
        <v>#DIV/0!</v>
      </c>
      <c r="Q65" s="452" t="e">
        <f t="shared" si="26"/>
        <v>#DIV/0!</v>
      </c>
      <c r="R65" s="453">
        <f t="shared" si="26"/>
        <v>0</v>
      </c>
    </row>
    <row r="66" spans="1:18" ht="15.75" thickBot="1" x14ac:dyDescent="0.25">
      <c r="A66" s="746"/>
      <c r="B66" s="746"/>
      <c r="C66" s="749"/>
      <c r="D66" s="6" t="s">
        <v>70</v>
      </c>
      <c r="E66" s="454" t="e">
        <f t="shared" ref="E66:R66" si="27">E64*100/E59</f>
        <v>#DIV/0!</v>
      </c>
      <c r="F66" s="454" t="e">
        <f t="shared" si="27"/>
        <v>#DIV/0!</v>
      </c>
      <c r="G66" s="454" t="e">
        <f t="shared" si="27"/>
        <v>#DIV/0!</v>
      </c>
      <c r="H66" s="454" t="e">
        <f t="shared" si="27"/>
        <v>#DIV/0!</v>
      </c>
      <c r="I66" s="454" t="e">
        <f t="shared" si="27"/>
        <v>#DIV/0!</v>
      </c>
      <c r="J66" s="454" t="e">
        <f t="shared" si="27"/>
        <v>#DIV/0!</v>
      </c>
      <c r="K66" s="454" t="e">
        <f t="shared" si="27"/>
        <v>#DIV/0!</v>
      </c>
      <c r="L66" s="454" t="e">
        <f t="shared" si="27"/>
        <v>#DIV/0!</v>
      </c>
      <c r="M66" s="454" t="e">
        <f t="shared" si="27"/>
        <v>#DIV/0!</v>
      </c>
      <c r="N66" s="454" t="e">
        <f t="shared" si="27"/>
        <v>#DIV/0!</v>
      </c>
      <c r="O66" s="454" t="e">
        <f t="shared" si="27"/>
        <v>#DIV/0!</v>
      </c>
      <c r="P66" s="454" t="e">
        <f t="shared" si="27"/>
        <v>#DIV/0!</v>
      </c>
      <c r="Q66" s="454" t="e">
        <f t="shared" si="27"/>
        <v>#DIV/0!</v>
      </c>
      <c r="R66" s="455" t="e">
        <f t="shared" si="27"/>
        <v>#DIV/0!</v>
      </c>
    </row>
    <row r="67" spans="1:18" ht="15" x14ac:dyDescent="0.2">
      <c r="A67" s="744">
        <v>8</v>
      </c>
      <c r="B67" s="744" t="str">
        <f>'PI. MP. Avance'!B46</f>
        <v>MP105020102</v>
      </c>
      <c r="C67" s="747" t="str">
        <f>'PI. MP. Avance'!C46</f>
        <v>Implementar una (1) herramienta tecnológica, que permita fortalecer las instancias de erradicación de violencia contra la mujer y la población LGTBI, en el cuatrienio.</v>
      </c>
      <c r="D67" s="4" t="s">
        <v>63</v>
      </c>
      <c r="E67" s="21">
        <f>SUM(F67:Q67)</f>
        <v>0</v>
      </c>
      <c r="F67" s="188">
        <f>IF($O$5=2016,VLOOKUP($B67,MP,24,FALSE),IF($O$5=2017,VLOOKUP($B67,MP,37,FALSE),IF($O$5=2018,VLOOKUP($B67,MP,50,FALSE),IF($O$5=2019,VLOOKUP($B67,MP,63,FALSE)," "))))</f>
        <v>0</v>
      </c>
      <c r="G67" s="188">
        <f>IF($O$5=2016,VLOOKUP($B67,MP,25,FALSE),IF($O$5=2017,VLOOKUP($B67,MP,38,FALSE),IF($O$5=2018,VLOOKUP($B67,MP,51,FALSE),IF($O$5=2019,VLOOKUP($B67,MP,64,FALSE)," "))))</f>
        <v>0</v>
      </c>
      <c r="H67" s="188">
        <f>IF($O$5=2016,VLOOKUP($B67,MP,26,FALSE),IF($O$5=2017,VLOOKUP($B67,MP,39,FALSE),IF($O$5=2018,VLOOKUP($B67,MP,52,FALSE),IF($O$5=2019,VLOOKUP($B67,MP,65,FALSE)," "))))</f>
        <v>0</v>
      </c>
      <c r="I67" s="188">
        <f>IF($O$5=2016,VLOOKUP($B67,MP,27,FALSE),IF($O$5=2017,VLOOKUP($B67,MP,40,FALSE),IF($O$5=2018,VLOOKUP($B67,MP,53,FALSE),IF($O$5=2019,VLOOKUP($B67,MP,66,FALSE)," "))))</f>
        <v>0</v>
      </c>
      <c r="J67" s="188">
        <f>IF($O$5=2016,VLOOKUP($B67,MP,28,FALSE),IF($O$5=2017,VLOOKUP($B67,MP,41,FALSE),IF($O$5=2018,VLOOKUP($B67,MP,54,FALSE),IF($O$5=2019,VLOOKUP($B67,MP,67,FALSE)," "))))</f>
        <v>0</v>
      </c>
      <c r="K67" s="188">
        <f>IF($O$5=2016,VLOOKUP($B67,MP,29,FALSE),IF($O$5=2017,VLOOKUP($B67,MP,42,FALSE),IF($O$5=2018,VLOOKUP($B67,MP,55,FALSE),IF($O$5=2019,VLOOKUP($B67,MP,68,FALSE)," "))))</f>
        <v>0</v>
      </c>
      <c r="L67" s="188">
        <f>IF($O$5=2016,VLOOKUP($B67,MP,30,FALSE),IF($O$5=2017,VLOOKUP($B67,MP,43,FALSE),IF($O$5=2018,VLOOKUP($B67,MP,56,FALSE),IF($O$5=2019,VLOOKUP($B67,MP,69,FALSE)," "))))</f>
        <v>0</v>
      </c>
      <c r="M67" s="188">
        <f>IF($O$5=2016,VLOOKUP($B67,MP,31,FALSE),IF($O$5=2017,VLOOKUP($B67,MP,44,FALSE),IF($O$5=2018,VLOOKUP($B67,MP,57,FALSE),IF($O$5=2019,VLOOKUP($B67,MP,70,FALSE)," "))))</f>
        <v>0</v>
      </c>
      <c r="N67" s="188">
        <f>IF($O$5=2016,VLOOKUP($B67,MP,32,FALSE),IF($O$5=2017,VLOOKUP($B67,MP,45,FALSE),IF($O$5=2018,VLOOKUP($B67,MP,58,FALSE),IF($O$5=2019,VLOOKUP($B67,MP,71,FALSE)," "))))</f>
        <v>0</v>
      </c>
      <c r="O67" s="188">
        <f>IF($O$5=2016,VLOOKUP($B67,MP,33,FALSE),IF($O$5=2017,VLOOKUP($B67,MP,46,FALSE),IF($O$5=2018,VLOOKUP($B67,MP,59,FALSE),IF($O$5=2019,VLOOKUP($B67,MP,72,FALSE)," "))))</f>
        <v>0</v>
      </c>
      <c r="P67" s="188">
        <f>IF($O$5=2016,VLOOKUP($B67,MP,34,FALSE),IF($O$5=2017,VLOOKUP($B67,MP,47,FALSE),IF($O$5=2018,VLOOKUP($B67,MP,60,FALSE),IF($O$5=2019,VLOOKUP($B67,MP,73,FALSE)," "))))</f>
        <v>0</v>
      </c>
      <c r="Q67" s="188">
        <f>IF($O$5=2016,VLOOKUP($B67,MP,35,FALSE),IF($O$5=2017,VLOOKUP($B67,MP,48,FALSE),IF($O$5=2018,VLOOKUP($B67,MP,61,FALSE),IF($O$5=2019,VLOOKUP($B67,MP,74,FALSE)," "))))</f>
        <v>0</v>
      </c>
      <c r="R67" s="22"/>
    </row>
    <row r="68" spans="1:18" ht="15" x14ac:dyDescent="0.2">
      <c r="A68" s="745"/>
      <c r="B68" s="745"/>
      <c r="C68" s="748"/>
      <c r="D68" s="8" t="s">
        <v>64</v>
      </c>
      <c r="E68" s="451">
        <f>SUM(F68:Q68)</f>
        <v>101000000</v>
      </c>
      <c r="F68" s="499">
        <v>101000000</v>
      </c>
      <c r="G68" s="499"/>
      <c r="H68" s="499"/>
      <c r="I68" s="499"/>
      <c r="J68" s="499"/>
      <c r="K68" s="499"/>
      <c r="L68" s="499"/>
      <c r="M68" s="499"/>
      <c r="N68" s="499"/>
      <c r="O68" s="499"/>
      <c r="P68" s="499"/>
      <c r="Q68" s="499"/>
      <c r="R68" s="500"/>
    </row>
    <row r="69" spans="1:18" ht="15" x14ac:dyDescent="0.2">
      <c r="A69" s="745"/>
      <c r="B69" s="745"/>
      <c r="C69" s="748"/>
      <c r="D69" s="5" t="s">
        <v>65</v>
      </c>
      <c r="E69" s="452" t="e">
        <f t="shared" ref="E69:R69" si="28">E68*100/E67</f>
        <v>#DIV/0!</v>
      </c>
      <c r="F69" s="452" t="e">
        <f t="shared" si="28"/>
        <v>#DIV/0!</v>
      </c>
      <c r="G69" s="452" t="e">
        <f t="shared" si="28"/>
        <v>#DIV/0!</v>
      </c>
      <c r="H69" s="452" t="e">
        <f t="shared" si="28"/>
        <v>#DIV/0!</v>
      </c>
      <c r="I69" s="452" t="e">
        <f t="shared" si="28"/>
        <v>#DIV/0!</v>
      </c>
      <c r="J69" s="452" t="e">
        <f t="shared" si="28"/>
        <v>#DIV/0!</v>
      </c>
      <c r="K69" s="452" t="e">
        <f t="shared" si="28"/>
        <v>#DIV/0!</v>
      </c>
      <c r="L69" s="452" t="e">
        <f t="shared" si="28"/>
        <v>#DIV/0!</v>
      </c>
      <c r="M69" s="452" t="e">
        <f t="shared" si="28"/>
        <v>#DIV/0!</v>
      </c>
      <c r="N69" s="452" t="e">
        <f t="shared" si="28"/>
        <v>#DIV/0!</v>
      </c>
      <c r="O69" s="452" t="e">
        <f t="shared" si="28"/>
        <v>#DIV/0!</v>
      </c>
      <c r="P69" s="452" t="e">
        <f t="shared" si="28"/>
        <v>#DIV/0!</v>
      </c>
      <c r="Q69" s="452" t="e">
        <f t="shared" si="28"/>
        <v>#DIV/0!</v>
      </c>
      <c r="R69" s="453" t="e">
        <f t="shared" si="28"/>
        <v>#DIV/0!</v>
      </c>
    </row>
    <row r="70" spans="1:18" ht="15" x14ac:dyDescent="0.2">
      <c r="A70" s="745"/>
      <c r="B70" s="745"/>
      <c r="C70" s="748"/>
      <c r="D70" s="8" t="s">
        <v>66</v>
      </c>
      <c r="E70" s="584">
        <f>SUM(F70:Q70)</f>
        <v>0</v>
      </c>
      <c r="F70" s="499"/>
      <c r="G70" s="499"/>
      <c r="H70" s="499"/>
      <c r="I70" s="499"/>
      <c r="J70" s="499"/>
      <c r="K70" s="499"/>
      <c r="L70" s="499"/>
      <c r="M70" s="499"/>
      <c r="N70" s="499"/>
      <c r="O70" s="499"/>
      <c r="P70" s="499"/>
      <c r="Q70" s="499"/>
      <c r="R70" s="500"/>
    </row>
    <row r="71" spans="1:18" ht="15" x14ac:dyDescent="0.2">
      <c r="A71" s="745"/>
      <c r="B71" s="745"/>
      <c r="C71" s="748"/>
      <c r="D71" s="5" t="s">
        <v>67</v>
      </c>
      <c r="E71" s="452" t="e">
        <f t="shared" ref="E71:R71" si="29">E70*100/E67</f>
        <v>#DIV/0!</v>
      </c>
      <c r="F71" s="452" t="e">
        <f t="shared" si="29"/>
        <v>#DIV/0!</v>
      </c>
      <c r="G71" s="452" t="e">
        <f t="shared" si="29"/>
        <v>#DIV/0!</v>
      </c>
      <c r="H71" s="452" t="e">
        <f t="shared" si="29"/>
        <v>#DIV/0!</v>
      </c>
      <c r="I71" s="452" t="e">
        <f t="shared" si="29"/>
        <v>#DIV/0!</v>
      </c>
      <c r="J71" s="452" t="e">
        <f t="shared" si="29"/>
        <v>#DIV/0!</v>
      </c>
      <c r="K71" s="452" t="e">
        <f t="shared" si="29"/>
        <v>#DIV/0!</v>
      </c>
      <c r="L71" s="452" t="e">
        <f t="shared" si="29"/>
        <v>#DIV/0!</v>
      </c>
      <c r="M71" s="452" t="e">
        <f t="shared" si="29"/>
        <v>#DIV/0!</v>
      </c>
      <c r="N71" s="452" t="e">
        <f t="shared" si="29"/>
        <v>#DIV/0!</v>
      </c>
      <c r="O71" s="452" t="e">
        <f t="shared" si="29"/>
        <v>#DIV/0!</v>
      </c>
      <c r="P71" s="452" t="e">
        <f t="shared" si="29"/>
        <v>#DIV/0!</v>
      </c>
      <c r="Q71" s="452" t="e">
        <f t="shared" si="29"/>
        <v>#DIV/0!</v>
      </c>
      <c r="R71" s="453" t="e">
        <f t="shared" si="29"/>
        <v>#DIV/0!</v>
      </c>
    </row>
    <row r="72" spans="1:18" ht="15" x14ac:dyDescent="0.2">
      <c r="A72" s="745"/>
      <c r="B72" s="745"/>
      <c r="C72" s="748"/>
      <c r="D72" s="7" t="s">
        <v>68</v>
      </c>
      <c r="E72" s="344">
        <f>SUM(F72:Q72)</f>
        <v>0</v>
      </c>
      <c r="F72" s="499"/>
      <c r="G72" s="499"/>
      <c r="H72" s="499"/>
      <c r="I72" s="499"/>
      <c r="J72" s="499"/>
      <c r="K72" s="499"/>
      <c r="L72" s="499"/>
      <c r="M72" s="499"/>
      <c r="N72" s="499"/>
      <c r="O72" s="499"/>
      <c r="P72" s="499"/>
      <c r="Q72" s="499"/>
      <c r="R72" s="500"/>
    </row>
    <row r="73" spans="1:18" ht="15" x14ac:dyDescent="0.2">
      <c r="A73" s="745"/>
      <c r="B73" s="745"/>
      <c r="C73" s="748"/>
      <c r="D73" s="5" t="s">
        <v>69</v>
      </c>
      <c r="E73" s="452" t="e">
        <f t="shared" ref="E73:R73" si="30">E72*100/E70</f>
        <v>#DIV/0!</v>
      </c>
      <c r="F73" s="452" t="e">
        <f t="shared" si="30"/>
        <v>#DIV/0!</v>
      </c>
      <c r="G73" s="452" t="e">
        <f t="shared" si="30"/>
        <v>#DIV/0!</v>
      </c>
      <c r="H73" s="452" t="e">
        <f t="shared" si="30"/>
        <v>#DIV/0!</v>
      </c>
      <c r="I73" s="452" t="e">
        <f t="shared" si="30"/>
        <v>#DIV/0!</v>
      </c>
      <c r="J73" s="452" t="e">
        <f t="shared" si="30"/>
        <v>#DIV/0!</v>
      </c>
      <c r="K73" s="452" t="e">
        <f t="shared" si="30"/>
        <v>#DIV/0!</v>
      </c>
      <c r="L73" s="452" t="e">
        <f t="shared" si="30"/>
        <v>#DIV/0!</v>
      </c>
      <c r="M73" s="452" t="e">
        <f t="shared" si="30"/>
        <v>#DIV/0!</v>
      </c>
      <c r="N73" s="452" t="e">
        <f t="shared" si="30"/>
        <v>#DIV/0!</v>
      </c>
      <c r="O73" s="452" t="e">
        <f t="shared" si="30"/>
        <v>#DIV/0!</v>
      </c>
      <c r="P73" s="452" t="e">
        <f t="shared" si="30"/>
        <v>#DIV/0!</v>
      </c>
      <c r="Q73" s="452" t="e">
        <f t="shared" si="30"/>
        <v>#DIV/0!</v>
      </c>
      <c r="R73" s="453" t="e">
        <f t="shared" si="30"/>
        <v>#DIV/0!</v>
      </c>
    </row>
    <row r="74" spans="1:18" ht="15.75" thickBot="1" x14ac:dyDescent="0.25">
      <c r="A74" s="746"/>
      <c r="B74" s="746"/>
      <c r="C74" s="749"/>
      <c r="D74" s="6" t="s">
        <v>70</v>
      </c>
      <c r="E74" s="454" t="e">
        <f t="shared" ref="E74:R74" si="31">E72*100/E67</f>
        <v>#DIV/0!</v>
      </c>
      <c r="F74" s="454" t="e">
        <f t="shared" si="31"/>
        <v>#DIV/0!</v>
      </c>
      <c r="G74" s="454" t="e">
        <f t="shared" si="31"/>
        <v>#DIV/0!</v>
      </c>
      <c r="H74" s="454" t="e">
        <f t="shared" si="31"/>
        <v>#DIV/0!</v>
      </c>
      <c r="I74" s="454" t="e">
        <f t="shared" si="31"/>
        <v>#DIV/0!</v>
      </c>
      <c r="J74" s="454" t="e">
        <f t="shared" si="31"/>
        <v>#DIV/0!</v>
      </c>
      <c r="K74" s="454" t="e">
        <f t="shared" si="31"/>
        <v>#DIV/0!</v>
      </c>
      <c r="L74" s="454" t="e">
        <f t="shared" si="31"/>
        <v>#DIV/0!</v>
      </c>
      <c r="M74" s="454" t="e">
        <f t="shared" si="31"/>
        <v>#DIV/0!</v>
      </c>
      <c r="N74" s="454" t="e">
        <f t="shared" si="31"/>
        <v>#DIV/0!</v>
      </c>
      <c r="O74" s="454" t="e">
        <f t="shared" si="31"/>
        <v>#DIV/0!</v>
      </c>
      <c r="P74" s="454" t="e">
        <f t="shared" si="31"/>
        <v>#DIV/0!</v>
      </c>
      <c r="Q74" s="454" t="e">
        <f t="shared" si="31"/>
        <v>#DIV/0!</v>
      </c>
      <c r="R74" s="455" t="e">
        <f t="shared" si="31"/>
        <v>#DIV/0!</v>
      </c>
    </row>
    <row r="75" spans="1:18" ht="15" x14ac:dyDescent="0.2">
      <c r="A75" s="744">
        <v>9</v>
      </c>
      <c r="B75" s="744" t="str">
        <f>'PI. MP. Avance'!B51</f>
        <v>MP105020103</v>
      </c>
      <c r="C75" s="747" t="str">
        <f>'PI. MP. Avance'!C51</f>
        <v>Fortalecer en los 42 municipios, las Comisarías de Familia y Casa de Justicia del Departamento, en las rutas de atención a mujeres víctimas de violencia, en el período de gobierno.</v>
      </c>
      <c r="D75" s="4" t="s">
        <v>63</v>
      </c>
      <c r="E75" s="21">
        <f>SUM(F75:Q75)</f>
        <v>0</v>
      </c>
      <c r="F75" s="188">
        <f>IF($O$5=2016,VLOOKUP($B75,MP,24,FALSE),IF($O$5=2017,VLOOKUP($B75,MP,37,FALSE),IF($O$5=2018,VLOOKUP($B75,MP,50,FALSE),IF($O$5=2019,VLOOKUP($B75,MP,63,FALSE)," "))))</f>
        <v>0</v>
      </c>
      <c r="G75" s="188">
        <f>IF($O$5=2016,VLOOKUP($B75,MP,25,FALSE),IF($O$5=2017,VLOOKUP($B75,MP,38,FALSE),IF($O$5=2018,VLOOKUP($B75,MP,51,FALSE),IF($O$5=2019,VLOOKUP($B75,MP,64,FALSE)," "))))</f>
        <v>0</v>
      </c>
      <c r="H75" s="188">
        <f>IF($O$5=2016,VLOOKUP($B75,MP,26,FALSE),IF($O$5=2017,VLOOKUP($B75,MP,39,FALSE),IF($O$5=2018,VLOOKUP($B75,MP,52,FALSE),IF($O$5=2019,VLOOKUP($B75,MP,65,FALSE)," "))))</f>
        <v>0</v>
      </c>
      <c r="I75" s="188">
        <f>IF($O$5=2016,VLOOKUP($B75,MP,27,FALSE),IF($O$5=2017,VLOOKUP($B75,MP,40,FALSE),IF($O$5=2018,VLOOKUP($B75,MP,53,FALSE),IF($O$5=2019,VLOOKUP($B75,MP,66,FALSE)," "))))</f>
        <v>0</v>
      </c>
      <c r="J75" s="188">
        <f>IF($O$5=2016,VLOOKUP($B75,MP,28,FALSE),IF($O$5=2017,VLOOKUP($B75,MP,41,FALSE),IF($O$5=2018,VLOOKUP($B75,MP,54,FALSE),IF($O$5=2019,VLOOKUP($B75,MP,67,FALSE)," "))))</f>
        <v>0</v>
      </c>
      <c r="K75" s="188">
        <f>IF($O$5=2016,VLOOKUP($B75,MP,29,FALSE),IF($O$5=2017,VLOOKUP($B75,MP,42,FALSE),IF($O$5=2018,VLOOKUP($B75,MP,55,FALSE),IF($O$5=2019,VLOOKUP($B75,MP,68,FALSE)," "))))</f>
        <v>0</v>
      </c>
      <c r="L75" s="188">
        <f>IF($O$5=2016,VLOOKUP($B75,MP,30,FALSE),IF($O$5=2017,VLOOKUP($B75,MP,43,FALSE),IF($O$5=2018,VLOOKUP($B75,MP,56,FALSE),IF($O$5=2019,VLOOKUP($B75,MP,69,FALSE)," "))))</f>
        <v>0</v>
      </c>
      <c r="M75" s="188">
        <f>IF($O$5=2016,VLOOKUP($B75,MP,31,FALSE),IF($O$5=2017,VLOOKUP($B75,MP,44,FALSE),IF($O$5=2018,VLOOKUP($B75,MP,57,FALSE),IF($O$5=2019,VLOOKUP($B75,MP,70,FALSE)," "))))</f>
        <v>0</v>
      </c>
      <c r="N75" s="188">
        <f>IF($O$5=2016,VLOOKUP($B75,MP,32,FALSE),IF($O$5=2017,VLOOKUP($B75,MP,45,FALSE),IF($O$5=2018,VLOOKUP($B75,MP,58,FALSE),IF($O$5=2019,VLOOKUP($B75,MP,71,FALSE)," "))))</f>
        <v>0</v>
      </c>
      <c r="O75" s="188">
        <f>IF($O$5=2016,VLOOKUP($B75,MP,33,FALSE),IF($O$5=2017,VLOOKUP($B75,MP,46,FALSE),IF($O$5=2018,VLOOKUP($B75,MP,59,FALSE),IF($O$5=2019,VLOOKUP($B75,MP,72,FALSE)," "))))</f>
        <v>0</v>
      </c>
      <c r="P75" s="188">
        <f>IF($O$5=2016,VLOOKUP($B75,MP,34,FALSE),IF($O$5=2017,VLOOKUP($B75,MP,47,FALSE),IF($O$5=2018,VLOOKUP($B75,MP,60,FALSE),IF($O$5=2019,VLOOKUP($B75,MP,73,FALSE)," "))))</f>
        <v>0</v>
      </c>
      <c r="Q75" s="188">
        <f>IF($O$5=2016,VLOOKUP($B75,MP,35,FALSE),IF($O$5=2017,VLOOKUP($B75,MP,48,FALSE),IF($O$5=2018,VLOOKUP($B75,MP,61,FALSE),IF($O$5=2019,VLOOKUP($B75,MP,74,FALSE)," "))))</f>
        <v>0</v>
      </c>
      <c r="R75" s="22"/>
    </row>
    <row r="76" spans="1:18" ht="15" x14ac:dyDescent="0.2">
      <c r="A76" s="745"/>
      <c r="B76" s="745"/>
      <c r="C76" s="748"/>
      <c r="D76" s="8" t="s">
        <v>64</v>
      </c>
      <c r="E76" s="451">
        <f>SUM(F76:Q76)</f>
        <v>0</v>
      </c>
      <c r="F76" s="499">
        <v>0</v>
      </c>
      <c r="G76" s="499"/>
      <c r="H76" s="499"/>
      <c r="I76" s="499"/>
      <c r="J76" s="499"/>
      <c r="K76" s="499"/>
      <c r="L76" s="499"/>
      <c r="M76" s="499"/>
      <c r="N76" s="499"/>
      <c r="O76" s="499"/>
      <c r="P76" s="499"/>
      <c r="Q76" s="499"/>
      <c r="R76" s="500"/>
    </row>
    <row r="77" spans="1:18" ht="15" x14ac:dyDescent="0.2">
      <c r="A77" s="745"/>
      <c r="B77" s="745"/>
      <c r="C77" s="748"/>
      <c r="D77" s="5" t="s">
        <v>65</v>
      </c>
      <c r="E77" s="452" t="e">
        <f t="shared" ref="E77:R77" si="32">E76*100/E75</f>
        <v>#DIV/0!</v>
      </c>
      <c r="F77" s="452" t="e">
        <f t="shared" si="32"/>
        <v>#DIV/0!</v>
      </c>
      <c r="G77" s="452" t="e">
        <f t="shared" si="32"/>
        <v>#DIV/0!</v>
      </c>
      <c r="H77" s="452" t="e">
        <f t="shared" si="32"/>
        <v>#DIV/0!</v>
      </c>
      <c r="I77" s="452" t="e">
        <f t="shared" si="32"/>
        <v>#DIV/0!</v>
      </c>
      <c r="J77" s="452" t="e">
        <f t="shared" si="32"/>
        <v>#DIV/0!</v>
      </c>
      <c r="K77" s="452" t="e">
        <f t="shared" si="32"/>
        <v>#DIV/0!</v>
      </c>
      <c r="L77" s="452" t="e">
        <f t="shared" si="32"/>
        <v>#DIV/0!</v>
      </c>
      <c r="M77" s="452" t="e">
        <f t="shared" si="32"/>
        <v>#DIV/0!</v>
      </c>
      <c r="N77" s="452" t="e">
        <f t="shared" si="32"/>
        <v>#DIV/0!</v>
      </c>
      <c r="O77" s="452" t="e">
        <f t="shared" si="32"/>
        <v>#DIV/0!</v>
      </c>
      <c r="P77" s="452" t="e">
        <f t="shared" si="32"/>
        <v>#DIV/0!</v>
      </c>
      <c r="Q77" s="452" t="e">
        <f t="shared" si="32"/>
        <v>#DIV/0!</v>
      </c>
      <c r="R77" s="453" t="e">
        <f t="shared" si="32"/>
        <v>#DIV/0!</v>
      </c>
    </row>
    <row r="78" spans="1:18" ht="15" x14ac:dyDescent="0.2">
      <c r="A78" s="745"/>
      <c r="B78" s="745"/>
      <c r="C78" s="748"/>
      <c r="D78" s="8" t="s">
        <v>66</v>
      </c>
      <c r="E78" s="451">
        <f>SUM(F78:Q78)</f>
        <v>0</v>
      </c>
      <c r="F78" s="499"/>
      <c r="G78" s="499"/>
      <c r="H78" s="499"/>
      <c r="I78" s="499"/>
      <c r="J78" s="499"/>
      <c r="K78" s="499"/>
      <c r="L78" s="499"/>
      <c r="M78" s="499"/>
      <c r="N78" s="499"/>
      <c r="O78" s="499"/>
      <c r="P78" s="499"/>
      <c r="Q78" s="499"/>
      <c r="R78" s="500"/>
    </row>
    <row r="79" spans="1:18" ht="15" x14ac:dyDescent="0.2">
      <c r="A79" s="745"/>
      <c r="B79" s="745"/>
      <c r="C79" s="748"/>
      <c r="D79" s="5" t="s">
        <v>67</v>
      </c>
      <c r="E79" s="452" t="e">
        <f t="shared" ref="E79:R79" si="33">E78*100/E75</f>
        <v>#DIV/0!</v>
      </c>
      <c r="F79" s="452" t="e">
        <f t="shared" si="33"/>
        <v>#DIV/0!</v>
      </c>
      <c r="G79" s="452" t="e">
        <f t="shared" si="33"/>
        <v>#DIV/0!</v>
      </c>
      <c r="H79" s="452" t="e">
        <f t="shared" si="33"/>
        <v>#DIV/0!</v>
      </c>
      <c r="I79" s="452" t="e">
        <f t="shared" si="33"/>
        <v>#DIV/0!</v>
      </c>
      <c r="J79" s="452" t="e">
        <f t="shared" si="33"/>
        <v>#DIV/0!</v>
      </c>
      <c r="K79" s="452" t="e">
        <f t="shared" si="33"/>
        <v>#DIV/0!</v>
      </c>
      <c r="L79" s="452" t="e">
        <f t="shared" si="33"/>
        <v>#DIV/0!</v>
      </c>
      <c r="M79" s="452" t="e">
        <f t="shared" si="33"/>
        <v>#DIV/0!</v>
      </c>
      <c r="N79" s="452" t="e">
        <f t="shared" si="33"/>
        <v>#DIV/0!</v>
      </c>
      <c r="O79" s="452" t="e">
        <f t="shared" si="33"/>
        <v>#DIV/0!</v>
      </c>
      <c r="P79" s="452" t="e">
        <f t="shared" si="33"/>
        <v>#DIV/0!</v>
      </c>
      <c r="Q79" s="452" t="e">
        <f t="shared" si="33"/>
        <v>#DIV/0!</v>
      </c>
      <c r="R79" s="453" t="e">
        <f t="shared" si="33"/>
        <v>#DIV/0!</v>
      </c>
    </row>
    <row r="80" spans="1:18" ht="15" x14ac:dyDescent="0.2">
      <c r="A80" s="745"/>
      <c r="B80" s="745"/>
      <c r="C80" s="748"/>
      <c r="D80" s="7" t="s">
        <v>68</v>
      </c>
      <c r="E80" s="451">
        <f>SUM(F80:Q80)</f>
        <v>0</v>
      </c>
      <c r="F80" s="499">
        <v>0</v>
      </c>
      <c r="G80" s="499"/>
      <c r="H80" s="499"/>
      <c r="I80" s="499"/>
      <c r="J80" s="499"/>
      <c r="K80" s="499"/>
      <c r="L80" s="499"/>
      <c r="M80" s="499"/>
      <c r="N80" s="499"/>
      <c r="O80" s="499"/>
      <c r="P80" s="499"/>
      <c r="Q80" s="499"/>
      <c r="R80" s="500"/>
    </row>
    <row r="81" spans="1:18" ht="15" x14ac:dyDescent="0.2">
      <c r="A81" s="745"/>
      <c r="B81" s="745"/>
      <c r="C81" s="748"/>
      <c r="D81" s="5" t="s">
        <v>69</v>
      </c>
      <c r="E81" s="452" t="e">
        <f t="shared" ref="E81:R81" si="34">E80*100/E78</f>
        <v>#DIV/0!</v>
      </c>
      <c r="F81" s="452" t="e">
        <f t="shared" si="34"/>
        <v>#DIV/0!</v>
      </c>
      <c r="G81" s="452" t="e">
        <f t="shared" si="34"/>
        <v>#DIV/0!</v>
      </c>
      <c r="H81" s="452" t="e">
        <f t="shared" si="34"/>
        <v>#DIV/0!</v>
      </c>
      <c r="I81" s="452" t="e">
        <f t="shared" si="34"/>
        <v>#DIV/0!</v>
      </c>
      <c r="J81" s="452" t="e">
        <f t="shared" si="34"/>
        <v>#DIV/0!</v>
      </c>
      <c r="K81" s="452" t="e">
        <f t="shared" si="34"/>
        <v>#DIV/0!</v>
      </c>
      <c r="L81" s="452" t="e">
        <f t="shared" si="34"/>
        <v>#DIV/0!</v>
      </c>
      <c r="M81" s="452" t="e">
        <f t="shared" si="34"/>
        <v>#DIV/0!</v>
      </c>
      <c r="N81" s="452" t="e">
        <f t="shared" si="34"/>
        <v>#DIV/0!</v>
      </c>
      <c r="O81" s="452" t="e">
        <f t="shared" si="34"/>
        <v>#DIV/0!</v>
      </c>
      <c r="P81" s="452" t="e">
        <f t="shared" si="34"/>
        <v>#DIV/0!</v>
      </c>
      <c r="Q81" s="452" t="e">
        <f t="shared" si="34"/>
        <v>#DIV/0!</v>
      </c>
      <c r="R81" s="453" t="e">
        <f t="shared" si="34"/>
        <v>#DIV/0!</v>
      </c>
    </row>
    <row r="82" spans="1:18" ht="15.75" thickBot="1" x14ac:dyDescent="0.25">
      <c r="A82" s="746"/>
      <c r="B82" s="746"/>
      <c r="C82" s="749"/>
      <c r="D82" s="6" t="s">
        <v>70</v>
      </c>
      <c r="E82" s="454" t="e">
        <f t="shared" ref="E82:R82" si="35">E80*100/E75</f>
        <v>#DIV/0!</v>
      </c>
      <c r="F82" s="454" t="e">
        <f t="shared" si="35"/>
        <v>#DIV/0!</v>
      </c>
      <c r="G82" s="454" t="e">
        <f t="shared" si="35"/>
        <v>#DIV/0!</v>
      </c>
      <c r="H82" s="454" t="e">
        <f t="shared" si="35"/>
        <v>#DIV/0!</v>
      </c>
      <c r="I82" s="454" t="e">
        <f t="shared" si="35"/>
        <v>#DIV/0!</v>
      </c>
      <c r="J82" s="454" t="e">
        <f t="shared" si="35"/>
        <v>#DIV/0!</v>
      </c>
      <c r="K82" s="454" t="e">
        <f t="shared" si="35"/>
        <v>#DIV/0!</v>
      </c>
      <c r="L82" s="454" t="e">
        <f t="shared" si="35"/>
        <v>#DIV/0!</v>
      </c>
      <c r="M82" s="454" t="e">
        <f t="shared" si="35"/>
        <v>#DIV/0!</v>
      </c>
      <c r="N82" s="454" t="e">
        <f t="shared" si="35"/>
        <v>#DIV/0!</v>
      </c>
      <c r="O82" s="454" t="e">
        <f t="shared" si="35"/>
        <v>#DIV/0!</v>
      </c>
      <c r="P82" s="454" t="e">
        <f t="shared" si="35"/>
        <v>#DIV/0!</v>
      </c>
      <c r="Q82" s="454" t="e">
        <f t="shared" si="35"/>
        <v>#DIV/0!</v>
      </c>
      <c r="R82" s="455" t="e">
        <f t="shared" si="35"/>
        <v>#DIV/0!</v>
      </c>
    </row>
    <row r="83" spans="1:18" ht="15" x14ac:dyDescent="0.2">
      <c r="A83" s="744">
        <v>10</v>
      </c>
      <c r="B83" s="744" t="str">
        <f>'PI. MP. Avance'!B56</f>
        <v>MP105020104</v>
      </c>
      <c r="C83" s="747" t="str">
        <f>'PI. MP. Avance'!C56</f>
        <v>Implementar un (1) acuerdo con empresarios del sector privado del Departamentopara aplicar el incentivo por vinculación laboral de mujeres víctimas de violencia (Ley 1257 de 2008), en el cuatrienio</v>
      </c>
      <c r="D83" s="4" t="s">
        <v>63</v>
      </c>
      <c r="E83" s="21">
        <f>SUM(F83:Q83)</f>
        <v>0</v>
      </c>
      <c r="F83" s="188">
        <f>IF($O$5=2016,VLOOKUP($B83,MP,24,FALSE),IF($O$5=2017,VLOOKUP($B83,MP,37,FALSE),IF($O$5=2018,VLOOKUP($B83,MP,50,FALSE),IF($O$5=2019,VLOOKUP($B83,MP,63,FALSE)," "))))</f>
        <v>0</v>
      </c>
      <c r="G83" s="188">
        <f>IF($O$5=2016,VLOOKUP($B83,MP,25,FALSE),IF($O$5=2017,VLOOKUP($B83,MP,38,FALSE),IF($O$5=2018,VLOOKUP($B83,MP,51,FALSE),IF($O$5=2019,VLOOKUP($B83,MP,64,FALSE)," "))))</f>
        <v>0</v>
      </c>
      <c r="H83" s="188">
        <f>IF($O$5=2016,VLOOKUP($B83,MP,26,FALSE),IF($O$5=2017,VLOOKUP($B83,MP,39,FALSE),IF($O$5=2018,VLOOKUP($B83,MP,52,FALSE),IF($O$5=2019,VLOOKUP($B83,MP,65,FALSE)," "))))</f>
        <v>0</v>
      </c>
      <c r="I83" s="188">
        <f>IF($O$5=2016,VLOOKUP($B83,MP,27,FALSE),IF($O$5=2017,VLOOKUP($B83,MP,40,FALSE),IF($O$5=2018,VLOOKUP($B83,MP,53,FALSE),IF($O$5=2019,VLOOKUP($B83,MP,66,FALSE)," "))))</f>
        <v>0</v>
      </c>
      <c r="J83" s="188">
        <f>IF($O$5=2016,VLOOKUP($B83,MP,28,FALSE),IF($O$5=2017,VLOOKUP($B83,MP,41,FALSE),IF($O$5=2018,VLOOKUP($B83,MP,54,FALSE),IF($O$5=2019,VLOOKUP($B83,MP,67,FALSE)," "))))</f>
        <v>0</v>
      </c>
      <c r="K83" s="188">
        <f>IF($O$5=2016,VLOOKUP($B83,MP,29,FALSE),IF($O$5=2017,VLOOKUP($B83,MP,42,FALSE),IF($O$5=2018,VLOOKUP($B83,MP,55,FALSE),IF($O$5=2019,VLOOKUP($B83,MP,68,FALSE)," "))))</f>
        <v>0</v>
      </c>
      <c r="L83" s="188">
        <f>IF($O$5=2016,VLOOKUP($B83,MP,30,FALSE),IF($O$5=2017,VLOOKUP($B83,MP,43,FALSE),IF($O$5=2018,VLOOKUP($B83,MP,56,FALSE),IF($O$5=2019,VLOOKUP($B83,MP,69,FALSE)," "))))</f>
        <v>0</v>
      </c>
      <c r="M83" s="188">
        <f>IF($O$5=2016,VLOOKUP($B83,MP,31,FALSE),IF($O$5=2017,VLOOKUP($B83,MP,44,FALSE),IF($O$5=2018,VLOOKUP($B83,MP,57,FALSE),IF($O$5=2019,VLOOKUP($B83,MP,70,FALSE)," "))))</f>
        <v>0</v>
      </c>
      <c r="N83" s="188">
        <f>IF($O$5=2016,VLOOKUP($B83,MP,32,FALSE),IF($O$5=2017,VLOOKUP($B83,MP,45,FALSE),IF($O$5=2018,VLOOKUP($B83,MP,58,FALSE),IF($O$5=2019,VLOOKUP($B83,MP,71,FALSE)," "))))</f>
        <v>0</v>
      </c>
      <c r="O83" s="188">
        <f>IF($O$5=2016,VLOOKUP($B83,MP,33,FALSE),IF($O$5=2017,VLOOKUP($B83,MP,46,FALSE),IF($O$5=2018,VLOOKUP($B83,MP,59,FALSE),IF($O$5=2019,VLOOKUP($B83,MP,72,FALSE)," "))))</f>
        <v>0</v>
      </c>
      <c r="P83" s="188">
        <f>IF($O$5=2016,VLOOKUP($B83,MP,34,FALSE),IF($O$5=2017,VLOOKUP($B83,MP,47,FALSE),IF($O$5=2018,VLOOKUP($B83,MP,60,FALSE),IF($O$5=2019,VLOOKUP($B83,MP,73,FALSE)," "))))</f>
        <v>0</v>
      </c>
      <c r="Q83" s="188">
        <f>IF($O$5=2016,VLOOKUP($B83,MP,35,FALSE),IF($O$5=2017,VLOOKUP($B83,MP,48,FALSE),IF($O$5=2018,VLOOKUP($B83,MP,61,FALSE),IF($O$5=2019,VLOOKUP($B83,MP,74,FALSE)," "))))</f>
        <v>0</v>
      </c>
      <c r="R83" s="22"/>
    </row>
    <row r="84" spans="1:18" ht="15" x14ac:dyDescent="0.2">
      <c r="A84" s="745"/>
      <c r="B84" s="745"/>
      <c r="C84" s="748"/>
      <c r="D84" s="8" t="s">
        <v>64</v>
      </c>
      <c r="E84" s="451">
        <f>SUM(F84:Q84)</f>
        <v>40000000</v>
      </c>
      <c r="F84" s="499">
        <v>40000000</v>
      </c>
      <c r="G84" s="499"/>
      <c r="H84" s="499"/>
      <c r="I84" s="499"/>
      <c r="J84" s="499"/>
      <c r="K84" s="499"/>
      <c r="L84" s="499"/>
      <c r="M84" s="499"/>
      <c r="N84" s="499"/>
      <c r="O84" s="499"/>
      <c r="P84" s="499"/>
      <c r="Q84" s="499"/>
      <c r="R84" s="500"/>
    </row>
    <row r="85" spans="1:18" ht="15" x14ac:dyDescent="0.2">
      <c r="A85" s="745"/>
      <c r="B85" s="745"/>
      <c r="C85" s="748"/>
      <c r="D85" s="5" t="s">
        <v>65</v>
      </c>
      <c r="E85" s="452" t="e">
        <f t="shared" ref="E85:R85" si="36">E84*100/E83</f>
        <v>#DIV/0!</v>
      </c>
      <c r="F85" s="452" t="e">
        <f t="shared" si="36"/>
        <v>#DIV/0!</v>
      </c>
      <c r="G85" s="452" t="e">
        <f t="shared" si="36"/>
        <v>#DIV/0!</v>
      </c>
      <c r="H85" s="452" t="e">
        <f t="shared" si="36"/>
        <v>#DIV/0!</v>
      </c>
      <c r="I85" s="452" t="e">
        <f t="shared" si="36"/>
        <v>#DIV/0!</v>
      </c>
      <c r="J85" s="452" t="e">
        <f t="shared" si="36"/>
        <v>#DIV/0!</v>
      </c>
      <c r="K85" s="452" t="e">
        <f t="shared" si="36"/>
        <v>#DIV/0!</v>
      </c>
      <c r="L85" s="452" t="e">
        <f t="shared" si="36"/>
        <v>#DIV/0!</v>
      </c>
      <c r="M85" s="452" t="e">
        <f t="shared" si="36"/>
        <v>#DIV/0!</v>
      </c>
      <c r="N85" s="452" t="e">
        <f t="shared" si="36"/>
        <v>#DIV/0!</v>
      </c>
      <c r="O85" s="452" t="e">
        <f t="shared" si="36"/>
        <v>#DIV/0!</v>
      </c>
      <c r="P85" s="452" t="e">
        <f t="shared" si="36"/>
        <v>#DIV/0!</v>
      </c>
      <c r="Q85" s="452" t="e">
        <f t="shared" si="36"/>
        <v>#DIV/0!</v>
      </c>
      <c r="R85" s="453" t="e">
        <f t="shared" si="36"/>
        <v>#DIV/0!</v>
      </c>
    </row>
    <row r="86" spans="1:18" ht="15" x14ac:dyDescent="0.2">
      <c r="A86" s="745"/>
      <c r="B86" s="745"/>
      <c r="C86" s="748"/>
      <c r="D86" s="5" t="s">
        <v>66</v>
      </c>
      <c r="E86" s="451">
        <f>SUM(F86:Q86)</f>
        <v>0</v>
      </c>
      <c r="F86" s="499"/>
      <c r="G86" s="499"/>
      <c r="H86" s="499"/>
      <c r="I86" s="499"/>
      <c r="J86" s="499"/>
      <c r="K86" s="499"/>
      <c r="L86" s="499"/>
      <c r="M86" s="499"/>
      <c r="N86" s="499"/>
      <c r="O86" s="499"/>
      <c r="P86" s="499"/>
      <c r="Q86" s="499"/>
      <c r="R86" s="500"/>
    </row>
    <row r="87" spans="1:18" ht="15" x14ac:dyDescent="0.2">
      <c r="A87" s="745"/>
      <c r="B87" s="745"/>
      <c r="C87" s="748"/>
      <c r="D87" s="5" t="s">
        <v>67</v>
      </c>
      <c r="E87" s="452" t="e">
        <f t="shared" ref="E87:R87" si="37">E86*100/E83</f>
        <v>#DIV/0!</v>
      </c>
      <c r="F87" s="452" t="e">
        <f t="shared" si="37"/>
        <v>#DIV/0!</v>
      </c>
      <c r="G87" s="452" t="e">
        <f t="shared" si="37"/>
        <v>#DIV/0!</v>
      </c>
      <c r="H87" s="452" t="e">
        <f t="shared" si="37"/>
        <v>#DIV/0!</v>
      </c>
      <c r="I87" s="452" t="e">
        <f t="shared" si="37"/>
        <v>#DIV/0!</v>
      </c>
      <c r="J87" s="452" t="e">
        <f t="shared" si="37"/>
        <v>#DIV/0!</v>
      </c>
      <c r="K87" s="452" t="e">
        <f t="shared" si="37"/>
        <v>#DIV/0!</v>
      </c>
      <c r="L87" s="452" t="e">
        <f t="shared" si="37"/>
        <v>#DIV/0!</v>
      </c>
      <c r="M87" s="452" t="e">
        <f t="shared" si="37"/>
        <v>#DIV/0!</v>
      </c>
      <c r="N87" s="452" t="e">
        <f t="shared" si="37"/>
        <v>#DIV/0!</v>
      </c>
      <c r="O87" s="452" t="e">
        <f t="shared" si="37"/>
        <v>#DIV/0!</v>
      </c>
      <c r="P87" s="452" t="e">
        <f t="shared" si="37"/>
        <v>#DIV/0!</v>
      </c>
      <c r="Q87" s="452" t="e">
        <f t="shared" si="37"/>
        <v>#DIV/0!</v>
      </c>
      <c r="R87" s="453" t="e">
        <f t="shared" si="37"/>
        <v>#DIV/0!</v>
      </c>
    </row>
    <row r="88" spans="1:18" ht="15" x14ac:dyDescent="0.2">
      <c r="A88" s="745"/>
      <c r="B88" s="745"/>
      <c r="C88" s="748"/>
      <c r="D88" s="7" t="s">
        <v>68</v>
      </c>
      <c r="E88" s="451">
        <f>SUM(F88:Q88)</f>
        <v>0</v>
      </c>
      <c r="F88" s="499"/>
      <c r="G88" s="499"/>
      <c r="H88" s="499"/>
      <c r="I88" s="499"/>
      <c r="J88" s="499"/>
      <c r="K88" s="499"/>
      <c r="L88" s="499"/>
      <c r="M88" s="499"/>
      <c r="N88" s="499"/>
      <c r="O88" s="499"/>
      <c r="P88" s="499"/>
      <c r="Q88" s="499"/>
      <c r="R88" s="500"/>
    </row>
    <row r="89" spans="1:18" ht="15" x14ac:dyDescent="0.2">
      <c r="A89" s="745"/>
      <c r="B89" s="745"/>
      <c r="C89" s="748"/>
      <c r="D89" s="5" t="s">
        <v>69</v>
      </c>
      <c r="E89" s="452" t="e">
        <f t="shared" ref="E89:R89" si="38">E88*100/E86</f>
        <v>#DIV/0!</v>
      </c>
      <c r="F89" s="452" t="e">
        <f t="shared" si="38"/>
        <v>#DIV/0!</v>
      </c>
      <c r="G89" s="452" t="e">
        <f t="shared" si="38"/>
        <v>#DIV/0!</v>
      </c>
      <c r="H89" s="452" t="e">
        <f t="shared" si="38"/>
        <v>#DIV/0!</v>
      </c>
      <c r="I89" s="452" t="e">
        <f t="shared" si="38"/>
        <v>#DIV/0!</v>
      </c>
      <c r="J89" s="452" t="e">
        <f t="shared" si="38"/>
        <v>#DIV/0!</v>
      </c>
      <c r="K89" s="452" t="e">
        <f t="shared" si="38"/>
        <v>#DIV/0!</v>
      </c>
      <c r="L89" s="452" t="e">
        <f t="shared" si="38"/>
        <v>#DIV/0!</v>
      </c>
      <c r="M89" s="452" t="e">
        <f t="shared" si="38"/>
        <v>#DIV/0!</v>
      </c>
      <c r="N89" s="452" t="e">
        <f t="shared" si="38"/>
        <v>#DIV/0!</v>
      </c>
      <c r="O89" s="452" t="e">
        <f t="shared" si="38"/>
        <v>#DIV/0!</v>
      </c>
      <c r="P89" s="452" t="e">
        <f t="shared" si="38"/>
        <v>#DIV/0!</v>
      </c>
      <c r="Q89" s="452" t="e">
        <f t="shared" si="38"/>
        <v>#DIV/0!</v>
      </c>
      <c r="R89" s="453" t="e">
        <f t="shared" si="38"/>
        <v>#DIV/0!</v>
      </c>
    </row>
    <row r="90" spans="1:18" ht="15.75" thickBot="1" x14ac:dyDescent="0.25">
      <c r="A90" s="746"/>
      <c r="B90" s="746"/>
      <c r="C90" s="749"/>
      <c r="D90" s="6" t="s">
        <v>70</v>
      </c>
      <c r="E90" s="454" t="e">
        <f t="shared" ref="E90:R90" si="39">E88*100/E83</f>
        <v>#DIV/0!</v>
      </c>
      <c r="F90" s="454" t="e">
        <f t="shared" si="39"/>
        <v>#DIV/0!</v>
      </c>
      <c r="G90" s="454" t="e">
        <f t="shared" si="39"/>
        <v>#DIV/0!</v>
      </c>
      <c r="H90" s="454" t="e">
        <f t="shared" si="39"/>
        <v>#DIV/0!</v>
      </c>
      <c r="I90" s="454" t="e">
        <f t="shared" si="39"/>
        <v>#DIV/0!</v>
      </c>
      <c r="J90" s="454" t="e">
        <f t="shared" si="39"/>
        <v>#DIV/0!</v>
      </c>
      <c r="K90" s="454" t="e">
        <f t="shared" si="39"/>
        <v>#DIV/0!</v>
      </c>
      <c r="L90" s="454" t="e">
        <f t="shared" si="39"/>
        <v>#DIV/0!</v>
      </c>
      <c r="M90" s="454" t="e">
        <f t="shared" si="39"/>
        <v>#DIV/0!</v>
      </c>
      <c r="N90" s="454" t="e">
        <f t="shared" si="39"/>
        <v>#DIV/0!</v>
      </c>
      <c r="O90" s="454" t="e">
        <f t="shared" si="39"/>
        <v>#DIV/0!</v>
      </c>
      <c r="P90" s="454" t="e">
        <f t="shared" si="39"/>
        <v>#DIV/0!</v>
      </c>
      <c r="Q90" s="454" t="e">
        <f t="shared" si="39"/>
        <v>#DIV/0!</v>
      </c>
      <c r="R90" s="455" t="e">
        <f t="shared" si="39"/>
        <v>#DIV/0!</v>
      </c>
    </row>
    <row r="91" spans="1:18" ht="15" x14ac:dyDescent="0.2">
      <c r="A91" s="744">
        <v>11</v>
      </c>
      <c r="B91" s="744" t="str">
        <f>'PI. MP. Avance'!B61</f>
        <v>MP105020201</v>
      </c>
      <c r="C91" s="747" t="str">
        <f>'PI. MP. Avance'!C61</f>
        <v>Empoderar con inclusión ecomómica  a 210 mujeres rurales de los 42 municipios,  con enfoques: diferencial, de género,  étnico y territorial , durante el periodo de gobierno</v>
      </c>
      <c r="D91" s="4" t="s">
        <v>63</v>
      </c>
      <c r="E91" s="21">
        <f>SUM(F91:Q91)</f>
        <v>357000000</v>
      </c>
      <c r="F91" s="188">
        <f>IF($O$5=2016,VLOOKUP($B91,MP,24,FALSE),IF($O$5=2017,VLOOKUP($B91,MP,37,FALSE),IF($O$5=2018,VLOOKUP($B91,MP,50,FALSE),IF($O$5=2019,VLOOKUP($B91,MP,63,FALSE)," "))))</f>
        <v>357000000</v>
      </c>
      <c r="G91" s="188">
        <f>IF($O$5=2016,VLOOKUP($B91,MP,25,FALSE),IF($O$5=2017,VLOOKUP($B91,MP,38,FALSE),IF($O$5=2018,VLOOKUP($B91,MP,51,FALSE),IF($O$5=2019,VLOOKUP($B91,MP,64,FALSE)," "))))</f>
        <v>0</v>
      </c>
      <c r="H91" s="188">
        <f>IF($O$5=2016,VLOOKUP($B91,MP,26,FALSE),IF($O$5=2017,VLOOKUP($B91,MP,39,FALSE),IF($O$5=2018,VLOOKUP($B91,MP,52,FALSE),IF($O$5=2019,VLOOKUP($B91,MP,65,FALSE)," "))))</f>
        <v>0</v>
      </c>
      <c r="I91" s="188">
        <f>IF($O$5=2016,VLOOKUP($B91,MP,27,FALSE),IF($O$5=2017,VLOOKUP($B91,MP,40,FALSE),IF($O$5=2018,VLOOKUP($B91,MP,53,FALSE),IF($O$5=2019,VLOOKUP($B91,MP,66,FALSE)," "))))</f>
        <v>0</v>
      </c>
      <c r="J91" s="188">
        <f>IF($O$5=2016,VLOOKUP($B91,MP,28,FALSE),IF($O$5=2017,VLOOKUP($B91,MP,41,FALSE),IF($O$5=2018,VLOOKUP($B91,MP,54,FALSE),IF($O$5=2019,VLOOKUP($B91,MP,67,FALSE)," "))))</f>
        <v>0</v>
      </c>
      <c r="K91" s="188">
        <f>IF($O$5=2016,VLOOKUP($B91,MP,29,FALSE),IF($O$5=2017,VLOOKUP($B91,MP,42,FALSE),IF($O$5=2018,VLOOKUP($B91,MP,55,FALSE),IF($O$5=2019,VLOOKUP($B91,MP,68,FALSE)," "))))</f>
        <v>0</v>
      </c>
      <c r="L91" s="188">
        <f>IF($O$5=2016,VLOOKUP($B91,MP,30,FALSE),IF($O$5=2017,VLOOKUP($B91,MP,43,FALSE),IF($O$5=2018,VLOOKUP($B91,MP,56,FALSE),IF($O$5=2019,VLOOKUP($B91,MP,69,FALSE)," "))))</f>
        <v>0</v>
      </c>
      <c r="M91" s="188">
        <f>IF($O$5=2016,VLOOKUP($B91,MP,31,FALSE),IF($O$5=2017,VLOOKUP($B91,MP,44,FALSE),IF($O$5=2018,VLOOKUP($B91,MP,57,FALSE),IF($O$5=2019,VLOOKUP($B91,MP,70,FALSE)," "))))</f>
        <v>0</v>
      </c>
      <c r="N91" s="188">
        <f>IF($O$5=2016,VLOOKUP($B91,MP,32,FALSE),IF($O$5=2017,VLOOKUP($B91,MP,45,FALSE),IF($O$5=2018,VLOOKUP($B91,MP,58,FALSE),IF($O$5=2019,VLOOKUP($B91,MP,71,FALSE)," "))))</f>
        <v>0</v>
      </c>
      <c r="O91" s="188">
        <f>IF($O$5=2016,VLOOKUP($B91,MP,33,FALSE),IF($O$5=2017,VLOOKUP($B91,MP,46,FALSE),IF($O$5=2018,VLOOKUP($B91,MP,59,FALSE),IF($O$5=2019,VLOOKUP($B91,MP,72,FALSE)," "))))</f>
        <v>0</v>
      </c>
      <c r="P91" s="188">
        <f>IF($O$5=2016,VLOOKUP($B91,MP,34,FALSE),IF($O$5=2017,VLOOKUP($B91,MP,47,FALSE),IF($O$5=2018,VLOOKUP($B91,MP,60,FALSE),IF($O$5=2019,VLOOKUP($B91,MP,73,FALSE)," "))))</f>
        <v>0</v>
      </c>
      <c r="Q91" s="188">
        <f>IF($O$5=2016,VLOOKUP($B91,MP,35,FALSE),IF($O$5=2017,VLOOKUP($B91,MP,48,FALSE),IF($O$5=2018,VLOOKUP($B91,MP,61,FALSE),IF($O$5=2019,VLOOKUP($B91,MP,74,FALSE)," "))))</f>
        <v>0</v>
      </c>
      <c r="R91" s="22"/>
    </row>
    <row r="92" spans="1:18" ht="15" x14ac:dyDescent="0.2">
      <c r="A92" s="745"/>
      <c r="B92" s="745"/>
      <c r="C92" s="748"/>
      <c r="D92" s="8" t="s">
        <v>64</v>
      </c>
      <c r="E92" s="451">
        <f>SUM(F92:Q92)</f>
        <v>223500000</v>
      </c>
      <c r="F92" s="499">
        <v>223500000</v>
      </c>
      <c r="G92" s="499"/>
      <c r="H92" s="499"/>
      <c r="I92" s="499"/>
      <c r="J92" s="499"/>
      <c r="K92" s="499"/>
      <c r="L92" s="499"/>
      <c r="M92" s="499"/>
      <c r="N92" s="499"/>
      <c r="O92" s="499"/>
      <c r="P92" s="499"/>
      <c r="Q92" s="499"/>
      <c r="R92" s="500"/>
    </row>
    <row r="93" spans="1:18" ht="15" x14ac:dyDescent="0.2">
      <c r="A93" s="745"/>
      <c r="B93" s="745"/>
      <c r="C93" s="748"/>
      <c r="D93" s="5" t="s">
        <v>65</v>
      </c>
      <c r="E93" s="452">
        <f t="shared" ref="E93:R93" si="40">E92*100/E91</f>
        <v>62.605042016806721</v>
      </c>
      <c r="F93" s="452">
        <f t="shared" si="40"/>
        <v>62.605042016806721</v>
      </c>
      <c r="G93" s="452" t="e">
        <f t="shared" si="40"/>
        <v>#DIV/0!</v>
      </c>
      <c r="H93" s="452" t="e">
        <f t="shared" si="40"/>
        <v>#DIV/0!</v>
      </c>
      <c r="I93" s="452" t="e">
        <f t="shared" si="40"/>
        <v>#DIV/0!</v>
      </c>
      <c r="J93" s="452" t="e">
        <f t="shared" si="40"/>
        <v>#DIV/0!</v>
      </c>
      <c r="K93" s="452" t="e">
        <f t="shared" si="40"/>
        <v>#DIV/0!</v>
      </c>
      <c r="L93" s="452" t="e">
        <f t="shared" si="40"/>
        <v>#DIV/0!</v>
      </c>
      <c r="M93" s="452" t="e">
        <f t="shared" si="40"/>
        <v>#DIV/0!</v>
      </c>
      <c r="N93" s="452" t="e">
        <f t="shared" si="40"/>
        <v>#DIV/0!</v>
      </c>
      <c r="O93" s="452" t="e">
        <f t="shared" si="40"/>
        <v>#DIV/0!</v>
      </c>
      <c r="P93" s="452" t="e">
        <f t="shared" si="40"/>
        <v>#DIV/0!</v>
      </c>
      <c r="Q93" s="452" t="e">
        <f t="shared" si="40"/>
        <v>#DIV/0!</v>
      </c>
      <c r="R93" s="453" t="e">
        <f t="shared" si="40"/>
        <v>#DIV/0!</v>
      </c>
    </row>
    <row r="94" spans="1:18" ht="15" x14ac:dyDescent="0.2">
      <c r="A94" s="745"/>
      <c r="B94" s="745"/>
      <c r="C94" s="748"/>
      <c r="D94" s="8" t="s">
        <v>66</v>
      </c>
      <c r="E94" s="451">
        <f>SUM(F94:Q94)</f>
        <v>0</v>
      </c>
      <c r="F94" s="499"/>
      <c r="G94" s="499"/>
      <c r="H94" s="499"/>
      <c r="I94" s="499"/>
      <c r="J94" s="499"/>
      <c r="K94" s="499"/>
      <c r="L94" s="499"/>
      <c r="M94" s="499"/>
      <c r="N94" s="499"/>
      <c r="O94" s="499"/>
      <c r="P94" s="499"/>
      <c r="Q94" s="499"/>
      <c r="R94" s="500"/>
    </row>
    <row r="95" spans="1:18" ht="15" x14ac:dyDescent="0.2">
      <c r="A95" s="745"/>
      <c r="B95" s="745"/>
      <c r="C95" s="748"/>
      <c r="D95" s="5" t="s">
        <v>67</v>
      </c>
      <c r="E95" s="452">
        <f t="shared" ref="E95:R95" si="41">E94*100/E91</f>
        <v>0</v>
      </c>
      <c r="F95" s="452">
        <f t="shared" si="41"/>
        <v>0</v>
      </c>
      <c r="G95" s="452" t="e">
        <f t="shared" si="41"/>
        <v>#DIV/0!</v>
      </c>
      <c r="H95" s="452" t="e">
        <f t="shared" si="41"/>
        <v>#DIV/0!</v>
      </c>
      <c r="I95" s="452" t="e">
        <f t="shared" si="41"/>
        <v>#DIV/0!</v>
      </c>
      <c r="J95" s="452" t="e">
        <f t="shared" si="41"/>
        <v>#DIV/0!</v>
      </c>
      <c r="K95" s="452" t="e">
        <f t="shared" si="41"/>
        <v>#DIV/0!</v>
      </c>
      <c r="L95" s="452" t="e">
        <f t="shared" si="41"/>
        <v>#DIV/0!</v>
      </c>
      <c r="M95" s="452" t="e">
        <f t="shared" si="41"/>
        <v>#DIV/0!</v>
      </c>
      <c r="N95" s="452" t="e">
        <f t="shared" si="41"/>
        <v>#DIV/0!</v>
      </c>
      <c r="O95" s="452" t="e">
        <f t="shared" si="41"/>
        <v>#DIV/0!</v>
      </c>
      <c r="P95" s="452" t="e">
        <f t="shared" si="41"/>
        <v>#DIV/0!</v>
      </c>
      <c r="Q95" s="452" t="e">
        <f t="shared" si="41"/>
        <v>#DIV/0!</v>
      </c>
      <c r="R95" s="453" t="e">
        <f t="shared" si="41"/>
        <v>#DIV/0!</v>
      </c>
    </row>
    <row r="96" spans="1:18" ht="15" x14ac:dyDescent="0.2">
      <c r="A96" s="745"/>
      <c r="B96" s="745"/>
      <c r="C96" s="748"/>
      <c r="D96" s="7" t="s">
        <v>68</v>
      </c>
      <c r="E96" s="451">
        <f>SUM(F96:Q96)</f>
        <v>0</v>
      </c>
      <c r="F96" s="499"/>
      <c r="G96" s="499"/>
      <c r="H96" s="499"/>
      <c r="I96" s="499"/>
      <c r="J96" s="499"/>
      <c r="K96" s="499"/>
      <c r="L96" s="499"/>
      <c r="M96" s="499"/>
      <c r="N96" s="499"/>
      <c r="O96" s="499"/>
      <c r="P96" s="499"/>
      <c r="Q96" s="499"/>
      <c r="R96" s="500"/>
    </row>
    <row r="97" spans="1:18" ht="15" x14ac:dyDescent="0.2">
      <c r="A97" s="745"/>
      <c r="B97" s="745"/>
      <c r="C97" s="748"/>
      <c r="D97" s="5" t="s">
        <v>69</v>
      </c>
      <c r="E97" s="452" t="e">
        <f t="shared" ref="E97:R97" si="42">E96*100/E94</f>
        <v>#DIV/0!</v>
      </c>
      <c r="F97" s="452" t="e">
        <f t="shared" si="42"/>
        <v>#DIV/0!</v>
      </c>
      <c r="G97" s="452" t="e">
        <f t="shared" si="42"/>
        <v>#DIV/0!</v>
      </c>
      <c r="H97" s="452" t="e">
        <f t="shared" si="42"/>
        <v>#DIV/0!</v>
      </c>
      <c r="I97" s="452" t="e">
        <f t="shared" si="42"/>
        <v>#DIV/0!</v>
      </c>
      <c r="J97" s="452" t="e">
        <f t="shared" si="42"/>
        <v>#DIV/0!</v>
      </c>
      <c r="K97" s="452" t="e">
        <f t="shared" si="42"/>
        <v>#DIV/0!</v>
      </c>
      <c r="L97" s="452" t="e">
        <f t="shared" si="42"/>
        <v>#DIV/0!</v>
      </c>
      <c r="M97" s="452" t="e">
        <f t="shared" si="42"/>
        <v>#DIV/0!</v>
      </c>
      <c r="N97" s="452" t="e">
        <f t="shared" si="42"/>
        <v>#DIV/0!</v>
      </c>
      <c r="O97" s="452" t="e">
        <f t="shared" si="42"/>
        <v>#DIV/0!</v>
      </c>
      <c r="P97" s="452" t="e">
        <f t="shared" si="42"/>
        <v>#DIV/0!</v>
      </c>
      <c r="Q97" s="452" t="e">
        <f t="shared" si="42"/>
        <v>#DIV/0!</v>
      </c>
      <c r="R97" s="453" t="e">
        <f t="shared" si="42"/>
        <v>#DIV/0!</v>
      </c>
    </row>
    <row r="98" spans="1:18" ht="15.75" thickBot="1" x14ac:dyDescent="0.25">
      <c r="A98" s="746"/>
      <c r="B98" s="746"/>
      <c r="C98" s="749"/>
      <c r="D98" s="6" t="s">
        <v>70</v>
      </c>
      <c r="E98" s="454">
        <f t="shared" ref="E98:R98" si="43">E96*100/E91</f>
        <v>0</v>
      </c>
      <c r="F98" s="454">
        <f t="shared" si="43"/>
        <v>0</v>
      </c>
      <c r="G98" s="454" t="e">
        <f t="shared" si="43"/>
        <v>#DIV/0!</v>
      </c>
      <c r="H98" s="454" t="e">
        <f t="shared" si="43"/>
        <v>#DIV/0!</v>
      </c>
      <c r="I98" s="454" t="e">
        <f t="shared" si="43"/>
        <v>#DIV/0!</v>
      </c>
      <c r="J98" s="454" t="e">
        <f t="shared" si="43"/>
        <v>#DIV/0!</v>
      </c>
      <c r="K98" s="454" t="e">
        <f t="shared" si="43"/>
        <v>#DIV/0!</v>
      </c>
      <c r="L98" s="454" t="e">
        <f t="shared" si="43"/>
        <v>#DIV/0!</v>
      </c>
      <c r="M98" s="454" t="e">
        <f t="shared" si="43"/>
        <v>#DIV/0!</v>
      </c>
      <c r="N98" s="454" t="e">
        <f t="shared" si="43"/>
        <v>#DIV/0!</v>
      </c>
      <c r="O98" s="454" t="e">
        <f t="shared" si="43"/>
        <v>#DIV/0!</v>
      </c>
      <c r="P98" s="454" t="e">
        <f t="shared" si="43"/>
        <v>#DIV/0!</v>
      </c>
      <c r="Q98" s="454" t="e">
        <f t="shared" si="43"/>
        <v>#DIV/0!</v>
      </c>
      <c r="R98" s="455" t="e">
        <f t="shared" si="43"/>
        <v>#DIV/0!</v>
      </c>
    </row>
    <row r="99" spans="1:18" ht="15" x14ac:dyDescent="0.2">
      <c r="A99" s="744">
        <v>12</v>
      </c>
      <c r="B99" s="744" t="str">
        <f>'PI. MP. Avance'!B66</f>
        <v>MP105020202</v>
      </c>
      <c r="C99" s="747" t="str">
        <f>'PI. MP. Avance'!C66</f>
        <v>Desarrollar un programa de formación  en derechos a las mujeres rurales de todo el departamento, con enfoques: diferencial, de género, étnico y territorial , durante el cuatrienio.</v>
      </c>
      <c r="D99" s="4" t="s">
        <v>63</v>
      </c>
      <c r="E99" s="21">
        <f>SUM(F99:Q99)</f>
        <v>0</v>
      </c>
      <c r="F99" s="188">
        <f>IF($O$5=2016,VLOOKUP($B99,MP,24,FALSE),IF($O$5=2017,VLOOKUP($B99,MP,37,FALSE),IF($O$5=2018,VLOOKUP($B99,MP,50,FALSE),IF($O$5=2019,VLOOKUP($B99,MP,63,FALSE)," "))))</f>
        <v>0</v>
      </c>
      <c r="G99" s="188">
        <f>IF($O$5=2016,VLOOKUP($B99,MP,25,FALSE),IF($O$5=2017,VLOOKUP($B99,MP,38,FALSE),IF($O$5=2018,VLOOKUP($B99,MP,51,FALSE),IF($O$5=2019,VLOOKUP($B99,MP,64,FALSE)," "))))</f>
        <v>0</v>
      </c>
      <c r="H99" s="188">
        <f>IF($O$5=2016,VLOOKUP($B99,MP,26,FALSE),IF($O$5=2017,VLOOKUP($B99,MP,39,FALSE),IF($O$5=2018,VLOOKUP($B99,MP,52,FALSE),IF($O$5=2019,VLOOKUP($B99,MP,65,FALSE)," "))))</f>
        <v>0</v>
      </c>
      <c r="I99" s="188">
        <f>IF($O$5=2016,VLOOKUP($B99,MP,27,FALSE),IF($O$5=2017,VLOOKUP($B99,MP,40,FALSE),IF($O$5=2018,VLOOKUP($B99,MP,53,FALSE),IF($O$5=2019,VLOOKUP($B99,MP,66,FALSE)," "))))</f>
        <v>0</v>
      </c>
      <c r="J99" s="188">
        <f>IF($O$5=2016,VLOOKUP($B99,MP,28,FALSE),IF($O$5=2017,VLOOKUP($B99,MP,41,FALSE),IF($O$5=2018,VLOOKUP($B99,MP,54,FALSE),IF($O$5=2019,VLOOKUP($B99,MP,67,FALSE)," "))))</f>
        <v>0</v>
      </c>
      <c r="K99" s="188">
        <f>IF($O$5=2016,VLOOKUP($B99,MP,29,FALSE),IF($O$5=2017,VLOOKUP($B99,MP,42,FALSE),IF($O$5=2018,VLOOKUP($B99,MP,55,FALSE),IF($O$5=2019,VLOOKUP($B99,MP,68,FALSE)," "))))</f>
        <v>0</v>
      </c>
      <c r="L99" s="188">
        <f>IF($O$5=2016,VLOOKUP($B99,MP,30,FALSE),IF($O$5=2017,VLOOKUP($B99,MP,43,FALSE),IF($O$5=2018,VLOOKUP($B99,MP,56,FALSE),IF($O$5=2019,VLOOKUP($B99,MP,69,FALSE)," "))))</f>
        <v>0</v>
      </c>
      <c r="M99" s="188">
        <f>IF($O$5=2016,VLOOKUP($B99,MP,31,FALSE),IF($O$5=2017,VLOOKUP($B99,MP,44,FALSE),IF($O$5=2018,VLOOKUP($B99,MP,57,FALSE),IF($O$5=2019,VLOOKUP($B99,MP,70,FALSE)," "))))</f>
        <v>0</v>
      </c>
      <c r="N99" s="188">
        <f>IF($O$5=2016,VLOOKUP($B99,MP,32,FALSE),IF($O$5=2017,VLOOKUP($B99,MP,45,FALSE),IF($O$5=2018,VLOOKUP($B99,MP,58,FALSE),IF($O$5=2019,VLOOKUP($B99,MP,71,FALSE)," "))))</f>
        <v>0</v>
      </c>
      <c r="O99" s="188">
        <f>IF($O$5=2016,VLOOKUP($B99,MP,33,FALSE),IF($O$5=2017,VLOOKUP($B99,MP,46,FALSE),IF($O$5=2018,VLOOKUP($B99,MP,59,FALSE),IF($O$5=2019,VLOOKUP($B99,MP,72,FALSE)," "))))</f>
        <v>0</v>
      </c>
      <c r="P99" s="188">
        <f>IF($O$5=2016,VLOOKUP($B99,MP,34,FALSE),IF($O$5=2017,VLOOKUP($B99,MP,47,FALSE),IF($O$5=2018,VLOOKUP($B99,MP,60,FALSE),IF($O$5=2019,VLOOKUP($B99,MP,73,FALSE)," "))))</f>
        <v>0</v>
      </c>
      <c r="Q99" s="188">
        <f>IF($O$5=2016,VLOOKUP($B99,MP,35,FALSE),IF($O$5=2017,VLOOKUP($B99,MP,48,FALSE),IF($O$5=2018,VLOOKUP($B99,MP,61,FALSE),IF($O$5=2019,VLOOKUP($B99,MP,74,FALSE)," "))))</f>
        <v>0</v>
      </c>
      <c r="R99" s="22"/>
    </row>
    <row r="100" spans="1:18" ht="15" x14ac:dyDescent="0.2">
      <c r="A100" s="745"/>
      <c r="B100" s="745"/>
      <c r="C100" s="748"/>
      <c r="D100" s="8" t="s">
        <v>64</v>
      </c>
      <c r="E100" s="451">
        <f>SUM(F100:Q100)</f>
        <v>26000000</v>
      </c>
      <c r="F100" s="499">
        <v>26000000</v>
      </c>
      <c r="G100" s="499"/>
      <c r="H100" s="499"/>
      <c r="I100" s="499"/>
      <c r="J100" s="499"/>
      <c r="K100" s="499"/>
      <c r="L100" s="499"/>
      <c r="M100" s="499"/>
      <c r="N100" s="499"/>
      <c r="O100" s="499"/>
      <c r="P100" s="499"/>
      <c r="Q100" s="499"/>
      <c r="R100" s="500"/>
    </row>
    <row r="101" spans="1:18" ht="15" x14ac:dyDescent="0.2">
      <c r="A101" s="745"/>
      <c r="B101" s="745"/>
      <c r="C101" s="748"/>
      <c r="D101" s="5" t="s">
        <v>65</v>
      </c>
      <c r="E101" s="452" t="e">
        <f t="shared" ref="E101:R101" si="44">E100*100/E99</f>
        <v>#DIV/0!</v>
      </c>
      <c r="F101" s="452" t="e">
        <f t="shared" si="44"/>
        <v>#DIV/0!</v>
      </c>
      <c r="G101" s="452" t="e">
        <f t="shared" si="44"/>
        <v>#DIV/0!</v>
      </c>
      <c r="H101" s="452" t="e">
        <f t="shared" si="44"/>
        <v>#DIV/0!</v>
      </c>
      <c r="I101" s="452" t="e">
        <f t="shared" si="44"/>
        <v>#DIV/0!</v>
      </c>
      <c r="J101" s="452" t="e">
        <f t="shared" si="44"/>
        <v>#DIV/0!</v>
      </c>
      <c r="K101" s="452" t="e">
        <f t="shared" si="44"/>
        <v>#DIV/0!</v>
      </c>
      <c r="L101" s="452" t="e">
        <f t="shared" si="44"/>
        <v>#DIV/0!</v>
      </c>
      <c r="M101" s="452" t="e">
        <f t="shared" si="44"/>
        <v>#DIV/0!</v>
      </c>
      <c r="N101" s="452" t="e">
        <f t="shared" si="44"/>
        <v>#DIV/0!</v>
      </c>
      <c r="O101" s="452" t="e">
        <f t="shared" si="44"/>
        <v>#DIV/0!</v>
      </c>
      <c r="P101" s="452" t="e">
        <f t="shared" si="44"/>
        <v>#DIV/0!</v>
      </c>
      <c r="Q101" s="452" t="e">
        <f t="shared" si="44"/>
        <v>#DIV/0!</v>
      </c>
      <c r="R101" s="453" t="e">
        <f t="shared" si="44"/>
        <v>#DIV/0!</v>
      </c>
    </row>
    <row r="102" spans="1:18" ht="15" x14ac:dyDescent="0.2">
      <c r="A102" s="745"/>
      <c r="B102" s="745"/>
      <c r="C102" s="748"/>
      <c r="D102" s="8" t="s">
        <v>66</v>
      </c>
      <c r="E102" s="451">
        <f>SUM(F102:Q102)</f>
        <v>0</v>
      </c>
      <c r="F102" s="499"/>
      <c r="G102" s="499"/>
      <c r="H102" s="499"/>
      <c r="I102" s="499"/>
      <c r="J102" s="499"/>
      <c r="K102" s="499"/>
      <c r="L102" s="499"/>
      <c r="M102" s="499"/>
      <c r="N102" s="499"/>
      <c r="O102" s="499"/>
      <c r="P102" s="499"/>
      <c r="Q102" s="499"/>
      <c r="R102" s="500"/>
    </row>
    <row r="103" spans="1:18" ht="15" x14ac:dyDescent="0.2">
      <c r="A103" s="745"/>
      <c r="B103" s="745"/>
      <c r="C103" s="748"/>
      <c r="D103" s="5" t="s">
        <v>67</v>
      </c>
      <c r="E103" s="452" t="e">
        <f t="shared" ref="E103:R103" si="45">E102*100/E99</f>
        <v>#DIV/0!</v>
      </c>
      <c r="F103" s="452" t="e">
        <f t="shared" si="45"/>
        <v>#DIV/0!</v>
      </c>
      <c r="G103" s="452" t="e">
        <f t="shared" si="45"/>
        <v>#DIV/0!</v>
      </c>
      <c r="H103" s="452" t="e">
        <f t="shared" si="45"/>
        <v>#DIV/0!</v>
      </c>
      <c r="I103" s="452" t="e">
        <f t="shared" si="45"/>
        <v>#DIV/0!</v>
      </c>
      <c r="J103" s="452" t="e">
        <f t="shared" si="45"/>
        <v>#DIV/0!</v>
      </c>
      <c r="K103" s="452" t="e">
        <f t="shared" si="45"/>
        <v>#DIV/0!</v>
      </c>
      <c r="L103" s="452" t="e">
        <f t="shared" si="45"/>
        <v>#DIV/0!</v>
      </c>
      <c r="M103" s="452" t="e">
        <f t="shared" si="45"/>
        <v>#DIV/0!</v>
      </c>
      <c r="N103" s="452" t="e">
        <f t="shared" si="45"/>
        <v>#DIV/0!</v>
      </c>
      <c r="O103" s="452" t="e">
        <f t="shared" si="45"/>
        <v>#DIV/0!</v>
      </c>
      <c r="P103" s="452" t="e">
        <f t="shared" si="45"/>
        <v>#DIV/0!</v>
      </c>
      <c r="Q103" s="452" t="e">
        <f t="shared" si="45"/>
        <v>#DIV/0!</v>
      </c>
      <c r="R103" s="453" t="e">
        <f t="shared" si="45"/>
        <v>#DIV/0!</v>
      </c>
    </row>
    <row r="104" spans="1:18" ht="15" x14ac:dyDescent="0.2">
      <c r="A104" s="745"/>
      <c r="B104" s="745"/>
      <c r="C104" s="748"/>
      <c r="D104" s="7" t="s">
        <v>68</v>
      </c>
      <c r="E104" s="451">
        <f>SUM(F104:Q104)</f>
        <v>0</v>
      </c>
      <c r="F104" s="499"/>
      <c r="G104" s="499"/>
      <c r="H104" s="499"/>
      <c r="I104" s="499"/>
      <c r="J104" s="499"/>
      <c r="K104" s="499"/>
      <c r="L104" s="499"/>
      <c r="M104" s="499"/>
      <c r="N104" s="499"/>
      <c r="O104" s="499"/>
      <c r="P104" s="499"/>
      <c r="Q104" s="499"/>
      <c r="R104" s="500"/>
    </row>
    <row r="105" spans="1:18" ht="15" x14ac:dyDescent="0.2">
      <c r="A105" s="745"/>
      <c r="B105" s="745"/>
      <c r="C105" s="748"/>
      <c r="D105" s="5" t="s">
        <v>69</v>
      </c>
      <c r="E105" s="452" t="e">
        <f t="shared" ref="E105:R105" si="46">E104*100/E102</f>
        <v>#DIV/0!</v>
      </c>
      <c r="F105" s="452" t="e">
        <f t="shared" si="46"/>
        <v>#DIV/0!</v>
      </c>
      <c r="G105" s="452" t="e">
        <f t="shared" si="46"/>
        <v>#DIV/0!</v>
      </c>
      <c r="H105" s="452" t="e">
        <f t="shared" si="46"/>
        <v>#DIV/0!</v>
      </c>
      <c r="I105" s="452" t="e">
        <f t="shared" si="46"/>
        <v>#DIV/0!</v>
      </c>
      <c r="J105" s="452" t="e">
        <f t="shared" si="46"/>
        <v>#DIV/0!</v>
      </c>
      <c r="K105" s="452" t="e">
        <f t="shared" si="46"/>
        <v>#DIV/0!</v>
      </c>
      <c r="L105" s="452" t="e">
        <f t="shared" si="46"/>
        <v>#DIV/0!</v>
      </c>
      <c r="M105" s="452" t="e">
        <f t="shared" si="46"/>
        <v>#DIV/0!</v>
      </c>
      <c r="N105" s="452" t="e">
        <f t="shared" si="46"/>
        <v>#DIV/0!</v>
      </c>
      <c r="O105" s="452" t="e">
        <f t="shared" si="46"/>
        <v>#DIV/0!</v>
      </c>
      <c r="P105" s="452" t="e">
        <f t="shared" si="46"/>
        <v>#DIV/0!</v>
      </c>
      <c r="Q105" s="452" t="e">
        <f t="shared" si="46"/>
        <v>#DIV/0!</v>
      </c>
      <c r="R105" s="453" t="e">
        <f t="shared" si="46"/>
        <v>#DIV/0!</v>
      </c>
    </row>
    <row r="106" spans="1:18" ht="15.75" thickBot="1" x14ac:dyDescent="0.25">
      <c r="A106" s="746"/>
      <c r="B106" s="746"/>
      <c r="C106" s="749"/>
      <c r="D106" s="6" t="s">
        <v>70</v>
      </c>
      <c r="E106" s="454" t="e">
        <f t="shared" ref="E106:R106" si="47">E104*100/E99</f>
        <v>#DIV/0!</v>
      </c>
      <c r="F106" s="454" t="e">
        <f t="shared" si="47"/>
        <v>#DIV/0!</v>
      </c>
      <c r="G106" s="454" t="e">
        <f t="shared" si="47"/>
        <v>#DIV/0!</v>
      </c>
      <c r="H106" s="454" t="e">
        <f t="shared" si="47"/>
        <v>#DIV/0!</v>
      </c>
      <c r="I106" s="454" t="e">
        <f t="shared" si="47"/>
        <v>#DIV/0!</v>
      </c>
      <c r="J106" s="454" t="e">
        <f t="shared" si="47"/>
        <v>#DIV/0!</v>
      </c>
      <c r="K106" s="454" t="e">
        <f t="shared" si="47"/>
        <v>#DIV/0!</v>
      </c>
      <c r="L106" s="454" t="e">
        <f t="shared" si="47"/>
        <v>#DIV/0!</v>
      </c>
      <c r="M106" s="454" t="e">
        <f t="shared" si="47"/>
        <v>#DIV/0!</v>
      </c>
      <c r="N106" s="454" t="e">
        <f t="shared" si="47"/>
        <v>#DIV/0!</v>
      </c>
      <c r="O106" s="454" t="e">
        <f t="shared" si="47"/>
        <v>#DIV/0!</v>
      </c>
      <c r="P106" s="454" t="e">
        <f t="shared" si="47"/>
        <v>#DIV/0!</v>
      </c>
      <c r="Q106" s="454" t="e">
        <f t="shared" si="47"/>
        <v>#DIV/0!</v>
      </c>
      <c r="R106" s="455" t="e">
        <f t="shared" si="47"/>
        <v>#DIV/0!</v>
      </c>
    </row>
    <row r="107" spans="1:18" ht="15" x14ac:dyDescent="0.2">
      <c r="A107" s="744">
        <v>13</v>
      </c>
      <c r="B107" s="744" t="str">
        <f>'PI. MP. Avance'!B71</f>
        <v>MP105020301</v>
      </c>
      <c r="C107" s="747" t="str">
        <f>'PI. MP. Avance'!C71</f>
        <v>Socializar en el 100% de los Municipios del Departamento la Política Pública de Mujer y la Normatividad que protege sus derechos , en el periodo de Gobierno.</v>
      </c>
      <c r="D107" s="4" t="s">
        <v>63</v>
      </c>
      <c r="E107" s="21">
        <f>SUM(F107:Q107)</f>
        <v>25000000</v>
      </c>
      <c r="F107" s="188">
        <f>IF($O$5=2016,VLOOKUP($B107,MP,24,FALSE),IF($O$5=2017,VLOOKUP($B107,MP,37,FALSE),IF($O$5=2018,VLOOKUP($B107,MP,50,FALSE),IF($O$5=2019,VLOOKUP($B107,MP,63,FALSE)," "))))</f>
        <v>25000000</v>
      </c>
      <c r="G107" s="188">
        <f>IF($O$5=2016,VLOOKUP($B107,MP,25,FALSE),IF($O$5=2017,VLOOKUP($B107,MP,38,FALSE),IF($O$5=2018,VLOOKUP($B107,MP,51,FALSE),IF($O$5=2019,VLOOKUP($B107,MP,64,FALSE)," "))))</f>
        <v>0</v>
      </c>
      <c r="H107" s="188">
        <f>IF($O$5=2016,VLOOKUP($B107,MP,26,FALSE),IF($O$5=2017,VLOOKUP($B107,MP,39,FALSE),IF($O$5=2018,VLOOKUP($B107,MP,52,FALSE),IF($O$5=2019,VLOOKUP($B107,MP,65,FALSE)," "))))</f>
        <v>0</v>
      </c>
      <c r="I107" s="188">
        <f>IF($O$5=2016,VLOOKUP($B107,MP,27,FALSE),IF($O$5=2017,VLOOKUP($B107,MP,40,FALSE),IF($O$5=2018,VLOOKUP($B107,MP,53,FALSE),IF($O$5=2019,VLOOKUP($B107,MP,66,FALSE)," "))))</f>
        <v>0</v>
      </c>
      <c r="J107" s="188">
        <f>IF($O$5=2016,VLOOKUP($B107,MP,28,FALSE),IF($O$5=2017,VLOOKUP($B107,MP,41,FALSE),IF($O$5=2018,VLOOKUP($B107,MP,54,FALSE),IF($O$5=2019,VLOOKUP($B107,MP,67,FALSE)," "))))</f>
        <v>0</v>
      </c>
      <c r="K107" s="188">
        <f>IF($O$5=2016,VLOOKUP($B107,MP,29,FALSE),IF($O$5=2017,VLOOKUP($B107,MP,42,FALSE),IF($O$5=2018,VLOOKUP($B107,MP,55,FALSE),IF($O$5=2019,VLOOKUP($B107,MP,68,FALSE)," "))))</f>
        <v>0</v>
      </c>
      <c r="L107" s="188">
        <f>IF($O$5=2016,VLOOKUP($B107,MP,30,FALSE),IF($O$5=2017,VLOOKUP($B107,MP,43,FALSE),IF($O$5=2018,VLOOKUP($B107,MP,56,FALSE),IF($O$5=2019,VLOOKUP($B107,MP,69,FALSE)," "))))</f>
        <v>0</v>
      </c>
      <c r="M107" s="188">
        <f>IF($O$5=2016,VLOOKUP($B107,MP,31,FALSE),IF($O$5=2017,VLOOKUP($B107,MP,44,FALSE),IF($O$5=2018,VLOOKUP($B107,MP,57,FALSE),IF($O$5=2019,VLOOKUP($B107,MP,70,FALSE)," "))))</f>
        <v>0</v>
      </c>
      <c r="N107" s="188">
        <f>IF($O$5=2016,VLOOKUP($B107,MP,32,FALSE),IF($O$5=2017,VLOOKUP($B107,MP,45,FALSE),IF($O$5=2018,VLOOKUP($B107,MP,58,FALSE),IF($O$5=2019,VLOOKUP($B107,MP,71,FALSE)," "))))</f>
        <v>0</v>
      </c>
      <c r="O107" s="188">
        <f>IF($O$5=2016,VLOOKUP($B107,MP,33,FALSE),IF($O$5=2017,VLOOKUP($B107,MP,46,FALSE),IF($O$5=2018,VLOOKUP($B107,MP,59,FALSE),IF($O$5=2019,VLOOKUP($B107,MP,72,FALSE)," "))))</f>
        <v>0</v>
      </c>
      <c r="P107" s="188">
        <f>IF($O$5=2016,VLOOKUP($B107,MP,34,FALSE),IF($O$5=2017,VLOOKUP($B107,MP,47,FALSE),IF($O$5=2018,VLOOKUP($B107,MP,60,FALSE),IF($O$5=2019,VLOOKUP($B107,MP,73,FALSE)," "))))</f>
        <v>0</v>
      </c>
      <c r="Q107" s="188">
        <f>IF($O$5=2016,VLOOKUP($B107,MP,35,FALSE),IF($O$5=2017,VLOOKUP($B107,MP,48,FALSE),IF($O$5=2018,VLOOKUP($B107,MP,61,FALSE),IF($O$5=2019,VLOOKUP($B107,MP,74,FALSE)," "))))</f>
        <v>0</v>
      </c>
      <c r="R107" s="22"/>
    </row>
    <row r="108" spans="1:18" ht="15" x14ac:dyDescent="0.2">
      <c r="A108" s="745"/>
      <c r="B108" s="745"/>
      <c r="C108" s="748"/>
      <c r="D108" s="8" t="s">
        <v>64</v>
      </c>
      <c r="E108" s="451">
        <f>SUM(F108:Q108)</f>
        <v>135000000</v>
      </c>
      <c r="F108" s="499">
        <v>135000000</v>
      </c>
      <c r="G108" s="499"/>
      <c r="H108" s="499"/>
      <c r="I108" s="499"/>
      <c r="J108" s="499"/>
      <c r="K108" s="499"/>
      <c r="L108" s="499"/>
      <c r="M108" s="499"/>
      <c r="N108" s="499"/>
      <c r="O108" s="499"/>
      <c r="P108" s="499"/>
      <c r="Q108" s="499"/>
      <c r="R108" s="500"/>
    </row>
    <row r="109" spans="1:18" ht="15" x14ac:dyDescent="0.2">
      <c r="A109" s="745"/>
      <c r="B109" s="745"/>
      <c r="C109" s="748"/>
      <c r="D109" s="5" t="s">
        <v>65</v>
      </c>
      <c r="E109" s="452">
        <f t="shared" ref="E109:R109" si="48">E108*100/E107</f>
        <v>540</v>
      </c>
      <c r="F109" s="452">
        <f t="shared" si="48"/>
        <v>540</v>
      </c>
      <c r="G109" s="452" t="e">
        <f t="shared" si="48"/>
        <v>#DIV/0!</v>
      </c>
      <c r="H109" s="452" t="e">
        <f t="shared" si="48"/>
        <v>#DIV/0!</v>
      </c>
      <c r="I109" s="452" t="e">
        <f t="shared" si="48"/>
        <v>#DIV/0!</v>
      </c>
      <c r="J109" s="452" t="e">
        <f t="shared" si="48"/>
        <v>#DIV/0!</v>
      </c>
      <c r="K109" s="452" t="e">
        <f t="shared" si="48"/>
        <v>#DIV/0!</v>
      </c>
      <c r="L109" s="452" t="e">
        <f t="shared" si="48"/>
        <v>#DIV/0!</v>
      </c>
      <c r="M109" s="452" t="e">
        <f t="shared" si="48"/>
        <v>#DIV/0!</v>
      </c>
      <c r="N109" s="452" t="e">
        <f t="shared" si="48"/>
        <v>#DIV/0!</v>
      </c>
      <c r="O109" s="452" t="e">
        <f t="shared" si="48"/>
        <v>#DIV/0!</v>
      </c>
      <c r="P109" s="452" t="e">
        <f t="shared" si="48"/>
        <v>#DIV/0!</v>
      </c>
      <c r="Q109" s="452" t="e">
        <f t="shared" si="48"/>
        <v>#DIV/0!</v>
      </c>
      <c r="R109" s="453" t="e">
        <f t="shared" si="48"/>
        <v>#DIV/0!</v>
      </c>
    </row>
    <row r="110" spans="1:18" ht="15" x14ac:dyDescent="0.2">
      <c r="A110" s="745"/>
      <c r="B110" s="745"/>
      <c r="C110" s="748"/>
      <c r="D110" s="8" t="s">
        <v>66</v>
      </c>
      <c r="E110" s="451">
        <f>SUM(F110:Q110)</f>
        <v>0</v>
      </c>
      <c r="F110" s="590"/>
      <c r="G110" s="499"/>
      <c r="H110" s="499"/>
      <c r="I110" s="499"/>
      <c r="J110" s="499"/>
      <c r="K110" s="499"/>
      <c r="L110" s="499"/>
      <c r="M110" s="499"/>
      <c r="N110" s="499"/>
      <c r="O110" s="499"/>
      <c r="P110" s="499"/>
      <c r="Q110" s="499"/>
      <c r="R110" s="500"/>
    </row>
    <row r="111" spans="1:18" ht="15" x14ac:dyDescent="0.2">
      <c r="A111" s="745"/>
      <c r="B111" s="745"/>
      <c r="C111" s="748"/>
      <c r="D111" s="5" t="s">
        <v>67</v>
      </c>
      <c r="E111" s="452">
        <f t="shared" ref="E111:R111" si="49">E110*100/E107</f>
        <v>0</v>
      </c>
      <c r="F111" s="452">
        <f t="shared" si="49"/>
        <v>0</v>
      </c>
      <c r="G111" s="452" t="e">
        <f t="shared" si="49"/>
        <v>#DIV/0!</v>
      </c>
      <c r="H111" s="452" t="e">
        <f t="shared" si="49"/>
        <v>#DIV/0!</v>
      </c>
      <c r="I111" s="452" t="e">
        <f t="shared" si="49"/>
        <v>#DIV/0!</v>
      </c>
      <c r="J111" s="452" t="e">
        <f t="shared" si="49"/>
        <v>#DIV/0!</v>
      </c>
      <c r="K111" s="452" t="e">
        <f t="shared" si="49"/>
        <v>#DIV/0!</v>
      </c>
      <c r="L111" s="452" t="e">
        <f t="shared" si="49"/>
        <v>#DIV/0!</v>
      </c>
      <c r="M111" s="452" t="e">
        <f t="shared" si="49"/>
        <v>#DIV/0!</v>
      </c>
      <c r="N111" s="452" t="e">
        <f t="shared" si="49"/>
        <v>#DIV/0!</v>
      </c>
      <c r="O111" s="452" t="e">
        <f t="shared" si="49"/>
        <v>#DIV/0!</v>
      </c>
      <c r="P111" s="452" t="e">
        <f t="shared" si="49"/>
        <v>#DIV/0!</v>
      </c>
      <c r="Q111" s="452" t="e">
        <f t="shared" si="49"/>
        <v>#DIV/0!</v>
      </c>
      <c r="R111" s="453" t="e">
        <f t="shared" si="49"/>
        <v>#DIV/0!</v>
      </c>
    </row>
    <row r="112" spans="1:18" ht="15" x14ac:dyDescent="0.2">
      <c r="A112" s="745"/>
      <c r="B112" s="745"/>
      <c r="C112" s="748"/>
      <c r="D112" s="7" t="s">
        <v>68</v>
      </c>
      <c r="E112" s="451">
        <f>SUM(F112:Q112)</f>
        <v>0</v>
      </c>
      <c r="F112" s="499"/>
      <c r="G112" s="499"/>
      <c r="H112" s="499"/>
      <c r="I112" s="499"/>
      <c r="J112" s="499"/>
      <c r="K112" s="499"/>
      <c r="L112" s="499"/>
      <c r="M112" s="499"/>
      <c r="N112" s="499"/>
      <c r="O112" s="499"/>
      <c r="P112" s="499"/>
      <c r="Q112" s="499"/>
      <c r="R112" s="500"/>
    </row>
    <row r="113" spans="1:18" ht="15" x14ac:dyDescent="0.2">
      <c r="A113" s="745"/>
      <c r="B113" s="745"/>
      <c r="C113" s="748"/>
      <c r="D113" s="5" t="s">
        <v>69</v>
      </c>
      <c r="E113" s="452" t="e">
        <f t="shared" ref="E113:R113" si="50">E112*100/E110</f>
        <v>#DIV/0!</v>
      </c>
      <c r="F113" s="452" t="e">
        <f t="shared" si="50"/>
        <v>#DIV/0!</v>
      </c>
      <c r="G113" s="452" t="e">
        <f t="shared" si="50"/>
        <v>#DIV/0!</v>
      </c>
      <c r="H113" s="452" t="e">
        <f t="shared" si="50"/>
        <v>#DIV/0!</v>
      </c>
      <c r="I113" s="452" t="e">
        <f t="shared" si="50"/>
        <v>#DIV/0!</v>
      </c>
      <c r="J113" s="452" t="e">
        <f t="shared" si="50"/>
        <v>#DIV/0!</v>
      </c>
      <c r="K113" s="452" t="e">
        <f t="shared" si="50"/>
        <v>#DIV/0!</v>
      </c>
      <c r="L113" s="452" t="e">
        <f t="shared" si="50"/>
        <v>#DIV/0!</v>
      </c>
      <c r="M113" s="452" t="e">
        <f t="shared" si="50"/>
        <v>#DIV/0!</v>
      </c>
      <c r="N113" s="452" t="e">
        <f t="shared" si="50"/>
        <v>#DIV/0!</v>
      </c>
      <c r="O113" s="452" t="e">
        <f t="shared" si="50"/>
        <v>#DIV/0!</v>
      </c>
      <c r="P113" s="452" t="e">
        <f t="shared" si="50"/>
        <v>#DIV/0!</v>
      </c>
      <c r="Q113" s="452" t="e">
        <f t="shared" si="50"/>
        <v>#DIV/0!</v>
      </c>
      <c r="R113" s="453" t="e">
        <f t="shared" si="50"/>
        <v>#DIV/0!</v>
      </c>
    </row>
    <row r="114" spans="1:18" ht="15.75" thickBot="1" x14ac:dyDescent="0.25">
      <c r="A114" s="746"/>
      <c r="B114" s="746"/>
      <c r="C114" s="749"/>
      <c r="D114" s="6" t="s">
        <v>70</v>
      </c>
      <c r="E114" s="454">
        <f t="shared" ref="E114:R114" si="51">E112*100/E107</f>
        <v>0</v>
      </c>
      <c r="F114" s="454">
        <f t="shared" si="51"/>
        <v>0</v>
      </c>
      <c r="G114" s="454" t="e">
        <f t="shared" si="51"/>
        <v>#DIV/0!</v>
      </c>
      <c r="H114" s="454" t="e">
        <f t="shared" si="51"/>
        <v>#DIV/0!</v>
      </c>
      <c r="I114" s="454" t="e">
        <f t="shared" si="51"/>
        <v>#DIV/0!</v>
      </c>
      <c r="J114" s="454" t="e">
        <f t="shared" si="51"/>
        <v>#DIV/0!</v>
      </c>
      <c r="K114" s="454" t="e">
        <f t="shared" si="51"/>
        <v>#DIV/0!</v>
      </c>
      <c r="L114" s="454" t="e">
        <f t="shared" si="51"/>
        <v>#DIV/0!</v>
      </c>
      <c r="M114" s="454" t="e">
        <f t="shared" si="51"/>
        <v>#DIV/0!</v>
      </c>
      <c r="N114" s="454" t="e">
        <f t="shared" si="51"/>
        <v>#DIV/0!</v>
      </c>
      <c r="O114" s="454" t="e">
        <f t="shared" si="51"/>
        <v>#DIV/0!</v>
      </c>
      <c r="P114" s="454" t="e">
        <f t="shared" si="51"/>
        <v>#DIV/0!</v>
      </c>
      <c r="Q114" s="454" t="e">
        <f t="shared" si="51"/>
        <v>#DIV/0!</v>
      </c>
      <c r="R114" s="455" t="e">
        <f t="shared" si="51"/>
        <v>#DIV/0!</v>
      </c>
    </row>
    <row r="115" spans="1:18" ht="15" x14ac:dyDescent="0.2">
      <c r="A115" s="744">
        <v>14</v>
      </c>
      <c r="B115" s="744" t="str">
        <f>'PI. MP. Avance'!B76</f>
        <v>MP105020302</v>
      </c>
      <c r="C115" s="747" t="str">
        <f>'PI. MP. Avance'!C76</f>
        <v>Realizar anualmente un evento de reconocimiento y exhaltación a la labor de la Mujer Vallecaucana.  (Galardon a la Mujer Vallecaucana) ,durante el periodo de gobierno.</v>
      </c>
      <c r="D115" s="4" t="s">
        <v>63</v>
      </c>
      <c r="E115" s="21">
        <f>SUM(F115:Q115)</f>
        <v>25000000</v>
      </c>
      <c r="F115" s="188">
        <f>IF($O$5=2016,VLOOKUP($B115,MP,24,FALSE),IF($O$5=2017,VLOOKUP($B115,MP,37,FALSE),IF($O$5=2018,VLOOKUP($B115,MP,50,FALSE),IF($O$5=2019,VLOOKUP($B115,MP,63,FALSE)," "))))</f>
        <v>25000000</v>
      </c>
      <c r="G115" s="188">
        <f>IF($O$5=2016,VLOOKUP($B115,MP,25,FALSE),IF($O$5=2017,VLOOKUP($B115,MP,38,FALSE),IF($O$5=2018,VLOOKUP($B115,MP,51,FALSE),IF($O$5=2019,VLOOKUP($B115,MP,64,FALSE)," "))))</f>
        <v>0</v>
      </c>
      <c r="H115" s="188">
        <f>IF($O$5=2016,VLOOKUP($B115,MP,26,FALSE),IF($O$5=2017,VLOOKUP($B115,MP,39,FALSE),IF($O$5=2018,VLOOKUP($B115,MP,52,FALSE),IF($O$5=2019,VLOOKUP($B115,MP,65,FALSE)," "))))</f>
        <v>0</v>
      </c>
      <c r="I115" s="188">
        <f>IF($O$5=2016,VLOOKUP($B115,MP,27,FALSE),IF($O$5=2017,VLOOKUP($B115,MP,40,FALSE),IF($O$5=2018,VLOOKUP($B115,MP,53,FALSE),IF($O$5=2019,VLOOKUP($B115,MP,66,FALSE)," "))))</f>
        <v>0</v>
      </c>
      <c r="J115" s="188">
        <f>IF($O$5=2016,VLOOKUP($B115,MP,28,FALSE),IF($O$5=2017,VLOOKUP($B115,MP,41,FALSE),IF($O$5=2018,VLOOKUP($B115,MP,54,FALSE),IF($O$5=2019,VLOOKUP($B115,MP,67,FALSE)," "))))</f>
        <v>0</v>
      </c>
      <c r="K115" s="188">
        <f>IF($O$5=2016,VLOOKUP($B115,MP,29,FALSE),IF($O$5=2017,VLOOKUP($B115,MP,42,FALSE),IF($O$5=2018,VLOOKUP($B115,MP,55,FALSE),IF($O$5=2019,VLOOKUP($B115,MP,68,FALSE)," "))))</f>
        <v>0</v>
      </c>
      <c r="L115" s="188">
        <f>IF($O$5=2016,VLOOKUP($B115,MP,30,FALSE),IF($O$5=2017,VLOOKUP($B115,MP,43,FALSE),IF($O$5=2018,VLOOKUP($B115,MP,56,FALSE),IF($O$5=2019,VLOOKUP($B115,MP,69,FALSE)," "))))</f>
        <v>0</v>
      </c>
      <c r="M115" s="188">
        <f>IF($O$5=2016,VLOOKUP($B115,MP,31,FALSE),IF($O$5=2017,VLOOKUP($B115,MP,44,FALSE),IF($O$5=2018,VLOOKUP($B115,MP,57,FALSE),IF($O$5=2019,VLOOKUP($B115,MP,70,FALSE)," "))))</f>
        <v>0</v>
      </c>
      <c r="N115" s="188">
        <f>IF($O$5=2016,VLOOKUP($B115,MP,32,FALSE),IF($O$5=2017,VLOOKUP($B115,MP,45,FALSE),IF($O$5=2018,VLOOKUP($B115,MP,58,FALSE),IF($O$5=2019,VLOOKUP($B115,MP,71,FALSE)," "))))</f>
        <v>0</v>
      </c>
      <c r="O115" s="188">
        <f>IF($O$5=2016,VLOOKUP($B115,MP,33,FALSE),IF($O$5=2017,VLOOKUP($B115,MP,46,FALSE),IF($O$5=2018,VLOOKUP($B115,MP,59,FALSE),IF($O$5=2019,VLOOKUP($B115,MP,72,FALSE)," "))))</f>
        <v>0</v>
      </c>
      <c r="P115" s="188">
        <f>IF($O$5=2016,VLOOKUP($B115,MP,34,FALSE),IF($O$5=2017,VLOOKUP($B115,MP,47,FALSE),IF($O$5=2018,VLOOKUP($B115,MP,60,FALSE),IF($O$5=2019,VLOOKUP($B115,MP,73,FALSE)," "))))</f>
        <v>0</v>
      </c>
      <c r="Q115" s="188">
        <f>IF($O$5=2016,VLOOKUP($B115,MP,35,FALSE),IF($O$5=2017,VLOOKUP($B115,MP,48,FALSE),IF($O$5=2018,VLOOKUP($B115,MP,61,FALSE),IF($O$5=2019,VLOOKUP($B115,MP,74,FALSE)," "))))</f>
        <v>0</v>
      </c>
      <c r="R115" s="22"/>
    </row>
    <row r="116" spans="1:18" ht="15" x14ac:dyDescent="0.2">
      <c r="A116" s="745"/>
      <c r="B116" s="745"/>
      <c r="C116" s="748"/>
      <c r="D116" s="8" t="s">
        <v>64</v>
      </c>
      <c r="E116" s="451">
        <f>SUM(F116:Q116)</f>
        <v>90000000</v>
      </c>
      <c r="F116" s="499">
        <v>90000000</v>
      </c>
      <c r="G116" s="499"/>
      <c r="H116" s="499"/>
      <c r="I116" s="499"/>
      <c r="J116" s="499"/>
      <c r="K116" s="499"/>
      <c r="L116" s="499"/>
      <c r="M116" s="499"/>
      <c r="N116" s="499"/>
      <c r="O116" s="499"/>
      <c r="P116" s="499"/>
      <c r="Q116" s="499"/>
      <c r="R116" s="500"/>
    </row>
    <row r="117" spans="1:18" ht="15" x14ac:dyDescent="0.2">
      <c r="A117" s="745"/>
      <c r="B117" s="745"/>
      <c r="C117" s="748"/>
      <c r="D117" s="5" t="s">
        <v>65</v>
      </c>
      <c r="E117" s="452">
        <f t="shared" ref="E117:R117" si="52">E116*100/E115</f>
        <v>360</v>
      </c>
      <c r="F117" s="452">
        <f t="shared" si="52"/>
        <v>360</v>
      </c>
      <c r="G117" s="452" t="e">
        <f t="shared" si="52"/>
        <v>#DIV/0!</v>
      </c>
      <c r="H117" s="452" t="e">
        <f t="shared" si="52"/>
        <v>#DIV/0!</v>
      </c>
      <c r="I117" s="452" t="e">
        <f t="shared" si="52"/>
        <v>#DIV/0!</v>
      </c>
      <c r="J117" s="452" t="e">
        <f t="shared" si="52"/>
        <v>#DIV/0!</v>
      </c>
      <c r="K117" s="452" t="e">
        <f t="shared" si="52"/>
        <v>#DIV/0!</v>
      </c>
      <c r="L117" s="452" t="e">
        <f t="shared" si="52"/>
        <v>#DIV/0!</v>
      </c>
      <c r="M117" s="452" t="e">
        <f t="shared" si="52"/>
        <v>#DIV/0!</v>
      </c>
      <c r="N117" s="452" t="e">
        <f t="shared" si="52"/>
        <v>#DIV/0!</v>
      </c>
      <c r="O117" s="452" t="e">
        <f t="shared" si="52"/>
        <v>#DIV/0!</v>
      </c>
      <c r="P117" s="452" t="e">
        <f t="shared" si="52"/>
        <v>#DIV/0!</v>
      </c>
      <c r="Q117" s="452" t="e">
        <f t="shared" si="52"/>
        <v>#DIV/0!</v>
      </c>
      <c r="R117" s="453" t="e">
        <f t="shared" si="52"/>
        <v>#DIV/0!</v>
      </c>
    </row>
    <row r="118" spans="1:18" ht="15" x14ac:dyDescent="0.2">
      <c r="A118" s="745"/>
      <c r="B118" s="745"/>
      <c r="C118" s="748"/>
      <c r="D118" s="8" t="s">
        <v>66</v>
      </c>
      <c r="E118" s="451">
        <f>SUM(F118:Q118)</f>
        <v>0</v>
      </c>
      <c r="F118" s="499"/>
      <c r="G118" s="499"/>
      <c r="H118" s="499"/>
      <c r="I118" s="499"/>
      <c r="J118" s="499"/>
      <c r="K118" s="499"/>
      <c r="L118" s="499"/>
      <c r="M118" s="499"/>
      <c r="N118" s="499"/>
      <c r="O118" s="499"/>
      <c r="P118" s="499"/>
      <c r="Q118" s="499"/>
      <c r="R118" s="500"/>
    </row>
    <row r="119" spans="1:18" ht="15" x14ac:dyDescent="0.2">
      <c r="A119" s="745"/>
      <c r="B119" s="745"/>
      <c r="C119" s="748"/>
      <c r="D119" s="5" t="s">
        <v>67</v>
      </c>
      <c r="E119" s="452">
        <f t="shared" ref="E119:R119" si="53">E118*100/E115</f>
        <v>0</v>
      </c>
      <c r="F119" s="452">
        <f t="shared" si="53"/>
        <v>0</v>
      </c>
      <c r="G119" s="452" t="e">
        <f t="shared" si="53"/>
        <v>#DIV/0!</v>
      </c>
      <c r="H119" s="452" t="e">
        <f t="shared" si="53"/>
        <v>#DIV/0!</v>
      </c>
      <c r="I119" s="452" t="e">
        <f t="shared" si="53"/>
        <v>#DIV/0!</v>
      </c>
      <c r="J119" s="452" t="e">
        <f t="shared" si="53"/>
        <v>#DIV/0!</v>
      </c>
      <c r="K119" s="452" t="e">
        <f t="shared" si="53"/>
        <v>#DIV/0!</v>
      </c>
      <c r="L119" s="452" t="e">
        <f t="shared" si="53"/>
        <v>#DIV/0!</v>
      </c>
      <c r="M119" s="452" t="e">
        <f t="shared" si="53"/>
        <v>#DIV/0!</v>
      </c>
      <c r="N119" s="452" t="e">
        <f t="shared" si="53"/>
        <v>#DIV/0!</v>
      </c>
      <c r="O119" s="452" t="e">
        <f t="shared" si="53"/>
        <v>#DIV/0!</v>
      </c>
      <c r="P119" s="452" t="e">
        <f t="shared" si="53"/>
        <v>#DIV/0!</v>
      </c>
      <c r="Q119" s="452" t="e">
        <f t="shared" si="53"/>
        <v>#DIV/0!</v>
      </c>
      <c r="R119" s="453" t="e">
        <f t="shared" si="53"/>
        <v>#DIV/0!</v>
      </c>
    </row>
    <row r="120" spans="1:18" ht="15" x14ac:dyDescent="0.2">
      <c r="A120" s="745"/>
      <c r="B120" s="745"/>
      <c r="C120" s="748"/>
      <c r="D120" s="7" t="s">
        <v>68</v>
      </c>
      <c r="E120" s="451">
        <f>SUM(F120:Q120)</f>
        <v>0</v>
      </c>
      <c r="F120" s="499"/>
      <c r="G120" s="499"/>
      <c r="H120" s="499"/>
      <c r="I120" s="499"/>
      <c r="J120" s="499"/>
      <c r="K120" s="499"/>
      <c r="L120" s="499"/>
      <c r="M120" s="499"/>
      <c r="N120" s="499"/>
      <c r="O120" s="499"/>
      <c r="P120" s="499"/>
      <c r="Q120" s="499"/>
      <c r="R120" s="500"/>
    </row>
    <row r="121" spans="1:18" ht="15" x14ac:dyDescent="0.2">
      <c r="A121" s="745"/>
      <c r="B121" s="745"/>
      <c r="C121" s="748"/>
      <c r="D121" s="5" t="s">
        <v>69</v>
      </c>
      <c r="E121" s="452" t="e">
        <f t="shared" ref="E121:R121" si="54">E120*100/E118</f>
        <v>#DIV/0!</v>
      </c>
      <c r="F121" s="452" t="e">
        <f t="shared" si="54"/>
        <v>#DIV/0!</v>
      </c>
      <c r="G121" s="452" t="e">
        <f t="shared" si="54"/>
        <v>#DIV/0!</v>
      </c>
      <c r="H121" s="452" t="e">
        <f t="shared" si="54"/>
        <v>#DIV/0!</v>
      </c>
      <c r="I121" s="452" t="e">
        <f t="shared" si="54"/>
        <v>#DIV/0!</v>
      </c>
      <c r="J121" s="452" t="e">
        <f t="shared" si="54"/>
        <v>#DIV/0!</v>
      </c>
      <c r="K121" s="452" t="e">
        <f t="shared" si="54"/>
        <v>#DIV/0!</v>
      </c>
      <c r="L121" s="452" t="e">
        <f t="shared" si="54"/>
        <v>#DIV/0!</v>
      </c>
      <c r="M121" s="452" t="e">
        <f t="shared" si="54"/>
        <v>#DIV/0!</v>
      </c>
      <c r="N121" s="452" t="e">
        <f t="shared" si="54"/>
        <v>#DIV/0!</v>
      </c>
      <c r="O121" s="452" t="e">
        <f t="shared" si="54"/>
        <v>#DIV/0!</v>
      </c>
      <c r="P121" s="452" t="e">
        <f t="shared" si="54"/>
        <v>#DIV/0!</v>
      </c>
      <c r="Q121" s="452" t="e">
        <f t="shared" si="54"/>
        <v>#DIV/0!</v>
      </c>
      <c r="R121" s="453" t="e">
        <f t="shared" si="54"/>
        <v>#DIV/0!</v>
      </c>
    </row>
    <row r="122" spans="1:18" ht="15.75" thickBot="1" x14ac:dyDescent="0.25">
      <c r="A122" s="746"/>
      <c r="B122" s="746"/>
      <c r="C122" s="749"/>
      <c r="D122" s="6" t="s">
        <v>70</v>
      </c>
      <c r="E122" s="454">
        <f t="shared" ref="E122:R122" si="55">E120*100/E115</f>
        <v>0</v>
      </c>
      <c r="F122" s="454">
        <f t="shared" si="55"/>
        <v>0</v>
      </c>
      <c r="G122" s="454" t="e">
        <f t="shared" si="55"/>
        <v>#DIV/0!</v>
      </c>
      <c r="H122" s="454" t="e">
        <f t="shared" si="55"/>
        <v>#DIV/0!</v>
      </c>
      <c r="I122" s="454" t="e">
        <f t="shared" si="55"/>
        <v>#DIV/0!</v>
      </c>
      <c r="J122" s="454" t="e">
        <f t="shared" si="55"/>
        <v>#DIV/0!</v>
      </c>
      <c r="K122" s="454" t="e">
        <f t="shared" si="55"/>
        <v>#DIV/0!</v>
      </c>
      <c r="L122" s="454" t="e">
        <f t="shared" si="55"/>
        <v>#DIV/0!</v>
      </c>
      <c r="M122" s="454" t="e">
        <f t="shared" si="55"/>
        <v>#DIV/0!</v>
      </c>
      <c r="N122" s="454" t="e">
        <f t="shared" si="55"/>
        <v>#DIV/0!</v>
      </c>
      <c r="O122" s="454" t="e">
        <f t="shared" si="55"/>
        <v>#DIV/0!</v>
      </c>
      <c r="P122" s="454" t="e">
        <f t="shared" si="55"/>
        <v>#DIV/0!</v>
      </c>
      <c r="Q122" s="454" t="e">
        <f t="shared" si="55"/>
        <v>#DIV/0!</v>
      </c>
      <c r="R122" s="455" t="e">
        <f t="shared" si="55"/>
        <v>#DIV/0!</v>
      </c>
    </row>
    <row r="123" spans="1:18" ht="15" x14ac:dyDescent="0.2">
      <c r="A123" s="744">
        <v>15</v>
      </c>
      <c r="B123" s="744" t="str">
        <f>'PI. MP. Avance'!B81</f>
        <v>MP105020303</v>
      </c>
      <c r="C123" s="747" t="str">
        <f>'PI. MP. Avance'!C81</f>
        <v>Realizar cuatro (4) Encuentros departamentales de saberes e intercambio de experiencias exitosas, que fomenten el liderazgo y la participación efectiva para la incidencia política de las mujeres en espacios de decisión, durante el periodo de Gobierno</v>
      </c>
      <c r="D123" s="4" t="s">
        <v>63</v>
      </c>
      <c r="E123" s="21">
        <f>SUM(F123:Q123)</f>
        <v>50000000</v>
      </c>
      <c r="F123" s="188">
        <f>IF($O$5=2016,VLOOKUP($B123,MP,24,FALSE),IF($O$5=2017,VLOOKUP($B123,MP,37,FALSE),IF($O$5=2018,VLOOKUP($B123,MP,50,FALSE),IF($O$5=2019,VLOOKUP($B123,MP,63,FALSE)," "))))</f>
        <v>50000000</v>
      </c>
      <c r="G123" s="188">
        <f>IF($O$5=2016,VLOOKUP($B123,MP,25,FALSE),IF($O$5=2017,VLOOKUP($B123,MP,38,FALSE),IF($O$5=2018,VLOOKUP($B123,MP,51,FALSE),IF($O$5=2019,VLOOKUP($B123,MP,64,FALSE)," "))))</f>
        <v>0</v>
      </c>
      <c r="H123" s="188">
        <f>IF($O$5=2016,VLOOKUP($B123,MP,26,FALSE),IF($O$5=2017,VLOOKUP($B123,MP,39,FALSE),IF($O$5=2018,VLOOKUP($B123,MP,52,FALSE),IF($O$5=2019,VLOOKUP($B123,MP,65,FALSE)," "))))</f>
        <v>0</v>
      </c>
      <c r="I123" s="188">
        <f>IF($O$5=2016,VLOOKUP($B123,MP,27,FALSE),IF($O$5=2017,VLOOKUP($B123,MP,40,FALSE),IF($O$5=2018,VLOOKUP($B123,MP,53,FALSE),IF($O$5=2019,VLOOKUP($B123,MP,66,FALSE)," "))))</f>
        <v>0</v>
      </c>
      <c r="J123" s="188">
        <f>IF($O$5=2016,VLOOKUP($B123,MP,28,FALSE),IF($O$5=2017,VLOOKUP($B123,MP,41,FALSE),IF($O$5=2018,VLOOKUP($B123,MP,54,FALSE),IF($O$5=2019,VLOOKUP($B123,MP,67,FALSE)," "))))</f>
        <v>0</v>
      </c>
      <c r="K123" s="188">
        <f>IF($O$5=2016,VLOOKUP($B123,MP,29,FALSE),IF($O$5=2017,VLOOKUP($B123,MP,42,FALSE),IF($O$5=2018,VLOOKUP($B123,MP,55,FALSE),IF($O$5=2019,VLOOKUP($B123,MP,68,FALSE)," "))))</f>
        <v>0</v>
      </c>
      <c r="L123" s="188">
        <f>IF($O$5=2016,VLOOKUP($B123,MP,30,FALSE),IF($O$5=2017,VLOOKUP($B123,MP,43,FALSE),IF($O$5=2018,VLOOKUP($B123,MP,56,FALSE),IF($O$5=2019,VLOOKUP($B123,MP,69,FALSE)," "))))</f>
        <v>0</v>
      </c>
      <c r="M123" s="188">
        <f>IF($O$5=2016,VLOOKUP($B123,MP,31,FALSE),IF($O$5=2017,VLOOKUP($B123,MP,44,FALSE),IF($O$5=2018,VLOOKUP($B123,MP,57,FALSE),IF($O$5=2019,VLOOKUP($B123,MP,70,FALSE)," "))))</f>
        <v>0</v>
      </c>
      <c r="N123" s="188">
        <f>IF($O$5=2016,VLOOKUP($B123,MP,32,FALSE),IF($O$5=2017,VLOOKUP($B123,MP,45,FALSE),IF($O$5=2018,VLOOKUP($B123,MP,58,FALSE),IF($O$5=2019,VLOOKUP($B123,MP,71,FALSE)," "))))</f>
        <v>0</v>
      </c>
      <c r="O123" s="188">
        <f>IF($O$5=2016,VLOOKUP($B123,MP,33,FALSE),IF($O$5=2017,VLOOKUP($B123,MP,46,FALSE),IF($O$5=2018,VLOOKUP($B123,MP,59,FALSE),IF($O$5=2019,VLOOKUP($B123,MP,72,FALSE)," "))))</f>
        <v>0</v>
      </c>
      <c r="P123" s="188">
        <f>IF($O$5=2016,VLOOKUP($B123,MP,34,FALSE),IF($O$5=2017,VLOOKUP($B123,MP,47,FALSE),IF($O$5=2018,VLOOKUP($B123,MP,60,FALSE),IF($O$5=2019,VLOOKUP($B123,MP,73,FALSE)," "))))</f>
        <v>0</v>
      </c>
      <c r="Q123" s="188">
        <f>IF($O$5=2016,VLOOKUP($B123,MP,35,FALSE),IF($O$5=2017,VLOOKUP($B123,MP,48,FALSE),IF($O$5=2018,VLOOKUP($B123,MP,61,FALSE),IF($O$5=2019,VLOOKUP($B123,MP,74,FALSE)," "))))</f>
        <v>0</v>
      </c>
      <c r="R123" s="22"/>
    </row>
    <row r="124" spans="1:18" ht="15" x14ac:dyDescent="0.2">
      <c r="A124" s="745"/>
      <c r="B124" s="745"/>
      <c r="C124" s="748"/>
      <c r="D124" s="8" t="s">
        <v>64</v>
      </c>
      <c r="E124" s="451">
        <f>SUM(F124:Q124)</f>
        <v>70000000</v>
      </c>
      <c r="F124" s="499">
        <v>70000000</v>
      </c>
      <c r="G124" s="499"/>
      <c r="H124" s="499"/>
      <c r="I124" s="499"/>
      <c r="J124" s="499"/>
      <c r="K124" s="499"/>
      <c r="L124" s="499"/>
      <c r="M124" s="499"/>
      <c r="N124" s="499"/>
      <c r="O124" s="499"/>
      <c r="P124" s="499"/>
      <c r="Q124" s="499"/>
      <c r="R124" s="500">
        <v>0</v>
      </c>
    </row>
    <row r="125" spans="1:18" ht="15" x14ac:dyDescent="0.2">
      <c r="A125" s="745"/>
      <c r="B125" s="745"/>
      <c r="C125" s="748"/>
      <c r="D125" s="5" t="s">
        <v>65</v>
      </c>
      <c r="E125" s="452">
        <f t="shared" ref="E125:R125" si="56">E124*100/E123</f>
        <v>140</v>
      </c>
      <c r="F125" s="452">
        <f t="shared" si="56"/>
        <v>140</v>
      </c>
      <c r="G125" s="452" t="e">
        <f t="shared" si="56"/>
        <v>#DIV/0!</v>
      </c>
      <c r="H125" s="452" t="e">
        <f t="shared" si="56"/>
        <v>#DIV/0!</v>
      </c>
      <c r="I125" s="452" t="e">
        <f t="shared" si="56"/>
        <v>#DIV/0!</v>
      </c>
      <c r="J125" s="452" t="e">
        <f t="shared" si="56"/>
        <v>#DIV/0!</v>
      </c>
      <c r="K125" s="452" t="e">
        <f t="shared" si="56"/>
        <v>#DIV/0!</v>
      </c>
      <c r="L125" s="452" t="e">
        <f t="shared" si="56"/>
        <v>#DIV/0!</v>
      </c>
      <c r="M125" s="452" t="e">
        <f t="shared" si="56"/>
        <v>#DIV/0!</v>
      </c>
      <c r="N125" s="452" t="e">
        <f t="shared" si="56"/>
        <v>#DIV/0!</v>
      </c>
      <c r="O125" s="452" t="e">
        <f t="shared" si="56"/>
        <v>#DIV/0!</v>
      </c>
      <c r="P125" s="452" t="e">
        <f t="shared" si="56"/>
        <v>#DIV/0!</v>
      </c>
      <c r="Q125" s="452" t="e">
        <f t="shared" si="56"/>
        <v>#DIV/0!</v>
      </c>
      <c r="R125" s="453" t="e">
        <f t="shared" si="56"/>
        <v>#DIV/0!</v>
      </c>
    </row>
    <row r="126" spans="1:18" ht="15" x14ac:dyDescent="0.2">
      <c r="A126" s="745"/>
      <c r="B126" s="745"/>
      <c r="C126" s="748"/>
      <c r="D126" s="8" t="s">
        <v>66</v>
      </c>
      <c r="E126" s="451">
        <f>SUM(F126:Q126)</f>
        <v>0</v>
      </c>
      <c r="F126" s="590"/>
      <c r="G126" s="499"/>
      <c r="H126" s="499"/>
      <c r="I126" s="499"/>
      <c r="J126" s="499"/>
      <c r="K126" s="499"/>
      <c r="L126" s="499"/>
      <c r="M126" s="499"/>
      <c r="N126" s="499"/>
      <c r="O126" s="499"/>
      <c r="P126" s="499"/>
      <c r="Q126" s="499"/>
      <c r="R126" s="500"/>
    </row>
    <row r="127" spans="1:18" ht="15" x14ac:dyDescent="0.2">
      <c r="A127" s="745"/>
      <c r="B127" s="745"/>
      <c r="C127" s="748"/>
      <c r="D127" s="5" t="s">
        <v>67</v>
      </c>
      <c r="E127" s="452">
        <f t="shared" ref="E127:R127" si="57">E126*100/E123</f>
        <v>0</v>
      </c>
      <c r="F127" s="452">
        <f t="shared" si="57"/>
        <v>0</v>
      </c>
      <c r="G127" s="452" t="e">
        <f t="shared" si="57"/>
        <v>#DIV/0!</v>
      </c>
      <c r="H127" s="452" t="e">
        <f t="shared" si="57"/>
        <v>#DIV/0!</v>
      </c>
      <c r="I127" s="452" t="e">
        <f t="shared" si="57"/>
        <v>#DIV/0!</v>
      </c>
      <c r="J127" s="452" t="e">
        <f t="shared" si="57"/>
        <v>#DIV/0!</v>
      </c>
      <c r="K127" s="452" t="e">
        <f t="shared" si="57"/>
        <v>#DIV/0!</v>
      </c>
      <c r="L127" s="452" t="e">
        <f t="shared" si="57"/>
        <v>#DIV/0!</v>
      </c>
      <c r="M127" s="452" t="e">
        <f t="shared" si="57"/>
        <v>#DIV/0!</v>
      </c>
      <c r="N127" s="452" t="e">
        <f t="shared" si="57"/>
        <v>#DIV/0!</v>
      </c>
      <c r="O127" s="452" t="e">
        <f t="shared" si="57"/>
        <v>#DIV/0!</v>
      </c>
      <c r="P127" s="452" t="e">
        <f t="shared" si="57"/>
        <v>#DIV/0!</v>
      </c>
      <c r="Q127" s="452" t="e">
        <f t="shared" si="57"/>
        <v>#DIV/0!</v>
      </c>
      <c r="R127" s="453" t="e">
        <f t="shared" si="57"/>
        <v>#DIV/0!</v>
      </c>
    </row>
    <row r="128" spans="1:18" ht="15" x14ac:dyDescent="0.2">
      <c r="A128" s="745"/>
      <c r="B128" s="745"/>
      <c r="C128" s="748"/>
      <c r="D128" s="7" t="s">
        <v>68</v>
      </c>
      <c r="E128" s="451">
        <f>SUM(F128:Q128)</f>
        <v>0</v>
      </c>
      <c r="F128" s="499"/>
      <c r="G128" s="499"/>
      <c r="H128" s="499"/>
      <c r="I128" s="499"/>
      <c r="J128" s="499"/>
      <c r="K128" s="499"/>
      <c r="L128" s="499"/>
      <c r="M128" s="499"/>
      <c r="N128" s="499"/>
      <c r="O128" s="499"/>
      <c r="P128" s="499"/>
      <c r="Q128" s="499"/>
      <c r="R128" s="500"/>
    </row>
    <row r="129" spans="1:18" ht="15" x14ac:dyDescent="0.2">
      <c r="A129" s="745"/>
      <c r="B129" s="745"/>
      <c r="C129" s="748"/>
      <c r="D129" s="5" t="s">
        <v>69</v>
      </c>
      <c r="E129" s="452" t="e">
        <f t="shared" ref="E129:R129" si="58">E128*100/E126</f>
        <v>#DIV/0!</v>
      </c>
      <c r="F129" s="452" t="e">
        <f t="shared" si="58"/>
        <v>#DIV/0!</v>
      </c>
      <c r="G129" s="452" t="e">
        <f t="shared" si="58"/>
        <v>#DIV/0!</v>
      </c>
      <c r="H129" s="452" t="e">
        <f t="shared" si="58"/>
        <v>#DIV/0!</v>
      </c>
      <c r="I129" s="452" t="e">
        <f t="shared" si="58"/>
        <v>#DIV/0!</v>
      </c>
      <c r="J129" s="452" t="e">
        <f t="shared" si="58"/>
        <v>#DIV/0!</v>
      </c>
      <c r="K129" s="452" t="e">
        <f t="shared" si="58"/>
        <v>#DIV/0!</v>
      </c>
      <c r="L129" s="452" t="e">
        <f t="shared" si="58"/>
        <v>#DIV/0!</v>
      </c>
      <c r="M129" s="452" t="e">
        <f t="shared" si="58"/>
        <v>#DIV/0!</v>
      </c>
      <c r="N129" s="452" t="e">
        <f t="shared" si="58"/>
        <v>#DIV/0!</v>
      </c>
      <c r="O129" s="452" t="e">
        <f t="shared" si="58"/>
        <v>#DIV/0!</v>
      </c>
      <c r="P129" s="452" t="e">
        <f t="shared" si="58"/>
        <v>#DIV/0!</v>
      </c>
      <c r="Q129" s="452" t="e">
        <f t="shared" si="58"/>
        <v>#DIV/0!</v>
      </c>
      <c r="R129" s="453" t="e">
        <f t="shared" si="58"/>
        <v>#DIV/0!</v>
      </c>
    </row>
    <row r="130" spans="1:18" ht="15.75" thickBot="1" x14ac:dyDescent="0.25">
      <c r="A130" s="746"/>
      <c r="B130" s="746"/>
      <c r="C130" s="749"/>
      <c r="D130" s="6" t="s">
        <v>70</v>
      </c>
      <c r="E130" s="454">
        <f t="shared" ref="E130:R130" si="59">E128*100/E123</f>
        <v>0</v>
      </c>
      <c r="F130" s="454">
        <f t="shared" si="59"/>
        <v>0</v>
      </c>
      <c r="G130" s="454" t="e">
        <f t="shared" si="59"/>
        <v>#DIV/0!</v>
      </c>
      <c r="H130" s="454" t="e">
        <f t="shared" si="59"/>
        <v>#DIV/0!</v>
      </c>
      <c r="I130" s="454" t="e">
        <f t="shared" si="59"/>
        <v>#DIV/0!</v>
      </c>
      <c r="J130" s="454" t="e">
        <f t="shared" si="59"/>
        <v>#DIV/0!</v>
      </c>
      <c r="K130" s="454" t="e">
        <f t="shared" si="59"/>
        <v>#DIV/0!</v>
      </c>
      <c r="L130" s="454" t="e">
        <f t="shared" si="59"/>
        <v>#DIV/0!</v>
      </c>
      <c r="M130" s="454" t="e">
        <f t="shared" si="59"/>
        <v>#DIV/0!</v>
      </c>
      <c r="N130" s="454" t="e">
        <f t="shared" si="59"/>
        <v>#DIV/0!</v>
      </c>
      <c r="O130" s="454" t="e">
        <f t="shared" si="59"/>
        <v>#DIV/0!</v>
      </c>
      <c r="P130" s="454" t="e">
        <f t="shared" si="59"/>
        <v>#DIV/0!</v>
      </c>
      <c r="Q130" s="454" t="e">
        <f t="shared" si="59"/>
        <v>#DIV/0!</v>
      </c>
      <c r="R130" s="455" t="e">
        <f t="shared" si="59"/>
        <v>#DIV/0!</v>
      </c>
    </row>
    <row r="131" spans="1:18" ht="15" x14ac:dyDescent="0.2">
      <c r="A131" s="744">
        <v>16</v>
      </c>
      <c r="B131" s="744" t="str">
        <f>'PI. MP. Avance'!B86</f>
        <v>MP105020304</v>
      </c>
      <c r="C131" s="747" t="str">
        <f>'PI. MP. Avance'!C86</f>
        <v>Desarrollar en los 42 entes territoriales, un programa de Formación   a Mujeres en el  uso de las TICs, durante el periodo de Gobierno.</v>
      </c>
      <c r="D131" s="4" t="s">
        <v>63</v>
      </c>
      <c r="E131" s="21">
        <f>SUM(F131:Q131)</f>
        <v>14000000</v>
      </c>
      <c r="F131" s="188">
        <f>IF($O$5=2016,VLOOKUP($B131,MP,24,FALSE),IF($O$5=2017,VLOOKUP($B131,MP,37,FALSE),IF($O$5=2018,VLOOKUP($B131,MP,50,FALSE),IF($O$5=2019,VLOOKUP($B131,MP,63,FALSE)," "))))</f>
        <v>14000000</v>
      </c>
      <c r="G131" s="188">
        <f>IF($O$5=2016,VLOOKUP($B131,MP,25,FALSE),IF($O$5=2017,VLOOKUP($B131,MP,38,FALSE),IF($O$5=2018,VLOOKUP($B131,MP,51,FALSE),IF($O$5=2019,VLOOKUP($B131,MP,64,FALSE)," "))))</f>
        <v>0</v>
      </c>
      <c r="H131" s="188">
        <f>IF($O$5=2016,VLOOKUP($B131,MP,26,FALSE),IF($O$5=2017,VLOOKUP($B131,MP,39,FALSE),IF($O$5=2018,VLOOKUP($B131,MP,52,FALSE),IF($O$5=2019,VLOOKUP($B131,MP,65,FALSE)," "))))</f>
        <v>0</v>
      </c>
      <c r="I131" s="188">
        <f>IF($O$5=2016,VLOOKUP($B131,MP,27,FALSE),IF($O$5=2017,VLOOKUP($B131,MP,40,FALSE),IF($O$5=2018,VLOOKUP($B131,MP,53,FALSE),IF($O$5=2019,VLOOKUP($B131,MP,66,FALSE)," "))))</f>
        <v>0</v>
      </c>
      <c r="J131" s="188">
        <f>IF($O$5=2016,VLOOKUP($B131,MP,28,FALSE),IF($O$5=2017,VLOOKUP($B131,MP,41,FALSE),IF($O$5=2018,VLOOKUP($B131,MP,54,FALSE),IF($O$5=2019,VLOOKUP($B131,MP,67,FALSE)," "))))</f>
        <v>0</v>
      </c>
      <c r="K131" s="188">
        <f>IF($O$5=2016,VLOOKUP($B131,MP,29,FALSE),IF($O$5=2017,VLOOKUP($B131,MP,42,FALSE),IF($O$5=2018,VLOOKUP($B131,MP,55,FALSE),IF($O$5=2019,VLOOKUP($B131,MP,68,FALSE)," "))))</f>
        <v>0</v>
      </c>
      <c r="L131" s="188">
        <f>IF($O$5=2016,VLOOKUP($B131,MP,30,FALSE),IF($O$5=2017,VLOOKUP($B131,MP,43,FALSE),IF($O$5=2018,VLOOKUP($B131,MP,56,FALSE),IF($O$5=2019,VLOOKUP($B131,MP,69,FALSE)," "))))</f>
        <v>0</v>
      </c>
      <c r="M131" s="188">
        <f>IF($O$5=2016,VLOOKUP($B131,MP,31,FALSE),IF($O$5=2017,VLOOKUP($B131,MP,44,FALSE),IF($O$5=2018,VLOOKUP($B131,MP,57,FALSE),IF($O$5=2019,VLOOKUP($B131,MP,70,FALSE)," "))))</f>
        <v>0</v>
      </c>
      <c r="N131" s="188">
        <f>IF($O$5=2016,VLOOKUP($B131,MP,32,FALSE),IF($O$5=2017,VLOOKUP($B131,MP,45,FALSE),IF($O$5=2018,VLOOKUP($B131,MP,58,FALSE),IF($O$5=2019,VLOOKUP($B131,MP,71,FALSE)," "))))</f>
        <v>0</v>
      </c>
      <c r="O131" s="188">
        <f>IF($O$5=2016,VLOOKUP($B131,MP,33,FALSE),IF($O$5=2017,VLOOKUP($B131,MP,46,FALSE),IF($O$5=2018,VLOOKUP($B131,MP,59,FALSE),IF($O$5=2019,VLOOKUP($B131,MP,72,FALSE)," "))))</f>
        <v>0</v>
      </c>
      <c r="P131" s="188">
        <f>IF($O$5=2016,VLOOKUP($B131,MP,34,FALSE),IF($O$5=2017,VLOOKUP($B131,MP,47,FALSE),IF($O$5=2018,VLOOKUP($B131,MP,60,FALSE),IF($O$5=2019,VLOOKUP($B131,MP,73,FALSE)," "))))</f>
        <v>0</v>
      </c>
      <c r="Q131" s="188">
        <f>IF($O$5=2016,VLOOKUP($B131,MP,35,FALSE),IF($O$5=2017,VLOOKUP($B131,MP,48,FALSE),IF($O$5=2018,VLOOKUP($B131,MP,61,FALSE),IF($O$5=2019,VLOOKUP($B131,MP,74,FALSE)," "))))</f>
        <v>0</v>
      </c>
      <c r="R131" s="22"/>
    </row>
    <row r="132" spans="1:18" ht="15" x14ac:dyDescent="0.2">
      <c r="A132" s="745"/>
      <c r="B132" s="745"/>
      <c r="C132" s="748"/>
      <c r="D132" s="8" t="s">
        <v>64</v>
      </c>
      <c r="E132" s="451">
        <f>SUM(F132:Q132)</f>
        <v>0</v>
      </c>
      <c r="F132" s="499">
        <v>0</v>
      </c>
      <c r="G132" s="499"/>
      <c r="H132" s="499"/>
      <c r="I132" s="499"/>
      <c r="J132" s="499"/>
      <c r="K132" s="499"/>
      <c r="L132" s="499"/>
      <c r="M132" s="499"/>
      <c r="N132" s="499"/>
      <c r="O132" s="499"/>
      <c r="P132" s="499"/>
      <c r="Q132" s="499"/>
      <c r="R132" s="500">
        <v>0</v>
      </c>
    </row>
    <row r="133" spans="1:18" ht="15" x14ac:dyDescent="0.2">
      <c r="A133" s="745"/>
      <c r="B133" s="745"/>
      <c r="C133" s="748"/>
      <c r="D133" s="5" t="s">
        <v>65</v>
      </c>
      <c r="E133" s="452">
        <f t="shared" ref="E133:R133" si="60">E132*100/E131</f>
        <v>0</v>
      </c>
      <c r="F133" s="452">
        <f t="shared" si="60"/>
        <v>0</v>
      </c>
      <c r="G133" s="452" t="e">
        <f t="shared" si="60"/>
        <v>#DIV/0!</v>
      </c>
      <c r="H133" s="452" t="e">
        <f t="shared" si="60"/>
        <v>#DIV/0!</v>
      </c>
      <c r="I133" s="452" t="e">
        <f t="shared" si="60"/>
        <v>#DIV/0!</v>
      </c>
      <c r="J133" s="452" t="e">
        <f t="shared" si="60"/>
        <v>#DIV/0!</v>
      </c>
      <c r="K133" s="452" t="e">
        <f t="shared" si="60"/>
        <v>#DIV/0!</v>
      </c>
      <c r="L133" s="452" t="e">
        <f t="shared" si="60"/>
        <v>#DIV/0!</v>
      </c>
      <c r="M133" s="452" t="e">
        <f t="shared" si="60"/>
        <v>#DIV/0!</v>
      </c>
      <c r="N133" s="452" t="e">
        <f t="shared" si="60"/>
        <v>#DIV/0!</v>
      </c>
      <c r="O133" s="452" t="e">
        <f t="shared" si="60"/>
        <v>#DIV/0!</v>
      </c>
      <c r="P133" s="452" t="e">
        <f t="shared" si="60"/>
        <v>#DIV/0!</v>
      </c>
      <c r="Q133" s="452" t="e">
        <f t="shared" si="60"/>
        <v>#DIV/0!</v>
      </c>
      <c r="R133" s="453" t="e">
        <f t="shared" si="60"/>
        <v>#DIV/0!</v>
      </c>
    </row>
    <row r="134" spans="1:18" ht="15" x14ac:dyDescent="0.2">
      <c r="A134" s="745"/>
      <c r="B134" s="745"/>
      <c r="C134" s="748"/>
      <c r="D134" s="8" t="s">
        <v>66</v>
      </c>
      <c r="E134" s="451">
        <f>SUM(F134:Q134)</f>
        <v>0</v>
      </c>
      <c r="F134" s="499"/>
      <c r="G134" s="499"/>
      <c r="H134" s="499"/>
      <c r="I134" s="499"/>
      <c r="J134" s="499"/>
      <c r="K134" s="499"/>
      <c r="L134" s="499"/>
      <c r="M134" s="499"/>
      <c r="N134" s="499"/>
      <c r="O134" s="499"/>
      <c r="P134" s="499"/>
      <c r="Q134" s="499"/>
      <c r="R134" s="500"/>
    </row>
    <row r="135" spans="1:18" ht="15" x14ac:dyDescent="0.2">
      <c r="A135" s="745"/>
      <c r="B135" s="745"/>
      <c r="C135" s="748"/>
      <c r="D135" s="5" t="s">
        <v>67</v>
      </c>
      <c r="E135" s="452">
        <f t="shared" ref="E135:R135" si="61">E134*100/E131</f>
        <v>0</v>
      </c>
      <c r="F135" s="452">
        <f t="shared" si="61"/>
        <v>0</v>
      </c>
      <c r="G135" s="452" t="e">
        <f t="shared" si="61"/>
        <v>#DIV/0!</v>
      </c>
      <c r="H135" s="452" t="e">
        <f t="shared" si="61"/>
        <v>#DIV/0!</v>
      </c>
      <c r="I135" s="452" t="e">
        <f t="shared" si="61"/>
        <v>#DIV/0!</v>
      </c>
      <c r="J135" s="452" t="e">
        <f t="shared" si="61"/>
        <v>#DIV/0!</v>
      </c>
      <c r="K135" s="452" t="e">
        <f t="shared" si="61"/>
        <v>#DIV/0!</v>
      </c>
      <c r="L135" s="452" t="e">
        <f t="shared" si="61"/>
        <v>#DIV/0!</v>
      </c>
      <c r="M135" s="452" t="e">
        <f t="shared" si="61"/>
        <v>#DIV/0!</v>
      </c>
      <c r="N135" s="452" t="e">
        <f t="shared" si="61"/>
        <v>#DIV/0!</v>
      </c>
      <c r="O135" s="452" t="e">
        <f t="shared" si="61"/>
        <v>#DIV/0!</v>
      </c>
      <c r="P135" s="452" t="e">
        <f t="shared" si="61"/>
        <v>#DIV/0!</v>
      </c>
      <c r="Q135" s="452" t="e">
        <f t="shared" si="61"/>
        <v>#DIV/0!</v>
      </c>
      <c r="R135" s="453" t="e">
        <f t="shared" si="61"/>
        <v>#DIV/0!</v>
      </c>
    </row>
    <row r="136" spans="1:18" ht="15" x14ac:dyDescent="0.2">
      <c r="A136" s="745"/>
      <c r="B136" s="745"/>
      <c r="C136" s="748"/>
      <c r="D136" s="7" t="s">
        <v>68</v>
      </c>
      <c r="E136" s="451">
        <f>SUM(F136:Q136)</f>
        <v>0</v>
      </c>
      <c r="F136" s="499">
        <v>0</v>
      </c>
      <c r="G136" s="499"/>
      <c r="H136" s="499"/>
      <c r="I136" s="499"/>
      <c r="J136" s="499"/>
      <c r="K136" s="499"/>
      <c r="L136" s="499"/>
      <c r="M136" s="499"/>
      <c r="N136" s="499"/>
      <c r="O136" s="499"/>
      <c r="P136" s="499"/>
      <c r="Q136" s="499"/>
      <c r="R136" s="500"/>
    </row>
    <row r="137" spans="1:18" ht="15" x14ac:dyDescent="0.2">
      <c r="A137" s="745"/>
      <c r="B137" s="745"/>
      <c r="C137" s="748"/>
      <c r="D137" s="5" t="s">
        <v>69</v>
      </c>
      <c r="E137" s="452" t="e">
        <f t="shared" ref="E137:R137" si="62">E136*100/E134</f>
        <v>#DIV/0!</v>
      </c>
      <c r="F137" s="452" t="e">
        <f t="shared" si="62"/>
        <v>#DIV/0!</v>
      </c>
      <c r="G137" s="452" t="e">
        <f t="shared" si="62"/>
        <v>#DIV/0!</v>
      </c>
      <c r="H137" s="452" t="e">
        <f t="shared" si="62"/>
        <v>#DIV/0!</v>
      </c>
      <c r="I137" s="452" t="e">
        <f t="shared" si="62"/>
        <v>#DIV/0!</v>
      </c>
      <c r="J137" s="452" t="e">
        <f t="shared" si="62"/>
        <v>#DIV/0!</v>
      </c>
      <c r="K137" s="452" t="e">
        <f t="shared" si="62"/>
        <v>#DIV/0!</v>
      </c>
      <c r="L137" s="452" t="e">
        <f t="shared" si="62"/>
        <v>#DIV/0!</v>
      </c>
      <c r="M137" s="452" t="e">
        <f t="shared" si="62"/>
        <v>#DIV/0!</v>
      </c>
      <c r="N137" s="452" t="e">
        <f t="shared" si="62"/>
        <v>#DIV/0!</v>
      </c>
      <c r="O137" s="452" t="e">
        <f t="shared" si="62"/>
        <v>#DIV/0!</v>
      </c>
      <c r="P137" s="452" t="e">
        <f t="shared" si="62"/>
        <v>#DIV/0!</v>
      </c>
      <c r="Q137" s="452" t="e">
        <f t="shared" si="62"/>
        <v>#DIV/0!</v>
      </c>
      <c r="R137" s="453" t="e">
        <f t="shared" si="62"/>
        <v>#DIV/0!</v>
      </c>
    </row>
    <row r="138" spans="1:18" ht="15.75" thickBot="1" x14ac:dyDescent="0.25">
      <c r="A138" s="746"/>
      <c r="B138" s="746"/>
      <c r="C138" s="749"/>
      <c r="D138" s="6" t="s">
        <v>70</v>
      </c>
      <c r="E138" s="454">
        <f t="shared" ref="E138:R138" si="63">E136*100/E131</f>
        <v>0</v>
      </c>
      <c r="F138" s="454">
        <f t="shared" si="63"/>
        <v>0</v>
      </c>
      <c r="G138" s="454" t="e">
        <f t="shared" si="63"/>
        <v>#DIV/0!</v>
      </c>
      <c r="H138" s="454" t="e">
        <f t="shared" si="63"/>
        <v>#DIV/0!</v>
      </c>
      <c r="I138" s="454" t="e">
        <f t="shared" si="63"/>
        <v>#DIV/0!</v>
      </c>
      <c r="J138" s="454" t="e">
        <f t="shared" si="63"/>
        <v>#DIV/0!</v>
      </c>
      <c r="K138" s="454" t="e">
        <f t="shared" si="63"/>
        <v>#DIV/0!</v>
      </c>
      <c r="L138" s="454" t="e">
        <f t="shared" si="63"/>
        <v>#DIV/0!</v>
      </c>
      <c r="M138" s="454" t="e">
        <f t="shared" si="63"/>
        <v>#DIV/0!</v>
      </c>
      <c r="N138" s="454" t="e">
        <f t="shared" si="63"/>
        <v>#DIV/0!</v>
      </c>
      <c r="O138" s="454" t="e">
        <f t="shared" si="63"/>
        <v>#DIV/0!</v>
      </c>
      <c r="P138" s="454" t="e">
        <f t="shared" si="63"/>
        <v>#DIV/0!</v>
      </c>
      <c r="Q138" s="454" t="e">
        <f t="shared" si="63"/>
        <v>#DIV/0!</v>
      </c>
      <c r="R138" s="455" t="e">
        <f t="shared" si="63"/>
        <v>#DIV/0!</v>
      </c>
    </row>
    <row r="139" spans="1:18" ht="15" x14ac:dyDescent="0.2">
      <c r="A139" s="744">
        <v>17</v>
      </c>
      <c r="B139" s="744" t="str">
        <f>'PI. MP. Avance'!B91</f>
        <v>MP105050305</v>
      </c>
      <c r="C139" s="747" t="str">
        <f>'PI. MP. Avance'!C91</f>
        <v>Acompañar en la construcción y puesta en marcha de los hogares de acogida en los municipios de Buenaventura y Jamundí (MESA DE CONCERTACION INDIGENA).</v>
      </c>
      <c r="D139" s="4" t="s">
        <v>63</v>
      </c>
      <c r="E139" s="21">
        <f>SUM(F139:Q139)</f>
        <v>0</v>
      </c>
      <c r="F139" s="188">
        <f>IF($O$5=2016,VLOOKUP($B139,MP,24,FALSE),IF($O$5=2017,VLOOKUP($B139,MP,37,FALSE),IF($O$5=2018,VLOOKUP($B139,MP,50,FALSE),IF($O$5=2019,VLOOKUP($B139,MP,63,FALSE)," "))))</f>
        <v>0</v>
      </c>
      <c r="G139" s="188">
        <f>IF($O$5=2016,VLOOKUP($B139,MP,25,FALSE),IF($O$5=2017,VLOOKUP($B139,MP,38,FALSE),IF($O$5=2018,VLOOKUP($B139,MP,51,FALSE),IF($O$5=2019,VLOOKUP($B139,MP,64,FALSE)," "))))</f>
        <v>0</v>
      </c>
      <c r="H139" s="188">
        <f>IF($O$5=2016,VLOOKUP($B139,MP,26,FALSE),IF($O$5=2017,VLOOKUP($B139,MP,39,FALSE),IF($O$5=2018,VLOOKUP($B139,MP,52,FALSE),IF($O$5=2019,VLOOKUP($B139,MP,65,FALSE)," "))))</f>
        <v>0</v>
      </c>
      <c r="I139" s="188">
        <f>IF($O$5=2016,VLOOKUP($B139,MP,27,FALSE),IF($O$5=2017,VLOOKUP($B139,MP,40,FALSE),IF($O$5=2018,VLOOKUP($B139,MP,53,FALSE),IF($O$5=2019,VLOOKUP($B139,MP,66,FALSE)," "))))</f>
        <v>0</v>
      </c>
      <c r="J139" s="188">
        <f>IF($O$5=2016,VLOOKUP($B139,MP,28,FALSE),IF($O$5=2017,VLOOKUP($B139,MP,41,FALSE),IF($O$5=2018,VLOOKUP($B139,MP,54,FALSE),IF($O$5=2019,VLOOKUP($B139,MP,67,FALSE)," "))))</f>
        <v>0</v>
      </c>
      <c r="K139" s="188">
        <f>IF($O$5=2016,VLOOKUP($B139,MP,29,FALSE),IF($O$5=2017,VLOOKUP($B139,MP,42,FALSE),IF($O$5=2018,VLOOKUP($B139,MP,55,FALSE),IF($O$5=2019,VLOOKUP($B139,MP,68,FALSE)," "))))</f>
        <v>0</v>
      </c>
      <c r="L139" s="188">
        <f>IF($O$5=2016,VLOOKUP($B139,MP,30,FALSE),IF($O$5=2017,VLOOKUP($B139,MP,43,FALSE),IF($O$5=2018,VLOOKUP($B139,MP,56,FALSE),IF($O$5=2019,VLOOKUP($B139,MP,69,FALSE)," "))))</f>
        <v>0</v>
      </c>
      <c r="M139" s="188">
        <f>IF($O$5=2016,VLOOKUP($B139,MP,31,FALSE),IF($O$5=2017,VLOOKUP($B139,MP,44,FALSE),IF($O$5=2018,VLOOKUP($B139,MP,57,FALSE),IF($O$5=2019,VLOOKUP($B139,MP,70,FALSE)," "))))</f>
        <v>0</v>
      </c>
      <c r="N139" s="188">
        <f>IF($O$5=2016,VLOOKUP($B139,MP,32,FALSE),IF($O$5=2017,VLOOKUP($B139,MP,45,FALSE),IF($O$5=2018,VLOOKUP($B139,MP,58,FALSE),IF($O$5=2019,VLOOKUP($B139,MP,71,FALSE)," "))))</f>
        <v>0</v>
      </c>
      <c r="O139" s="188">
        <f>IF($O$5=2016,VLOOKUP($B139,MP,33,FALSE),IF($O$5=2017,VLOOKUP($B139,MP,46,FALSE),IF($O$5=2018,VLOOKUP($B139,MP,59,FALSE),IF($O$5=2019,VLOOKUP($B139,MP,72,FALSE)," "))))</f>
        <v>0</v>
      </c>
      <c r="P139" s="188">
        <f>IF($O$5=2016,VLOOKUP($B139,MP,34,FALSE),IF($O$5=2017,VLOOKUP($B139,MP,47,FALSE),IF($O$5=2018,VLOOKUP($B139,MP,60,FALSE),IF($O$5=2019,VLOOKUP($B139,MP,73,FALSE)," "))))</f>
        <v>0</v>
      </c>
      <c r="Q139" s="188">
        <f>IF($O$5=2016,VLOOKUP($B139,MP,35,FALSE),IF($O$5=2017,VLOOKUP($B139,MP,48,FALSE),IF($O$5=2018,VLOOKUP($B139,MP,61,FALSE),IF($O$5=2019,VLOOKUP($B139,MP,74,FALSE)," "))))</f>
        <v>0</v>
      </c>
      <c r="R139" s="22"/>
    </row>
    <row r="140" spans="1:18" ht="15" x14ac:dyDescent="0.2">
      <c r="A140" s="745"/>
      <c r="B140" s="745"/>
      <c r="C140" s="748"/>
      <c r="D140" s="8" t="s">
        <v>64</v>
      </c>
      <c r="E140" s="451">
        <f>SUM(F140:Q140)</f>
        <v>0</v>
      </c>
      <c r="F140" s="499">
        <v>0</v>
      </c>
      <c r="G140" s="499"/>
      <c r="H140" s="499"/>
      <c r="I140" s="499"/>
      <c r="J140" s="499"/>
      <c r="K140" s="499"/>
      <c r="L140" s="499"/>
      <c r="M140" s="499"/>
      <c r="N140" s="499"/>
      <c r="O140" s="499"/>
      <c r="P140" s="499"/>
      <c r="Q140" s="499"/>
      <c r="R140" s="500"/>
    </row>
    <row r="141" spans="1:18" ht="15" x14ac:dyDescent="0.2">
      <c r="A141" s="745"/>
      <c r="B141" s="745"/>
      <c r="C141" s="748"/>
      <c r="D141" s="5" t="s">
        <v>65</v>
      </c>
      <c r="E141" s="452" t="e">
        <f t="shared" ref="E141:R141" si="64">E140*100/E139</f>
        <v>#DIV/0!</v>
      </c>
      <c r="F141" s="452" t="e">
        <f t="shared" si="64"/>
        <v>#DIV/0!</v>
      </c>
      <c r="G141" s="452" t="e">
        <f t="shared" si="64"/>
        <v>#DIV/0!</v>
      </c>
      <c r="H141" s="452" t="e">
        <f t="shared" si="64"/>
        <v>#DIV/0!</v>
      </c>
      <c r="I141" s="452" t="e">
        <f t="shared" si="64"/>
        <v>#DIV/0!</v>
      </c>
      <c r="J141" s="452" t="e">
        <f t="shared" si="64"/>
        <v>#DIV/0!</v>
      </c>
      <c r="K141" s="452" t="e">
        <f t="shared" si="64"/>
        <v>#DIV/0!</v>
      </c>
      <c r="L141" s="452" t="e">
        <f t="shared" si="64"/>
        <v>#DIV/0!</v>
      </c>
      <c r="M141" s="452" t="e">
        <f t="shared" si="64"/>
        <v>#DIV/0!</v>
      </c>
      <c r="N141" s="452" t="e">
        <f t="shared" si="64"/>
        <v>#DIV/0!</v>
      </c>
      <c r="O141" s="452" t="e">
        <f t="shared" si="64"/>
        <v>#DIV/0!</v>
      </c>
      <c r="P141" s="452" t="e">
        <f t="shared" si="64"/>
        <v>#DIV/0!</v>
      </c>
      <c r="Q141" s="452" t="e">
        <f t="shared" si="64"/>
        <v>#DIV/0!</v>
      </c>
      <c r="R141" s="453" t="e">
        <f t="shared" si="64"/>
        <v>#DIV/0!</v>
      </c>
    </row>
    <row r="142" spans="1:18" ht="15" x14ac:dyDescent="0.2">
      <c r="A142" s="745"/>
      <c r="B142" s="745"/>
      <c r="C142" s="748"/>
      <c r="D142" s="8" t="s">
        <v>66</v>
      </c>
      <c r="E142" s="451">
        <f>SUM(F142:Q142)</f>
        <v>0</v>
      </c>
      <c r="F142" s="499">
        <v>0</v>
      </c>
      <c r="G142" s="499"/>
      <c r="H142" s="499"/>
      <c r="I142" s="499"/>
      <c r="J142" s="499"/>
      <c r="K142" s="499"/>
      <c r="L142" s="499"/>
      <c r="M142" s="499"/>
      <c r="N142" s="499"/>
      <c r="O142" s="499"/>
      <c r="P142" s="499"/>
      <c r="Q142" s="499"/>
      <c r="R142" s="500"/>
    </row>
    <row r="143" spans="1:18" ht="15" x14ac:dyDescent="0.2">
      <c r="A143" s="745"/>
      <c r="B143" s="745"/>
      <c r="C143" s="748"/>
      <c r="D143" s="5" t="s">
        <v>67</v>
      </c>
      <c r="E143" s="452" t="e">
        <f t="shared" ref="E143:R143" si="65">E142*100/E139</f>
        <v>#DIV/0!</v>
      </c>
      <c r="F143" s="452" t="e">
        <f t="shared" si="65"/>
        <v>#DIV/0!</v>
      </c>
      <c r="G143" s="452" t="e">
        <f t="shared" si="65"/>
        <v>#DIV/0!</v>
      </c>
      <c r="H143" s="452" t="e">
        <f t="shared" si="65"/>
        <v>#DIV/0!</v>
      </c>
      <c r="I143" s="452" t="e">
        <f t="shared" si="65"/>
        <v>#DIV/0!</v>
      </c>
      <c r="J143" s="452" t="e">
        <f t="shared" si="65"/>
        <v>#DIV/0!</v>
      </c>
      <c r="K143" s="452" t="e">
        <f t="shared" si="65"/>
        <v>#DIV/0!</v>
      </c>
      <c r="L143" s="452" t="e">
        <f t="shared" si="65"/>
        <v>#DIV/0!</v>
      </c>
      <c r="M143" s="452" t="e">
        <f t="shared" si="65"/>
        <v>#DIV/0!</v>
      </c>
      <c r="N143" s="452" t="e">
        <f t="shared" si="65"/>
        <v>#DIV/0!</v>
      </c>
      <c r="O143" s="452" t="e">
        <f t="shared" si="65"/>
        <v>#DIV/0!</v>
      </c>
      <c r="P143" s="452" t="e">
        <f t="shared" si="65"/>
        <v>#DIV/0!</v>
      </c>
      <c r="Q143" s="452" t="e">
        <f t="shared" si="65"/>
        <v>#DIV/0!</v>
      </c>
      <c r="R143" s="453" t="e">
        <f t="shared" si="65"/>
        <v>#DIV/0!</v>
      </c>
    </row>
    <row r="144" spans="1:18" ht="15" x14ac:dyDescent="0.2">
      <c r="A144" s="745"/>
      <c r="B144" s="745"/>
      <c r="C144" s="748"/>
      <c r="D144" s="7" t="s">
        <v>68</v>
      </c>
      <c r="E144" s="451">
        <f>SUM(F144:Q144)</f>
        <v>0</v>
      </c>
      <c r="F144" s="499">
        <v>0</v>
      </c>
      <c r="G144" s="499"/>
      <c r="H144" s="499"/>
      <c r="I144" s="499"/>
      <c r="J144" s="499"/>
      <c r="K144" s="499"/>
      <c r="L144" s="499"/>
      <c r="M144" s="499"/>
      <c r="N144" s="499"/>
      <c r="O144" s="499"/>
      <c r="P144" s="499"/>
      <c r="Q144" s="499"/>
      <c r="R144" s="500"/>
    </row>
    <row r="145" spans="1:18" ht="15" x14ac:dyDescent="0.2">
      <c r="A145" s="745"/>
      <c r="B145" s="745"/>
      <c r="C145" s="748"/>
      <c r="D145" s="5" t="s">
        <v>69</v>
      </c>
      <c r="E145" s="452" t="e">
        <f t="shared" ref="E145:R145" si="66">E144*100/E142</f>
        <v>#DIV/0!</v>
      </c>
      <c r="F145" s="452" t="e">
        <f t="shared" si="66"/>
        <v>#DIV/0!</v>
      </c>
      <c r="G145" s="452" t="e">
        <f t="shared" si="66"/>
        <v>#DIV/0!</v>
      </c>
      <c r="H145" s="452" t="e">
        <f t="shared" si="66"/>
        <v>#DIV/0!</v>
      </c>
      <c r="I145" s="452" t="e">
        <f t="shared" si="66"/>
        <v>#DIV/0!</v>
      </c>
      <c r="J145" s="452" t="e">
        <f t="shared" si="66"/>
        <v>#DIV/0!</v>
      </c>
      <c r="K145" s="452" t="e">
        <f t="shared" si="66"/>
        <v>#DIV/0!</v>
      </c>
      <c r="L145" s="452" t="e">
        <f t="shared" si="66"/>
        <v>#DIV/0!</v>
      </c>
      <c r="M145" s="452" t="e">
        <f t="shared" si="66"/>
        <v>#DIV/0!</v>
      </c>
      <c r="N145" s="452" t="e">
        <f t="shared" si="66"/>
        <v>#DIV/0!</v>
      </c>
      <c r="O145" s="452" t="e">
        <f t="shared" si="66"/>
        <v>#DIV/0!</v>
      </c>
      <c r="P145" s="452" t="e">
        <f t="shared" si="66"/>
        <v>#DIV/0!</v>
      </c>
      <c r="Q145" s="452" t="e">
        <f t="shared" si="66"/>
        <v>#DIV/0!</v>
      </c>
      <c r="R145" s="453" t="e">
        <f t="shared" si="66"/>
        <v>#DIV/0!</v>
      </c>
    </row>
    <row r="146" spans="1:18" ht="15.75" thickBot="1" x14ac:dyDescent="0.25">
      <c r="A146" s="746"/>
      <c r="B146" s="746"/>
      <c r="C146" s="749"/>
      <c r="D146" s="6" t="s">
        <v>70</v>
      </c>
      <c r="E146" s="454" t="e">
        <f t="shared" ref="E146:R146" si="67">E144*100/E139</f>
        <v>#DIV/0!</v>
      </c>
      <c r="F146" s="454" t="e">
        <f t="shared" si="67"/>
        <v>#DIV/0!</v>
      </c>
      <c r="G146" s="454" t="e">
        <f t="shared" si="67"/>
        <v>#DIV/0!</v>
      </c>
      <c r="H146" s="454" t="e">
        <f t="shared" si="67"/>
        <v>#DIV/0!</v>
      </c>
      <c r="I146" s="454" t="e">
        <f t="shared" si="67"/>
        <v>#DIV/0!</v>
      </c>
      <c r="J146" s="454" t="e">
        <f t="shared" si="67"/>
        <v>#DIV/0!</v>
      </c>
      <c r="K146" s="454" t="e">
        <f t="shared" si="67"/>
        <v>#DIV/0!</v>
      </c>
      <c r="L146" s="454" t="e">
        <f t="shared" si="67"/>
        <v>#DIV/0!</v>
      </c>
      <c r="M146" s="454" t="e">
        <f t="shared" si="67"/>
        <v>#DIV/0!</v>
      </c>
      <c r="N146" s="454" t="e">
        <f t="shared" si="67"/>
        <v>#DIV/0!</v>
      </c>
      <c r="O146" s="454" t="e">
        <f t="shared" si="67"/>
        <v>#DIV/0!</v>
      </c>
      <c r="P146" s="454" t="e">
        <f t="shared" si="67"/>
        <v>#DIV/0!</v>
      </c>
      <c r="Q146" s="454" t="e">
        <f t="shared" si="67"/>
        <v>#DIV/0!</v>
      </c>
      <c r="R146" s="455" t="e">
        <f t="shared" si="67"/>
        <v>#DIV/0!</v>
      </c>
    </row>
    <row r="147" spans="1:18" ht="15" x14ac:dyDescent="0.2">
      <c r="A147" s="744">
        <v>18</v>
      </c>
      <c r="B147" s="744" t="str">
        <f>'PI. MP. Avance'!B96</f>
        <v>MP105050604</v>
      </c>
      <c r="C147" s="747" t="str">
        <f>'PI. MP. Avance'!C96</f>
        <v xml:space="preserve"> Realizar un evento de Capacitación en Derechos a las mujeres del Valle del Cauca, específica para mujeres indígenas (MESA DE CONCERTACIÓN INDIGENA).</v>
      </c>
      <c r="D147" s="4" t="s">
        <v>63</v>
      </c>
      <c r="E147" s="21">
        <f>SUM(F147:Q147)</f>
        <v>0</v>
      </c>
      <c r="F147" s="188">
        <f>IF($O$5=2016,VLOOKUP($B147,MP,24,FALSE),IF($O$5=2017,VLOOKUP($B147,MP,37,FALSE),IF($O$5=2018,VLOOKUP($B147,MP,50,FALSE),IF($O$5=2019,VLOOKUP($B147,MP,63,FALSE)," "))))</f>
        <v>0</v>
      </c>
      <c r="G147" s="188">
        <f>IF($O$5=2016,VLOOKUP($B147,MP,25,FALSE),IF($O$5=2017,VLOOKUP($B147,MP,38,FALSE),IF($O$5=2018,VLOOKUP($B147,MP,51,FALSE),IF($O$5=2019,VLOOKUP($B147,MP,64,FALSE)," "))))</f>
        <v>0</v>
      </c>
      <c r="H147" s="188">
        <f>IF($O$5=2016,VLOOKUP($B147,MP,26,FALSE),IF($O$5=2017,VLOOKUP($B147,MP,39,FALSE),IF($O$5=2018,VLOOKUP($B147,MP,52,FALSE),IF($O$5=2019,VLOOKUP($B147,MP,65,FALSE)," "))))</f>
        <v>0</v>
      </c>
      <c r="I147" s="188">
        <f>IF($O$5=2016,VLOOKUP($B147,MP,27,FALSE),IF($O$5=2017,VLOOKUP($B147,MP,40,FALSE),IF($O$5=2018,VLOOKUP($B147,MP,53,FALSE),IF($O$5=2019,VLOOKUP($B147,MP,66,FALSE)," "))))</f>
        <v>0</v>
      </c>
      <c r="J147" s="188">
        <f>IF($O$5=2016,VLOOKUP($B147,MP,28,FALSE),IF($O$5=2017,VLOOKUP($B147,MP,41,FALSE),IF($O$5=2018,VLOOKUP($B147,MP,54,FALSE),IF($O$5=2019,VLOOKUP($B147,MP,67,FALSE)," "))))</f>
        <v>0</v>
      </c>
      <c r="K147" s="188">
        <f>IF($O$5=2016,VLOOKUP($B147,MP,29,FALSE),IF($O$5=2017,VLOOKUP($B147,MP,42,FALSE),IF($O$5=2018,VLOOKUP($B147,MP,55,FALSE),IF($O$5=2019,VLOOKUP($B147,MP,68,FALSE)," "))))</f>
        <v>0</v>
      </c>
      <c r="L147" s="188">
        <f>IF($O$5=2016,VLOOKUP($B147,MP,30,FALSE),IF($O$5=2017,VLOOKUP($B147,MP,43,FALSE),IF($O$5=2018,VLOOKUP($B147,MP,56,FALSE),IF($O$5=2019,VLOOKUP($B147,MP,69,FALSE)," "))))</f>
        <v>0</v>
      </c>
      <c r="M147" s="188">
        <f>IF($O$5=2016,VLOOKUP($B147,MP,31,FALSE),IF($O$5=2017,VLOOKUP($B147,MP,44,FALSE),IF($O$5=2018,VLOOKUP($B147,MP,57,FALSE),IF($O$5=2019,VLOOKUP($B147,MP,70,FALSE)," "))))</f>
        <v>0</v>
      </c>
      <c r="N147" s="188">
        <f>IF($O$5=2016,VLOOKUP($B147,MP,32,FALSE),IF($O$5=2017,VLOOKUP($B147,MP,45,FALSE),IF($O$5=2018,VLOOKUP($B147,MP,58,FALSE),IF($O$5=2019,VLOOKUP($B147,MP,71,FALSE)," "))))</f>
        <v>0</v>
      </c>
      <c r="O147" s="188">
        <f>IF($O$5=2016,VLOOKUP($B147,MP,33,FALSE),IF($O$5=2017,VLOOKUP($B147,MP,46,FALSE),IF($O$5=2018,VLOOKUP($B147,MP,59,FALSE),IF($O$5=2019,VLOOKUP($B147,MP,72,FALSE)," "))))</f>
        <v>0</v>
      </c>
      <c r="P147" s="188">
        <f>IF($O$5=2016,VLOOKUP($B147,MP,34,FALSE),IF($O$5=2017,VLOOKUP($B147,MP,47,FALSE),IF($O$5=2018,VLOOKUP($B147,MP,60,FALSE),IF($O$5=2019,VLOOKUP($B147,MP,73,FALSE)," "))))</f>
        <v>0</v>
      </c>
      <c r="Q147" s="188">
        <f>IF($O$5=2016,VLOOKUP($B147,MP,35,FALSE),IF($O$5=2017,VLOOKUP($B147,MP,48,FALSE),IF($O$5=2018,VLOOKUP($B147,MP,61,FALSE),IF($O$5=2019,VLOOKUP($B147,MP,74,FALSE)," "))))</f>
        <v>0</v>
      </c>
      <c r="R147" s="22"/>
    </row>
    <row r="148" spans="1:18" ht="15" x14ac:dyDescent="0.2">
      <c r="A148" s="745"/>
      <c r="B148" s="745"/>
      <c r="C148" s="748"/>
      <c r="D148" s="8" t="s">
        <v>64</v>
      </c>
      <c r="E148" s="451">
        <f>SUM(F148:Q148)</f>
        <v>50000000</v>
      </c>
      <c r="F148" s="499">
        <v>50000000</v>
      </c>
      <c r="G148" s="499"/>
      <c r="H148" s="499"/>
      <c r="I148" s="499"/>
      <c r="J148" s="499"/>
      <c r="K148" s="499"/>
      <c r="L148" s="499"/>
      <c r="M148" s="499"/>
      <c r="N148" s="499"/>
      <c r="O148" s="499"/>
      <c r="P148" s="499"/>
      <c r="Q148" s="499"/>
      <c r="R148" s="500">
        <v>0</v>
      </c>
    </row>
    <row r="149" spans="1:18" ht="15" x14ac:dyDescent="0.2">
      <c r="A149" s="745"/>
      <c r="B149" s="745"/>
      <c r="C149" s="748"/>
      <c r="D149" s="5" t="s">
        <v>65</v>
      </c>
      <c r="E149" s="452" t="e">
        <f t="shared" ref="E149:R149" si="68">E148*100/E147</f>
        <v>#DIV/0!</v>
      </c>
      <c r="F149" s="452" t="e">
        <f t="shared" si="68"/>
        <v>#DIV/0!</v>
      </c>
      <c r="G149" s="452" t="e">
        <f t="shared" si="68"/>
        <v>#DIV/0!</v>
      </c>
      <c r="H149" s="452" t="e">
        <f t="shared" si="68"/>
        <v>#DIV/0!</v>
      </c>
      <c r="I149" s="452" t="e">
        <f t="shared" si="68"/>
        <v>#DIV/0!</v>
      </c>
      <c r="J149" s="452" t="e">
        <f t="shared" si="68"/>
        <v>#DIV/0!</v>
      </c>
      <c r="K149" s="452" t="e">
        <f t="shared" si="68"/>
        <v>#DIV/0!</v>
      </c>
      <c r="L149" s="452" t="e">
        <f t="shared" si="68"/>
        <v>#DIV/0!</v>
      </c>
      <c r="M149" s="452" t="e">
        <f t="shared" si="68"/>
        <v>#DIV/0!</v>
      </c>
      <c r="N149" s="452" t="e">
        <f t="shared" si="68"/>
        <v>#DIV/0!</v>
      </c>
      <c r="O149" s="452" t="e">
        <f t="shared" si="68"/>
        <v>#DIV/0!</v>
      </c>
      <c r="P149" s="452" t="e">
        <f t="shared" si="68"/>
        <v>#DIV/0!</v>
      </c>
      <c r="Q149" s="452" t="e">
        <f t="shared" si="68"/>
        <v>#DIV/0!</v>
      </c>
      <c r="R149" s="453" t="e">
        <f t="shared" si="68"/>
        <v>#DIV/0!</v>
      </c>
    </row>
    <row r="150" spans="1:18" ht="15" x14ac:dyDescent="0.2">
      <c r="A150" s="745"/>
      <c r="B150" s="745"/>
      <c r="C150" s="748"/>
      <c r="D150" s="8" t="s">
        <v>66</v>
      </c>
      <c r="E150" s="451">
        <f>SUM(F150:Q150)</f>
        <v>0</v>
      </c>
      <c r="F150" s="499">
        <v>0</v>
      </c>
      <c r="G150" s="499"/>
      <c r="H150" s="499"/>
      <c r="I150" s="499"/>
      <c r="J150" s="499"/>
      <c r="K150" s="499"/>
      <c r="L150" s="499"/>
      <c r="M150" s="499"/>
      <c r="N150" s="499"/>
      <c r="O150" s="499"/>
      <c r="P150" s="499"/>
      <c r="Q150" s="499"/>
      <c r="R150" s="500"/>
    </row>
    <row r="151" spans="1:18" ht="15" x14ac:dyDescent="0.2">
      <c r="A151" s="745"/>
      <c r="B151" s="745"/>
      <c r="C151" s="748"/>
      <c r="D151" s="5" t="s">
        <v>67</v>
      </c>
      <c r="E151" s="452" t="e">
        <f t="shared" ref="E151:R151" si="69">E150*100/E147</f>
        <v>#DIV/0!</v>
      </c>
      <c r="F151" s="452" t="e">
        <f t="shared" si="69"/>
        <v>#DIV/0!</v>
      </c>
      <c r="G151" s="452" t="e">
        <f t="shared" si="69"/>
        <v>#DIV/0!</v>
      </c>
      <c r="H151" s="452" t="e">
        <f t="shared" si="69"/>
        <v>#DIV/0!</v>
      </c>
      <c r="I151" s="452" t="e">
        <f t="shared" si="69"/>
        <v>#DIV/0!</v>
      </c>
      <c r="J151" s="452" t="e">
        <f t="shared" si="69"/>
        <v>#DIV/0!</v>
      </c>
      <c r="K151" s="452" t="e">
        <f t="shared" si="69"/>
        <v>#DIV/0!</v>
      </c>
      <c r="L151" s="452" t="e">
        <f t="shared" si="69"/>
        <v>#DIV/0!</v>
      </c>
      <c r="M151" s="452" t="e">
        <f t="shared" si="69"/>
        <v>#DIV/0!</v>
      </c>
      <c r="N151" s="452" t="e">
        <f t="shared" si="69"/>
        <v>#DIV/0!</v>
      </c>
      <c r="O151" s="452" t="e">
        <f t="shared" si="69"/>
        <v>#DIV/0!</v>
      </c>
      <c r="P151" s="452" t="e">
        <f t="shared" si="69"/>
        <v>#DIV/0!</v>
      </c>
      <c r="Q151" s="452" t="e">
        <f t="shared" si="69"/>
        <v>#DIV/0!</v>
      </c>
      <c r="R151" s="453" t="e">
        <f t="shared" si="69"/>
        <v>#DIV/0!</v>
      </c>
    </row>
    <row r="152" spans="1:18" ht="15" x14ac:dyDescent="0.2">
      <c r="A152" s="745"/>
      <c r="B152" s="745"/>
      <c r="C152" s="748"/>
      <c r="D152" s="7" t="s">
        <v>68</v>
      </c>
      <c r="E152" s="451">
        <f>SUM(F152:Q152)</f>
        <v>0</v>
      </c>
      <c r="F152" s="499">
        <v>0</v>
      </c>
      <c r="G152" s="499"/>
      <c r="H152" s="499"/>
      <c r="I152" s="499"/>
      <c r="J152" s="499"/>
      <c r="K152" s="499"/>
      <c r="L152" s="499"/>
      <c r="M152" s="499"/>
      <c r="N152" s="499"/>
      <c r="O152" s="499"/>
      <c r="P152" s="499"/>
      <c r="Q152" s="499"/>
      <c r="R152" s="500"/>
    </row>
    <row r="153" spans="1:18" ht="15" x14ac:dyDescent="0.2">
      <c r="A153" s="745"/>
      <c r="B153" s="745"/>
      <c r="C153" s="748"/>
      <c r="D153" s="5" t="s">
        <v>69</v>
      </c>
      <c r="E153" s="452" t="e">
        <f t="shared" ref="E153:R153" si="70">E152*100/E150</f>
        <v>#DIV/0!</v>
      </c>
      <c r="F153" s="452" t="e">
        <f t="shared" si="70"/>
        <v>#DIV/0!</v>
      </c>
      <c r="G153" s="452" t="e">
        <f t="shared" si="70"/>
        <v>#DIV/0!</v>
      </c>
      <c r="H153" s="452" t="e">
        <f t="shared" si="70"/>
        <v>#DIV/0!</v>
      </c>
      <c r="I153" s="452" t="e">
        <f t="shared" si="70"/>
        <v>#DIV/0!</v>
      </c>
      <c r="J153" s="452" t="e">
        <f t="shared" si="70"/>
        <v>#DIV/0!</v>
      </c>
      <c r="K153" s="452" t="e">
        <f t="shared" si="70"/>
        <v>#DIV/0!</v>
      </c>
      <c r="L153" s="452" t="e">
        <f t="shared" si="70"/>
        <v>#DIV/0!</v>
      </c>
      <c r="M153" s="452" t="e">
        <f t="shared" si="70"/>
        <v>#DIV/0!</v>
      </c>
      <c r="N153" s="452" t="e">
        <f t="shared" si="70"/>
        <v>#DIV/0!</v>
      </c>
      <c r="O153" s="452" t="e">
        <f t="shared" si="70"/>
        <v>#DIV/0!</v>
      </c>
      <c r="P153" s="452" t="e">
        <f t="shared" si="70"/>
        <v>#DIV/0!</v>
      </c>
      <c r="Q153" s="452" t="e">
        <f t="shared" si="70"/>
        <v>#DIV/0!</v>
      </c>
      <c r="R153" s="453" t="e">
        <f t="shared" si="70"/>
        <v>#DIV/0!</v>
      </c>
    </row>
    <row r="154" spans="1:18" ht="15.75" thickBot="1" x14ac:dyDescent="0.25">
      <c r="A154" s="746"/>
      <c r="B154" s="746"/>
      <c r="C154" s="749"/>
      <c r="D154" s="6" t="s">
        <v>70</v>
      </c>
      <c r="E154" s="454" t="e">
        <f t="shared" ref="E154:R154" si="71">E152*100/E147</f>
        <v>#DIV/0!</v>
      </c>
      <c r="F154" s="454" t="e">
        <f t="shared" si="71"/>
        <v>#DIV/0!</v>
      </c>
      <c r="G154" s="454" t="e">
        <f t="shared" si="71"/>
        <v>#DIV/0!</v>
      </c>
      <c r="H154" s="454" t="e">
        <f t="shared" si="71"/>
        <v>#DIV/0!</v>
      </c>
      <c r="I154" s="454" t="e">
        <f t="shared" si="71"/>
        <v>#DIV/0!</v>
      </c>
      <c r="J154" s="454" t="e">
        <f t="shared" si="71"/>
        <v>#DIV/0!</v>
      </c>
      <c r="K154" s="454" t="e">
        <f t="shared" si="71"/>
        <v>#DIV/0!</v>
      </c>
      <c r="L154" s="454" t="e">
        <f t="shared" si="71"/>
        <v>#DIV/0!</v>
      </c>
      <c r="M154" s="454" t="e">
        <f t="shared" si="71"/>
        <v>#DIV/0!</v>
      </c>
      <c r="N154" s="454" t="e">
        <f t="shared" si="71"/>
        <v>#DIV/0!</v>
      </c>
      <c r="O154" s="454" t="e">
        <f t="shared" si="71"/>
        <v>#DIV/0!</v>
      </c>
      <c r="P154" s="454" t="e">
        <f t="shared" si="71"/>
        <v>#DIV/0!</v>
      </c>
      <c r="Q154" s="454" t="e">
        <f t="shared" si="71"/>
        <v>#DIV/0!</v>
      </c>
      <c r="R154" s="455" t="e">
        <f t="shared" si="71"/>
        <v>#DIV/0!</v>
      </c>
    </row>
    <row r="155" spans="1:18" ht="15" x14ac:dyDescent="0.2">
      <c r="A155" s="744">
        <v>19</v>
      </c>
      <c r="B155" s="744" t="str">
        <f>'PI. MP. Avance'!B101</f>
        <v>MP105050605</v>
      </c>
      <c r="C155" s="747" t="str">
        <f>'PI. MP. Avance'!C101</f>
        <v>Empoderar al 100% de mujeres seleccionadas en la identificación, formulación y ejecución del Proyectos Productivos (MESA DE CONCERTACIÓN INDIGENA).</v>
      </c>
      <c r="D155" s="4" t="s">
        <v>63</v>
      </c>
      <c r="E155" s="21">
        <f>SUM(F155:Q155)</f>
        <v>0</v>
      </c>
      <c r="F155" s="188">
        <f>IF($O$5=2016,VLOOKUP($B155,MP,24,FALSE),IF($O$5=2017,VLOOKUP($B155,MP,37,FALSE),IF($O$5=2018,VLOOKUP($B155,MP,50,FALSE),IF($O$5=2019,VLOOKUP($B155,MP,63,FALSE)," "))))</f>
        <v>0</v>
      </c>
      <c r="G155" s="188">
        <f>IF($O$5=2016,VLOOKUP($B155,MP,25,FALSE),IF($O$5=2017,VLOOKUP($B155,MP,38,FALSE),IF($O$5=2018,VLOOKUP($B155,MP,51,FALSE),IF($O$5=2019,VLOOKUP($B155,MP,64,FALSE)," "))))</f>
        <v>0</v>
      </c>
      <c r="H155" s="188">
        <f>IF($O$5=2016,VLOOKUP($B155,MP,26,FALSE),IF($O$5=2017,VLOOKUP($B155,MP,39,FALSE),IF($O$5=2018,VLOOKUP($B155,MP,52,FALSE),IF($O$5=2019,VLOOKUP($B155,MP,65,FALSE)," "))))</f>
        <v>0</v>
      </c>
      <c r="I155" s="188">
        <f>IF($O$5=2016,VLOOKUP($B155,MP,27,FALSE),IF($O$5=2017,VLOOKUP($B155,MP,40,FALSE),IF($O$5=2018,VLOOKUP($B155,MP,53,FALSE),IF($O$5=2019,VLOOKUP($B155,MP,66,FALSE)," "))))</f>
        <v>0</v>
      </c>
      <c r="J155" s="188">
        <f>IF($O$5=2016,VLOOKUP($B155,MP,28,FALSE),IF($O$5=2017,VLOOKUP($B155,MP,41,FALSE),IF($O$5=2018,VLOOKUP($B155,MP,54,FALSE),IF($O$5=2019,VLOOKUP($B155,MP,67,FALSE)," "))))</f>
        <v>0</v>
      </c>
      <c r="K155" s="188">
        <f>IF($O$5=2016,VLOOKUP($B155,MP,29,FALSE),IF($O$5=2017,VLOOKUP($B155,MP,42,FALSE),IF($O$5=2018,VLOOKUP($B155,MP,55,FALSE),IF($O$5=2019,VLOOKUP($B155,MP,68,FALSE)," "))))</f>
        <v>0</v>
      </c>
      <c r="L155" s="188">
        <f>IF($O$5=2016,VLOOKUP($B155,MP,30,FALSE),IF($O$5=2017,VLOOKUP($B155,MP,43,FALSE),IF($O$5=2018,VLOOKUP($B155,MP,56,FALSE),IF($O$5=2019,VLOOKUP($B155,MP,69,FALSE)," "))))</f>
        <v>0</v>
      </c>
      <c r="M155" s="188">
        <f>IF($O$5=2016,VLOOKUP($B155,MP,31,FALSE),IF($O$5=2017,VLOOKUP($B155,MP,44,FALSE),IF($O$5=2018,VLOOKUP($B155,MP,57,FALSE),IF($O$5=2019,VLOOKUP($B155,MP,70,FALSE)," "))))</f>
        <v>0</v>
      </c>
      <c r="N155" s="188">
        <f>IF($O$5=2016,VLOOKUP($B155,MP,32,FALSE),IF($O$5=2017,VLOOKUP($B155,MP,45,FALSE),IF($O$5=2018,VLOOKUP($B155,MP,58,FALSE),IF($O$5=2019,VLOOKUP($B155,MP,71,FALSE)," "))))</f>
        <v>0</v>
      </c>
      <c r="O155" s="188">
        <f>IF($O$5=2016,VLOOKUP($B155,MP,33,FALSE),IF($O$5=2017,VLOOKUP($B155,MP,46,FALSE),IF($O$5=2018,VLOOKUP($B155,MP,59,FALSE),IF($O$5=2019,VLOOKUP($B155,MP,72,FALSE)," "))))</f>
        <v>0</v>
      </c>
      <c r="P155" s="188">
        <f>IF($O$5=2016,VLOOKUP($B155,MP,34,FALSE),IF($O$5=2017,VLOOKUP($B155,MP,47,FALSE),IF($O$5=2018,VLOOKUP($B155,MP,60,FALSE),IF($O$5=2019,VLOOKUP($B155,MP,73,FALSE)," "))))</f>
        <v>0</v>
      </c>
      <c r="Q155" s="188">
        <f>IF($O$5=2016,VLOOKUP($B155,MP,35,FALSE),IF($O$5=2017,VLOOKUP($B155,MP,48,FALSE),IF($O$5=2018,VLOOKUP($B155,MP,61,FALSE),IF($O$5=2019,VLOOKUP($B155,MP,74,FALSE)," "))))</f>
        <v>0</v>
      </c>
      <c r="R155" s="22"/>
    </row>
    <row r="156" spans="1:18" ht="15" x14ac:dyDescent="0.2">
      <c r="A156" s="745"/>
      <c r="B156" s="745"/>
      <c r="C156" s="748"/>
      <c r="D156" s="8" t="s">
        <v>64</v>
      </c>
      <c r="E156" s="451">
        <f>SUM(F156:Q156)</f>
        <v>100000000</v>
      </c>
      <c r="F156" s="499">
        <v>100000000</v>
      </c>
      <c r="G156" s="499"/>
      <c r="H156" s="499"/>
      <c r="I156" s="499"/>
      <c r="J156" s="499"/>
      <c r="K156" s="499"/>
      <c r="L156" s="499"/>
      <c r="M156" s="499"/>
      <c r="N156" s="499"/>
      <c r="O156" s="499"/>
      <c r="P156" s="499"/>
      <c r="Q156" s="499"/>
      <c r="R156" s="500"/>
    </row>
    <row r="157" spans="1:18" ht="15" x14ac:dyDescent="0.2">
      <c r="A157" s="745"/>
      <c r="B157" s="745"/>
      <c r="C157" s="748"/>
      <c r="D157" s="5" t="s">
        <v>65</v>
      </c>
      <c r="E157" s="452" t="e">
        <f t="shared" ref="E157:R157" si="72">E156*100/E155</f>
        <v>#DIV/0!</v>
      </c>
      <c r="F157" s="452" t="e">
        <f t="shared" si="72"/>
        <v>#DIV/0!</v>
      </c>
      <c r="G157" s="452" t="e">
        <f t="shared" si="72"/>
        <v>#DIV/0!</v>
      </c>
      <c r="H157" s="452" t="e">
        <f t="shared" si="72"/>
        <v>#DIV/0!</v>
      </c>
      <c r="I157" s="452" t="e">
        <f t="shared" si="72"/>
        <v>#DIV/0!</v>
      </c>
      <c r="J157" s="452" t="e">
        <f t="shared" si="72"/>
        <v>#DIV/0!</v>
      </c>
      <c r="K157" s="452" t="e">
        <f t="shared" si="72"/>
        <v>#DIV/0!</v>
      </c>
      <c r="L157" s="452" t="e">
        <f t="shared" si="72"/>
        <v>#DIV/0!</v>
      </c>
      <c r="M157" s="452" t="e">
        <f t="shared" si="72"/>
        <v>#DIV/0!</v>
      </c>
      <c r="N157" s="452" t="e">
        <f t="shared" si="72"/>
        <v>#DIV/0!</v>
      </c>
      <c r="O157" s="452" t="e">
        <f t="shared" si="72"/>
        <v>#DIV/0!</v>
      </c>
      <c r="P157" s="452" t="e">
        <f t="shared" si="72"/>
        <v>#DIV/0!</v>
      </c>
      <c r="Q157" s="452" t="e">
        <f t="shared" si="72"/>
        <v>#DIV/0!</v>
      </c>
      <c r="R157" s="453" t="e">
        <f t="shared" si="72"/>
        <v>#DIV/0!</v>
      </c>
    </row>
    <row r="158" spans="1:18" ht="15" x14ac:dyDescent="0.2">
      <c r="A158" s="745"/>
      <c r="B158" s="745"/>
      <c r="C158" s="748"/>
      <c r="D158" s="8" t="s">
        <v>66</v>
      </c>
      <c r="E158" s="451">
        <f>SUM(F158:Q158)</f>
        <v>0</v>
      </c>
      <c r="F158" s="499">
        <v>0</v>
      </c>
      <c r="G158" s="499"/>
      <c r="H158" s="499"/>
      <c r="I158" s="499"/>
      <c r="J158" s="499"/>
      <c r="K158" s="499"/>
      <c r="L158" s="499"/>
      <c r="M158" s="499"/>
      <c r="N158" s="499"/>
      <c r="O158" s="499"/>
      <c r="P158" s="499"/>
      <c r="Q158" s="499"/>
      <c r="R158" s="500"/>
    </row>
    <row r="159" spans="1:18" ht="15" x14ac:dyDescent="0.2">
      <c r="A159" s="745"/>
      <c r="B159" s="745"/>
      <c r="C159" s="748"/>
      <c r="D159" s="5" t="s">
        <v>67</v>
      </c>
      <c r="E159" s="452" t="e">
        <f t="shared" ref="E159:R159" si="73">E158*100/E155</f>
        <v>#DIV/0!</v>
      </c>
      <c r="F159" s="452" t="e">
        <f t="shared" si="73"/>
        <v>#DIV/0!</v>
      </c>
      <c r="G159" s="452" t="e">
        <f t="shared" si="73"/>
        <v>#DIV/0!</v>
      </c>
      <c r="H159" s="452" t="e">
        <f t="shared" si="73"/>
        <v>#DIV/0!</v>
      </c>
      <c r="I159" s="452" t="e">
        <f t="shared" si="73"/>
        <v>#DIV/0!</v>
      </c>
      <c r="J159" s="452" t="e">
        <f t="shared" si="73"/>
        <v>#DIV/0!</v>
      </c>
      <c r="K159" s="452" t="e">
        <f t="shared" si="73"/>
        <v>#DIV/0!</v>
      </c>
      <c r="L159" s="452" t="e">
        <f t="shared" si="73"/>
        <v>#DIV/0!</v>
      </c>
      <c r="M159" s="452" t="e">
        <f t="shared" si="73"/>
        <v>#DIV/0!</v>
      </c>
      <c r="N159" s="452" t="e">
        <f t="shared" si="73"/>
        <v>#DIV/0!</v>
      </c>
      <c r="O159" s="452" t="e">
        <f t="shared" si="73"/>
        <v>#DIV/0!</v>
      </c>
      <c r="P159" s="452" t="e">
        <f t="shared" si="73"/>
        <v>#DIV/0!</v>
      </c>
      <c r="Q159" s="452" t="e">
        <f t="shared" si="73"/>
        <v>#DIV/0!</v>
      </c>
      <c r="R159" s="453" t="e">
        <f t="shared" si="73"/>
        <v>#DIV/0!</v>
      </c>
    </row>
    <row r="160" spans="1:18" ht="15" x14ac:dyDescent="0.2">
      <c r="A160" s="745"/>
      <c r="B160" s="745"/>
      <c r="C160" s="748"/>
      <c r="D160" s="7" t="s">
        <v>68</v>
      </c>
      <c r="E160" s="451">
        <f>SUM(F160:Q160)</f>
        <v>0</v>
      </c>
      <c r="F160" s="499">
        <v>0</v>
      </c>
      <c r="G160" s="499"/>
      <c r="H160" s="499"/>
      <c r="I160" s="499"/>
      <c r="J160" s="499"/>
      <c r="K160" s="499"/>
      <c r="L160" s="499"/>
      <c r="M160" s="499"/>
      <c r="N160" s="499"/>
      <c r="O160" s="499"/>
      <c r="P160" s="499"/>
      <c r="Q160" s="499"/>
      <c r="R160" s="500"/>
    </row>
    <row r="161" spans="1:18" ht="15" x14ac:dyDescent="0.2">
      <c r="A161" s="745"/>
      <c r="B161" s="745"/>
      <c r="C161" s="748"/>
      <c r="D161" s="5" t="s">
        <v>69</v>
      </c>
      <c r="E161" s="452" t="e">
        <f t="shared" ref="E161:R161" si="74">E160*100/E158</f>
        <v>#DIV/0!</v>
      </c>
      <c r="F161" s="452" t="e">
        <f t="shared" si="74"/>
        <v>#DIV/0!</v>
      </c>
      <c r="G161" s="452" t="e">
        <f t="shared" si="74"/>
        <v>#DIV/0!</v>
      </c>
      <c r="H161" s="452" t="e">
        <f t="shared" si="74"/>
        <v>#DIV/0!</v>
      </c>
      <c r="I161" s="452" t="e">
        <f t="shared" si="74"/>
        <v>#DIV/0!</v>
      </c>
      <c r="J161" s="452" t="e">
        <f t="shared" si="74"/>
        <v>#DIV/0!</v>
      </c>
      <c r="K161" s="452" t="e">
        <f t="shared" si="74"/>
        <v>#DIV/0!</v>
      </c>
      <c r="L161" s="452" t="e">
        <f t="shared" si="74"/>
        <v>#DIV/0!</v>
      </c>
      <c r="M161" s="452" t="e">
        <f t="shared" si="74"/>
        <v>#DIV/0!</v>
      </c>
      <c r="N161" s="452" t="e">
        <f t="shared" si="74"/>
        <v>#DIV/0!</v>
      </c>
      <c r="O161" s="452" t="e">
        <f t="shared" si="74"/>
        <v>#DIV/0!</v>
      </c>
      <c r="P161" s="452" t="e">
        <f t="shared" si="74"/>
        <v>#DIV/0!</v>
      </c>
      <c r="Q161" s="452" t="e">
        <f t="shared" si="74"/>
        <v>#DIV/0!</v>
      </c>
      <c r="R161" s="453" t="e">
        <f t="shared" si="74"/>
        <v>#DIV/0!</v>
      </c>
    </row>
    <row r="162" spans="1:18" ht="15.75" thickBot="1" x14ac:dyDescent="0.25">
      <c r="A162" s="746"/>
      <c r="B162" s="746"/>
      <c r="C162" s="749"/>
      <c r="D162" s="6" t="s">
        <v>70</v>
      </c>
      <c r="E162" s="454" t="e">
        <f t="shared" ref="E162:R162" si="75">E160*100/E155</f>
        <v>#DIV/0!</v>
      </c>
      <c r="F162" s="454" t="e">
        <f t="shared" si="75"/>
        <v>#DIV/0!</v>
      </c>
      <c r="G162" s="454" t="e">
        <f t="shared" si="75"/>
        <v>#DIV/0!</v>
      </c>
      <c r="H162" s="454" t="e">
        <f t="shared" si="75"/>
        <v>#DIV/0!</v>
      </c>
      <c r="I162" s="454" t="e">
        <f t="shared" si="75"/>
        <v>#DIV/0!</v>
      </c>
      <c r="J162" s="454" t="e">
        <f t="shared" si="75"/>
        <v>#DIV/0!</v>
      </c>
      <c r="K162" s="454" t="e">
        <f t="shared" si="75"/>
        <v>#DIV/0!</v>
      </c>
      <c r="L162" s="454" t="e">
        <f t="shared" si="75"/>
        <v>#DIV/0!</v>
      </c>
      <c r="M162" s="454" t="e">
        <f t="shared" si="75"/>
        <v>#DIV/0!</v>
      </c>
      <c r="N162" s="454" t="e">
        <f t="shared" si="75"/>
        <v>#DIV/0!</v>
      </c>
      <c r="O162" s="454" t="e">
        <f t="shared" si="75"/>
        <v>#DIV/0!</v>
      </c>
      <c r="P162" s="454" t="e">
        <f t="shared" si="75"/>
        <v>#DIV/0!</v>
      </c>
      <c r="Q162" s="454" t="e">
        <f t="shared" si="75"/>
        <v>#DIV/0!</v>
      </c>
      <c r="R162" s="455" t="e">
        <f t="shared" si="75"/>
        <v>#DIV/0!</v>
      </c>
    </row>
    <row r="163" spans="1:18" ht="15" x14ac:dyDescent="0.2">
      <c r="A163" s="744">
        <v>20</v>
      </c>
      <c r="B163" s="744" t="str">
        <f>'PI. MP. Avance'!B106</f>
        <v>MP105050606</v>
      </c>
      <c r="C163" s="747" t="str">
        <f>'PI. MP. Avance'!C106</f>
        <v>Socializar la Política Pública de Mujer al 100% de los municipios del Valle del Cauca (MESA CONCERTACION INDIGENA).</v>
      </c>
      <c r="D163" s="4" t="s">
        <v>63</v>
      </c>
      <c r="E163" s="21">
        <f>SUM(F163:Q163)</f>
        <v>0</v>
      </c>
      <c r="F163" s="188">
        <f>IF($O$5=2016,VLOOKUP($B163,MP,24,FALSE),IF($O$5=2017,VLOOKUP($B163,MP,37,FALSE),IF($O$5=2018,VLOOKUP($B163,MP,50,FALSE),IF($O$5=2019,VLOOKUP($B163,MP,63,FALSE)," "))))</f>
        <v>0</v>
      </c>
      <c r="G163" s="188">
        <f>IF($O$5=2016,VLOOKUP($B163,MP,25,FALSE),IF($O$5=2017,VLOOKUP($B163,MP,38,FALSE),IF($O$5=2018,VLOOKUP($B163,MP,51,FALSE),IF($O$5=2019,VLOOKUP($B163,MP,64,FALSE)," "))))</f>
        <v>0</v>
      </c>
      <c r="H163" s="188">
        <f>IF($O$5=2016,VLOOKUP($B163,MP,26,FALSE),IF($O$5=2017,VLOOKUP($B163,MP,39,FALSE),IF($O$5=2018,VLOOKUP($B163,MP,52,FALSE),IF($O$5=2019,VLOOKUP($B163,MP,65,FALSE)," "))))</f>
        <v>0</v>
      </c>
      <c r="I163" s="188">
        <f>IF($O$5=2016,VLOOKUP($B163,MP,27,FALSE),IF($O$5=2017,VLOOKUP($B163,MP,40,FALSE),IF($O$5=2018,VLOOKUP($B163,MP,53,FALSE),IF($O$5=2019,VLOOKUP($B163,MP,66,FALSE)," "))))</f>
        <v>0</v>
      </c>
      <c r="J163" s="188">
        <f>IF($O$5=2016,VLOOKUP($B163,MP,28,FALSE),IF($O$5=2017,VLOOKUP($B163,MP,41,FALSE),IF($O$5=2018,VLOOKUP($B163,MP,54,FALSE),IF($O$5=2019,VLOOKUP($B163,MP,67,FALSE)," "))))</f>
        <v>0</v>
      </c>
      <c r="K163" s="188">
        <f>IF($O$5=2016,VLOOKUP($B163,MP,29,FALSE),IF($O$5=2017,VLOOKUP($B163,MP,42,FALSE),IF($O$5=2018,VLOOKUP($B163,MP,55,FALSE),IF($O$5=2019,VLOOKUP($B163,MP,68,FALSE)," "))))</f>
        <v>0</v>
      </c>
      <c r="L163" s="188">
        <f>IF($O$5=2016,VLOOKUP($B163,MP,30,FALSE),IF($O$5=2017,VLOOKUP($B163,MP,43,FALSE),IF($O$5=2018,VLOOKUP($B163,MP,56,FALSE),IF($O$5=2019,VLOOKUP($B163,MP,69,FALSE)," "))))</f>
        <v>0</v>
      </c>
      <c r="M163" s="188">
        <f>IF($O$5=2016,VLOOKUP($B163,MP,31,FALSE),IF($O$5=2017,VLOOKUP($B163,MP,44,FALSE),IF($O$5=2018,VLOOKUP($B163,MP,57,FALSE),IF($O$5=2019,VLOOKUP($B163,MP,70,FALSE)," "))))</f>
        <v>0</v>
      </c>
      <c r="N163" s="188">
        <f>IF($O$5=2016,VLOOKUP($B163,MP,32,FALSE),IF($O$5=2017,VLOOKUP($B163,MP,45,FALSE),IF($O$5=2018,VLOOKUP($B163,MP,58,FALSE),IF($O$5=2019,VLOOKUP($B163,MP,71,FALSE)," "))))</f>
        <v>0</v>
      </c>
      <c r="O163" s="188">
        <f>IF($O$5=2016,VLOOKUP($B163,MP,33,FALSE),IF($O$5=2017,VLOOKUP($B163,MP,46,FALSE),IF($O$5=2018,VLOOKUP($B163,MP,59,FALSE),IF($O$5=2019,VLOOKUP($B163,MP,72,FALSE)," "))))</f>
        <v>0</v>
      </c>
      <c r="P163" s="188">
        <f>IF($O$5=2016,VLOOKUP($B163,MP,34,FALSE),IF($O$5=2017,VLOOKUP($B163,MP,47,FALSE),IF($O$5=2018,VLOOKUP($B163,MP,60,FALSE),IF($O$5=2019,VLOOKUP($B163,MP,73,FALSE)," "))))</f>
        <v>0</v>
      </c>
      <c r="Q163" s="188">
        <f>IF($O$5=2016,VLOOKUP($B163,MP,35,FALSE),IF($O$5=2017,VLOOKUP($B163,MP,48,FALSE),IF($O$5=2018,VLOOKUP($B163,MP,61,FALSE),IF($O$5=2019,VLOOKUP($B163,MP,74,FALSE)," "))))</f>
        <v>0</v>
      </c>
      <c r="R163" s="22"/>
    </row>
    <row r="164" spans="1:18" ht="15" x14ac:dyDescent="0.2">
      <c r="A164" s="745"/>
      <c r="B164" s="745"/>
      <c r="C164" s="748"/>
      <c r="D164" s="8" t="s">
        <v>64</v>
      </c>
      <c r="E164" s="451">
        <f>SUM(F164:Q164)</f>
        <v>0</v>
      </c>
      <c r="F164" s="499">
        <v>0</v>
      </c>
      <c r="G164" s="499"/>
      <c r="H164" s="499"/>
      <c r="I164" s="499"/>
      <c r="J164" s="499"/>
      <c r="K164" s="499"/>
      <c r="L164" s="499"/>
      <c r="M164" s="499"/>
      <c r="N164" s="499"/>
      <c r="O164" s="499"/>
      <c r="P164" s="499"/>
      <c r="Q164" s="499"/>
      <c r="R164" s="500">
        <v>0</v>
      </c>
    </row>
    <row r="165" spans="1:18" ht="15" x14ac:dyDescent="0.2">
      <c r="A165" s="745"/>
      <c r="B165" s="745"/>
      <c r="C165" s="748"/>
      <c r="D165" s="5" t="s">
        <v>65</v>
      </c>
      <c r="E165" s="452" t="e">
        <f t="shared" ref="E165:R165" si="76">E164*100/E163</f>
        <v>#DIV/0!</v>
      </c>
      <c r="F165" s="452" t="e">
        <f t="shared" si="76"/>
        <v>#DIV/0!</v>
      </c>
      <c r="G165" s="452" t="e">
        <f t="shared" si="76"/>
        <v>#DIV/0!</v>
      </c>
      <c r="H165" s="452" t="e">
        <f t="shared" si="76"/>
        <v>#DIV/0!</v>
      </c>
      <c r="I165" s="452" t="e">
        <f t="shared" si="76"/>
        <v>#DIV/0!</v>
      </c>
      <c r="J165" s="452" t="e">
        <f t="shared" si="76"/>
        <v>#DIV/0!</v>
      </c>
      <c r="K165" s="452" t="e">
        <f t="shared" si="76"/>
        <v>#DIV/0!</v>
      </c>
      <c r="L165" s="452" t="e">
        <f t="shared" si="76"/>
        <v>#DIV/0!</v>
      </c>
      <c r="M165" s="452" t="e">
        <f t="shared" si="76"/>
        <v>#DIV/0!</v>
      </c>
      <c r="N165" s="452" t="e">
        <f t="shared" si="76"/>
        <v>#DIV/0!</v>
      </c>
      <c r="O165" s="452" t="e">
        <f t="shared" si="76"/>
        <v>#DIV/0!</v>
      </c>
      <c r="P165" s="452" t="e">
        <f t="shared" si="76"/>
        <v>#DIV/0!</v>
      </c>
      <c r="Q165" s="452" t="e">
        <f t="shared" si="76"/>
        <v>#DIV/0!</v>
      </c>
      <c r="R165" s="453" t="e">
        <f t="shared" si="76"/>
        <v>#DIV/0!</v>
      </c>
    </row>
    <row r="166" spans="1:18" ht="15" x14ac:dyDescent="0.2">
      <c r="A166" s="745"/>
      <c r="B166" s="745"/>
      <c r="C166" s="748"/>
      <c r="D166" s="8" t="s">
        <v>66</v>
      </c>
      <c r="E166" s="451">
        <f>SUM(F166:Q166)</f>
        <v>0</v>
      </c>
      <c r="F166" s="499">
        <v>0</v>
      </c>
      <c r="G166" s="499"/>
      <c r="H166" s="499"/>
      <c r="I166" s="499"/>
      <c r="J166" s="499"/>
      <c r="K166" s="499"/>
      <c r="L166" s="499"/>
      <c r="M166" s="499"/>
      <c r="N166" s="499"/>
      <c r="O166" s="499"/>
      <c r="P166" s="499"/>
      <c r="Q166" s="499"/>
      <c r="R166" s="500"/>
    </row>
    <row r="167" spans="1:18" ht="15" x14ac:dyDescent="0.2">
      <c r="A167" s="745"/>
      <c r="B167" s="745"/>
      <c r="C167" s="748"/>
      <c r="D167" s="5" t="s">
        <v>67</v>
      </c>
      <c r="E167" s="452" t="e">
        <f t="shared" ref="E167:R167" si="77">E166*100/E163</f>
        <v>#DIV/0!</v>
      </c>
      <c r="F167" s="452" t="e">
        <f t="shared" si="77"/>
        <v>#DIV/0!</v>
      </c>
      <c r="G167" s="452" t="e">
        <f t="shared" si="77"/>
        <v>#DIV/0!</v>
      </c>
      <c r="H167" s="452" t="e">
        <f t="shared" si="77"/>
        <v>#DIV/0!</v>
      </c>
      <c r="I167" s="452" t="e">
        <f t="shared" si="77"/>
        <v>#DIV/0!</v>
      </c>
      <c r="J167" s="452" t="e">
        <f t="shared" si="77"/>
        <v>#DIV/0!</v>
      </c>
      <c r="K167" s="452" t="e">
        <f t="shared" si="77"/>
        <v>#DIV/0!</v>
      </c>
      <c r="L167" s="452" t="e">
        <f t="shared" si="77"/>
        <v>#DIV/0!</v>
      </c>
      <c r="M167" s="452" t="e">
        <f t="shared" si="77"/>
        <v>#DIV/0!</v>
      </c>
      <c r="N167" s="452" t="e">
        <f t="shared" si="77"/>
        <v>#DIV/0!</v>
      </c>
      <c r="O167" s="452" t="e">
        <f t="shared" si="77"/>
        <v>#DIV/0!</v>
      </c>
      <c r="P167" s="452" t="e">
        <f t="shared" si="77"/>
        <v>#DIV/0!</v>
      </c>
      <c r="Q167" s="452" t="e">
        <f t="shared" si="77"/>
        <v>#DIV/0!</v>
      </c>
      <c r="R167" s="453" t="e">
        <f t="shared" si="77"/>
        <v>#DIV/0!</v>
      </c>
    </row>
    <row r="168" spans="1:18" ht="15" x14ac:dyDescent="0.2">
      <c r="A168" s="745"/>
      <c r="B168" s="745"/>
      <c r="C168" s="748"/>
      <c r="D168" s="7" t="s">
        <v>68</v>
      </c>
      <c r="E168" s="451">
        <f>SUM(F168:Q168)</f>
        <v>0</v>
      </c>
      <c r="F168" s="499">
        <v>0</v>
      </c>
      <c r="G168" s="499"/>
      <c r="H168" s="499"/>
      <c r="I168" s="499"/>
      <c r="J168" s="499"/>
      <c r="K168" s="499"/>
      <c r="L168" s="499"/>
      <c r="M168" s="499"/>
      <c r="N168" s="499"/>
      <c r="O168" s="499"/>
      <c r="P168" s="499"/>
      <c r="Q168" s="499"/>
      <c r="R168" s="500"/>
    </row>
    <row r="169" spans="1:18" ht="15" x14ac:dyDescent="0.2">
      <c r="A169" s="745"/>
      <c r="B169" s="745"/>
      <c r="C169" s="748"/>
      <c r="D169" s="5" t="s">
        <v>69</v>
      </c>
      <c r="E169" s="452" t="e">
        <f t="shared" ref="E169:R169" si="78">E168*100/E166</f>
        <v>#DIV/0!</v>
      </c>
      <c r="F169" s="452" t="e">
        <f t="shared" si="78"/>
        <v>#DIV/0!</v>
      </c>
      <c r="G169" s="452" t="e">
        <f t="shared" si="78"/>
        <v>#DIV/0!</v>
      </c>
      <c r="H169" s="452" t="e">
        <f t="shared" si="78"/>
        <v>#DIV/0!</v>
      </c>
      <c r="I169" s="452" t="e">
        <f t="shared" si="78"/>
        <v>#DIV/0!</v>
      </c>
      <c r="J169" s="452" t="e">
        <f t="shared" si="78"/>
        <v>#DIV/0!</v>
      </c>
      <c r="K169" s="452" t="e">
        <f t="shared" si="78"/>
        <v>#DIV/0!</v>
      </c>
      <c r="L169" s="452" t="e">
        <f t="shared" si="78"/>
        <v>#DIV/0!</v>
      </c>
      <c r="M169" s="452" t="e">
        <f t="shared" si="78"/>
        <v>#DIV/0!</v>
      </c>
      <c r="N169" s="452" t="e">
        <f t="shared" si="78"/>
        <v>#DIV/0!</v>
      </c>
      <c r="O169" s="452" t="e">
        <f t="shared" si="78"/>
        <v>#DIV/0!</v>
      </c>
      <c r="P169" s="452" t="e">
        <f t="shared" si="78"/>
        <v>#DIV/0!</v>
      </c>
      <c r="Q169" s="452" t="e">
        <f t="shared" si="78"/>
        <v>#DIV/0!</v>
      </c>
      <c r="R169" s="453" t="e">
        <f t="shared" si="78"/>
        <v>#DIV/0!</v>
      </c>
    </row>
    <row r="170" spans="1:18" ht="15.75" thickBot="1" x14ac:dyDescent="0.25">
      <c r="A170" s="746"/>
      <c r="B170" s="746"/>
      <c r="C170" s="749"/>
      <c r="D170" s="6" t="s">
        <v>70</v>
      </c>
      <c r="E170" s="454" t="e">
        <f t="shared" ref="E170:R170" si="79">E168*100/E163</f>
        <v>#DIV/0!</v>
      </c>
      <c r="F170" s="454" t="e">
        <f t="shared" si="79"/>
        <v>#DIV/0!</v>
      </c>
      <c r="G170" s="454" t="e">
        <f t="shared" si="79"/>
        <v>#DIV/0!</v>
      </c>
      <c r="H170" s="454" t="e">
        <f t="shared" si="79"/>
        <v>#DIV/0!</v>
      </c>
      <c r="I170" s="454" t="e">
        <f t="shared" si="79"/>
        <v>#DIV/0!</v>
      </c>
      <c r="J170" s="454" t="e">
        <f t="shared" si="79"/>
        <v>#DIV/0!</v>
      </c>
      <c r="K170" s="454" t="e">
        <f t="shared" si="79"/>
        <v>#DIV/0!</v>
      </c>
      <c r="L170" s="454" t="e">
        <f t="shared" si="79"/>
        <v>#DIV/0!</v>
      </c>
      <c r="M170" s="454" t="e">
        <f t="shared" si="79"/>
        <v>#DIV/0!</v>
      </c>
      <c r="N170" s="454" t="e">
        <f t="shared" si="79"/>
        <v>#DIV/0!</v>
      </c>
      <c r="O170" s="454" t="e">
        <f t="shared" si="79"/>
        <v>#DIV/0!</v>
      </c>
      <c r="P170" s="454" t="e">
        <f t="shared" si="79"/>
        <v>#DIV/0!</v>
      </c>
      <c r="Q170" s="454" t="e">
        <f t="shared" si="79"/>
        <v>#DIV/0!</v>
      </c>
      <c r="R170" s="455" t="e">
        <f t="shared" si="79"/>
        <v>#DIV/0!</v>
      </c>
    </row>
    <row r="171" spans="1:18" ht="15" x14ac:dyDescent="0.2">
      <c r="A171" s="744">
        <v>21</v>
      </c>
      <c r="B171" s="744" t="str">
        <f>'PI. MP. Avance'!B111</f>
        <v>MP105050607</v>
      </c>
      <c r="C171" s="747" t="str">
        <f>'PI. MP. Avance'!C111</f>
        <v>Conformar Red de mujeres indígenas para ser protagonistas de paz.</v>
      </c>
      <c r="D171" s="4" t="s">
        <v>63</v>
      </c>
      <c r="E171" s="21">
        <f>SUM(F171:Q171)</f>
        <v>0</v>
      </c>
      <c r="F171" s="188">
        <f>IF($O$5=2016,VLOOKUP($B171,MP,24,FALSE),IF($O$5=2017,VLOOKUP($B171,MP,37,FALSE),IF($O$5=2018,VLOOKUP($B171,MP,50,FALSE),IF($O$5=2019,VLOOKUP($B171,MP,63,FALSE)," "))))</f>
        <v>0</v>
      </c>
      <c r="G171" s="188">
        <f>IF($O$5=2016,VLOOKUP($B171,MP,25,FALSE),IF($O$5=2017,VLOOKUP($B171,MP,38,FALSE),IF($O$5=2018,VLOOKUP($B171,MP,51,FALSE),IF($O$5=2019,VLOOKUP($B171,MP,64,FALSE)," "))))</f>
        <v>0</v>
      </c>
      <c r="H171" s="188">
        <f>IF($O$5=2016,VLOOKUP($B171,MP,26,FALSE),IF($O$5=2017,VLOOKUP($B171,MP,39,FALSE),IF($O$5=2018,VLOOKUP($B171,MP,52,FALSE),IF($O$5=2019,VLOOKUP($B171,MP,65,FALSE)," "))))</f>
        <v>0</v>
      </c>
      <c r="I171" s="188">
        <f>IF($O$5=2016,VLOOKUP($B171,MP,27,FALSE),IF($O$5=2017,VLOOKUP($B171,MP,40,FALSE),IF($O$5=2018,VLOOKUP($B171,MP,53,FALSE),IF($O$5=2019,VLOOKUP($B171,MP,66,FALSE)," "))))</f>
        <v>0</v>
      </c>
      <c r="J171" s="188">
        <f>IF($O$5=2016,VLOOKUP($B171,MP,28,FALSE),IF($O$5=2017,VLOOKUP($B171,MP,41,FALSE),IF($O$5=2018,VLOOKUP($B171,MP,54,FALSE),IF($O$5=2019,VLOOKUP($B171,MP,67,FALSE)," "))))</f>
        <v>0</v>
      </c>
      <c r="K171" s="188">
        <f>IF($O$5=2016,VLOOKUP($B171,MP,29,FALSE),IF($O$5=2017,VLOOKUP($B171,MP,42,FALSE),IF($O$5=2018,VLOOKUP($B171,MP,55,FALSE),IF($O$5=2019,VLOOKUP($B171,MP,68,FALSE)," "))))</f>
        <v>0</v>
      </c>
      <c r="L171" s="188">
        <f>IF($O$5=2016,VLOOKUP($B171,MP,30,FALSE),IF($O$5=2017,VLOOKUP($B171,MP,43,FALSE),IF($O$5=2018,VLOOKUP($B171,MP,56,FALSE),IF($O$5=2019,VLOOKUP($B171,MP,69,FALSE)," "))))</f>
        <v>0</v>
      </c>
      <c r="M171" s="188">
        <f>IF($O$5=2016,VLOOKUP($B171,MP,31,FALSE),IF($O$5=2017,VLOOKUP($B171,MP,44,FALSE),IF($O$5=2018,VLOOKUP($B171,MP,57,FALSE),IF($O$5=2019,VLOOKUP($B171,MP,70,FALSE)," "))))</f>
        <v>0</v>
      </c>
      <c r="N171" s="188">
        <f>IF($O$5=2016,VLOOKUP($B171,MP,32,FALSE),IF($O$5=2017,VLOOKUP($B171,MP,45,FALSE),IF($O$5=2018,VLOOKUP($B171,MP,58,FALSE),IF($O$5=2019,VLOOKUP($B171,MP,71,FALSE)," "))))</f>
        <v>0</v>
      </c>
      <c r="O171" s="188">
        <f>IF($O$5=2016,VLOOKUP($B171,MP,33,FALSE),IF($O$5=2017,VLOOKUP($B171,MP,46,FALSE),IF($O$5=2018,VLOOKUP($B171,MP,59,FALSE),IF($O$5=2019,VLOOKUP($B171,MP,72,FALSE)," "))))</f>
        <v>0</v>
      </c>
      <c r="P171" s="188">
        <f>IF($O$5=2016,VLOOKUP($B171,MP,34,FALSE),IF($O$5=2017,VLOOKUP($B171,MP,47,FALSE),IF($O$5=2018,VLOOKUP($B171,MP,60,FALSE),IF($O$5=2019,VLOOKUP($B171,MP,73,FALSE)," "))))</f>
        <v>0</v>
      </c>
      <c r="Q171" s="188">
        <f>IF($O$5=2016,VLOOKUP($B171,MP,35,FALSE),IF($O$5=2017,VLOOKUP($B171,MP,48,FALSE),IF($O$5=2018,VLOOKUP($B171,MP,61,FALSE),IF($O$5=2019,VLOOKUP($B171,MP,74,FALSE)," "))))</f>
        <v>0</v>
      </c>
      <c r="R171" s="22"/>
    </row>
    <row r="172" spans="1:18" ht="15" x14ac:dyDescent="0.2">
      <c r="A172" s="745"/>
      <c r="B172" s="745"/>
      <c r="C172" s="748"/>
      <c r="D172" s="8" t="s">
        <v>64</v>
      </c>
      <c r="E172" s="451">
        <f>SUM(F172:Q172)</f>
        <v>10000000</v>
      </c>
      <c r="F172" s="499">
        <v>10000000</v>
      </c>
      <c r="G172" s="499"/>
      <c r="H172" s="499"/>
      <c r="I172" s="499"/>
      <c r="J172" s="499"/>
      <c r="K172" s="499"/>
      <c r="L172" s="499"/>
      <c r="M172" s="499"/>
      <c r="N172" s="499"/>
      <c r="O172" s="499"/>
      <c r="P172" s="499"/>
      <c r="Q172" s="499"/>
      <c r="R172" s="500"/>
    </row>
    <row r="173" spans="1:18" ht="15" x14ac:dyDescent="0.2">
      <c r="A173" s="745"/>
      <c r="B173" s="745"/>
      <c r="C173" s="748"/>
      <c r="D173" s="5" t="s">
        <v>65</v>
      </c>
      <c r="E173" s="452" t="e">
        <f t="shared" ref="E173:R173" si="80">E172*100/E171</f>
        <v>#DIV/0!</v>
      </c>
      <c r="F173" s="452" t="e">
        <f t="shared" si="80"/>
        <v>#DIV/0!</v>
      </c>
      <c r="G173" s="452" t="e">
        <f t="shared" si="80"/>
        <v>#DIV/0!</v>
      </c>
      <c r="H173" s="452" t="e">
        <f t="shared" si="80"/>
        <v>#DIV/0!</v>
      </c>
      <c r="I173" s="452" t="e">
        <f t="shared" si="80"/>
        <v>#DIV/0!</v>
      </c>
      <c r="J173" s="452" t="e">
        <f t="shared" si="80"/>
        <v>#DIV/0!</v>
      </c>
      <c r="K173" s="452" t="e">
        <f t="shared" si="80"/>
        <v>#DIV/0!</v>
      </c>
      <c r="L173" s="452" t="e">
        <f t="shared" si="80"/>
        <v>#DIV/0!</v>
      </c>
      <c r="M173" s="452" t="e">
        <f t="shared" si="80"/>
        <v>#DIV/0!</v>
      </c>
      <c r="N173" s="452" t="e">
        <f t="shared" si="80"/>
        <v>#DIV/0!</v>
      </c>
      <c r="O173" s="452" t="e">
        <f t="shared" si="80"/>
        <v>#DIV/0!</v>
      </c>
      <c r="P173" s="452" t="e">
        <f t="shared" si="80"/>
        <v>#DIV/0!</v>
      </c>
      <c r="Q173" s="452" t="e">
        <f t="shared" si="80"/>
        <v>#DIV/0!</v>
      </c>
      <c r="R173" s="453" t="e">
        <f t="shared" si="80"/>
        <v>#DIV/0!</v>
      </c>
    </row>
    <row r="174" spans="1:18" ht="15" x14ac:dyDescent="0.2">
      <c r="A174" s="745"/>
      <c r="B174" s="745"/>
      <c r="C174" s="748"/>
      <c r="D174" s="8" t="s">
        <v>66</v>
      </c>
      <c r="E174" s="451">
        <f>SUM(F174:Q174)</f>
        <v>0</v>
      </c>
      <c r="F174" s="499">
        <v>0</v>
      </c>
      <c r="G174" s="499"/>
      <c r="H174" s="499"/>
      <c r="I174" s="499"/>
      <c r="J174" s="499"/>
      <c r="K174" s="499"/>
      <c r="L174" s="499"/>
      <c r="M174" s="499"/>
      <c r="N174" s="499"/>
      <c r="O174" s="499"/>
      <c r="P174" s="499"/>
      <c r="Q174" s="499"/>
      <c r="R174" s="500"/>
    </row>
    <row r="175" spans="1:18" ht="15" x14ac:dyDescent="0.2">
      <c r="A175" s="745"/>
      <c r="B175" s="745"/>
      <c r="C175" s="748"/>
      <c r="D175" s="5" t="s">
        <v>67</v>
      </c>
      <c r="E175" s="452" t="e">
        <f t="shared" ref="E175:R175" si="81">E174*100/E171</f>
        <v>#DIV/0!</v>
      </c>
      <c r="F175" s="452" t="e">
        <f t="shared" si="81"/>
        <v>#DIV/0!</v>
      </c>
      <c r="G175" s="452" t="e">
        <f t="shared" si="81"/>
        <v>#DIV/0!</v>
      </c>
      <c r="H175" s="452" t="e">
        <f t="shared" si="81"/>
        <v>#DIV/0!</v>
      </c>
      <c r="I175" s="452" t="e">
        <f t="shared" si="81"/>
        <v>#DIV/0!</v>
      </c>
      <c r="J175" s="452" t="e">
        <f t="shared" si="81"/>
        <v>#DIV/0!</v>
      </c>
      <c r="K175" s="452" t="e">
        <f t="shared" si="81"/>
        <v>#DIV/0!</v>
      </c>
      <c r="L175" s="452" t="e">
        <f t="shared" si="81"/>
        <v>#DIV/0!</v>
      </c>
      <c r="M175" s="452" t="e">
        <f t="shared" si="81"/>
        <v>#DIV/0!</v>
      </c>
      <c r="N175" s="452" t="e">
        <f t="shared" si="81"/>
        <v>#DIV/0!</v>
      </c>
      <c r="O175" s="452" t="e">
        <f t="shared" si="81"/>
        <v>#DIV/0!</v>
      </c>
      <c r="P175" s="452" t="e">
        <f t="shared" si="81"/>
        <v>#DIV/0!</v>
      </c>
      <c r="Q175" s="452" t="e">
        <f t="shared" si="81"/>
        <v>#DIV/0!</v>
      </c>
      <c r="R175" s="453" t="e">
        <f t="shared" si="81"/>
        <v>#DIV/0!</v>
      </c>
    </row>
    <row r="176" spans="1:18" ht="15" x14ac:dyDescent="0.2">
      <c r="A176" s="745"/>
      <c r="B176" s="745"/>
      <c r="C176" s="748"/>
      <c r="D176" s="7" t="s">
        <v>68</v>
      </c>
      <c r="E176" s="451">
        <f>SUM(F176:Q176)</f>
        <v>0</v>
      </c>
      <c r="F176" s="499">
        <v>0</v>
      </c>
      <c r="G176" s="499"/>
      <c r="H176" s="499"/>
      <c r="I176" s="499"/>
      <c r="J176" s="499"/>
      <c r="K176" s="499"/>
      <c r="L176" s="499"/>
      <c r="M176" s="499"/>
      <c r="N176" s="499"/>
      <c r="O176" s="499"/>
      <c r="P176" s="499"/>
      <c r="Q176" s="499"/>
      <c r="R176" s="500"/>
    </row>
    <row r="177" spans="1:18" ht="15" x14ac:dyDescent="0.2">
      <c r="A177" s="745"/>
      <c r="B177" s="745"/>
      <c r="C177" s="748"/>
      <c r="D177" s="5" t="s">
        <v>69</v>
      </c>
      <c r="E177" s="452" t="e">
        <f t="shared" ref="E177:R177" si="82">E176*100/E174</f>
        <v>#DIV/0!</v>
      </c>
      <c r="F177" s="452" t="e">
        <f t="shared" si="82"/>
        <v>#DIV/0!</v>
      </c>
      <c r="G177" s="452" t="e">
        <f t="shared" si="82"/>
        <v>#DIV/0!</v>
      </c>
      <c r="H177" s="452" t="e">
        <f t="shared" si="82"/>
        <v>#DIV/0!</v>
      </c>
      <c r="I177" s="452" t="e">
        <f t="shared" si="82"/>
        <v>#DIV/0!</v>
      </c>
      <c r="J177" s="452" t="e">
        <f t="shared" si="82"/>
        <v>#DIV/0!</v>
      </c>
      <c r="K177" s="452" t="e">
        <f t="shared" si="82"/>
        <v>#DIV/0!</v>
      </c>
      <c r="L177" s="452" t="e">
        <f t="shared" si="82"/>
        <v>#DIV/0!</v>
      </c>
      <c r="M177" s="452" t="e">
        <f t="shared" si="82"/>
        <v>#DIV/0!</v>
      </c>
      <c r="N177" s="452" t="e">
        <f t="shared" si="82"/>
        <v>#DIV/0!</v>
      </c>
      <c r="O177" s="452" t="e">
        <f t="shared" si="82"/>
        <v>#DIV/0!</v>
      </c>
      <c r="P177" s="452" t="e">
        <f t="shared" si="82"/>
        <v>#DIV/0!</v>
      </c>
      <c r="Q177" s="452" t="e">
        <f t="shared" si="82"/>
        <v>#DIV/0!</v>
      </c>
      <c r="R177" s="453" t="e">
        <f t="shared" si="82"/>
        <v>#DIV/0!</v>
      </c>
    </row>
    <row r="178" spans="1:18" ht="15.75" thickBot="1" x14ac:dyDescent="0.25">
      <c r="A178" s="746"/>
      <c r="B178" s="746"/>
      <c r="C178" s="749"/>
      <c r="D178" s="6" t="s">
        <v>70</v>
      </c>
      <c r="E178" s="454" t="e">
        <f t="shared" ref="E178:R178" si="83">E176*100/E171</f>
        <v>#DIV/0!</v>
      </c>
      <c r="F178" s="454" t="e">
        <f t="shared" si="83"/>
        <v>#DIV/0!</v>
      </c>
      <c r="G178" s="454" t="e">
        <f t="shared" si="83"/>
        <v>#DIV/0!</v>
      </c>
      <c r="H178" s="454" t="e">
        <f t="shared" si="83"/>
        <v>#DIV/0!</v>
      </c>
      <c r="I178" s="454" t="e">
        <f t="shared" si="83"/>
        <v>#DIV/0!</v>
      </c>
      <c r="J178" s="454" t="e">
        <f t="shared" si="83"/>
        <v>#DIV/0!</v>
      </c>
      <c r="K178" s="454" t="e">
        <f t="shared" si="83"/>
        <v>#DIV/0!</v>
      </c>
      <c r="L178" s="454" t="e">
        <f t="shared" si="83"/>
        <v>#DIV/0!</v>
      </c>
      <c r="M178" s="454" t="e">
        <f t="shared" si="83"/>
        <v>#DIV/0!</v>
      </c>
      <c r="N178" s="454" t="e">
        <f t="shared" si="83"/>
        <v>#DIV/0!</v>
      </c>
      <c r="O178" s="454" t="e">
        <f t="shared" si="83"/>
        <v>#DIV/0!</v>
      </c>
      <c r="P178" s="454" t="e">
        <f t="shared" si="83"/>
        <v>#DIV/0!</v>
      </c>
      <c r="Q178" s="454" t="e">
        <f t="shared" si="83"/>
        <v>#DIV/0!</v>
      </c>
      <c r="R178" s="455" t="e">
        <f t="shared" si="83"/>
        <v>#DIV/0!</v>
      </c>
    </row>
    <row r="179" spans="1:18" ht="15" x14ac:dyDescent="0.2">
      <c r="A179" s="744">
        <v>22</v>
      </c>
      <c r="B179" s="744" t="str">
        <f>'PI. MP. Avance'!B116</f>
        <v>MP105050608</v>
      </c>
      <c r="C179" s="747" t="str">
        <f>'PI. MP. Avance'!C116</f>
        <v xml:space="preserve">Realizar Dos encuentros de mujeres forjadoras de paz, incluyendo las mujeres indígenas. </v>
      </c>
      <c r="D179" s="4" t="s">
        <v>63</v>
      </c>
      <c r="E179" s="21">
        <f>SUM(F179:Q179)</f>
        <v>0</v>
      </c>
      <c r="F179" s="188">
        <f>IF($O$5=2016,VLOOKUP($B179,MP,24,FALSE),IF($O$5=2017,VLOOKUP($B179,MP,37,FALSE),IF($O$5=2018,VLOOKUP($B179,MP,50,FALSE),IF($O$5=2019,VLOOKUP($B179,MP,63,FALSE)," "))))</f>
        <v>0</v>
      </c>
      <c r="G179" s="188">
        <f>IF($O$5=2016,VLOOKUP($B179,MP,25,FALSE),IF($O$5=2017,VLOOKUP($B179,MP,38,FALSE),IF($O$5=2018,VLOOKUP($B179,MP,51,FALSE),IF($O$5=2019,VLOOKUP($B179,MP,64,FALSE)," "))))</f>
        <v>0</v>
      </c>
      <c r="H179" s="188">
        <f>IF($O$5=2016,VLOOKUP($B179,MP,26,FALSE),IF($O$5=2017,VLOOKUP($B179,MP,39,FALSE),IF($O$5=2018,VLOOKUP($B179,MP,52,FALSE),IF($O$5=2019,VLOOKUP($B179,MP,65,FALSE)," "))))</f>
        <v>0</v>
      </c>
      <c r="I179" s="188">
        <f>IF($O$5=2016,VLOOKUP($B179,MP,27,FALSE),IF($O$5=2017,VLOOKUP($B179,MP,40,FALSE),IF($O$5=2018,VLOOKUP($B179,MP,53,FALSE),IF($O$5=2019,VLOOKUP($B179,MP,66,FALSE)," "))))</f>
        <v>0</v>
      </c>
      <c r="J179" s="188">
        <f>IF($O$5=2016,VLOOKUP($B179,MP,28,FALSE),IF($O$5=2017,VLOOKUP($B179,MP,41,FALSE),IF($O$5=2018,VLOOKUP($B179,MP,54,FALSE),IF($O$5=2019,VLOOKUP($B179,MP,67,FALSE)," "))))</f>
        <v>0</v>
      </c>
      <c r="K179" s="188">
        <f>IF($O$5=2016,VLOOKUP($B179,MP,29,FALSE),IF($O$5=2017,VLOOKUP($B179,MP,42,FALSE),IF($O$5=2018,VLOOKUP($B179,MP,55,FALSE),IF($O$5=2019,VLOOKUP($B179,MP,68,FALSE)," "))))</f>
        <v>0</v>
      </c>
      <c r="L179" s="188">
        <f>IF($O$5=2016,VLOOKUP($B179,MP,30,FALSE),IF($O$5=2017,VLOOKUP($B179,MP,43,FALSE),IF($O$5=2018,VLOOKUP($B179,MP,56,FALSE),IF($O$5=2019,VLOOKUP($B179,MP,69,FALSE)," "))))</f>
        <v>0</v>
      </c>
      <c r="M179" s="188">
        <f>IF($O$5=2016,VLOOKUP($B179,MP,31,FALSE),IF($O$5=2017,VLOOKUP($B179,MP,44,FALSE),IF($O$5=2018,VLOOKUP($B179,MP,57,FALSE),IF($O$5=2019,VLOOKUP($B179,MP,70,FALSE)," "))))</f>
        <v>0</v>
      </c>
      <c r="N179" s="188">
        <f>IF($O$5=2016,VLOOKUP($B179,MP,32,FALSE),IF($O$5=2017,VLOOKUP($B179,MP,45,FALSE),IF($O$5=2018,VLOOKUP($B179,MP,58,FALSE),IF($O$5=2019,VLOOKUP($B179,MP,71,FALSE)," "))))</f>
        <v>0</v>
      </c>
      <c r="O179" s="188">
        <f>IF($O$5=2016,VLOOKUP($B179,MP,33,FALSE),IF($O$5=2017,VLOOKUP($B179,MP,46,FALSE),IF($O$5=2018,VLOOKUP($B179,MP,59,FALSE),IF($O$5=2019,VLOOKUP($B179,MP,72,FALSE)," "))))</f>
        <v>0</v>
      </c>
      <c r="P179" s="188">
        <f>IF($O$5=2016,VLOOKUP($B179,MP,34,FALSE),IF($O$5=2017,VLOOKUP($B179,MP,47,FALSE),IF($O$5=2018,VLOOKUP($B179,MP,60,FALSE),IF($O$5=2019,VLOOKUP($B179,MP,73,FALSE)," "))))</f>
        <v>0</v>
      </c>
      <c r="Q179" s="188">
        <f>IF($O$5=2016,VLOOKUP($B179,MP,35,FALSE),IF($O$5=2017,VLOOKUP($B179,MP,48,FALSE),IF($O$5=2018,VLOOKUP($B179,MP,61,FALSE),IF($O$5=2019,VLOOKUP($B179,MP,74,FALSE)," "))))</f>
        <v>0</v>
      </c>
      <c r="R179" s="22"/>
    </row>
    <row r="180" spans="1:18" ht="15" x14ac:dyDescent="0.2">
      <c r="A180" s="745"/>
      <c r="B180" s="745"/>
      <c r="C180" s="748"/>
      <c r="D180" s="8" t="s">
        <v>64</v>
      </c>
      <c r="E180" s="451">
        <f>SUM(F180:Q180)</f>
        <v>40000000</v>
      </c>
      <c r="F180" s="499">
        <v>40000000</v>
      </c>
      <c r="G180" s="499"/>
      <c r="H180" s="499"/>
      <c r="I180" s="499"/>
      <c r="J180" s="499"/>
      <c r="K180" s="499"/>
      <c r="L180" s="499"/>
      <c r="M180" s="499"/>
      <c r="N180" s="499"/>
      <c r="O180" s="499"/>
      <c r="P180" s="499"/>
      <c r="Q180" s="499"/>
      <c r="R180" s="500"/>
    </row>
    <row r="181" spans="1:18" ht="15" x14ac:dyDescent="0.2">
      <c r="A181" s="745"/>
      <c r="B181" s="745"/>
      <c r="C181" s="748"/>
      <c r="D181" s="5" t="s">
        <v>65</v>
      </c>
      <c r="E181" s="452" t="e">
        <f t="shared" ref="E181:R181" si="84">E180*100/E179</f>
        <v>#DIV/0!</v>
      </c>
      <c r="F181" s="452" t="e">
        <f t="shared" si="84"/>
        <v>#DIV/0!</v>
      </c>
      <c r="G181" s="452" t="e">
        <f t="shared" si="84"/>
        <v>#DIV/0!</v>
      </c>
      <c r="H181" s="452" t="e">
        <f t="shared" si="84"/>
        <v>#DIV/0!</v>
      </c>
      <c r="I181" s="452" t="e">
        <f t="shared" si="84"/>
        <v>#DIV/0!</v>
      </c>
      <c r="J181" s="452" t="e">
        <f t="shared" si="84"/>
        <v>#DIV/0!</v>
      </c>
      <c r="K181" s="452" t="e">
        <f t="shared" si="84"/>
        <v>#DIV/0!</v>
      </c>
      <c r="L181" s="452" t="e">
        <f t="shared" si="84"/>
        <v>#DIV/0!</v>
      </c>
      <c r="M181" s="452" t="e">
        <f t="shared" si="84"/>
        <v>#DIV/0!</v>
      </c>
      <c r="N181" s="452" t="e">
        <f t="shared" si="84"/>
        <v>#DIV/0!</v>
      </c>
      <c r="O181" s="452" t="e">
        <f t="shared" si="84"/>
        <v>#DIV/0!</v>
      </c>
      <c r="P181" s="452" t="e">
        <f t="shared" si="84"/>
        <v>#DIV/0!</v>
      </c>
      <c r="Q181" s="452" t="e">
        <f t="shared" si="84"/>
        <v>#DIV/0!</v>
      </c>
      <c r="R181" s="453" t="e">
        <f t="shared" si="84"/>
        <v>#DIV/0!</v>
      </c>
    </row>
    <row r="182" spans="1:18" ht="15" x14ac:dyDescent="0.2">
      <c r="A182" s="745"/>
      <c r="B182" s="745"/>
      <c r="C182" s="748"/>
      <c r="D182" s="8" t="s">
        <v>66</v>
      </c>
      <c r="E182" s="451">
        <f>SUM(F182:Q182)</f>
        <v>0</v>
      </c>
      <c r="F182" s="499">
        <v>0</v>
      </c>
      <c r="G182" s="499"/>
      <c r="H182" s="499"/>
      <c r="I182" s="499"/>
      <c r="J182" s="499"/>
      <c r="K182" s="499"/>
      <c r="L182" s="499"/>
      <c r="M182" s="499"/>
      <c r="N182" s="499"/>
      <c r="O182" s="499"/>
      <c r="P182" s="499"/>
      <c r="Q182" s="499"/>
      <c r="R182" s="500"/>
    </row>
    <row r="183" spans="1:18" ht="15" x14ac:dyDescent="0.2">
      <c r="A183" s="745"/>
      <c r="B183" s="745"/>
      <c r="C183" s="748"/>
      <c r="D183" s="5" t="s">
        <v>67</v>
      </c>
      <c r="E183" s="452" t="e">
        <f t="shared" ref="E183:R183" si="85">E182*100/E179</f>
        <v>#DIV/0!</v>
      </c>
      <c r="F183" s="452" t="e">
        <f t="shared" si="85"/>
        <v>#DIV/0!</v>
      </c>
      <c r="G183" s="452" t="e">
        <f t="shared" si="85"/>
        <v>#DIV/0!</v>
      </c>
      <c r="H183" s="452" t="e">
        <f t="shared" si="85"/>
        <v>#DIV/0!</v>
      </c>
      <c r="I183" s="452" t="e">
        <f t="shared" si="85"/>
        <v>#DIV/0!</v>
      </c>
      <c r="J183" s="452" t="e">
        <f t="shared" si="85"/>
        <v>#DIV/0!</v>
      </c>
      <c r="K183" s="452" t="e">
        <f t="shared" si="85"/>
        <v>#DIV/0!</v>
      </c>
      <c r="L183" s="452" t="e">
        <f t="shared" si="85"/>
        <v>#DIV/0!</v>
      </c>
      <c r="M183" s="452" t="e">
        <f t="shared" si="85"/>
        <v>#DIV/0!</v>
      </c>
      <c r="N183" s="452" t="e">
        <f t="shared" si="85"/>
        <v>#DIV/0!</v>
      </c>
      <c r="O183" s="452" t="e">
        <f t="shared" si="85"/>
        <v>#DIV/0!</v>
      </c>
      <c r="P183" s="452" t="e">
        <f t="shared" si="85"/>
        <v>#DIV/0!</v>
      </c>
      <c r="Q183" s="452" t="e">
        <f t="shared" si="85"/>
        <v>#DIV/0!</v>
      </c>
      <c r="R183" s="453" t="e">
        <f t="shared" si="85"/>
        <v>#DIV/0!</v>
      </c>
    </row>
    <row r="184" spans="1:18" ht="15" x14ac:dyDescent="0.2">
      <c r="A184" s="745"/>
      <c r="B184" s="745"/>
      <c r="C184" s="748"/>
      <c r="D184" s="7" t="s">
        <v>68</v>
      </c>
      <c r="E184" s="451">
        <f>SUM(F184:Q184)</f>
        <v>0</v>
      </c>
      <c r="F184" s="499">
        <v>0</v>
      </c>
      <c r="G184" s="499"/>
      <c r="H184" s="499"/>
      <c r="I184" s="499"/>
      <c r="J184" s="499"/>
      <c r="K184" s="499"/>
      <c r="L184" s="499"/>
      <c r="M184" s="499"/>
      <c r="N184" s="499"/>
      <c r="O184" s="499"/>
      <c r="P184" s="499"/>
      <c r="Q184" s="499"/>
      <c r="R184" s="500"/>
    </row>
    <row r="185" spans="1:18" ht="15" x14ac:dyDescent="0.2">
      <c r="A185" s="745"/>
      <c r="B185" s="745"/>
      <c r="C185" s="748"/>
      <c r="D185" s="5" t="s">
        <v>69</v>
      </c>
      <c r="E185" s="452" t="e">
        <f t="shared" ref="E185:R185" si="86">E184*100/E182</f>
        <v>#DIV/0!</v>
      </c>
      <c r="F185" s="452" t="e">
        <f t="shared" si="86"/>
        <v>#DIV/0!</v>
      </c>
      <c r="G185" s="452" t="e">
        <f t="shared" si="86"/>
        <v>#DIV/0!</v>
      </c>
      <c r="H185" s="452" t="e">
        <f t="shared" si="86"/>
        <v>#DIV/0!</v>
      </c>
      <c r="I185" s="452" t="e">
        <f t="shared" si="86"/>
        <v>#DIV/0!</v>
      </c>
      <c r="J185" s="452" t="e">
        <f t="shared" si="86"/>
        <v>#DIV/0!</v>
      </c>
      <c r="K185" s="452" t="e">
        <f t="shared" si="86"/>
        <v>#DIV/0!</v>
      </c>
      <c r="L185" s="452" t="e">
        <f t="shared" si="86"/>
        <v>#DIV/0!</v>
      </c>
      <c r="M185" s="452" t="e">
        <f t="shared" si="86"/>
        <v>#DIV/0!</v>
      </c>
      <c r="N185" s="452" t="e">
        <f t="shared" si="86"/>
        <v>#DIV/0!</v>
      </c>
      <c r="O185" s="452" t="e">
        <f t="shared" si="86"/>
        <v>#DIV/0!</v>
      </c>
      <c r="P185" s="452" t="e">
        <f t="shared" si="86"/>
        <v>#DIV/0!</v>
      </c>
      <c r="Q185" s="452" t="e">
        <f t="shared" si="86"/>
        <v>#DIV/0!</v>
      </c>
      <c r="R185" s="453" t="e">
        <f t="shared" si="86"/>
        <v>#DIV/0!</v>
      </c>
    </row>
    <row r="186" spans="1:18" ht="15.75" thickBot="1" x14ac:dyDescent="0.25">
      <c r="A186" s="746"/>
      <c r="B186" s="746"/>
      <c r="C186" s="749"/>
      <c r="D186" s="6" t="s">
        <v>70</v>
      </c>
      <c r="E186" s="454" t="e">
        <f t="shared" ref="E186:R186" si="87">E184*100/E179</f>
        <v>#DIV/0!</v>
      </c>
      <c r="F186" s="454" t="e">
        <f t="shared" si="87"/>
        <v>#DIV/0!</v>
      </c>
      <c r="G186" s="454" t="e">
        <f t="shared" si="87"/>
        <v>#DIV/0!</v>
      </c>
      <c r="H186" s="454" t="e">
        <f t="shared" si="87"/>
        <v>#DIV/0!</v>
      </c>
      <c r="I186" s="454" t="e">
        <f t="shared" si="87"/>
        <v>#DIV/0!</v>
      </c>
      <c r="J186" s="454" t="e">
        <f t="shared" si="87"/>
        <v>#DIV/0!</v>
      </c>
      <c r="K186" s="454" t="e">
        <f t="shared" si="87"/>
        <v>#DIV/0!</v>
      </c>
      <c r="L186" s="454" t="e">
        <f t="shared" si="87"/>
        <v>#DIV/0!</v>
      </c>
      <c r="M186" s="454" t="e">
        <f t="shared" si="87"/>
        <v>#DIV/0!</v>
      </c>
      <c r="N186" s="454" t="e">
        <f t="shared" si="87"/>
        <v>#DIV/0!</v>
      </c>
      <c r="O186" s="454" t="e">
        <f t="shared" si="87"/>
        <v>#DIV/0!</v>
      </c>
      <c r="P186" s="454" t="e">
        <f t="shared" si="87"/>
        <v>#DIV/0!</v>
      </c>
      <c r="Q186" s="454" t="e">
        <f t="shared" si="87"/>
        <v>#DIV/0!</v>
      </c>
      <c r="R186" s="455" t="e">
        <f t="shared" si="87"/>
        <v>#DIV/0!</v>
      </c>
    </row>
    <row r="187" spans="1:18" ht="15" x14ac:dyDescent="0.2">
      <c r="A187" s="744">
        <v>23</v>
      </c>
      <c r="B187" s="744" t="str">
        <f>'PI. MP. Avance'!B121</f>
        <v>MP105050609</v>
      </c>
      <c r="C187" s="747" t="str">
        <f>'PI. MP. Avance'!C121</f>
        <v>Creación de 42 enlaces de género en los municipios (MESA DE CONCERTACIÓN INDIGENA).</v>
      </c>
      <c r="D187" s="4" t="s">
        <v>63</v>
      </c>
      <c r="E187" s="21">
        <f>SUM(F187:Q187)</f>
        <v>0</v>
      </c>
      <c r="F187" s="188">
        <f>IF($O$5=2016,VLOOKUP($B187,MP,24,FALSE),IF($O$5=2017,VLOOKUP($B187,MP,37,FALSE),IF($O$5=2018,VLOOKUP($B187,MP,50,FALSE),IF($O$5=2019,VLOOKUP($B187,MP,63,FALSE)," "))))</f>
        <v>0</v>
      </c>
      <c r="G187" s="188">
        <f>IF($O$5=2016,VLOOKUP($B187,MP,25,FALSE),IF($O$5=2017,VLOOKUP($B187,MP,38,FALSE),IF($O$5=2018,VLOOKUP($B187,MP,51,FALSE),IF($O$5=2019,VLOOKUP($B187,MP,64,FALSE)," "))))</f>
        <v>0</v>
      </c>
      <c r="H187" s="188">
        <f>IF($O$5=2016,VLOOKUP($B187,MP,26,FALSE),IF($O$5=2017,VLOOKUP($B187,MP,39,FALSE),IF($O$5=2018,VLOOKUP($B187,MP,52,FALSE),IF($O$5=2019,VLOOKUP($B187,MP,65,FALSE)," "))))</f>
        <v>0</v>
      </c>
      <c r="I187" s="188">
        <f>IF($O$5=2016,VLOOKUP($B187,MP,27,FALSE),IF($O$5=2017,VLOOKUP($B187,MP,40,FALSE),IF($O$5=2018,VLOOKUP($B187,MP,53,FALSE),IF($O$5=2019,VLOOKUP($B187,MP,66,FALSE)," "))))</f>
        <v>0</v>
      </c>
      <c r="J187" s="188">
        <f>IF($O$5=2016,VLOOKUP($B187,MP,28,FALSE),IF($O$5=2017,VLOOKUP($B187,MP,41,FALSE),IF($O$5=2018,VLOOKUP($B187,MP,54,FALSE),IF($O$5=2019,VLOOKUP($B187,MP,67,FALSE)," "))))</f>
        <v>0</v>
      </c>
      <c r="K187" s="188">
        <f>IF($O$5=2016,VLOOKUP($B187,MP,29,FALSE),IF($O$5=2017,VLOOKUP($B187,MP,42,FALSE),IF($O$5=2018,VLOOKUP($B187,MP,55,FALSE),IF($O$5=2019,VLOOKUP($B187,MP,68,FALSE)," "))))</f>
        <v>0</v>
      </c>
      <c r="L187" s="188">
        <f>IF($O$5=2016,VLOOKUP($B187,MP,30,FALSE),IF($O$5=2017,VLOOKUP($B187,MP,43,FALSE),IF($O$5=2018,VLOOKUP($B187,MP,56,FALSE),IF($O$5=2019,VLOOKUP($B187,MP,69,FALSE)," "))))</f>
        <v>0</v>
      </c>
      <c r="M187" s="188">
        <f>IF($O$5=2016,VLOOKUP($B187,MP,31,FALSE),IF($O$5=2017,VLOOKUP($B187,MP,44,FALSE),IF($O$5=2018,VLOOKUP($B187,MP,57,FALSE),IF($O$5=2019,VLOOKUP($B187,MP,70,FALSE)," "))))</f>
        <v>0</v>
      </c>
      <c r="N187" s="188">
        <f>IF($O$5=2016,VLOOKUP($B187,MP,32,FALSE),IF($O$5=2017,VLOOKUP($B187,MP,45,FALSE),IF($O$5=2018,VLOOKUP($B187,MP,58,FALSE),IF($O$5=2019,VLOOKUP($B187,MP,71,FALSE)," "))))</f>
        <v>0</v>
      </c>
      <c r="O187" s="188">
        <f>IF($O$5=2016,VLOOKUP($B187,MP,33,FALSE),IF($O$5=2017,VLOOKUP($B187,MP,46,FALSE),IF($O$5=2018,VLOOKUP($B187,MP,59,FALSE),IF($O$5=2019,VLOOKUP($B187,MP,72,FALSE)," "))))</f>
        <v>0</v>
      </c>
      <c r="P187" s="188">
        <f>IF($O$5=2016,VLOOKUP($B187,MP,34,FALSE),IF($O$5=2017,VLOOKUP($B187,MP,47,FALSE),IF($O$5=2018,VLOOKUP($B187,MP,60,FALSE),IF($O$5=2019,VLOOKUP($B187,MP,73,FALSE)," "))))</f>
        <v>0</v>
      </c>
      <c r="Q187" s="188">
        <f>IF($O$5=2016,VLOOKUP($B187,MP,35,FALSE),IF($O$5=2017,VLOOKUP($B187,MP,48,FALSE),IF($O$5=2018,VLOOKUP($B187,MP,61,FALSE),IF($O$5=2019,VLOOKUP($B187,MP,74,FALSE)," "))))</f>
        <v>0</v>
      </c>
      <c r="R187" s="22"/>
    </row>
    <row r="188" spans="1:18" ht="15" x14ac:dyDescent="0.2">
      <c r="A188" s="745"/>
      <c r="B188" s="745"/>
      <c r="C188" s="748"/>
      <c r="D188" s="8" t="s">
        <v>64</v>
      </c>
      <c r="E188" s="451">
        <f>SUM(F188:Q188)</f>
        <v>0</v>
      </c>
      <c r="F188" s="499">
        <v>0</v>
      </c>
      <c r="G188" s="499"/>
      <c r="H188" s="499"/>
      <c r="I188" s="499"/>
      <c r="J188" s="499"/>
      <c r="K188" s="499"/>
      <c r="L188" s="499"/>
      <c r="M188" s="499"/>
      <c r="N188" s="499"/>
      <c r="O188" s="499"/>
      <c r="P188" s="499"/>
      <c r="Q188" s="499"/>
      <c r="R188" s="500">
        <v>0</v>
      </c>
    </row>
    <row r="189" spans="1:18" ht="15" x14ac:dyDescent="0.2">
      <c r="A189" s="745"/>
      <c r="B189" s="745"/>
      <c r="C189" s="748"/>
      <c r="D189" s="5" t="s">
        <v>65</v>
      </c>
      <c r="E189" s="452" t="e">
        <f t="shared" ref="E189:R189" si="88">E188*100/E187</f>
        <v>#DIV/0!</v>
      </c>
      <c r="F189" s="452" t="e">
        <f t="shared" si="88"/>
        <v>#DIV/0!</v>
      </c>
      <c r="G189" s="452" t="e">
        <f t="shared" si="88"/>
        <v>#DIV/0!</v>
      </c>
      <c r="H189" s="452" t="e">
        <f t="shared" si="88"/>
        <v>#DIV/0!</v>
      </c>
      <c r="I189" s="452" t="e">
        <f t="shared" si="88"/>
        <v>#DIV/0!</v>
      </c>
      <c r="J189" s="452" t="e">
        <f t="shared" si="88"/>
        <v>#DIV/0!</v>
      </c>
      <c r="K189" s="452" t="e">
        <f t="shared" si="88"/>
        <v>#DIV/0!</v>
      </c>
      <c r="L189" s="452" t="e">
        <f t="shared" si="88"/>
        <v>#DIV/0!</v>
      </c>
      <c r="M189" s="452" t="e">
        <f t="shared" si="88"/>
        <v>#DIV/0!</v>
      </c>
      <c r="N189" s="452" t="e">
        <f t="shared" si="88"/>
        <v>#DIV/0!</v>
      </c>
      <c r="O189" s="452" t="e">
        <f t="shared" si="88"/>
        <v>#DIV/0!</v>
      </c>
      <c r="P189" s="452" t="e">
        <f t="shared" si="88"/>
        <v>#DIV/0!</v>
      </c>
      <c r="Q189" s="452" t="e">
        <f t="shared" si="88"/>
        <v>#DIV/0!</v>
      </c>
      <c r="R189" s="453" t="e">
        <f t="shared" si="88"/>
        <v>#DIV/0!</v>
      </c>
    </row>
    <row r="190" spans="1:18" ht="15" x14ac:dyDescent="0.2">
      <c r="A190" s="745"/>
      <c r="B190" s="745"/>
      <c r="C190" s="748"/>
      <c r="D190" s="8" t="s">
        <v>66</v>
      </c>
      <c r="E190" s="451">
        <f>SUM(F190:Q190)</f>
        <v>0</v>
      </c>
      <c r="F190" s="499">
        <v>0</v>
      </c>
      <c r="G190" s="499"/>
      <c r="H190" s="499"/>
      <c r="I190" s="499"/>
      <c r="J190" s="499"/>
      <c r="K190" s="499"/>
      <c r="L190" s="499"/>
      <c r="M190" s="499"/>
      <c r="N190" s="499"/>
      <c r="O190" s="499"/>
      <c r="P190" s="499"/>
      <c r="Q190" s="499"/>
      <c r="R190" s="500"/>
    </row>
    <row r="191" spans="1:18" ht="15" x14ac:dyDescent="0.2">
      <c r="A191" s="745"/>
      <c r="B191" s="745"/>
      <c r="C191" s="748"/>
      <c r="D191" s="5" t="s">
        <v>67</v>
      </c>
      <c r="E191" s="452" t="e">
        <f t="shared" ref="E191:R191" si="89">E190*100/E187</f>
        <v>#DIV/0!</v>
      </c>
      <c r="F191" s="452" t="e">
        <f t="shared" si="89"/>
        <v>#DIV/0!</v>
      </c>
      <c r="G191" s="452" t="e">
        <f t="shared" si="89"/>
        <v>#DIV/0!</v>
      </c>
      <c r="H191" s="452" t="e">
        <f t="shared" si="89"/>
        <v>#DIV/0!</v>
      </c>
      <c r="I191" s="452" t="e">
        <f t="shared" si="89"/>
        <v>#DIV/0!</v>
      </c>
      <c r="J191" s="452" t="e">
        <f t="shared" si="89"/>
        <v>#DIV/0!</v>
      </c>
      <c r="K191" s="452" t="e">
        <f t="shared" si="89"/>
        <v>#DIV/0!</v>
      </c>
      <c r="L191" s="452" t="e">
        <f t="shared" si="89"/>
        <v>#DIV/0!</v>
      </c>
      <c r="M191" s="452" t="e">
        <f t="shared" si="89"/>
        <v>#DIV/0!</v>
      </c>
      <c r="N191" s="452" t="e">
        <f t="shared" si="89"/>
        <v>#DIV/0!</v>
      </c>
      <c r="O191" s="452" t="e">
        <f t="shared" si="89"/>
        <v>#DIV/0!</v>
      </c>
      <c r="P191" s="452" t="e">
        <f t="shared" si="89"/>
        <v>#DIV/0!</v>
      </c>
      <c r="Q191" s="452" t="e">
        <f t="shared" si="89"/>
        <v>#DIV/0!</v>
      </c>
      <c r="R191" s="453" t="e">
        <f t="shared" si="89"/>
        <v>#DIV/0!</v>
      </c>
    </row>
    <row r="192" spans="1:18" ht="15" x14ac:dyDescent="0.2">
      <c r="A192" s="745"/>
      <c r="B192" s="745"/>
      <c r="C192" s="748"/>
      <c r="D192" s="7" t="s">
        <v>68</v>
      </c>
      <c r="E192" s="451">
        <f>SUM(F192:Q192)</f>
        <v>0</v>
      </c>
      <c r="F192" s="499">
        <v>0</v>
      </c>
      <c r="G192" s="499"/>
      <c r="H192" s="499"/>
      <c r="I192" s="499"/>
      <c r="J192" s="499"/>
      <c r="K192" s="499"/>
      <c r="L192" s="499"/>
      <c r="M192" s="499"/>
      <c r="N192" s="499"/>
      <c r="O192" s="499"/>
      <c r="P192" s="499"/>
      <c r="Q192" s="499"/>
      <c r="R192" s="500"/>
    </row>
    <row r="193" spans="1:19" ht="15" x14ac:dyDescent="0.2">
      <c r="A193" s="745"/>
      <c r="B193" s="745"/>
      <c r="C193" s="748"/>
      <c r="D193" s="5" t="s">
        <v>69</v>
      </c>
      <c r="E193" s="452" t="e">
        <f t="shared" ref="E193:R193" si="90">E192*100/E190</f>
        <v>#DIV/0!</v>
      </c>
      <c r="F193" s="452" t="e">
        <f t="shared" si="90"/>
        <v>#DIV/0!</v>
      </c>
      <c r="G193" s="452" t="e">
        <f t="shared" si="90"/>
        <v>#DIV/0!</v>
      </c>
      <c r="H193" s="452" t="e">
        <f t="shared" si="90"/>
        <v>#DIV/0!</v>
      </c>
      <c r="I193" s="452" t="e">
        <f t="shared" si="90"/>
        <v>#DIV/0!</v>
      </c>
      <c r="J193" s="452" t="e">
        <f t="shared" si="90"/>
        <v>#DIV/0!</v>
      </c>
      <c r="K193" s="452" t="e">
        <f t="shared" si="90"/>
        <v>#DIV/0!</v>
      </c>
      <c r="L193" s="452" t="e">
        <f t="shared" si="90"/>
        <v>#DIV/0!</v>
      </c>
      <c r="M193" s="452" t="e">
        <f t="shared" si="90"/>
        <v>#DIV/0!</v>
      </c>
      <c r="N193" s="452" t="e">
        <f t="shared" si="90"/>
        <v>#DIV/0!</v>
      </c>
      <c r="O193" s="452" t="e">
        <f t="shared" si="90"/>
        <v>#DIV/0!</v>
      </c>
      <c r="P193" s="452" t="e">
        <f t="shared" si="90"/>
        <v>#DIV/0!</v>
      </c>
      <c r="Q193" s="452" t="e">
        <f t="shared" si="90"/>
        <v>#DIV/0!</v>
      </c>
      <c r="R193" s="453" t="e">
        <f t="shared" si="90"/>
        <v>#DIV/0!</v>
      </c>
    </row>
    <row r="194" spans="1:19" ht="15.75" thickBot="1" x14ac:dyDescent="0.25">
      <c r="A194" s="746"/>
      <c r="B194" s="746"/>
      <c r="C194" s="749"/>
      <c r="D194" s="6" t="s">
        <v>70</v>
      </c>
      <c r="E194" s="454" t="e">
        <f t="shared" ref="E194:R194" si="91">E192*100/E187</f>
        <v>#DIV/0!</v>
      </c>
      <c r="F194" s="454" t="e">
        <f t="shared" si="91"/>
        <v>#DIV/0!</v>
      </c>
      <c r="G194" s="454" t="e">
        <f t="shared" si="91"/>
        <v>#DIV/0!</v>
      </c>
      <c r="H194" s="454" t="e">
        <f t="shared" si="91"/>
        <v>#DIV/0!</v>
      </c>
      <c r="I194" s="454" t="e">
        <f t="shared" si="91"/>
        <v>#DIV/0!</v>
      </c>
      <c r="J194" s="454" t="e">
        <f t="shared" si="91"/>
        <v>#DIV/0!</v>
      </c>
      <c r="K194" s="454" t="e">
        <f t="shared" si="91"/>
        <v>#DIV/0!</v>
      </c>
      <c r="L194" s="454" t="e">
        <f t="shared" si="91"/>
        <v>#DIV/0!</v>
      </c>
      <c r="M194" s="454" t="e">
        <f t="shared" si="91"/>
        <v>#DIV/0!</v>
      </c>
      <c r="N194" s="454" t="e">
        <f t="shared" si="91"/>
        <v>#DIV/0!</v>
      </c>
      <c r="O194" s="454" t="e">
        <f t="shared" si="91"/>
        <v>#DIV/0!</v>
      </c>
      <c r="P194" s="454" t="e">
        <f t="shared" si="91"/>
        <v>#DIV/0!</v>
      </c>
      <c r="Q194" s="454" t="e">
        <f t="shared" si="91"/>
        <v>#DIV/0!</v>
      </c>
      <c r="R194" s="455" t="e">
        <f t="shared" si="91"/>
        <v>#DIV/0!</v>
      </c>
    </row>
    <row r="195" spans="1:19" ht="15" x14ac:dyDescent="0.2">
      <c r="A195" s="744">
        <v>24</v>
      </c>
      <c r="B195" s="744" t="str">
        <f>'PI. MP. Avance'!B126</f>
        <v>MP105080103</v>
      </c>
      <c r="C195" s="747" t="str">
        <f>'PI. MP. Avance'!C126</f>
        <v>Desarrollar en 20 municipios del departamento, un programa de fortalecimiento de iniciativas productivas a mujeres urbanas y población LGTBI, durante el período de gobierno.</v>
      </c>
      <c r="D195" s="4" t="s">
        <v>63</v>
      </c>
      <c r="E195" s="21">
        <f>SUM(F195:Q195)</f>
        <v>1100000000</v>
      </c>
      <c r="F195" s="188">
        <f>IF($O$5=2016,VLOOKUP($B195,MP,24,FALSE),IF($O$5=2017,VLOOKUP($B195,MP,37,FALSE),IF($O$5=2018,VLOOKUP($B195,MP,50,FALSE),IF($O$5=2019,VLOOKUP($B195,MP,63,FALSE)," "))))</f>
        <v>100000000</v>
      </c>
      <c r="G195" s="188">
        <f>IF($O$5=2016,VLOOKUP($B195,MP,25,FALSE),IF($O$5=2017,VLOOKUP($B195,MP,38,FALSE),IF($O$5=2018,VLOOKUP($B195,MP,51,FALSE),IF($O$5=2019,VLOOKUP($B195,MP,64,FALSE)," "))))</f>
        <v>0</v>
      </c>
      <c r="H195" s="188">
        <f>IF($O$5=2016,VLOOKUP($B195,MP,26,FALSE),IF($O$5=2017,VLOOKUP($B195,MP,39,FALSE),IF($O$5=2018,VLOOKUP($B195,MP,52,FALSE),IF($O$5=2019,VLOOKUP($B195,MP,65,FALSE)," "))))</f>
        <v>0</v>
      </c>
      <c r="I195" s="188">
        <f>IF($O$5=2016,VLOOKUP($B195,MP,27,FALSE),IF($O$5=2017,VLOOKUP($B195,MP,40,FALSE),IF($O$5=2018,VLOOKUP($B195,MP,53,FALSE),IF($O$5=2019,VLOOKUP($B195,MP,66,FALSE)," "))))</f>
        <v>0</v>
      </c>
      <c r="J195" s="188">
        <f>IF($O$5=2016,VLOOKUP($B195,MP,28,FALSE),IF($O$5=2017,VLOOKUP($B195,MP,41,FALSE),IF($O$5=2018,VLOOKUP($B195,MP,54,FALSE),IF($O$5=2019,VLOOKUP($B195,MP,67,FALSE)," "))))</f>
        <v>1000000000</v>
      </c>
      <c r="K195" s="188">
        <f>IF($O$5=2016,VLOOKUP($B195,MP,29,FALSE),IF($O$5=2017,VLOOKUP($B195,MP,42,FALSE),IF($O$5=2018,VLOOKUP($B195,MP,55,FALSE),IF($O$5=2019,VLOOKUP($B195,MP,68,FALSE)," "))))</f>
        <v>0</v>
      </c>
      <c r="L195" s="188">
        <f>IF($O$5=2016,VLOOKUP($B195,MP,30,FALSE),IF($O$5=2017,VLOOKUP($B195,MP,43,FALSE),IF($O$5=2018,VLOOKUP($B195,MP,56,FALSE),IF($O$5=2019,VLOOKUP($B195,MP,69,FALSE)," "))))</f>
        <v>0</v>
      </c>
      <c r="M195" s="188">
        <f>IF($O$5=2016,VLOOKUP($B195,MP,31,FALSE),IF($O$5=2017,VLOOKUP($B195,MP,44,FALSE),IF($O$5=2018,VLOOKUP($B195,MP,57,FALSE),IF($O$5=2019,VLOOKUP($B195,MP,70,FALSE)," "))))</f>
        <v>0</v>
      </c>
      <c r="N195" s="188">
        <f>IF($O$5=2016,VLOOKUP($B195,MP,32,FALSE),IF($O$5=2017,VLOOKUP($B195,MP,45,FALSE),IF($O$5=2018,VLOOKUP($B195,MP,58,FALSE),IF($O$5=2019,VLOOKUP($B195,MP,71,FALSE)," "))))</f>
        <v>0</v>
      </c>
      <c r="O195" s="188">
        <f>IF($O$5=2016,VLOOKUP($B195,MP,33,FALSE),IF($O$5=2017,VLOOKUP($B195,MP,46,FALSE),IF($O$5=2018,VLOOKUP($B195,MP,59,FALSE),IF($O$5=2019,VLOOKUP($B195,MP,72,FALSE)," "))))</f>
        <v>0</v>
      </c>
      <c r="P195" s="188">
        <f>IF($O$5=2016,VLOOKUP($B195,MP,34,FALSE),IF($O$5=2017,VLOOKUP($B195,MP,47,FALSE),IF($O$5=2018,VLOOKUP($B195,MP,60,FALSE),IF($O$5=2019,VLOOKUP($B195,MP,73,FALSE)," "))))</f>
        <v>0</v>
      </c>
      <c r="Q195" s="188">
        <f>IF($O$5=2016,VLOOKUP($B195,MP,35,FALSE),IF($O$5=2017,VLOOKUP($B195,MP,48,FALSE),IF($O$5=2018,VLOOKUP($B195,MP,61,FALSE),IF($O$5=2019,VLOOKUP($B195,MP,74,FALSE)," "))))</f>
        <v>0</v>
      </c>
      <c r="R195" s="22"/>
    </row>
    <row r="196" spans="1:19" ht="15" x14ac:dyDescent="0.2">
      <c r="A196" s="745"/>
      <c r="B196" s="745"/>
      <c r="C196" s="748"/>
      <c r="D196" s="8" t="s">
        <v>64</v>
      </c>
      <c r="E196" s="451">
        <f>SUM(F196:Q196)</f>
        <v>872600000</v>
      </c>
      <c r="F196" s="499">
        <v>872600000</v>
      </c>
      <c r="G196" s="499"/>
      <c r="H196" s="499"/>
      <c r="I196" s="499"/>
      <c r="J196" s="499"/>
      <c r="K196" s="499"/>
      <c r="L196" s="499"/>
      <c r="M196" s="499"/>
      <c r="N196" s="499"/>
      <c r="O196" s="499"/>
      <c r="P196" s="499"/>
      <c r="Q196" s="499"/>
      <c r="R196" s="500"/>
    </row>
    <row r="197" spans="1:19" ht="15" x14ac:dyDescent="0.2">
      <c r="A197" s="745"/>
      <c r="B197" s="745"/>
      <c r="C197" s="748"/>
      <c r="D197" s="5" t="s">
        <v>65</v>
      </c>
      <c r="E197" s="452">
        <f t="shared" ref="E197:R197" si="92">E196*100/E195</f>
        <v>79.327272727272728</v>
      </c>
      <c r="F197" s="452">
        <f t="shared" si="92"/>
        <v>872.6</v>
      </c>
      <c r="G197" s="452" t="e">
        <f t="shared" si="92"/>
        <v>#DIV/0!</v>
      </c>
      <c r="H197" s="452" t="e">
        <f t="shared" si="92"/>
        <v>#DIV/0!</v>
      </c>
      <c r="I197" s="452" t="e">
        <f t="shared" si="92"/>
        <v>#DIV/0!</v>
      </c>
      <c r="J197" s="452">
        <f t="shared" si="92"/>
        <v>0</v>
      </c>
      <c r="K197" s="452" t="e">
        <f t="shared" si="92"/>
        <v>#DIV/0!</v>
      </c>
      <c r="L197" s="452" t="e">
        <f t="shared" si="92"/>
        <v>#DIV/0!</v>
      </c>
      <c r="M197" s="452" t="e">
        <f t="shared" si="92"/>
        <v>#DIV/0!</v>
      </c>
      <c r="N197" s="452" t="e">
        <f t="shared" si="92"/>
        <v>#DIV/0!</v>
      </c>
      <c r="O197" s="452" t="e">
        <f t="shared" si="92"/>
        <v>#DIV/0!</v>
      </c>
      <c r="P197" s="452" t="e">
        <f t="shared" si="92"/>
        <v>#DIV/0!</v>
      </c>
      <c r="Q197" s="452" t="e">
        <f t="shared" si="92"/>
        <v>#DIV/0!</v>
      </c>
      <c r="R197" s="453" t="e">
        <f t="shared" si="92"/>
        <v>#DIV/0!</v>
      </c>
    </row>
    <row r="198" spans="1:19" ht="15" x14ac:dyDescent="0.2">
      <c r="A198" s="745"/>
      <c r="B198" s="745"/>
      <c r="C198" s="748"/>
      <c r="D198" s="8" t="s">
        <v>66</v>
      </c>
      <c r="E198" s="451">
        <f>SUM(F198:Q198)</f>
        <v>0</v>
      </c>
      <c r="F198" s="499"/>
      <c r="G198" s="499"/>
      <c r="H198" s="499"/>
      <c r="I198" s="499"/>
      <c r="J198" s="499"/>
      <c r="K198" s="499"/>
      <c r="L198" s="499"/>
      <c r="M198" s="499"/>
      <c r="N198" s="499"/>
      <c r="O198" s="499"/>
      <c r="P198" s="499"/>
      <c r="Q198" s="499"/>
      <c r="R198" s="500">
        <v>1000000000</v>
      </c>
    </row>
    <row r="199" spans="1:19" ht="15" x14ac:dyDescent="0.2">
      <c r="A199" s="745"/>
      <c r="B199" s="745"/>
      <c r="C199" s="748"/>
      <c r="D199" s="5" t="s">
        <v>67</v>
      </c>
      <c r="E199" s="452">
        <f t="shared" ref="E199:R199" si="93">E198*100/E195</f>
        <v>0</v>
      </c>
      <c r="F199" s="452">
        <f t="shared" si="93"/>
        <v>0</v>
      </c>
      <c r="G199" s="452" t="e">
        <f t="shared" si="93"/>
        <v>#DIV/0!</v>
      </c>
      <c r="H199" s="452" t="e">
        <f t="shared" si="93"/>
        <v>#DIV/0!</v>
      </c>
      <c r="I199" s="452" t="e">
        <f t="shared" si="93"/>
        <v>#DIV/0!</v>
      </c>
      <c r="J199" s="452">
        <f t="shared" si="93"/>
        <v>0</v>
      </c>
      <c r="K199" s="452" t="e">
        <f t="shared" si="93"/>
        <v>#DIV/0!</v>
      </c>
      <c r="L199" s="452" t="e">
        <f t="shared" si="93"/>
        <v>#DIV/0!</v>
      </c>
      <c r="M199" s="452" t="e">
        <f t="shared" si="93"/>
        <v>#DIV/0!</v>
      </c>
      <c r="N199" s="452" t="e">
        <f t="shared" si="93"/>
        <v>#DIV/0!</v>
      </c>
      <c r="O199" s="452" t="e">
        <f t="shared" si="93"/>
        <v>#DIV/0!</v>
      </c>
      <c r="P199" s="452" t="e">
        <f t="shared" si="93"/>
        <v>#DIV/0!</v>
      </c>
      <c r="Q199" s="452" t="e">
        <f t="shared" si="93"/>
        <v>#DIV/0!</v>
      </c>
      <c r="R199" s="453" t="e">
        <f t="shared" si="93"/>
        <v>#DIV/0!</v>
      </c>
    </row>
    <row r="200" spans="1:19" ht="15" x14ac:dyDescent="0.2">
      <c r="A200" s="745"/>
      <c r="B200" s="745"/>
      <c r="C200" s="748"/>
      <c r="D200" s="7" t="s">
        <v>68</v>
      </c>
      <c r="E200" s="451">
        <f>SUM(F200:Q200)</f>
        <v>0</v>
      </c>
      <c r="F200" s="499"/>
      <c r="G200" s="499"/>
      <c r="H200" s="499"/>
      <c r="I200" s="499"/>
      <c r="J200" s="499"/>
      <c r="K200" s="499"/>
      <c r="L200" s="499"/>
      <c r="M200" s="499"/>
      <c r="N200" s="499"/>
      <c r="O200" s="499"/>
      <c r="P200" s="499"/>
      <c r="Q200" s="499"/>
      <c r="R200" s="500"/>
    </row>
    <row r="201" spans="1:19" ht="15" x14ac:dyDescent="0.2">
      <c r="A201" s="745"/>
      <c r="B201" s="745"/>
      <c r="C201" s="748"/>
      <c r="D201" s="5" t="s">
        <v>69</v>
      </c>
      <c r="E201" s="452" t="e">
        <f t="shared" ref="E201:R201" si="94">E200*100/E198</f>
        <v>#DIV/0!</v>
      </c>
      <c r="F201" s="452" t="e">
        <f t="shared" si="94"/>
        <v>#DIV/0!</v>
      </c>
      <c r="G201" s="452" t="e">
        <f t="shared" si="94"/>
        <v>#DIV/0!</v>
      </c>
      <c r="H201" s="452" t="e">
        <f t="shared" si="94"/>
        <v>#DIV/0!</v>
      </c>
      <c r="I201" s="452" t="e">
        <f t="shared" si="94"/>
        <v>#DIV/0!</v>
      </c>
      <c r="J201" s="452" t="e">
        <f t="shared" si="94"/>
        <v>#DIV/0!</v>
      </c>
      <c r="K201" s="452" t="e">
        <f t="shared" si="94"/>
        <v>#DIV/0!</v>
      </c>
      <c r="L201" s="452" t="e">
        <f t="shared" si="94"/>
        <v>#DIV/0!</v>
      </c>
      <c r="M201" s="452" t="e">
        <f t="shared" si="94"/>
        <v>#DIV/0!</v>
      </c>
      <c r="N201" s="452" t="e">
        <f t="shared" si="94"/>
        <v>#DIV/0!</v>
      </c>
      <c r="O201" s="452" t="e">
        <f t="shared" si="94"/>
        <v>#DIV/0!</v>
      </c>
      <c r="P201" s="452" t="e">
        <f t="shared" si="94"/>
        <v>#DIV/0!</v>
      </c>
      <c r="Q201" s="452" t="e">
        <f t="shared" si="94"/>
        <v>#DIV/0!</v>
      </c>
      <c r="R201" s="453">
        <f t="shared" si="94"/>
        <v>0</v>
      </c>
    </row>
    <row r="202" spans="1:19" ht="15.75" thickBot="1" x14ac:dyDescent="0.25">
      <c r="A202" s="746"/>
      <c r="B202" s="746"/>
      <c r="C202" s="749"/>
      <c r="D202" s="6" t="s">
        <v>70</v>
      </c>
      <c r="E202" s="454">
        <f t="shared" ref="E202:R202" si="95">E200*100/E195</f>
        <v>0</v>
      </c>
      <c r="F202" s="454">
        <f t="shared" si="95"/>
        <v>0</v>
      </c>
      <c r="G202" s="454" t="e">
        <f t="shared" si="95"/>
        <v>#DIV/0!</v>
      </c>
      <c r="H202" s="454" t="e">
        <f t="shared" si="95"/>
        <v>#DIV/0!</v>
      </c>
      <c r="I202" s="454" t="e">
        <f t="shared" si="95"/>
        <v>#DIV/0!</v>
      </c>
      <c r="J202" s="454">
        <f t="shared" si="95"/>
        <v>0</v>
      </c>
      <c r="K202" s="454" t="e">
        <f t="shared" si="95"/>
        <v>#DIV/0!</v>
      </c>
      <c r="L202" s="454" t="e">
        <f t="shared" si="95"/>
        <v>#DIV/0!</v>
      </c>
      <c r="M202" s="454" t="e">
        <f t="shared" si="95"/>
        <v>#DIV/0!</v>
      </c>
      <c r="N202" s="454" t="e">
        <f t="shared" si="95"/>
        <v>#DIV/0!</v>
      </c>
      <c r="O202" s="454" t="e">
        <f t="shared" si="95"/>
        <v>#DIV/0!</v>
      </c>
      <c r="P202" s="454" t="e">
        <f t="shared" si="95"/>
        <v>#DIV/0!</v>
      </c>
      <c r="Q202" s="454" t="e">
        <f t="shared" si="95"/>
        <v>#DIV/0!</v>
      </c>
      <c r="R202" s="455" t="e">
        <f t="shared" si="95"/>
        <v>#DIV/0!</v>
      </c>
    </row>
    <row r="203" spans="1:19" ht="15" x14ac:dyDescent="0.2">
      <c r="A203" s="744">
        <v>25</v>
      </c>
      <c r="B203" s="744" t="str">
        <f>'PI. MP. Avance'!B131</f>
        <v>MP105080104</v>
      </c>
      <c r="C203" s="747" t="str">
        <f>'PI. MP. Avance'!C131</f>
        <v>Impulsar el sello de Equidad laboral EQUIPARES, como una estrategía departamental para la inclusión laboral de las Mujeres Vallecaucanas, en el periodo de gobierno.</v>
      </c>
      <c r="D203" s="4" t="s">
        <v>63</v>
      </c>
      <c r="E203" s="21">
        <f>SUM(F203:Q203)</f>
        <v>14000000</v>
      </c>
      <c r="F203" s="188">
        <f>IF($O$5=2016,VLOOKUP($B203,MP,24,FALSE),IF($O$5=2017,VLOOKUP($B203,MP,37,FALSE),IF($O$5=2018,VLOOKUP($B203,MP,50,FALSE),IF($O$5=2019,VLOOKUP($B203,MP,63,FALSE)," "))))</f>
        <v>14000000</v>
      </c>
      <c r="G203" s="188">
        <f>IF($O$5=2016,VLOOKUP($B203,MP,25,FALSE),IF($O$5=2017,VLOOKUP($B203,MP,38,FALSE),IF($O$5=2018,VLOOKUP($B203,MP,51,FALSE),IF($O$5=2019,VLOOKUP($B203,MP,64,FALSE)," "))))</f>
        <v>0</v>
      </c>
      <c r="H203" s="188">
        <f>IF($O$5=2016,VLOOKUP($B203,MP,26,FALSE),IF($O$5=2017,VLOOKUP($B203,MP,39,FALSE),IF($O$5=2018,VLOOKUP($B203,MP,52,FALSE),IF($O$5=2019,VLOOKUP($B203,MP,65,FALSE)," "))))</f>
        <v>0</v>
      </c>
      <c r="I203" s="188">
        <f>IF($O$5=2016,VLOOKUP($B203,MP,27,FALSE),IF($O$5=2017,VLOOKUP($B203,MP,40,FALSE),IF($O$5=2018,VLOOKUP($B203,MP,53,FALSE),IF($O$5=2019,VLOOKUP($B203,MP,66,FALSE)," "))))</f>
        <v>0</v>
      </c>
      <c r="J203" s="188">
        <f>IF($O$5=2016,VLOOKUP($B203,MP,28,FALSE),IF($O$5=2017,VLOOKUP($B203,MP,41,FALSE),IF($O$5=2018,VLOOKUP($B203,MP,54,FALSE),IF($O$5=2019,VLOOKUP($B203,MP,67,FALSE)," "))))</f>
        <v>0</v>
      </c>
      <c r="K203" s="188">
        <f>IF($O$5=2016,VLOOKUP($B203,MP,29,FALSE),IF($O$5=2017,VLOOKUP($B203,MP,42,FALSE),IF($O$5=2018,VLOOKUP($B203,MP,55,FALSE),IF($O$5=2019,VLOOKUP($B203,MP,68,FALSE)," "))))</f>
        <v>0</v>
      </c>
      <c r="L203" s="188">
        <f>IF($O$5=2016,VLOOKUP($B203,MP,30,FALSE),IF($O$5=2017,VLOOKUP($B203,MP,43,FALSE),IF($O$5=2018,VLOOKUP($B203,MP,56,FALSE),IF($O$5=2019,VLOOKUP($B203,MP,69,FALSE)," "))))</f>
        <v>0</v>
      </c>
      <c r="M203" s="188">
        <f>IF($O$5=2016,VLOOKUP($B203,MP,31,FALSE),IF($O$5=2017,VLOOKUP($B203,MP,44,FALSE),IF($O$5=2018,VLOOKUP($B203,MP,57,FALSE),IF($O$5=2019,VLOOKUP($B203,MP,70,FALSE)," "))))</f>
        <v>0</v>
      </c>
      <c r="N203" s="188">
        <f>IF($O$5=2016,VLOOKUP($B203,MP,32,FALSE),IF($O$5=2017,VLOOKUP($B203,MP,45,FALSE),IF($O$5=2018,VLOOKUP($B203,MP,58,FALSE),IF($O$5=2019,VLOOKUP($B203,MP,71,FALSE)," "))))</f>
        <v>0</v>
      </c>
      <c r="O203" s="188">
        <f>IF($O$5=2016,VLOOKUP($B203,MP,33,FALSE),IF($O$5=2017,VLOOKUP($B203,MP,46,FALSE),IF($O$5=2018,VLOOKUP($B203,MP,59,FALSE),IF($O$5=2019,VLOOKUP($B203,MP,72,FALSE)," "))))</f>
        <v>0</v>
      </c>
      <c r="P203" s="188">
        <f>IF($O$5=2016,VLOOKUP($B203,MP,34,FALSE),IF($O$5=2017,VLOOKUP($B203,MP,47,FALSE),IF($O$5=2018,VLOOKUP($B203,MP,60,FALSE),IF($O$5=2019,VLOOKUP($B203,MP,73,FALSE)," "))))</f>
        <v>0</v>
      </c>
      <c r="Q203" s="188">
        <f>IF($O$5=2016,VLOOKUP($B203,MP,35,FALSE),IF($O$5=2017,VLOOKUP($B203,MP,48,FALSE),IF($O$5=2018,VLOOKUP($B203,MP,61,FALSE),IF($O$5=2019,VLOOKUP($B203,MP,74,FALSE)," "))))</f>
        <v>0</v>
      </c>
      <c r="R203" s="22"/>
    </row>
    <row r="204" spans="1:19" ht="15" x14ac:dyDescent="0.2">
      <c r="A204" s="745"/>
      <c r="B204" s="745"/>
      <c r="C204" s="748"/>
      <c r="D204" s="8" t="s">
        <v>64</v>
      </c>
      <c r="E204" s="451">
        <f>SUM(F204:Q204)</f>
        <v>14400000</v>
      </c>
      <c r="F204" s="499">
        <v>14400000</v>
      </c>
      <c r="G204" s="499"/>
      <c r="H204" s="499"/>
      <c r="I204" s="499"/>
      <c r="J204" s="499"/>
      <c r="K204" s="499"/>
      <c r="L204" s="499"/>
      <c r="M204" s="499"/>
      <c r="N204" s="499"/>
      <c r="O204" s="499"/>
      <c r="P204" s="499"/>
      <c r="Q204" s="499"/>
      <c r="R204" s="500"/>
      <c r="S204" s="501"/>
    </row>
    <row r="205" spans="1:19" ht="15" x14ac:dyDescent="0.2">
      <c r="A205" s="745"/>
      <c r="B205" s="745"/>
      <c r="C205" s="748"/>
      <c r="D205" s="5" t="s">
        <v>65</v>
      </c>
      <c r="E205" s="452">
        <f t="shared" ref="E205:R205" si="96">E204*100/E203</f>
        <v>102.85714285714286</v>
      </c>
      <c r="F205" s="452">
        <f t="shared" si="96"/>
        <v>102.85714285714286</v>
      </c>
      <c r="G205" s="452" t="e">
        <f t="shared" si="96"/>
        <v>#DIV/0!</v>
      </c>
      <c r="H205" s="452" t="e">
        <f t="shared" si="96"/>
        <v>#DIV/0!</v>
      </c>
      <c r="I205" s="452" t="e">
        <f t="shared" si="96"/>
        <v>#DIV/0!</v>
      </c>
      <c r="J205" s="452" t="e">
        <f t="shared" si="96"/>
        <v>#DIV/0!</v>
      </c>
      <c r="K205" s="452" t="e">
        <f t="shared" si="96"/>
        <v>#DIV/0!</v>
      </c>
      <c r="L205" s="452" t="e">
        <f t="shared" si="96"/>
        <v>#DIV/0!</v>
      </c>
      <c r="M205" s="452" t="e">
        <f t="shared" si="96"/>
        <v>#DIV/0!</v>
      </c>
      <c r="N205" s="452" t="e">
        <f t="shared" si="96"/>
        <v>#DIV/0!</v>
      </c>
      <c r="O205" s="452" t="e">
        <f t="shared" si="96"/>
        <v>#DIV/0!</v>
      </c>
      <c r="P205" s="452" t="e">
        <f t="shared" si="96"/>
        <v>#DIV/0!</v>
      </c>
      <c r="Q205" s="452" t="e">
        <f t="shared" si="96"/>
        <v>#DIV/0!</v>
      </c>
      <c r="R205" s="453" t="e">
        <f t="shared" si="96"/>
        <v>#DIV/0!</v>
      </c>
    </row>
    <row r="206" spans="1:19" ht="15" x14ac:dyDescent="0.2">
      <c r="A206" s="745"/>
      <c r="B206" s="745"/>
      <c r="C206" s="748"/>
      <c r="D206" s="8" t="s">
        <v>66</v>
      </c>
      <c r="E206" s="451">
        <f>SUM(F206:Q206)</f>
        <v>0</v>
      </c>
      <c r="F206" s="499"/>
      <c r="G206" s="499"/>
      <c r="H206" s="499"/>
      <c r="I206" s="499"/>
      <c r="J206" s="499"/>
      <c r="K206" s="499"/>
      <c r="L206" s="499"/>
      <c r="M206" s="499"/>
      <c r="N206" s="499"/>
      <c r="O206" s="499"/>
      <c r="P206" s="499"/>
      <c r="Q206" s="499"/>
      <c r="R206" s="500">
        <v>150000000</v>
      </c>
    </row>
    <row r="207" spans="1:19" ht="15" x14ac:dyDescent="0.2">
      <c r="A207" s="745"/>
      <c r="B207" s="745"/>
      <c r="C207" s="748"/>
      <c r="D207" s="5" t="s">
        <v>67</v>
      </c>
      <c r="E207" s="452">
        <f t="shared" ref="E207:R207" si="97">E206*100/E203</f>
        <v>0</v>
      </c>
      <c r="F207" s="452">
        <f t="shared" si="97"/>
        <v>0</v>
      </c>
      <c r="G207" s="452" t="e">
        <f t="shared" si="97"/>
        <v>#DIV/0!</v>
      </c>
      <c r="H207" s="452" t="e">
        <f t="shared" si="97"/>
        <v>#DIV/0!</v>
      </c>
      <c r="I207" s="452" t="e">
        <f t="shared" si="97"/>
        <v>#DIV/0!</v>
      </c>
      <c r="J207" s="452" t="e">
        <f t="shared" si="97"/>
        <v>#DIV/0!</v>
      </c>
      <c r="K207" s="452" t="e">
        <f t="shared" si="97"/>
        <v>#DIV/0!</v>
      </c>
      <c r="L207" s="452" t="e">
        <f t="shared" si="97"/>
        <v>#DIV/0!</v>
      </c>
      <c r="M207" s="452" t="e">
        <f t="shared" si="97"/>
        <v>#DIV/0!</v>
      </c>
      <c r="N207" s="452" t="e">
        <f t="shared" si="97"/>
        <v>#DIV/0!</v>
      </c>
      <c r="O207" s="452" t="e">
        <f t="shared" si="97"/>
        <v>#DIV/0!</v>
      </c>
      <c r="P207" s="452" t="e">
        <f t="shared" si="97"/>
        <v>#DIV/0!</v>
      </c>
      <c r="Q207" s="452" t="e">
        <f t="shared" si="97"/>
        <v>#DIV/0!</v>
      </c>
      <c r="R207" s="453" t="e">
        <f t="shared" si="97"/>
        <v>#DIV/0!</v>
      </c>
    </row>
    <row r="208" spans="1:19" ht="15" x14ac:dyDescent="0.2">
      <c r="A208" s="745"/>
      <c r="B208" s="745"/>
      <c r="C208" s="748"/>
      <c r="D208" s="7" t="s">
        <v>68</v>
      </c>
      <c r="E208" s="451">
        <f>SUM(F208:Q208)</f>
        <v>0</v>
      </c>
      <c r="F208" s="499"/>
      <c r="G208" s="499"/>
      <c r="H208" s="499"/>
      <c r="I208" s="499"/>
      <c r="J208" s="499"/>
      <c r="K208" s="499"/>
      <c r="L208" s="499"/>
      <c r="M208" s="499"/>
      <c r="N208" s="499"/>
      <c r="O208" s="499"/>
      <c r="P208" s="499"/>
      <c r="Q208" s="499"/>
      <c r="R208" s="500"/>
    </row>
    <row r="209" spans="1:18" ht="15" x14ac:dyDescent="0.2">
      <c r="A209" s="745"/>
      <c r="B209" s="745"/>
      <c r="C209" s="748"/>
      <c r="D209" s="5" t="s">
        <v>69</v>
      </c>
      <c r="E209" s="452" t="e">
        <f t="shared" ref="E209:R209" si="98">E208*100/E206</f>
        <v>#DIV/0!</v>
      </c>
      <c r="F209" s="452" t="e">
        <f t="shared" si="98"/>
        <v>#DIV/0!</v>
      </c>
      <c r="G209" s="452" t="e">
        <f t="shared" si="98"/>
        <v>#DIV/0!</v>
      </c>
      <c r="H209" s="452" t="e">
        <f t="shared" si="98"/>
        <v>#DIV/0!</v>
      </c>
      <c r="I209" s="452" t="e">
        <f t="shared" si="98"/>
        <v>#DIV/0!</v>
      </c>
      <c r="J209" s="452" t="e">
        <f t="shared" si="98"/>
        <v>#DIV/0!</v>
      </c>
      <c r="K209" s="452" t="e">
        <f t="shared" si="98"/>
        <v>#DIV/0!</v>
      </c>
      <c r="L209" s="452" t="e">
        <f t="shared" si="98"/>
        <v>#DIV/0!</v>
      </c>
      <c r="M209" s="452" t="e">
        <f t="shared" si="98"/>
        <v>#DIV/0!</v>
      </c>
      <c r="N209" s="452" t="e">
        <f t="shared" si="98"/>
        <v>#DIV/0!</v>
      </c>
      <c r="O209" s="452" t="e">
        <f t="shared" si="98"/>
        <v>#DIV/0!</v>
      </c>
      <c r="P209" s="452" t="e">
        <f t="shared" si="98"/>
        <v>#DIV/0!</v>
      </c>
      <c r="Q209" s="452" t="e">
        <f t="shared" si="98"/>
        <v>#DIV/0!</v>
      </c>
      <c r="R209" s="453">
        <f t="shared" si="98"/>
        <v>0</v>
      </c>
    </row>
    <row r="210" spans="1:18" ht="15.75" thickBot="1" x14ac:dyDescent="0.25">
      <c r="A210" s="746"/>
      <c r="B210" s="746"/>
      <c r="C210" s="749"/>
      <c r="D210" s="6" t="s">
        <v>70</v>
      </c>
      <c r="E210" s="454">
        <f t="shared" ref="E210:R210" si="99">E208*100/E203</f>
        <v>0</v>
      </c>
      <c r="F210" s="454">
        <f t="shared" si="99"/>
        <v>0</v>
      </c>
      <c r="G210" s="454" t="e">
        <f t="shared" si="99"/>
        <v>#DIV/0!</v>
      </c>
      <c r="H210" s="454" t="e">
        <f t="shared" si="99"/>
        <v>#DIV/0!</v>
      </c>
      <c r="I210" s="454" t="e">
        <f t="shared" si="99"/>
        <v>#DIV/0!</v>
      </c>
      <c r="J210" s="454" t="e">
        <f t="shared" si="99"/>
        <v>#DIV/0!</v>
      </c>
      <c r="K210" s="454" t="e">
        <f t="shared" si="99"/>
        <v>#DIV/0!</v>
      </c>
      <c r="L210" s="454" t="e">
        <f t="shared" si="99"/>
        <v>#DIV/0!</v>
      </c>
      <c r="M210" s="454" t="e">
        <f t="shared" si="99"/>
        <v>#DIV/0!</v>
      </c>
      <c r="N210" s="454" t="e">
        <f t="shared" si="99"/>
        <v>#DIV/0!</v>
      </c>
      <c r="O210" s="454" t="e">
        <f t="shared" si="99"/>
        <v>#DIV/0!</v>
      </c>
      <c r="P210" s="454" t="e">
        <f t="shared" si="99"/>
        <v>#DIV/0!</v>
      </c>
      <c r="Q210" s="454" t="e">
        <f t="shared" si="99"/>
        <v>#DIV/0!</v>
      </c>
      <c r="R210" s="455" t="e">
        <f t="shared" si="99"/>
        <v>#DIV/0!</v>
      </c>
    </row>
    <row r="211" spans="1:18" ht="15" x14ac:dyDescent="0.2">
      <c r="A211" s="744">
        <v>26</v>
      </c>
      <c r="B211" s="744" t="str">
        <f>'PI. MP. Avance'!B136</f>
        <v>MP105020301</v>
      </c>
      <c r="C211" s="747" t="str">
        <f>'PI. MP. Avance'!C136</f>
        <v>Socializar en el 100% de los Municipios del Departamento la Política Pública de Mujer y la Normatividad que protege sus derechos , en el periodo de Gobierno.</v>
      </c>
      <c r="D211" s="4" t="s">
        <v>63</v>
      </c>
      <c r="E211" s="21">
        <f>SUM(F211:Q211)</f>
        <v>0</v>
      </c>
      <c r="F211" s="188"/>
      <c r="G211" s="188">
        <f>IF($O$5=2016,VLOOKUP($B211,MP,25,FALSE),IF($O$5=2017,VLOOKUP($B211,MP,38,FALSE),IF($O$5=2018,VLOOKUP($B211,MP,51,FALSE),IF($O$5=2019,VLOOKUP($B211,MP,64,FALSE)," "))))</f>
        <v>0</v>
      </c>
      <c r="H211" s="188">
        <f>IF($O$5=2016,VLOOKUP($B211,MP,26,FALSE),IF($O$5=2017,VLOOKUP($B211,MP,39,FALSE),IF($O$5=2018,VLOOKUP($B211,MP,52,FALSE),IF($O$5=2019,VLOOKUP($B211,MP,65,FALSE)," "))))</f>
        <v>0</v>
      </c>
      <c r="I211" s="188">
        <f>IF($O$5=2016,VLOOKUP($B211,MP,27,FALSE),IF($O$5=2017,VLOOKUP($B211,MP,40,FALSE),IF($O$5=2018,VLOOKUP($B211,MP,53,FALSE),IF($O$5=2019,VLOOKUP($B211,MP,66,FALSE)," "))))</f>
        <v>0</v>
      </c>
      <c r="J211" s="188">
        <f>IF($O$5=2016,VLOOKUP($B211,MP,28,FALSE),IF($O$5=2017,VLOOKUP($B211,MP,41,FALSE),IF($O$5=2018,VLOOKUP($B211,MP,54,FALSE),IF($O$5=2019,VLOOKUP($B211,MP,67,FALSE)," "))))</f>
        <v>0</v>
      </c>
      <c r="K211" s="188">
        <f>IF($O$5=2016,VLOOKUP($B211,MP,29,FALSE),IF($O$5=2017,VLOOKUP($B211,MP,42,FALSE),IF($O$5=2018,VLOOKUP($B211,MP,55,FALSE),IF($O$5=2019,VLOOKUP($B211,MP,68,FALSE)," "))))</f>
        <v>0</v>
      </c>
      <c r="L211" s="188">
        <f>IF($O$5=2016,VLOOKUP($B211,MP,30,FALSE),IF($O$5=2017,VLOOKUP($B211,MP,43,FALSE),IF($O$5=2018,VLOOKUP($B211,MP,56,FALSE),IF($O$5=2019,VLOOKUP($B211,MP,69,FALSE)," "))))</f>
        <v>0</v>
      </c>
      <c r="M211" s="188">
        <f>IF($O$5=2016,VLOOKUP($B211,MP,31,FALSE),IF($O$5=2017,VLOOKUP($B211,MP,44,FALSE),IF($O$5=2018,VLOOKUP($B211,MP,57,FALSE),IF($O$5=2019,VLOOKUP($B211,MP,70,FALSE)," "))))</f>
        <v>0</v>
      </c>
      <c r="N211" s="188">
        <f>IF($O$5=2016,VLOOKUP($B211,MP,32,FALSE),IF($O$5=2017,VLOOKUP($B211,MP,45,FALSE),IF($O$5=2018,VLOOKUP($B211,MP,58,FALSE),IF($O$5=2019,VLOOKUP($B211,MP,71,FALSE)," "))))</f>
        <v>0</v>
      </c>
      <c r="O211" s="188">
        <f>IF($O$5=2016,VLOOKUP($B211,MP,33,FALSE),IF($O$5=2017,VLOOKUP($B211,MP,46,FALSE),IF($O$5=2018,VLOOKUP($B211,MP,59,FALSE),IF($O$5=2019,VLOOKUP($B211,MP,72,FALSE)," "))))</f>
        <v>0</v>
      </c>
      <c r="P211" s="188">
        <f>IF($O$5=2016,VLOOKUP($B211,MP,34,FALSE),IF($O$5=2017,VLOOKUP($B211,MP,47,FALSE),IF($O$5=2018,VLOOKUP($B211,MP,60,FALSE),IF($O$5=2019,VLOOKUP($B211,MP,73,FALSE)," "))))</f>
        <v>0</v>
      </c>
      <c r="Q211" s="188">
        <f>IF($O$5=2016,VLOOKUP($B211,MP,35,FALSE),IF($O$5=2017,VLOOKUP($B211,MP,48,FALSE),IF($O$5=2018,VLOOKUP($B211,MP,61,FALSE),IF($O$5=2019,VLOOKUP($B211,MP,74,FALSE)," "))))</f>
        <v>0</v>
      </c>
      <c r="R211" s="22"/>
    </row>
    <row r="212" spans="1:18" ht="15" x14ac:dyDescent="0.2">
      <c r="A212" s="745"/>
      <c r="B212" s="745"/>
      <c r="C212" s="748"/>
      <c r="D212" s="8" t="s">
        <v>64</v>
      </c>
      <c r="E212" s="451">
        <f>SUM(F212:Q212)</f>
        <v>0</v>
      </c>
      <c r="F212" s="576">
        <v>0</v>
      </c>
      <c r="G212" s="499"/>
      <c r="H212" s="499"/>
      <c r="I212" s="499"/>
      <c r="J212" s="499"/>
      <c r="K212" s="499"/>
      <c r="L212" s="499"/>
      <c r="M212" s="499"/>
      <c r="N212" s="499"/>
      <c r="O212" s="499"/>
      <c r="P212" s="499"/>
      <c r="Q212" s="499"/>
      <c r="R212" s="500"/>
    </row>
    <row r="213" spans="1:18" ht="15" x14ac:dyDescent="0.2">
      <c r="A213" s="745"/>
      <c r="B213" s="745"/>
      <c r="C213" s="748"/>
      <c r="D213" s="5" t="s">
        <v>65</v>
      </c>
      <c r="E213" s="452" t="e">
        <f t="shared" ref="E213:R213" si="100">E212*100/E211</f>
        <v>#DIV/0!</v>
      </c>
      <c r="F213" s="452" t="e">
        <f>J212*100/F211</f>
        <v>#DIV/0!</v>
      </c>
      <c r="G213" s="452" t="e">
        <f t="shared" si="100"/>
        <v>#DIV/0!</v>
      </c>
      <c r="H213" s="452" t="e">
        <f t="shared" si="100"/>
        <v>#DIV/0!</v>
      </c>
      <c r="I213" s="452" t="e">
        <f t="shared" si="100"/>
        <v>#DIV/0!</v>
      </c>
      <c r="J213" s="452" t="e">
        <f>#REF!*100/J211</f>
        <v>#REF!</v>
      </c>
      <c r="K213" s="452" t="e">
        <f t="shared" si="100"/>
        <v>#DIV/0!</v>
      </c>
      <c r="L213" s="452" t="e">
        <f t="shared" si="100"/>
        <v>#DIV/0!</v>
      </c>
      <c r="M213" s="452" t="e">
        <f t="shared" si="100"/>
        <v>#DIV/0!</v>
      </c>
      <c r="N213" s="452" t="e">
        <f t="shared" si="100"/>
        <v>#DIV/0!</v>
      </c>
      <c r="O213" s="452" t="e">
        <f t="shared" si="100"/>
        <v>#DIV/0!</v>
      </c>
      <c r="P213" s="452" t="e">
        <f t="shared" si="100"/>
        <v>#DIV/0!</v>
      </c>
      <c r="Q213" s="452" t="e">
        <f t="shared" si="100"/>
        <v>#DIV/0!</v>
      </c>
      <c r="R213" s="453" t="e">
        <f t="shared" si="100"/>
        <v>#DIV/0!</v>
      </c>
    </row>
    <row r="214" spans="1:18" ht="15" x14ac:dyDescent="0.2">
      <c r="A214" s="745"/>
      <c r="B214" s="745"/>
      <c r="C214" s="748"/>
      <c r="D214" s="8" t="s">
        <v>66</v>
      </c>
      <c r="E214" s="451">
        <f>SUM(F214:Q214)</f>
        <v>0</v>
      </c>
      <c r="F214" s="499"/>
      <c r="G214" s="499"/>
      <c r="H214" s="499"/>
      <c r="I214" s="499"/>
      <c r="J214" s="499"/>
      <c r="K214" s="499"/>
      <c r="L214" s="499"/>
      <c r="M214" s="499"/>
      <c r="N214" s="499"/>
      <c r="O214" s="499"/>
      <c r="P214" s="499"/>
      <c r="Q214" s="499"/>
      <c r="R214" s="500"/>
    </row>
    <row r="215" spans="1:18" ht="15" x14ac:dyDescent="0.2">
      <c r="A215" s="745"/>
      <c r="B215" s="745"/>
      <c r="C215" s="748"/>
      <c r="D215" s="5" t="s">
        <v>67</v>
      </c>
      <c r="E215" s="452" t="e">
        <f t="shared" ref="E215:R215" si="101">E214*100/E211</f>
        <v>#DIV/0!</v>
      </c>
      <c r="F215" s="452" t="e">
        <f>J214*100/F211</f>
        <v>#DIV/0!</v>
      </c>
      <c r="G215" s="452" t="e">
        <f t="shared" si="101"/>
        <v>#DIV/0!</v>
      </c>
      <c r="H215" s="452" t="e">
        <f t="shared" si="101"/>
        <v>#DIV/0!</v>
      </c>
      <c r="I215" s="452" t="e">
        <f t="shared" si="101"/>
        <v>#DIV/0!</v>
      </c>
      <c r="J215" s="452" t="e">
        <f>#REF!*100/J211</f>
        <v>#REF!</v>
      </c>
      <c r="K215" s="452" t="e">
        <f t="shared" si="101"/>
        <v>#DIV/0!</v>
      </c>
      <c r="L215" s="452" t="e">
        <f t="shared" si="101"/>
        <v>#DIV/0!</v>
      </c>
      <c r="M215" s="452" t="e">
        <f t="shared" si="101"/>
        <v>#DIV/0!</v>
      </c>
      <c r="N215" s="452" t="e">
        <f t="shared" si="101"/>
        <v>#DIV/0!</v>
      </c>
      <c r="O215" s="452" t="e">
        <f t="shared" si="101"/>
        <v>#DIV/0!</v>
      </c>
      <c r="P215" s="452" t="e">
        <f t="shared" si="101"/>
        <v>#DIV/0!</v>
      </c>
      <c r="Q215" s="452" t="e">
        <f t="shared" si="101"/>
        <v>#DIV/0!</v>
      </c>
      <c r="R215" s="453" t="e">
        <f t="shared" si="101"/>
        <v>#DIV/0!</v>
      </c>
    </row>
    <row r="216" spans="1:18" ht="15" x14ac:dyDescent="0.2">
      <c r="A216" s="745"/>
      <c r="B216" s="745"/>
      <c r="C216" s="748"/>
      <c r="D216" s="7" t="s">
        <v>68</v>
      </c>
      <c r="E216" s="451">
        <f>SUM(F216:Q216)</f>
        <v>0</v>
      </c>
      <c r="F216" s="608"/>
      <c r="G216" s="499"/>
      <c r="H216" s="499"/>
      <c r="I216" s="499"/>
      <c r="J216" s="499"/>
      <c r="K216" s="499"/>
      <c r="L216" s="499"/>
      <c r="M216" s="499"/>
      <c r="N216" s="499"/>
      <c r="O216" s="499"/>
      <c r="P216" s="499"/>
      <c r="Q216" s="499"/>
      <c r="R216" s="500"/>
    </row>
    <row r="217" spans="1:18" ht="15" x14ac:dyDescent="0.2">
      <c r="A217" s="745"/>
      <c r="B217" s="745"/>
      <c r="C217" s="748"/>
      <c r="D217" s="5" t="s">
        <v>69</v>
      </c>
      <c r="E217" s="452" t="e">
        <f t="shared" ref="E217:R217" si="102">E216*100/E214</f>
        <v>#DIV/0!</v>
      </c>
      <c r="F217" s="452" t="e">
        <f>J216*100/J214</f>
        <v>#DIV/0!</v>
      </c>
      <c r="G217" s="452" t="e">
        <f t="shared" si="102"/>
        <v>#DIV/0!</v>
      </c>
      <c r="H217" s="452" t="e">
        <f t="shared" si="102"/>
        <v>#DIV/0!</v>
      </c>
      <c r="I217" s="452" t="e">
        <f t="shared" si="102"/>
        <v>#DIV/0!</v>
      </c>
      <c r="J217" s="452" t="e">
        <f>#REF!*100/#REF!</f>
        <v>#REF!</v>
      </c>
      <c r="K217" s="452" t="e">
        <f t="shared" si="102"/>
        <v>#DIV/0!</v>
      </c>
      <c r="L217" s="452" t="e">
        <f t="shared" si="102"/>
        <v>#DIV/0!</v>
      </c>
      <c r="M217" s="452" t="e">
        <f t="shared" si="102"/>
        <v>#DIV/0!</v>
      </c>
      <c r="N217" s="452" t="e">
        <f t="shared" si="102"/>
        <v>#DIV/0!</v>
      </c>
      <c r="O217" s="452" t="e">
        <f t="shared" si="102"/>
        <v>#DIV/0!</v>
      </c>
      <c r="P217" s="452" t="e">
        <f t="shared" si="102"/>
        <v>#DIV/0!</v>
      </c>
      <c r="Q217" s="452" t="e">
        <f t="shared" si="102"/>
        <v>#DIV/0!</v>
      </c>
      <c r="R217" s="453" t="e">
        <f t="shared" si="102"/>
        <v>#DIV/0!</v>
      </c>
    </row>
    <row r="218" spans="1:18" ht="15.75" thickBot="1" x14ac:dyDescent="0.25">
      <c r="A218" s="746"/>
      <c r="B218" s="746"/>
      <c r="C218" s="749"/>
      <c r="D218" s="6" t="s">
        <v>70</v>
      </c>
      <c r="E218" s="454" t="e">
        <f t="shared" ref="E218:R218" si="103">E216*100/E211</f>
        <v>#DIV/0!</v>
      </c>
      <c r="F218" s="454" t="e">
        <f>J216*100/F211</f>
        <v>#DIV/0!</v>
      </c>
      <c r="G218" s="454" t="e">
        <f t="shared" si="103"/>
        <v>#DIV/0!</v>
      </c>
      <c r="H218" s="454" t="e">
        <f t="shared" si="103"/>
        <v>#DIV/0!</v>
      </c>
      <c r="I218" s="454" t="e">
        <f t="shared" si="103"/>
        <v>#DIV/0!</v>
      </c>
      <c r="J218" s="454" t="e">
        <f>#REF!*100/J211</f>
        <v>#REF!</v>
      </c>
      <c r="K218" s="454" t="e">
        <f t="shared" si="103"/>
        <v>#DIV/0!</v>
      </c>
      <c r="L218" s="454" t="e">
        <f t="shared" si="103"/>
        <v>#DIV/0!</v>
      </c>
      <c r="M218" s="454" t="e">
        <f t="shared" si="103"/>
        <v>#DIV/0!</v>
      </c>
      <c r="N218" s="454" t="e">
        <f t="shared" si="103"/>
        <v>#DIV/0!</v>
      </c>
      <c r="O218" s="454" t="e">
        <f t="shared" si="103"/>
        <v>#DIV/0!</v>
      </c>
      <c r="P218" s="454" t="e">
        <f t="shared" si="103"/>
        <v>#DIV/0!</v>
      </c>
      <c r="Q218" s="454" t="e">
        <f t="shared" si="103"/>
        <v>#DIV/0!</v>
      </c>
      <c r="R218" s="455" t="e">
        <f t="shared" si="103"/>
        <v>#DIV/0!</v>
      </c>
    </row>
    <row r="219" spans="1:18" ht="15" x14ac:dyDescent="0.2">
      <c r="A219" s="744">
        <v>27</v>
      </c>
      <c r="B219" s="744" t="str">
        <f>'PI. MP. Avance'!B141</f>
        <v>MP307050201</v>
      </c>
      <c r="C219" s="747" t="str">
        <f>'PI. MP. Avance'!C141</f>
        <v>Crear, en el marco de las Organizaciones de mujeres , Una (1) RED de mujeres protagonista en los escenarios de PAZ y posconflicto, en el cuatrienio</v>
      </c>
      <c r="D219" s="4" t="s">
        <v>63</v>
      </c>
      <c r="E219" s="21">
        <f>SUM(F219:Q219)</f>
        <v>0</v>
      </c>
      <c r="F219" s="188">
        <f>IF($O$5=2016,VLOOKUP($B219,MP,24,FALSE),IF($O$5=2017,VLOOKUP($B219,MP,37,FALSE),IF($O$5=2018,VLOOKUP($B219,MP,50,FALSE),IF($O$5=2019,VLOOKUP($B219,MP,63,FALSE)," "))))</f>
        <v>0</v>
      </c>
      <c r="G219" s="188">
        <f>IF($O$5=2016,VLOOKUP($B219,MP,25,FALSE),IF($O$5=2017,VLOOKUP($B219,MP,38,FALSE),IF($O$5=2018,VLOOKUP($B219,MP,51,FALSE),IF($O$5=2019,VLOOKUP($B219,MP,64,FALSE)," "))))</f>
        <v>0</v>
      </c>
      <c r="H219" s="188">
        <f>IF($O$5=2016,VLOOKUP($B219,MP,26,FALSE),IF($O$5=2017,VLOOKUP($B219,MP,39,FALSE),IF($O$5=2018,VLOOKUP($B219,MP,52,FALSE),IF($O$5=2019,VLOOKUP($B219,MP,65,FALSE)," "))))</f>
        <v>0</v>
      </c>
      <c r="I219" s="188">
        <f>IF($O$5=2016,VLOOKUP($B219,MP,27,FALSE),IF($O$5=2017,VLOOKUP($B219,MP,40,FALSE),IF($O$5=2018,VLOOKUP($B219,MP,53,FALSE),IF($O$5=2019,VLOOKUP($B219,MP,66,FALSE)," "))))</f>
        <v>0</v>
      </c>
      <c r="J219" s="188">
        <f>IF($O$5=2016,VLOOKUP($B219,MP,28,FALSE),IF($O$5=2017,VLOOKUP($B219,MP,41,FALSE),IF($O$5=2018,VLOOKUP($B219,MP,54,FALSE),IF($O$5=2019,VLOOKUP($B219,MP,67,FALSE)," "))))</f>
        <v>0</v>
      </c>
      <c r="K219" s="188">
        <f>IF($O$5=2016,VLOOKUP($B219,MP,29,FALSE),IF($O$5=2017,VLOOKUP($B219,MP,42,FALSE),IF($O$5=2018,VLOOKUP($B219,MP,55,FALSE),IF($O$5=2019,VLOOKUP($B219,MP,68,FALSE)," "))))</f>
        <v>0</v>
      </c>
      <c r="L219" s="188">
        <f>IF($O$5=2016,VLOOKUP($B219,MP,30,FALSE),IF($O$5=2017,VLOOKUP($B219,MP,43,FALSE),IF($O$5=2018,VLOOKUP($B219,MP,56,FALSE),IF($O$5=2019,VLOOKUP($B219,MP,69,FALSE)," "))))</f>
        <v>0</v>
      </c>
      <c r="M219" s="188">
        <f>IF($O$5=2016,VLOOKUP($B219,MP,31,FALSE),IF($O$5=2017,VLOOKUP($B219,MP,44,FALSE),IF($O$5=2018,VLOOKUP($B219,MP,57,FALSE),IF($O$5=2019,VLOOKUP($B219,MP,70,FALSE)," "))))</f>
        <v>0</v>
      </c>
      <c r="N219" s="188">
        <f>IF($O$5=2016,VLOOKUP($B219,MP,32,FALSE),IF($O$5=2017,VLOOKUP($B219,MP,45,FALSE),IF($O$5=2018,VLOOKUP($B219,MP,58,FALSE),IF($O$5=2019,VLOOKUP($B219,MP,71,FALSE)," "))))</f>
        <v>0</v>
      </c>
      <c r="O219" s="188">
        <f>IF($O$5=2016,VLOOKUP($B219,MP,33,FALSE),IF($O$5=2017,VLOOKUP($B219,MP,46,FALSE),IF($O$5=2018,VLOOKUP($B219,MP,59,FALSE),IF($O$5=2019,VLOOKUP($B219,MP,72,FALSE)," "))))</f>
        <v>0</v>
      </c>
      <c r="P219" s="188">
        <f>IF($O$5=2016,VLOOKUP($B219,MP,34,FALSE),IF($O$5=2017,VLOOKUP($B219,MP,47,FALSE),IF($O$5=2018,VLOOKUP($B219,MP,60,FALSE),IF($O$5=2019,VLOOKUP($B219,MP,73,FALSE)," "))))</f>
        <v>0</v>
      </c>
      <c r="Q219" s="188">
        <f>IF($O$5=2016,VLOOKUP($B219,MP,35,FALSE),IF($O$5=2017,VLOOKUP($B219,MP,48,FALSE),IF($O$5=2018,VLOOKUP($B219,MP,61,FALSE),IF($O$5=2019,VLOOKUP($B219,MP,74,FALSE)," "))))</f>
        <v>0</v>
      </c>
      <c r="R219" s="22"/>
    </row>
    <row r="220" spans="1:18" ht="15" x14ac:dyDescent="0.2">
      <c r="A220" s="745"/>
      <c r="B220" s="745"/>
      <c r="C220" s="748"/>
      <c r="D220" s="8" t="s">
        <v>64</v>
      </c>
      <c r="E220" s="451">
        <f>SUM(F220:Q220)</f>
        <v>49000000</v>
      </c>
      <c r="F220" s="499">
        <v>49000000</v>
      </c>
      <c r="G220" s="499"/>
      <c r="H220" s="499"/>
      <c r="I220" s="499"/>
      <c r="J220" s="499"/>
      <c r="K220" s="499"/>
      <c r="L220" s="499"/>
      <c r="M220" s="499"/>
      <c r="N220" s="499"/>
      <c r="O220" s="499"/>
      <c r="P220" s="499"/>
      <c r="Q220" s="499"/>
      <c r="R220" s="500"/>
    </row>
    <row r="221" spans="1:18" ht="15" x14ac:dyDescent="0.2">
      <c r="A221" s="745"/>
      <c r="B221" s="745"/>
      <c r="C221" s="748"/>
      <c r="D221" s="5" t="s">
        <v>65</v>
      </c>
      <c r="E221" s="452" t="e">
        <f t="shared" ref="E221:R221" si="104">E220*100/E219</f>
        <v>#DIV/0!</v>
      </c>
      <c r="F221" s="452" t="e">
        <f t="shared" si="104"/>
        <v>#DIV/0!</v>
      </c>
      <c r="G221" s="452" t="e">
        <f t="shared" si="104"/>
        <v>#DIV/0!</v>
      </c>
      <c r="H221" s="452" t="e">
        <f t="shared" si="104"/>
        <v>#DIV/0!</v>
      </c>
      <c r="I221" s="452" t="e">
        <f t="shared" si="104"/>
        <v>#DIV/0!</v>
      </c>
      <c r="J221" s="452" t="e">
        <f t="shared" si="104"/>
        <v>#DIV/0!</v>
      </c>
      <c r="K221" s="452" t="e">
        <f t="shared" si="104"/>
        <v>#DIV/0!</v>
      </c>
      <c r="L221" s="452" t="e">
        <f t="shared" si="104"/>
        <v>#DIV/0!</v>
      </c>
      <c r="M221" s="452" t="e">
        <f t="shared" si="104"/>
        <v>#DIV/0!</v>
      </c>
      <c r="N221" s="452" t="e">
        <f t="shared" si="104"/>
        <v>#DIV/0!</v>
      </c>
      <c r="O221" s="452" t="e">
        <f t="shared" si="104"/>
        <v>#DIV/0!</v>
      </c>
      <c r="P221" s="452" t="e">
        <f t="shared" si="104"/>
        <v>#DIV/0!</v>
      </c>
      <c r="Q221" s="452" t="e">
        <f t="shared" si="104"/>
        <v>#DIV/0!</v>
      </c>
      <c r="R221" s="453" t="e">
        <f t="shared" si="104"/>
        <v>#DIV/0!</v>
      </c>
    </row>
    <row r="222" spans="1:18" ht="15" x14ac:dyDescent="0.2">
      <c r="A222" s="745"/>
      <c r="B222" s="745"/>
      <c r="C222" s="748"/>
      <c r="D222" s="8" t="s">
        <v>66</v>
      </c>
      <c r="E222" s="451">
        <f>SUM(F222:Q222)</f>
        <v>0</v>
      </c>
      <c r="F222" s="499"/>
      <c r="G222" s="499"/>
      <c r="H222" s="499"/>
      <c r="I222" s="499"/>
      <c r="J222" s="499"/>
      <c r="K222" s="499"/>
      <c r="L222" s="499"/>
      <c r="M222" s="499"/>
      <c r="N222" s="499"/>
      <c r="O222" s="499"/>
      <c r="P222" s="499"/>
      <c r="Q222" s="499"/>
      <c r="R222" s="500"/>
    </row>
    <row r="223" spans="1:18" ht="15" x14ac:dyDescent="0.2">
      <c r="A223" s="745"/>
      <c r="B223" s="745"/>
      <c r="C223" s="748"/>
      <c r="D223" s="5" t="s">
        <v>67</v>
      </c>
      <c r="E223" s="452" t="e">
        <f t="shared" ref="E223:R223" si="105">E222*100/E219</f>
        <v>#DIV/0!</v>
      </c>
      <c r="F223" s="452" t="e">
        <f t="shared" si="105"/>
        <v>#DIV/0!</v>
      </c>
      <c r="G223" s="452" t="e">
        <f t="shared" si="105"/>
        <v>#DIV/0!</v>
      </c>
      <c r="H223" s="452" t="e">
        <f t="shared" si="105"/>
        <v>#DIV/0!</v>
      </c>
      <c r="I223" s="452" t="e">
        <f t="shared" si="105"/>
        <v>#DIV/0!</v>
      </c>
      <c r="J223" s="452" t="e">
        <f t="shared" si="105"/>
        <v>#DIV/0!</v>
      </c>
      <c r="K223" s="452" t="e">
        <f t="shared" si="105"/>
        <v>#DIV/0!</v>
      </c>
      <c r="L223" s="452" t="e">
        <f t="shared" si="105"/>
        <v>#DIV/0!</v>
      </c>
      <c r="M223" s="452" t="e">
        <f t="shared" si="105"/>
        <v>#DIV/0!</v>
      </c>
      <c r="N223" s="452" t="e">
        <f t="shared" si="105"/>
        <v>#DIV/0!</v>
      </c>
      <c r="O223" s="452" t="e">
        <f t="shared" si="105"/>
        <v>#DIV/0!</v>
      </c>
      <c r="P223" s="452" t="e">
        <f t="shared" si="105"/>
        <v>#DIV/0!</v>
      </c>
      <c r="Q223" s="452" t="e">
        <f t="shared" si="105"/>
        <v>#DIV/0!</v>
      </c>
      <c r="R223" s="453" t="e">
        <f t="shared" si="105"/>
        <v>#DIV/0!</v>
      </c>
    </row>
    <row r="224" spans="1:18" ht="15" x14ac:dyDescent="0.2">
      <c r="A224" s="745"/>
      <c r="B224" s="745"/>
      <c r="C224" s="748"/>
      <c r="D224" s="7" t="s">
        <v>68</v>
      </c>
      <c r="E224" s="451">
        <f>SUM(F224:Q224)</f>
        <v>0</v>
      </c>
      <c r="F224" s="499"/>
      <c r="G224" s="499"/>
      <c r="H224" s="499"/>
      <c r="I224" s="499"/>
      <c r="J224" s="499"/>
      <c r="K224" s="499"/>
      <c r="L224" s="499"/>
      <c r="M224" s="499"/>
      <c r="N224" s="499"/>
      <c r="O224" s="499"/>
      <c r="P224" s="499"/>
      <c r="Q224" s="499"/>
      <c r="R224" s="500"/>
    </row>
    <row r="225" spans="1:18" ht="15" x14ac:dyDescent="0.2">
      <c r="A225" s="745"/>
      <c r="B225" s="745"/>
      <c r="C225" s="748"/>
      <c r="D225" s="5" t="s">
        <v>69</v>
      </c>
      <c r="E225" s="452" t="e">
        <f t="shared" ref="E225:R225" si="106">E224*100/E222</f>
        <v>#DIV/0!</v>
      </c>
      <c r="F225" s="452" t="e">
        <f t="shared" si="106"/>
        <v>#DIV/0!</v>
      </c>
      <c r="G225" s="452" t="e">
        <f t="shared" si="106"/>
        <v>#DIV/0!</v>
      </c>
      <c r="H225" s="452" t="e">
        <f t="shared" si="106"/>
        <v>#DIV/0!</v>
      </c>
      <c r="I225" s="452" t="e">
        <f t="shared" si="106"/>
        <v>#DIV/0!</v>
      </c>
      <c r="J225" s="452" t="e">
        <f t="shared" si="106"/>
        <v>#DIV/0!</v>
      </c>
      <c r="K225" s="452" t="e">
        <f t="shared" si="106"/>
        <v>#DIV/0!</v>
      </c>
      <c r="L225" s="452" t="e">
        <f t="shared" si="106"/>
        <v>#DIV/0!</v>
      </c>
      <c r="M225" s="452" t="e">
        <f t="shared" si="106"/>
        <v>#DIV/0!</v>
      </c>
      <c r="N225" s="452" t="e">
        <f t="shared" si="106"/>
        <v>#DIV/0!</v>
      </c>
      <c r="O225" s="452" t="e">
        <f t="shared" si="106"/>
        <v>#DIV/0!</v>
      </c>
      <c r="P225" s="452" t="e">
        <f t="shared" si="106"/>
        <v>#DIV/0!</v>
      </c>
      <c r="Q225" s="452" t="e">
        <f t="shared" si="106"/>
        <v>#DIV/0!</v>
      </c>
      <c r="R225" s="453" t="e">
        <f t="shared" si="106"/>
        <v>#DIV/0!</v>
      </c>
    </row>
    <row r="226" spans="1:18" ht="15.75" thickBot="1" x14ac:dyDescent="0.25">
      <c r="A226" s="746"/>
      <c r="B226" s="746"/>
      <c r="C226" s="749"/>
      <c r="D226" s="6" t="s">
        <v>70</v>
      </c>
      <c r="E226" s="454" t="e">
        <f t="shared" ref="E226:R226" si="107">E224*100/E219</f>
        <v>#DIV/0!</v>
      </c>
      <c r="F226" s="454" t="e">
        <f t="shared" si="107"/>
        <v>#DIV/0!</v>
      </c>
      <c r="G226" s="454" t="e">
        <f t="shared" si="107"/>
        <v>#DIV/0!</v>
      </c>
      <c r="H226" s="454" t="e">
        <f t="shared" si="107"/>
        <v>#DIV/0!</v>
      </c>
      <c r="I226" s="454" t="e">
        <f t="shared" si="107"/>
        <v>#DIV/0!</v>
      </c>
      <c r="J226" s="454" t="e">
        <f t="shared" si="107"/>
        <v>#DIV/0!</v>
      </c>
      <c r="K226" s="454" t="e">
        <f t="shared" si="107"/>
        <v>#DIV/0!</v>
      </c>
      <c r="L226" s="454" t="e">
        <f t="shared" si="107"/>
        <v>#DIV/0!</v>
      </c>
      <c r="M226" s="454" t="e">
        <f t="shared" si="107"/>
        <v>#DIV/0!</v>
      </c>
      <c r="N226" s="454" t="e">
        <f t="shared" si="107"/>
        <v>#DIV/0!</v>
      </c>
      <c r="O226" s="454" t="e">
        <f t="shared" si="107"/>
        <v>#DIV/0!</v>
      </c>
      <c r="P226" s="454" t="e">
        <f t="shared" si="107"/>
        <v>#DIV/0!</v>
      </c>
      <c r="Q226" s="454" t="e">
        <f t="shared" si="107"/>
        <v>#DIV/0!</v>
      </c>
      <c r="R226" s="455" t="e">
        <f t="shared" si="107"/>
        <v>#DIV/0!</v>
      </c>
    </row>
    <row r="227" spans="1:18" ht="15" x14ac:dyDescent="0.2">
      <c r="A227" s="744">
        <v>28</v>
      </c>
      <c r="B227" s="744" t="str">
        <f>'PI. MP. Avance'!B146</f>
        <v>MP307050202</v>
      </c>
      <c r="C227" s="747" t="str">
        <f>'PI. MP. Avance'!C146</f>
        <v>Realizar dos (2) Encuentros  de mujeres forjadoras de PAZ, que permitan el fortalecimiento de las iniciativas y escenarios de PAZ en el postconflicto, en el cuatrienio.</v>
      </c>
      <c r="D227" s="4" t="s">
        <v>63</v>
      </c>
      <c r="E227" s="21">
        <f>SUM(F227:Q227)</f>
        <v>25000000</v>
      </c>
      <c r="F227" s="188">
        <f>IF($O$5=2016,VLOOKUP($B227,MP,24,FALSE),IF($O$5=2017,VLOOKUP($B227,MP,37,FALSE),IF($O$5=2018,VLOOKUP($B227,MP,50,FALSE),IF($O$5=2019,VLOOKUP($B227,MP,63,FALSE)," "))))</f>
        <v>25000000</v>
      </c>
      <c r="G227" s="188">
        <f>IF($O$5=2016,VLOOKUP($B227,MP,25,FALSE),IF($O$5=2017,VLOOKUP($B227,MP,38,FALSE),IF($O$5=2018,VLOOKUP($B227,MP,51,FALSE),IF($O$5=2019,VLOOKUP($B227,MP,64,FALSE)," "))))</f>
        <v>0</v>
      </c>
      <c r="H227" s="188">
        <f>IF($O$5=2016,VLOOKUP($B227,MP,26,FALSE),IF($O$5=2017,VLOOKUP($B227,MP,39,FALSE),IF($O$5=2018,VLOOKUP($B227,MP,52,FALSE),IF($O$5=2019,VLOOKUP($B227,MP,65,FALSE)," "))))</f>
        <v>0</v>
      </c>
      <c r="I227" s="188">
        <f>IF($O$5=2016,VLOOKUP($B227,MP,27,FALSE),IF($O$5=2017,VLOOKUP($B227,MP,40,FALSE),IF($O$5=2018,VLOOKUP($B227,MP,53,FALSE),IF($O$5=2019,VLOOKUP($B227,MP,66,FALSE)," "))))</f>
        <v>0</v>
      </c>
      <c r="J227" s="188">
        <f>IF($O$5=2016,VLOOKUP($B227,MP,28,FALSE),IF($O$5=2017,VLOOKUP($B227,MP,41,FALSE),IF($O$5=2018,VLOOKUP($B227,MP,54,FALSE),IF($O$5=2019,VLOOKUP($B227,MP,67,FALSE)," "))))</f>
        <v>0</v>
      </c>
      <c r="K227" s="188">
        <f>IF($O$5=2016,VLOOKUP($B227,MP,29,FALSE),IF($O$5=2017,VLOOKUP($B227,MP,42,FALSE),IF($O$5=2018,VLOOKUP($B227,MP,55,FALSE),IF($O$5=2019,VLOOKUP($B227,MP,68,FALSE)," "))))</f>
        <v>0</v>
      </c>
      <c r="L227" s="188">
        <f>IF($O$5=2016,VLOOKUP($B227,MP,30,FALSE),IF($O$5=2017,VLOOKUP($B227,MP,43,FALSE),IF($O$5=2018,VLOOKUP($B227,MP,56,FALSE),IF($O$5=2019,VLOOKUP($B227,MP,69,FALSE)," "))))</f>
        <v>0</v>
      </c>
      <c r="M227" s="188">
        <f>IF($O$5=2016,VLOOKUP($B227,MP,31,FALSE),IF($O$5=2017,VLOOKUP($B227,MP,44,FALSE),IF($O$5=2018,VLOOKUP($B227,MP,57,FALSE),IF($O$5=2019,VLOOKUP($B227,MP,70,FALSE)," "))))</f>
        <v>0</v>
      </c>
      <c r="N227" s="188">
        <f>IF($O$5=2016,VLOOKUP($B227,MP,32,FALSE),IF($O$5=2017,VLOOKUP($B227,MP,45,FALSE),IF($O$5=2018,VLOOKUP($B227,MP,58,FALSE),IF($O$5=2019,VLOOKUP($B227,MP,71,FALSE)," "))))</f>
        <v>0</v>
      </c>
      <c r="O227" s="188">
        <f>IF($O$5=2016,VLOOKUP($B227,MP,33,FALSE),IF($O$5=2017,VLOOKUP($B227,MP,46,FALSE),IF($O$5=2018,VLOOKUP($B227,MP,59,FALSE),IF($O$5=2019,VLOOKUP($B227,MP,72,FALSE)," "))))</f>
        <v>0</v>
      </c>
      <c r="P227" s="188">
        <f>IF($O$5=2016,VLOOKUP($B227,MP,34,FALSE),IF($O$5=2017,VLOOKUP($B227,MP,47,FALSE),IF($O$5=2018,VLOOKUP($B227,MP,60,FALSE),IF($O$5=2019,VLOOKUP($B227,MP,73,FALSE)," "))))</f>
        <v>0</v>
      </c>
      <c r="Q227" s="188">
        <f>IF($O$5=2016,VLOOKUP($B227,MP,35,FALSE),IF($O$5=2017,VLOOKUP($B227,MP,48,FALSE),IF($O$5=2018,VLOOKUP($B227,MP,61,FALSE),IF($O$5=2019,VLOOKUP($B227,MP,74,FALSE)," "))))</f>
        <v>0</v>
      </c>
      <c r="R227" s="22"/>
    </row>
    <row r="228" spans="1:18" ht="15" x14ac:dyDescent="0.2">
      <c r="A228" s="745"/>
      <c r="B228" s="745"/>
      <c r="C228" s="748"/>
      <c r="D228" s="8" t="s">
        <v>64</v>
      </c>
      <c r="E228" s="451">
        <f>SUM(F228:Q228)</f>
        <v>0</v>
      </c>
      <c r="F228" s="499">
        <v>0</v>
      </c>
      <c r="G228" s="499"/>
      <c r="H228" s="499"/>
      <c r="I228" s="499"/>
      <c r="J228" s="499"/>
      <c r="K228" s="499"/>
      <c r="L228" s="499"/>
      <c r="M228" s="499"/>
      <c r="N228" s="499"/>
      <c r="O228" s="499"/>
      <c r="P228" s="499"/>
      <c r="Q228" s="499"/>
      <c r="R228" s="500"/>
    </row>
    <row r="229" spans="1:18" ht="15" x14ac:dyDescent="0.2">
      <c r="A229" s="745"/>
      <c r="B229" s="745"/>
      <c r="C229" s="748"/>
      <c r="D229" s="5" t="s">
        <v>65</v>
      </c>
      <c r="E229" s="452">
        <f t="shared" ref="E229:R229" si="108">E228*100/E227</f>
        <v>0</v>
      </c>
      <c r="F229" s="452">
        <f t="shared" si="108"/>
        <v>0</v>
      </c>
      <c r="G229" s="452" t="e">
        <f t="shared" si="108"/>
        <v>#DIV/0!</v>
      </c>
      <c r="H229" s="452" t="e">
        <f t="shared" si="108"/>
        <v>#DIV/0!</v>
      </c>
      <c r="I229" s="452" t="e">
        <f t="shared" si="108"/>
        <v>#DIV/0!</v>
      </c>
      <c r="J229" s="452" t="e">
        <f t="shared" si="108"/>
        <v>#DIV/0!</v>
      </c>
      <c r="K229" s="452" t="e">
        <f t="shared" si="108"/>
        <v>#DIV/0!</v>
      </c>
      <c r="L229" s="452" t="e">
        <f t="shared" si="108"/>
        <v>#DIV/0!</v>
      </c>
      <c r="M229" s="452" t="e">
        <f t="shared" si="108"/>
        <v>#DIV/0!</v>
      </c>
      <c r="N229" s="452" t="e">
        <f t="shared" si="108"/>
        <v>#DIV/0!</v>
      </c>
      <c r="O229" s="452" t="e">
        <f t="shared" si="108"/>
        <v>#DIV/0!</v>
      </c>
      <c r="P229" s="452" t="e">
        <f t="shared" si="108"/>
        <v>#DIV/0!</v>
      </c>
      <c r="Q229" s="452" t="e">
        <f t="shared" si="108"/>
        <v>#DIV/0!</v>
      </c>
      <c r="R229" s="453" t="e">
        <f t="shared" si="108"/>
        <v>#DIV/0!</v>
      </c>
    </row>
    <row r="230" spans="1:18" ht="15" x14ac:dyDescent="0.2">
      <c r="A230" s="745"/>
      <c r="B230" s="745"/>
      <c r="C230" s="748"/>
      <c r="D230" s="8" t="s">
        <v>66</v>
      </c>
      <c r="E230" s="451">
        <f>SUM(F230:Q230)</f>
        <v>0</v>
      </c>
      <c r="F230" s="499"/>
      <c r="G230" s="499"/>
      <c r="H230" s="499"/>
      <c r="I230" s="499"/>
      <c r="J230" s="499"/>
      <c r="K230" s="499"/>
      <c r="L230" s="499"/>
      <c r="M230" s="499"/>
      <c r="N230" s="499"/>
      <c r="O230" s="499"/>
      <c r="P230" s="499"/>
      <c r="Q230" s="499"/>
      <c r="R230" s="500"/>
    </row>
    <row r="231" spans="1:18" ht="15" x14ac:dyDescent="0.2">
      <c r="A231" s="745"/>
      <c r="B231" s="745"/>
      <c r="C231" s="748"/>
      <c r="D231" s="5" t="s">
        <v>67</v>
      </c>
      <c r="E231" s="452">
        <f t="shared" ref="E231:R231" si="109">E230*100/E227</f>
        <v>0</v>
      </c>
      <c r="F231" s="452">
        <f t="shared" si="109"/>
        <v>0</v>
      </c>
      <c r="G231" s="452" t="e">
        <f t="shared" si="109"/>
        <v>#DIV/0!</v>
      </c>
      <c r="H231" s="452" t="e">
        <f t="shared" si="109"/>
        <v>#DIV/0!</v>
      </c>
      <c r="I231" s="452" t="e">
        <f t="shared" si="109"/>
        <v>#DIV/0!</v>
      </c>
      <c r="J231" s="452" t="e">
        <f t="shared" si="109"/>
        <v>#DIV/0!</v>
      </c>
      <c r="K231" s="452" t="e">
        <f t="shared" si="109"/>
        <v>#DIV/0!</v>
      </c>
      <c r="L231" s="452" t="e">
        <f t="shared" si="109"/>
        <v>#DIV/0!</v>
      </c>
      <c r="M231" s="452" t="e">
        <f t="shared" si="109"/>
        <v>#DIV/0!</v>
      </c>
      <c r="N231" s="452" t="e">
        <f t="shared" si="109"/>
        <v>#DIV/0!</v>
      </c>
      <c r="O231" s="452" t="e">
        <f t="shared" si="109"/>
        <v>#DIV/0!</v>
      </c>
      <c r="P231" s="452" t="e">
        <f t="shared" si="109"/>
        <v>#DIV/0!</v>
      </c>
      <c r="Q231" s="452" t="e">
        <f t="shared" si="109"/>
        <v>#DIV/0!</v>
      </c>
      <c r="R231" s="453" t="e">
        <f t="shared" si="109"/>
        <v>#DIV/0!</v>
      </c>
    </row>
    <row r="232" spans="1:18" ht="15" x14ac:dyDescent="0.2">
      <c r="A232" s="745"/>
      <c r="B232" s="745"/>
      <c r="C232" s="748"/>
      <c r="D232" s="7" t="s">
        <v>68</v>
      </c>
      <c r="E232" s="451">
        <f>SUM(F232:Q232)</f>
        <v>0</v>
      </c>
      <c r="F232" s="499"/>
      <c r="G232" s="499"/>
      <c r="H232" s="499"/>
      <c r="I232" s="499"/>
      <c r="J232" s="499"/>
      <c r="K232" s="499"/>
      <c r="L232" s="499"/>
      <c r="M232" s="499"/>
      <c r="N232" s="499"/>
      <c r="O232" s="499"/>
      <c r="P232" s="499"/>
      <c r="Q232" s="499"/>
      <c r="R232" s="500"/>
    </row>
    <row r="233" spans="1:18" ht="15" x14ac:dyDescent="0.2">
      <c r="A233" s="745"/>
      <c r="B233" s="745"/>
      <c r="C233" s="748"/>
      <c r="D233" s="5" t="s">
        <v>69</v>
      </c>
      <c r="E233" s="452" t="e">
        <f t="shared" ref="E233:R233" si="110">E232*100/E230</f>
        <v>#DIV/0!</v>
      </c>
      <c r="F233" s="452" t="e">
        <f t="shared" si="110"/>
        <v>#DIV/0!</v>
      </c>
      <c r="G233" s="452" t="e">
        <f t="shared" si="110"/>
        <v>#DIV/0!</v>
      </c>
      <c r="H233" s="452" t="e">
        <f t="shared" si="110"/>
        <v>#DIV/0!</v>
      </c>
      <c r="I233" s="452" t="e">
        <f t="shared" si="110"/>
        <v>#DIV/0!</v>
      </c>
      <c r="J233" s="452" t="e">
        <f t="shared" si="110"/>
        <v>#DIV/0!</v>
      </c>
      <c r="K233" s="452" t="e">
        <f t="shared" si="110"/>
        <v>#DIV/0!</v>
      </c>
      <c r="L233" s="452" t="e">
        <f t="shared" si="110"/>
        <v>#DIV/0!</v>
      </c>
      <c r="M233" s="452" t="e">
        <f t="shared" si="110"/>
        <v>#DIV/0!</v>
      </c>
      <c r="N233" s="452" t="e">
        <f t="shared" si="110"/>
        <v>#DIV/0!</v>
      </c>
      <c r="O233" s="452" t="e">
        <f t="shared" si="110"/>
        <v>#DIV/0!</v>
      </c>
      <c r="P233" s="452" t="e">
        <f t="shared" si="110"/>
        <v>#DIV/0!</v>
      </c>
      <c r="Q233" s="452" t="e">
        <f t="shared" si="110"/>
        <v>#DIV/0!</v>
      </c>
      <c r="R233" s="453" t="e">
        <f t="shared" si="110"/>
        <v>#DIV/0!</v>
      </c>
    </row>
    <row r="234" spans="1:18" ht="15.75" thickBot="1" x14ac:dyDescent="0.25">
      <c r="A234" s="746"/>
      <c r="B234" s="746"/>
      <c r="C234" s="749"/>
      <c r="D234" s="6" t="s">
        <v>70</v>
      </c>
      <c r="E234" s="454">
        <f t="shared" ref="E234:R234" si="111">E232*100/E227</f>
        <v>0</v>
      </c>
      <c r="F234" s="454">
        <f t="shared" si="111"/>
        <v>0</v>
      </c>
      <c r="G234" s="454" t="e">
        <f t="shared" si="111"/>
        <v>#DIV/0!</v>
      </c>
      <c r="H234" s="454" t="e">
        <f t="shared" si="111"/>
        <v>#DIV/0!</v>
      </c>
      <c r="I234" s="454" t="e">
        <f t="shared" si="111"/>
        <v>#DIV/0!</v>
      </c>
      <c r="J234" s="454" t="e">
        <f t="shared" si="111"/>
        <v>#DIV/0!</v>
      </c>
      <c r="K234" s="454" t="e">
        <f t="shared" si="111"/>
        <v>#DIV/0!</v>
      </c>
      <c r="L234" s="454" t="e">
        <f t="shared" si="111"/>
        <v>#DIV/0!</v>
      </c>
      <c r="M234" s="454" t="e">
        <f t="shared" si="111"/>
        <v>#DIV/0!</v>
      </c>
      <c r="N234" s="454" t="e">
        <f t="shared" si="111"/>
        <v>#DIV/0!</v>
      </c>
      <c r="O234" s="454" t="e">
        <f t="shared" si="111"/>
        <v>#DIV/0!</v>
      </c>
      <c r="P234" s="454" t="e">
        <f t="shared" si="111"/>
        <v>#DIV/0!</v>
      </c>
      <c r="Q234" s="454" t="e">
        <f t="shared" si="111"/>
        <v>#DIV/0!</v>
      </c>
      <c r="R234" s="455" t="e">
        <f t="shared" si="111"/>
        <v>#DIV/0!</v>
      </c>
    </row>
    <row r="235" spans="1:18" ht="15" x14ac:dyDescent="0.2">
      <c r="A235" s="744">
        <v>29</v>
      </c>
      <c r="B235" s="744" t="str">
        <f>'PI. MP. Avance'!B151</f>
        <v>MP307050301</v>
      </c>
      <c r="C235" s="747" t="str">
        <f>'PI. MP. Avance'!C151</f>
        <v>Crear, en el marco de las Confluencias Municipales de LGBTI, Una (1) RED LGBTI protagonista en los escenarios de PAZ y posconflicto, en el cuatrienio</v>
      </c>
      <c r="D235" s="4" t="s">
        <v>63</v>
      </c>
      <c r="E235" s="21">
        <f>SUM(F235:Q235)</f>
        <v>0</v>
      </c>
      <c r="F235" s="188">
        <f>IF($O$5=2016,VLOOKUP($B235,MP,24,FALSE),IF($O$5=2017,VLOOKUP($B235,MP,37,FALSE),IF($O$5=2018,VLOOKUP($B235,MP,50,FALSE),IF($O$5=2019,VLOOKUP($B235,MP,63,FALSE)," "))))</f>
        <v>0</v>
      </c>
      <c r="G235" s="188">
        <f>IF($O$5=2016,VLOOKUP($B235,MP,25,FALSE),IF($O$5=2017,VLOOKUP($B235,MP,38,FALSE),IF($O$5=2018,VLOOKUP($B235,MP,51,FALSE),IF($O$5=2019,VLOOKUP($B235,MP,64,FALSE)," "))))</f>
        <v>0</v>
      </c>
      <c r="H235" s="188">
        <f>IF($O$5=2016,VLOOKUP($B235,MP,26,FALSE),IF($O$5=2017,VLOOKUP($B235,MP,39,FALSE),IF($O$5=2018,VLOOKUP($B235,MP,52,FALSE),IF($O$5=2019,VLOOKUP($B235,MP,65,FALSE)," "))))</f>
        <v>0</v>
      </c>
      <c r="I235" s="188">
        <f>IF($O$5=2016,VLOOKUP($B235,MP,27,FALSE),IF($O$5=2017,VLOOKUP($B235,MP,40,FALSE),IF($O$5=2018,VLOOKUP($B235,MP,53,FALSE),IF($O$5=2019,VLOOKUP($B235,MP,66,FALSE)," "))))</f>
        <v>0</v>
      </c>
      <c r="J235" s="188">
        <f>IF($O$5=2016,VLOOKUP($B235,MP,28,FALSE),IF($O$5=2017,VLOOKUP($B235,MP,41,FALSE),IF($O$5=2018,VLOOKUP($B235,MP,54,FALSE),IF($O$5=2019,VLOOKUP($B235,MP,67,FALSE)," "))))</f>
        <v>0</v>
      </c>
      <c r="K235" s="188">
        <f>IF($O$5=2016,VLOOKUP($B235,MP,29,FALSE),IF($O$5=2017,VLOOKUP($B235,MP,42,FALSE),IF($O$5=2018,VLOOKUP($B235,MP,55,FALSE),IF($O$5=2019,VLOOKUP($B235,MP,68,FALSE)," "))))</f>
        <v>0</v>
      </c>
      <c r="L235" s="188">
        <f>IF($O$5=2016,VLOOKUP($B235,MP,30,FALSE),IF($O$5=2017,VLOOKUP($B235,MP,43,FALSE),IF($O$5=2018,VLOOKUP($B235,MP,56,FALSE),IF($O$5=2019,VLOOKUP($B235,MP,69,FALSE)," "))))</f>
        <v>0</v>
      </c>
      <c r="M235" s="188">
        <f>IF($O$5=2016,VLOOKUP($B235,MP,31,FALSE),IF($O$5=2017,VLOOKUP($B235,MP,44,FALSE),IF($O$5=2018,VLOOKUP($B235,MP,57,FALSE),IF($O$5=2019,VLOOKUP($B235,MP,70,FALSE)," "))))</f>
        <v>0</v>
      </c>
      <c r="N235" s="188">
        <f>IF($O$5=2016,VLOOKUP($B235,MP,32,FALSE),IF($O$5=2017,VLOOKUP($B235,MP,45,FALSE),IF($O$5=2018,VLOOKUP($B235,MP,58,FALSE),IF($O$5=2019,VLOOKUP($B235,MP,71,FALSE)," "))))</f>
        <v>0</v>
      </c>
      <c r="O235" s="188">
        <f>IF($O$5=2016,VLOOKUP($B235,MP,33,FALSE),IF($O$5=2017,VLOOKUP($B235,MP,46,FALSE),IF($O$5=2018,VLOOKUP($B235,MP,59,FALSE),IF($O$5=2019,VLOOKUP($B235,MP,72,FALSE)," "))))</f>
        <v>0</v>
      </c>
      <c r="P235" s="188">
        <f>IF($O$5=2016,VLOOKUP($B235,MP,34,FALSE),IF($O$5=2017,VLOOKUP($B235,MP,47,FALSE),IF($O$5=2018,VLOOKUP($B235,MP,60,FALSE),IF($O$5=2019,VLOOKUP($B235,MP,73,FALSE)," "))))</f>
        <v>0</v>
      </c>
      <c r="Q235" s="188">
        <f>IF($O$5=2016,VLOOKUP($B235,MP,35,FALSE),IF($O$5=2017,VLOOKUP($B235,MP,48,FALSE),IF($O$5=2018,VLOOKUP($B235,MP,61,FALSE),IF($O$5=2019,VLOOKUP($B235,MP,74,FALSE)," "))))</f>
        <v>0</v>
      </c>
      <c r="R235" s="22"/>
    </row>
    <row r="236" spans="1:18" ht="15" x14ac:dyDescent="0.2">
      <c r="A236" s="745"/>
      <c r="B236" s="745"/>
      <c r="C236" s="748"/>
      <c r="D236" s="8" t="s">
        <v>64</v>
      </c>
      <c r="E236" s="451">
        <f>SUM(F236:Q236)</f>
        <v>40000000</v>
      </c>
      <c r="F236" s="499">
        <v>40000000</v>
      </c>
      <c r="G236" s="499"/>
      <c r="H236" s="499"/>
      <c r="I236" s="499"/>
      <c r="J236" s="499"/>
      <c r="K236" s="499"/>
      <c r="L236" s="499"/>
      <c r="M236" s="499"/>
      <c r="N236" s="499"/>
      <c r="O236" s="499"/>
      <c r="P236" s="499"/>
      <c r="Q236" s="499"/>
      <c r="R236" s="500"/>
    </row>
    <row r="237" spans="1:18" ht="15" x14ac:dyDescent="0.2">
      <c r="A237" s="745"/>
      <c r="B237" s="745"/>
      <c r="C237" s="748"/>
      <c r="D237" s="5" t="s">
        <v>65</v>
      </c>
      <c r="E237" s="452" t="e">
        <f t="shared" ref="E237:R237" si="112">E236*100/E235</f>
        <v>#DIV/0!</v>
      </c>
      <c r="F237" s="452" t="e">
        <f t="shared" si="112"/>
        <v>#DIV/0!</v>
      </c>
      <c r="G237" s="452" t="e">
        <f t="shared" si="112"/>
        <v>#DIV/0!</v>
      </c>
      <c r="H237" s="452" t="e">
        <f t="shared" si="112"/>
        <v>#DIV/0!</v>
      </c>
      <c r="I237" s="452" t="e">
        <f t="shared" si="112"/>
        <v>#DIV/0!</v>
      </c>
      <c r="J237" s="452" t="e">
        <f t="shared" si="112"/>
        <v>#DIV/0!</v>
      </c>
      <c r="K237" s="452" t="e">
        <f t="shared" si="112"/>
        <v>#DIV/0!</v>
      </c>
      <c r="L237" s="452" t="e">
        <f t="shared" si="112"/>
        <v>#DIV/0!</v>
      </c>
      <c r="M237" s="452" t="e">
        <f t="shared" si="112"/>
        <v>#DIV/0!</v>
      </c>
      <c r="N237" s="452" t="e">
        <f t="shared" si="112"/>
        <v>#DIV/0!</v>
      </c>
      <c r="O237" s="452" t="e">
        <f t="shared" si="112"/>
        <v>#DIV/0!</v>
      </c>
      <c r="P237" s="452" t="e">
        <f t="shared" si="112"/>
        <v>#DIV/0!</v>
      </c>
      <c r="Q237" s="452" t="e">
        <f t="shared" si="112"/>
        <v>#DIV/0!</v>
      </c>
      <c r="R237" s="453" t="e">
        <f t="shared" si="112"/>
        <v>#DIV/0!</v>
      </c>
    </row>
    <row r="238" spans="1:18" ht="15" x14ac:dyDescent="0.2">
      <c r="A238" s="745"/>
      <c r="B238" s="745"/>
      <c r="C238" s="748"/>
      <c r="D238" s="8" t="s">
        <v>66</v>
      </c>
      <c r="E238" s="451">
        <f>SUM(F238:Q238)</f>
        <v>0</v>
      </c>
      <c r="F238" s="499"/>
      <c r="G238" s="499"/>
      <c r="H238" s="499"/>
      <c r="I238" s="499"/>
      <c r="J238" s="499"/>
      <c r="K238" s="499"/>
      <c r="L238" s="499"/>
      <c r="M238" s="499"/>
      <c r="N238" s="499"/>
      <c r="O238" s="499"/>
      <c r="P238" s="499"/>
      <c r="Q238" s="499"/>
      <c r="R238" s="500"/>
    </row>
    <row r="239" spans="1:18" ht="15" x14ac:dyDescent="0.2">
      <c r="A239" s="745"/>
      <c r="B239" s="745"/>
      <c r="C239" s="748"/>
      <c r="D239" s="5" t="s">
        <v>67</v>
      </c>
      <c r="E239" s="452" t="e">
        <f t="shared" ref="E239:R239" si="113">E238*100/E235</f>
        <v>#DIV/0!</v>
      </c>
      <c r="F239" s="452" t="e">
        <f t="shared" si="113"/>
        <v>#DIV/0!</v>
      </c>
      <c r="G239" s="452" t="e">
        <f t="shared" si="113"/>
        <v>#DIV/0!</v>
      </c>
      <c r="H239" s="452" t="e">
        <f t="shared" si="113"/>
        <v>#DIV/0!</v>
      </c>
      <c r="I239" s="452" t="e">
        <f t="shared" si="113"/>
        <v>#DIV/0!</v>
      </c>
      <c r="J239" s="452" t="e">
        <f t="shared" si="113"/>
        <v>#DIV/0!</v>
      </c>
      <c r="K239" s="452" t="e">
        <f t="shared" si="113"/>
        <v>#DIV/0!</v>
      </c>
      <c r="L239" s="452" t="e">
        <f t="shared" si="113"/>
        <v>#DIV/0!</v>
      </c>
      <c r="M239" s="452" t="e">
        <f t="shared" si="113"/>
        <v>#DIV/0!</v>
      </c>
      <c r="N239" s="452" t="e">
        <f t="shared" si="113"/>
        <v>#DIV/0!</v>
      </c>
      <c r="O239" s="452" t="e">
        <f t="shared" si="113"/>
        <v>#DIV/0!</v>
      </c>
      <c r="P239" s="452" t="e">
        <f t="shared" si="113"/>
        <v>#DIV/0!</v>
      </c>
      <c r="Q239" s="452" t="e">
        <f t="shared" si="113"/>
        <v>#DIV/0!</v>
      </c>
      <c r="R239" s="453" t="e">
        <f t="shared" si="113"/>
        <v>#DIV/0!</v>
      </c>
    </row>
    <row r="240" spans="1:18" ht="15" x14ac:dyDescent="0.2">
      <c r="A240" s="745"/>
      <c r="B240" s="745"/>
      <c r="C240" s="748"/>
      <c r="D240" s="7" t="s">
        <v>68</v>
      </c>
      <c r="E240" s="451">
        <f>SUM(F240:Q240)</f>
        <v>0</v>
      </c>
      <c r="F240" s="499"/>
      <c r="G240" s="499"/>
      <c r="H240" s="499"/>
      <c r="I240" s="499"/>
      <c r="J240" s="499"/>
      <c r="K240" s="499"/>
      <c r="L240" s="499"/>
      <c r="M240" s="499"/>
      <c r="N240" s="499"/>
      <c r="O240" s="499"/>
      <c r="P240" s="499"/>
      <c r="Q240" s="499"/>
      <c r="R240" s="500"/>
    </row>
    <row r="241" spans="1:18" ht="15" x14ac:dyDescent="0.2">
      <c r="A241" s="745"/>
      <c r="B241" s="745"/>
      <c r="C241" s="748"/>
      <c r="D241" s="5" t="s">
        <v>69</v>
      </c>
      <c r="E241" s="452" t="e">
        <f t="shared" ref="E241:R241" si="114">E240*100/E238</f>
        <v>#DIV/0!</v>
      </c>
      <c r="F241" s="452" t="e">
        <f t="shared" si="114"/>
        <v>#DIV/0!</v>
      </c>
      <c r="G241" s="452" t="e">
        <f t="shared" si="114"/>
        <v>#DIV/0!</v>
      </c>
      <c r="H241" s="452" t="e">
        <f t="shared" si="114"/>
        <v>#DIV/0!</v>
      </c>
      <c r="I241" s="452" t="e">
        <f t="shared" si="114"/>
        <v>#DIV/0!</v>
      </c>
      <c r="J241" s="452" t="e">
        <f t="shared" si="114"/>
        <v>#DIV/0!</v>
      </c>
      <c r="K241" s="452" t="e">
        <f t="shared" si="114"/>
        <v>#DIV/0!</v>
      </c>
      <c r="L241" s="452" t="e">
        <f t="shared" si="114"/>
        <v>#DIV/0!</v>
      </c>
      <c r="M241" s="452" t="e">
        <f t="shared" si="114"/>
        <v>#DIV/0!</v>
      </c>
      <c r="N241" s="452" t="e">
        <f t="shared" si="114"/>
        <v>#DIV/0!</v>
      </c>
      <c r="O241" s="452" t="e">
        <f t="shared" si="114"/>
        <v>#DIV/0!</v>
      </c>
      <c r="P241" s="452" t="e">
        <f t="shared" si="114"/>
        <v>#DIV/0!</v>
      </c>
      <c r="Q241" s="452" t="e">
        <f t="shared" si="114"/>
        <v>#DIV/0!</v>
      </c>
      <c r="R241" s="453" t="e">
        <f t="shared" si="114"/>
        <v>#DIV/0!</v>
      </c>
    </row>
    <row r="242" spans="1:18" ht="15.75" thickBot="1" x14ac:dyDescent="0.25">
      <c r="A242" s="746"/>
      <c r="B242" s="746"/>
      <c r="C242" s="749"/>
      <c r="D242" s="6" t="s">
        <v>70</v>
      </c>
      <c r="E242" s="454" t="e">
        <f t="shared" ref="E242:R242" si="115">E240*100/E235</f>
        <v>#DIV/0!</v>
      </c>
      <c r="F242" s="454" t="e">
        <f t="shared" si="115"/>
        <v>#DIV/0!</v>
      </c>
      <c r="G242" s="454" t="e">
        <f t="shared" si="115"/>
        <v>#DIV/0!</v>
      </c>
      <c r="H242" s="454" t="e">
        <f t="shared" si="115"/>
        <v>#DIV/0!</v>
      </c>
      <c r="I242" s="454" t="e">
        <f t="shared" si="115"/>
        <v>#DIV/0!</v>
      </c>
      <c r="J242" s="454" t="e">
        <f t="shared" si="115"/>
        <v>#DIV/0!</v>
      </c>
      <c r="K242" s="454" t="e">
        <f t="shared" si="115"/>
        <v>#DIV/0!</v>
      </c>
      <c r="L242" s="454" t="e">
        <f t="shared" si="115"/>
        <v>#DIV/0!</v>
      </c>
      <c r="M242" s="454" t="e">
        <f t="shared" si="115"/>
        <v>#DIV/0!</v>
      </c>
      <c r="N242" s="454" t="e">
        <f t="shared" si="115"/>
        <v>#DIV/0!</v>
      </c>
      <c r="O242" s="454" t="e">
        <f t="shared" si="115"/>
        <v>#DIV/0!</v>
      </c>
      <c r="P242" s="454" t="e">
        <f t="shared" si="115"/>
        <v>#DIV/0!</v>
      </c>
      <c r="Q242" s="454" t="e">
        <f t="shared" si="115"/>
        <v>#DIV/0!</v>
      </c>
      <c r="R242" s="455" t="e">
        <f t="shared" si="115"/>
        <v>#DIV/0!</v>
      </c>
    </row>
    <row r="243" spans="1:18" ht="15" x14ac:dyDescent="0.2">
      <c r="A243" s="744">
        <v>30</v>
      </c>
      <c r="B243" s="744" t="str">
        <f>'PI. MP. Avance'!B156</f>
        <v>MP307050302</v>
      </c>
      <c r="C243" s="747" t="str">
        <f>'PI. MP. Avance'!C156</f>
        <v>Realizar dos (2) Encuentros de representantes del sector LGBTI, forjadores de PAZ, que permitan el fortalecimiento de las iniciativas y escenarios de PAZ en el postconflicto, en el cuatrienio.</v>
      </c>
      <c r="D243" s="4" t="s">
        <v>63</v>
      </c>
      <c r="E243" s="21">
        <f>SUM(F243:Q243)</f>
        <v>25000000</v>
      </c>
      <c r="F243" s="188">
        <f>IF($O$5=2016,VLOOKUP($B243,MP,24,FALSE),IF($O$5=2017,VLOOKUP($B243,MP,37,FALSE),IF($O$5=2018,VLOOKUP($B243,MP,50,FALSE),IF($O$5=2019,VLOOKUP($B243,MP,63,FALSE)," "))))</f>
        <v>25000000</v>
      </c>
      <c r="G243" s="188">
        <f>IF($O$5=2016,VLOOKUP($B243,MP,25,FALSE),IF($O$5=2017,VLOOKUP($B243,MP,38,FALSE),IF($O$5=2018,VLOOKUP($B243,MP,51,FALSE),IF($O$5=2019,VLOOKUP($B243,MP,64,FALSE)," "))))</f>
        <v>0</v>
      </c>
      <c r="H243" s="188">
        <f>IF($O$5=2016,VLOOKUP($B243,MP,26,FALSE),IF($O$5=2017,VLOOKUP($B243,MP,39,FALSE),IF($O$5=2018,VLOOKUP($B243,MP,52,FALSE),IF($O$5=2019,VLOOKUP($B243,MP,65,FALSE)," "))))</f>
        <v>0</v>
      </c>
      <c r="I243" s="188">
        <f>IF($O$5=2016,VLOOKUP($B243,MP,27,FALSE),IF($O$5=2017,VLOOKUP($B243,MP,40,FALSE),IF($O$5=2018,VLOOKUP($B243,MP,53,FALSE),IF($O$5=2019,VLOOKUP($B243,MP,66,FALSE)," "))))</f>
        <v>0</v>
      </c>
      <c r="J243" s="188">
        <f>IF($O$5=2016,VLOOKUP($B243,MP,28,FALSE),IF($O$5=2017,VLOOKUP($B243,MP,41,FALSE),IF($O$5=2018,VLOOKUP($B243,MP,54,FALSE),IF($O$5=2019,VLOOKUP($B243,MP,67,FALSE)," "))))</f>
        <v>0</v>
      </c>
      <c r="K243" s="188">
        <f>IF($O$5=2016,VLOOKUP($B243,MP,29,FALSE),IF($O$5=2017,VLOOKUP($B243,MP,42,FALSE),IF($O$5=2018,VLOOKUP($B243,MP,55,FALSE),IF($O$5=2019,VLOOKUP($B243,MP,68,FALSE)," "))))</f>
        <v>0</v>
      </c>
      <c r="L243" s="188">
        <f>IF($O$5=2016,VLOOKUP($B243,MP,30,FALSE),IF($O$5=2017,VLOOKUP($B243,MP,43,FALSE),IF($O$5=2018,VLOOKUP($B243,MP,56,FALSE),IF($O$5=2019,VLOOKUP($B243,MP,69,FALSE)," "))))</f>
        <v>0</v>
      </c>
      <c r="M243" s="188">
        <f>IF($O$5=2016,VLOOKUP($B243,MP,31,FALSE),IF($O$5=2017,VLOOKUP($B243,MP,44,FALSE),IF($O$5=2018,VLOOKUP($B243,MP,57,FALSE),IF($O$5=2019,VLOOKUP($B243,MP,70,FALSE)," "))))</f>
        <v>0</v>
      </c>
      <c r="N243" s="188">
        <f>IF($O$5=2016,VLOOKUP($B243,MP,32,FALSE),IF($O$5=2017,VLOOKUP($B243,MP,45,FALSE),IF($O$5=2018,VLOOKUP($B243,MP,58,FALSE),IF($O$5=2019,VLOOKUP($B243,MP,71,FALSE)," "))))</f>
        <v>0</v>
      </c>
      <c r="O243" s="188">
        <f>IF($O$5=2016,VLOOKUP($B243,MP,33,FALSE),IF($O$5=2017,VLOOKUP($B243,MP,46,FALSE),IF($O$5=2018,VLOOKUP($B243,MP,59,FALSE),IF($O$5=2019,VLOOKUP($B243,MP,72,FALSE)," "))))</f>
        <v>0</v>
      </c>
      <c r="P243" s="188">
        <f>IF($O$5=2016,VLOOKUP($B243,MP,34,FALSE),IF($O$5=2017,VLOOKUP($B243,MP,47,FALSE),IF($O$5=2018,VLOOKUP($B243,MP,60,FALSE),IF($O$5=2019,VLOOKUP($B243,MP,73,FALSE)," "))))</f>
        <v>0</v>
      </c>
      <c r="Q243" s="188">
        <f>IF($O$5=2016,VLOOKUP($B243,MP,35,FALSE),IF($O$5=2017,VLOOKUP($B243,MP,48,FALSE),IF($O$5=2018,VLOOKUP($B243,MP,61,FALSE),IF($O$5=2019,VLOOKUP($B243,MP,74,FALSE)," "))))</f>
        <v>0</v>
      </c>
      <c r="R243" s="22"/>
    </row>
    <row r="244" spans="1:18" ht="15" x14ac:dyDescent="0.2">
      <c r="A244" s="745"/>
      <c r="B244" s="745"/>
      <c r="C244" s="748"/>
      <c r="D244" s="8" t="s">
        <v>64</v>
      </c>
      <c r="E244" s="451">
        <f>SUM(F244:Q244)</f>
        <v>46800000</v>
      </c>
      <c r="F244" s="499">
        <v>46800000</v>
      </c>
      <c r="G244" s="499"/>
      <c r="H244" s="499"/>
      <c r="I244" s="499"/>
      <c r="J244" s="499"/>
      <c r="K244" s="499"/>
      <c r="L244" s="499"/>
      <c r="M244" s="499"/>
      <c r="N244" s="499"/>
      <c r="O244" s="499"/>
      <c r="P244" s="499"/>
      <c r="Q244" s="499"/>
      <c r="R244" s="500"/>
    </row>
    <row r="245" spans="1:18" ht="15" x14ac:dyDescent="0.2">
      <c r="A245" s="745"/>
      <c r="B245" s="745"/>
      <c r="C245" s="748"/>
      <c r="D245" s="5" t="s">
        <v>65</v>
      </c>
      <c r="E245" s="452">
        <f t="shared" ref="E245:R245" si="116">E244*100/E243</f>
        <v>187.2</v>
      </c>
      <c r="F245" s="452">
        <f t="shared" si="116"/>
        <v>187.2</v>
      </c>
      <c r="G245" s="452" t="e">
        <f t="shared" si="116"/>
        <v>#DIV/0!</v>
      </c>
      <c r="H245" s="452" t="e">
        <f t="shared" si="116"/>
        <v>#DIV/0!</v>
      </c>
      <c r="I245" s="452" t="e">
        <f t="shared" si="116"/>
        <v>#DIV/0!</v>
      </c>
      <c r="J245" s="452" t="e">
        <f t="shared" si="116"/>
        <v>#DIV/0!</v>
      </c>
      <c r="K245" s="452" t="e">
        <f t="shared" si="116"/>
        <v>#DIV/0!</v>
      </c>
      <c r="L245" s="452" t="e">
        <f t="shared" si="116"/>
        <v>#DIV/0!</v>
      </c>
      <c r="M245" s="452" t="e">
        <f t="shared" si="116"/>
        <v>#DIV/0!</v>
      </c>
      <c r="N245" s="452" t="e">
        <f t="shared" si="116"/>
        <v>#DIV/0!</v>
      </c>
      <c r="O245" s="452" t="e">
        <f t="shared" si="116"/>
        <v>#DIV/0!</v>
      </c>
      <c r="P245" s="452" t="e">
        <f t="shared" si="116"/>
        <v>#DIV/0!</v>
      </c>
      <c r="Q245" s="452" t="e">
        <f t="shared" si="116"/>
        <v>#DIV/0!</v>
      </c>
      <c r="R245" s="453" t="e">
        <f t="shared" si="116"/>
        <v>#DIV/0!</v>
      </c>
    </row>
    <row r="246" spans="1:18" ht="15" x14ac:dyDescent="0.2">
      <c r="A246" s="745"/>
      <c r="B246" s="745"/>
      <c r="C246" s="748"/>
      <c r="D246" s="8" t="s">
        <v>66</v>
      </c>
      <c r="E246" s="451">
        <f>SUM(F246:Q246)</f>
        <v>0</v>
      </c>
      <c r="F246" s="499"/>
      <c r="G246" s="499"/>
      <c r="H246" s="499"/>
      <c r="I246" s="499"/>
      <c r="J246" s="499"/>
      <c r="K246" s="499"/>
      <c r="L246" s="499"/>
      <c r="M246" s="499"/>
      <c r="N246" s="499"/>
      <c r="O246" s="499"/>
      <c r="P246" s="499"/>
      <c r="Q246" s="499"/>
      <c r="R246" s="500"/>
    </row>
    <row r="247" spans="1:18" ht="15" x14ac:dyDescent="0.2">
      <c r="A247" s="745"/>
      <c r="B247" s="745"/>
      <c r="C247" s="748"/>
      <c r="D247" s="5" t="s">
        <v>67</v>
      </c>
      <c r="E247" s="452">
        <f t="shared" ref="E247:R247" si="117">E246*100/E243</f>
        <v>0</v>
      </c>
      <c r="F247" s="452">
        <f t="shared" si="117"/>
        <v>0</v>
      </c>
      <c r="G247" s="452" t="e">
        <f t="shared" si="117"/>
        <v>#DIV/0!</v>
      </c>
      <c r="H247" s="452" t="e">
        <f t="shared" si="117"/>
        <v>#DIV/0!</v>
      </c>
      <c r="I247" s="452" t="e">
        <f t="shared" si="117"/>
        <v>#DIV/0!</v>
      </c>
      <c r="J247" s="452" t="e">
        <f t="shared" si="117"/>
        <v>#DIV/0!</v>
      </c>
      <c r="K247" s="452" t="e">
        <f t="shared" si="117"/>
        <v>#DIV/0!</v>
      </c>
      <c r="L247" s="452" t="e">
        <f t="shared" si="117"/>
        <v>#DIV/0!</v>
      </c>
      <c r="M247" s="452" t="e">
        <f t="shared" si="117"/>
        <v>#DIV/0!</v>
      </c>
      <c r="N247" s="452" t="e">
        <f t="shared" si="117"/>
        <v>#DIV/0!</v>
      </c>
      <c r="O247" s="452" t="e">
        <f t="shared" si="117"/>
        <v>#DIV/0!</v>
      </c>
      <c r="P247" s="452" t="e">
        <f t="shared" si="117"/>
        <v>#DIV/0!</v>
      </c>
      <c r="Q247" s="452" t="e">
        <f t="shared" si="117"/>
        <v>#DIV/0!</v>
      </c>
      <c r="R247" s="453" t="e">
        <f t="shared" si="117"/>
        <v>#DIV/0!</v>
      </c>
    </row>
    <row r="248" spans="1:18" ht="15" x14ac:dyDescent="0.2">
      <c r="A248" s="745"/>
      <c r="B248" s="745"/>
      <c r="C248" s="748"/>
      <c r="D248" s="7" t="s">
        <v>68</v>
      </c>
      <c r="E248" s="451">
        <f>SUM(F248:Q248)</f>
        <v>0</v>
      </c>
      <c r="F248" s="590">
        <v>0</v>
      </c>
      <c r="G248" s="499"/>
      <c r="H248" s="499"/>
      <c r="I248" s="499"/>
      <c r="J248" s="499"/>
      <c r="K248" s="499"/>
      <c r="L248" s="499"/>
      <c r="M248" s="499"/>
      <c r="N248" s="499"/>
      <c r="O248" s="499"/>
      <c r="P248" s="499"/>
      <c r="Q248" s="499"/>
      <c r="R248" s="500"/>
    </row>
    <row r="249" spans="1:18" ht="15" x14ac:dyDescent="0.2">
      <c r="A249" s="745"/>
      <c r="B249" s="745"/>
      <c r="C249" s="748"/>
      <c r="D249" s="5" t="s">
        <v>69</v>
      </c>
      <c r="E249" s="452" t="e">
        <f t="shared" ref="E249:R249" si="118">E248*100/E246</f>
        <v>#DIV/0!</v>
      </c>
      <c r="F249" s="452" t="e">
        <f t="shared" si="118"/>
        <v>#DIV/0!</v>
      </c>
      <c r="G249" s="452" t="e">
        <f t="shared" si="118"/>
        <v>#DIV/0!</v>
      </c>
      <c r="H249" s="452" t="e">
        <f t="shared" si="118"/>
        <v>#DIV/0!</v>
      </c>
      <c r="I249" s="452" t="e">
        <f t="shared" si="118"/>
        <v>#DIV/0!</v>
      </c>
      <c r="J249" s="452" t="e">
        <f t="shared" si="118"/>
        <v>#DIV/0!</v>
      </c>
      <c r="K249" s="452" t="e">
        <f t="shared" si="118"/>
        <v>#DIV/0!</v>
      </c>
      <c r="L249" s="452" t="e">
        <f t="shared" si="118"/>
        <v>#DIV/0!</v>
      </c>
      <c r="M249" s="452" t="e">
        <f t="shared" si="118"/>
        <v>#DIV/0!</v>
      </c>
      <c r="N249" s="452" t="e">
        <f t="shared" si="118"/>
        <v>#DIV/0!</v>
      </c>
      <c r="O249" s="452" t="e">
        <f t="shared" si="118"/>
        <v>#DIV/0!</v>
      </c>
      <c r="P249" s="452" t="e">
        <f t="shared" si="118"/>
        <v>#DIV/0!</v>
      </c>
      <c r="Q249" s="452" t="e">
        <f t="shared" si="118"/>
        <v>#DIV/0!</v>
      </c>
      <c r="R249" s="453" t="e">
        <f t="shared" si="118"/>
        <v>#DIV/0!</v>
      </c>
    </row>
    <row r="250" spans="1:18" ht="15.75" thickBot="1" x14ac:dyDescent="0.25">
      <c r="A250" s="746"/>
      <c r="B250" s="746"/>
      <c r="C250" s="749"/>
      <c r="D250" s="6" t="s">
        <v>70</v>
      </c>
      <c r="E250" s="454">
        <f t="shared" ref="E250:R250" si="119">E248*100/E243</f>
        <v>0</v>
      </c>
      <c r="F250" s="454">
        <f t="shared" si="119"/>
        <v>0</v>
      </c>
      <c r="G250" s="454" t="e">
        <f t="shared" si="119"/>
        <v>#DIV/0!</v>
      </c>
      <c r="H250" s="454" t="e">
        <f t="shared" si="119"/>
        <v>#DIV/0!</v>
      </c>
      <c r="I250" s="454" t="e">
        <f t="shared" si="119"/>
        <v>#DIV/0!</v>
      </c>
      <c r="J250" s="454" t="e">
        <f t="shared" si="119"/>
        <v>#DIV/0!</v>
      </c>
      <c r="K250" s="454" t="e">
        <f t="shared" si="119"/>
        <v>#DIV/0!</v>
      </c>
      <c r="L250" s="454" t="e">
        <f t="shared" si="119"/>
        <v>#DIV/0!</v>
      </c>
      <c r="M250" s="454" t="e">
        <f t="shared" si="119"/>
        <v>#DIV/0!</v>
      </c>
      <c r="N250" s="454" t="e">
        <f t="shared" si="119"/>
        <v>#DIV/0!</v>
      </c>
      <c r="O250" s="454" t="e">
        <f t="shared" si="119"/>
        <v>#DIV/0!</v>
      </c>
      <c r="P250" s="454" t="e">
        <f t="shared" si="119"/>
        <v>#DIV/0!</v>
      </c>
      <c r="Q250" s="454" t="e">
        <f t="shared" si="119"/>
        <v>#DIV/0!</v>
      </c>
      <c r="R250" s="455" t="e">
        <f t="shared" si="119"/>
        <v>#DIV/0!</v>
      </c>
    </row>
    <row r="251" spans="1:18" ht="15" x14ac:dyDescent="0.2">
      <c r="A251" s="744">
        <v>31</v>
      </c>
      <c r="B251" s="744" t="str">
        <f>'PI. MP. Avance'!B161</f>
        <v>MP105020302</v>
      </c>
      <c r="C251" s="747" t="str">
        <f>'PI. MP. Avance'!C161</f>
        <v>Realizar anualmente un evento de reconocimiento y exhaltación a la labor de la Mujer Vallecaucana.  (Galardon a la Mujer Vallecaucana) ,durante el periodo de gobierno.</v>
      </c>
      <c r="D251" s="4" t="s">
        <v>63</v>
      </c>
      <c r="E251" s="21">
        <f>SUM(F251:Q251)</f>
        <v>0</v>
      </c>
      <c r="F251" s="188"/>
      <c r="G251" s="188"/>
      <c r="H251" s="188"/>
      <c r="I251" s="188"/>
      <c r="J251" s="188"/>
      <c r="K251" s="188"/>
      <c r="L251" s="188"/>
      <c r="M251" s="188"/>
      <c r="N251" s="188"/>
      <c r="O251" s="188"/>
      <c r="P251" s="188"/>
      <c r="Q251" s="188"/>
      <c r="R251" s="22"/>
    </row>
    <row r="252" spans="1:18" ht="15" x14ac:dyDescent="0.2">
      <c r="A252" s="745"/>
      <c r="B252" s="745"/>
      <c r="C252" s="748"/>
      <c r="D252" s="8" t="s">
        <v>64</v>
      </c>
      <c r="E252" s="451">
        <f>SUM(F252:Q252)</f>
        <v>0</v>
      </c>
      <c r="F252" s="499">
        <v>0</v>
      </c>
      <c r="G252" s="499"/>
      <c r="H252" s="499"/>
      <c r="I252" s="499"/>
      <c r="J252" s="499"/>
      <c r="K252" s="499"/>
      <c r="L252" s="499"/>
      <c r="M252" s="499"/>
      <c r="N252" s="499"/>
      <c r="O252" s="499"/>
      <c r="P252" s="499"/>
      <c r="Q252" s="499"/>
      <c r="R252" s="500"/>
    </row>
    <row r="253" spans="1:18" ht="15" x14ac:dyDescent="0.2">
      <c r="A253" s="745"/>
      <c r="B253" s="745"/>
      <c r="C253" s="748"/>
      <c r="D253" s="5" t="s">
        <v>65</v>
      </c>
      <c r="E253" s="452" t="e">
        <f t="shared" ref="E253" si="120">E252*100/E251</f>
        <v>#DIV/0!</v>
      </c>
      <c r="F253" s="452"/>
      <c r="G253" s="452"/>
      <c r="H253" s="452"/>
      <c r="I253" s="452"/>
      <c r="J253" s="452"/>
      <c r="K253" s="452"/>
      <c r="L253" s="452"/>
      <c r="M253" s="452"/>
      <c r="N253" s="452"/>
      <c r="O253" s="452"/>
      <c r="P253" s="452"/>
      <c r="Q253" s="452"/>
      <c r="R253" s="453"/>
    </row>
    <row r="254" spans="1:18" ht="15" x14ac:dyDescent="0.2">
      <c r="A254" s="745"/>
      <c r="B254" s="745"/>
      <c r="C254" s="748"/>
      <c r="D254" s="8" t="s">
        <v>66</v>
      </c>
      <c r="E254" s="451">
        <f>SUM(F254:Q254)</f>
        <v>0</v>
      </c>
      <c r="F254" s="615"/>
      <c r="G254" s="499"/>
      <c r="H254" s="499"/>
      <c r="I254" s="499"/>
      <c r="J254" s="499"/>
      <c r="K254" s="499"/>
      <c r="L254" s="499"/>
      <c r="M254" s="499"/>
      <c r="N254" s="499"/>
      <c r="O254" s="499"/>
      <c r="P254" s="499"/>
      <c r="Q254" s="499"/>
      <c r="R254" s="500"/>
    </row>
    <row r="255" spans="1:18" ht="15" x14ac:dyDescent="0.2">
      <c r="A255" s="745"/>
      <c r="B255" s="745"/>
      <c r="C255" s="748"/>
      <c r="D255" s="5" t="s">
        <v>67</v>
      </c>
      <c r="E255" s="452" t="e">
        <f t="shared" ref="E255" si="121">E254*100/E251</f>
        <v>#DIV/0!</v>
      </c>
      <c r="F255" s="452"/>
      <c r="G255" s="452"/>
      <c r="H255" s="452"/>
      <c r="I255" s="452"/>
      <c r="J255" s="452"/>
      <c r="K255" s="452"/>
      <c r="L255" s="452"/>
      <c r="M255" s="452"/>
      <c r="N255" s="452"/>
      <c r="O255" s="452"/>
      <c r="P255" s="452"/>
      <c r="Q255" s="452"/>
      <c r="R255" s="453"/>
    </row>
    <row r="256" spans="1:18" ht="15" x14ac:dyDescent="0.2">
      <c r="A256" s="745"/>
      <c r="B256" s="745"/>
      <c r="C256" s="748"/>
      <c r="D256" s="7" t="s">
        <v>68</v>
      </c>
      <c r="E256" s="451">
        <f>SUM(F256:Q256)</f>
        <v>0</v>
      </c>
      <c r="F256" s="499"/>
      <c r="G256" s="499"/>
      <c r="H256" s="499"/>
      <c r="I256" s="499"/>
      <c r="J256" s="499"/>
      <c r="K256" s="499"/>
      <c r="L256" s="499"/>
      <c r="M256" s="499"/>
      <c r="N256" s="499"/>
      <c r="O256" s="499"/>
      <c r="P256" s="499"/>
      <c r="Q256" s="499"/>
      <c r="R256" s="500"/>
    </row>
    <row r="257" spans="1:18" ht="15" x14ac:dyDescent="0.2">
      <c r="A257" s="745"/>
      <c r="B257" s="745"/>
      <c r="C257" s="748"/>
      <c r="D257" s="5" t="s">
        <v>69</v>
      </c>
      <c r="E257" s="452" t="e">
        <f t="shared" ref="E257" si="122">E256*100/E254</f>
        <v>#DIV/0!</v>
      </c>
      <c r="F257" s="452"/>
      <c r="G257" s="452"/>
      <c r="H257" s="452"/>
      <c r="I257" s="452"/>
      <c r="J257" s="452"/>
      <c r="K257" s="452"/>
      <c r="L257" s="452"/>
      <c r="M257" s="452"/>
      <c r="N257" s="452"/>
      <c r="O257" s="452"/>
      <c r="P257" s="452"/>
      <c r="Q257" s="452"/>
      <c r="R257" s="453"/>
    </row>
    <row r="258" spans="1:18" ht="15.75" thickBot="1" x14ac:dyDescent="0.25">
      <c r="A258" s="746"/>
      <c r="B258" s="746"/>
      <c r="C258" s="749"/>
      <c r="D258" s="6" t="s">
        <v>70</v>
      </c>
      <c r="E258" s="454" t="e">
        <f t="shared" ref="E258" si="123">E256*100/E251</f>
        <v>#DIV/0!</v>
      </c>
      <c r="F258" s="454"/>
      <c r="G258" s="454"/>
      <c r="H258" s="454"/>
      <c r="I258" s="454"/>
      <c r="J258" s="454"/>
      <c r="K258" s="454"/>
      <c r="L258" s="454"/>
      <c r="M258" s="454"/>
      <c r="N258" s="454"/>
      <c r="O258" s="454"/>
      <c r="P258" s="454"/>
      <c r="Q258" s="454"/>
      <c r="R258" s="455"/>
    </row>
    <row r="259" spans="1:18" ht="15" x14ac:dyDescent="0.2">
      <c r="A259" s="754" t="s">
        <v>5949</v>
      </c>
      <c r="B259" s="755"/>
      <c r="C259" s="756"/>
      <c r="D259" s="4" t="s">
        <v>63</v>
      </c>
      <c r="E259" s="348">
        <f>SUM(F259:Q259)</f>
        <v>1790400000</v>
      </c>
      <c r="F259" s="348">
        <f t="shared" ref="F259:R259" si="124">F11+F19+F27+F35+F43+F51+F59+F67+F75+F83+F91+F99+F107+F115+F123+F131+F139+F147+F155+F163+F171+F179+F187+F195+F203+F219+F227+F235+F243</f>
        <v>790400000</v>
      </c>
      <c r="G259" s="348">
        <f t="shared" si="124"/>
        <v>0</v>
      </c>
      <c r="H259" s="348">
        <f t="shared" si="124"/>
        <v>0</v>
      </c>
      <c r="I259" s="348">
        <f t="shared" si="124"/>
        <v>0</v>
      </c>
      <c r="J259" s="348">
        <f t="shared" si="124"/>
        <v>1000000000</v>
      </c>
      <c r="K259" s="348">
        <f t="shared" si="124"/>
        <v>0</v>
      </c>
      <c r="L259" s="349">
        <f t="shared" si="124"/>
        <v>0</v>
      </c>
      <c r="M259" s="350">
        <f t="shared" si="124"/>
        <v>0</v>
      </c>
      <c r="N259" s="348">
        <f t="shared" si="124"/>
        <v>0</v>
      </c>
      <c r="O259" s="348">
        <f t="shared" si="124"/>
        <v>0</v>
      </c>
      <c r="P259" s="348">
        <f t="shared" si="124"/>
        <v>0</v>
      </c>
      <c r="Q259" s="348">
        <f t="shared" si="124"/>
        <v>0</v>
      </c>
      <c r="R259" s="349">
        <f t="shared" si="124"/>
        <v>0</v>
      </c>
    </row>
    <row r="260" spans="1:18" ht="15" x14ac:dyDescent="0.2">
      <c r="A260" s="757"/>
      <c r="B260" s="758"/>
      <c r="C260" s="759"/>
      <c r="D260" s="8" t="s">
        <v>64</v>
      </c>
      <c r="E260" s="351">
        <f>SUM(F260:Q260)</f>
        <v>2034300000</v>
      </c>
      <c r="F260" s="344">
        <f>F12+F20+F28+F36+F44+F52+F60+F68+F76+F84+F92+F100+F108+F116+F124+F132+F140+F148+F156+F164+F172+F180+F188+F196+F204+F220+F228+F236+F244+F212+F252</f>
        <v>2034300000</v>
      </c>
      <c r="G260" s="344">
        <f t="shared" ref="G260:Q260" si="125">G12+G20+G28+G36+G44+G52+G60+G68+G76+G84+G92+G100+G108+G116+G124+G132+G140+G148+G156+G164+G172+G180+G188+G196+G204+G220+G228+G236+G244+G212+G252</f>
        <v>0</v>
      </c>
      <c r="H260" s="344">
        <f t="shared" si="125"/>
        <v>0</v>
      </c>
      <c r="I260" s="344">
        <f t="shared" si="125"/>
        <v>0</v>
      </c>
      <c r="J260" s="344">
        <f t="shared" si="125"/>
        <v>0</v>
      </c>
      <c r="K260" s="344">
        <f t="shared" si="125"/>
        <v>0</v>
      </c>
      <c r="L260" s="344">
        <f t="shared" si="125"/>
        <v>0</v>
      </c>
      <c r="M260" s="344">
        <f t="shared" si="125"/>
        <v>0</v>
      </c>
      <c r="N260" s="344">
        <f t="shared" si="125"/>
        <v>0</v>
      </c>
      <c r="O260" s="344">
        <f t="shared" si="125"/>
        <v>0</v>
      </c>
      <c r="P260" s="344">
        <f t="shared" si="125"/>
        <v>0</v>
      </c>
      <c r="Q260" s="344">
        <f t="shared" si="125"/>
        <v>0</v>
      </c>
      <c r="R260" s="344">
        <f>R12+R20+R28+R36+R44+R52+R60+R68+R76+R84+R92+R100+R108+R116+R124+R132+R140+R148+R156+R164+R172+R180+R188+R196+R204+R220+R228+R236+R244+R212</f>
        <v>0</v>
      </c>
    </row>
    <row r="261" spans="1:18" ht="15" x14ac:dyDescent="0.2">
      <c r="A261" s="757"/>
      <c r="B261" s="758"/>
      <c r="C261" s="759"/>
      <c r="D261" s="5" t="s">
        <v>65</v>
      </c>
      <c r="E261" s="352">
        <f t="shared" ref="E261:R261" si="126">E260*100/E259</f>
        <v>113.62265415549598</v>
      </c>
      <c r="F261" s="352">
        <f t="shared" si="126"/>
        <v>257.37601214574897</v>
      </c>
      <c r="G261" s="352" t="e">
        <f t="shared" si="126"/>
        <v>#DIV/0!</v>
      </c>
      <c r="H261" s="352" t="e">
        <f t="shared" si="126"/>
        <v>#DIV/0!</v>
      </c>
      <c r="I261" s="352" t="e">
        <f t="shared" si="126"/>
        <v>#DIV/0!</v>
      </c>
      <c r="J261" s="352">
        <f t="shared" si="126"/>
        <v>0</v>
      </c>
      <c r="K261" s="352" t="e">
        <f t="shared" si="126"/>
        <v>#DIV/0!</v>
      </c>
      <c r="L261" s="352" t="e">
        <f t="shared" si="126"/>
        <v>#DIV/0!</v>
      </c>
      <c r="M261" s="352" t="e">
        <f t="shared" si="126"/>
        <v>#DIV/0!</v>
      </c>
      <c r="N261" s="352" t="e">
        <f t="shared" si="126"/>
        <v>#DIV/0!</v>
      </c>
      <c r="O261" s="352" t="e">
        <f t="shared" si="126"/>
        <v>#DIV/0!</v>
      </c>
      <c r="P261" s="352" t="e">
        <f t="shared" si="126"/>
        <v>#DIV/0!</v>
      </c>
      <c r="Q261" s="352" t="e">
        <f t="shared" si="126"/>
        <v>#DIV/0!</v>
      </c>
      <c r="R261" s="352" t="e">
        <f t="shared" si="126"/>
        <v>#DIV/0!</v>
      </c>
    </row>
    <row r="262" spans="1:18" ht="15" x14ac:dyDescent="0.2">
      <c r="A262" s="757"/>
      <c r="B262" s="758"/>
      <c r="C262" s="759"/>
      <c r="D262" s="8" t="s">
        <v>66</v>
      </c>
      <c r="E262" s="351">
        <f>SUM(F262:Q262)</f>
        <v>0</v>
      </c>
      <c r="F262" s="344">
        <f>F14+F22+F30+F38+F46+F54+F62+F70+F78+F86+F94+F102+F110+F118+F126+F134+F142+F150+F158+F166+F174+F182+F190+F198+F206+F222+F230+F238+F246+F214+F254</f>
        <v>0</v>
      </c>
      <c r="G262" s="344">
        <f t="shared" ref="G262:Q262" si="127">G14+G22+G30+G38+G46+G54+G62+G70+G78+G86+G94+G102+G110+G118+G126+G134+G142+G150+G158+G166+G174+G182+G190+G198+G206+G222+G230+G238+G246+G214+G254</f>
        <v>0</v>
      </c>
      <c r="H262" s="344">
        <f t="shared" si="127"/>
        <v>0</v>
      </c>
      <c r="I262" s="344">
        <f t="shared" si="127"/>
        <v>0</v>
      </c>
      <c r="J262" s="344">
        <f t="shared" si="127"/>
        <v>0</v>
      </c>
      <c r="K262" s="344">
        <f t="shared" si="127"/>
        <v>0</v>
      </c>
      <c r="L262" s="344">
        <f t="shared" si="127"/>
        <v>0</v>
      </c>
      <c r="M262" s="344">
        <f t="shared" si="127"/>
        <v>0</v>
      </c>
      <c r="N262" s="344">
        <f t="shared" si="127"/>
        <v>0</v>
      </c>
      <c r="O262" s="344">
        <f t="shared" si="127"/>
        <v>0</v>
      </c>
      <c r="P262" s="344">
        <f t="shared" si="127"/>
        <v>0</v>
      </c>
      <c r="Q262" s="344">
        <f t="shared" si="127"/>
        <v>0</v>
      </c>
      <c r="R262" s="344">
        <f>R14+R22+R30+R38+R46+R54+R62+R70+R78+R86+R94+R102+R110+R118+R126+R134+R142+R150+R158+R166+R174+R182+R190+R198+R206+R222+R230+R238+R246+R214</f>
        <v>1220000000</v>
      </c>
    </row>
    <row r="263" spans="1:18" ht="15" x14ac:dyDescent="0.2">
      <c r="A263" s="757"/>
      <c r="B263" s="758"/>
      <c r="C263" s="759"/>
      <c r="D263" s="5" t="s">
        <v>67</v>
      </c>
      <c r="E263" s="352">
        <f t="shared" ref="E263:R263" si="128">E262*100/E259</f>
        <v>0</v>
      </c>
      <c r="F263" s="352">
        <f t="shared" si="128"/>
        <v>0</v>
      </c>
      <c r="G263" s="352" t="e">
        <f t="shared" si="128"/>
        <v>#DIV/0!</v>
      </c>
      <c r="H263" s="352" t="e">
        <f t="shared" si="128"/>
        <v>#DIV/0!</v>
      </c>
      <c r="I263" s="352" t="e">
        <f t="shared" si="128"/>
        <v>#DIV/0!</v>
      </c>
      <c r="J263" s="352">
        <f t="shared" si="128"/>
        <v>0</v>
      </c>
      <c r="K263" s="352" t="e">
        <f t="shared" si="128"/>
        <v>#DIV/0!</v>
      </c>
      <c r="L263" s="352" t="e">
        <f t="shared" si="128"/>
        <v>#DIV/0!</v>
      </c>
      <c r="M263" s="352" t="e">
        <f t="shared" si="128"/>
        <v>#DIV/0!</v>
      </c>
      <c r="N263" s="352" t="e">
        <f t="shared" si="128"/>
        <v>#DIV/0!</v>
      </c>
      <c r="O263" s="352" t="e">
        <f t="shared" si="128"/>
        <v>#DIV/0!</v>
      </c>
      <c r="P263" s="352" t="e">
        <f t="shared" si="128"/>
        <v>#DIV/0!</v>
      </c>
      <c r="Q263" s="352" t="e">
        <f t="shared" si="128"/>
        <v>#DIV/0!</v>
      </c>
      <c r="R263" s="352" t="e">
        <f t="shared" si="128"/>
        <v>#DIV/0!</v>
      </c>
    </row>
    <row r="264" spans="1:18" ht="15" x14ac:dyDescent="0.2">
      <c r="A264" s="757"/>
      <c r="B264" s="758"/>
      <c r="C264" s="759"/>
      <c r="D264" s="7" t="s">
        <v>68</v>
      </c>
      <c r="E264" s="351">
        <f>SUM(F264:Q264)</f>
        <v>0</v>
      </c>
      <c r="F264" s="344">
        <f>F16+F24+F32+F40+F48+F56+F64+F72+F80+F88+F96+F104+F112+F120+F128+F136+F144+F152+F160+F168+F176+F184+F192+F200+F208+F224+F232+F240+F248+F216+F256</f>
        <v>0</v>
      </c>
      <c r="G264" s="344">
        <f t="shared" ref="G264:Q264" si="129">G16+G24+G32+G40+G48+G56+G64+G72+G80+G88+G96+G104+G112+G120+G128+G136+G144+G152+G160+G168+G176+G184+G192+G200+G208+G224+G232+G240+G248+G216+G256</f>
        <v>0</v>
      </c>
      <c r="H264" s="344">
        <f t="shared" si="129"/>
        <v>0</v>
      </c>
      <c r="I264" s="344">
        <f t="shared" si="129"/>
        <v>0</v>
      </c>
      <c r="J264" s="344">
        <f t="shared" si="129"/>
        <v>0</v>
      </c>
      <c r="K264" s="344">
        <f t="shared" si="129"/>
        <v>0</v>
      </c>
      <c r="L264" s="344">
        <f t="shared" si="129"/>
        <v>0</v>
      </c>
      <c r="M264" s="344">
        <f t="shared" si="129"/>
        <v>0</v>
      </c>
      <c r="N264" s="344">
        <f t="shared" si="129"/>
        <v>0</v>
      </c>
      <c r="O264" s="344">
        <f t="shared" si="129"/>
        <v>0</v>
      </c>
      <c r="P264" s="344">
        <f t="shared" si="129"/>
        <v>0</v>
      </c>
      <c r="Q264" s="344">
        <f t="shared" si="129"/>
        <v>0</v>
      </c>
      <c r="R264" s="344">
        <f>R16+R24+R32+R40+R48+R56+R64+R72+R80+R88+R96+R104+R112+R120+R128+R136+R144+R152+R160+R168+R176+R184+R192+R200+R208+R224+R232+R240+R248+R216</f>
        <v>0</v>
      </c>
    </row>
    <row r="265" spans="1:18" ht="15" x14ac:dyDescent="0.2">
      <c r="A265" s="757"/>
      <c r="B265" s="758"/>
      <c r="C265" s="759"/>
      <c r="D265" s="5" t="s">
        <v>69</v>
      </c>
      <c r="E265" s="353" t="e">
        <f t="shared" ref="E265:R265" si="130">E264*100/E262</f>
        <v>#DIV/0!</v>
      </c>
      <c r="F265" s="353" t="e">
        <f>F264*100/F262</f>
        <v>#DIV/0!</v>
      </c>
      <c r="G265" s="353" t="e">
        <f t="shared" si="130"/>
        <v>#DIV/0!</v>
      </c>
      <c r="H265" s="353" t="e">
        <f t="shared" si="130"/>
        <v>#DIV/0!</v>
      </c>
      <c r="I265" s="353" t="e">
        <f t="shared" si="130"/>
        <v>#DIV/0!</v>
      </c>
      <c r="J265" s="353" t="e">
        <f t="shared" si="130"/>
        <v>#DIV/0!</v>
      </c>
      <c r="K265" s="353" t="e">
        <f t="shared" si="130"/>
        <v>#DIV/0!</v>
      </c>
      <c r="L265" s="354" t="e">
        <f t="shared" si="130"/>
        <v>#DIV/0!</v>
      </c>
      <c r="M265" s="355" t="e">
        <f t="shared" si="130"/>
        <v>#DIV/0!</v>
      </c>
      <c r="N265" s="353" t="e">
        <f t="shared" si="130"/>
        <v>#DIV/0!</v>
      </c>
      <c r="O265" s="353" t="e">
        <f t="shared" si="130"/>
        <v>#DIV/0!</v>
      </c>
      <c r="P265" s="353" t="e">
        <f t="shared" si="130"/>
        <v>#DIV/0!</v>
      </c>
      <c r="Q265" s="353" t="e">
        <f t="shared" si="130"/>
        <v>#DIV/0!</v>
      </c>
      <c r="R265" s="354">
        <f t="shared" si="130"/>
        <v>0</v>
      </c>
    </row>
    <row r="266" spans="1:18" ht="15.75" thickBot="1" x14ac:dyDescent="0.25">
      <c r="A266" s="760"/>
      <c r="B266" s="761"/>
      <c r="C266" s="762"/>
      <c r="D266" s="6" t="s">
        <v>70</v>
      </c>
      <c r="E266" s="356">
        <f t="shared" ref="E266:R266" si="131">E264*100/E259</f>
        <v>0</v>
      </c>
      <c r="F266" s="356">
        <f t="shared" si="131"/>
        <v>0</v>
      </c>
      <c r="G266" s="356" t="e">
        <f t="shared" si="131"/>
        <v>#DIV/0!</v>
      </c>
      <c r="H266" s="356" t="e">
        <f t="shared" si="131"/>
        <v>#DIV/0!</v>
      </c>
      <c r="I266" s="356" t="e">
        <f t="shared" si="131"/>
        <v>#DIV/0!</v>
      </c>
      <c r="J266" s="356">
        <f t="shared" si="131"/>
        <v>0</v>
      </c>
      <c r="K266" s="356" t="e">
        <f t="shared" si="131"/>
        <v>#DIV/0!</v>
      </c>
      <c r="L266" s="357" t="e">
        <f t="shared" si="131"/>
        <v>#DIV/0!</v>
      </c>
      <c r="M266" s="358" t="e">
        <f t="shared" si="131"/>
        <v>#DIV/0!</v>
      </c>
      <c r="N266" s="356" t="e">
        <f t="shared" si="131"/>
        <v>#DIV/0!</v>
      </c>
      <c r="O266" s="356" t="e">
        <f t="shared" si="131"/>
        <v>#DIV/0!</v>
      </c>
      <c r="P266" s="356" t="e">
        <f t="shared" si="131"/>
        <v>#DIV/0!</v>
      </c>
      <c r="Q266" s="356" t="e">
        <f t="shared" si="131"/>
        <v>#DIV/0!</v>
      </c>
      <c r="R266" s="357" t="e">
        <f t="shared" si="131"/>
        <v>#DIV/0!</v>
      </c>
    </row>
    <row r="267" spans="1:18" x14ac:dyDescent="0.2">
      <c r="A267" s="45"/>
      <c r="B267" s="38"/>
      <c r="C267" s="38"/>
    </row>
    <row r="268" spans="1:18" ht="40.700000000000003" customHeight="1" x14ac:dyDescent="0.2">
      <c r="A268" s="515"/>
      <c r="B268" s="516"/>
      <c r="C268" s="516"/>
      <c r="D268" s="517" t="s">
        <v>6025</v>
      </c>
      <c r="E268" s="518" t="s">
        <v>6026</v>
      </c>
      <c r="F268" s="518" t="s">
        <v>6027</v>
      </c>
      <c r="G268" s="518" t="s">
        <v>6028</v>
      </c>
      <c r="H268" s="518" t="s">
        <v>6029</v>
      </c>
      <c r="I268" s="519"/>
      <c r="J268" s="519"/>
      <c r="K268" s="519"/>
      <c r="L268" s="519"/>
      <c r="M268" s="519"/>
      <c r="N268" s="519"/>
      <c r="O268" s="519"/>
      <c r="P268" s="519"/>
      <c r="Q268" s="519"/>
      <c r="R268" s="519"/>
    </row>
    <row r="269" spans="1:18" ht="27.95" customHeight="1" x14ac:dyDescent="0.25">
      <c r="A269" s="515"/>
      <c r="B269" s="516"/>
      <c r="C269" s="516"/>
      <c r="D269" s="8" t="s">
        <v>64</v>
      </c>
      <c r="E269" s="520">
        <f>'PI. MP. Ejec Fin'!J168</f>
        <v>2034300000</v>
      </c>
      <c r="F269" s="520">
        <f>E260</f>
        <v>2034300000</v>
      </c>
      <c r="G269" s="520">
        <f>'PA. ACTIVIDADES 2017'!K197</f>
        <v>1931000000</v>
      </c>
      <c r="H269" s="521"/>
      <c r="I269" s="519"/>
      <c r="J269" s="519"/>
      <c r="K269" s="519"/>
      <c r="L269" s="519"/>
      <c r="M269" s="519"/>
      <c r="N269" s="519"/>
      <c r="O269" s="519"/>
      <c r="P269" s="519"/>
      <c r="Q269" s="519"/>
      <c r="R269" s="519"/>
    </row>
    <row r="270" spans="1:18" ht="29.25" customHeight="1" x14ac:dyDescent="0.25">
      <c r="A270" s="515"/>
      <c r="B270" s="516"/>
      <c r="C270" s="516"/>
      <c r="D270" s="8" t="s">
        <v>66</v>
      </c>
      <c r="E270" s="520">
        <f>'PI. MP. Ejec Fin'!K168</f>
        <v>0</v>
      </c>
      <c r="F270" s="520">
        <f>E262</f>
        <v>0</v>
      </c>
      <c r="G270" s="520">
        <f>'PA. ACTIVIDADES 2017'!L197</f>
        <v>3763050000</v>
      </c>
      <c r="H270" s="521"/>
      <c r="I270" s="519"/>
      <c r="J270" s="519"/>
      <c r="K270" s="519"/>
      <c r="L270" s="519"/>
      <c r="M270" s="519"/>
      <c r="N270" s="519"/>
      <c r="O270" s="519"/>
      <c r="P270" s="519"/>
      <c r="Q270" s="519"/>
      <c r="R270" s="519"/>
    </row>
    <row r="271" spans="1:18" ht="30.75" customHeight="1" x14ac:dyDescent="0.25">
      <c r="A271" s="515"/>
      <c r="B271" s="516"/>
      <c r="C271" s="516"/>
      <c r="D271" s="7" t="s">
        <v>68</v>
      </c>
      <c r="E271" s="520">
        <f>'PI. MP. Ejec Fin'!L168</f>
        <v>0</v>
      </c>
      <c r="F271" s="520">
        <f>E264</f>
        <v>0</v>
      </c>
      <c r="G271" s="520"/>
      <c r="H271" s="521"/>
      <c r="I271" s="519"/>
      <c r="J271" s="519"/>
      <c r="K271" s="519"/>
      <c r="L271" s="519"/>
      <c r="M271" s="519"/>
      <c r="N271" s="519"/>
      <c r="O271" s="519"/>
      <c r="P271" s="519"/>
      <c r="Q271" s="519"/>
      <c r="R271" s="519"/>
    </row>
    <row r="272" spans="1:18" x14ac:dyDescent="0.2">
      <c r="A272" s="44"/>
      <c r="B272" s="37"/>
      <c r="C272" s="37"/>
    </row>
    <row r="273" spans="1:3" x14ac:dyDescent="0.2">
      <c r="A273" s="45"/>
      <c r="B273" s="38"/>
      <c r="C273" s="38"/>
    </row>
    <row r="274" spans="1:3" x14ac:dyDescent="0.2">
      <c r="A274" s="45"/>
      <c r="B274" s="38"/>
      <c r="C274" s="38"/>
    </row>
    <row r="275" spans="1:3" x14ac:dyDescent="0.2">
      <c r="A275" s="45"/>
      <c r="B275" s="38"/>
      <c r="C275" s="38"/>
    </row>
    <row r="276" spans="1:3" x14ac:dyDescent="0.2">
      <c r="A276" s="45"/>
      <c r="B276" s="38"/>
      <c r="C276" s="38"/>
    </row>
    <row r="277" spans="1:3" x14ac:dyDescent="0.2">
      <c r="A277" s="45"/>
      <c r="B277" s="38"/>
      <c r="C277" s="38"/>
    </row>
    <row r="278" spans="1:3" x14ac:dyDescent="0.2">
      <c r="A278" s="45"/>
      <c r="B278" s="38"/>
      <c r="C278" s="38"/>
    </row>
    <row r="279" spans="1:3" x14ac:dyDescent="0.2">
      <c r="A279" s="45"/>
      <c r="B279" s="38"/>
      <c r="C279" s="38"/>
    </row>
    <row r="280" spans="1:3" x14ac:dyDescent="0.2">
      <c r="A280" s="2"/>
      <c r="B280" s="2"/>
      <c r="C280" s="2"/>
    </row>
    <row r="281" spans="1:3" x14ac:dyDescent="0.2">
      <c r="A281" s="2"/>
      <c r="B281" s="2"/>
      <c r="C281" s="2"/>
    </row>
    <row r="282" spans="1:3" x14ac:dyDescent="0.2">
      <c r="A282" s="2"/>
      <c r="B282" s="2"/>
      <c r="C282" s="2"/>
    </row>
    <row r="283" spans="1:3" x14ac:dyDescent="0.2">
      <c r="A283" s="2"/>
      <c r="B283" s="2"/>
      <c r="C283" s="2"/>
    </row>
    <row r="284" spans="1:3" x14ac:dyDescent="0.2">
      <c r="A284" s="2"/>
      <c r="B284" s="2"/>
      <c r="C284" s="2"/>
    </row>
  </sheetData>
  <sheetProtection password="E3FB" sheet="1" objects="1" scenarios="1" formatCells="0"/>
  <mergeCells count="100">
    <mergeCell ref="F2:O3"/>
    <mergeCell ref="F4:O4"/>
    <mergeCell ref="F5:L5"/>
    <mergeCell ref="D7:O7"/>
    <mergeCell ref="B9:D9"/>
    <mergeCell ref="E9:R9"/>
    <mergeCell ref="A11:A18"/>
    <mergeCell ref="B11:B18"/>
    <mergeCell ref="C11:C18"/>
    <mergeCell ref="A19:A26"/>
    <mergeCell ref="B19:B26"/>
    <mergeCell ref="C19:C26"/>
    <mergeCell ref="A27:A34"/>
    <mergeCell ref="B27:B34"/>
    <mergeCell ref="C27:C34"/>
    <mergeCell ref="A35:A42"/>
    <mergeCell ref="B35:B42"/>
    <mergeCell ref="C35:C42"/>
    <mergeCell ref="A43:A50"/>
    <mergeCell ref="B43:B50"/>
    <mergeCell ref="C43:C50"/>
    <mergeCell ref="A51:A58"/>
    <mergeCell ref="B51:B58"/>
    <mergeCell ref="C51:C58"/>
    <mergeCell ref="A59:A66"/>
    <mergeCell ref="B59:B66"/>
    <mergeCell ref="C59:C66"/>
    <mergeCell ref="A67:A74"/>
    <mergeCell ref="B67:B74"/>
    <mergeCell ref="C67:C74"/>
    <mergeCell ref="A75:A82"/>
    <mergeCell ref="B75:B82"/>
    <mergeCell ref="C75:C82"/>
    <mergeCell ref="A83:A90"/>
    <mergeCell ref="B83:B90"/>
    <mergeCell ref="C83:C90"/>
    <mergeCell ref="A91:A98"/>
    <mergeCell ref="B91:B98"/>
    <mergeCell ref="C91:C98"/>
    <mergeCell ref="A99:A106"/>
    <mergeCell ref="B99:B106"/>
    <mergeCell ref="C99:C106"/>
    <mergeCell ref="A107:A114"/>
    <mergeCell ref="B107:B114"/>
    <mergeCell ref="C107:C114"/>
    <mergeCell ref="A115:A122"/>
    <mergeCell ref="B115:B122"/>
    <mergeCell ref="C115:C122"/>
    <mergeCell ref="A123:A130"/>
    <mergeCell ref="B123:B130"/>
    <mergeCell ref="C123:C130"/>
    <mergeCell ref="A131:A138"/>
    <mergeCell ref="B131:B138"/>
    <mergeCell ref="C131:C138"/>
    <mergeCell ref="A139:A146"/>
    <mergeCell ref="B139:B146"/>
    <mergeCell ref="C139:C146"/>
    <mergeCell ref="A147:A154"/>
    <mergeCell ref="B147:B154"/>
    <mergeCell ref="C147:C154"/>
    <mergeCell ref="A155:A162"/>
    <mergeCell ref="B155:B162"/>
    <mergeCell ref="C155:C162"/>
    <mergeCell ref="A163:A170"/>
    <mergeCell ref="B163:B170"/>
    <mergeCell ref="C163:C170"/>
    <mergeCell ref="A171:A178"/>
    <mergeCell ref="B171:B178"/>
    <mergeCell ref="C171:C178"/>
    <mergeCell ref="A179:A186"/>
    <mergeCell ref="B179:B186"/>
    <mergeCell ref="C179:C186"/>
    <mergeCell ref="A187:A194"/>
    <mergeCell ref="B187:B194"/>
    <mergeCell ref="C187:C194"/>
    <mergeCell ref="A195:A202"/>
    <mergeCell ref="B195:B202"/>
    <mergeCell ref="C195:C202"/>
    <mergeCell ref="A203:A210"/>
    <mergeCell ref="B203:B210"/>
    <mergeCell ref="C203:C210"/>
    <mergeCell ref="A211:A218"/>
    <mergeCell ref="B211:B218"/>
    <mergeCell ref="C211:C218"/>
    <mergeCell ref="A219:A226"/>
    <mergeCell ref="B219:B226"/>
    <mergeCell ref="C219:C226"/>
    <mergeCell ref="A227:A234"/>
    <mergeCell ref="B227:B234"/>
    <mergeCell ref="C227:C234"/>
    <mergeCell ref="A251:A258"/>
    <mergeCell ref="B251:B258"/>
    <mergeCell ref="C251:C258"/>
    <mergeCell ref="A259:C266"/>
    <mergeCell ref="A235:A242"/>
    <mergeCell ref="B235:B242"/>
    <mergeCell ref="C235:C242"/>
    <mergeCell ref="A243:A250"/>
    <mergeCell ref="B243:B250"/>
    <mergeCell ref="C243:C250"/>
  </mergeCells>
  <conditionalFormatting sqref="E13">
    <cfRule type="iconSet" priority="374">
      <iconSet iconSet="5Arrows">
        <cfvo type="percent" val="0"/>
        <cfvo type="num" val="25"/>
        <cfvo type="num" val="50"/>
        <cfvo type="num" val="65"/>
        <cfvo type="num" val="80"/>
      </iconSet>
    </cfRule>
  </conditionalFormatting>
  <conditionalFormatting sqref="F13:Q13">
    <cfRule type="iconSet" priority="373">
      <iconSet iconSet="5Arrows">
        <cfvo type="percent" val="0"/>
        <cfvo type="num" val="25"/>
        <cfvo type="num" val="50"/>
        <cfvo type="num" val="65"/>
        <cfvo type="num" val="80"/>
      </iconSet>
    </cfRule>
  </conditionalFormatting>
  <conditionalFormatting sqref="E15">
    <cfRule type="iconSet" priority="372">
      <iconSet iconSet="5Arrows">
        <cfvo type="percent" val="0"/>
        <cfvo type="num" val="25"/>
        <cfvo type="num" val="50"/>
        <cfvo type="num" val="65"/>
        <cfvo type="num" val="80"/>
      </iconSet>
    </cfRule>
  </conditionalFormatting>
  <conditionalFormatting sqref="F15:Q15">
    <cfRule type="iconSet" priority="371">
      <iconSet iconSet="5Arrows">
        <cfvo type="percent" val="0"/>
        <cfvo type="num" val="25"/>
        <cfvo type="num" val="50"/>
        <cfvo type="num" val="65"/>
        <cfvo type="num" val="80"/>
      </iconSet>
    </cfRule>
  </conditionalFormatting>
  <conditionalFormatting sqref="E17">
    <cfRule type="iconSet" priority="370">
      <iconSet iconSet="5Arrows">
        <cfvo type="percent" val="0"/>
        <cfvo type="num" val="25"/>
        <cfvo type="num" val="50"/>
        <cfvo type="num" val="65"/>
        <cfvo type="num" val="80"/>
      </iconSet>
    </cfRule>
  </conditionalFormatting>
  <conditionalFormatting sqref="F17:Q17">
    <cfRule type="iconSet" priority="369">
      <iconSet iconSet="5Arrows">
        <cfvo type="percent" val="0"/>
        <cfvo type="num" val="25"/>
        <cfvo type="num" val="50"/>
        <cfvo type="num" val="65"/>
        <cfvo type="num" val="80"/>
      </iconSet>
    </cfRule>
  </conditionalFormatting>
  <conditionalFormatting sqref="E18">
    <cfRule type="iconSet" priority="368">
      <iconSet iconSet="5Arrows">
        <cfvo type="percent" val="0"/>
        <cfvo type="num" val="25"/>
        <cfvo type="num" val="50"/>
        <cfvo type="num" val="65"/>
        <cfvo type="num" val="80"/>
      </iconSet>
    </cfRule>
  </conditionalFormatting>
  <conditionalFormatting sqref="F18:Q18">
    <cfRule type="iconSet" priority="367">
      <iconSet iconSet="5Arrows">
        <cfvo type="percent" val="0"/>
        <cfvo type="num" val="25"/>
        <cfvo type="num" val="50"/>
        <cfvo type="num" val="65"/>
        <cfvo type="num" val="80"/>
      </iconSet>
    </cfRule>
  </conditionalFormatting>
  <conditionalFormatting sqref="E21">
    <cfRule type="iconSet" priority="366">
      <iconSet iconSet="5Arrows">
        <cfvo type="percent" val="0"/>
        <cfvo type="num" val="25"/>
        <cfvo type="num" val="50"/>
        <cfvo type="num" val="65"/>
        <cfvo type="num" val="80"/>
      </iconSet>
    </cfRule>
  </conditionalFormatting>
  <conditionalFormatting sqref="F21:Q21">
    <cfRule type="iconSet" priority="365">
      <iconSet iconSet="5Arrows">
        <cfvo type="percent" val="0"/>
        <cfvo type="num" val="25"/>
        <cfvo type="num" val="50"/>
        <cfvo type="num" val="65"/>
        <cfvo type="num" val="80"/>
      </iconSet>
    </cfRule>
  </conditionalFormatting>
  <conditionalFormatting sqref="E23">
    <cfRule type="iconSet" priority="364">
      <iconSet iconSet="5Arrows">
        <cfvo type="percent" val="0"/>
        <cfvo type="num" val="25"/>
        <cfvo type="num" val="50"/>
        <cfvo type="num" val="65"/>
        <cfvo type="num" val="80"/>
      </iconSet>
    </cfRule>
  </conditionalFormatting>
  <conditionalFormatting sqref="F23:Q23">
    <cfRule type="iconSet" priority="363">
      <iconSet iconSet="5Arrows">
        <cfvo type="percent" val="0"/>
        <cfvo type="num" val="25"/>
        <cfvo type="num" val="50"/>
        <cfvo type="num" val="65"/>
        <cfvo type="num" val="80"/>
      </iconSet>
    </cfRule>
  </conditionalFormatting>
  <conditionalFormatting sqref="E25">
    <cfRule type="iconSet" priority="362">
      <iconSet iconSet="5Arrows">
        <cfvo type="percent" val="0"/>
        <cfvo type="num" val="25"/>
        <cfvo type="num" val="50"/>
        <cfvo type="num" val="65"/>
        <cfvo type="num" val="80"/>
      </iconSet>
    </cfRule>
  </conditionalFormatting>
  <conditionalFormatting sqref="F25:Q25">
    <cfRule type="iconSet" priority="361">
      <iconSet iconSet="5Arrows">
        <cfvo type="percent" val="0"/>
        <cfvo type="num" val="25"/>
        <cfvo type="num" val="50"/>
        <cfvo type="num" val="65"/>
        <cfvo type="num" val="80"/>
      </iconSet>
    </cfRule>
  </conditionalFormatting>
  <conditionalFormatting sqref="E26">
    <cfRule type="iconSet" priority="360">
      <iconSet iconSet="5Arrows">
        <cfvo type="percent" val="0"/>
        <cfvo type="num" val="25"/>
        <cfvo type="num" val="50"/>
        <cfvo type="num" val="65"/>
        <cfvo type="num" val="80"/>
      </iconSet>
    </cfRule>
  </conditionalFormatting>
  <conditionalFormatting sqref="F26:Q26">
    <cfRule type="iconSet" priority="359">
      <iconSet iconSet="5Arrows">
        <cfvo type="percent" val="0"/>
        <cfvo type="num" val="25"/>
        <cfvo type="num" val="50"/>
        <cfvo type="num" val="65"/>
        <cfvo type="num" val="80"/>
      </iconSet>
    </cfRule>
  </conditionalFormatting>
  <conditionalFormatting sqref="E29">
    <cfRule type="iconSet" priority="358">
      <iconSet iconSet="5Arrows">
        <cfvo type="percent" val="0"/>
        <cfvo type="num" val="25"/>
        <cfvo type="num" val="50"/>
        <cfvo type="num" val="65"/>
        <cfvo type="num" val="80"/>
      </iconSet>
    </cfRule>
  </conditionalFormatting>
  <conditionalFormatting sqref="F29:Q29">
    <cfRule type="iconSet" priority="357">
      <iconSet iconSet="5Arrows">
        <cfvo type="percent" val="0"/>
        <cfvo type="num" val="25"/>
        <cfvo type="num" val="50"/>
        <cfvo type="num" val="65"/>
        <cfvo type="num" val="80"/>
      </iconSet>
    </cfRule>
  </conditionalFormatting>
  <conditionalFormatting sqref="E31">
    <cfRule type="iconSet" priority="356">
      <iconSet iconSet="5Arrows">
        <cfvo type="percent" val="0"/>
        <cfvo type="num" val="25"/>
        <cfvo type="num" val="50"/>
        <cfvo type="num" val="65"/>
        <cfvo type="num" val="80"/>
      </iconSet>
    </cfRule>
  </conditionalFormatting>
  <conditionalFormatting sqref="F31:Q31">
    <cfRule type="iconSet" priority="355">
      <iconSet iconSet="5Arrows">
        <cfvo type="percent" val="0"/>
        <cfvo type="num" val="25"/>
        <cfvo type="num" val="50"/>
        <cfvo type="num" val="65"/>
        <cfvo type="num" val="80"/>
      </iconSet>
    </cfRule>
  </conditionalFormatting>
  <conditionalFormatting sqref="E33">
    <cfRule type="iconSet" priority="354">
      <iconSet iconSet="5Arrows">
        <cfvo type="percent" val="0"/>
        <cfvo type="num" val="25"/>
        <cfvo type="num" val="50"/>
        <cfvo type="num" val="65"/>
        <cfvo type="num" val="80"/>
      </iconSet>
    </cfRule>
  </conditionalFormatting>
  <conditionalFormatting sqref="F33:Q33">
    <cfRule type="iconSet" priority="353">
      <iconSet iconSet="5Arrows">
        <cfvo type="percent" val="0"/>
        <cfvo type="num" val="25"/>
        <cfvo type="num" val="50"/>
        <cfvo type="num" val="65"/>
        <cfvo type="num" val="80"/>
      </iconSet>
    </cfRule>
  </conditionalFormatting>
  <conditionalFormatting sqref="E34">
    <cfRule type="iconSet" priority="352">
      <iconSet iconSet="5Arrows">
        <cfvo type="percent" val="0"/>
        <cfvo type="num" val="25"/>
        <cfvo type="num" val="50"/>
        <cfvo type="num" val="65"/>
        <cfvo type="num" val="80"/>
      </iconSet>
    </cfRule>
  </conditionalFormatting>
  <conditionalFormatting sqref="F34:Q34">
    <cfRule type="iconSet" priority="351">
      <iconSet iconSet="5Arrows">
        <cfvo type="percent" val="0"/>
        <cfvo type="num" val="25"/>
        <cfvo type="num" val="50"/>
        <cfvo type="num" val="65"/>
        <cfvo type="num" val="80"/>
      </iconSet>
    </cfRule>
  </conditionalFormatting>
  <conditionalFormatting sqref="E37">
    <cfRule type="iconSet" priority="350">
      <iconSet iconSet="5Arrows">
        <cfvo type="percent" val="0"/>
        <cfvo type="num" val="25"/>
        <cfvo type="num" val="50"/>
        <cfvo type="num" val="65"/>
        <cfvo type="num" val="80"/>
      </iconSet>
    </cfRule>
  </conditionalFormatting>
  <conditionalFormatting sqref="F37:Q37">
    <cfRule type="iconSet" priority="349">
      <iconSet iconSet="5Arrows">
        <cfvo type="percent" val="0"/>
        <cfvo type="num" val="25"/>
        <cfvo type="num" val="50"/>
        <cfvo type="num" val="65"/>
        <cfvo type="num" val="80"/>
      </iconSet>
    </cfRule>
  </conditionalFormatting>
  <conditionalFormatting sqref="E39">
    <cfRule type="iconSet" priority="348">
      <iconSet iconSet="5Arrows">
        <cfvo type="percent" val="0"/>
        <cfvo type="num" val="25"/>
        <cfvo type="num" val="50"/>
        <cfvo type="num" val="65"/>
        <cfvo type="num" val="80"/>
      </iconSet>
    </cfRule>
  </conditionalFormatting>
  <conditionalFormatting sqref="F39:Q39">
    <cfRule type="iconSet" priority="347">
      <iconSet iconSet="5Arrows">
        <cfvo type="percent" val="0"/>
        <cfvo type="num" val="25"/>
        <cfvo type="num" val="50"/>
        <cfvo type="num" val="65"/>
        <cfvo type="num" val="80"/>
      </iconSet>
    </cfRule>
  </conditionalFormatting>
  <conditionalFormatting sqref="E41">
    <cfRule type="iconSet" priority="346">
      <iconSet iconSet="5Arrows">
        <cfvo type="percent" val="0"/>
        <cfvo type="num" val="25"/>
        <cfvo type="num" val="50"/>
        <cfvo type="num" val="65"/>
        <cfvo type="num" val="80"/>
      </iconSet>
    </cfRule>
  </conditionalFormatting>
  <conditionalFormatting sqref="F41:Q41">
    <cfRule type="iconSet" priority="345">
      <iconSet iconSet="5Arrows">
        <cfvo type="percent" val="0"/>
        <cfvo type="num" val="25"/>
        <cfvo type="num" val="50"/>
        <cfvo type="num" val="65"/>
        <cfvo type="num" val="80"/>
      </iconSet>
    </cfRule>
  </conditionalFormatting>
  <conditionalFormatting sqref="E42">
    <cfRule type="iconSet" priority="344">
      <iconSet iconSet="5Arrows">
        <cfvo type="percent" val="0"/>
        <cfvo type="num" val="25"/>
        <cfvo type="num" val="50"/>
        <cfvo type="num" val="65"/>
        <cfvo type="num" val="80"/>
      </iconSet>
    </cfRule>
  </conditionalFormatting>
  <conditionalFormatting sqref="F42:Q42">
    <cfRule type="iconSet" priority="343">
      <iconSet iconSet="5Arrows">
        <cfvo type="percent" val="0"/>
        <cfvo type="num" val="25"/>
        <cfvo type="num" val="50"/>
        <cfvo type="num" val="65"/>
        <cfvo type="num" val="80"/>
      </iconSet>
    </cfRule>
  </conditionalFormatting>
  <conditionalFormatting sqref="E45">
    <cfRule type="iconSet" priority="342">
      <iconSet iconSet="5Arrows">
        <cfvo type="percent" val="0"/>
        <cfvo type="num" val="25"/>
        <cfvo type="num" val="50"/>
        <cfvo type="num" val="65"/>
        <cfvo type="num" val="80"/>
      </iconSet>
    </cfRule>
  </conditionalFormatting>
  <conditionalFormatting sqref="F45:Q45">
    <cfRule type="iconSet" priority="341">
      <iconSet iconSet="5Arrows">
        <cfvo type="percent" val="0"/>
        <cfvo type="num" val="25"/>
        <cfvo type="num" val="50"/>
        <cfvo type="num" val="65"/>
        <cfvo type="num" val="80"/>
      </iconSet>
    </cfRule>
  </conditionalFormatting>
  <conditionalFormatting sqref="E47">
    <cfRule type="iconSet" priority="340">
      <iconSet iconSet="5Arrows">
        <cfvo type="percent" val="0"/>
        <cfvo type="num" val="25"/>
        <cfvo type="num" val="50"/>
        <cfvo type="num" val="65"/>
        <cfvo type="num" val="80"/>
      </iconSet>
    </cfRule>
  </conditionalFormatting>
  <conditionalFormatting sqref="F47:Q47">
    <cfRule type="iconSet" priority="339">
      <iconSet iconSet="5Arrows">
        <cfvo type="percent" val="0"/>
        <cfvo type="num" val="25"/>
        <cfvo type="num" val="50"/>
        <cfvo type="num" val="65"/>
        <cfvo type="num" val="80"/>
      </iconSet>
    </cfRule>
  </conditionalFormatting>
  <conditionalFormatting sqref="E49">
    <cfRule type="iconSet" priority="338">
      <iconSet iconSet="5Arrows">
        <cfvo type="percent" val="0"/>
        <cfvo type="num" val="25"/>
        <cfvo type="num" val="50"/>
        <cfvo type="num" val="65"/>
        <cfvo type="num" val="80"/>
      </iconSet>
    </cfRule>
  </conditionalFormatting>
  <conditionalFormatting sqref="F49:Q49">
    <cfRule type="iconSet" priority="337">
      <iconSet iconSet="5Arrows">
        <cfvo type="percent" val="0"/>
        <cfvo type="num" val="25"/>
        <cfvo type="num" val="50"/>
        <cfvo type="num" val="65"/>
        <cfvo type="num" val="80"/>
      </iconSet>
    </cfRule>
  </conditionalFormatting>
  <conditionalFormatting sqref="E50">
    <cfRule type="iconSet" priority="336">
      <iconSet iconSet="5Arrows">
        <cfvo type="percent" val="0"/>
        <cfvo type="num" val="25"/>
        <cfvo type="num" val="50"/>
        <cfvo type="num" val="65"/>
        <cfvo type="num" val="80"/>
      </iconSet>
    </cfRule>
  </conditionalFormatting>
  <conditionalFormatting sqref="F50:Q50">
    <cfRule type="iconSet" priority="335">
      <iconSet iconSet="5Arrows">
        <cfvo type="percent" val="0"/>
        <cfvo type="num" val="25"/>
        <cfvo type="num" val="50"/>
        <cfvo type="num" val="65"/>
        <cfvo type="num" val="80"/>
      </iconSet>
    </cfRule>
  </conditionalFormatting>
  <conditionalFormatting sqref="E53">
    <cfRule type="iconSet" priority="334">
      <iconSet iconSet="5Arrows">
        <cfvo type="percent" val="0"/>
        <cfvo type="num" val="25"/>
        <cfvo type="num" val="50"/>
        <cfvo type="num" val="65"/>
        <cfvo type="num" val="80"/>
      </iconSet>
    </cfRule>
  </conditionalFormatting>
  <conditionalFormatting sqref="F53:Q53">
    <cfRule type="iconSet" priority="333">
      <iconSet iconSet="5Arrows">
        <cfvo type="percent" val="0"/>
        <cfvo type="num" val="25"/>
        <cfvo type="num" val="50"/>
        <cfvo type="num" val="65"/>
        <cfvo type="num" val="80"/>
      </iconSet>
    </cfRule>
  </conditionalFormatting>
  <conditionalFormatting sqref="E55">
    <cfRule type="iconSet" priority="332">
      <iconSet iconSet="5Arrows">
        <cfvo type="percent" val="0"/>
        <cfvo type="num" val="25"/>
        <cfvo type="num" val="50"/>
        <cfvo type="num" val="65"/>
        <cfvo type="num" val="80"/>
      </iconSet>
    </cfRule>
  </conditionalFormatting>
  <conditionalFormatting sqref="F55:Q55">
    <cfRule type="iconSet" priority="331">
      <iconSet iconSet="5Arrows">
        <cfvo type="percent" val="0"/>
        <cfvo type="num" val="25"/>
        <cfvo type="num" val="50"/>
        <cfvo type="num" val="65"/>
        <cfvo type="num" val="80"/>
      </iconSet>
    </cfRule>
  </conditionalFormatting>
  <conditionalFormatting sqref="E57">
    <cfRule type="iconSet" priority="330">
      <iconSet iconSet="5Arrows">
        <cfvo type="percent" val="0"/>
        <cfvo type="num" val="25"/>
        <cfvo type="num" val="50"/>
        <cfvo type="num" val="65"/>
        <cfvo type="num" val="80"/>
      </iconSet>
    </cfRule>
  </conditionalFormatting>
  <conditionalFormatting sqref="F57:Q57">
    <cfRule type="iconSet" priority="329">
      <iconSet iconSet="5Arrows">
        <cfvo type="percent" val="0"/>
        <cfvo type="num" val="25"/>
        <cfvo type="num" val="50"/>
        <cfvo type="num" val="65"/>
        <cfvo type="num" val="80"/>
      </iconSet>
    </cfRule>
  </conditionalFormatting>
  <conditionalFormatting sqref="E58">
    <cfRule type="iconSet" priority="328">
      <iconSet iconSet="5Arrows">
        <cfvo type="percent" val="0"/>
        <cfvo type="num" val="25"/>
        <cfvo type="num" val="50"/>
        <cfvo type="num" val="65"/>
        <cfvo type="num" val="80"/>
      </iconSet>
    </cfRule>
  </conditionalFormatting>
  <conditionalFormatting sqref="F58:Q58">
    <cfRule type="iconSet" priority="327">
      <iconSet iconSet="5Arrows">
        <cfvo type="percent" val="0"/>
        <cfvo type="num" val="25"/>
        <cfvo type="num" val="50"/>
        <cfvo type="num" val="65"/>
        <cfvo type="num" val="80"/>
      </iconSet>
    </cfRule>
  </conditionalFormatting>
  <conditionalFormatting sqref="E61">
    <cfRule type="iconSet" priority="326">
      <iconSet iconSet="5Arrows">
        <cfvo type="percent" val="0"/>
        <cfvo type="num" val="25"/>
        <cfvo type="num" val="50"/>
        <cfvo type="num" val="65"/>
        <cfvo type="num" val="80"/>
      </iconSet>
    </cfRule>
  </conditionalFormatting>
  <conditionalFormatting sqref="F61:Q61">
    <cfRule type="iconSet" priority="325">
      <iconSet iconSet="5Arrows">
        <cfvo type="percent" val="0"/>
        <cfvo type="num" val="25"/>
        <cfvo type="num" val="50"/>
        <cfvo type="num" val="65"/>
        <cfvo type="num" val="80"/>
      </iconSet>
    </cfRule>
  </conditionalFormatting>
  <conditionalFormatting sqref="E63">
    <cfRule type="iconSet" priority="324">
      <iconSet iconSet="5Arrows">
        <cfvo type="percent" val="0"/>
        <cfvo type="num" val="25"/>
        <cfvo type="num" val="50"/>
        <cfvo type="num" val="65"/>
        <cfvo type="num" val="80"/>
      </iconSet>
    </cfRule>
  </conditionalFormatting>
  <conditionalFormatting sqref="F63:Q63">
    <cfRule type="iconSet" priority="323">
      <iconSet iconSet="5Arrows">
        <cfvo type="percent" val="0"/>
        <cfvo type="num" val="25"/>
        <cfvo type="num" val="50"/>
        <cfvo type="num" val="65"/>
        <cfvo type="num" val="80"/>
      </iconSet>
    </cfRule>
  </conditionalFormatting>
  <conditionalFormatting sqref="E65">
    <cfRule type="iconSet" priority="322">
      <iconSet iconSet="5Arrows">
        <cfvo type="percent" val="0"/>
        <cfvo type="num" val="25"/>
        <cfvo type="num" val="50"/>
        <cfvo type="num" val="65"/>
        <cfvo type="num" val="80"/>
      </iconSet>
    </cfRule>
  </conditionalFormatting>
  <conditionalFormatting sqref="F65:Q65">
    <cfRule type="iconSet" priority="321">
      <iconSet iconSet="5Arrows">
        <cfvo type="percent" val="0"/>
        <cfvo type="num" val="25"/>
        <cfvo type="num" val="50"/>
        <cfvo type="num" val="65"/>
        <cfvo type="num" val="80"/>
      </iconSet>
    </cfRule>
  </conditionalFormatting>
  <conditionalFormatting sqref="E66">
    <cfRule type="iconSet" priority="320">
      <iconSet iconSet="5Arrows">
        <cfvo type="percent" val="0"/>
        <cfvo type="num" val="25"/>
        <cfvo type="num" val="50"/>
        <cfvo type="num" val="65"/>
        <cfvo type="num" val="80"/>
      </iconSet>
    </cfRule>
  </conditionalFormatting>
  <conditionalFormatting sqref="F66:Q66">
    <cfRule type="iconSet" priority="319">
      <iconSet iconSet="5Arrows">
        <cfvo type="percent" val="0"/>
        <cfvo type="num" val="25"/>
        <cfvo type="num" val="50"/>
        <cfvo type="num" val="65"/>
        <cfvo type="num" val="80"/>
      </iconSet>
    </cfRule>
  </conditionalFormatting>
  <conditionalFormatting sqref="E69">
    <cfRule type="iconSet" priority="318">
      <iconSet iconSet="5Arrows">
        <cfvo type="percent" val="0"/>
        <cfvo type="num" val="25"/>
        <cfvo type="num" val="50"/>
        <cfvo type="num" val="65"/>
        <cfvo type="num" val="80"/>
      </iconSet>
    </cfRule>
  </conditionalFormatting>
  <conditionalFormatting sqref="F69:Q69">
    <cfRule type="iconSet" priority="317">
      <iconSet iconSet="5Arrows">
        <cfvo type="percent" val="0"/>
        <cfvo type="num" val="25"/>
        <cfvo type="num" val="50"/>
        <cfvo type="num" val="65"/>
        <cfvo type="num" val="80"/>
      </iconSet>
    </cfRule>
  </conditionalFormatting>
  <conditionalFormatting sqref="E71">
    <cfRule type="iconSet" priority="316">
      <iconSet iconSet="5Arrows">
        <cfvo type="percent" val="0"/>
        <cfvo type="num" val="25"/>
        <cfvo type="num" val="50"/>
        <cfvo type="num" val="65"/>
        <cfvo type="num" val="80"/>
      </iconSet>
    </cfRule>
  </conditionalFormatting>
  <conditionalFormatting sqref="F71:Q71">
    <cfRule type="iconSet" priority="315">
      <iconSet iconSet="5Arrows">
        <cfvo type="percent" val="0"/>
        <cfvo type="num" val="25"/>
        <cfvo type="num" val="50"/>
        <cfvo type="num" val="65"/>
        <cfvo type="num" val="80"/>
      </iconSet>
    </cfRule>
  </conditionalFormatting>
  <conditionalFormatting sqref="E73">
    <cfRule type="iconSet" priority="314">
      <iconSet iconSet="5Arrows">
        <cfvo type="percent" val="0"/>
        <cfvo type="num" val="25"/>
        <cfvo type="num" val="50"/>
        <cfvo type="num" val="65"/>
        <cfvo type="num" val="80"/>
      </iconSet>
    </cfRule>
  </conditionalFormatting>
  <conditionalFormatting sqref="F73:Q73">
    <cfRule type="iconSet" priority="313">
      <iconSet iconSet="5Arrows">
        <cfvo type="percent" val="0"/>
        <cfvo type="num" val="25"/>
        <cfvo type="num" val="50"/>
        <cfvo type="num" val="65"/>
        <cfvo type="num" val="80"/>
      </iconSet>
    </cfRule>
  </conditionalFormatting>
  <conditionalFormatting sqref="E74">
    <cfRule type="iconSet" priority="312">
      <iconSet iconSet="5Arrows">
        <cfvo type="percent" val="0"/>
        <cfvo type="num" val="25"/>
        <cfvo type="num" val="50"/>
        <cfvo type="num" val="65"/>
        <cfvo type="num" val="80"/>
      </iconSet>
    </cfRule>
  </conditionalFormatting>
  <conditionalFormatting sqref="F74:Q74">
    <cfRule type="iconSet" priority="311">
      <iconSet iconSet="5Arrows">
        <cfvo type="percent" val="0"/>
        <cfvo type="num" val="25"/>
        <cfvo type="num" val="50"/>
        <cfvo type="num" val="65"/>
        <cfvo type="num" val="80"/>
      </iconSet>
    </cfRule>
  </conditionalFormatting>
  <conditionalFormatting sqref="E77">
    <cfRule type="iconSet" priority="310">
      <iconSet iconSet="5Arrows">
        <cfvo type="percent" val="0"/>
        <cfvo type="num" val="25"/>
        <cfvo type="num" val="50"/>
        <cfvo type="num" val="65"/>
        <cfvo type="num" val="80"/>
      </iconSet>
    </cfRule>
  </conditionalFormatting>
  <conditionalFormatting sqref="F77:Q77">
    <cfRule type="iconSet" priority="309">
      <iconSet iconSet="5Arrows">
        <cfvo type="percent" val="0"/>
        <cfvo type="num" val="25"/>
        <cfvo type="num" val="50"/>
        <cfvo type="num" val="65"/>
        <cfvo type="num" val="80"/>
      </iconSet>
    </cfRule>
  </conditionalFormatting>
  <conditionalFormatting sqref="E79">
    <cfRule type="iconSet" priority="308">
      <iconSet iconSet="5Arrows">
        <cfvo type="percent" val="0"/>
        <cfvo type="num" val="25"/>
        <cfvo type="num" val="50"/>
        <cfvo type="num" val="65"/>
        <cfvo type="num" val="80"/>
      </iconSet>
    </cfRule>
  </conditionalFormatting>
  <conditionalFormatting sqref="F79:Q79">
    <cfRule type="iconSet" priority="307">
      <iconSet iconSet="5Arrows">
        <cfvo type="percent" val="0"/>
        <cfvo type="num" val="25"/>
        <cfvo type="num" val="50"/>
        <cfvo type="num" val="65"/>
        <cfvo type="num" val="80"/>
      </iconSet>
    </cfRule>
  </conditionalFormatting>
  <conditionalFormatting sqref="E81">
    <cfRule type="iconSet" priority="306">
      <iconSet iconSet="5Arrows">
        <cfvo type="percent" val="0"/>
        <cfvo type="num" val="25"/>
        <cfvo type="num" val="50"/>
        <cfvo type="num" val="65"/>
        <cfvo type="num" val="80"/>
      </iconSet>
    </cfRule>
  </conditionalFormatting>
  <conditionalFormatting sqref="F81:Q81">
    <cfRule type="iconSet" priority="305">
      <iconSet iconSet="5Arrows">
        <cfvo type="percent" val="0"/>
        <cfvo type="num" val="25"/>
        <cfvo type="num" val="50"/>
        <cfvo type="num" val="65"/>
        <cfvo type="num" val="80"/>
      </iconSet>
    </cfRule>
  </conditionalFormatting>
  <conditionalFormatting sqref="E82">
    <cfRule type="iconSet" priority="304">
      <iconSet iconSet="5Arrows">
        <cfvo type="percent" val="0"/>
        <cfvo type="num" val="25"/>
        <cfvo type="num" val="50"/>
        <cfvo type="num" val="65"/>
        <cfvo type="num" val="80"/>
      </iconSet>
    </cfRule>
  </conditionalFormatting>
  <conditionalFormatting sqref="F82:Q82">
    <cfRule type="iconSet" priority="303">
      <iconSet iconSet="5Arrows">
        <cfvo type="percent" val="0"/>
        <cfvo type="num" val="25"/>
        <cfvo type="num" val="50"/>
        <cfvo type="num" val="65"/>
        <cfvo type="num" val="80"/>
      </iconSet>
    </cfRule>
  </conditionalFormatting>
  <conditionalFormatting sqref="E85">
    <cfRule type="iconSet" priority="302">
      <iconSet iconSet="5Arrows">
        <cfvo type="percent" val="0"/>
        <cfvo type="num" val="25"/>
        <cfvo type="num" val="50"/>
        <cfvo type="num" val="65"/>
        <cfvo type="num" val="80"/>
      </iconSet>
    </cfRule>
  </conditionalFormatting>
  <conditionalFormatting sqref="F85:Q85">
    <cfRule type="iconSet" priority="301">
      <iconSet iconSet="5Arrows">
        <cfvo type="percent" val="0"/>
        <cfvo type="num" val="25"/>
        <cfvo type="num" val="50"/>
        <cfvo type="num" val="65"/>
        <cfvo type="num" val="80"/>
      </iconSet>
    </cfRule>
  </conditionalFormatting>
  <conditionalFormatting sqref="E87">
    <cfRule type="iconSet" priority="300">
      <iconSet iconSet="5Arrows">
        <cfvo type="percent" val="0"/>
        <cfvo type="num" val="25"/>
        <cfvo type="num" val="50"/>
        <cfvo type="num" val="65"/>
        <cfvo type="num" val="80"/>
      </iconSet>
    </cfRule>
  </conditionalFormatting>
  <conditionalFormatting sqref="F87:Q87">
    <cfRule type="iconSet" priority="299">
      <iconSet iconSet="5Arrows">
        <cfvo type="percent" val="0"/>
        <cfvo type="num" val="25"/>
        <cfvo type="num" val="50"/>
        <cfvo type="num" val="65"/>
        <cfvo type="num" val="80"/>
      </iconSet>
    </cfRule>
  </conditionalFormatting>
  <conditionalFormatting sqref="E89">
    <cfRule type="iconSet" priority="298">
      <iconSet iconSet="5Arrows">
        <cfvo type="percent" val="0"/>
        <cfvo type="num" val="25"/>
        <cfvo type="num" val="50"/>
        <cfvo type="num" val="65"/>
        <cfvo type="num" val="80"/>
      </iconSet>
    </cfRule>
  </conditionalFormatting>
  <conditionalFormatting sqref="F89:Q89">
    <cfRule type="iconSet" priority="297">
      <iconSet iconSet="5Arrows">
        <cfvo type="percent" val="0"/>
        <cfvo type="num" val="25"/>
        <cfvo type="num" val="50"/>
        <cfvo type="num" val="65"/>
        <cfvo type="num" val="80"/>
      </iconSet>
    </cfRule>
  </conditionalFormatting>
  <conditionalFormatting sqref="E90">
    <cfRule type="iconSet" priority="296">
      <iconSet iconSet="5Arrows">
        <cfvo type="percent" val="0"/>
        <cfvo type="num" val="25"/>
        <cfvo type="num" val="50"/>
        <cfvo type="num" val="65"/>
        <cfvo type="num" val="80"/>
      </iconSet>
    </cfRule>
  </conditionalFormatting>
  <conditionalFormatting sqref="F90:Q90">
    <cfRule type="iconSet" priority="295">
      <iconSet iconSet="5Arrows">
        <cfvo type="percent" val="0"/>
        <cfvo type="num" val="25"/>
        <cfvo type="num" val="50"/>
        <cfvo type="num" val="65"/>
        <cfvo type="num" val="80"/>
      </iconSet>
    </cfRule>
  </conditionalFormatting>
  <conditionalFormatting sqref="E93">
    <cfRule type="iconSet" priority="294">
      <iconSet iconSet="5Arrows">
        <cfvo type="percent" val="0"/>
        <cfvo type="num" val="25"/>
        <cfvo type="num" val="50"/>
        <cfvo type="num" val="65"/>
        <cfvo type="num" val="80"/>
      </iconSet>
    </cfRule>
  </conditionalFormatting>
  <conditionalFormatting sqref="F93:Q93">
    <cfRule type="iconSet" priority="293">
      <iconSet iconSet="5Arrows">
        <cfvo type="percent" val="0"/>
        <cfvo type="num" val="25"/>
        <cfvo type="num" val="50"/>
        <cfvo type="num" val="65"/>
        <cfvo type="num" val="80"/>
      </iconSet>
    </cfRule>
  </conditionalFormatting>
  <conditionalFormatting sqref="E95">
    <cfRule type="iconSet" priority="292">
      <iconSet iconSet="5Arrows">
        <cfvo type="percent" val="0"/>
        <cfvo type="num" val="25"/>
        <cfvo type="num" val="50"/>
        <cfvo type="num" val="65"/>
        <cfvo type="num" val="80"/>
      </iconSet>
    </cfRule>
  </conditionalFormatting>
  <conditionalFormatting sqref="F95:Q95">
    <cfRule type="iconSet" priority="291">
      <iconSet iconSet="5Arrows">
        <cfvo type="percent" val="0"/>
        <cfvo type="num" val="25"/>
        <cfvo type="num" val="50"/>
        <cfvo type="num" val="65"/>
        <cfvo type="num" val="80"/>
      </iconSet>
    </cfRule>
  </conditionalFormatting>
  <conditionalFormatting sqref="E97">
    <cfRule type="iconSet" priority="290">
      <iconSet iconSet="5Arrows">
        <cfvo type="percent" val="0"/>
        <cfvo type="num" val="25"/>
        <cfvo type="num" val="50"/>
        <cfvo type="num" val="65"/>
        <cfvo type="num" val="80"/>
      </iconSet>
    </cfRule>
  </conditionalFormatting>
  <conditionalFormatting sqref="F97:Q97">
    <cfRule type="iconSet" priority="289">
      <iconSet iconSet="5Arrows">
        <cfvo type="percent" val="0"/>
        <cfvo type="num" val="25"/>
        <cfvo type="num" val="50"/>
        <cfvo type="num" val="65"/>
        <cfvo type="num" val="80"/>
      </iconSet>
    </cfRule>
  </conditionalFormatting>
  <conditionalFormatting sqref="E98">
    <cfRule type="iconSet" priority="288">
      <iconSet iconSet="5Arrows">
        <cfvo type="percent" val="0"/>
        <cfvo type="num" val="25"/>
        <cfvo type="num" val="50"/>
        <cfvo type="num" val="65"/>
        <cfvo type="num" val="80"/>
      </iconSet>
    </cfRule>
  </conditionalFormatting>
  <conditionalFormatting sqref="F98:Q98">
    <cfRule type="iconSet" priority="287">
      <iconSet iconSet="5Arrows">
        <cfvo type="percent" val="0"/>
        <cfvo type="num" val="25"/>
        <cfvo type="num" val="50"/>
        <cfvo type="num" val="65"/>
        <cfvo type="num" val="80"/>
      </iconSet>
    </cfRule>
  </conditionalFormatting>
  <conditionalFormatting sqref="E101">
    <cfRule type="iconSet" priority="286">
      <iconSet iconSet="5Arrows">
        <cfvo type="percent" val="0"/>
        <cfvo type="num" val="25"/>
        <cfvo type="num" val="50"/>
        <cfvo type="num" val="65"/>
        <cfvo type="num" val="80"/>
      </iconSet>
    </cfRule>
  </conditionalFormatting>
  <conditionalFormatting sqref="F101:Q101">
    <cfRule type="iconSet" priority="285">
      <iconSet iconSet="5Arrows">
        <cfvo type="percent" val="0"/>
        <cfvo type="num" val="25"/>
        <cfvo type="num" val="50"/>
        <cfvo type="num" val="65"/>
        <cfvo type="num" val="80"/>
      </iconSet>
    </cfRule>
  </conditionalFormatting>
  <conditionalFormatting sqref="E103">
    <cfRule type="iconSet" priority="284">
      <iconSet iconSet="5Arrows">
        <cfvo type="percent" val="0"/>
        <cfvo type="num" val="25"/>
        <cfvo type="num" val="50"/>
        <cfvo type="num" val="65"/>
        <cfvo type="num" val="80"/>
      </iconSet>
    </cfRule>
  </conditionalFormatting>
  <conditionalFormatting sqref="F103:Q103">
    <cfRule type="iconSet" priority="283">
      <iconSet iconSet="5Arrows">
        <cfvo type="percent" val="0"/>
        <cfvo type="num" val="25"/>
        <cfvo type="num" val="50"/>
        <cfvo type="num" val="65"/>
        <cfvo type="num" val="80"/>
      </iconSet>
    </cfRule>
  </conditionalFormatting>
  <conditionalFormatting sqref="E105">
    <cfRule type="iconSet" priority="282">
      <iconSet iconSet="5Arrows">
        <cfvo type="percent" val="0"/>
        <cfvo type="num" val="25"/>
        <cfvo type="num" val="50"/>
        <cfvo type="num" val="65"/>
        <cfvo type="num" val="80"/>
      </iconSet>
    </cfRule>
  </conditionalFormatting>
  <conditionalFormatting sqref="F105:Q105">
    <cfRule type="iconSet" priority="281">
      <iconSet iconSet="5Arrows">
        <cfvo type="percent" val="0"/>
        <cfvo type="num" val="25"/>
        <cfvo type="num" val="50"/>
        <cfvo type="num" val="65"/>
        <cfvo type="num" val="80"/>
      </iconSet>
    </cfRule>
  </conditionalFormatting>
  <conditionalFormatting sqref="E106">
    <cfRule type="iconSet" priority="280">
      <iconSet iconSet="5Arrows">
        <cfvo type="percent" val="0"/>
        <cfvo type="num" val="25"/>
        <cfvo type="num" val="50"/>
        <cfvo type="num" val="65"/>
        <cfvo type="num" val="80"/>
      </iconSet>
    </cfRule>
  </conditionalFormatting>
  <conditionalFormatting sqref="F106:Q106">
    <cfRule type="iconSet" priority="279">
      <iconSet iconSet="5Arrows">
        <cfvo type="percent" val="0"/>
        <cfvo type="num" val="25"/>
        <cfvo type="num" val="50"/>
        <cfvo type="num" val="65"/>
        <cfvo type="num" val="80"/>
      </iconSet>
    </cfRule>
  </conditionalFormatting>
  <conditionalFormatting sqref="E109">
    <cfRule type="iconSet" priority="278">
      <iconSet iconSet="5Arrows">
        <cfvo type="percent" val="0"/>
        <cfvo type="num" val="25"/>
        <cfvo type="num" val="50"/>
        <cfvo type="num" val="65"/>
        <cfvo type="num" val="80"/>
      </iconSet>
    </cfRule>
  </conditionalFormatting>
  <conditionalFormatting sqref="F109:Q109">
    <cfRule type="iconSet" priority="277">
      <iconSet iconSet="5Arrows">
        <cfvo type="percent" val="0"/>
        <cfvo type="num" val="25"/>
        <cfvo type="num" val="50"/>
        <cfvo type="num" val="65"/>
        <cfvo type="num" val="80"/>
      </iconSet>
    </cfRule>
  </conditionalFormatting>
  <conditionalFormatting sqref="E111">
    <cfRule type="iconSet" priority="276">
      <iconSet iconSet="5Arrows">
        <cfvo type="percent" val="0"/>
        <cfvo type="num" val="25"/>
        <cfvo type="num" val="50"/>
        <cfvo type="num" val="65"/>
        <cfvo type="num" val="80"/>
      </iconSet>
    </cfRule>
  </conditionalFormatting>
  <conditionalFormatting sqref="F111:Q111">
    <cfRule type="iconSet" priority="275">
      <iconSet iconSet="5Arrows">
        <cfvo type="percent" val="0"/>
        <cfvo type="num" val="25"/>
        <cfvo type="num" val="50"/>
        <cfvo type="num" val="65"/>
        <cfvo type="num" val="80"/>
      </iconSet>
    </cfRule>
  </conditionalFormatting>
  <conditionalFormatting sqref="E113">
    <cfRule type="iconSet" priority="274">
      <iconSet iconSet="5Arrows">
        <cfvo type="percent" val="0"/>
        <cfvo type="num" val="25"/>
        <cfvo type="num" val="50"/>
        <cfvo type="num" val="65"/>
        <cfvo type="num" val="80"/>
      </iconSet>
    </cfRule>
  </conditionalFormatting>
  <conditionalFormatting sqref="F113:Q113">
    <cfRule type="iconSet" priority="273">
      <iconSet iconSet="5Arrows">
        <cfvo type="percent" val="0"/>
        <cfvo type="num" val="25"/>
        <cfvo type="num" val="50"/>
        <cfvo type="num" val="65"/>
        <cfvo type="num" val="80"/>
      </iconSet>
    </cfRule>
  </conditionalFormatting>
  <conditionalFormatting sqref="E114">
    <cfRule type="iconSet" priority="272">
      <iconSet iconSet="5Arrows">
        <cfvo type="percent" val="0"/>
        <cfvo type="num" val="25"/>
        <cfvo type="num" val="50"/>
        <cfvo type="num" val="65"/>
        <cfvo type="num" val="80"/>
      </iconSet>
    </cfRule>
  </conditionalFormatting>
  <conditionalFormatting sqref="F114:Q114">
    <cfRule type="iconSet" priority="271">
      <iconSet iconSet="5Arrows">
        <cfvo type="percent" val="0"/>
        <cfvo type="num" val="25"/>
        <cfvo type="num" val="50"/>
        <cfvo type="num" val="65"/>
        <cfvo type="num" val="80"/>
      </iconSet>
    </cfRule>
  </conditionalFormatting>
  <conditionalFormatting sqref="E117">
    <cfRule type="iconSet" priority="270">
      <iconSet iconSet="5Arrows">
        <cfvo type="percent" val="0"/>
        <cfvo type="num" val="25"/>
        <cfvo type="num" val="50"/>
        <cfvo type="num" val="65"/>
        <cfvo type="num" val="80"/>
      </iconSet>
    </cfRule>
  </conditionalFormatting>
  <conditionalFormatting sqref="F117:Q117">
    <cfRule type="iconSet" priority="269">
      <iconSet iconSet="5Arrows">
        <cfvo type="percent" val="0"/>
        <cfvo type="num" val="25"/>
        <cfvo type="num" val="50"/>
        <cfvo type="num" val="65"/>
        <cfvo type="num" val="80"/>
      </iconSet>
    </cfRule>
  </conditionalFormatting>
  <conditionalFormatting sqref="E119">
    <cfRule type="iconSet" priority="268">
      <iconSet iconSet="5Arrows">
        <cfvo type="percent" val="0"/>
        <cfvo type="num" val="25"/>
        <cfvo type="num" val="50"/>
        <cfvo type="num" val="65"/>
        <cfvo type="num" val="80"/>
      </iconSet>
    </cfRule>
  </conditionalFormatting>
  <conditionalFormatting sqref="F119:Q119">
    <cfRule type="iconSet" priority="267">
      <iconSet iconSet="5Arrows">
        <cfvo type="percent" val="0"/>
        <cfvo type="num" val="25"/>
        <cfvo type="num" val="50"/>
        <cfvo type="num" val="65"/>
        <cfvo type="num" val="80"/>
      </iconSet>
    </cfRule>
  </conditionalFormatting>
  <conditionalFormatting sqref="E121">
    <cfRule type="iconSet" priority="266">
      <iconSet iconSet="5Arrows">
        <cfvo type="percent" val="0"/>
        <cfvo type="num" val="25"/>
        <cfvo type="num" val="50"/>
        <cfvo type="num" val="65"/>
        <cfvo type="num" val="80"/>
      </iconSet>
    </cfRule>
  </conditionalFormatting>
  <conditionalFormatting sqref="F121:Q121">
    <cfRule type="iconSet" priority="265">
      <iconSet iconSet="5Arrows">
        <cfvo type="percent" val="0"/>
        <cfvo type="num" val="25"/>
        <cfvo type="num" val="50"/>
        <cfvo type="num" val="65"/>
        <cfvo type="num" val="80"/>
      </iconSet>
    </cfRule>
  </conditionalFormatting>
  <conditionalFormatting sqref="E122">
    <cfRule type="iconSet" priority="264">
      <iconSet iconSet="5Arrows">
        <cfvo type="percent" val="0"/>
        <cfvo type="num" val="25"/>
        <cfvo type="num" val="50"/>
        <cfvo type="num" val="65"/>
        <cfvo type="num" val="80"/>
      </iconSet>
    </cfRule>
  </conditionalFormatting>
  <conditionalFormatting sqref="F122:Q122">
    <cfRule type="iconSet" priority="263">
      <iconSet iconSet="5Arrows">
        <cfvo type="percent" val="0"/>
        <cfvo type="num" val="25"/>
        <cfvo type="num" val="50"/>
        <cfvo type="num" val="65"/>
        <cfvo type="num" val="80"/>
      </iconSet>
    </cfRule>
  </conditionalFormatting>
  <conditionalFormatting sqref="E125">
    <cfRule type="iconSet" priority="262">
      <iconSet iconSet="5Arrows">
        <cfvo type="percent" val="0"/>
        <cfvo type="num" val="25"/>
        <cfvo type="num" val="50"/>
        <cfvo type="num" val="65"/>
        <cfvo type="num" val="80"/>
      </iconSet>
    </cfRule>
  </conditionalFormatting>
  <conditionalFormatting sqref="F125:Q125">
    <cfRule type="iconSet" priority="261">
      <iconSet iconSet="5Arrows">
        <cfvo type="percent" val="0"/>
        <cfvo type="num" val="25"/>
        <cfvo type="num" val="50"/>
        <cfvo type="num" val="65"/>
        <cfvo type="num" val="80"/>
      </iconSet>
    </cfRule>
  </conditionalFormatting>
  <conditionalFormatting sqref="E127">
    <cfRule type="iconSet" priority="260">
      <iconSet iconSet="5Arrows">
        <cfvo type="percent" val="0"/>
        <cfvo type="num" val="25"/>
        <cfvo type="num" val="50"/>
        <cfvo type="num" val="65"/>
        <cfvo type="num" val="80"/>
      </iconSet>
    </cfRule>
  </conditionalFormatting>
  <conditionalFormatting sqref="F127:Q127">
    <cfRule type="iconSet" priority="259">
      <iconSet iconSet="5Arrows">
        <cfvo type="percent" val="0"/>
        <cfvo type="num" val="25"/>
        <cfvo type="num" val="50"/>
        <cfvo type="num" val="65"/>
        <cfvo type="num" val="80"/>
      </iconSet>
    </cfRule>
  </conditionalFormatting>
  <conditionalFormatting sqref="E129">
    <cfRule type="iconSet" priority="258">
      <iconSet iconSet="5Arrows">
        <cfvo type="percent" val="0"/>
        <cfvo type="num" val="25"/>
        <cfvo type="num" val="50"/>
        <cfvo type="num" val="65"/>
        <cfvo type="num" val="80"/>
      </iconSet>
    </cfRule>
  </conditionalFormatting>
  <conditionalFormatting sqref="F129:Q129">
    <cfRule type="iconSet" priority="257">
      <iconSet iconSet="5Arrows">
        <cfvo type="percent" val="0"/>
        <cfvo type="num" val="25"/>
        <cfvo type="num" val="50"/>
        <cfvo type="num" val="65"/>
        <cfvo type="num" val="80"/>
      </iconSet>
    </cfRule>
  </conditionalFormatting>
  <conditionalFormatting sqref="E130">
    <cfRule type="iconSet" priority="256">
      <iconSet iconSet="5Arrows">
        <cfvo type="percent" val="0"/>
        <cfvo type="num" val="25"/>
        <cfvo type="num" val="50"/>
        <cfvo type="num" val="65"/>
        <cfvo type="num" val="80"/>
      </iconSet>
    </cfRule>
  </conditionalFormatting>
  <conditionalFormatting sqref="F130:Q130">
    <cfRule type="iconSet" priority="255">
      <iconSet iconSet="5Arrows">
        <cfvo type="percent" val="0"/>
        <cfvo type="num" val="25"/>
        <cfvo type="num" val="50"/>
        <cfvo type="num" val="65"/>
        <cfvo type="num" val="80"/>
      </iconSet>
    </cfRule>
  </conditionalFormatting>
  <conditionalFormatting sqref="E133">
    <cfRule type="iconSet" priority="254">
      <iconSet iconSet="5Arrows">
        <cfvo type="percent" val="0"/>
        <cfvo type="num" val="25"/>
        <cfvo type="num" val="50"/>
        <cfvo type="num" val="65"/>
        <cfvo type="num" val="80"/>
      </iconSet>
    </cfRule>
  </conditionalFormatting>
  <conditionalFormatting sqref="F133:Q133">
    <cfRule type="iconSet" priority="253">
      <iconSet iconSet="5Arrows">
        <cfvo type="percent" val="0"/>
        <cfvo type="num" val="25"/>
        <cfvo type="num" val="50"/>
        <cfvo type="num" val="65"/>
        <cfvo type="num" val="80"/>
      </iconSet>
    </cfRule>
  </conditionalFormatting>
  <conditionalFormatting sqref="E135">
    <cfRule type="iconSet" priority="252">
      <iconSet iconSet="5Arrows">
        <cfvo type="percent" val="0"/>
        <cfvo type="num" val="25"/>
        <cfvo type="num" val="50"/>
        <cfvo type="num" val="65"/>
        <cfvo type="num" val="80"/>
      </iconSet>
    </cfRule>
  </conditionalFormatting>
  <conditionalFormatting sqref="F135:Q135">
    <cfRule type="iconSet" priority="251">
      <iconSet iconSet="5Arrows">
        <cfvo type="percent" val="0"/>
        <cfvo type="num" val="25"/>
        <cfvo type="num" val="50"/>
        <cfvo type="num" val="65"/>
        <cfvo type="num" val="80"/>
      </iconSet>
    </cfRule>
  </conditionalFormatting>
  <conditionalFormatting sqref="E137">
    <cfRule type="iconSet" priority="250">
      <iconSet iconSet="5Arrows">
        <cfvo type="percent" val="0"/>
        <cfvo type="num" val="25"/>
        <cfvo type="num" val="50"/>
        <cfvo type="num" val="65"/>
        <cfvo type="num" val="80"/>
      </iconSet>
    </cfRule>
  </conditionalFormatting>
  <conditionalFormatting sqref="F137:Q137">
    <cfRule type="iconSet" priority="249">
      <iconSet iconSet="5Arrows">
        <cfvo type="percent" val="0"/>
        <cfvo type="num" val="25"/>
        <cfvo type="num" val="50"/>
        <cfvo type="num" val="65"/>
        <cfvo type="num" val="80"/>
      </iconSet>
    </cfRule>
  </conditionalFormatting>
  <conditionalFormatting sqref="E138">
    <cfRule type="iconSet" priority="248">
      <iconSet iconSet="5Arrows">
        <cfvo type="percent" val="0"/>
        <cfvo type="num" val="25"/>
        <cfvo type="num" val="50"/>
        <cfvo type="num" val="65"/>
        <cfvo type="num" val="80"/>
      </iconSet>
    </cfRule>
  </conditionalFormatting>
  <conditionalFormatting sqref="F138:Q138">
    <cfRule type="iconSet" priority="247">
      <iconSet iconSet="5Arrows">
        <cfvo type="percent" val="0"/>
        <cfvo type="num" val="25"/>
        <cfvo type="num" val="50"/>
        <cfvo type="num" val="65"/>
        <cfvo type="num" val="80"/>
      </iconSet>
    </cfRule>
  </conditionalFormatting>
  <conditionalFormatting sqref="E141">
    <cfRule type="iconSet" priority="246">
      <iconSet iconSet="5Arrows">
        <cfvo type="percent" val="0"/>
        <cfvo type="num" val="25"/>
        <cfvo type="num" val="50"/>
        <cfvo type="num" val="65"/>
        <cfvo type="num" val="80"/>
      </iconSet>
    </cfRule>
  </conditionalFormatting>
  <conditionalFormatting sqref="F141:Q141">
    <cfRule type="iconSet" priority="245">
      <iconSet iconSet="5Arrows">
        <cfvo type="percent" val="0"/>
        <cfvo type="num" val="25"/>
        <cfvo type="num" val="50"/>
        <cfvo type="num" val="65"/>
        <cfvo type="num" val="80"/>
      </iconSet>
    </cfRule>
  </conditionalFormatting>
  <conditionalFormatting sqref="E143">
    <cfRule type="iconSet" priority="244">
      <iconSet iconSet="5Arrows">
        <cfvo type="percent" val="0"/>
        <cfvo type="num" val="25"/>
        <cfvo type="num" val="50"/>
        <cfvo type="num" val="65"/>
        <cfvo type="num" val="80"/>
      </iconSet>
    </cfRule>
  </conditionalFormatting>
  <conditionalFormatting sqref="F143:Q143">
    <cfRule type="iconSet" priority="243">
      <iconSet iconSet="5Arrows">
        <cfvo type="percent" val="0"/>
        <cfvo type="num" val="25"/>
        <cfvo type="num" val="50"/>
        <cfvo type="num" val="65"/>
        <cfvo type="num" val="80"/>
      </iconSet>
    </cfRule>
  </conditionalFormatting>
  <conditionalFormatting sqref="E145">
    <cfRule type="iconSet" priority="242">
      <iconSet iconSet="5Arrows">
        <cfvo type="percent" val="0"/>
        <cfvo type="num" val="25"/>
        <cfvo type="num" val="50"/>
        <cfvo type="num" val="65"/>
        <cfvo type="num" val="80"/>
      </iconSet>
    </cfRule>
  </conditionalFormatting>
  <conditionalFormatting sqref="F145:Q145">
    <cfRule type="iconSet" priority="241">
      <iconSet iconSet="5Arrows">
        <cfvo type="percent" val="0"/>
        <cfvo type="num" val="25"/>
        <cfvo type="num" val="50"/>
        <cfvo type="num" val="65"/>
        <cfvo type="num" val="80"/>
      </iconSet>
    </cfRule>
  </conditionalFormatting>
  <conditionalFormatting sqref="E146">
    <cfRule type="iconSet" priority="240">
      <iconSet iconSet="5Arrows">
        <cfvo type="percent" val="0"/>
        <cfvo type="num" val="25"/>
        <cfvo type="num" val="50"/>
        <cfvo type="num" val="65"/>
        <cfvo type="num" val="80"/>
      </iconSet>
    </cfRule>
  </conditionalFormatting>
  <conditionalFormatting sqref="F146:Q146">
    <cfRule type="iconSet" priority="239">
      <iconSet iconSet="5Arrows">
        <cfvo type="percent" val="0"/>
        <cfvo type="num" val="25"/>
        <cfvo type="num" val="50"/>
        <cfvo type="num" val="65"/>
        <cfvo type="num" val="80"/>
      </iconSet>
    </cfRule>
  </conditionalFormatting>
  <conditionalFormatting sqref="E149">
    <cfRule type="iconSet" priority="238">
      <iconSet iconSet="5Arrows">
        <cfvo type="percent" val="0"/>
        <cfvo type="num" val="25"/>
        <cfvo type="num" val="50"/>
        <cfvo type="num" val="65"/>
        <cfvo type="num" val="80"/>
      </iconSet>
    </cfRule>
  </conditionalFormatting>
  <conditionalFormatting sqref="F149:Q149">
    <cfRule type="iconSet" priority="237">
      <iconSet iconSet="5Arrows">
        <cfvo type="percent" val="0"/>
        <cfvo type="num" val="25"/>
        <cfvo type="num" val="50"/>
        <cfvo type="num" val="65"/>
        <cfvo type="num" val="80"/>
      </iconSet>
    </cfRule>
  </conditionalFormatting>
  <conditionalFormatting sqref="E151">
    <cfRule type="iconSet" priority="236">
      <iconSet iconSet="5Arrows">
        <cfvo type="percent" val="0"/>
        <cfvo type="num" val="25"/>
        <cfvo type="num" val="50"/>
        <cfvo type="num" val="65"/>
        <cfvo type="num" val="80"/>
      </iconSet>
    </cfRule>
  </conditionalFormatting>
  <conditionalFormatting sqref="F151:Q151">
    <cfRule type="iconSet" priority="235">
      <iconSet iconSet="5Arrows">
        <cfvo type="percent" val="0"/>
        <cfvo type="num" val="25"/>
        <cfvo type="num" val="50"/>
        <cfvo type="num" val="65"/>
        <cfvo type="num" val="80"/>
      </iconSet>
    </cfRule>
  </conditionalFormatting>
  <conditionalFormatting sqref="E153">
    <cfRule type="iconSet" priority="234">
      <iconSet iconSet="5Arrows">
        <cfvo type="percent" val="0"/>
        <cfvo type="num" val="25"/>
        <cfvo type="num" val="50"/>
        <cfvo type="num" val="65"/>
        <cfvo type="num" val="80"/>
      </iconSet>
    </cfRule>
  </conditionalFormatting>
  <conditionalFormatting sqref="F153:Q153">
    <cfRule type="iconSet" priority="233">
      <iconSet iconSet="5Arrows">
        <cfvo type="percent" val="0"/>
        <cfvo type="num" val="25"/>
        <cfvo type="num" val="50"/>
        <cfvo type="num" val="65"/>
        <cfvo type="num" val="80"/>
      </iconSet>
    </cfRule>
  </conditionalFormatting>
  <conditionalFormatting sqref="E154">
    <cfRule type="iconSet" priority="232">
      <iconSet iconSet="5Arrows">
        <cfvo type="percent" val="0"/>
        <cfvo type="num" val="25"/>
        <cfvo type="num" val="50"/>
        <cfvo type="num" val="65"/>
        <cfvo type="num" val="80"/>
      </iconSet>
    </cfRule>
  </conditionalFormatting>
  <conditionalFormatting sqref="F154:Q154">
    <cfRule type="iconSet" priority="231">
      <iconSet iconSet="5Arrows">
        <cfvo type="percent" val="0"/>
        <cfvo type="num" val="25"/>
        <cfvo type="num" val="50"/>
        <cfvo type="num" val="65"/>
        <cfvo type="num" val="80"/>
      </iconSet>
    </cfRule>
  </conditionalFormatting>
  <conditionalFormatting sqref="E157">
    <cfRule type="iconSet" priority="230">
      <iconSet iconSet="5Arrows">
        <cfvo type="percent" val="0"/>
        <cfvo type="num" val="25"/>
        <cfvo type="num" val="50"/>
        <cfvo type="num" val="65"/>
        <cfvo type="num" val="80"/>
      </iconSet>
    </cfRule>
  </conditionalFormatting>
  <conditionalFormatting sqref="F157:Q157">
    <cfRule type="iconSet" priority="229">
      <iconSet iconSet="5Arrows">
        <cfvo type="percent" val="0"/>
        <cfvo type="num" val="25"/>
        <cfvo type="num" val="50"/>
        <cfvo type="num" val="65"/>
        <cfvo type="num" val="80"/>
      </iconSet>
    </cfRule>
  </conditionalFormatting>
  <conditionalFormatting sqref="E159">
    <cfRule type="iconSet" priority="228">
      <iconSet iconSet="5Arrows">
        <cfvo type="percent" val="0"/>
        <cfvo type="num" val="25"/>
        <cfvo type="num" val="50"/>
        <cfvo type="num" val="65"/>
        <cfvo type="num" val="80"/>
      </iconSet>
    </cfRule>
  </conditionalFormatting>
  <conditionalFormatting sqref="F159:Q159">
    <cfRule type="iconSet" priority="227">
      <iconSet iconSet="5Arrows">
        <cfvo type="percent" val="0"/>
        <cfvo type="num" val="25"/>
        <cfvo type="num" val="50"/>
        <cfvo type="num" val="65"/>
        <cfvo type="num" val="80"/>
      </iconSet>
    </cfRule>
  </conditionalFormatting>
  <conditionalFormatting sqref="E161">
    <cfRule type="iconSet" priority="226">
      <iconSet iconSet="5Arrows">
        <cfvo type="percent" val="0"/>
        <cfvo type="num" val="25"/>
        <cfvo type="num" val="50"/>
        <cfvo type="num" val="65"/>
        <cfvo type="num" val="80"/>
      </iconSet>
    </cfRule>
  </conditionalFormatting>
  <conditionalFormatting sqref="F161:Q161">
    <cfRule type="iconSet" priority="225">
      <iconSet iconSet="5Arrows">
        <cfvo type="percent" val="0"/>
        <cfvo type="num" val="25"/>
        <cfvo type="num" val="50"/>
        <cfvo type="num" val="65"/>
        <cfvo type="num" val="80"/>
      </iconSet>
    </cfRule>
  </conditionalFormatting>
  <conditionalFormatting sqref="E162">
    <cfRule type="iconSet" priority="224">
      <iconSet iconSet="5Arrows">
        <cfvo type="percent" val="0"/>
        <cfvo type="num" val="25"/>
        <cfvo type="num" val="50"/>
        <cfvo type="num" val="65"/>
        <cfvo type="num" val="80"/>
      </iconSet>
    </cfRule>
  </conditionalFormatting>
  <conditionalFormatting sqref="F162:Q162">
    <cfRule type="iconSet" priority="223">
      <iconSet iconSet="5Arrows">
        <cfvo type="percent" val="0"/>
        <cfvo type="num" val="25"/>
        <cfvo type="num" val="50"/>
        <cfvo type="num" val="65"/>
        <cfvo type="num" val="80"/>
      </iconSet>
    </cfRule>
  </conditionalFormatting>
  <conditionalFormatting sqref="E165">
    <cfRule type="iconSet" priority="222">
      <iconSet iconSet="5Arrows">
        <cfvo type="percent" val="0"/>
        <cfvo type="num" val="25"/>
        <cfvo type="num" val="50"/>
        <cfvo type="num" val="65"/>
        <cfvo type="num" val="80"/>
      </iconSet>
    </cfRule>
  </conditionalFormatting>
  <conditionalFormatting sqref="F165:Q165">
    <cfRule type="iconSet" priority="221">
      <iconSet iconSet="5Arrows">
        <cfvo type="percent" val="0"/>
        <cfvo type="num" val="25"/>
        <cfvo type="num" val="50"/>
        <cfvo type="num" val="65"/>
        <cfvo type="num" val="80"/>
      </iconSet>
    </cfRule>
  </conditionalFormatting>
  <conditionalFormatting sqref="E167">
    <cfRule type="iconSet" priority="220">
      <iconSet iconSet="5Arrows">
        <cfvo type="percent" val="0"/>
        <cfvo type="num" val="25"/>
        <cfvo type="num" val="50"/>
        <cfvo type="num" val="65"/>
        <cfvo type="num" val="80"/>
      </iconSet>
    </cfRule>
  </conditionalFormatting>
  <conditionalFormatting sqref="F167:Q167">
    <cfRule type="iconSet" priority="219">
      <iconSet iconSet="5Arrows">
        <cfvo type="percent" val="0"/>
        <cfvo type="num" val="25"/>
        <cfvo type="num" val="50"/>
        <cfvo type="num" val="65"/>
        <cfvo type="num" val="80"/>
      </iconSet>
    </cfRule>
  </conditionalFormatting>
  <conditionalFormatting sqref="E169">
    <cfRule type="iconSet" priority="218">
      <iconSet iconSet="5Arrows">
        <cfvo type="percent" val="0"/>
        <cfvo type="num" val="25"/>
        <cfvo type="num" val="50"/>
        <cfvo type="num" val="65"/>
        <cfvo type="num" val="80"/>
      </iconSet>
    </cfRule>
  </conditionalFormatting>
  <conditionalFormatting sqref="F169:Q169">
    <cfRule type="iconSet" priority="217">
      <iconSet iconSet="5Arrows">
        <cfvo type="percent" val="0"/>
        <cfvo type="num" val="25"/>
        <cfvo type="num" val="50"/>
        <cfvo type="num" val="65"/>
        <cfvo type="num" val="80"/>
      </iconSet>
    </cfRule>
  </conditionalFormatting>
  <conditionalFormatting sqref="E170">
    <cfRule type="iconSet" priority="216">
      <iconSet iconSet="5Arrows">
        <cfvo type="percent" val="0"/>
        <cfvo type="num" val="25"/>
        <cfvo type="num" val="50"/>
        <cfvo type="num" val="65"/>
        <cfvo type="num" val="80"/>
      </iconSet>
    </cfRule>
  </conditionalFormatting>
  <conditionalFormatting sqref="F170:Q170">
    <cfRule type="iconSet" priority="215">
      <iconSet iconSet="5Arrows">
        <cfvo type="percent" val="0"/>
        <cfvo type="num" val="25"/>
        <cfvo type="num" val="50"/>
        <cfvo type="num" val="65"/>
        <cfvo type="num" val="80"/>
      </iconSet>
    </cfRule>
  </conditionalFormatting>
  <conditionalFormatting sqref="E173">
    <cfRule type="iconSet" priority="214">
      <iconSet iconSet="5Arrows">
        <cfvo type="percent" val="0"/>
        <cfvo type="num" val="25"/>
        <cfvo type="num" val="50"/>
        <cfvo type="num" val="65"/>
        <cfvo type="num" val="80"/>
      </iconSet>
    </cfRule>
  </conditionalFormatting>
  <conditionalFormatting sqref="F173:Q173">
    <cfRule type="iconSet" priority="213">
      <iconSet iconSet="5Arrows">
        <cfvo type="percent" val="0"/>
        <cfvo type="num" val="25"/>
        <cfvo type="num" val="50"/>
        <cfvo type="num" val="65"/>
        <cfvo type="num" val="80"/>
      </iconSet>
    </cfRule>
  </conditionalFormatting>
  <conditionalFormatting sqref="E175">
    <cfRule type="iconSet" priority="212">
      <iconSet iconSet="5Arrows">
        <cfvo type="percent" val="0"/>
        <cfvo type="num" val="25"/>
        <cfvo type="num" val="50"/>
        <cfvo type="num" val="65"/>
        <cfvo type="num" val="80"/>
      </iconSet>
    </cfRule>
  </conditionalFormatting>
  <conditionalFormatting sqref="F175:Q175">
    <cfRule type="iconSet" priority="211">
      <iconSet iconSet="5Arrows">
        <cfvo type="percent" val="0"/>
        <cfvo type="num" val="25"/>
        <cfvo type="num" val="50"/>
        <cfvo type="num" val="65"/>
        <cfvo type="num" val="80"/>
      </iconSet>
    </cfRule>
  </conditionalFormatting>
  <conditionalFormatting sqref="E177">
    <cfRule type="iconSet" priority="210">
      <iconSet iconSet="5Arrows">
        <cfvo type="percent" val="0"/>
        <cfvo type="num" val="25"/>
        <cfvo type="num" val="50"/>
        <cfvo type="num" val="65"/>
        <cfvo type="num" val="80"/>
      </iconSet>
    </cfRule>
  </conditionalFormatting>
  <conditionalFormatting sqref="F177:Q177">
    <cfRule type="iconSet" priority="209">
      <iconSet iconSet="5Arrows">
        <cfvo type="percent" val="0"/>
        <cfvo type="num" val="25"/>
        <cfvo type="num" val="50"/>
        <cfvo type="num" val="65"/>
        <cfvo type="num" val="80"/>
      </iconSet>
    </cfRule>
  </conditionalFormatting>
  <conditionalFormatting sqref="E178">
    <cfRule type="iconSet" priority="208">
      <iconSet iconSet="5Arrows">
        <cfvo type="percent" val="0"/>
        <cfvo type="num" val="25"/>
        <cfvo type="num" val="50"/>
        <cfvo type="num" val="65"/>
        <cfvo type="num" val="80"/>
      </iconSet>
    </cfRule>
  </conditionalFormatting>
  <conditionalFormatting sqref="F178:Q178">
    <cfRule type="iconSet" priority="207">
      <iconSet iconSet="5Arrows">
        <cfvo type="percent" val="0"/>
        <cfvo type="num" val="25"/>
        <cfvo type="num" val="50"/>
        <cfvo type="num" val="65"/>
        <cfvo type="num" val="80"/>
      </iconSet>
    </cfRule>
  </conditionalFormatting>
  <conditionalFormatting sqref="E181">
    <cfRule type="iconSet" priority="206">
      <iconSet iconSet="5Arrows">
        <cfvo type="percent" val="0"/>
        <cfvo type="num" val="25"/>
        <cfvo type="num" val="50"/>
        <cfvo type="num" val="65"/>
        <cfvo type="num" val="80"/>
      </iconSet>
    </cfRule>
  </conditionalFormatting>
  <conditionalFormatting sqref="F181:Q181">
    <cfRule type="iconSet" priority="205">
      <iconSet iconSet="5Arrows">
        <cfvo type="percent" val="0"/>
        <cfvo type="num" val="25"/>
        <cfvo type="num" val="50"/>
        <cfvo type="num" val="65"/>
        <cfvo type="num" val="80"/>
      </iconSet>
    </cfRule>
  </conditionalFormatting>
  <conditionalFormatting sqref="E183">
    <cfRule type="iconSet" priority="204">
      <iconSet iconSet="5Arrows">
        <cfvo type="percent" val="0"/>
        <cfvo type="num" val="25"/>
        <cfvo type="num" val="50"/>
        <cfvo type="num" val="65"/>
        <cfvo type="num" val="80"/>
      </iconSet>
    </cfRule>
  </conditionalFormatting>
  <conditionalFormatting sqref="F183:Q183">
    <cfRule type="iconSet" priority="203">
      <iconSet iconSet="5Arrows">
        <cfvo type="percent" val="0"/>
        <cfvo type="num" val="25"/>
        <cfvo type="num" val="50"/>
        <cfvo type="num" val="65"/>
        <cfvo type="num" val="80"/>
      </iconSet>
    </cfRule>
  </conditionalFormatting>
  <conditionalFormatting sqref="E185">
    <cfRule type="iconSet" priority="202">
      <iconSet iconSet="5Arrows">
        <cfvo type="percent" val="0"/>
        <cfvo type="num" val="25"/>
        <cfvo type="num" val="50"/>
        <cfvo type="num" val="65"/>
        <cfvo type="num" val="80"/>
      </iconSet>
    </cfRule>
  </conditionalFormatting>
  <conditionalFormatting sqref="F185:Q185">
    <cfRule type="iconSet" priority="201">
      <iconSet iconSet="5Arrows">
        <cfvo type="percent" val="0"/>
        <cfvo type="num" val="25"/>
        <cfvo type="num" val="50"/>
        <cfvo type="num" val="65"/>
        <cfvo type="num" val="80"/>
      </iconSet>
    </cfRule>
  </conditionalFormatting>
  <conditionalFormatting sqref="E186">
    <cfRule type="iconSet" priority="200">
      <iconSet iconSet="5Arrows">
        <cfvo type="percent" val="0"/>
        <cfvo type="num" val="25"/>
        <cfvo type="num" val="50"/>
        <cfvo type="num" val="65"/>
        <cfvo type="num" val="80"/>
      </iconSet>
    </cfRule>
  </conditionalFormatting>
  <conditionalFormatting sqref="F186:Q186">
    <cfRule type="iconSet" priority="199">
      <iconSet iconSet="5Arrows">
        <cfvo type="percent" val="0"/>
        <cfvo type="num" val="25"/>
        <cfvo type="num" val="50"/>
        <cfvo type="num" val="65"/>
        <cfvo type="num" val="80"/>
      </iconSet>
    </cfRule>
  </conditionalFormatting>
  <conditionalFormatting sqref="E189">
    <cfRule type="iconSet" priority="198">
      <iconSet iconSet="5Arrows">
        <cfvo type="percent" val="0"/>
        <cfvo type="num" val="25"/>
        <cfvo type="num" val="50"/>
        <cfvo type="num" val="65"/>
        <cfvo type="num" val="80"/>
      </iconSet>
    </cfRule>
  </conditionalFormatting>
  <conditionalFormatting sqref="F189:Q189">
    <cfRule type="iconSet" priority="197">
      <iconSet iconSet="5Arrows">
        <cfvo type="percent" val="0"/>
        <cfvo type="num" val="25"/>
        <cfvo type="num" val="50"/>
        <cfvo type="num" val="65"/>
        <cfvo type="num" val="80"/>
      </iconSet>
    </cfRule>
  </conditionalFormatting>
  <conditionalFormatting sqref="E191">
    <cfRule type="iconSet" priority="196">
      <iconSet iconSet="5Arrows">
        <cfvo type="percent" val="0"/>
        <cfvo type="num" val="25"/>
        <cfvo type="num" val="50"/>
        <cfvo type="num" val="65"/>
        <cfvo type="num" val="80"/>
      </iconSet>
    </cfRule>
  </conditionalFormatting>
  <conditionalFormatting sqref="F191:Q191">
    <cfRule type="iconSet" priority="195">
      <iconSet iconSet="5Arrows">
        <cfvo type="percent" val="0"/>
        <cfvo type="num" val="25"/>
        <cfvo type="num" val="50"/>
        <cfvo type="num" val="65"/>
        <cfvo type="num" val="80"/>
      </iconSet>
    </cfRule>
  </conditionalFormatting>
  <conditionalFormatting sqref="E193">
    <cfRule type="iconSet" priority="194">
      <iconSet iconSet="5Arrows">
        <cfvo type="percent" val="0"/>
        <cfvo type="num" val="25"/>
        <cfvo type="num" val="50"/>
        <cfvo type="num" val="65"/>
        <cfvo type="num" val="80"/>
      </iconSet>
    </cfRule>
  </conditionalFormatting>
  <conditionalFormatting sqref="F193:Q193">
    <cfRule type="iconSet" priority="193">
      <iconSet iconSet="5Arrows">
        <cfvo type="percent" val="0"/>
        <cfvo type="num" val="25"/>
        <cfvo type="num" val="50"/>
        <cfvo type="num" val="65"/>
        <cfvo type="num" val="80"/>
      </iconSet>
    </cfRule>
  </conditionalFormatting>
  <conditionalFormatting sqref="E194">
    <cfRule type="iconSet" priority="192">
      <iconSet iconSet="5Arrows">
        <cfvo type="percent" val="0"/>
        <cfvo type="num" val="25"/>
        <cfvo type="num" val="50"/>
        <cfvo type="num" val="65"/>
        <cfvo type="num" val="80"/>
      </iconSet>
    </cfRule>
  </conditionalFormatting>
  <conditionalFormatting sqref="F194:Q194">
    <cfRule type="iconSet" priority="191">
      <iconSet iconSet="5Arrows">
        <cfvo type="percent" val="0"/>
        <cfvo type="num" val="25"/>
        <cfvo type="num" val="50"/>
        <cfvo type="num" val="65"/>
        <cfvo type="num" val="80"/>
      </iconSet>
    </cfRule>
  </conditionalFormatting>
  <conditionalFormatting sqref="E197">
    <cfRule type="iconSet" priority="190">
      <iconSet iconSet="5Arrows">
        <cfvo type="percent" val="0"/>
        <cfvo type="num" val="25"/>
        <cfvo type="num" val="50"/>
        <cfvo type="num" val="65"/>
        <cfvo type="num" val="80"/>
      </iconSet>
    </cfRule>
  </conditionalFormatting>
  <conditionalFormatting sqref="F197:Q197">
    <cfRule type="iconSet" priority="189">
      <iconSet iconSet="5Arrows">
        <cfvo type="percent" val="0"/>
        <cfvo type="num" val="25"/>
        <cfvo type="num" val="50"/>
        <cfvo type="num" val="65"/>
        <cfvo type="num" val="80"/>
      </iconSet>
    </cfRule>
  </conditionalFormatting>
  <conditionalFormatting sqref="E199">
    <cfRule type="iconSet" priority="188">
      <iconSet iconSet="5Arrows">
        <cfvo type="percent" val="0"/>
        <cfvo type="num" val="25"/>
        <cfvo type="num" val="50"/>
        <cfvo type="num" val="65"/>
        <cfvo type="num" val="80"/>
      </iconSet>
    </cfRule>
  </conditionalFormatting>
  <conditionalFormatting sqref="F199:Q199">
    <cfRule type="iconSet" priority="187">
      <iconSet iconSet="5Arrows">
        <cfvo type="percent" val="0"/>
        <cfvo type="num" val="25"/>
        <cfvo type="num" val="50"/>
        <cfvo type="num" val="65"/>
        <cfvo type="num" val="80"/>
      </iconSet>
    </cfRule>
  </conditionalFormatting>
  <conditionalFormatting sqref="E201">
    <cfRule type="iconSet" priority="186">
      <iconSet iconSet="5Arrows">
        <cfvo type="percent" val="0"/>
        <cfvo type="num" val="25"/>
        <cfvo type="num" val="50"/>
        <cfvo type="num" val="65"/>
        <cfvo type="num" val="80"/>
      </iconSet>
    </cfRule>
  </conditionalFormatting>
  <conditionalFormatting sqref="F201:Q201">
    <cfRule type="iconSet" priority="185">
      <iconSet iconSet="5Arrows">
        <cfvo type="percent" val="0"/>
        <cfvo type="num" val="25"/>
        <cfvo type="num" val="50"/>
        <cfvo type="num" val="65"/>
        <cfvo type="num" val="80"/>
      </iconSet>
    </cfRule>
  </conditionalFormatting>
  <conditionalFormatting sqref="E202">
    <cfRule type="iconSet" priority="184">
      <iconSet iconSet="5Arrows">
        <cfvo type="percent" val="0"/>
        <cfvo type="num" val="25"/>
        <cfvo type="num" val="50"/>
        <cfvo type="num" val="65"/>
        <cfvo type="num" val="80"/>
      </iconSet>
    </cfRule>
  </conditionalFormatting>
  <conditionalFormatting sqref="F202:Q202">
    <cfRule type="iconSet" priority="183">
      <iconSet iconSet="5Arrows">
        <cfvo type="percent" val="0"/>
        <cfvo type="num" val="25"/>
        <cfvo type="num" val="50"/>
        <cfvo type="num" val="65"/>
        <cfvo type="num" val="80"/>
      </iconSet>
    </cfRule>
  </conditionalFormatting>
  <conditionalFormatting sqref="E205">
    <cfRule type="iconSet" priority="182">
      <iconSet iconSet="5Arrows">
        <cfvo type="percent" val="0"/>
        <cfvo type="num" val="25"/>
        <cfvo type="num" val="50"/>
        <cfvo type="num" val="65"/>
        <cfvo type="num" val="80"/>
      </iconSet>
    </cfRule>
  </conditionalFormatting>
  <conditionalFormatting sqref="F205:Q205">
    <cfRule type="iconSet" priority="181">
      <iconSet iconSet="5Arrows">
        <cfvo type="percent" val="0"/>
        <cfvo type="num" val="25"/>
        <cfvo type="num" val="50"/>
        <cfvo type="num" val="65"/>
        <cfvo type="num" val="80"/>
      </iconSet>
    </cfRule>
  </conditionalFormatting>
  <conditionalFormatting sqref="E207">
    <cfRule type="iconSet" priority="180">
      <iconSet iconSet="5Arrows">
        <cfvo type="percent" val="0"/>
        <cfvo type="num" val="25"/>
        <cfvo type="num" val="50"/>
        <cfvo type="num" val="65"/>
        <cfvo type="num" val="80"/>
      </iconSet>
    </cfRule>
  </conditionalFormatting>
  <conditionalFormatting sqref="F207:Q207">
    <cfRule type="iconSet" priority="179">
      <iconSet iconSet="5Arrows">
        <cfvo type="percent" val="0"/>
        <cfvo type="num" val="25"/>
        <cfvo type="num" val="50"/>
        <cfvo type="num" val="65"/>
        <cfvo type="num" val="80"/>
      </iconSet>
    </cfRule>
  </conditionalFormatting>
  <conditionalFormatting sqref="E209">
    <cfRule type="iconSet" priority="178">
      <iconSet iconSet="5Arrows">
        <cfvo type="percent" val="0"/>
        <cfvo type="num" val="25"/>
        <cfvo type="num" val="50"/>
        <cfvo type="num" val="65"/>
        <cfvo type="num" val="80"/>
      </iconSet>
    </cfRule>
  </conditionalFormatting>
  <conditionalFormatting sqref="F209:Q209">
    <cfRule type="iconSet" priority="177">
      <iconSet iconSet="5Arrows">
        <cfvo type="percent" val="0"/>
        <cfvo type="num" val="25"/>
        <cfvo type="num" val="50"/>
        <cfvo type="num" val="65"/>
        <cfvo type="num" val="80"/>
      </iconSet>
    </cfRule>
  </conditionalFormatting>
  <conditionalFormatting sqref="E210:E218">
    <cfRule type="iconSet" priority="176">
      <iconSet iconSet="5Arrows">
        <cfvo type="percent" val="0"/>
        <cfvo type="num" val="25"/>
        <cfvo type="num" val="50"/>
        <cfvo type="num" val="65"/>
        <cfvo type="num" val="80"/>
      </iconSet>
    </cfRule>
  </conditionalFormatting>
  <conditionalFormatting sqref="F210:F211 F213 F215 F217:F218 G210:Q218">
    <cfRule type="iconSet" priority="175">
      <iconSet iconSet="5Arrows">
        <cfvo type="percent" val="0"/>
        <cfvo type="num" val="25"/>
        <cfvo type="num" val="50"/>
        <cfvo type="num" val="65"/>
        <cfvo type="num" val="80"/>
      </iconSet>
    </cfRule>
  </conditionalFormatting>
  <conditionalFormatting sqref="E221">
    <cfRule type="iconSet" priority="174">
      <iconSet iconSet="5Arrows">
        <cfvo type="percent" val="0"/>
        <cfvo type="num" val="25"/>
        <cfvo type="num" val="50"/>
        <cfvo type="num" val="65"/>
        <cfvo type="num" val="80"/>
      </iconSet>
    </cfRule>
  </conditionalFormatting>
  <conditionalFormatting sqref="F221:Q221">
    <cfRule type="iconSet" priority="173">
      <iconSet iconSet="5Arrows">
        <cfvo type="percent" val="0"/>
        <cfvo type="num" val="25"/>
        <cfvo type="num" val="50"/>
        <cfvo type="num" val="65"/>
        <cfvo type="num" val="80"/>
      </iconSet>
    </cfRule>
  </conditionalFormatting>
  <conditionalFormatting sqref="E223">
    <cfRule type="iconSet" priority="172">
      <iconSet iconSet="5Arrows">
        <cfvo type="percent" val="0"/>
        <cfvo type="num" val="25"/>
        <cfvo type="num" val="50"/>
        <cfvo type="num" val="65"/>
        <cfvo type="num" val="80"/>
      </iconSet>
    </cfRule>
  </conditionalFormatting>
  <conditionalFormatting sqref="F223:Q223">
    <cfRule type="iconSet" priority="171">
      <iconSet iconSet="5Arrows">
        <cfvo type="percent" val="0"/>
        <cfvo type="num" val="25"/>
        <cfvo type="num" val="50"/>
        <cfvo type="num" val="65"/>
        <cfvo type="num" val="80"/>
      </iconSet>
    </cfRule>
  </conditionalFormatting>
  <conditionalFormatting sqref="E225">
    <cfRule type="iconSet" priority="170">
      <iconSet iconSet="5Arrows">
        <cfvo type="percent" val="0"/>
        <cfvo type="num" val="25"/>
        <cfvo type="num" val="50"/>
        <cfvo type="num" val="65"/>
        <cfvo type="num" val="80"/>
      </iconSet>
    </cfRule>
  </conditionalFormatting>
  <conditionalFormatting sqref="F225:Q225">
    <cfRule type="iconSet" priority="169">
      <iconSet iconSet="5Arrows">
        <cfvo type="percent" val="0"/>
        <cfvo type="num" val="25"/>
        <cfvo type="num" val="50"/>
        <cfvo type="num" val="65"/>
        <cfvo type="num" val="80"/>
      </iconSet>
    </cfRule>
  </conditionalFormatting>
  <conditionalFormatting sqref="E226">
    <cfRule type="iconSet" priority="168">
      <iconSet iconSet="5Arrows">
        <cfvo type="percent" val="0"/>
        <cfvo type="num" val="25"/>
        <cfvo type="num" val="50"/>
        <cfvo type="num" val="65"/>
        <cfvo type="num" val="80"/>
      </iconSet>
    </cfRule>
  </conditionalFormatting>
  <conditionalFormatting sqref="F226:Q226">
    <cfRule type="iconSet" priority="167">
      <iconSet iconSet="5Arrows">
        <cfvo type="percent" val="0"/>
        <cfvo type="num" val="25"/>
        <cfvo type="num" val="50"/>
        <cfvo type="num" val="65"/>
        <cfvo type="num" val="80"/>
      </iconSet>
    </cfRule>
  </conditionalFormatting>
  <conditionalFormatting sqref="E229">
    <cfRule type="iconSet" priority="166">
      <iconSet iconSet="5Arrows">
        <cfvo type="percent" val="0"/>
        <cfvo type="num" val="25"/>
        <cfvo type="num" val="50"/>
        <cfvo type="num" val="65"/>
        <cfvo type="num" val="80"/>
      </iconSet>
    </cfRule>
  </conditionalFormatting>
  <conditionalFormatting sqref="F229:Q229">
    <cfRule type="iconSet" priority="165">
      <iconSet iconSet="5Arrows">
        <cfvo type="percent" val="0"/>
        <cfvo type="num" val="25"/>
        <cfvo type="num" val="50"/>
        <cfvo type="num" val="65"/>
        <cfvo type="num" val="80"/>
      </iconSet>
    </cfRule>
  </conditionalFormatting>
  <conditionalFormatting sqref="E231">
    <cfRule type="iconSet" priority="164">
      <iconSet iconSet="5Arrows">
        <cfvo type="percent" val="0"/>
        <cfvo type="num" val="25"/>
        <cfvo type="num" val="50"/>
        <cfvo type="num" val="65"/>
        <cfvo type="num" val="80"/>
      </iconSet>
    </cfRule>
  </conditionalFormatting>
  <conditionalFormatting sqref="F231:Q231">
    <cfRule type="iconSet" priority="163">
      <iconSet iconSet="5Arrows">
        <cfvo type="percent" val="0"/>
        <cfvo type="num" val="25"/>
        <cfvo type="num" val="50"/>
        <cfvo type="num" val="65"/>
        <cfvo type="num" val="80"/>
      </iconSet>
    </cfRule>
  </conditionalFormatting>
  <conditionalFormatting sqref="E233">
    <cfRule type="iconSet" priority="162">
      <iconSet iconSet="5Arrows">
        <cfvo type="percent" val="0"/>
        <cfvo type="num" val="25"/>
        <cfvo type="num" val="50"/>
        <cfvo type="num" val="65"/>
        <cfvo type="num" val="80"/>
      </iconSet>
    </cfRule>
  </conditionalFormatting>
  <conditionalFormatting sqref="F233:Q233">
    <cfRule type="iconSet" priority="161">
      <iconSet iconSet="5Arrows">
        <cfvo type="percent" val="0"/>
        <cfvo type="num" val="25"/>
        <cfvo type="num" val="50"/>
        <cfvo type="num" val="65"/>
        <cfvo type="num" val="80"/>
      </iconSet>
    </cfRule>
  </conditionalFormatting>
  <conditionalFormatting sqref="E234">
    <cfRule type="iconSet" priority="160">
      <iconSet iconSet="5Arrows">
        <cfvo type="percent" val="0"/>
        <cfvo type="num" val="25"/>
        <cfvo type="num" val="50"/>
        <cfvo type="num" val="65"/>
        <cfvo type="num" val="80"/>
      </iconSet>
    </cfRule>
  </conditionalFormatting>
  <conditionalFormatting sqref="F234:Q234">
    <cfRule type="iconSet" priority="159">
      <iconSet iconSet="5Arrows">
        <cfvo type="percent" val="0"/>
        <cfvo type="num" val="25"/>
        <cfvo type="num" val="50"/>
        <cfvo type="num" val="65"/>
        <cfvo type="num" val="80"/>
      </iconSet>
    </cfRule>
  </conditionalFormatting>
  <conditionalFormatting sqref="E237">
    <cfRule type="iconSet" priority="158">
      <iconSet iconSet="5Arrows">
        <cfvo type="percent" val="0"/>
        <cfvo type="num" val="25"/>
        <cfvo type="num" val="50"/>
        <cfvo type="num" val="65"/>
        <cfvo type="num" val="80"/>
      </iconSet>
    </cfRule>
  </conditionalFormatting>
  <conditionalFormatting sqref="F237:Q237">
    <cfRule type="iconSet" priority="157">
      <iconSet iconSet="5Arrows">
        <cfvo type="percent" val="0"/>
        <cfvo type="num" val="25"/>
        <cfvo type="num" val="50"/>
        <cfvo type="num" val="65"/>
        <cfvo type="num" val="80"/>
      </iconSet>
    </cfRule>
  </conditionalFormatting>
  <conditionalFormatting sqref="E239">
    <cfRule type="iconSet" priority="156">
      <iconSet iconSet="5Arrows">
        <cfvo type="percent" val="0"/>
        <cfvo type="num" val="25"/>
        <cfvo type="num" val="50"/>
        <cfvo type="num" val="65"/>
        <cfvo type="num" val="80"/>
      </iconSet>
    </cfRule>
  </conditionalFormatting>
  <conditionalFormatting sqref="F239:Q239">
    <cfRule type="iconSet" priority="155">
      <iconSet iconSet="5Arrows">
        <cfvo type="percent" val="0"/>
        <cfvo type="num" val="25"/>
        <cfvo type="num" val="50"/>
        <cfvo type="num" val="65"/>
        <cfvo type="num" val="80"/>
      </iconSet>
    </cfRule>
  </conditionalFormatting>
  <conditionalFormatting sqref="E241">
    <cfRule type="iconSet" priority="154">
      <iconSet iconSet="5Arrows">
        <cfvo type="percent" val="0"/>
        <cfvo type="num" val="25"/>
        <cfvo type="num" val="50"/>
        <cfvo type="num" val="65"/>
        <cfvo type="num" val="80"/>
      </iconSet>
    </cfRule>
  </conditionalFormatting>
  <conditionalFormatting sqref="F241:Q241">
    <cfRule type="iconSet" priority="153">
      <iconSet iconSet="5Arrows">
        <cfvo type="percent" val="0"/>
        <cfvo type="num" val="25"/>
        <cfvo type="num" val="50"/>
        <cfvo type="num" val="65"/>
        <cfvo type="num" val="80"/>
      </iconSet>
    </cfRule>
  </conditionalFormatting>
  <conditionalFormatting sqref="E242">
    <cfRule type="iconSet" priority="152">
      <iconSet iconSet="5Arrows">
        <cfvo type="percent" val="0"/>
        <cfvo type="num" val="25"/>
        <cfvo type="num" val="50"/>
        <cfvo type="num" val="65"/>
        <cfvo type="num" val="80"/>
      </iconSet>
    </cfRule>
  </conditionalFormatting>
  <conditionalFormatting sqref="F242:Q242">
    <cfRule type="iconSet" priority="151">
      <iconSet iconSet="5Arrows">
        <cfvo type="percent" val="0"/>
        <cfvo type="num" val="25"/>
        <cfvo type="num" val="50"/>
        <cfvo type="num" val="65"/>
        <cfvo type="num" val="80"/>
      </iconSet>
    </cfRule>
  </conditionalFormatting>
  <conditionalFormatting sqref="E245">
    <cfRule type="iconSet" priority="150">
      <iconSet iconSet="5Arrows">
        <cfvo type="percent" val="0"/>
        <cfvo type="num" val="25"/>
        <cfvo type="num" val="50"/>
        <cfvo type="num" val="65"/>
        <cfvo type="num" val="80"/>
      </iconSet>
    </cfRule>
  </conditionalFormatting>
  <conditionalFormatting sqref="F245:Q245">
    <cfRule type="iconSet" priority="149">
      <iconSet iconSet="5Arrows">
        <cfvo type="percent" val="0"/>
        <cfvo type="num" val="25"/>
        <cfvo type="num" val="50"/>
        <cfvo type="num" val="65"/>
        <cfvo type="num" val="80"/>
      </iconSet>
    </cfRule>
  </conditionalFormatting>
  <conditionalFormatting sqref="E247">
    <cfRule type="iconSet" priority="148">
      <iconSet iconSet="5Arrows">
        <cfvo type="percent" val="0"/>
        <cfvo type="num" val="25"/>
        <cfvo type="num" val="50"/>
        <cfvo type="num" val="65"/>
        <cfvo type="num" val="80"/>
      </iconSet>
    </cfRule>
  </conditionalFormatting>
  <conditionalFormatting sqref="F247:Q247">
    <cfRule type="iconSet" priority="147">
      <iconSet iconSet="5Arrows">
        <cfvo type="percent" val="0"/>
        <cfvo type="num" val="25"/>
        <cfvo type="num" val="50"/>
        <cfvo type="num" val="65"/>
        <cfvo type="num" val="80"/>
      </iconSet>
    </cfRule>
  </conditionalFormatting>
  <conditionalFormatting sqref="E249">
    <cfRule type="iconSet" priority="146">
      <iconSet iconSet="5Arrows">
        <cfvo type="percent" val="0"/>
        <cfvo type="num" val="25"/>
        <cfvo type="num" val="50"/>
        <cfvo type="num" val="65"/>
        <cfvo type="num" val="80"/>
      </iconSet>
    </cfRule>
  </conditionalFormatting>
  <conditionalFormatting sqref="F249:Q249">
    <cfRule type="iconSet" priority="145">
      <iconSet iconSet="5Arrows">
        <cfvo type="percent" val="0"/>
        <cfvo type="num" val="25"/>
        <cfvo type="num" val="50"/>
        <cfvo type="num" val="65"/>
        <cfvo type="num" val="80"/>
      </iconSet>
    </cfRule>
  </conditionalFormatting>
  <conditionalFormatting sqref="E250:E258">
    <cfRule type="iconSet" priority="144">
      <iconSet iconSet="5Arrows">
        <cfvo type="percent" val="0"/>
        <cfvo type="num" val="25"/>
        <cfvo type="num" val="50"/>
        <cfvo type="num" val="65"/>
        <cfvo type="num" val="80"/>
      </iconSet>
    </cfRule>
  </conditionalFormatting>
  <conditionalFormatting sqref="F250:Q258">
    <cfRule type="iconSet" priority="143">
      <iconSet iconSet="5Arrows">
        <cfvo type="percent" val="0"/>
        <cfvo type="num" val="25"/>
        <cfvo type="num" val="50"/>
        <cfvo type="num" val="65"/>
        <cfvo type="num" val="80"/>
      </iconSet>
    </cfRule>
  </conditionalFormatting>
  <conditionalFormatting sqref="R13">
    <cfRule type="iconSet" priority="142">
      <iconSet iconSet="5Arrows">
        <cfvo type="percent" val="0"/>
        <cfvo type="num" val="25"/>
        <cfvo type="num" val="50"/>
        <cfvo type="num" val="65"/>
        <cfvo type="num" val="80"/>
      </iconSet>
    </cfRule>
  </conditionalFormatting>
  <conditionalFormatting sqref="R15">
    <cfRule type="iconSet" priority="141">
      <iconSet iconSet="5Arrows">
        <cfvo type="percent" val="0"/>
        <cfvo type="num" val="25"/>
        <cfvo type="num" val="50"/>
        <cfvo type="num" val="65"/>
        <cfvo type="num" val="80"/>
      </iconSet>
    </cfRule>
  </conditionalFormatting>
  <conditionalFormatting sqref="R17">
    <cfRule type="iconSet" priority="140">
      <iconSet iconSet="5Arrows">
        <cfvo type="percent" val="0"/>
        <cfvo type="num" val="25"/>
        <cfvo type="num" val="50"/>
        <cfvo type="num" val="65"/>
        <cfvo type="num" val="80"/>
      </iconSet>
    </cfRule>
  </conditionalFormatting>
  <conditionalFormatting sqref="R18">
    <cfRule type="iconSet" priority="139">
      <iconSet iconSet="5Arrows">
        <cfvo type="percent" val="0"/>
        <cfvo type="num" val="25"/>
        <cfvo type="num" val="50"/>
        <cfvo type="num" val="65"/>
        <cfvo type="num" val="80"/>
      </iconSet>
    </cfRule>
  </conditionalFormatting>
  <conditionalFormatting sqref="R21">
    <cfRule type="iconSet" priority="138">
      <iconSet iconSet="5Arrows">
        <cfvo type="percent" val="0"/>
        <cfvo type="num" val="25"/>
        <cfvo type="num" val="50"/>
        <cfvo type="num" val="65"/>
        <cfvo type="num" val="80"/>
      </iconSet>
    </cfRule>
  </conditionalFormatting>
  <conditionalFormatting sqref="R23">
    <cfRule type="iconSet" priority="137">
      <iconSet iconSet="5Arrows">
        <cfvo type="percent" val="0"/>
        <cfvo type="num" val="25"/>
        <cfvo type="num" val="50"/>
        <cfvo type="num" val="65"/>
        <cfvo type="num" val="80"/>
      </iconSet>
    </cfRule>
  </conditionalFormatting>
  <conditionalFormatting sqref="R25">
    <cfRule type="iconSet" priority="136">
      <iconSet iconSet="5Arrows">
        <cfvo type="percent" val="0"/>
        <cfvo type="num" val="25"/>
        <cfvo type="num" val="50"/>
        <cfvo type="num" val="65"/>
        <cfvo type="num" val="80"/>
      </iconSet>
    </cfRule>
  </conditionalFormatting>
  <conditionalFormatting sqref="R26">
    <cfRule type="iconSet" priority="135">
      <iconSet iconSet="5Arrows">
        <cfvo type="percent" val="0"/>
        <cfvo type="num" val="25"/>
        <cfvo type="num" val="50"/>
        <cfvo type="num" val="65"/>
        <cfvo type="num" val="80"/>
      </iconSet>
    </cfRule>
  </conditionalFormatting>
  <conditionalFormatting sqref="R29">
    <cfRule type="iconSet" priority="134">
      <iconSet iconSet="5Arrows">
        <cfvo type="percent" val="0"/>
        <cfvo type="num" val="25"/>
        <cfvo type="num" val="50"/>
        <cfvo type="num" val="65"/>
        <cfvo type="num" val="80"/>
      </iconSet>
    </cfRule>
  </conditionalFormatting>
  <conditionalFormatting sqref="R31">
    <cfRule type="iconSet" priority="133">
      <iconSet iconSet="5Arrows">
        <cfvo type="percent" val="0"/>
        <cfvo type="num" val="25"/>
        <cfvo type="num" val="50"/>
        <cfvo type="num" val="65"/>
        <cfvo type="num" val="80"/>
      </iconSet>
    </cfRule>
  </conditionalFormatting>
  <conditionalFormatting sqref="R33">
    <cfRule type="iconSet" priority="132">
      <iconSet iconSet="5Arrows">
        <cfvo type="percent" val="0"/>
        <cfvo type="num" val="25"/>
        <cfvo type="num" val="50"/>
        <cfvo type="num" val="65"/>
        <cfvo type="num" val="80"/>
      </iconSet>
    </cfRule>
  </conditionalFormatting>
  <conditionalFormatting sqref="R34">
    <cfRule type="iconSet" priority="131">
      <iconSet iconSet="5Arrows">
        <cfvo type="percent" val="0"/>
        <cfvo type="num" val="25"/>
        <cfvo type="num" val="50"/>
        <cfvo type="num" val="65"/>
        <cfvo type="num" val="80"/>
      </iconSet>
    </cfRule>
  </conditionalFormatting>
  <conditionalFormatting sqref="R37">
    <cfRule type="iconSet" priority="130">
      <iconSet iconSet="5Arrows">
        <cfvo type="percent" val="0"/>
        <cfvo type="num" val="25"/>
        <cfvo type="num" val="50"/>
        <cfvo type="num" val="65"/>
        <cfvo type="num" val="80"/>
      </iconSet>
    </cfRule>
  </conditionalFormatting>
  <conditionalFormatting sqref="R39">
    <cfRule type="iconSet" priority="129">
      <iconSet iconSet="5Arrows">
        <cfvo type="percent" val="0"/>
        <cfvo type="num" val="25"/>
        <cfvo type="num" val="50"/>
        <cfvo type="num" val="65"/>
        <cfvo type="num" val="80"/>
      </iconSet>
    </cfRule>
  </conditionalFormatting>
  <conditionalFormatting sqref="R41">
    <cfRule type="iconSet" priority="128">
      <iconSet iconSet="5Arrows">
        <cfvo type="percent" val="0"/>
        <cfvo type="num" val="25"/>
        <cfvo type="num" val="50"/>
        <cfvo type="num" val="65"/>
        <cfvo type="num" val="80"/>
      </iconSet>
    </cfRule>
  </conditionalFormatting>
  <conditionalFormatting sqref="R42">
    <cfRule type="iconSet" priority="127">
      <iconSet iconSet="5Arrows">
        <cfvo type="percent" val="0"/>
        <cfvo type="num" val="25"/>
        <cfvo type="num" val="50"/>
        <cfvo type="num" val="65"/>
        <cfvo type="num" val="80"/>
      </iconSet>
    </cfRule>
  </conditionalFormatting>
  <conditionalFormatting sqref="R45">
    <cfRule type="iconSet" priority="126">
      <iconSet iconSet="5Arrows">
        <cfvo type="percent" val="0"/>
        <cfvo type="num" val="25"/>
        <cfvo type="num" val="50"/>
        <cfvo type="num" val="65"/>
        <cfvo type="num" val="80"/>
      </iconSet>
    </cfRule>
  </conditionalFormatting>
  <conditionalFormatting sqref="R47">
    <cfRule type="iconSet" priority="125">
      <iconSet iconSet="5Arrows">
        <cfvo type="percent" val="0"/>
        <cfvo type="num" val="25"/>
        <cfvo type="num" val="50"/>
        <cfvo type="num" val="65"/>
        <cfvo type="num" val="80"/>
      </iconSet>
    </cfRule>
  </conditionalFormatting>
  <conditionalFormatting sqref="R49">
    <cfRule type="iconSet" priority="124">
      <iconSet iconSet="5Arrows">
        <cfvo type="percent" val="0"/>
        <cfvo type="num" val="25"/>
        <cfvo type="num" val="50"/>
        <cfvo type="num" val="65"/>
        <cfvo type="num" val="80"/>
      </iconSet>
    </cfRule>
  </conditionalFormatting>
  <conditionalFormatting sqref="R50">
    <cfRule type="iconSet" priority="123">
      <iconSet iconSet="5Arrows">
        <cfvo type="percent" val="0"/>
        <cfvo type="num" val="25"/>
        <cfvo type="num" val="50"/>
        <cfvo type="num" val="65"/>
        <cfvo type="num" val="80"/>
      </iconSet>
    </cfRule>
  </conditionalFormatting>
  <conditionalFormatting sqref="R53">
    <cfRule type="iconSet" priority="122">
      <iconSet iconSet="5Arrows">
        <cfvo type="percent" val="0"/>
        <cfvo type="num" val="25"/>
        <cfvo type="num" val="50"/>
        <cfvo type="num" val="65"/>
        <cfvo type="num" val="80"/>
      </iconSet>
    </cfRule>
  </conditionalFormatting>
  <conditionalFormatting sqref="R55">
    <cfRule type="iconSet" priority="121">
      <iconSet iconSet="5Arrows">
        <cfvo type="percent" val="0"/>
        <cfvo type="num" val="25"/>
        <cfvo type="num" val="50"/>
        <cfvo type="num" val="65"/>
        <cfvo type="num" val="80"/>
      </iconSet>
    </cfRule>
  </conditionalFormatting>
  <conditionalFormatting sqref="R57">
    <cfRule type="iconSet" priority="120">
      <iconSet iconSet="5Arrows">
        <cfvo type="percent" val="0"/>
        <cfvo type="num" val="25"/>
        <cfvo type="num" val="50"/>
        <cfvo type="num" val="65"/>
        <cfvo type="num" val="80"/>
      </iconSet>
    </cfRule>
  </conditionalFormatting>
  <conditionalFormatting sqref="R58">
    <cfRule type="iconSet" priority="119">
      <iconSet iconSet="5Arrows">
        <cfvo type="percent" val="0"/>
        <cfvo type="num" val="25"/>
        <cfvo type="num" val="50"/>
        <cfvo type="num" val="65"/>
        <cfvo type="num" val="80"/>
      </iconSet>
    </cfRule>
  </conditionalFormatting>
  <conditionalFormatting sqref="R61">
    <cfRule type="iconSet" priority="118">
      <iconSet iconSet="5Arrows">
        <cfvo type="percent" val="0"/>
        <cfvo type="num" val="25"/>
        <cfvo type="num" val="50"/>
        <cfvo type="num" val="65"/>
        <cfvo type="num" val="80"/>
      </iconSet>
    </cfRule>
  </conditionalFormatting>
  <conditionalFormatting sqref="R63">
    <cfRule type="iconSet" priority="117">
      <iconSet iconSet="5Arrows">
        <cfvo type="percent" val="0"/>
        <cfvo type="num" val="25"/>
        <cfvo type="num" val="50"/>
        <cfvo type="num" val="65"/>
        <cfvo type="num" val="80"/>
      </iconSet>
    </cfRule>
  </conditionalFormatting>
  <conditionalFormatting sqref="R65">
    <cfRule type="iconSet" priority="116">
      <iconSet iconSet="5Arrows">
        <cfvo type="percent" val="0"/>
        <cfvo type="num" val="25"/>
        <cfvo type="num" val="50"/>
        <cfvo type="num" val="65"/>
        <cfvo type="num" val="80"/>
      </iconSet>
    </cfRule>
  </conditionalFormatting>
  <conditionalFormatting sqref="R66">
    <cfRule type="iconSet" priority="115">
      <iconSet iconSet="5Arrows">
        <cfvo type="percent" val="0"/>
        <cfvo type="num" val="25"/>
        <cfvo type="num" val="50"/>
        <cfvo type="num" val="65"/>
        <cfvo type="num" val="80"/>
      </iconSet>
    </cfRule>
  </conditionalFormatting>
  <conditionalFormatting sqref="R69">
    <cfRule type="iconSet" priority="114">
      <iconSet iconSet="5Arrows">
        <cfvo type="percent" val="0"/>
        <cfvo type="num" val="25"/>
        <cfvo type="num" val="50"/>
        <cfvo type="num" val="65"/>
        <cfvo type="num" val="80"/>
      </iconSet>
    </cfRule>
  </conditionalFormatting>
  <conditionalFormatting sqref="R71">
    <cfRule type="iconSet" priority="113">
      <iconSet iconSet="5Arrows">
        <cfvo type="percent" val="0"/>
        <cfvo type="num" val="25"/>
        <cfvo type="num" val="50"/>
        <cfvo type="num" val="65"/>
        <cfvo type="num" val="80"/>
      </iconSet>
    </cfRule>
  </conditionalFormatting>
  <conditionalFormatting sqref="R73">
    <cfRule type="iconSet" priority="112">
      <iconSet iconSet="5Arrows">
        <cfvo type="percent" val="0"/>
        <cfvo type="num" val="25"/>
        <cfvo type="num" val="50"/>
        <cfvo type="num" val="65"/>
        <cfvo type="num" val="80"/>
      </iconSet>
    </cfRule>
  </conditionalFormatting>
  <conditionalFormatting sqref="R74">
    <cfRule type="iconSet" priority="111">
      <iconSet iconSet="5Arrows">
        <cfvo type="percent" val="0"/>
        <cfvo type="num" val="25"/>
        <cfvo type="num" val="50"/>
        <cfvo type="num" val="65"/>
        <cfvo type="num" val="80"/>
      </iconSet>
    </cfRule>
  </conditionalFormatting>
  <conditionalFormatting sqref="R77">
    <cfRule type="iconSet" priority="110">
      <iconSet iconSet="5Arrows">
        <cfvo type="percent" val="0"/>
        <cfvo type="num" val="25"/>
        <cfvo type="num" val="50"/>
        <cfvo type="num" val="65"/>
        <cfvo type="num" val="80"/>
      </iconSet>
    </cfRule>
  </conditionalFormatting>
  <conditionalFormatting sqref="R79">
    <cfRule type="iconSet" priority="109">
      <iconSet iconSet="5Arrows">
        <cfvo type="percent" val="0"/>
        <cfvo type="num" val="25"/>
        <cfvo type="num" val="50"/>
        <cfvo type="num" val="65"/>
        <cfvo type="num" val="80"/>
      </iconSet>
    </cfRule>
  </conditionalFormatting>
  <conditionalFormatting sqref="R81">
    <cfRule type="iconSet" priority="108">
      <iconSet iconSet="5Arrows">
        <cfvo type="percent" val="0"/>
        <cfvo type="num" val="25"/>
        <cfvo type="num" val="50"/>
        <cfvo type="num" val="65"/>
        <cfvo type="num" val="80"/>
      </iconSet>
    </cfRule>
  </conditionalFormatting>
  <conditionalFormatting sqref="R82">
    <cfRule type="iconSet" priority="107">
      <iconSet iconSet="5Arrows">
        <cfvo type="percent" val="0"/>
        <cfvo type="num" val="25"/>
        <cfvo type="num" val="50"/>
        <cfvo type="num" val="65"/>
        <cfvo type="num" val="80"/>
      </iconSet>
    </cfRule>
  </conditionalFormatting>
  <conditionalFormatting sqref="R85">
    <cfRule type="iconSet" priority="106">
      <iconSet iconSet="5Arrows">
        <cfvo type="percent" val="0"/>
        <cfvo type="num" val="25"/>
        <cfvo type="num" val="50"/>
        <cfvo type="num" val="65"/>
        <cfvo type="num" val="80"/>
      </iconSet>
    </cfRule>
  </conditionalFormatting>
  <conditionalFormatting sqref="R87">
    <cfRule type="iconSet" priority="105">
      <iconSet iconSet="5Arrows">
        <cfvo type="percent" val="0"/>
        <cfvo type="num" val="25"/>
        <cfvo type="num" val="50"/>
        <cfvo type="num" val="65"/>
        <cfvo type="num" val="80"/>
      </iconSet>
    </cfRule>
  </conditionalFormatting>
  <conditionalFormatting sqref="R89">
    <cfRule type="iconSet" priority="104">
      <iconSet iconSet="5Arrows">
        <cfvo type="percent" val="0"/>
        <cfvo type="num" val="25"/>
        <cfvo type="num" val="50"/>
        <cfvo type="num" val="65"/>
        <cfvo type="num" val="80"/>
      </iconSet>
    </cfRule>
  </conditionalFormatting>
  <conditionalFormatting sqref="R90">
    <cfRule type="iconSet" priority="103">
      <iconSet iconSet="5Arrows">
        <cfvo type="percent" val="0"/>
        <cfvo type="num" val="25"/>
        <cfvo type="num" val="50"/>
        <cfvo type="num" val="65"/>
        <cfvo type="num" val="80"/>
      </iconSet>
    </cfRule>
  </conditionalFormatting>
  <conditionalFormatting sqref="R93">
    <cfRule type="iconSet" priority="102">
      <iconSet iconSet="5Arrows">
        <cfvo type="percent" val="0"/>
        <cfvo type="num" val="25"/>
        <cfvo type="num" val="50"/>
        <cfvo type="num" val="65"/>
        <cfvo type="num" val="80"/>
      </iconSet>
    </cfRule>
  </conditionalFormatting>
  <conditionalFormatting sqref="R95">
    <cfRule type="iconSet" priority="101">
      <iconSet iconSet="5Arrows">
        <cfvo type="percent" val="0"/>
        <cfvo type="num" val="25"/>
        <cfvo type="num" val="50"/>
        <cfvo type="num" val="65"/>
        <cfvo type="num" val="80"/>
      </iconSet>
    </cfRule>
  </conditionalFormatting>
  <conditionalFormatting sqref="R97">
    <cfRule type="iconSet" priority="100">
      <iconSet iconSet="5Arrows">
        <cfvo type="percent" val="0"/>
        <cfvo type="num" val="25"/>
        <cfvo type="num" val="50"/>
        <cfvo type="num" val="65"/>
        <cfvo type="num" val="80"/>
      </iconSet>
    </cfRule>
  </conditionalFormatting>
  <conditionalFormatting sqref="R98">
    <cfRule type="iconSet" priority="99">
      <iconSet iconSet="5Arrows">
        <cfvo type="percent" val="0"/>
        <cfvo type="num" val="25"/>
        <cfvo type="num" val="50"/>
        <cfvo type="num" val="65"/>
        <cfvo type="num" val="80"/>
      </iconSet>
    </cfRule>
  </conditionalFormatting>
  <conditionalFormatting sqref="R101">
    <cfRule type="iconSet" priority="98">
      <iconSet iconSet="5Arrows">
        <cfvo type="percent" val="0"/>
        <cfvo type="num" val="25"/>
        <cfvo type="num" val="50"/>
        <cfvo type="num" val="65"/>
        <cfvo type="num" val="80"/>
      </iconSet>
    </cfRule>
  </conditionalFormatting>
  <conditionalFormatting sqref="R103">
    <cfRule type="iconSet" priority="97">
      <iconSet iconSet="5Arrows">
        <cfvo type="percent" val="0"/>
        <cfvo type="num" val="25"/>
        <cfvo type="num" val="50"/>
        <cfvo type="num" val="65"/>
        <cfvo type="num" val="80"/>
      </iconSet>
    </cfRule>
  </conditionalFormatting>
  <conditionalFormatting sqref="R105">
    <cfRule type="iconSet" priority="96">
      <iconSet iconSet="5Arrows">
        <cfvo type="percent" val="0"/>
        <cfvo type="num" val="25"/>
        <cfvo type="num" val="50"/>
        <cfvo type="num" val="65"/>
        <cfvo type="num" val="80"/>
      </iconSet>
    </cfRule>
  </conditionalFormatting>
  <conditionalFormatting sqref="R106">
    <cfRule type="iconSet" priority="95">
      <iconSet iconSet="5Arrows">
        <cfvo type="percent" val="0"/>
        <cfvo type="num" val="25"/>
        <cfvo type="num" val="50"/>
        <cfvo type="num" val="65"/>
        <cfvo type="num" val="80"/>
      </iconSet>
    </cfRule>
  </conditionalFormatting>
  <conditionalFormatting sqref="R109">
    <cfRule type="iconSet" priority="94">
      <iconSet iconSet="5Arrows">
        <cfvo type="percent" val="0"/>
        <cfvo type="num" val="25"/>
        <cfvo type="num" val="50"/>
        <cfvo type="num" val="65"/>
        <cfvo type="num" val="80"/>
      </iconSet>
    </cfRule>
  </conditionalFormatting>
  <conditionalFormatting sqref="R111">
    <cfRule type="iconSet" priority="93">
      <iconSet iconSet="5Arrows">
        <cfvo type="percent" val="0"/>
        <cfvo type="num" val="25"/>
        <cfvo type="num" val="50"/>
        <cfvo type="num" val="65"/>
        <cfvo type="num" val="80"/>
      </iconSet>
    </cfRule>
  </conditionalFormatting>
  <conditionalFormatting sqref="R113">
    <cfRule type="iconSet" priority="92">
      <iconSet iconSet="5Arrows">
        <cfvo type="percent" val="0"/>
        <cfvo type="num" val="25"/>
        <cfvo type="num" val="50"/>
        <cfvo type="num" val="65"/>
        <cfvo type="num" val="80"/>
      </iconSet>
    </cfRule>
  </conditionalFormatting>
  <conditionalFormatting sqref="R114">
    <cfRule type="iconSet" priority="91">
      <iconSet iconSet="5Arrows">
        <cfvo type="percent" val="0"/>
        <cfvo type="num" val="25"/>
        <cfvo type="num" val="50"/>
        <cfvo type="num" val="65"/>
        <cfvo type="num" val="80"/>
      </iconSet>
    </cfRule>
  </conditionalFormatting>
  <conditionalFormatting sqref="R117">
    <cfRule type="iconSet" priority="90">
      <iconSet iconSet="5Arrows">
        <cfvo type="percent" val="0"/>
        <cfvo type="num" val="25"/>
        <cfvo type="num" val="50"/>
        <cfvo type="num" val="65"/>
        <cfvo type="num" val="80"/>
      </iconSet>
    </cfRule>
  </conditionalFormatting>
  <conditionalFormatting sqref="R119">
    <cfRule type="iconSet" priority="89">
      <iconSet iconSet="5Arrows">
        <cfvo type="percent" val="0"/>
        <cfvo type="num" val="25"/>
        <cfvo type="num" val="50"/>
        <cfvo type="num" val="65"/>
        <cfvo type="num" val="80"/>
      </iconSet>
    </cfRule>
  </conditionalFormatting>
  <conditionalFormatting sqref="R121">
    <cfRule type="iconSet" priority="88">
      <iconSet iconSet="5Arrows">
        <cfvo type="percent" val="0"/>
        <cfvo type="num" val="25"/>
        <cfvo type="num" val="50"/>
        <cfvo type="num" val="65"/>
        <cfvo type="num" val="80"/>
      </iconSet>
    </cfRule>
  </conditionalFormatting>
  <conditionalFormatting sqref="R122">
    <cfRule type="iconSet" priority="87">
      <iconSet iconSet="5Arrows">
        <cfvo type="percent" val="0"/>
        <cfvo type="num" val="25"/>
        <cfvo type="num" val="50"/>
        <cfvo type="num" val="65"/>
        <cfvo type="num" val="80"/>
      </iconSet>
    </cfRule>
  </conditionalFormatting>
  <conditionalFormatting sqref="R125">
    <cfRule type="iconSet" priority="86">
      <iconSet iconSet="5Arrows">
        <cfvo type="percent" val="0"/>
        <cfvo type="num" val="25"/>
        <cfvo type="num" val="50"/>
        <cfvo type="num" val="65"/>
        <cfvo type="num" val="80"/>
      </iconSet>
    </cfRule>
  </conditionalFormatting>
  <conditionalFormatting sqref="R127">
    <cfRule type="iconSet" priority="85">
      <iconSet iconSet="5Arrows">
        <cfvo type="percent" val="0"/>
        <cfvo type="num" val="25"/>
        <cfvo type="num" val="50"/>
        <cfvo type="num" val="65"/>
        <cfvo type="num" val="80"/>
      </iconSet>
    </cfRule>
  </conditionalFormatting>
  <conditionalFormatting sqref="R129">
    <cfRule type="iconSet" priority="84">
      <iconSet iconSet="5Arrows">
        <cfvo type="percent" val="0"/>
        <cfvo type="num" val="25"/>
        <cfvo type="num" val="50"/>
        <cfvo type="num" val="65"/>
        <cfvo type="num" val="80"/>
      </iconSet>
    </cfRule>
  </conditionalFormatting>
  <conditionalFormatting sqref="R130">
    <cfRule type="iconSet" priority="83">
      <iconSet iconSet="5Arrows">
        <cfvo type="percent" val="0"/>
        <cfvo type="num" val="25"/>
        <cfvo type="num" val="50"/>
        <cfvo type="num" val="65"/>
        <cfvo type="num" val="80"/>
      </iconSet>
    </cfRule>
  </conditionalFormatting>
  <conditionalFormatting sqref="R133">
    <cfRule type="iconSet" priority="82">
      <iconSet iconSet="5Arrows">
        <cfvo type="percent" val="0"/>
        <cfvo type="num" val="25"/>
        <cfvo type="num" val="50"/>
        <cfvo type="num" val="65"/>
        <cfvo type="num" val="80"/>
      </iconSet>
    </cfRule>
  </conditionalFormatting>
  <conditionalFormatting sqref="R135">
    <cfRule type="iconSet" priority="81">
      <iconSet iconSet="5Arrows">
        <cfvo type="percent" val="0"/>
        <cfvo type="num" val="25"/>
        <cfvo type="num" val="50"/>
        <cfvo type="num" val="65"/>
        <cfvo type="num" val="80"/>
      </iconSet>
    </cfRule>
  </conditionalFormatting>
  <conditionalFormatting sqref="R137">
    <cfRule type="iconSet" priority="80">
      <iconSet iconSet="5Arrows">
        <cfvo type="percent" val="0"/>
        <cfvo type="num" val="25"/>
        <cfvo type="num" val="50"/>
        <cfvo type="num" val="65"/>
        <cfvo type="num" val="80"/>
      </iconSet>
    </cfRule>
  </conditionalFormatting>
  <conditionalFormatting sqref="R138">
    <cfRule type="iconSet" priority="79">
      <iconSet iconSet="5Arrows">
        <cfvo type="percent" val="0"/>
        <cfvo type="num" val="25"/>
        <cfvo type="num" val="50"/>
        <cfvo type="num" val="65"/>
        <cfvo type="num" val="80"/>
      </iconSet>
    </cfRule>
  </conditionalFormatting>
  <conditionalFormatting sqref="R141">
    <cfRule type="iconSet" priority="78">
      <iconSet iconSet="5Arrows">
        <cfvo type="percent" val="0"/>
        <cfvo type="num" val="25"/>
        <cfvo type="num" val="50"/>
        <cfvo type="num" val="65"/>
        <cfvo type="num" val="80"/>
      </iconSet>
    </cfRule>
  </conditionalFormatting>
  <conditionalFormatting sqref="R143">
    <cfRule type="iconSet" priority="77">
      <iconSet iconSet="5Arrows">
        <cfvo type="percent" val="0"/>
        <cfvo type="num" val="25"/>
        <cfvo type="num" val="50"/>
        <cfvo type="num" val="65"/>
        <cfvo type="num" val="80"/>
      </iconSet>
    </cfRule>
  </conditionalFormatting>
  <conditionalFormatting sqref="R145">
    <cfRule type="iconSet" priority="76">
      <iconSet iconSet="5Arrows">
        <cfvo type="percent" val="0"/>
        <cfvo type="num" val="25"/>
        <cfvo type="num" val="50"/>
        <cfvo type="num" val="65"/>
        <cfvo type="num" val="80"/>
      </iconSet>
    </cfRule>
  </conditionalFormatting>
  <conditionalFormatting sqref="R146">
    <cfRule type="iconSet" priority="75">
      <iconSet iconSet="5Arrows">
        <cfvo type="percent" val="0"/>
        <cfvo type="num" val="25"/>
        <cfvo type="num" val="50"/>
        <cfvo type="num" val="65"/>
        <cfvo type="num" val="80"/>
      </iconSet>
    </cfRule>
  </conditionalFormatting>
  <conditionalFormatting sqref="R149">
    <cfRule type="iconSet" priority="74">
      <iconSet iconSet="5Arrows">
        <cfvo type="percent" val="0"/>
        <cfvo type="num" val="25"/>
        <cfvo type="num" val="50"/>
        <cfvo type="num" val="65"/>
        <cfvo type="num" val="80"/>
      </iconSet>
    </cfRule>
  </conditionalFormatting>
  <conditionalFormatting sqref="R151">
    <cfRule type="iconSet" priority="73">
      <iconSet iconSet="5Arrows">
        <cfvo type="percent" val="0"/>
        <cfvo type="num" val="25"/>
        <cfvo type="num" val="50"/>
        <cfvo type="num" val="65"/>
        <cfvo type="num" val="80"/>
      </iconSet>
    </cfRule>
  </conditionalFormatting>
  <conditionalFormatting sqref="R153">
    <cfRule type="iconSet" priority="72">
      <iconSet iconSet="5Arrows">
        <cfvo type="percent" val="0"/>
        <cfvo type="num" val="25"/>
        <cfvo type="num" val="50"/>
        <cfvo type="num" val="65"/>
        <cfvo type="num" val="80"/>
      </iconSet>
    </cfRule>
  </conditionalFormatting>
  <conditionalFormatting sqref="R154">
    <cfRule type="iconSet" priority="71">
      <iconSet iconSet="5Arrows">
        <cfvo type="percent" val="0"/>
        <cfvo type="num" val="25"/>
        <cfvo type="num" val="50"/>
        <cfvo type="num" val="65"/>
        <cfvo type="num" val="80"/>
      </iconSet>
    </cfRule>
  </conditionalFormatting>
  <conditionalFormatting sqref="R157">
    <cfRule type="iconSet" priority="70">
      <iconSet iconSet="5Arrows">
        <cfvo type="percent" val="0"/>
        <cfvo type="num" val="25"/>
        <cfvo type="num" val="50"/>
        <cfvo type="num" val="65"/>
        <cfvo type="num" val="80"/>
      </iconSet>
    </cfRule>
  </conditionalFormatting>
  <conditionalFormatting sqref="R159">
    <cfRule type="iconSet" priority="69">
      <iconSet iconSet="5Arrows">
        <cfvo type="percent" val="0"/>
        <cfvo type="num" val="25"/>
        <cfvo type="num" val="50"/>
        <cfvo type="num" val="65"/>
        <cfvo type="num" val="80"/>
      </iconSet>
    </cfRule>
  </conditionalFormatting>
  <conditionalFormatting sqref="R161">
    <cfRule type="iconSet" priority="68">
      <iconSet iconSet="5Arrows">
        <cfvo type="percent" val="0"/>
        <cfvo type="num" val="25"/>
        <cfvo type="num" val="50"/>
        <cfvo type="num" val="65"/>
        <cfvo type="num" val="80"/>
      </iconSet>
    </cfRule>
  </conditionalFormatting>
  <conditionalFormatting sqref="R162">
    <cfRule type="iconSet" priority="67">
      <iconSet iconSet="5Arrows">
        <cfvo type="percent" val="0"/>
        <cfvo type="num" val="25"/>
        <cfvo type="num" val="50"/>
        <cfvo type="num" val="65"/>
        <cfvo type="num" val="80"/>
      </iconSet>
    </cfRule>
  </conditionalFormatting>
  <conditionalFormatting sqref="R165">
    <cfRule type="iconSet" priority="66">
      <iconSet iconSet="5Arrows">
        <cfvo type="percent" val="0"/>
        <cfvo type="num" val="25"/>
        <cfvo type="num" val="50"/>
        <cfvo type="num" val="65"/>
        <cfvo type="num" val="80"/>
      </iconSet>
    </cfRule>
  </conditionalFormatting>
  <conditionalFormatting sqref="R167">
    <cfRule type="iconSet" priority="65">
      <iconSet iconSet="5Arrows">
        <cfvo type="percent" val="0"/>
        <cfvo type="num" val="25"/>
        <cfvo type="num" val="50"/>
        <cfvo type="num" val="65"/>
        <cfvo type="num" val="80"/>
      </iconSet>
    </cfRule>
  </conditionalFormatting>
  <conditionalFormatting sqref="R169">
    <cfRule type="iconSet" priority="64">
      <iconSet iconSet="5Arrows">
        <cfvo type="percent" val="0"/>
        <cfvo type="num" val="25"/>
        <cfvo type="num" val="50"/>
        <cfvo type="num" val="65"/>
        <cfvo type="num" val="80"/>
      </iconSet>
    </cfRule>
  </conditionalFormatting>
  <conditionalFormatting sqref="R170">
    <cfRule type="iconSet" priority="63">
      <iconSet iconSet="5Arrows">
        <cfvo type="percent" val="0"/>
        <cfvo type="num" val="25"/>
        <cfvo type="num" val="50"/>
        <cfvo type="num" val="65"/>
        <cfvo type="num" val="80"/>
      </iconSet>
    </cfRule>
  </conditionalFormatting>
  <conditionalFormatting sqref="R173">
    <cfRule type="iconSet" priority="62">
      <iconSet iconSet="5Arrows">
        <cfvo type="percent" val="0"/>
        <cfvo type="num" val="25"/>
        <cfvo type="num" val="50"/>
        <cfvo type="num" val="65"/>
        <cfvo type="num" val="80"/>
      </iconSet>
    </cfRule>
  </conditionalFormatting>
  <conditionalFormatting sqref="R175">
    <cfRule type="iconSet" priority="61">
      <iconSet iconSet="5Arrows">
        <cfvo type="percent" val="0"/>
        <cfvo type="num" val="25"/>
        <cfvo type="num" val="50"/>
        <cfvo type="num" val="65"/>
        <cfvo type="num" val="80"/>
      </iconSet>
    </cfRule>
  </conditionalFormatting>
  <conditionalFormatting sqref="R177">
    <cfRule type="iconSet" priority="60">
      <iconSet iconSet="5Arrows">
        <cfvo type="percent" val="0"/>
        <cfvo type="num" val="25"/>
        <cfvo type="num" val="50"/>
        <cfvo type="num" val="65"/>
        <cfvo type="num" val="80"/>
      </iconSet>
    </cfRule>
  </conditionalFormatting>
  <conditionalFormatting sqref="R178">
    <cfRule type="iconSet" priority="59">
      <iconSet iconSet="5Arrows">
        <cfvo type="percent" val="0"/>
        <cfvo type="num" val="25"/>
        <cfvo type="num" val="50"/>
        <cfvo type="num" val="65"/>
        <cfvo type="num" val="80"/>
      </iconSet>
    </cfRule>
  </conditionalFormatting>
  <conditionalFormatting sqref="R181">
    <cfRule type="iconSet" priority="58">
      <iconSet iconSet="5Arrows">
        <cfvo type="percent" val="0"/>
        <cfvo type="num" val="25"/>
        <cfvo type="num" val="50"/>
        <cfvo type="num" val="65"/>
        <cfvo type="num" val="80"/>
      </iconSet>
    </cfRule>
  </conditionalFormatting>
  <conditionalFormatting sqref="R183">
    <cfRule type="iconSet" priority="57">
      <iconSet iconSet="5Arrows">
        <cfvo type="percent" val="0"/>
        <cfvo type="num" val="25"/>
        <cfvo type="num" val="50"/>
        <cfvo type="num" val="65"/>
        <cfvo type="num" val="80"/>
      </iconSet>
    </cfRule>
  </conditionalFormatting>
  <conditionalFormatting sqref="R185">
    <cfRule type="iconSet" priority="56">
      <iconSet iconSet="5Arrows">
        <cfvo type="percent" val="0"/>
        <cfvo type="num" val="25"/>
        <cfvo type="num" val="50"/>
        <cfvo type="num" val="65"/>
        <cfvo type="num" val="80"/>
      </iconSet>
    </cfRule>
  </conditionalFormatting>
  <conditionalFormatting sqref="R186">
    <cfRule type="iconSet" priority="55">
      <iconSet iconSet="5Arrows">
        <cfvo type="percent" val="0"/>
        <cfvo type="num" val="25"/>
        <cfvo type="num" val="50"/>
        <cfvo type="num" val="65"/>
        <cfvo type="num" val="80"/>
      </iconSet>
    </cfRule>
  </conditionalFormatting>
  <conditionalFormatting sqref="R189">
    <cfRule type="iconSet" priority="54">
      <iconSet iconSet="5Arrows">
        <cfvo type="percent" val="0"/>
        <cfvo type="num" val="25"/>
        <cfvo type="num" val="50"/>
        <cfvo type="num" val="65"/>
        <cfvo type="num" val="80"/>
      </iconSet>
    </cfRule>
  </conditionalFormatting>
  <conditionalFormatting sqref="R191">
    <cfRule type="iconSet" priority="53">
      <iconSet iconSet="5Arrows">
        <cfvo type="percent" val="0"/>
        <cfvo type="num" val="25"/>
        <cfvo type="num" val="50"/>
        <cfvo type="num" val="65"/>
        <cfvo type="num" val="80"/>
      </iconSet>
    </cfRule>
  </conditionalFormatting>
  <conditionalFormatting sqref="R193">
    <cfRule type="iconSet" priority="52">
      <iconSet iconSet="5Arrows">
        <cfvo type="percent" val="0"/>
        <cfvo type="num" val="25"/>
        <cfvo type="num" val="50"/>
        <cfvo type="num" val="65"/>
        <cfvo type="num" val="80"/>
      </iconSet>
    </cfRule>
  </conditionalFormatting>
  <conditionalFormatting sqref="R194">
    <cfRule type="iconSet" priority="51">
      <iconSet iconSet="5Arrows">
        <cfvo type="percent" val="0"/>
        <cfvo type="num" val="25"/>
        <cfvo type="num" val="50"/>
        <cfvo type="num" val="65"/>
        <cfvo type="num" val="80"/>
      </iconSet>
    </cfRule>
  </conditionalFormatting>
  <conditionalFormatting sqref="R197">
    <cfRule type="iconSet" priority="50">
      <iconSet iconSet="5Arrows">
        <cfvo type="percent" val="0"/>
        <cfvo type="num" val="25"/>
        <cfvo type="num" val="50"/>
        <cfvo type="num" val="65"/>
        <cfvo type="num" val="80"/>
      </iconSet>
    </cfRule>
  </conditionalFormatting>
  <conditionalFormatting sqref="R199">
    <cfRule type="iconSet" priority="49">
      <iconSet iconSet="5Arrows">
        <cfvo type="percent" val="0"/>
        <cfvo type="num" val="25"/>
        <cfvo type="num" val="50"/>
        <cfvo type="num" val="65"/>
        <cfvo type="num" val="80"/>
      </iconSet>
    </cfRule>
  </conditionalFormatting>
  <conditionalFormatting sqref="R201">
    <cfRule type="iconSet" priority="48">
      <iconSet iconSet="5Arrows">
        <cfvo type="percent" val="0"/>
        <cfvo type="num" val="25"/>
        <cfvo type="num" val="50"/>
        <cfvo type="num" val="65"/>
        <cfvo type="num" val="80"/>
      </iconSet>
    </cfRule>
  </conditionalFormatting>
  <conditionalFormatting sqref="R202">
    <cfRule type="iconSet" priority="47">
      <iconSet iconSet="5Arrows">
        <cfvo type="percent" val="0"/>
        <cfvo type="num" val="25"/>
        <cfvo type="num" val="50"/>
        <cfvo type="num" val="65"/>
        <cfvo type="num" val="80"/>
      </iconSet>
    </cfRule>
  </conditionalFormatting>
  <conditionalFormatting sqref="R205">
    <cfRule type="iconSet" priority="46">
      <iconSet iconSet="5Arrows">
        <cfvo type="percent" val="0"/>
        <cfvo type="num" val="25"/>
        <cfvo type="num" val="50"/>
        <cfvo type="num" val="65"/>
        <cfvo type="num" val="80"/>
      </iconSet>
    </cfRule>
  </conditionalFormatting>
  <conditionalFormatting sqref="R207">
    <cfRule type="iconSet" priority="45">
      <iconSet iconSet="5Arrows">
        <cfvo type="percent" val="0"/>
        <cfvo type="num" val="25"/>
        <cfvo type="num" val="50"/>
        <cfvo type="num" val="65"/>
        <cfvo type="num" val="80"/>
      </iconSet>
    </cfRule>
  </conditionalFormatting>
  <conditionalFormatting sqref="R209">
    <cfRule type="iconSet" priority="44">
      <iconSet iconSet="5Arrows">
        <cfvo type="percent" val="0"/>
        <cfvo type="num" val="25"/>
        <cfvo type="num" val="50"/>
        <cfvo type="num" val="65"/>
        <cfvo type="num" val="80"/>
      </iconSet>
    </cfRule>
  </conditionalFormatting>
  <conditionalFormatting sqref="R210:R218">
    <cfRule type="iconSet" priority="43">
      <iconSet iconSet="5Arrows">
        <cfvo type="percent" val="0"/>
        <cfvo type="num" val="25"/>
        <cfvo type="num" val="50"/>
        <cfvo type="num" val="65"/>
        <cfvo type="num" val="80"/>
      </iconSet>
    </cfRule>
  </conditionalFormatting>
  <conditionalFormatting sqref="R221">
    <cfRule type="iconSet" priority="42">
      <iconSet iconSet="5Arrows">
        <cfvo type="percent" val="0"/>
        <cfvo type="num" val="25"/>
        <cfvo type="num" val="50"/>
        <cfvo type="num" val="65"/>
        <cfvo type="num" val="80"/>
      </iconSet>
    </cfRule>
  </conditionalFormatting>
  <conditionalFormatting sqref="R223">
    <cfRule type="iconSet" priority="41">
      <iconSet iconSet="5Arrows">
        <cfvo type="percent" val="0"/>
        <cfvo type="num" val="25"/>
        <cfvo type="num" val="50"/>
        <cfvo type="num" val="65"/>
        <cfvo type="num" val="80"/>
      </iconSet>
    </cfRule>
  </conditionalFormatting>
  <conditionalFormatting sqref="R225">
    <cfRule type="iconSet" priority="40">
      <iconSet iconSet="5Arrows">
        <cfvo type="percent" val="0"/>
        <cfvo type="num" val="25"/>
        <cfvo type="num" val="50"/>
        <cfvo type="num" val="65"/>
        <cfvo type="num" val="80"/>
      </iconSet>
    </cfRule>
  </conditionalFormatting>
  <conditionalFormatting sqref="R226">
    <cfRule type="iconSet" priority="39">
      <iconSet iconSet="5Arrows">
        <cfvo type="percent" val="0"/>
        <cfvo type="num" val="25"/>
        <cfvo type="num" val="50"/>
        <cfvo type="num" val="65"/>
        <cfvo type="num" val="80"/>
      </iconSet>
    </cfRule>
  </conditionalFormatting>
  <conditionalFormatting sqref="R229">
    <cfRule type="iconSet" priority="38">
      <iconSet iconSet="5Arrows">
        <cfvo type="percent" val="0"/>
        <cfvo type="num" val="25"/>
        <cfvo type="num" val="50"/>
        <cfvo type="num" val="65"/>
        <cfvo type="num" val="80"/>
      </iconSet>
    </cfRule>
  </conditionalFormatting>
  <conditionalFormatting sqref="R231">
    <cfRule type="iconSet" priority="37">
      <iconSet iconSet="5Arrows">
        <cfvo type="percent" val="0"/>
        <cfvo type="num" val="25"/>
        <cfvo type="num" val="50"/>
        <cfvo type="num" val="65"/>
        <cfvo type="num" val="80"/>
      </iconSet>
    </cfRule>
  </conditionalFormatting>
  <conditionalFormatting sqref="R233">
    <cfRule type="iconSet" priority="36">
      <iconSet iconSet="5Arrows">
        <cfvo type="percent" val="0"/>
        <cfvo type="num" val="25"/>
        <cfvo type="num" val="50"/>
        <cfvo type="num" val="65"/>
        <cfvo type="num" val="80"/>
      </iconSet>
    </cfRule>
  </conditionalFormatting>
  <conditionalFormatting sqref="R234">
    <cfRule type="iconSet" priority="35">
      <iconSet iconSet="5Arrows">
        <cfvo type="percent" val="0"/>
        <cfvo type="num" val="25"/>
        <cfvo type="num" val="50"/>
        <cfvo type="num" val="65"/>
        <cfvo type="num" val="80"/>
      </iconSet>
    </cfRule>
  </conditionalFormatting>
  <conditionalFormatting sqref="R237">
    <cfRule type="iconSet" priority="34">
      <iconSet iconSet="5Arrows">
        <cfvo type="percent" val="0"/>
        <cfvo type="num" val="25"/>
        <cfvo type="num" val="50"/>
        <cfvo type="num" val="65"/>
        <cfvo type="num" val="80"/>
      </iconSet>
    </cfRule>
  </conditionalFormatting>
  <conditionalFormatting sqref="R239">
    <cfRule type="iconSet" priority="33">
      <iconSet iconSet="5Arrows">
        <cfvo type="percent" val="0"/>
        <cfvo type="num" val="25"/>
        <cfvo type="num" val="50"/>
        <cfvo type="num" val="65"/>
        <cfvo type="num" val="80"/>
      </iconSet>
    </cfRule>
  </conditionalFormatting>
  <conditionalFormatting sqref="R241">
    <cfRule type="iconSet" priority="32">
      <iconSet iconSet="5Arrows">
        <cfvo type="percent" val="0"/>
        <cfvo type="num" val="25"/>
        <cfvo type="num" val="50"/>
        <cfvo type="num" val="65"/>
        <cfvo type="num" val="80"/>
      </iconSet>
    </cfRule>
  </conditionalFormatting>
  <conditionalFormatting sqref="R242">
    <cfRule type="iconSet" priority="31">
      <iconSet iconSet="5Arrows">
        <cfvo type="percent" val="0"/>
        <cfvo type="num" val="25"/>
        <cfvo type="num" val="50"/>
        <cfvo type="num" val="65"/>
        <cfvo type="num" val="80"/>
      </iconSet>
    </cfRule>
  </conditionalFormatting>
  <conditionalFormatting sqref="R245">
    <cfRule type="iconSet" priority="30">
      <iconSet iconSet="5Arrows">
        <cfvo type="percent" val="0"/>
        <cfvo type="num" val="25"/>
        <cfvo type="num" val="50"/>
        <cfvo type="num" val="65"/>
        <cfvo type="num" val="80"/>
      </iconSet>
    </cfRule>
  </conditionalFormatting>
  <conditionalFormatting sqref="R247">
    <cfRule type="iconSet" priority="29">
      <iconSet iconSet="5Arrows">
        <cfvo type="percent" val="0"/>
        <cfvo type="num" val="25"/>
        <cfvo type="num" val="50"/>
        <cfvo type="num" val="65"/>
        <cfvo type="num" val="80"/>
      </iconSet>
    </cfRule>
  </conditionalFormatting>
  <conditionalFormatting sqref="R249">
    <cfRule type="iconSet" priority="28">
      <iconSet iconSet="5Arrows">
        <cfvo type="percent" val="0"/>
        <cfvo type="num" val="25"/>
        <cfvo type="num" val="50"/>
        <cfvo type="num" val="65"/>
        <cfvo type="num" val="80"/>
      </iconSet>
    </cfRule>
  </conditionalFormatting>
  <conditionalFormatting sqref="R250:R258">
    <cfRule type="iconSet" priority="27">
      <iconSet iconSet="5Arrows">
        <cfvo type="percent" val="0"/>
        <cfvo type="num" val="25"/>
        <cfvo type="num" val="50"/>
        <cfvo type="num" val="65"/>
        <cfvo type="num" val="80"/>
      </iconSet>
    </cfRule>
  </conditionalFormatting>
  <conditionalFormatting sqref="E261:R261">
    <cfRule type="iconSet" priority="26">
      <iconSet iconSet="5Arrows">
        <cfvo type="percent" val="0"/>
        <cfvo type="num" val="25"/>
        <cfvo type="num" val="50"/>
        <cfvo type="num" val="65"/>
        <cfvo type="num" val="80"/>
      </iconSet>
    </cfRule>
  </conditionalFormatting>
  <conditionalFormatting sqref="E263:R263">
    <cfRule type="iconSet" priority="25">
      <iconSet iconSet="5Arrows">
        <cfvo type="percent" val="0"/>
        <cfvo type="num" val="25"/>
        <cfvo type="num" val="50"/>
        <cfvo type="num" val="65"/>
        <cfvo type="num" val="80"/>
      </iconSet>
    </cfRule>
  </conditionalFormatting>
  <conditionalFormatting sqref="E265:F265">
    <cfRule type="iconSet" priority="24">
      <iconSet iconSet="5Arrows">
        <cfvo type="percent" val="0"/>
        <cfvo type="num" val="25"/>
        <cfvo type="num" val="50"/>
        <cfvo type="num" val="65"/>
        <cfvo type="num" val="80"/>
      </iconSet>
    </cfRule>
  </conditionalFormatting>
  <conditionalFormatting sqref="G265:Q265">
    <cfRule type="iconSet" priority="23">
      <iconSet iconSet="5Arrows">
        <cfvo type="percent" val="0"/>
        <cfvo type="num" val="25"/>
        <cfvo type="num" val="50"/>
        <cfvo type="num" val="65"/>
        <cfvo type="num" val="80"/>
      </iconSet>
    </cfRule>
  </conditionalFormatting>
  <conditionalFormatting sqref="E266:F266">
    <cfRule type="iconSet" priority="22">
      <iconSet iconSet="5Arrows">
        <cfvo type="percent" val="0"/>
        <cfvo type="num" val="25"/>
        <cfvo type="num" val="50"/>
        <cfvo type="num" val="65"/>
        <cfvo type="num" val="80"/>
      </iconSet>
    </cfRule>
  </conditionalFormatting>
  <conditionalFormatting sqref="G266:Q266">
    <cfRule type="iconSet" priority="21">
      <iconSet iconSet="5Arrows">
        <cfvo type="percent" val="0"/>
        <cfvo type="num" val="25"/>
        <cfvo type="num" val="50"/>
        <cfvo type="num" val="65"/>
        <cfvo type="num" val="80"/>
      </iconSet>
    </cfRule>
  </conditionalFormatting>
  <conditionalFormatting sqref="R265">
    <cfRule type="iconSet" priority="20">
      <iconSet iconSet="5Arrows">
        <cfvo type="percent" val="0"/>
        <cfvo type="num" val="25"/>
        <cfvo type="num" val="50"/>
        <cfvo type="num" val="65"/>
        <cfvo type="num" val="80"/>
      </iconSet>
    </cfRule>
  </conditionalFormatting>
  <conditionalFormatting sqref="R266">
    <cfRule type="iconSet" priority="19">
      <iconSet iconSet="5Arrows">
        <cfvo type="percent" val="0"/>
        <cfvo type="num" val="25"/>
        <cfvo type="num" val="50"/>
        <cfvo type="num" val="65"/>
        <cfvo type="num" val="80"/>
      </iconSet>
    </cfRule>
  </conditionalFormatting>
  <conditionalFormatting sqref="E213">
    <cfRule type="iconSet" priority="18">
      <iconSet iconSet="5Arrows">
        <cfvo type="percent" val="0"/>
        <cfvo type="num" val="25"/>
        <cfvo type="num" val="50"/>
        <cfvo type="num" val="65"/>
        <cfvo type="num" val="80"/>
      </iconSet>
    </cfRule>
  </conditionalFormatting>
  <conditionalFormatting sqref="F213:Q213">
    <cfRule type="iconSet" priority="17">
      <iconSet iconSet="5Arrows">
        <cfvo type="percent" val="0"/>
        <cfvo type="num" val="25"/>
        <cfvo type="num" val="50"/>
        <cfvo type="num" val="65"/>
        <cfvo type="num" val="80"/>
      </iconSet>
    </cfRule>
  </conditionalFormatting>
  <conditionalFormatting sqref="E215">
    <cfRule type="iconSet" priority="16">
      <iconSet iconSet="5Arrows">
        <cfvo type="percent" val="0"/>
        <cfvo type="num" val="25"/>
        <cfvo type="num" val="50"/>
        <cfvo type="num" val="65"/>
        <cfvo type="num" val="80"/>
      </iconSet>
    </cfRule>
  </conditionalFormatting>
  <conditionalFormatting sqref="F215:Q215">
    <cfRule type="iconSet" priority="15">
      <iconSet iconSet="5Arrows">
        <cfvo type="percent" val="0"/>
        <cfvo type="num" val="25"/>
        <cfvo type="num" val="50"/>
        <cfvo type="num" val="65"/>
        <cfvo type="num" val="80"/>
      </iconSet>
    </cfRule>
  </conditionalFormatting>
  <conditionalFormatting sqref="E217">
    <cfRule type="iconSet" priority="14">
      <iconSet iconSet="5Arrows">
        <cfvo type="percent" val="0"/>
        <cfvo type="num" val="25"/>
        <cfvo type="num" val="50"/>
        <cfvo type="num" val="65"/>
        <cfvo type="num" val="80"/>
      </iconSet>
    </cfRule>
  </conditionalFormatting>
  <conditionalFormatting sqref="F217:Q217">
    <cfRule type="iconSet" priority="13">
      <iconSet iconSet="5Arrows">
        <cfvo type="percent" val="0"/>
        <cfvo type="num" val="25"/>
        <cfvo type="num" val="50"/>
        <cfvo type="num" val="65"/>
        <cfvo type="num" val="80"/>
      </iconSet>
    </cfRule>
  </conditionalFormatting>
  <conditionalFormatting sqref="R213">
    <cfRule type="iconSet" priority="12">
      <iconSet iconSet="5Arrows">
        <cfvo type="percent" val="0"/>
        <cfvo type="num" val="25"/>
        <cfvo type="num" val="50"/>
        <cfvo type="num" val="65"/>
        <cfvo type="num" val="80"/>
      </iconSet>
    </cfRule>
  </conditionalFormatting>
  <conditionalFormatting sqref="R215">
    <cfRule type="iconSet" priority="11">
      <iconSet iconSet="5Arrows">
        <cfvo type="percent" val="0"/>
        <cfvo type="num" val="25"/>
        <cfvo type="num" val="50"/>
        <cfvo type="num" val="65"/>
        <cfvo type="num" val="80"/>
      </iconSet>
    </cfRule>
  </conditionalFormatting>
  <conditionalFormatting sqref="R217">
    <cfRule type="iconSet" priority="10">
      <iconSet iconSet="5Arrows">
        <cfvo type="percent" val="0"/>
        <cfvo type="num" val="25"/>
        <cfvo type="num" val="50"/>
        <cfvo type="num" val="65"/>
        <cfvo type="num" val="80"/>
      </iconSet>
    </cfRule>
  </conditionalFormatting>
  <conditionalFormatting sqref="E253">
    <cfRule type="iconSet" priority="9">
      <iconSet iconSet="5Arrows">
        <cfvo type="percent" val="0"/>
        <cfvo type="num" val="25"/>
        <cfvo type="num" val="50"/>
        <cfvo type="num" val="65"/>
        <cfvo type="num" val="80"/>
      </iconSet>
    </cfRule>
  </conditionalFormatting>
  <conditionalFormatting sqref="F253:Q253">
    <cfRule type="iconSet" priority="8">
      <iconSet iconSet="5Arrows">
        <cfvo type="percent" val="0"/>
        <cfvo type="num" val="25"/>
        <cfvo type="num" val="50"/>
        <cfvo type="num" val="65"/>
        <cfvo type="num" val="80"/>
      </iconSet>
    </cfRule>
  </conditionalFormatting>
  <conditionalFormatting sqref="E255">
    <cfRule type="iconSet" priority="7">
      <iconSet iconSet="5Arrows">
        <cfvo type="percent" val="0"/>
        <cfvo type="num" val="25"/>
        <cfvo type="num" val="50"/>
        <cfvo type="num" val="65"/>
        <cfvo type="num" val="80"/>
      </iconSet>
    </cfRule>
  </conditionalFormatting>
  <conditionalFormatting sqref="F255:Q255">
    <cfRule type="iconSet" priority="6">
      <iconSet iconSet="5Arrows">
        <cfvo type="percent" val="0"/>
        <cfvo type="num" val="25"/>
        <cfvo type="num" val="50"/>
        <cfvo type="num" val="65"/>
        <cfvo type="num" val="80"/>
      </iconSet>
    </cfRule>
  </conditionalFormatting>
  <conditionalFormatting sqref="E257">
    <cfRule type="iconSet" priority="5">
      <iconSet iconSet="5Arrows">
        <cfvo type="percent" val="0"/>
        <cfvo type="num" val="25"/>
        <cfvo type="num" val="50"/>
        <cfvo type="num" val="65"/>
        <cfvo type="num" val="80"/>
      </iconSet>
    </cfRule>
  </conditionalFormatting>
  <conditionalFormatting sqref="F257:Q257">
    <cfRule type="iconSet" priority="4">
      <iconSet iconSet="5Arrows">
        <cfvo type="percent" val="0"/>
        <cfvo type="num" val="25"/>
        <cfvo type="num" val="50"/>
        <cfvo type="num" val="65"/>
        <cfvo type="num" val="80"/>
      </iconSet>
    </cfRule>
  </conditionalFormatting>
  <conditionalFormatting sqref="R253">
    <cfRule type="iconSet" priority="3">
      <iconSet iconSet="5Arrows">
        <cfvo type="percent" val="0"/>
        <cfvo type="num" val="25"/>
        <cfvo type="num" val="50"/>
        <cfvo type="num" val="65"/>
        <cfvo type="num" val="80"/>
      </iconSet>
    </cfRule>
  </conditionalFormatting>
  <conditionalFormatting sqref="R255">
    <cfRule type="iconSet" priority="2">
      <iconSet iconSet="5Arrows">
        <cfvo type="percent" val="0"/>
        <cfvo type="num" val="25"/>
        <cfvo type="num" val="50"/>
        <cfvo type="num" val="65"/>
        <cfvo type="num" val="80"/>
      </iconSet>
    </cfRule>
  </conditionalFormatting>
  <conditionalFormatting sqref="R257">
    <cfRule type="iconSet" priority="1">
      <iconSet iconSet="5Arrows">
        <cfvo type="percent" val="0"/>
        <cfvo type="num" val="25"/>
        <cfvo type="num" val="50"/>
        <cfvo type="num" val="65"/>
        <cfvo type="num" val="80"/>
      </iconSet>
    </cfRule>
  </conditionalFormatting>
  <dataValidations disablePrompts="1" count="2">
    <dataValidation type="list" allowBlank="1" showInputMessage="1" showErrorMessage="1" sqref="D7:O7">
      <formula1>ENTIDADES</formula1>
    </dataValidation>
    <dataValidation type="whole" allowBlank="1" showInputMessage="1" showErrorMessage="1" errorTitle="FECHA FUERA DE RANGO" error="La fecha debe estar entre el 20160101 y el 20191231" sqref="M5">
      <formula1>20160101</formula1>
      <formula2>20191231</formula2>
    </dataValidation>
  </dataValidations>
  <printOptions horizontalCentered="1" verticalCentered="1"/>
  <pageMargins left="1.1811023622047245" right="0" top="0.39370078740157483" bottom="0.78740157480314965" header="0.31496062992125984" footer="0.59055118110236227"/>
  <pageSetup paperSize="41" scale="54" fitToHeight="0" orientation="landscape" r:id="rId1"/>
  <headerFooter>
    <oddHeader>&amp;RPág. &amp;P de &amp;N</oddHeader>
    <oddFooter>&amp;LLUZ ADRIANA LONDOÑO RAMIREZ
Secretaria de Despacho
Firma: ___________________&amp;CFRANCISCO JAVIER GOMEZ RIOS
Profesional Universitario
Firma: ___________________&amp;RGLORIA MILENA MARQUEZ  
Profesional Enlace
Dep. Administrativo de Planeación</oddFooter>
  </headerFooter>
  <rowBreaks count="4" manualBreakCount="4">
    <brk id="50" max="17" man="1"/>
    <brk id="98" max="17" man="1"/>
    <brk id="146" max="17" man="1"/>
    <brk id="194" max="17" man="1"/>
  </row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267"/>
  <sheetViews>
    <sheetView zoomScale="70" zoomScaleNormal="70" zoomScaleSheetLayoutView="30" zoomScalePageLayoutView="90" workbookViewId="0">
      <pane ySplit="9" topLeftCell="A133" activePane="bottomLeft" state="frozen"/>
      <selection activeCell="M5" sqref="M5"/>
      <selection pane="bottomLeft" activeCell="H49" sqref="H49"/>
    </sheetView>
  </sheetViews>
  <sheetFormatPr baseColWidth="10" defaultColWidth="11.42578125" defaultRowHeight="15" x14ac:dyDescent="0.25"/>
  <cols>
    <col min="1" max="1" width="7.28515625" style="29" customWidth="1"/>
    <col min="2" max="2" width="39.85546875" style="1" customWidth="1"/>
    <col min="3" max="3" width="18.28515625" style="1" customWidth="1"/>
    <col min="4" max="4" width="26.42578125" style="1" customWidth="1"/>
    <col min="5" max="5" width="23" style="1" customWidth="1"/>
    <col min="6" max="6" width="36.85546875" style="1" customWidth="1"/>
    <col min="7" max="7" width="37.140625" style="1" customWidth="1"/>
    <col min="8" max="8" width="39.85546875" style="1" customWidth="1"/>
    <col min="9" max="9" width="14.140625" style="1" customWidth="1"/>
    <col min="10" max="10" width="14.85546875" style="1" customWidth="1"/>
    <col min="11" max="11" width="16.28515625" style="1" customWidth="1"/>
    <col min="12" max="12" width="17.28515625" style="1" customWidth="1"/>
    <col min="13" max="13" width="20.7109375" style="1" customWidth="1"/>
    <col min="14" max="14" width="15.7109375" style="1" customWidth="1"/>
    <col min="15" max="16384" width="11.42578125" style="1"/>
  </cols>
  <sheetData>
    <row r="1" spans="1:15" ht="7.5" customHeight="1" x14ac:dyDescent="0.25">
      <c r="A1" s="400"/>
      <c r="B1" s="401"/>
      <c r="C1" s="402"/>
      <c r="D1" s="402"/>
      <c r="E1" s="402"/>
      <c r="F1" s="403"/>
      <c r="G1" s="404"/>
      <c r="H1" s="404"/>
      <c r="I1" s="404"/>
      <c r="J1" s="404"/>
      <c r="K1" s="404"/>
      <c r="L1" s="404"/>
      <c r="M1" s="404"/>
      <c r="N1" s="405"/>
    </row>
    <row r="2" spans="1:15" ht="18" x14ac:dyDescent="0.25">
      <c r="A2" s="406"/>
      <c r="B2" s="407"/>
      <c r="C2" s="408"/>
      <c r="D2" s="763" t="s">
        <v>0</v>
      </c>
      <c r="E2" s="763"/>
      <c r="F2" s="639"/>
      <c r="G2" s="639"/>
      <c r="H2" s="639"/>
      <c r="I2" s="639"/>
      <c r="J2" s="617"/>
      <c r="K2" s="617"/>
      <c r="L2" s="295" t="s">
        <v>41</v>
      </c>
      <c r="M2" s="397" t="s">
        <v>5963</v>
      </c>
      <c r="N2" s="295"/>
    </row>
    <row r="3" spans="1:15" ht="15" customHeight="1" x14ac:dyDescent="0.25">
      <c r="A3" s="410"/>
      <c r="B3" s="411"/>
      <c r="C3" s="412"/>
      <c r="D3" s="763"/>
      <c r="E3" s="763"/>
      <c r="F3" s="639"/>
      <c r="G3" s="639"/>
      <c r="H3" s="639"/>
      <c r="I3" s="639"/>
      <c r="J3" s="617"/>
      <c r="K3" s="617"/>
      <c r="L3" s="295" t="s">
        <v>2</v>
      </c>
      <c r="M3" s="398">
        <v>3</v>
      </c>
      <c r="N3" s="295"/>
    </row>
    <row r="4" spans="1:15" ht="30" customHeight="1" x14ac:dyDescent="0.25">
      <c r="A4" s="410"/>
      <c r="B4" s="411"/>
      <c r="C4" s="412"/>
      <c r="D4" s="731" t="s">
        <v>71</v>
      </c>
      <c r="E4" s="731"/>
      <c r="F4" s="764"/>
      <c r="G4" s="764"/>
      <c r="H4" s="764"/>
      <c r="I4" s="764"/>
      <c r="J4" s="619"/>
      <c r="K4" s="619"/>
      <c r="L4" s="296" t="s">
        <v>4</v>
      </c>
      <c r="M4" s="399">
        <v>42759</v>
      </c>
      <c r="N4" s="296"/>
    </row>
    <row r="5" spans="1:15" ht="18" customHeight="1" x14ac:dyDescent="0.25">
      <c r="A5" s="414"/>
      <c r="B5" s="415"/>
      <c r="C5" s="416"/>
      <c r="D5" s="734" t="s">
        <v>5</v>
      </c>
      <c r="E5" s="734"/>
      <c r="F5" s="765"/>
      <c r="G5" s="765"/>
      <c r="H5" s="765"/>
      <c r="I5" s="287">
        <f>'PA. RECURSOS MP 2018'!M5</f>
        <v>20180101</v>
      </c>
      <c r="J5" s="287"/>
      <c r="K5" s="287"/>
      <c r="L5" s="295" t="s">
        <v>6</v>
      </c>
      <c r="M5" s="396"/>
      <c r="N5" s="295"/>
    </row>
    <row r="6" spans="1:15" ht="9" customHeight="1" x14ac:dyDescent="0.25">
      <c r="A6" s="417"/>
      <c r="B6" s="382"/>
      <c r="C6" s="383"/>
      <c r="D6" s="383"/>
      <c r="E6" s="383"/>
      <c r="F6" s="383"/>
      <c r="G6" s="384"/>
      <c r="H6" s="384"/>
      <c r="I6" s="385"/>
      <c r="J6" s="385"/>
      <c r="K6" s="385"/>
      <c r="L6" s="385"/>
      <c r="M6" s="385"/>
      <c r="N6" s="385"/>
    </row>
    <row r="7" spans="1:15" s="20" customFormat="1" ht="20.25" customHeight="1" x14ac:dyDescent="0.2">
      <c r="A7" s="418"/>
      <c r="B7" s="419" t="s">
        <v>7</v>
      </c>
      <c r="C7" s="419"/>
      <c r="D7" s="735" t="str">
        <f>'PI. METAS RESULTADO'!C7</f>
        <v>1134. SECRETARÍA DE LA MUJER, EQUIDAD DE GÉNERO Y DIVERSIDAD SEXUAL</v>
      </c>
      <c r="E7" s="736"/>
      <c r="F7" s="736"/>
      <c r="G7" s="736"/>
      <c r="H7" s="736"/>
      <c r="I7" s="736"/>
      <c r="J7" s="736"/>
      <c r="K7" s="736"/>
      <c r="L7" s="736"/>
      <c r="M7" s="736"/>
      <c r="N7" s="737"/>
      <c r="O7" s="1"/>
    </row>
    <row r="8" spans="1:15" s="20" customFormat="1" ht="6.75" customHeight="1" thickBot="1" x14ac:dyDescent="0.25">
      <c r="A8" s="362"/>
      <c r="B8" s="389"/>
      <c r="C8" s="389"/>
      <c r="D8" s="389"/>
      <c r="E8" s="389"/>
      <c r="F8" s="389"/>
      <c r="G8" s="389"/>
      <c r="H8" s="389"/>
      <c r="I8" s="389"/>
      <c r="J8" s="389"/>
      <c r="K8" s="389"/>
      <c r="L8" s="389"/>
      <c r="M8" s="389"/>
      <c r="N8" s="389"/>
      <c r="O8" s="1"/>
    </row>
    <row r="9" spans="1:15" s="23" customFormat="1" ht="100.5" customHeight="1" thickBot="1" x14ac:dyDescent="0.3">
      <c r="A9" s="420" t="s">
        <v>8</v>
      </c>
      <c r="B9" s="421" t="s">
        <v>27</v>
      </c>
      <c r="C9" s="40" t="s">
        <v>72</v>
      </c>
      <c r="D9" s="40" t="s">
        <v>73</v>
      </c>
      <c r="E9" s="40" t="s">
        <v>74</v>
      </c>
      <c r="F9" s="422" t="s">
        <v>75</v>
      </c>
      <c r="G9" s="40" t="s">
        <v>5951</v>
      </c>
      <c r="H9" s="40" t="s">
        <v>5952</v>
      </c>
      <c r="I9" s="40" t="s">
        <v>5953</v>
      </c>
      <c r="J9" s="325" t="s">
        <v>5954</v>
      </c>
      <c r="K9" s="347" t="s">
        <v>5955</v>
      </c>
      <c r="L9" s="347" t="s">
        <v>5956</v>
      </c>
      <c r="M9" s="361" t="s">
        <v>5957</v>
      </c>
      <c r="N9" s="423" t="s">
        <v>76</v>
      </c>
    </row>
    <row r="10" spans="1:15" s="46" customFormat="1" ht="43.5" thickTop="1" x14ac:dyDescent="0.2">
      <c r="A10" s="766">
        <v>1</v>
      </c>
      <c r="B10" s="768" t="str">
        <f>'PI. MP. Avance'!G11</f>
        <v xml:space="preserve">Apoyo a la participación de las organizaciones sociales del sector LGBTI, Valle del Cauca, occidente. </v>
      </c>
      <c r="C10" s="770" t="str">
        <f>VLOOKUP(MID(F10,1,11),MP,103,FALSE)</f>
        <v>10501 - VALLE DE COLORES</v>
      </c>
      <c r="D10" s="770" t="str">
        <f>VLOOKUP(MID(F10,1,11),MP,100,FALSE)</f>
        <v>MR1050101 - Implementar el 100% de las líneas de acción, con factores críticos, de la Política Pública departamental LGBTI (Ordenanza 339 de 2011) al 2019.</v>
      </c>
      <c r="E10" s="770" t="str">
        <f>VLOOKUP(MID(F10,1,11),MP,104,FALSE)</f>
        <v>1050101 - ATENCIÓN INTEGRAL PARA LA DIVERSIDAD SEXUAL</v>
      </c>
      <c r="F10" s="770" t="str">
        <f>'PI. MP. Avance'!B11&amp;" - "&amp;'PI. MP. Avance'!C11</f>
        <v>MP105010101 - Propiciar , en 42 entes Territoriales, la creación y fortalecimiento  de las confluencias Municipales LGBTI , durante el periodo de Gobierno</v>
      </c>
      <c r="G10" s="508" t="s">
        <v>5964</v>
      </c>
      <c r="H10" s="508" t="s">
        <v>6127</v>
      </c>
      <c r="I10" s="522">
        <v>6</v>
      </c>
      <c r="J10" s="525">
        <v>6</v>
      </c>
      <c r="K10" s="485">
        <v>40000000</v>
      </c>
      <c r="L10" s="509"/>
      <c r="M10" s="514"/>
      <c r="N10" s="486" t="s">
        <v>5966</v>
      </c>
    </row>
    <row r="11" spans="1:15" s="46" customFormat="1" ht="24.75" customHeight="1" x14ac:dyDescent="0.2">
      <c r="A11" s="766"/>
      <c r="B11" s="768"/>
      <c r="C11" s="768"/>
      <c r="D11" s="768"/>
      <c r="E11" s="768"/>
      <c r="F11" s="768"/>
      <c r="G11" s="487"/>
      <c r="H11" s="487"/>
      <c r="I11" s="523"/>
      <c r="J11" s="488"/>
      <c r="K11" s="488"/>
      <c r="L11" s="488"/>
      <c r="M11" s="488"/>
      <c r="N11" s="489"/>
    </row>
    <row r="12" spans="1:15" s="46" customFormat="1" ht="24.75" customHeight="1" x14ac:dyDescent="0.2">
      <c r="A12" s="766"/>
      <c r="B12" s="768"/>
      <c r="C12" s="768"/>
      <c r="D12" s="768"/>
      <c r="E12" s="768"/>
      <c r="F12" s="768"/>
      <c r="G12" s="487"/>
      <c r="H12" s="487"/>
      <c r="I12" s="523"/>
      <c r="J12" s="488"/>
      <c r="K12" s="488"/>
      <c r="L12" s="488"/>
      <c r="M12" s="488"/>
      <c r="N12" s="489"/>
    </row>
    <row r="13" spans="1:15" s="46" customFormat="1" ht="24.75" customHeight="1" x14ac:dyDescent="0.2">
      <c r="A13" s="766"/>
      <c r="B13" s="768"/>
      <c r="C13" s="768"/>
      <c r="D13" s="768"/>
      <c r="E13" s="768"/>
      <c r="F13" s="768"/>
      <c r="G13" s="487"/>
      <c r="H13" s="487"/>
      <c r="I13" s="523"/>
      <c r="J13" s="488"/>
      <c r="K13" s="488"/>
      <c r="L13" s="488"/>
      <c r="M13" s="488"/>
      <c r="N13" s="489"/>
    </row>
    <row r="14" spans="1:15" s="46" customFormat="1" ht="2.25" customHeight="1" thickBot="1" x14ac:dyDescent="0.25">
      <c r="A14" s="767"/>
      <c r="B14" s="769"/>
      <c r="C14" s="769"/>
      <c r="D14" s="769"/>
      <c r="E14" s="769"/>
      <c r="F14" s="769"/>
      <c r="G14" s="487"/>
      <c r="H14" s="487"/>
      <c r="I14" s="523"/>
      <c r="J14" s="488"/>
      <c r="K14" s="488"/>
      <c r="L14" s="488"/>
      <c r="M14" s="488"/>
      <c r="N14" s="489"/>
    </row>
    <row r="15" spans="1:15" s="543" customFormat="1" ht="24.75" customHeight="1" thickBot="1" x14ac:dyDescent="0.25">
      <c r="A15" s="771" t="s">
        <v>5950</v>
      </c>
      <c r="B15" s="772"/>
      <c r="C15" s="772"/>
      <c r="D15" s="772"/>
      <c r="E15" s="772"/>
      <c r="F15" s="772"/>
      <c r="G15" s="772"/>
      <c r="H15" s="772"/>
      <c r="I15" s="772"/>
      <c r="J15" s="772"/>
      <c r="K15" s="424">
        <f>SUM(K10:K14)</f>
        <v>40000000</v>
      </c>
      <c r="L15" s="424">
        <f>SUM(L10:L14)</f>
        <v>0</v>
      </c>
      <c r="M15" s="425"/>
      <c r="N15" s="426"/>
    </row>
    <row r="16" spans="1:15" s="46" customFormat="1" ht="57.75" thickTop="1" x14ac:dyDescent="0.2">
      <c r="A16" s="766">
        <v>2</v>
      </c>
      <c r="B16" s="768" t="str">
        <f>'PI. MP. Avance'!G16</f>
        <v xml:space="preserve">Apoyo a la participación de las organizaciones sociales del sector LGBTI, Valle del Cauca, occidente. </v>
      </c>
      <c r="C16" s="768" t="str">
        <f>VLOOKUP(MID(F16,1,11),MP,103,FALSE)</f>
        <v>10501 - VALLE DE COLORES</v>
      </c>
      <c r="D16" s="770" t="str">
        <f>VLOOKUP(MID(F16,1,11),MP,100,FALSE)</f>
        <v>MR1050101 - Implementar el 100% de las líneas de acción, con factores críticos, de la Política Pública departamental LGBTI (Ordenanza 339 de 2011) al 2019.</v>
      </c>
      <c r="E16" s="768" t="str">
        <f>VLOOKUP(MID(F16,1,11),MP,104,FALSE)</f>
        <v>1050101 - ATENCIÓN INTEGRAL PARA LA DIVERSIDAD SEXUAL</v>
      </c>
      <c r="F16" s="768" t="str">
        <f>'PI. MP. Avance'!B16&amp;" - "&amp;'PI. MP. Avance'!C16</f>
        <v>MP105010102 - Fortalecer en el 100% de los Municipios del Departamento el proceso de socialización e interiorización de la Política Pública de LGBTI, en el periodo de Gobierno.</v>
      </c>
      <c r="G16" s="508" t="s">
        <v>5967</v>
      </c>
      <c r="H16" s="595" t="s">
        <v>6128</v>
      </c>
      <c r="I16" s="522">
        <v>10</v>
      </c>
      <c r="J16" s="525">
        <v>10</v>
      </c>
      <c r="K16" s="485">
        <v>35000000</v>
      </c>
      <c r="L16" s="509"/>
      <c r="M16" s="514"/>
      <c r="N16" s="486" t="s">
        <v>5966</v>
      </c>
    </row>
    <row r="17" spans="1:14" s="46" customFormat="1" ht="14.25" x14ac:dyDescent="0.2">
      <c r="A17" s="766"/>
      <c r="B17" s="768"/>
      <c r="C17" s="768"/>
      <c r="D17" s="768"/>
      <c r="E17" s="768"/>
      <c r="F17" s="768"/>
      <c r="G17" s="508"/>
      <c r="H17" s="544"/>
      <c r="I17" s="524"/>
      <c r="J17" s="513"/>
      <c r="K17" s="483"/>
      <c r="L17" s="509"/>
      <c r="M17" s="514"/>
      <c r="N17" s="486"/>
    </row>
    <row r="18" spans="1:14" s="46" customFormat="1" ht="3.75" customHeight="1" thickBot="1" x14ac:dyDescent="0.25">
      <c r="A18" s="766"/>
      <c r="B18" s="768"/>
      <c r="C18" s="768"/>
      <c r="D18" s="768"/>
      <c r="E18" s="768"/>
      <c r="F18" s="768"/>
      <c r="G18" s="484"/>
      <c r="H18" s="544"/>
      <c r="I18" s="524"/>
      <c r="J18" s="513"/>
      <c r="K18" s="483"/>
      <c r="L18" s="509"/>
      <c r="M18" s="514"/>
      <c r="N18" s="486"/>
    </row>
    <row r="19" spans="1:14" s="46" customFormat="1" ht="24.75" hidden="1" customHeight="1" thickBot="1" x14ac:dyDescent="0.25">
      <c r="A19" s="766"/>
      <c r="B19" s="768"/>
      <c r="C19" s="768"/>
      <c r="D19" s="768"/>
      <c r="E19" s="768"/>
      <c r="F19" s="768"/>
      <c r="G19" s="484"/>
      <c r="H19" s="544"/>
      <c r="I19" s="524"/>
      <c r="J19" s="513"/>
      <c r="K19" s="483"/>
      <c r="L19" s="509"/>
      <c r="M19" s="514"/>
      <c r="N19" s="486"/>
    </row>
    <row r="20" spans="1:14" s="46" customFormat="1" ht="24.75" hidden="1" customHeight="1" thickBot="1" x14ac:dyDescent="0.25">
      <c r="A20" s="767"/>
      <c r="B20" s="769"/>
      <c r="C20" s="769"/>
      <c r="D20" s="769"/>
      <c r="E20" s="769"/>
      <c r="F20" s="769"/>
      <c r="G20" s="487"/>
      <c r="H20" s="487"/>
      <c r="I20" s="523"/>
      <c r="J20" s="488"/>
      <c r="K20" s="488"/>
      <c r="L20" s="488"/>
      <c r="M20" s="488"/>
      <c r="N20" s="489"/>
    </row>
    <row r="21" spans="1:14" s="543" customFormat="1" ht="24.75" customHeight="1" thickBot="1" x14ac:dyDescent="0.25">
      <c r="A21" s="771" t="s">
        <v>5950</v>
      </c>
      <c r="B21" s="772"/>
      <c r="C21" s="772"/>
      <c r="D21" s="772"/>
      <c r="E21" s="772"/>
      <c r="F21" s="772"/>
      <c r="G21" s="772"/>
      <c r="H21" s="772"/>
      <c r="I21" s="772"/>
      <c r="J21" s="772"/>
      <c r="K21" s="424">
        <f>SUM(K16:K20)</f>
        <v>35000000</v>
      </c>
      <c r="L21" s="424">
        <f>SUM(L16:L20)</f>
        <v>0</v>
      </c>
      <c r="M21" s="425"/>
      <c r="N21" s="426"/>
    </row>
    <row r="22" spans="1:14" s="46" customFormat="1" ht="43.5" thickTop="1" x14ac:dyDescent="0.2">
      <c r="A22" s="766">
        <v>3</v>
      </c>
      <c r="B22" s="768" t="str">
        <f>'PI. MP. Avance'!G21</f>
        <v>Implementación de acciones para el cambio cultural sector LGBTI, Valle del Cauca, Occidente. N/P</v>
      </c>
      <c r="C22" s="768" t="str">
        <f>VLOOKUP(MID(F22,1,11),MP,103,FALSE)</f>
        <v>10501 - VALLE DE COLORES</v>
      </c>
      <c r="D22" s="770" t="str">
        <f>VLOOKUP(MID(F22,1,11),MP,100,FALSE)</f>
        <v>MR1050101 - Implementar el 100% de las líneas de acción, con factores críticos, de la Política Pública departamental LGBTI (Ordenanza 339 de 2011) al 2019.</v>
      </c>
      <c r="E22" s="768" t="str">
        <f>VLOOKUP(MID(F22,1,11),MP,104,FALSE)</f>
        <v>1050102 - EDUCACIÓN PARA EL CAMBIO CULTURAL</v>
      </c>
      <c r="F22" s="768" t="str">
        <f>'PI. MP. Avance'!B21&amp;" - "&amp;'PI. MP. Avance'!C21</f>
        <v>MP105010201 - Realizar Dos (2) EXPO LGBTI, durante el cuatrienio.</v>
      </c>
      <c r="G22" s="508" t="s">
        <v>5970</v>
      </c>
      <c r="H22" s="508" t="s">
        <v>5971</v>
      </c>
      <c r="I22" s="522"/>
      <c r="J22" s="513"/>
      <c r="K22" s="483"/>
      <c r="L22" s="483"/>
      <c r="M22" s="483"/>
      <c r="N22" s="486" t="s">
        <v>5966</v>
      </c>
    </row>
    <row r="23" spans="1:14" s="46" customFormat="1" ht="24.75" customHeight="1" x14ac:dyDescent="0.2">
      <c r="A23" s="766"/>
      <c r="B23" s="768"/>
      <c r="C23" s="768"/>
      <c r="D23" s="768"/>
      <c r="E23" s="768"/>
      <c r="F23" s="768"/>
      <c r="G23" s="484"/>
      <c r="H23" s="494"/>
      <c r="I23" s="524"/>
      <c r="J23" s="483"/>
      <c r="K23" s="483"/>
      <c r="L23" s="483"/>
      <c r="M23" s="483"/>
      <c r="N23" s="493"/>
    </row>
    <row r="24" spans="1:14" s="46" customFormat="1" ht="24.75" customHeight="1" x14ac:dyDescent="0.2">
      <c r="A24" s="766"/>
      <c r="B24" s="768"/>
      <c r="C24" s="768"/>
      <c r="D24" s="768"/>
      <c r="E24" s="768"/>
      <c r="F24" s="768"/>
      <c r="G24" s="487"/>
      <c r="H24" s="487"/>
      <c r="I24" s="523"/>
      <c r="J24" s="488"/>
      <c r="K24" s="488"/>
      <c r="L24" s="488"/>
      <c r="M24" s="488"/>
      <c r="N24" s="489"/>
    </row>
    <row r="25" spans="1:14" s="46" customFormat="1" ht="19.5" customHeight="1" thickBot="1" x14ac:dyDescent="0.25">
      <c r="A25" s="766"/>
      <c r="B25" s="768"/>
      <c r="C25" s="768"/>
      <c r="D25" s="768"/>
      <c r="E25" s="768"/>
      <c r="F25" s="768"/>
      <c r="G25" s="487"/>
      <c r="H25" s="487"/>
      <c r="I25" s="523"/>
      <c r="J25" s="488"/>
      <c r="K25" s="488"/>
      <c r="L25" s="488"/>
      <c r="M25" s="488"/>
      <c r="N25" s="489"/>
    </row>
    <row r="26" spans="1:14" s="46" customFormat="1" ht="24.75" hidden="1" customHeight="1" thickBot="1" x14ac:dyDescent="0.25">
      <c r="A26" s="767"/>
      <c r="B26" s="769"/>
      <c r="C26" s="769"/>
      <c r="D26" s="769"/>
      <c r="E26" s="769"/>
      <c r="F26" s="769"/>
      <c r="G26" s="487"/>
      <c r="H26" s="487"/>
      <c r="I26" s="523"/>
      <c r="J26" s="488"/>
      <c r="K26" s="488"/>
      <c r="L26" s="488"/>
      <c r="M26" s="488"/>
      <c r="N26" s="489"/>
    </row>
    <row r="27" spans="1:14" s="543" customFormat="1" ht="24.75" customHeight="1" thickBot="1" x14ac:dyDescent="0.25">
      <c r="A27" s="771" t="s">
        <v>5950</v>
      </c>
      <c r="B27" s="772"/>
      <c r="C27" s="772"/>
      <c r="D27" s="772"/>
      <c r="E27" s="772"/>
      <c r="F27" s="772"/>
      <c r="G27" s="772"/>
      <c r="H27" s="772"/>
      <c r="I27" s="772"/>
      <c r="J27" s="772"/>
      <c r="K27" s="424">
        <f>SUM(K22:K26)</f>
        <v>0</v>
      </c>
      <c r="L27" s="424">
        <f>SUM(L22:L26)</f>
        <v>0</v>
      </c>
      <c r="M27" s="425"/>
      <c r="N27" s="426"/>
    </row>
    <row r="28" spans="1:14" s="46" customFormat="1" ht="57" customHeight="1" thickTop="1" x14ac:dyDescent="0.2">
      <c r="A28" s="766">
        <v>4</v>
      </c>
      <c r="B28" s="768" t="str">
        <f>'PI. MP. Avance'!G26</f>
        <v>Implementación de acciones para el cambio cultural sector LGBTI, Valle del Cauca, Occidente. N/P</v>
      </c>
      <c r="C28" s="768" t="str">
        <f>VLOOKUP(MID(F28,1,11),MP,103,FALSE)</f>
        <v>10501 - VALLE DE COLORES</v>
      </c>
      <c r="D28" s="770" t="str">
        <f>VLOOKUP(MID(F28,1,11),MP,100,FALSE)</f>
        <v>MR1050101 - Implementar el 100% de las líneas de acción, con factores críticos, de la Política Pública departamental LGBTI (Ordenanza 339 de 2011) al 2019.</v>
      </c>
      <c r="E28" s="768" t="str">
        <f>VLOOKUP(MID(F28,1,11),MP,104,FALSE)</f>
        <v>1050102 - EDUCACIÓN PARA EL CAMBIO CULTURAL</v>
      </c>
      <c r="F28" s="768" t="str">
        <f>'PI. MP. Avance'!B26&amp;" - "&amp;'PI. MP. Avance'!C26</f>
        <v>MP105010202 - Capacitar, a cien (100) líderes o representantes del sector LGBTI, en uso adecuado de las TICs, durante el periodo de Gobierno.</v>
      </c>
      <c r="G28" s="510" t="s">
        <v>5972</v>
      </c>
      <c r="H28" s="510" t="s">
        <v>6129</v>
      </c>
      <c r="I28" s="522"/>
      <c r="J28" s="525"/>
      <c r="K28" s="485"/>
      <c r="L28" s="509"/>
      <c r="M28" s="514"/>
      <c r="N28" s="486" t="s">
        <v>5966</v>
      </c>
    </row>
    <row r="29" spans="1:14" s="46" customFormat="1" ht="24.75" customHeight="1" x14ac:dyDescent="0.2">
      <c r="A29" s="766"/>
      <c r="B29" s="768"/>
      <c r="C29" s="768"/>
      <c r="D29" s="768"/>
      <c r="E29" s="768"/>
      <c r="F29" s="768"/>
      <c r="G29" s="487"/>
      <c r="H29" s="487"/>
      <c r="I29" s="523"/>
      <c r="J29" s="488"/>
      <c r="K29" s="488"/>
      <c r="L29" s="488"/>
      <c r="M29" s="488"/>
      <c r="N29" s="489"/>
    </row>
    <row r="30" spans="1:14" s="46" customFormat="1" ht="24.75" customHeight="1" x14ac:dyDescent="0.2">
      <c r="A30" s="766"/>
      <c r="B30" s="768"/>
      <c r="C30" s="768"/>
      <c r="D30" s="768"/>
      <c r="E30" s="768"/>
      <c r="F30" s="768"/>
      <c r="G30" s="487"/>
      <c r="H30" s="487"/>
      <c r="I30" s="523"/>
      <c r="J30" s="488"/>
      <c r="K30" s="488"/>
      <c r="L30" s="488"/>
      <c r="M30" s="488"/>
      <c r="N30" s="489"/>
    </row>
    <row r="31" spans="1:14" s="46" customFormat="1" ht="14.25" customHeight="1" thickBot="1" x14ac:dyDescent="0.25">
      <c r="A31" s="766"/>
      <c r="B31" s="768"/>
      <c r="C31" s="768"/>
      <c r="D31" s="768"/>
      <c r="E31" s="768"/>
      <c r="F31" s="768"/>
      <c r="G31" s="487"/>
      <c r="H31" s="487"/>
      <c r="I31" s="523"/>
      <c r="J31" s="488"/>
      <c r="K31" s="488"/>
      <c r="L31" s="488"/>
      <c r="M31" s="488"/>
      <c r="N31" s="489"/>
    </row>
    <row r="32" spans="1:14" s="46" customFormat="1" ht="24.75" hidden="1" customHeight="1" thickBot="1" x14ac:dyDescent="0.25">
      <c r="A32" s="767"/>
      <c r="B32" s="769"/>
      <c r="C32" s="769"/>
      <c r="D32" s="769"/>
      <c r="E32" s="769"/>
      <c r="F32" s="769"/>
      <c r="G32" s="487"/>
      <c r="H32" s="487"/>
      <c r="I32" s="523"/>
      <c r="J32" s="488"/>
      <c r="K32" s="488"/>
      <c r="L32" s="488"/>
      <c r="M32" s="488"/>
      <c r="N32" s="489"/>
    </row>
    <row r="33" spans="1:14" s="543" customFormat="1" ht="24.75" customHeight="1" thickBot="1" x14ac:dyDescent="0.25">
      <c r="A33" s="771" t="s">
        <v>5950</v>
      </c>
      <c r="B33" s="772"/>
      <c r="C33" s="772"/>
      <c r="D33" s="772"/>
      <c r="E33" s="772"/>
      <c r="F33" s="772"/>
      <c r="G33" s="772"/>
      <c r="H33" s="772"/>
      <c r="I33" s="772"/>
      <c r="J33" s="772"/>
      <c r="K33" s="424">
        <f>SUM(K28:K32)</f>
        <v>0</v>
      </c>
      <c r="L33" s="424">
        <f>SUM(L28:L32)</f>
        <v>0</v>
      </c>
      <c r="M33" s="425"/>
      <c r="N33" s="426"/>
    </row>
    <row r="34" spans="1:14" s="46" customFormat="1" ht="57.75" thickTop="1" x14ac:dyDescent="0.2">
      <c r="A34" s="766">
        <v>5</v>
      </c>
      <c r="B34" s="768" t="str">
        <f>'PI. MP. Avance'!G31</f>
        <v>Fortalecimiento de los mecanismos y procesos de seguridad y protección al sector LGBTI del Valle del Cauca, Occidente.N/P, meta cumplida.</v>
      </c>
      <c r="C34" s="768" t="str">
        <f>VLOOKUP(MID(F34,1,11),MP,103,FALSE)</f>
        <v>10501 - VALLE DE COLORES</v>
      </c>
      <c r="D34" s="770" t="str">
        <f>VLOOKUP(MID(F34,1,11),MP,100,FALSE)</f>
        <v>MR1050101 - Implementar el 100% de las líneas de acción, con factores críticos, de la Política Pública departamental LGBTI (Ordenanza 339 de 2011) al 2019.</v>
      </c>
      <c r="E34" s="768" t="str">
        <f>VLOOKUP(MID(F34,1,11),MP,104,FALSE)</f>
        <v>1050103 - VIDA DIGNA A LA COMUNIDAD LGTBI, LIBRE DE VIOLENCIA Y DISCRIMINACION</v>
      </c>
      <c r="F34" s="768" t="str">
        <f>'PI. MP. Avance'!B31&amp;" - "&amp;'PI. MP. Avance'!C31</f>
        <v>MP105010301 -  Realizar   en los 42 entes territoriales, un programa de sensibilización y educación en el respeto y promoción de la diferencia y orientación sexual, en el período de gobierno</v>
      </c>
      <c r="G34" s="508" t="s">
        <v>5974</v>
      </c>
      <c r="H34" s="508" t="s">
        <v>6072</v>
      </c>
      <c r="I34" s="525"/>
      <c r="J34" s="525"/>
      <c r="K34" s="485"/>
      <c r="L34" s="509"/>
      <c r="M34" s="514"/>
      <c r="N34" s="486" t="s">
        <v>5966</v>
      </c>
    </row>
    <row r="35" spans="1:14" s="46" customFormat="1" ht="24.75" customHeight="1" x14ac:dyDescent="0.2">
      <c r="A35" s="766"/>
      <c r="B35" s="768"/>
      <c r="C35" s="768"/>
      <c r="D35" s="768"/>
      <c r="E35" s="768"/>
      <c r="F35" s="768"/>
      <c r="G35" s="484"/>
      <c r="H35" s="484"/>
      <c r="I35" s="513"/>
      <c r="J35" s="483"/>
      <c r="K35" s="483"/>
      <c r="L35" s="483"/>
      <c r="M35" s="483"/>
      <c r="N35" s="493"/>
    </row>
    <row r="36" spans="1:14" s="46" customFormat="1" ht="24.75" customHeight="1" x14ac:dyDescent="0.2">
      <c r="A36" s="766"/>
      <c r="B36" s="768"/>
      <c r="C36" s="768"/>
      <c r="D36" s="768"/>
      <c r="E36" s="768"/>
      <c r="F36" s="768"/>
      <c r="G36" s="487"/>
      <c r="H36" s="487"/>
      <c r="I36" s="526"/>
      <c r="J36" s="488"/>
      <c r="K36" s="488"/>
      <c r="L36" s="488"/>
      <c r="M36" s="488"/>
      <c r="N36" s="489"/>
    </row>
    <row r="37" spans="1:14" s="46" customFormat="1" ht="2.25" customHeight="1" thickBot="1" x14ac:dyDescent="0.25">
      <c r="A37" s="766"/>
      <c r="B37" s="768"/>
      <c r="C37" s="768"/>
      <c r="D37" s="768"/>
      <c r="E37" s="768"/>
      <c r="F37" s="768"/>
      <c r="G37" s="487"/>
      <c r="H37" s="487"/>
      <c r="I37" s="526"/>
      <c r="J37" s="488"/>
      <c r="K37" s="488"/>
      <c r="L37" s="488"/>
      <c r="M37" s="488"/>
      <c r="N37" s="489"/>
    </row>
    <row r="38" spans="1:14" s="46" customFormat="1" ht="24.75" hidden="1" customHeight="1" thickBot="1" x14ac:dyDescent="0.25">
      <c r="A38" s="767"/>
      <c r="B38" s="769"/>
      <c r="C38" s="769"/>
      <c r="D38" s="769"/>
      <c r="E38" s="769"/>
      <c r="F38" s="769"/>
      <c r="G38" s="487"/>
      <c r="H38" s="487"/>
      <c r="I38" s="526"/>
      <c r="J38" s="488"/>
      <c r="K38" s="488"/>
      <c r="L38" s="488"/>
      <c r="M38" s="488"/>
      <c r="N38" s="489"/>
    </row>
    <row r="39" spans="1:14" s="543" customFormat="1" ht="24.75" customHeight="1" thickBot="1" x14ac:dyDescent="0.25">
      <c r="A39" s="771" t="s">
        <v>5950</v>
      </c>
      <c r="B39" s="772"/>
      <c r="C39" s="772"/>
      <c r="D39" s="772"/>
      <c r="E39" s="772"/>
      <c r="F39" s="772"/>
      <c r="G39" s="772"/>
      <c r="H39" s="772"/>
      <c r="I39" s="772"/>
      <c r="J39" s="772"/>
      <c r="K39" s="424">
        <f>SUM(K34:K38)</f>
        <v>0</v>
      </c>
      <c r="L39" s="424">
        <f>SUM(L34:L38)</f>
        <v>0</v>
      </c>
      <c r="M39" s="425"/>
      <c r="N39" s="426"/>
    </row>
    <row r="40" spans="1:14" s="46" customFormat="1" ht="57.75" thickTop="1" x14ac:dyDescent="0.2">
      <c r="A40" s="766">
        <v>6</v>
      </c>
      <c r="B40" s="768" t="str">
        <f>'PI. MP. Avance'!G36</f>
        <v>Fortalecimiento de los mecanismos y procesos de seguridad y protección al sector LGBTI del Valle del Cauca, Occidente. N/P, meta cumplida.</v>
      </c>
      <c r="C40" s="768" t="str">
        <f>VLOOKUP(MID(F40,1,11),MP,103,FALSE)</f>
        <v>10501 - VALLE DE COLORES</v>
      </c>
      <c r="D40" s="770" t="str">
        <f>VLOOKUP(MID(F40,1,11),MP,100,FALSE)</f>
        <v>MR1050101 - Implementar el 100% de las líneas de acción, con factores críticos, de la Política Pública departamental LGBTI (Ordenanza 339 de 2011) al 2019.</v>
      </c>
      <c r="E40" s="768" t="str">
        <f>VLOOKUP(MID(F40,1,11),MP,104,FALSE)</f>
        <v>1050103 - VIDA DIGNA A LA COMUNIDAD LGTBI, LIBRE DE VIOLENCIA Y DISCRIMINACION</v>
      </c>
      <c r="F40" s="768" t="str">
        <f>'PI. MP. Avance'!B36&amp;" - "&amp;'PI. MP. Avance'!C36</f>
        <v>MP105010302 - Implementar un (1) ACUERDO de seguridad y protección a la comunidad  LGBTI, con acompañamiento de  las autoridades civiles y policiales, durante el periodo de gobierno.</v>
      </c>
      <c r="G40" s="508" t="s">
        <v>5976</v>
      </c>
      <c r="H40" s="508" t="s">
        <v>5977</v>
      </c>
      <c r="I40" s="591"/>
      <c r="J40" s="592"/>
      <c r="K40" s="495"/>
      <c r="L40" s="509"/>
      <c r="M40" s="514"/>
      <c r="N40" s="486" t="s">
        <v>5966</v>
      </c>
    </row>
    <row r="41" spans="1:14" s="46" customFormat="1" ht="24.75" customHeight="1" x14ac:dyDescent="0.2">
      <c r="A41" s="766"/>
      <c r="B41" s="768"/>
      <c r="C41" s="768"/>
      <c r="D41" s="768"/>
      <c r="E41" s="768"/>
      <c r="F41" s="768"/>
      <c r="G41" s="487"/>
      <c r="H41" s="487"/>
      <c r="I41" s="488"/>
      <c r="J41" s="488"/>
      <c r="K41" s="488"/>
      <c r="L41" s="488"/>
      <c r="M41" s="488"/>
      <c r="N41" s="489"/>
    </row>
    <row r="42" spans="1:14" s="46" customFormat="1" ht="24.75" customHeight="1" x14ac:dyDescent="0.2">
      <c r="A42" s="766"/>
      <c r="B42" s="768"/>
      <c r="C42" s="768"/>
      <c r="D42" s="768"/>
      <c r="E42" s="768"/>
      <c r="F42" s="768"/>
      <c r="G42" s="487"/>
      <c r="H42" s="487"/>
      <c r="I42" s="488"/>
      <c r="J42" s="488"/>
      <c r="K42" s="488"/>
      <c r="L42" s="488"/>
      <c r="M42" s="488"/>
      <c r="N42" s="489"/>
    </row>
    <row r="43" spans="1:14" s="46" customFormat="1" ht="5.25" customHeight="1" thickBot="1" x14ac:dyDescent="0.25">
      <c r="A43" s="766"/>
      <c r="B43" s="768"/>
      <c r="C43" s="768"/>
      <c r="D43" s="768"/>
      <c r="E43" s="768"/>
      <c r="F43" s="768"/>
      <c r="G43" s="487"/>
      <c r="H43" s="487"/>
      <c r="I43" s="488"/>
      <c r="J43" s="488"/>
      <c r="K43" s="488"/>
      <c r="L43" s="488"/>
      <c r="M43" s="488"/>
      <c r="N43" s="489"/>
    </row>
    <row r="44" spans="1:14" s="46" customFormat="1" ht="24.75" hidden="1" customHeight="1" thickBot="1" x14ac:dyDescent="0.25">
      <c r="A44" s="767"/>
      <c r="B44" s="769"/>
      <c r="C44" s="769"/>
      <c r="D44" s="769"/>
      <c r="E44" s="769"/>
      <c r="F44" s="769"/>
      <c r="G44" s="487"/>
      <c r="H44" s="487"/>
      <c r="I44" s="488"/>
      <c r="J44" s="488"/>
      <c r="K44" s="488"/>
      <c r="L44" s="488"/>
      <c r="M44" s="488"/>
      <c r="N44" s="489"/>
    </row>
    <row r="45" spans="1:14" s="543" customFormat="1" ht="24.75" customHeight="1" thickBot="1" x14ac:dyDescent="0.25">
      <c r="A45" s="771" t="s">
        <v>5950</v>
      </c>
      <c r="B45" s="772"/>
      <c r="C45" s="772"/>
      <c r="D45" s="772"/>
      <c r="E45" s="772"/>
      <c r="F45" s="772"/>
      <c r="G45" s="772"/>
      <c r="H45" s="772"/>
      <c r="I45" s="772"/>
      <c r="J45" s="772"/>
      <c r="K45" s="424">
        <f>SUM(K40:K44)</f>
        <v>0</v>
      </c>
      <c r="L45" s="424">
        <f>SUM(L40:L44)</f>
        <v>0</v>
      </c>
      <c r="M45" s="425"/>
      <c r="N45" s="426"/>
    </row>
    <row r="46" spans="1:14" s="46" customFormat="1" ht="57.75" thickTop="1" x14ac:dyDescent="0.2">
      <c r="A46" s="766">
        <v>7</v>
      </c>
      <c r="B46" s="768" t="str">
        <f>'PI. MP. Avance'!G41</f>
        <v xml:space="preserve">Apoyo a la promoción de espacios de inclusión social para las mujeres , Valle del Cauca, occidente. </v>
      </c>
      <c r="C46" s="768" t="str">
        <f>VLOOKUP(MID(F46,1,11),MP,103,FALSE)</f>
        <v>10502 - MUJER COMO MOTOR DEL DESARROLLO</v>
      </c>
      <c r="D46" s="770" t="str">
        <f>VLOOKUP(MID(F46,1,11),MP,100,FALSE)</f>
        <v>MR1050201 - Implementar el 100% de las líneas de acción, con factores críticos, de la Política pública de Equidad de Género para las Mujeres Vallecaucanas (ordenanza 317 del 2010), al 2019.</v>
      </c>
      <c r="E46" s="768" t="str">
        <f>VLOOKUP(MID(F46,1,11),MP,104,FALSE)</f>
        <v>1050201 - MUJERES LIBRES DE VIOLENCIA</v>
      </c>
      <c r="F46" s="768" t="str">
        <f>'PI. MP. Avance'!B41&amp;" - "&amp;'PI. MP. Avance'!C41</f>
        <v>MP105020101 - Acompañar a dos  Municipios en la Construcción y puesta en marcha de Dos (2) Hogares de Acogida para Mujeres víctimas de violencia, en el cuatrienio</v>
      </c>
      <c r="G46" s="508" t="s">
        <v>5978</v>
      </c>
      <c r="H46" s="508" t="s">
        <v>6130</v>
      </c>
      <c r="I46" s="593">
        <v>11</v>
      </c>
      <c r="J46" s="593">
        <v>11</v>
      </c>
      <c r="K46" s="495">
        <v>40000000</v>
      </c>
      <c r="L46" s="509"/>
      <c r="M46" s="595"/>
      <c r="N46" s="486" t="s">
        <v>5966</v>
      </c>
    </row>
    <row r="47" spans="1:14" s="46" customFormat="1" ht="43.5" customHeight="1" x14ac:dyDescent="0.2">
      <c r="A47" s="766"/>
      <c r="B47" s="768"/>
      <c r="C47" s="768"/>
      <c r="D47" s="768"/>
      <c r="E47" s="768"/>
      <c r="F47" s="768"/>
      <c r="G47" s="484" t="s">
        <v>6157</v>
      </c>
      <c r="H47" s="487" t="s">
        <v>6131</v>
      </c>
      <c r="I47" s="592">
        <v>3</v>
      </c>
      <c r="J47" s="592">
        <v>3</v>
      </c>
      <c r="K47" s="496">
        <v>11000000</v>
      </c>
      <c r="L47" s="509"/>
      <c r="M47" s="514"/>
      <c r="N47" s="486" t="s">
        <v>5966</v>
      </c>
    </row>
    <row r="48" spans="1:14" s="30" customFormat="1" ht="2.25" hidden="1" customHeight="1" thickBot="1" x14ac:dyDescent="0.25">
      <c r="A48" s="766"/>
      <c r="B48" s="768"/>
      <c r="C48" s="768"/>
      <c r="D48" s="768"/>
      <c r="E48" s="768"/>
      <c r="F48" s="768"/>
      <c r="G48" s="487"/>
      <c r="H48" s="487"/>
      <c r="I48" s="488"/>
      <c r="J48" s="488"/>
      <c r="K48" s="488"/>
      <c r="L48" s="488"/>
      <c r="M48" s="488"/>
      <c r="N48" s="489"/>
    </row>
    <row r="49" spans="1:14" s="30" customFormat="1" ht="85.5" customHeight="1" thickBot="1" x14ac:dyDescent="0.25">
      <c r="A49" s="767"/>
      <c r="B49" s="769"/>
      <c r="C49" s="769"/>
      <c r="D49" s="769"/>
      <c r="E49" s="769"/>
      <c r="F49" s="769"/>
      <c r="G49" s="487"/>
      <c r="H49" s="487" t="s">
        <v>6158</v>
      </c>
      <c r="I49" s="488"/>
      <c r="J49" s="488"/>
      <c r="K49" s="488"/>
      <c r="L49" s="488"/>
      <c r="M49" s="488"/>
      <c r="N49" s="489"/>
    </row>
    <row r="50" spans="1:14" s="543" customFormat="1" ht="24.75" customHeight="1" thickBot="1" x14ac:dyDescent="0.25">
      <c r="A50" s="771" t="s">
        <v>5950</v>
      </c>
      <c r="B50" s="772"/>
      <c r="C50" s="772"/>
      <c r="D50" s="772"/>
      <c r="E50" s="772"/>
      <c r="F50" s="772"/>
      <c r="G50" s="781"/>
      <c r="H50" s="781"/>
      <c r="I50" s="772"/>
      <c r="J50" s="772"/>
      <c r="K50" s="424">
        <f>SUM(K46:K49)</f>
        <v>51000000</v>
      </c>
      <c r="L50" s="424">
        <f>SUM(L46:L49)</f>
        <v>0</v>
      </c>
      <c r="M50" s="425"/>
      <c r="N50" s="426"/>
    </row>
    <row r="51" spans="1:14" s="30" customFormat="1" ht="87.75" customHeight="1" thickTop="1" x14ac:dyDescent="0.2">
      <c r="A51" s="766">
        <v>8</v>
      </c>
      <c r="B51" s="768" t="str">
        <f>'PI. MP. Avance'!G46</f>
        <v>Apoyo a la promoción de espacios de inclusión social para las mujeres , Valle del Cauca, occidente. (Actividades de mantenimiento y sostenibilidad de la herramienta)</v>
      </c>
      <c r="C51" s="768" t="str">
        <f>VLOOKUP(MID(F51,1,11),MP,103,FALSE)</f>
        <v>10502 - MUJER COMO MOTOR DEL DESARROLLO</v>
      </c>
      <c r="D51" s="770" t="str">
        <f>VLOOKUP(MID(F51,1,11),MP,100,FALSE)</f>
        <v>MR1050201 - Implementar el 100% de las líneas de acción, con factores críticos, de la Política pública de Equidad de Género para las Mujeres Vallecaucanas (ordenanza 317 del 2010), al 2019.</v>
      </c>
      <c r="E51" s="768" t="str">
        <f>VLOOKUP(MID(F51,1,11),MP,104,FALSE)</f>
        <v>1050201 - MUJERES LIBRES DE VIOLENCIA</v>
      </c>
      <c r="F51" s="768" t="str">
        <f>'PI. MP. Avance'!B46&amp;" - "&amp;'PI. MP. Avance'!C46</f>
        <v>MP105020102 - Implementar una (1) herramienta tecnológica, que permita fortalecer las instancias de erradicación de violencia contra la mujer y la población LGTBI, en el cuatrienio.</v>
      </c>
      <c r="G51" s="621" t="s">
        <v>6132</v>
      </c>
      <c r="H51" s="622" t="s">
        <v>6133</v>
      </c>
      <c r="I51" s="592">
        <v>12</v>
      </c>
      <c r="J51" s="592">
        <v>12</v>
      </c>
      <c r="K51" s="495">
        <v>101000000</v>
      </c>
      <c r="L51" s="509"/>
      <c r="M51" s="595"/>
      <c r="N51" s="486" t="s">
        <v>5966</v>
      </c>
    </row>
    <row r="52" spans="1:14" s="30" customFormat="1" ht="33.75" customHeight="1" x14ac:dyDescent="0.2">
      <c r="A52" s="766"/>
      <c r="B52" s="768"/>
      <c r="C52" s="768"/>
      <c r="D52" s="768"/>
      <c r="E52" s="768"/>
      <c r="F52" s="768"/>
      <c r="G52" s="487"/>
      <c r="H52" s="487"/>
      <c r="I52" s="592"/>
      <c r="J52" s="594"/>
      <c r="K52" s="496"/>
      <c r="L52" s="512"/>
      <c r="M52" s="514"/>
      <c r="N52" s="486" t="s">
        <v>5966</v>
      </c>
    </row>
    <row r="53" spans="1:14" s="30" customFormat="1" ht="1.5" customHeight="1" thickBot="1" x14ac:dyDescent="0.25">
      <c r="A53" s="766"/>
      <c r="B53" s="768"/>
      <c r="C53" s="768"/>
      <c r="D53" s="768"/>
      <c r="E53" s="768"/>
      <c r="F53" s="768"/>
      <c r="G53" s="487"/>
      <c r="H53" s="487"/>
      <c r="I53" s="488"/>
      <c r="J53" s="488"/>
      <c r="K53" s="488"/>
      <c r="L53" s="488"/>
      <c r="M53" s="488"/>
      <c r="N53" s="489"/>
    </row>
    <row r="54" spans="1:14" s="30" customFormat="1" ht="24.75" hidden="1" customHeight="1" thickBot="1" x14ac:dyDescent="0.25">
      <c r="A54" s="767"/>
      <c r="B54" s="769"/>
      <c r="C54" s="769"/>
      <c r="D54" s="769"/>
      <c r="E54" s="769"/>
      <c r="F54" s="769"/>
      <c r="G54" s="487"/>
      <c r="H54" s="487"/>
      <c r="I54" s="488"/>
      <c r="J54" s="488"/>
      <c r="K54" s="488"/>
      <c r="L54" s="488"/>
      <c r="M54" s="488"/>
      <c r="N54" s="489"/>
    </row>
    <row r="55" spans="1:14" s="543" customFormat="1" ht="24.75" customHeight="1" thickBot="1" x14ac:dyDescent="0.25">
      <c r="A55" s="771" t="s">
        <v>5950</v>
      </c>
      <c r="B55" s="772"/>
      <c r="C55" s="772"/>
      <c r="D55" s="772"/>
      <c r="E55" s="772"/>
      <c r="F55" s="772"/>
      <c r="G55" s="772"/>
      <c r="H55" s="772"/>
      <c r="I55" s="772"/>
      <c r="J55" s="772"/>
      <c r="K55" s="424">
        <f>SUM(K51:K54)</f>
        <v>101000000</v>
      </c>
      <c r="L55" s="424">
        <f>SUM(L51:L54)</f>
        <v>0</v>
      </c>
      <c r="M55" s="425"/>
      <c r="N55" s="426"/>
    </row>
    <row r="56" spans="1:14" s="30" customFormat="1" ht="57.75" thickTop="1" x14ac:dyDescent="0.2">
      <c r="A56" s="766">
        <v>9</v>
      </c>
      <c r="B56" s="768" t="str">
        <f>'PI. MP. Avance'!G51</f>
        <v>Apoyo a la promoción de espacios de inclusión social para las mujeres , Valle del Cauca, occidente. N/P, Meta cumplida</v>
      </c>
      <c r="C56" s="768" t="str">
        <f>VLOOKUP(MID(F56,1,11),MP,103,FALSE)</f>
        <v>10502 - MUJER COMO MOTOR DEL DESARROLLO</v>
      </c>
      <c r="D56" s="770" t="str">
        <f>VLOOKUP(MID(F56,1,11),MP,100,FALSE)</f>
        <v>MR1050201 - Implementar el 100% de las líneas de acción, con factores críticos, de la Política pública de Equidad de Género para las Mujeres Vallecaucanas (ordenanza 317 del 2010), al 2019.</v>
      </c>
      <c r="E56" s="768" t="str">
        <f>VLOOKUP(MID(F56,1,11),MP,104,FALSE)</f>
        <v>1050201 - MUJERES LIBRES DE VIOLENCIA</v>
      </c>
      <c r="F56" s="768" t="str">
        <f>'PI. MP. Avance'!B51&amp;" - "&amp;'PI. MP. Avance'!C51</f>
        <v>MP105020103 - Fortalecer en los 42 municipios, las Comisarías de Familia y Casa de Justicia del Departamento, en las rutas de atención a mujeres víctimas de violencia, en el período de gobierno.</v>
      </c>
      <c r="G56" s="508" t="s">
        <v>5982</v>
      </c>
      <c r="H56" s="508"/>
      <c r="I56" s="525"/>
      <c r="J56" s="513"/>
      <c r="K56" s="509"/>
      <c r="L56" s="509"/>
      <c r="M56" s="514"/>
      <c r="N56" s="486" t="s">
        <v>5966</v>
      </c>
    </row>
    <row r="57" spans="1:14" s="30" customFormat="1" ht="24.75" customHeight="1" x14ac:dyDescent="0.2">
      <c r="A57" s="766"/>
      <c r="B57" s="768"/>
      <c r="C57" s="768"/>
      <c r="D57" s="768"/>
      <c r="E57" s="768"/>
      <c r="F57" s="768"/>
      <c r="G57" s="487"/>
      <c r="H57" s="498"/>
      <c r="I57" s="526"/>
      <c r="J57" s="488"/>
      <c r="K57" s="488"/>
      <c r="L57" s="488"/>
      <c r="M57" s="488"/>
      <c r="N57" s="489"/>
    </row>
    <row r="58" spans="1:14" s="30" customFormat="1" ht="24.75" customHeight="1" thickBot="1" x14ac:dyDescent="0.25">
      <c r="A58" s="766"/>
      <c r="B58" s="768"/>
      <c r="C58" s="768"/>
      <c r="D58" s="768"/>
      <c r="E58" s="768"/>
      <c r="F58" s="768"/>
      <c r="G58" s="487"/>
      <c r="H58" s="487"/>
      <c r="I58" s="526"/>
      <c r="J58" s="488"/>
      <c r="K58" s="488"/>
      <c r="L58" s="488"/>
      <c r="M58" s="488"/>
      <c r="N58" s="489"/>
    </row>
    <row r="59" spans="1:14" s="30" customFormat="1" ht="24.75" hidden="1" customHeight="1" thickBot="1" x14ac:dyDescent="0.25">
      <c r="A59" s="767"/>
      <c r="B59" s="769"/>
      <c r="C59" s="769"/>
      <c r="D59" s="769"/>
      <c r="E59" s="769"/>
      <c r="F59" s="769"/>
      <c r="G59" s="487"/>
      <c r="H59" s="487"/>
      <c r="I59" s="526"/>
      <c r="J59" s="488"/>
      <c r="K59" s="488"/>
      <c r="L59" s="488"/>
      <c r="M59" s="488"/>
      <c r="N59" s="489"/>
    </row>
    <row r="60" spans="1:14" s="543" customFormat="1" ht="24.75" customHeight="1" thickBot="1" x14ac:dyDescent="0.25">
      <c r="A60" s="771" t="s">
        <v>5950</v>
      </c>
      <c r="B60" s="772"/>
      <c r="C60" s="772"/>
      <c r="D60" s="772"/>
      <c r="E60" s="772"/>
      <c r="F60" s="772"/>
      <c r="G60" s="772"/>
      <c r="H60" s="772"/>
      <c r="I60" s="772"/>
      <c r="J60" s="772"/>
      <c r="K60" s="424">
        <f>SUM(K56:K59)</f>
        <v>0</v>
      </c>
      <c r="L60" s="424">
        <f>SUM(L56:L59)</f>
        <v>0</v>
      </c>
      <c r="M60" s="425"/>
      <c r="N60" s="426"/>
    </row>
    <row r="61" spans="1:14" s="30" customFormat="1" ht="86.25" thickTop="1" x14ac:dyDescent="0.2">
      <c r="A61" s="766">
        <v>10</v>
      </c>
      <c r="B61" s="768" t="str">
        <f>'PI. MP. Avance'!G56</f>
        <v>Apoyo a la promoción de espacios de inclusión social para las mujeres , Valle del Cauca, occidente. (Actividades de mantenimiento y sostenibilidad del acuerdo)</v>
      </c>
      <c r="C61" s="768" t="str">
        <f>VLOOKUP(MID(F61,1,11),MP,103,FALSE)</f>
        <v>10502 - MUJER COMO MOTOR DEL DESARROLLO</v>
      </c>
      <c r="D61" s="770" t="str">
        <f>VLOOKUP(MID(F61,1,11),MP,100,FALSE)</f>
        <v>MR1050201 - Implementar el 100% de las líneas de acción, con factores críticos, de la Política pública de Equidad de Género para las Mujeres Vallecaucanas (ordenanza 317 del 2010), al 2019.</v>
      </c>
      <c r="E61" s="768" t="str">
        <f>VLOOKUP(MID(F61,1,11),MP,104,FALSE)</f>
        <v>1050201 - MUJERES LIBRES DE VIOLENCIA</v>
      </c>
      <c r="F61" s="768" t="str">
        <f>'PI. MP. Avance'!B56&amp;" - "&amp;'PI. MP. Avance'!C56</f>
        <v>MP105020104 - Implementar un (1) acuerdo con empresarios del sector privado del Departamentopara aplicar el incentivo por vinculación laboral de mujeres víctimas de violencia (Ley 1257 de 2008), en el cuatrienio</v>
      </c>
      <c r="G61" s="508" t="s">
        <v>6135</v>
      </c>
      <c r="H61" s="508" t="s">
        <v>6134</v>
      </c>
      <c r="I61" s="592">
        <v>6</v>
      </c>
      <c r="J61" s="592">
        <v>6</v>
      </c>
      <c r="K61" s="495">
        <v>40000000</v>
      </c>
      <c r="L61" s="509"/>
      <c r="M61" s="595"/>
      <c r="N61" s="486" t="s">
        <v>5966</v>
      </c>
    </row>
    <row r="62" spans="1:14" s="30" customFormat="1" ht="33.75" customHeight="1" thickBot="1" x14ac:dyDescent="0.25">
      <c r="A62" s="766"/>
      <c r="B62" s="768"/>
      <c r="C62" s="768"/>
      <c r="D62" s="768"/>
      <c r="E62" s="768"/>
      <c r="F62" s="768"/>
      <c r="G62" s="487"/>
      <c r="H62" s="487"/>
      <c r="I62" s="488"/>
      <c r="J62" s="488"/>
      <c r="K62" s="488"/>
      <c r="L62" s="488"/>
      <c r="M62" s="488"/>
      <c r="N62" s="489"/>
    </row>
    <row r="63" spans="1:14" s="30" customFormat="1" ht="24.75" hidden="1" customHeight="1" thickBot="1" x14ac:dyDescent="0.25">
      <c r="A63" s="767"/>
      <c r="B63" s="769"/>
      <c r="C63" s="769"/>
      <c r="D63" s="769"/>
      <c r="E63" s="769"/>
      <c r="F63" s="769"/>
      <c r="G63" s="487"/>
      <c r="H63" s="487"/>
      <c r="I63" s="488"/>
      <c r="J63" s="488"/>
      <c r="K63" s="488"/>
      <c r="L63" s="488"/>
      <c r="M63" s="488"/>
      <c r="N63" s="489"/>
    </row>
    <row r="64" spans="1:14" s="543" customFormat="1" ht="24.75" customHeight="1" thickBot="1" x14ac:dyDescent="0.25">
      <c r="A64" s="771" t="s">
        <v>5950</v>
      </c>
      <c r="B64" s="772"/>
      <c r="C64" s="772"/>
      <c r="D64" s="772"/>
      <c r="E64" s="772"/>
      <c r="F64" s="772"/>
      <c r="G64" s="772"/>
      <c r="H64" s="772"/>
      <c r="I64" s="772"/>
      <c r="J64" s="772"/>
      <c r="K64" s="424">
        <f>SUM(K61:K63)</f>
        <v>40000000</v>
      </c>
      <c r="L64" s="424">
        <f>SUM(L61:L63)</f>
        <v>0</v>
      </c>
      <c r="M64" s="425"/>
      <c r="N64" s="426"/>
    </row>
    <row r="65" spans="1:14" s="30" customFormat="1" ht="43.5" thickTop="1" x14ac:dyDescent="0.2">
      <c r="A65" s="766">
        <v>11</v>
      </c>
      <c r="B65" s="768" t="str">
        <f>'PI. MP. Avance'!G61</f>
        <v>Apoyo al empoderamiento económico de la mujer rural del Valle del Cauca, Valle del Cauca, occidente.</v>
      </c>
      <c r="C65" s="768" t="str">
        <f>VLOOKUP(MID(F65,1,11),MP,103,FALSE)</f>
        <v>10502 - MUJER COMO MOTOR DEL DESARROLLO</v>
      </c>
      <c r="D65" s="770" t="str">
        <f>VLOOKUP(MID(F65,1,11),MP,100,FALSE)</f>
        <v>MR1050201 - Implementar el 100% de las líneas de acción, con factores críticos, de la Política pública de Equidad de Género para las Mujeres Vallecaucanas (ordenanza 317 del 2010), al 2019.</v>
      </c>
      <c r="E65" s="768" t="str">
        <f>VLOOKUP(MID(F65,1,11),MP,104,FALSE)</f>
        <v>1050202 - EMPODERAMIENTO DE LA MUJER RURAL</v>
      </c>
      <c r="F65" s="768" t="str">
        <f>'PI. MP. Avance'!B61&amp;" - "&amp;'PI. MP. Avance'!C61</f>
        <v>MP105020201 - Empoderar con inclusión ecomómica  a 210 mujeres rurales de los 42 municipios,  con enfoques: diferencial, de género,  étnico y territorial , durante el periodo de gobierno</v>
      </c>
      <c r="G65" s="508" t="s">
        <v>5986</v>
      </c>
      <c r="H65" s="508" t="s">
        <v>6136</v>
      </c>
      <c r="I65" s="525">
        <v>10</v>
      </c>
      <c r="J65" s="525">
        <v>10</v>
      </c>
      <c r="K65" s="495">
        <v>209100000</v>
      </c>
      <c r="L65" s="509"/>
      <c r="M65" s="514"/>
      <c r="N65" s="486" t="s">
        <v>5966</v>
      </c>
    </row>
    <row r="66" spans="1:14" s="30" customFormat="1" ht="35.25" customHeight="1" x14ac:dyDescent="0.2">
      <c r="A66" s="766"/>
      <c r="B66" s="768"/>
      <c r="C66" s="768"/>
      <c r="D66" s="768"/>
      <c r="E66" s="768"/>
      <c r="F66" s="768"/>
      <c r="G66" s="487"/>
      <c r="H66" s="487" t="s">
        <v>6137</v>
      </c>
      <c r="I66" s="526">
        <v>6</v>
      </c>
      <c r="J66" s="488">
        <v>6</v>
      </c>
      <c r="K66" s="512">
        <v>14400000</v>
      </c>
      <c r="L66" s="488"/>
      <c r="M66" s="488"/>
      <c r="N66" s="489"/>
    </row>
    <row r="67" spans="1:14" s="30" customFormat="1" ht="24.75" customHeight="1" x14ac:dyDescent="0.2">
      <c r="A67" s="766"/>
      <c r="B67" s="768"/>
      <c r="C67" s="768"/>
      <c r="D67" s="768"/>
      <c r="E67" s="768"/>
      <c r="F67" s="768"/>
      <c r="G67" s="487"/>
      <c r="H67" s="487"/>
      <c r="I67" s="526"/>
      <c r="J67" s="488"/>
      <c r="K67" s="488"/>
      <c r="L67" s="488"/>
      <c r="M67" s="488"/>
      <c r="N67" s="489"/>
    </row>
    <row r="68" spans="1:14" s="30" customFormat="1" ht="15.75" customHeight="1" thickBot="1" x14ac:dyDescent="0.25">
      <c r="A68" s="767"/>
      <c r="B68" s="769"/>
      <c r="C68" s="769"/>
      <c r="D68" s="769"/>
      <c r="E68" s="769"/>
      <c r="F68" s="769"/>
      <c r="G68" s="487"/>
      <c r="H68" s="487"/>
      <c r="I68" s="526"/>
      <c r="J68" s="488"/>
      <c r="K68" s="488"/>
      <c r="L68" s="488"/>
      <c r="M68" s="488"/>
      <c r="N68" s="489"/>
    </row>
    <row r="69" spans="1:14" s="543" customFormat="1" ht="24.75" customHeight="1" thickBot="1" x14ac:dyDescent="0.25">
      <c r="A69" s="771" t="s">
        <v>5950</v>
      </c>
      <c r="B69" s="772"/>
      <c r="C69" s="772"/>
      <c r="D69" s="772"/>
      <c r="E69" s="772"/>
      <c r="F69" s="772"/>
      <c r="G69" s="772"/>
      <c r="H69" s="772"/>
      <c r="I69" s="772"/>
      <c r="J69" s="772"/>
      <c r="K69" s="424">
        <f>SUM(K65:K68)</f>
        <v>223500000</v>
      </c>
      <c r="L69" s="424">
        <f>SUM(L65:L68)</f>
        <v>0</v>
      </c>
      <c r="M69" s="425"/>
      <c r="N69" s="426"/>
    </row>
    <row r="70" spans="1:14" s="30" customFormat="1" ht="57.75" thickTop="1" x14ac:dyDescent="0.2">
      <c r="A70" s="766">
        <v>12</v>
      </c>
      <c r="B70" s="768" t="str">
        <f>'PI. MP. Avance'!G66</f>
        <v>Apoyo al empoderamiento económico de la mujer rural del Valle del Cauca, Valle del Cauca, occidente.</v>
      </c>
      <c r="C70" s="768" t="str">
        <f>VLOOKUP(MID(F70,1,11),MP,103,FALSE)</f>
        <v>10502 - MUJER COMO MOTOR DEL DESARROLLO</v>
      </c>
      <c r="D70" s="770" t="str">
        <f>VLOOKUP(MID(F70,1,11),MP,100,FALSE)</f>
        <v>MR1050201 - Implementar el 100% de las líneas de acción, con factores críticos, de la Política pública de Equidad de Género para las Mujeres Vallecaucanas (ordenanza 317 del 2010), al 2019.</v>
      </c>
      <c r="E70" s="768" t="str">
        <f>VLOOKUP(MID(F70,1,11),MP,104,FALSE)</f>
        <v>1050202 - EMPODERAMIENTO DE LA MUJER RURAL</v>
      </c>
      <c r="F70" s="768" t="str">
        <f>'PI. MP. Avance'!B66&amp;" - "&amp;'PI. MP. Avance'!C66</f>
        <v>MP105020202 - Desarrollar un programa de formación  en derechos a las mujeres rurales de todo el departamento, con enfoques: diferencial, de género, étnico y territorial , durante el cuatrienio.</v>
      </c>
      <c r="G70" s="595" t="s">
        <v>5988</v>
      </c>
      <c r="H70" s="508" t="s">
        <v>6053</v>
      </c>
      <c r="I70" s="525">
        <v>6</v>
      </c>
      <c r="J70" s="525">
        <v>6</v>
      </c>
      <c r="K70" s="495">
        <v>26000000</v>
      </c>
      <c r="L70" s="509"/>
      <c r="M70" s="595"/>
      <c r="N70" s="486" t="s">
        <v>5966</v>
      </c>
    </row>
    <row r="71" spans="1:14" s="30" customFormat="1" ht="66.75" customHeight="1" x14ac:dyDescent="0.2">
      <c r="A71" s="766"/>
      <c r="B71" s="768"/>
      <c r="C71" s="768"/>
      <c r="D71" s="768"/>
      <c r="E71" s="768"/>
      <c r="F71" s="768"/>
      <c r="G71" s="487"/>
      <c r="H71" s="487"/>
      <c r="I71" s="525"/>
      <c r="J71" s="596"/>
      <c r="K71" s="496"/>
      <c r="L71" s="512"/>
      <c r="M71" s="514"/>
      <c r="N71" s="486" t="s">
        <v>5966</v>
      </c>
    </row>
    <row r="72" spans="1:14" s="30" customFormat="1" ht="1.5" customHeight="1" thickBot="1" x14ac:dyDescent="0.25">
      <c r="A72" s="766"/>
      <c r="B72" s="768"/>
      <c r="C72" s="768"/>
      <c r="D72" s="768"/>
      <c r="E72" s="768"/>
      <c r="F72" s="768"/>
      <c r="G72" s="487"/>
      <c r="H72" s="487"/>
      <c r="I72" s="526"/>
      <c r="J72" s="488"/>
      <c r="K72" s="488"/>
      <c r="L72" s="488"/>
      <c r="M72" s="488"/>
      <c r="N72" s="489"/>
    </row>
    <row r="73" spans="1:14" s="30" customFormat="1" ht="24.75" hidden="1" customHeight="1" thickBot="1" x14ac:dyDescent="0.25">
      <c r="A73" s="767"/>
      <c r="B73" s="769"/>
      <c r="C73" s="769"/>
      <c r="D73" s="769"/>
      <c r="E73" s="769"/>
      <c r="F73" s="769"/>
      <c r="G73" s="487"/>
      <c r="H73" s="487"/>
      <c r="I73" s="526"/>
      <c r="J73" s="488"/>
      <c r="K73" s="488"/>
      <c r="L73" s="488"/>
      <c r="M73" s="488"/>
      <c r="N73" s="489"/>
    </row>
    <row r="74" spans="1:14" s="543" customFormat="1" ht="24.75" customHeight="1" thickBot="1" x14ac:dyDescent="0.25">
      <c r="A74" s="771" t="s">
        <v>5950</v>
      </c>
      <c r="B74" s="772"/>
      <c r="C74" s="772"/>
      <c r="D74" s="772"/>
      <c r="E74" s="772"/>
      <c r="F74" s="772"/>
      <c r="G74" s="772"/>
      <c r="H74" s="772"/>
      <c r="I74" s="772"/>
      <c r="J74" s="772"/>
      <c r="K74" s="424">
        <f>SUM(K70:K73)</f>
        <v>26000000</v>
      </c>
      <c r="L74" s="424">
        <f>SUM(L70:L73)</f>
        <v>0</v>
      </c>
      <c r="M74" s="425"/>
      <c r="N74" s="426"/>
    </row>
    <row r="75" spans="1:14" s="30" customFormat="1" ht="72" thickTop="1" x14ac:dyDescent="0.2">
      <c r="A75" s="766">
        <v>13</v>
      </c>
      <c r="B75" s="768" t="str">
        <f>'PI. MP. Avance'!G71</f>
        <v xml:space="preserve">Divulgación de los derechos de la mujeres , Valle del Cauca, occidente. </v>
      </c>
      <c r="C75" s="768" t="str">
        <f>VLOOKUP(MID(F75,1,11),MP,103,FALSE)</f>
        <v>10502 - MUJER COMO MOTOR DEL DESARROLLO</v>
      </c>
      <c r="D75" s="770" t="str">
        <f>VLOOKUP(MID(F75,1,11),MP,100,FALSE)</f>
        <v>MR1050201 - Implementar el 100% de las líneas de acción, con factores críticos, de la Política pública de Equidad de Género para las Mujeres Vallecaucanas (ordenanza 317 del 2010), al 2019.</v>
      </c>
      <c r="E75" s="768" t="str">
        <f>VLOOKUP(MID(F75,1,11),MP,104,FALSE)</f>
        <v>1050203 -  IGUALDAD DE GÉNERO</v>
      </c>
      <c r="F75" s="768" t="str">
        <f>'PI. MP. Avance'!B71&amp;" - "&amp;'PI. MP. Avance'!C71</f>
        <v>MP105020301 - Socializar en el 100% de los Municipios del Departamento la Política Pública de Mujer y la Normatividad que protege sus derechos , en el periodo de Gobierno.</v>
      </c>
      <c r="G75" s="595" t="s">
        <v>6138</v>
      </c>
      <c r="H75" s="595" t="s">
        <v>6153</v>
      </c>
      <c r="I75" s="525">
        <v>6</v>
      </c>
      <c r="J75" s="513">
        <v>6</v>
      </c>
      <c r="K75" s="495">
        <v>35000000</v>
      </c>
      <c r="L75" s="509"/>
      <c r="M75" s="514"/>
      <c r="N75" s="486" t="s">
        <v>5966</v>
      </c>
    </row>
    <row r="76" spans="1:14" s="30" customFormat="1" ht="84" customHeight="1" thickBot="1" x14ac:dyDescent="0.25">
      <c r="A76" s="766"/>
      <c r="B76" s="768"/>
      <c r="C76" s="768"/>
      <c r="D76" s="768"/>
      <c r="E76" s="768"/>
      <c r="F76" s="768"/>
      <c r="G76" s="487"/>
      <c r="H76" s="487" t="s">
        <v>6139</v>
      </c>
      <c r="I76" s="526">
        <v>6</v>
      </c>
      <c r="J76" s="488">
        <v>6</v>
      </c>
      <c r="K76" s="512">
        <v>100000000</v>
      </c>
      <c r="L76" s="512"/>
      <c r="M76" s="585"/>
      <c r="N76" s="486" t="s">
        <v>5966</v>
      </c>
    </row>
    <row r="77" spans="1:14" s="543" customFormat="1" ht="24.75" customHeight="1" thickBot="1" x14ac:dyDescent="0.25">
      <c r="A77" s="771" t="s">
        <v>5950</v>
      </c>
      <c r="B77" s="772"/>
      <c r="C77" s="772"/>
      <c r="D77" s="772"/>
      <c r="E77" s="772"/>
      <c r="F77" s="772"/>
      <c r="G77" s="772"/>
      <c r="H77" s="772"/>
      <c r="I77" s="772"/>
      <c r="J77" s="772"/>
      <c r="K77" s="424">
        <f>SUM(K75:K76)</f>
        <v>135000000</v>
      </c>
      <c r="L77" s="424">
        <f>SUM(L75:L76)</f>
        <v>0</v>
      </c>
      <c r="M77" s="425"/>
      <c r="N77" s="426"/>
    </row>
    <row r="78" spans="1:14" s="30" customFormat="1" ht="43.5" thickTop="1" x14ac:dyDescent="0.2">
      <c r="A78" s="766">
        <v>14</v>
      </c>
      <c r="B78" s="768" t="str">
        <f>'PI. MP. Avance'!G76</f>
        <v xml:space="preserve">Divulgación de los derechos de la mujeres , Valle del Cauca, occidente. </v>
      </c>
      <c r="C78" s="768" t="str">
        <f>VLOOKUP(MID(F78,1,11),MP,103,FALSE)</f>
        <v>10502 - MUJER COMO MOTOR DEL DESARROLLO</v>
      </c>
      <c r="D78" s="770" t="str">
        <f>VLOOKUP(MID(F78,1,11),MP,100,FALSE)</f>
        <v>MR1050201 - Implementar el 100% de las líneas de acción, con factores críticos, de la Política pública de Equidad de Género para las Mujeres Vallecaucanas (ordenanza 317 del 2010), al 2019.</v>
      </c>
      <c r="E78" s="768" t="str">
        <f>VLOOKUP(MID(F78,1,11),MP,104,FALSE)</f>
        <v>1050203 -  IGUALDAD DE GÉNERO</v>
      </c>
      <c r="F78" s="768" t="str">
        <f>'PI. MP. Avance'!B76&amp;" - "&amp;'PI. MP. Avance'!C76</f>
        <v>MP105020302 - Realizar anualmente un evento de reconocimiento y exhaltación a la labor de la Mujer Vallecaucana.  (Galardon a la Mujer Vallecaucana) ,durante el periodo de gobierno.</v>
      </c>
      <c r="G78" s="595" t="s">
        <v>5993</v>
      </c>
      <c r="H78" s="508" t="s">
        <v>6140</v>
      </c>
      <c r="I78" s="525">
        <v>3</v>
      </c>
      <c r="J78" s="513">
        <v>3</v>
      </c>
      <c r="K78" s="495">
        <v>90000000</v>
      </c>
      <c r="L78" s="509"/>
      <c r="M78" s="514"/>
      <c r="N78" s="486" t="s">
        <v>5966</v>
      </c>
    </row>
    <row r="79" spans="1:14" s="30" customFormat="1" ht="69" customHeight="1" thickBot="1" x14ac:dyDescent="0.25">
      <c r="A79" s="766"/>
      <c r="B79" s="768"/>
      <c r="C79" s="768"/>
      <c r="D79" s="768"/>
      <c r="E79" s="768"/>
      <c r="F79" s="768"/>
      <c r="G79" s="487"/>
      <c r="H79" s="487"/>
      <c r="I79" s="526"/>
      <c r="J79" s="488"/>
      <c r="K79" s="488"/>
      <c r="L79" s="512"/>
      <c r="M79" s="488"/>
      <c r="N79" s="486"/>
    </row>
    <row r="80" spans="1:14" s="30" customFormat="1" ht="3.75" hidden="1" customHeight="1" thickBot="1" x14ac:dyDescent="0.25">
      <c r="A80" s="766"/>
      <c r="B80" s="768"/>
      <c r="C80" s="768"/>
      <c r="D80" s="768"/>
      <c r="E80" s="768"/>
      <c r="F80" s="768"/>
      <c r="G80" s="487"/>
      <c r="H80" s="487"/>
      <c r="I80" s="526"/>
      <c r="J80" s="488"/>
      <c r="K80" s="488"/>
      <c r="L80" s="488"/>
      <c r="M80" s="488"/>
      <c r="N80" s="489"/>
    </row>
    <row r="81" spans="1:14" s="543" customFormat="1" ht="24.75" customHeight="1" thickBot="1" x14ac:dyDescent="0.25">
      <c r="A81" s="771" t="s">
        <v>5950</v>
      </c>
      <c r="B81" s="772"/>
      <c r="C81" s="772"/>
      <c r="D81" s="772"/>
      <c r="E81" s="772"/>
      <c r="F81" s="772"/>
      <c r="G81" s="772"/>
      <c r="H81" s="772"/>
      <c r="I81" s="772"/>
      <c r="J81" s="772"/>
      <c r="K81" s="424">
        <f>SUM(K78:K80)</f>
        <v>90000000</v>
      </c>
      <c r="L81" s="424">
        <f>SUM(L78:L80)</f>
        <v>0</v>
      </c>
      <c r="M81" s="425"/>
      <c r="N81" s="426"/>
    </row>
    <row r="82" spans="1:14" s="30" customFormat="1" ht="95.25" customHeight="1" thickTop="1" x14ac:dyDescent="0.2">
      <c r="A82" s="766">
        <v>15</v>
      </c>
      <c r="B82" s="768" t="str">
        <f>'PI. MP. Avance'!G81</f>
        <v xml:space="preserve">Divulgación de los derechos de la mujeres , Valle del Cauca, occidente. </v>
      </c>
      <c r="C82" s="768" t="str">
        <f>VLOOKUP(MID(F82,1,11),MP,103,FALSE)</f>
        <v>10502 - MUJER COMO MOTOR DEL DESARROLLO</v>
      </c>
      <c r="D82" s="770" t="str">
        <f>VLOOKUP(MID(F82,1,11),MP,100,FALSE)</f>
        <v>MR1050201 - Implementar el 100% de las líneas de acción, con factores críticos, de la Política pública de Equidad de Género para las Mujeres Vallecaucanas (ordenanza 317 del 2010), al 2019.</v>
      </c>
      <c r="E82" s="768" t="str">
        <f>VLOOKUP(MID(F82,1,11),MP,104,FALSE)</f>
        <v>1050203 -  IGUALDAD DE GÉNERO</v>
      </c>
      <c r="F82" s="768" t="str">
        <f>'PI. MP. Avance'!B81&amp;" - "&amp;'PI. MP. Avance'!C81</f>
        <v>MP105020303 - Realizar cuatro (4) Encuentros departamentales de saberes e intercambio de experiencias exitosas, que fomenten el liderazgo y la participación efectiva para la incidencia política de las mujeres en espacios de decisión, durante el periodo de Gobierno</v>
      </c>
      <c r="G82" s="595" t="s">
        <v>5995</v>
      </c>
      <c r="H82" s="595" t="s">
        <v>6141</v>
      </c>
      <c r="I82" s="525">
        <v>3</v>
      </c>
      <c r="J82" s="513">
        <v>3</v>
      </c>
      <c r="K82" s="495">
        <v>70000000</v>
      </c>
      <c r="L82" s="509"/>
      <c r="M82" s="514"/>
      <c r="N82" s="486" t="s">
        <v>5966</v>
      </c>
    </row>
    <row r="83" spans="1:14" s="30" customFormat="1" ht="24.75" customHeight="1" x14ac:dyDescent="0.2">
      <c r="A83" s="766"/>
      <c r="B83" s="768"/>
      <c r="C83" s="768"/>
      <c r="D83" s="768"/>
      <c r="E83" s="768"/>
      <c r="F83" s="768"/>
      <c r="G83" s="487"/>
      <c r="H83" s="487"/>
      <c r="I83" s="526"/>
      <c r="J83" s="488"/>
      <c r="K83" s="488"/>
      <c r="L83" s="488"/>
      <c r="M83" s="488"/>
      <c r="N83" s="489"/>
    </row>
    <row r="84" spans="1:14" s="30" customFormat="1" ht="1.5" customHeight="1" thickBot="1" x14ac:dyDescent="0.25">
      <c r="A84" s="766"/>
      <c r="B84" s="768"/>
      <c r="C84" s="768"/>
      <c r="D84" s="768"/>
      <c r="E84" s="768"/>
      <c r="F84" s="768"/>
      <c r="G84" s="487"/>
      <c r="H84" s="487"/>
      <c r="I84" s="526"/>
      <c r="J84" s="488"/>
      <c r="K84" s="488"/>
      <c r="L84" s="488"/>
      <c r="M84" s="488"/>
      <c r="N84" s="489"/>
    </row>
    <row r="85" spans="1:14" s="30" customFormat="1" ht="24.75" hidden="1" customHeight="1" thickBot="1" x14ac:dyDescent="0.25">
      <c r="A85" s="767"/>
      <c r="B85" s="769"/>
      <c r="C85" s="769"/>
      <c r="D85" s="769"/>
      <c r="E85" s="769"/>
      <c r="F85" s="769"/>
      <c r="G85" s="487"/>
      <c r="H85" s="487"/>
      <c r="I85" s="526"/>
      <c r="J85" s="488"/>
      <c r="K85" s="488"/>
      <c r="L85" s="488"/>
      <c r="M85" s="488"/>
      <c r="N85" s="489"/>
    </row>
    <row r="86" spans="1:14" s="543" customFormat="1" ht="24.75" customHeight="1" thickBot="1" x14ac:dyDescent="0.25">
      <c r="A86" s="771" t="s">
        <v>5950</v>
      </c>
      <c r="B86" s="772"/>
      <c r="C86" s="772"/>
      <c r="D86" s="772"/>
      <c r="E86" s="772"/>
      <c r="F86" s="772"/>
      <c r="G86" s="772"/>
      <c r="H86" s="772"/>
      <c r="I86" s="772"/>
      <c r="J86" s="772"/>
      <c r="K86" s="424">
        <f>SUM(K82:K85)</f>
        <v>70000000</v>
      </c>
      <c r="L86" s="424">
        <f>SUM(L82:L85)</f>
        <v>0</v>
      </c>
      <c r="M86" s="425"/>
      <c r="N86" s="426"/>
    </row>
    <row r="87" spans="1:14" s="30" customFormat="1" ht="22.5" customHeight="1" thickTop="1" x14ac:dyDescent="0.2">
      <c r="A87" s="766">
        <v>16</v>
      </c>
      <c r="B87" s="768" t="str">
        <f>'PI. MP. Avance'!G86</f>
        <v>Divulgación de los derechos de la mujeres , Valle del Cauca, occidente. N/P</v>
      </c>
      <c r="C87" s="768" t="str">
        <f>VLOOKUP(MID(F87,1,11),MP,103,FALSE)</f>
        <v>10502 - MUJER COMO MOTOR DEL DESARROLLO</v>
      </c>
      <c r="D87" s="770" t="str">
        <f>VLOOKUP(MID(F87,1,11),MP,100,FALSE)</f>
        <v>MR1050201 - Implementar el 100% de las líneas de acción, con factores críticos, de la Política pública de Equidad de Género para las Mujeres Vallecaucanas (ordenanza 317 del 2010), al 2019.</v>
      </c>
      <c r="E87" s="768" t="str">
        <f>VLOOKUP(MID(F87,1,11),MP,104,FALSE)</f>
        <v>1050203 -  IGUALDAD DE GÉNERO</v>
      </c>
      <c r="F87" s="768" t="str">
        <f>'PI. MP. Avance'!B86&amp;" - "&amp;'PI. MP. Avance'!C86</f>
        <v>MP105020304 - Desarrollar en los 42 entes territoriales, un programa de Formación   a Mujeres en el  uso de las TICs, durante el periodo de Gobierno.</v>
      </c>
      <c r="G87" s="508"/>
      <c r="H87" s="508"/>
      <c r="I87" s="525"/>
      <c r="J87" s="513"/>
      <c r="K87" s="495"/>
      <c r="L87" s="509"/>
      <c r="M87" s="514"/>
      <c r="N87" s="486"/>
    </row>
    <row r="88" spans="1:14" s="30" customFormat="1" ht="24.75" customHeight="1" x14ac:dyDescent="0.2">
      <c r="A88" s="766"/>
      <c r="B88" s="768"/>
      <c r="C88" s="768"/>
      <c r="D88" s="768"/>
      <c r="E88" s="768"/>
      <c r="F88" s="768"/>
      <c r="G88" s="487"/>
      <c r="H88" s="487"/>
      <c r="I88" s="526"/>
      <c r="J88" s="488"/>
      <c r="K88" s="488"/>
      <c r="L88" s="488"/>
      <c r="M88" s="488"/>
      <c r="N88" s="489"/>
    </row>
    <row r="89" spans="1:14" s="30" customFormat="1" ht="24.75" customHeight="1" x14ac:dyDescent="0.2">
      <c r="A89" s="766"/>
      <c r="B89" s="768"/>
      <c r="C89" s="768"/>
      <c r="D89" s="768"/>
      <c r="E89" s="768"/>
      <c r="F89" s="768"/>
      <c r="G89" s="487"/>
      <c r="H89" s="487"/>
      <c r="I89" s="526"/>
      <c r="J89" s="488"/>
      <c r="K89" s="488"/>
      <c r="L89" s="488"/>
      <c r="M89" s="488"/>
      <c r="N89" s="489"/>
    </row>
    <row r="90" spans="1:14" s="30" customFormat="1" ht="24" customHeight="1" x14ac:dyDescent="0.2">
      <c r="A90" s="766"/>
      <c r="B90" s="768"/>
      <c r="C90" s="768"/>
      <c r="D90" s="768"/>
      <c r="E90" s="768"/>
      <c r="F90" s="768"/>
      <c r="G90" s="487"/>
      <c r="H90" s="487"/>
      <c r="I90" s="526"/>
      <c r="J90" s="488"/>
      <c r="K90" s="488"/>
      <c r="L90" s="488"/>
      <c r="M90" s="488"/>
      <c r="N90" s="489"/>
    </row>
    <row r="91" spans="1:14" s="30" customFormat="1" ht="26.25" customHeight="1" thickBot="1" x14ac:dyDescent="0.25">
      <c r="A91" s="767"/>
      <c r="B91" s="769"/>
      <c r="C91" s="769"/>
      <c r="D91" s="769"/>
      <c r="E91" s="769"/>
      <c r="F91" s="769"/>
      <c r="G91" s="487"/>
      <c r="H91" s="487"/>
      <c r="I91" s="526"/>
      <c r="J91" s="488"/>
      <c r="K91" s="488"/>
      <c r="L91" s="488"/>
      <c r="M91" s="488"/>
      <c r="N91" s="489"/>
    </row>
    <row r="92" spans="1:14" s="543" customFormat="1" ht="24.75" customHeight="1" thickBot="1" x14ac:dyDescent="0.25">
      <c r="A92" s="771" t="s">
        <v>5950</v>
      </c>
      <c r="B92" s="772"/>
      <c r="C92" s="772"/>
      <c r="D92" s="772"/>
      <c r="E92" s="772"/>
      <c r="F92" s="772"/>
      <c r="G92" s="772"/>
      <c r="H92" s="772"/>
      <c r="I92" s="772"/>
      <c r="J92" s="772"/>
      <c r="K92" s="424">
        <f>SUM(K87:K91)</f>
        <v>0</v>
      </c>
      <c r="L92" s="424">
        <f>SUM(L87:L91)</f>
        <v>0</v>
      </c>
      <c r="M92" s="425"/>
      <c r="N92" s="426"/>
    </row>
    <row r="93" spans="1:14" s="30" customFormat="1" ht="57.75" thickTop="1" x14ac:dyDescent="0.2">
      <c r="A93" s="766">
        <v>17</v>
      </c>
      <c r="B93" s="768" t="str">
        <f>'PI. MP. Avance'!G91</f>
        <v>Construcción de hogares de acogida en los municipios de Buenaventura y Jamundí, Valle del Cauca, Occidente. N/P</v>
      </c>
      <c r="C93" s="768" t="str">
        <f>VLOOKUP(MID(F93,1,11),MP,103,FALSE)</f>
        <v>10505 -  PLAN INTEGRAL DE DESARROLLO INDÍGENA</v>
      </c>
      <c r="D93" s="770" t="str">
        <f>VLOOKUP(MID(F93,1,11),MP,100,FALSE)</f>
        <v xml:space="preserve">MR1050501 - Implementar el Plan Integral de Desarrollo Indígena, enmarcado en la armonización del Plan de desarrollo departamental con los planes de salvaguarda de los pueblos indígenas del Valle del Cauca, durante el cuatrienio 2016-2019. </v>
      </c>
      <c r="E93" s="768" t="str">
        <f>VLOOKUP(MID(F93,1,11),MP,104,FALSE)</f>
        <v>1050503 - COMPONENTE TERRITORIAL Y MEDIO AMBIENTE Y PROPIEDAD INTELECTUAL.</v>
      </c>
      <c r="F93" s="768" t="str">
        <f>'PI. MP. Avance'!B91&amp;" - "&amp;'PI. MP. Avance'!C91</f>
        <v>MP105050305 - Acompañar en la construcción y puesta en marcha de los hogares de acogida en los municipios de Buenaventura y Jamundí (MESA DE CONCERTACION INDIGENA).</v>
      </c>
      <c r="G93" s="508" t="s">
        <v>5998</v>
      </c>
      <c r="H93" s="508"/>
      <c r="I93" s="497"/>
      <c r="J93" s="497"/>
      <c r="K93" s="497"/>
      <c r="L93" s="497"/>
      <c r="M93" s="497"/>
      <c r="N93" s="486"/>
    </row>
    <row r="94" spans="1:14" s="30" customFormat="1" ht="24.75" customHeight="1" x14ac:dyDescent="0.2">
      <c r="A94" s="766"/>
      <c r="B94" s="768"/>
      <c r="C94" s="768"/>
      <c r="D94" s="768"/>
      <c r="E94" s="768"/>
      <c r="F94" s="768"/>
      <c r="G94" s="487"/>
      <c r="H94" s="487"/>
      <c r="I94" s="488"/>
      <c r="J94" s="488"/>
      <c r="K94" s="488"/>
      <c r="L94" s="488"/>
      <c r="M94" s="488"/>
      <c r="N94" s="489"/>
    </row>
    <row r="95" spans="1:14" s="30" customFormat="1" ht="24.75" customHeight="1" x14ac:dyDescent="0.2">
      <c r="A95" s="766"/>
      <c r="B95" s="768"/>
      <c r="C95" s="768"/>
      <c r="D95" s="768"/>
      <c r="E95" s="768"/>
      <c r="F95" s="768"/>
      <c r="G95" s="487"/>
      <c r="H95" s="487"/>
      <c r="I95" s="488"/>
      <c r="J95" s="488"/>
      <c r="K95" s="488"/>
      <c r="L95" s="488"/>
      <c r="M95" s="488"/>
      <c r="N95" s="489"/>
    </row>
    <row r="96" spans="1:14" s="30" customFormat="1" ht="24.75" customHeight="1" x14ac:dyDescent="0.2">
      <c r="A96" s="766"/>
      <c r="B96" s="768"/>
      <c r="C96" s="768"/>
      <c r="D96" s="768"/>
      <c r="E96" s="768"/>
      <c r="F96" s="768"/>
      <c r="G96" s="487"/>
      <c r="H96" s="487"/>
      <c r="I96" s="488"/>
      <c r="J96" s="488"/>
      <c r="K96" s="488"/>
      <c r="L96" s="488"/>
      <c r="M96" s="488"/>
      <c r="N96" s="489"/>
    </row>
    <row r="97" spans="1:14" s="30" customFormat="1" ht="33" customHeight="1" thickBot="1" x14ac:dyDescent="0.25">
      <c r="A97" s="767"/>
      <c r="B97" s="769"/>
      <c r="C97" s="769"/>
      <c r="D97" s="769"/>
      <c r="E97" s="769"/>
      <c r="F97" s="769"/>
      <c r="G97" s="487"/>
      <c r="H97" s="487"/>
      <c r="I97" s="488"/>
      <c r="J97" s="488"/>
      <c r="K97" s="488"/>
      <c r="L97" s="488"/>
      <c r="M97" s="488"/>
      <c r="N97" s="489"/>
    </row>
    <row r="98" spans="1:14" s="543" customFormat="1" ht="24.75" customHeight="1" thickBot="1" x14ac:dyDescent="0.25">
      <c r="A98" s="771" t="s">
        <v>5950</v>
      </c>
      <c r="B98" s="772"/>
      <c r="C98" s="772"/>
      <c r="D98" s="772"/>
      <c r="E98" s="772"/>
      <c r="F98" s="772"/>
      <c r="G98" s="772"/>
      <c r="H98" s="772"/>
      <c r="I98" s="772"/>
      <c r="J98" s="772"/>
      <c r="K98" s="424">
        <f>SUM(K93:K97)</f>
        <v>0</v>
      </c>
      <c r="L98" s="424">
        <f>SUM(L93:L97)</f>
        <v>0</v>
      </c>
      <c r="M98" s="425"/>
      <c r="N98" s="426"/>
    </row>
    <row r="99" spans="1:14" s="30" customFormat="1" ht="43.5" thickTop="1" x14ac:dyDescent="0.2">
      <c r="A99" s="766">
        <v>18</v>
      </c>
      <c r="B99" s="768" t="str">
        <f>'PI. MP. Avance'!G96</f>
        <v>Formación para el desarrollo y la participación de las mujeres indígenas del Valle del Cauca, Occidente.</v>
      </c>
      <c r="C99" s="768" t="str">
        <f>VLOOKUP(MID(F99,1,11),MP,103,FALSE)</f>
        <v>10505 -  PLAN INTEGRAL DE DESARROLLO INDÍGENA</v>
      </c>
      <c r="D99" s="770" t="str">
        <f>VLOOKUP(MID(F99,1,11),MP,100,FALSE)</f>
        <v xml:space="preserve">MR1050501 - Implementar el Plan Integral de Desarrollo Indígena, enmarcado en la armonización del Plan de desarrollo departamental con los planes de salvaguarda de los pueblos indígenas del Valle del Cauca, durante el cuatrienio 2016-2019. </v>
      </c>
      <c r="E99" s="768" t="str">
        <f>VLOOKUP(MID(F99,1,11),MP,104,FALSE)</f>
        <v>1050506 - COMPONENTE DE MUJER, FAMILIA Y ADULTO MAYOR</v>
      </c>
      <c r="F99" s="768" t="str">
        <f>'PI. MP. Avance'!B96&amp;" - "&amp;'PI. MP. Avance'!C96</f>
        <v>MP105050604 -  Realizar un evento de Capacitación en Derechos a las mujeres del Valle del Cauca, específica para mujeres indígenas (MESA DE CONCERTACIÓN INDIGENA).</v>
      </c>
      <c r="G99" s="508" t="s">
        <v>6000</v>
      </c>
      <c r="H99" s="595" t="s">
        <v>6142</v>
      </c>
      <c r="I99" s="525">
        <v>6</v>
      </c>
      <c r="J99" s="513">
        <v>6</v>
      </c>
      <c r="K99" s="509">
        <v>50000000</v>
      </c>
      <c r="L99" s="483"/>
      <c r="M99" s="483"/>
      <c r="N99" s="486" t="s">
        <v>5966</v>
      </c>
    </row>
    <row r="100" spans="1:14" s="30" customFormat="1" ht="24.75" customHeight="1" x14ac:dyDescent="0.2">
      <c r="A100" s="766"/>
      <c r="B100" s="768"/>
      <c r="C100" s="768"/>
      <c r="D100" s="768"/>
      <c r="E100" s="768"/>
      <c r="F100" s="768"/>
      <c r="G100" s="487"/>
      <c r="H100" s="487"/>
      <c r="I100" s="526"/>
      <c r="J100" s="488"/>
      <c r="K100" s="488"/>
      <c r="L100" s="488"/>
      <c r="M100" s="488"/>
      <c r="N100" s="489"/>
    </row>
    <row r="101" spans="1:14" s="30" customFormat="1" ht="24.75" customHeight="1" x14ac:dyDescent="0.2">
      <c r="A101" s="766"/>
      <c r="B101" s="768"/>
      <c r="C101" s="768"/>
      <c r="D101" s="768"/>
      <c r="E101" s="768"/>
      <c r="F101" s="768"/>
      <c r="G101" s="487"/>
      <c r="H101" s="487"/>
      <c r="I101" s="526"/>
      <c r="J101" s="488"/>
      <c r="K101" s="488"/>
      <c r="L101" s="488"/>
      <c r="M101" s="488"/>
      <c r="N101" s="489"/>
    </row>
    <row r="102" spans="1:14" s="30" customFormat="1" ht="24.75" customHeight="1" thickBot="1" x14ac:dyDescent="0.25">
      <c r="A102" s="766"/>
      <c r="B102" s="768"/>
      <c r="C102" s="768"/>
      <c r="D102" s="768"/>
      <c r="E102" s="768"/>
      <c r="F102" s="768"/>
      <c r="G102" s="487"/>
      <c r="H102" s="487"/>
      <c r="I102" s="526"/>
      <c r="J102" s="488"/>
      <c r="K102" s="488"/>
      <c r="L102" s="488"/>
      <c r="M102" s="488"/>
      <c r="N102" s="489"/>
    </row>
    <row r="103" spans="1:14" s="543" customFormat="1" ht="24.75" customHeight="1" thickBot="1" x14ac:dyDescent="0.25">
      <c r="A103" s="771" t="s">
        <v>5950</v>
      </c>
      <c r="B103" s="772"/>
      <c r="C103" s="772"/>
      <c r="D103" s="772"/>
      <c r="E103" s="772"/>
      <c r="F103" s="772"/>
      <c r="G103" s="772"/>
      <c r="H103" s="772"/>
      <c r="I103" s="772"/>
      <c r="J103" s="772"/>
      <c r="K103" s="424">
        <f>SUM(K99:K102)</f>
        <v>50000000</v>
      </c>
      <c r="L103" s="424">
        <f>SUM(L99:L102)</f>
        <v>0</v>
      </c>
      <c r="M103" s="425"/>
      <c r="N103" s="426"/>
    </row>
    <row r="104" spans="1:14" s="30" customFormat="1" ht="57.75" thickTop="1" x14ac:dyDescent="0.2">
      <c r="A104" s="766">
        <v>19</v>
      </c>
      <c r="B104" s="768" t="str">
        <f>'PI. MP. Avance'!G101</f>
        <v>Formación para el desarrollo y la participación de las mujeres indígenas del Valle del Cauca, Occidente.</v>
      </c>
      <c r="C104" s="768" t="str">
        <f>VLOOKUP(MID(F104,1,11),MP,103,FALSE)</f>
        <v>10505 -  PLAN INTEGRAL DE DESARROLLO INDÍGENA</v>
      </c>
      <c r="D104" s="770" t="str">
        <f>VLOOKUP(MID(F104,1,11),MP,100,FALSE)</f>
        <v xml:space="preserve">MR1050501 - Implementar el Plan Integral de Desarrollo Indígena, enmarcado en la armonización del Plan de desarrollo departamental con los planes de salvaguarda de los pueblos indígenas del Valle del Cauca, durante el cuatrienio 2016-2019. </v>
      </c>
      <c r="E104" s="768" t="str">
        <f>VLOOKUP(MID(F104,1,11),MP,104,FALSE)</f>
        <v>1050506 - COMPONENTE DE MUJER, FAMILIA Y ADULTO MAYOR</v>
      </c>
      <c r="F104" s="768" t="str">
        <f>'PI. MP. Avance'!B101&amp;" - "&amp;'PI. MP. Avance'!C101</f>
        <v>MP105050605 - Empoderar al 100% de mujeres seleccionadas en la identificación, formulación y ejecución del Proyectos Productivos (MESA DE CONCERTACIÓN INDIGENA).</v>
      </c>
      <c r="G104" s="595" t="s">
        <v>6144</v>
      </c>
      <c r="H104" s="508" t="s">
        <v>6143</v>
      </c>
      <c r="I104" s="509">
        <v>6</v>
      </c>
      <c r="J104" s="509">
        <v>6</v>
      </c>
      <c r="K104" s="509">
        <v>100000000</v>
      </c>
      <c r="L104" s="483"/>
      <c r="M104" s="483"/>
      <c r="N104" s="486" t="s">
        <v>5966</v>
      </c>
    </row>
    <row r="105" spans="1:14" s="30" customFormat="1" ht="24.75" customHeight="1" x14ac:dyDescent="0.2">
      <c r="A105" s="766"/>
      <c r="B105" s="768"/>
      <c r="C105" s="768"/>
      <c r="D105" s="768"/>
      <c r="E105" s="768"/>
      <c r="F105" s="768"/>
      <c r="G105" s="487"/>
      <c r="H105" s="487"/>
      <c r="I105" s="488"/>
      <c r="J105" s="488"/>
      <c r="K105" s="512"/>
      <c r="L105" s="488"/>
      <c r="M105" s="488"/>
      <c r="N105" s="489"/>
    </row>
    <row r="106" spans="1:14" s="30" customFormat="1" ht="24.75" customHeight="1" x14ac:dyDescent="0.2">
      <c r="A106" s="766"/>
      <c r="B106" s="768"/>
      <c r="C106" s="768"/>
      <c r="D106" s="768"/>
      <c r="E106" s="768"/>
      <c r="F106" s="768"/>
      <c r="G106" s="487"/>
      <c r="H106" s="487"/>
      <c r="I106" s="488"/>
      <c r="J106" s="488"/>
      <c r="K106" s="488"/>
      <c r="L106" s="488"/>
      <c r="M106" s="488"/>
      <c r="N106" s="489"/>
    </row>
    <row r="107" spans="1:14" s="30" customFormat="1" ht="24.75" customHeight="1" x14ac:dyDescent="0.2">
      <c r="A107" s="766"/>
      <c r="B107" s="768"/>
      <c r="C107" s="768"/>
      <c r="D107" s="768"/>
      <c r="E107" s="768"/>
      <c r="F107" s="768"/>
      <c r="G107" s="487"/>
      <c r="H107" s="487"/>
      <c r="I107" s="488"/>
      <c r="J107" s="488"/>
      <c r="K107" s="488"/>
      <c r="L107" s="488"/>
      <c r="M107" s="488"/>
      <c r="N107" s="489"/>
    </row>
    <row r="108" spans="1:14" s="30" customFormat="1" ht="31.5" customHeight="1" thickBot="1" x14ac:dyDescent="0.25">
      <c r="A108" s="767"/>
      <c r="B108" s="769"/>
      <c r="C108" s="769"/>
      <c r="D108" s="769"/>
      <c r="E108" s="769"/>
      <c r="F108" s="769"/>
      <c r="G108" s="487"/>
      <c r="H108" s="487"/>
      <c r="I108" s="488"/>
      <c r="J108" s="488"/>
      <c r="K108" s="488"/>
      <c r="L108" s="488"/>
      <c r="M108" s="488"/>
      <c r="N108" s="489"/>
    </row>
    <row r="109" spans="1:14" s="543" customFormat="1" ht="24.75" customHeight="1" thickBot="1" x14ac:dyDescent="0.25">
      <c r="A109" s="771" t="s">
        <v>5950</v>
      </c>
      <c r="B109" s="772"/>
      <c r="C109" s="772"/>
      <c r="D109" s="772"/>
      <c r="E109" s="772"/>
      <c r="F109" s="772"/>
      <c r="G109" s="772"/>
      <c r="H109" s="772"/>
      <c r="I109" s="772"/>
      <c r="J109" s="772"/>
      <c r="K109" s="424">
        <f>SUM(K104:K108)</f>
        <v>100000000</v>
      </c>
      <c r="L109" s="424">
        <f>SUM(L104:L108)</f>
        <v>0</v>
      </c>
      <c r="M109" s="425"/>
      <c r="N109" s="426"/>
    </row>
    <row r="110" spans="1:14" s="30" customFormat="1" ht="29.25" thickTop="1" x14ac:dyDescent="0.2">
      <c r="A110" s="766">
        <v>20</v>
      </c>
      <c r="B110" s="768" t="str">
        <f>'PI. MP. Avance'!G106</f>
        <v>Formación para el desarrollo y la participación de las mujeres indígenas del Valle del Cauca, Occidente. N/P</v>
      </c>
      <c r="C110" s="768" t="str">
        <f>VLOOKUP(MID(F110,1,11),MP,103,FALSE)</f>
        <v>10505 -  PLAN INTEGRAL DE DESARROLLO INDÍGENA</v>
      </c>
      <c r="D110" s="770" t="str">
        <f>VLOOKUP(MID(F110,1,11),MP,100,FALSE)</f>
        <v xml:space="preserve">MR1050501 - Implementar el Plan Integral de Desarrollo Indígena, enmarcado en la armonización del Plan de desarrollo departamental con los planes de salvaguarda de los pueblos indígenas del Valle del Cauca, durante el cuatrienio 2016-2019. </v>
      </c>
      <c r="E110" s="768" t="str">
        <f>VLOOKUP(MID(F110,1,11),MP,104,FALSE)</f>
        <v>1050506 - COMPONENTE DE MUJER, FAMILIA Y ADULTO MAYOR</v>
      </c>
      <c r="F110" s="768" t="str">
        <f>'PI. MP. Avance'!B106&amp;" - "&amp;'PI. MP. Avance'!C106</f>
        <v>MP105050606 - Socializar la Política Pública de Mujer al 100% de los municipios del Valle del Cauca (MESA CONCERTACION INDIGENA).</v>
      </c>
      <c r="G110" s="624" t="s">
        <v>6004</v>
      </c>
      <c r="H110" s="508"/>
      <c r="I110" s="525"/>
      <c r="J110" s="513"/>
      <c r="K110" s="483"/>
      <c r="L110" s="483"/>
      <c r="M110" s="483"/>
      <c r="N110" s="486"/>
    </row>
    <row r="111" spans="1:14" s="30" customFormat="1" ht="24.75" customHeight="1" x14ac:dyDescent="0.2">
      <c r="A111" s="766"/>
      <c r="B111" s="768"/>
      <c r="C111" s="768"/>
      <c r="D111" s="768"/>
      <c r="E111" s="768"/>
      <c r="F111" s="768"/>
      <c r="G111" s="487"/>
      <c r="H111" s="487"/>
      <c r="I111" s="526"/>
      <c r="J111" s="488"/>
      <c r="K111" s="488"/>
      <c r="L111" s="488"/>
      <c r="M111" s="488"/>
      <c r="N111" s="489"/>
    </row>
    <row r="112" spans="1:14" s="30" customFormat="1" ht="24.75" customHeight="1" x14ac:dyDescent="0.2">
      <c r="A112" s="766"/>
      <c r="B112" s="768"/>
      <c r="C112" s="768"/>
      <c r="D112" s="768"/>
      <c r="E112" s="768"/>
      <c r="F112" s="768"/>
      <c r="G112" s="487"/>
      <c r="H112" s="487"/>
      <c r="I112" s="526"/>
      <c r="J112" s="488"/>
      <c r="K112" s="488"/>
      <c r="L112" s="488"/>
      <c r="M112" s="488"/>
      <c r="N112" s="489"/>
    </row>
    <row r="113" spans="1:14" s="30" customFormat="1" ht="24.75" customHeight="1" x14ac:dyDescent="0.2">
      <c r="A113" s="766"/>
      <c r="B113" s="768"/>
      <c r="C113" s="768"/>
      <c r="D113" s="768"/>
      <c r="E113" s="768"/>
      <c r="F113" s="768"/>
      <c r="G113" s="487"/>
      <c r="H113" s="487"/>
      <c r="I113" s="526"/>
      <c r="J113" s="488"/>
      <c r="K113" s="488"/>
      <c r="L113" s="488"/>
      <c r="M113" s="488"/>
      <c r="N113" s="489"/>
    </row>
    <row r="114" spans="1:14" s="30" customFormat="1" ht="24.75" customHeight="1" thickBot="1" x14ac:dyDescent="0.25">
      <c r="A114" s="767"/>
      <c r="B114" s="769"/>
      <c r="C114" s="769"/>
      <c r="D114" s="769"/>
      <c r="E114" s="769"/>
      <c r="F114" s="769"/>
      <c r="G114" s="487"/>
      <c r="H114" s="487"/>
      <c r="I114" s="526"/>
      <c r="J114" s="488"/>
      <c r="K114" s="488"/>
      <c r="L114" s="488"/>
      <c r="M114" s="488"/>
      <c r="N114" s="489"/>
    </row>
    <row r="115" spans="1:14" s="543" customFormat="1" ht="24.75" customHeight="1" thickBot="1" x14ac:dyDescent="0.25">
      <c r="A115" s="771" t="s">
        <v>5950</v>
      </c>
      <c r="B115" s="772"/>
      <c r="C115" s="772"/>
      <c r="D115" s="772"/>
      <c r="E115" s="772"/>
      <c r="F115" s="772"/>
      <c r="G115" s="772"/>
      <c r="H115" s="772"/>
      <c r="I115" s="772"/>
      <c r="J115" s="772"/>
      <c r="K115" s="424">
        <f>SUM(K110:K114)</f>
        <v>0</v>
      </c>
      <c r="L115" s="424">
        <f>SUM(L110:L114)</f>
        <v>0</v>
      </c>
      <c r="M115" s="425"/>
      <c r="N115" s="426"/>
    </row>
    <row r="116" spans="1:14" s="30" customFormat="1" ht="43.5" thickTop="1" x14ac:dyDescent="0.2">
      <c r="A116" s="766">
        <v>21</v>
      </c>
      <c r="B116" s="768" t="str">
        <f>'PI. MP. Avance'!G111</f>
        <v>Formación para el desarrollo y la participación de las mujeres indígenas del Valle del Cauca, Occidente.</v>
      </c>
      <c r="C116" s="768" t="str">
        <f>VLOOKUP(MID(F116,1,11),MP,103,FALSE)</f>
        <v>10505 -  PLAN INTEGRAL DE DESARROLLO INDÍGENA</v>
      </c>
      <c r="D116" s="770" t="str">
        <f>VLOOKUP(MID(F116,1,11),MP,100,FALSE)</f>
        <v xml:space="preserve">MR1050501 - Implementar el Plan Integral de Desarrollo Indígena, enmarcado en la armonización del Plan de desarrollo departamental con los planes de salvaguarda de los pueblos indígenas del Valle del Cauca, durante el cuatrienio 2016-2019. </v>
      </c>
      <c r="E116" s="768" t="str">
        <f>VLOOKUP(MID(F116,1,11),MP,104,FALSE)</f>
        <v>1050506 - COMPONENTE DE MUJER, FAMILIA Y ADULTO MAYOR</v>
      </c>
      <c r="F116" s="768" t="str">
        <f>'PI. MP. Avance'!B111&amp;" - "&amp;'PI. MP. Avance'!C111</f>
        <v>MP105050607 - Conformar Red de mujeres indígenas para ser protagonistas de paz.</v>
      </c>
      <c r="G116" s="595" t="s">
        <v>6006</v>
      </c>
      <c r="H116" s="508" t="s">
        <v>6145</v>
      </c>
      <c r="I116" s="497">
        <v>6</v>
      </c>
      <c r="J116" s="497">
        <v>6</v>
      </c>
      <c r="K116" s="509">
        <v>10000000</v>
      </c>
      <c r="L116" s="497"/>
      <c r="M116" s="497"/>
      <c r="N116" s="486" t="s">
        <v>5966</v>
      </c>
    </row>
    <row r="117" spans="1:14" s="30" customFormat="1" ht="24.75" customHeight="1" x14ac:dyDescent="0.2">
      <c r="A117" s="766"/>
      <c r="B117" s="768"/>
      <c r="C117" s="768"/>
      <c r="D117" s="768"/>
      <c r="E117" s="768"/>
      <c r="F117" s="768"/>
      <c r="G117" s="487"/>
      <c r="H117" s="487"/>
      <c r="I117" s="488"/>
      <c r="J117" s="488"/>
      <c r="K117" s="488"/>
      <c r="L117" s="488"/>
      <c r="M117" s="488"/>
      <c r="N117" s="489"/>
    </row>
    <row r="118" spans="1:14" s="30" customFormat="1" ht="24.75" customHeight="1" x14ac:dyDescent="0.2">
      <c r="A118" s="766"/>
      <c r="B118" s="768"/>
      <c r="C118" s="768"/>
      <c r="D118" s="768"/>
      <c r="E118" s="768"/>
      <c r="F118" s="768"/>
      <c r="G118" s="487"/>
      <c r="H118" s="487"/>
      <c r="I118" s="488"/>
      <c r="J118" s="488"/>
      <c r="K118" s="488"/>
      <c r="L118" s="488"/>
      <c r="M118" s="488"/>
      <c r="N118" s="489"/>
    </row>
    <row r="119" spans="1:14" s="30" customFormat="1" ht="24.75" customHeight="1" x14ac:dyDescent="0.2">
      <c r="A119" s="766"/>
      <c r="B119" s="768"/>
      <c r="C119" s="768"/>
      <c r="D119" s="768"/>
      <c r="E119" s="768"/>
      <c r="F119" s="768"/>
      <c r="G119" s="487"/>
      <c r="H119" s="487"/>
      <c r="I119" s="488"/>
      <c r="J119" s="488"/>
      <c r="K119" s="488"/>
      <c r="L119" s="488"/>
      <c r="M119" s="488"/>
      <c r="N119" s="489"/>
    </row>
    <row r="120" spans="1:14" s="30" customFormat="1" ht="33" customHeight="1" thickBot="1" x14ac:dyDescent="0.25">
      <c r="A120" s="767"/>
      <c r="B120" s="769"/>
      <c r="C120" s="769"/>
      <c r="D120" s="769"/>
      <c r="E120" s="769"/>
      <c r="F120" s="769"/>
      <c r="G120" s="487"/>
      <c r="H120" s="487"/>
      <c r="I120" s="488"/>
      <c r="J120" s="488"/>
      <c r="K120" s="488"/>
      <c r="L120" s="488"/>
      <c r="M120" s="488"/>
      <c r="N120" s="489"/>
    </row>
    <row r="121" spans="1:14" s="543" customFormat="1" ht="24.75" customHeight="1" thickBot="1" x14ac:dyDescent="0.25">
      <c r="A121" s="771" t="s">
        <v>5950</v>
      </c>
      <c r="B121" s="772"/>
      <c r="C121" s="772"/>
      <c r="D121" s="772"/>
      <c r="E121" s="772"/>
      <c r="F121" s="772"/>
      <c r="G121" s="772"/>
      <c r="H121" s="772"/>
      <c r="I121" s="772"/>
      <c r="J121" s="772"/>
      <c r="K121" s="424">
        <f>SUM(K116:K120)</f>
        <v>10000000</v>
      </c>
      <c r="L121" s="424">
        <f>SUM(L116:L120)</f>
        <v>0</v>
      </c>
      <c r="M121" s="425"/>
      <c r="N121" s="426"/>
    </row>
    <row r="122" spans="1:14" s="30" customFormat="1" ht="43.5" thickTop="1" x14ac:dyDescent="0.2">
      <c r="A122" s="766">
        <v>22</v>
      </c>
      <c r="B122" s="768" t="str">
        <f>'PI. MP. Avance'!G116</f>
        <v>Formación para el desarrollo y la participación de las mujeres indígenas del Valle del Cauca, Occidente.</v>
      </c>
      <c r="C122" s="768" t="str">
        <f>VLOOKUP(MID(F122,1,11),MP,103,FALSE)</f>
        <v>10505 -  PLAN INTEGRAL DE DESARROLLO INDÍGENA</v>
      </c>
      <c r="D122" s="770" t="str">
        <f>VLOOKUP(MID(F122,1,11),MP,100,FALSE)</f>
        <v xml:space="preserve">MR1050501 - Implementar el Plan Integral de Desarrollo Indígena, enmarcado en la armonización del Plan de desarrollo departamental con los planes de salvaguarda de los pueblos indígenas del Valle del Cauca, durante el cuatrienio 2016-2019. </v>
      </c>
      <c r="E122" s="768" t="str">
        <f>VLOOKUP(MID(F122,1,11),MP,104,FALSE)</f>
        <v>1050506 - COMPONENTE DE MUJER, FAMILIA Y ADULTO MAYOR</v>
      </c>
      <c r="F122" s="768" t="str">
        <f>'PI. MP. Avance'!B116&amp;" - "&amp;'PI. MP. Avance'!C116</f>
        <v xml:space="preserve">MP105050608 - Realizar Dos encuentros de mujeres forjadoras de paz, incluyendo las mujeres indígenas. </v>
      </c>
      <c r="G122" s="595" t="s">
        <v>6008</v>
      </c>
      <c r="H122" s="508" t="s">
        <v>6146</v>
      </c>
      <c r="I122" s="623">
        <v>3</v>
      </c>
      <c r="J122" s="509">
        <v>3</v>
      </c>
      <c r="K122" s="509">
        <v>40000000</v>
      </c>
      <c r="L122" s="483"/>
      <c r="M122" s="483"/>
      <c r="N122" s="486" t="s">
        <v>5966</v>
      </c>
    </row>
    <row r="123" spans="1:14" s="30" customFormat="1" ht="24.75" customHeight="1" x14ac:dyDescent="0.2">
      <c r="A123" s="766"/>
      <c r="B123" s="768"/>
      <c r="C123" s="768"/>
      <c r="D123" s="768"/>
      <c r="E123" s="768"/>
      <c r="F123" s="768"/>
      <c r="G123" s="487"/>
      <c r="H123" s="487"/>
      <c r="I123" s="488"/>
      <c r="J123" s="488"/>
      <c r="K123" s="488"/>
      <c r="L123" s="488"/>
      <c r="M123" s="488"/>
      <c r="N123" s="489"/>
    </row>
    <row r="124" spans="1:14" s="30" customFormat="1" ht="24.75" customHeight="1" x14ac:dyDescent="0.2">
      <c r="A124" s="766"/>
      <c r="B124" s="768"/>
      <c r="C124" s="768"/>
      <c r="D124" s="768"/>
      <c r="E124" s="768"/>
      <c r="F124" s="768"/>
      <c r="G124" s="487"/>
      <c r="H124" s="487"/>
      <c r="I124" s="488"/>
      <c r="J124" s="488"/>
      <c r="K124" s="488"/>
      <c r="L124" s="488"/>
      <c r="M124" s="488"/>
      <c r="N124" s="489"/>
    </row>
    <row r="125" spans="1:14" s="30" customFormat="1" ht="24.75" customHeight="1" x14ac:dyDescent="0.2">
      <c r="A125" s="766"/>
      <c r="B125" s="768"/>
      <c r="C125" s="768"/>
      <c r="D125" s="768"/>
      <c r="E125" s="768"/>
      <c r="F125" s="768"/>
      <c r="G125" s="487"/>
      <c r="H125" s="487"/>
      <c r="I125" s="488"/>
      <c r="J125" s="488"/>
      <c r="K125" s="488"/>
      <c r="L125" s="488"/>
      <c r="M125" s="488"/>
      <c r="N125" s="489"/>
    </row>
    <row r="126" spans="1:14" s="30" customFormat="1" ht="24.75" customHeight="1" thickBot="1" x14ac:dyDescent="0.25">
      <c r="A126" s="767"/>
      <c r="B126" s="769"/>
      <c r="C126" s="769"/>
      <c r="D126" s="769"/>
      <c r="E126" s="769"/>
      <c r="F126" s="769"/>
      <c r="G126" s="487"/>
      <c r="H126" s="487"/>
      <c r="I126" s="488"/>
      <c r="J126" s="488"/>
      <c r="K126" s="488"/>
      <c r="L126" s="488"/>
      <c r="M126" s="488"/>
      <c r="N126" s="489"/>
    </row>
    <row r="127" spans="1:14" s="543" customFormat="1" ht="24.75" customHeight="1" thickBot="1" x14ac:dyDescent="0.25">
      <c r="A127" s="771" t="s">
        <v>5950</v>
      </c>
      <c r="B127" s="772"/>
      <c r="C127" s="772"/>
      <c r="D127" s="772"/>
      <c r="E127" s="772"/>
      <c r="F127" s="772"/>
      <c r="G127" s="772"/>
      <c r="H127" s="772"/>
      <c r="I127" s="772"/>
      <c r="J127" s="772"/>
      <c r="K127" s="424">
        <f>SUM(K122:K126)</f>
        <v>40000000</v>
      </c>
      <c r="L127" s="424">
        <f>SUM(L122:L126)</f>
        <v>0</v>
      </c>
      <c r="M127" s="425"/>
      <c r="N127" s="426"/>
    </row>
    <row r="128" spans="1:14" s="30" customFormat="1" ht="43.5" thickTop="1" x14ac:dyDescent="0.2">
      <c r="A128" s="766">
        <v>23</v>
      </c>
      <c r="B128" s="768" t="str">
        <f>'PI. MP. Avance'!G121</f>
        <v>Formación para el desarrollo y la participación de las mujeres indígenas del Valle del Cauca, Occidente. N/P</v>
      </c>
      <c r="C128" s="768" t="str">
        <f>VLOOKUP(MID(F128,1,11),MP,103,FALSE)</f>
        <v>10505 -  PLAN INTEGRAL DE DESARROLLO INDÍGENA</v>
      </c>
      <c r="D128" s="770" t="str">
        <f>VLOOKUP(MID(F128,1,11),MP,100,FALSE)</f>
        <v xml:space="preserve">MR1050501 - Implementar el Plan Integral de Desarrollo Indígena, enmarcado en la armonización del Plan de desarrollo departamental con los planes de salvaguarda de los pueblos indígenas del Valle del Cauca, durante el cuatrienio 2016-2019. </v>
      </c>
      <c r="E128" s="768" t="str">
        <f>VLOOKUP(MID(F128,1,11),MP,104,FALSE)</f>
        <v>1050506 - COMPONENTE DE MUJER, FAMILIA Y ADULTO MAYOR</v>
      </c>
      <c r="F128" s="768" t="str">
        <f>'PI. MP. Avance'!B121&amp;" - "&amp;'PI. MP. Avance'!C121</f>
        <v>MP105050609 - Creación de 42 enlaces de género en los municipios (MESA DE CONCERTACIÓN INDIGENA).</v>
      </c>
      <c r="G128" s="595"/>
      <c r="H128" s="508"/>
      <c r="I128" s="525"/>
      <c r="J128" s="513"/>
      <c r="K128" s="483"/>
      <c r="L128" s="483"/>
      <c r="M128" s="483"/>
      <c r="N128" s="486" t="s">
        <v>5966</v>
      </c>
    </row>
    <row r="129" spans="1:14" s="30" customFormat="1" ht="24.75" customHeight="1" x14ac:dyDescent="0.2">
      <c r="A129" s="766"/>
      <c r="B129" s="768"/>
      <c r="C129" s="768"/>
      <c r="D129" s="768"/>
      <c r="E129" s="768"/>
      <c r="F129" s="768"/>
      <c r="G129" s="487"/>
      <c r="H129" s="487"/>
      <c r="I129" s="526"/>
      <c r="J129" s="488"/>
      <c r="K129" s="488"/>
      <c r="L129" s="488"/>
      <c r="M129" s="488"/>
      <c r="N129" s="489"/>
    </row>
    <row r="130" spans="1:14" s="30" customFormat="1" ht="24.75" customHeight="1" x14ac:dyDescent="0.2">
      <c r="A130" s="766"/>
      <c r="B130" s="768"/>
      <c r="C130" s="768"/>
      <c r="D130" s="768"/>
      <c r="E130" s="768"/>
      <c r="F130" s="768"/>
      <c r="G130" s="487"/>
      <c r="H130" s="487"/>
      <c r="I130" s="526"/>
      <c r="J130" s="488"/>
      <c r="K130" s="488"/>
      <c r="L130" s="488"/>
      <c r="M130" s="488"/>
      <c r="N130" s="489"/>
    </row>
    <row r="131" spans="1:14" s="30" customFormat="1" ht="24.75" customHeight="1" x14ac:dyDescent="0.2">
      <c r="A131" s="766"/>
      <c r="B131" s="768"/>
      <c r="C131" s="768"/>
      <c r="D131" s="768"/>
      <c r="E131" s="768"/>
      <c r="F131" s="768"/>
      <c r="G131" s="487"/>
      <c r="H131" s="487"/>
      <c r="I131" s="526"/>
      <c r="J131" s="488"/>
      <c r="K131" s="488"/>
      <c r="L131" s="488"/>
      <c r="M131" s="488"/>
      <c r="N131" s="489"/>
    </row>
    <row r="132" spans="1:14" s="30" customFormat="1" ht="24.75" customHeight="1" thickBot="1" x14ac:dyDescent="0.25">
      <c r="A132" s="767"/>
      <c r="B132" s="769"/>
      <c r="C132" s="769"/>
      <c r="D132" s="769"/>
      <c r="E132" s="769"/>
      <c r="F132" s="769"/>
      <c r="G132" s="487"/>
      <c r="H132" s="487"/>
      <c r="I132" s="526"/>
      <c r="J132" s="488"/>
      <c r="K132" s="488"/>
      <c r="L132" s="488"/>
      <c r="M132" s="488"/>
      <c r="N132" s="489"/>
    </row>
    <row r="133" spans="1:14" s="543" customFormat="1" ht="24.75" customHeight="1" thickBot="1" x14ac:dyDescent="0.25">
      <c r="A133" s="771" t="s">
        <v>5950</v>
      </c>
      <c r="B133" s="772"/>
      <c r="C133" s="772"/>
      <c r="D133" s="772"/>
      <c r="E133" s="772"/>
      <c r="F133" s="772"/>
      <c r="G133" s="772"/>
      <c r="H133" s="772"/>
      <c r="I133" s="772"/>
      <c r="J133" s="772"/>
      <c r="K133" s="424">
        <f>SUM(K128:K132)</f>
        <v>0</v>
      </c>
      <c r="L133" s="424">
        <f>SUM(L128:L132)</f>
        <v>0</v>
      </c>
      <c r="M133" s="425"/>
      <c r="N133" s="426"/>
    </row>
    <row r="134" spans="1:14" s="30" customFormat="1" ht="60.75" customHeight="1" thickTop="1" x14ac:dyDescent="0.2">
      <c r="A134" s="766">
        <v>24</v>
      </c>
      <c r="B134" s="768" t="str">
        <f>'PI. MP. Avance'!G126</f>
        <v xml:space="preserve">Apoyo al empoderamiento económico de mujer y LGBTI en el Valle del Cauca. </v>
      </c>
      <c r="C134" s="768" t="str">
        <f>VLOOKUP(MID(F134,1,11),MP,103,FALSE)</f>
        <v>10508 - INCLUSIÓN ECONÓMICA PARA LA EQUIDAD</v>
      </c>
      <c r="D134" s="770" t="str">
        <f>VLOOKUP(MID(F134,1,11),MP,100,FALSE)</f>
        <v>MR1050801 - Implementar Un plan de economía incluyente para población vulnerable en el Departamento durante el período de gobierno.</v>
      </c>
      <c r="E134" s="768" t="str">
        <f>VLOOKUP(MID(F134,1,11),MP,104,FALSE)</f>
        <v xml:space="preserve">1050801 - EMPODERAMIENTO ECONÓMICO PARA LA INCLUSIÓN SOCIAL </v>
      </c>
      <c r="F134" s="768" t="str">
        <f>'PI. MP. Avance'!B126&amp;" - "&amp;'PI. MP. Avance'!C126</f>
        <v>MP105080103 - Desarrollar en 20 municipios del departamento, un programa de fortalecimiento de iniciativas productivas a mujeres urbanas y población LGTBI, durante el período de gobierno.</v>
      </c>
      <c r="G134" s="778" t="s">
        <v>6010</v>
      </c>
      <c r="H134" s="545" t="s">
        <v>6148</v>
      </c>
      <c r="I134" s="597">
        <v>10</v>
      </c>
      <c r="J134" s="598">
        <v>10</v>
      </c>
      <c r="K134" s="599">
        <v>832600000</v>
      </c>
      <c r="L134" s="599"/>
      <c r="M134" s="549"/>
      <c r="N134" s="550" t="s">
        <v>5966</v>
      </c>
    </row>
    <row r="135" spans="1:14" s="30" customFormat="1" ht="51" customHeight="1" x14ac:dyDescent="0.2">
      <c r="A135" s="766"/>
      <c r="B135" s="768"/>
      <c r="C135" s="768"/>
      <c r="D135" s="768"/>
      <c r="E135" s="768"/>
      <c r="F135" s="768"/>
      <c r="G135" s="780"/>
      <c r="H135" s="551" t="s">
        <v>6154</v>
      </c>
      <c r="I135" s="600">
        <v>6</v>
      </c>
      <c r="J135" s="600">
        <v>6</v>
      </c>
      <c r="K135" s="600">
        <v>40000000</v>
      </c>
      <c r="L135" s="601"/>
      <c r="M135" s="602"/>
      <c r="N135" s="486" t="s">
        <v>5966</v>
      </c>
    </row>
    <row r="136" spans="1:14" s="30" customFormat="1" ht="59.25" customHeight="1" thickBot="1" x14ac:dyDescent="0.25">
      <c r="A136" s="766"/>
      <c r="B136" s="768"/>
      <c r="C136" s="768"/>
      <c r="D136" s="768"/>
      <c r="E136" s="768"/>
      <c r="F136" s="768"/>
      <c r="G136" s="779"/>
      <c r="H136" s="551" t="s">
        <v>6155</v>
      </c>
      <c r="I136" s="600"/>
      <c r="J136" s="600"/>
      <c r="K136" s="600"/>
      <c r="L136" s="601"/>
      <c r="M136" s="602"/>
      <c r="N136" s="486"/>
    </row>
    <row r="137" spans="1:14" s="30" customFormat="1" ht="24.75" hidden="1" customHeight="1" thickBot="1" x14ac:dyDescent="0.25">
      <c r="A137" s="766"/>
      <c r="B137" s="768"/>
      <c r="C137" s="768"/>
      <c r="D137" s="768"/>
      <c r="E137" s="768"/>
      <c r="F137" s="768"/>
      <c r="G137" s="551"/>
      <c r="H137" s="551"/>
      <c r="I137" s="552"/>
      <c r="J137" s="551"/>
      <c r="K137" s="551"/>
      <c r="L137" s="551"/>
      <c r="M137" s="551"/>
      <c r="N137" s="553"/>
    </row>
    <row r="138" spans="1:14" s="30" customFormat="1" ht="12" hidden="1" customHeight="1" thickBot="1" x14ac:dyDescent="0.25">
      <c r="A138" s="767"/>
      <c r="B138" s="769"/>
      <c r="C138" s="769"/>
      <c r="D138" s="769"/>
      <c r="E138" s="769"/>
      <c r="F138" s="769"/>
      <c r="G138" s="551"/>
      <c r="H138" s="551"/>
      <c r="I138" s="552"/>
      <c r="J138" s="551"/>
      <c r="K138" s="551"/>
      <c r="L138" s="551"/>
      <c r="M138" s="551"/>
      <c r="N138" s="553"/>
    </row>
    <row r="139" spans="1:14" s="543" customFormat="1" ht="24.75" customHeight="1" thickBot="1" x14ac:dyDescent="0.25">
      <c r="A139" s="771" t="s">
        <v>5950</v>
      </c>
      <c r="B139" s="772"/>
      <c r="C139" s="772"/>
      <c r="D139" s="772"/>
      <c r="E139" s="772"/>
      <c r="F139" s="772"/>
      <c r="G139" s="772"/>
      <c r="H139" s="772"/>
      <c r="I139" s="772"/>
      <c r="J139" s="772"/>
      <c r="K139" s="424">
        <f>SUM(K134:K138)</f>
        <v>872600000</v>
      </c>
      <c r="L139" s="424">
        <f>SUM(L134:L138)</f>
        <v>0</v>
      </c>
      <c r="M139" s="425"/>
      <c r="N139" s="426"/>
    </row>
    <row r="140" spans="1:14" s="30" customFormat="1" ht="72" thickTop="1" x14ac:dyDescent="0.2">
      <c r="A140" s="766">
        <v>25</v>
      </c>
      <c r="B140" s="768" t="str">
        <f>'PI. MP. Avance'!G131</f>
        <v xml:space="preserve">Apoyo al empoderamiento económico de mujer y LGBTI en el Valle del Cauca. </v>
      </c>
      <c r="C140" s="768" t="str">
        <f>VLOOKUP(MID(F140,1,11),MP,103,FALSE)</f>
        <v>10508 - INCLUSIÓN ECONÓMICA PARA LA EQUIDAD</v>
      </c>
      <c r="D140" s="773" t="str">
        <f>VLOOKUP(MID(F140,1,11),MP,100,FALSE)</f>
        <v>MR1050801 - Implementar Un plan de economía incluyente para población vulnerable en el Departamento durante el período de gobierno.</v>
      </c>
      <c r="E140" s="768" t="str">
        <f>VLOOKUP(MID(F140,1,11),MP,104,FALSE)</f>
        <v xml:space="preserve">1050801 - EMPODERAMIENTO ECONÓMICO PARA LA INCLUSIÓN SOCIAL </v>
      </c>
      <c r="F140" s="768" t="str">
        <f>'PI. MP. Avance'!B131&amp;" - "&amp;'PI. MP. Avance'!C131</f>
        <v>MP105080104 - Impulsar el sello de Equidad laboral EQUIPARES, como una estrategía departamental para la inclusión laboral de las Mujeres Vallecaucanas, en el periodo de gobierno.</v>
      </c>
      <c r="G140" s="778" t="s">
        <v>6012</v>
      </c>
      <c r="H140" s="545" t="s">
        <v>6013</v>
      </c>
      <c r="I140" s="592">
        <v>10</v>
      </c>
      <c r="J140" s="593">
        <v>10</v>
      </c>
      <c r="K140" s="599">
        <v>14400000</v>
      </c>
      <c r="L140" s="599"/>
      <c r="M140" s="549"/>
      <c r="N140" s="550" t="s">
        <v>5966</v>
      </c>
    </row>
    <row r="141" spans="1:14" s="30" customFormat="1" ht="59.25" customHeight="1" x14ac:dyDescent="0.2">
      <c r="A141" s="766"/>
      <c r="B141" s="768"/>
      <c r="C141" s="768"/>
      <c r="D141" s="774"/>
      <c r="E141" s="768"/>
      <c r="F141" s="768"/>
      <c r="G141" s="779"/>
      <c r="H141" s="551" t="s">
        <v>6156</v>
      </c>
      <c r="I141" s="552"/>
      <c r="J141" s="551"/>
      <c r="K141" s="551"/>
      <c r="L141" s="551"/>
      <c r="M141" s="551"/>
      <c r="N141" s="553"/>
    </row>
    <row r="142" spans="1:14" s="30" customFormat="1" ht="1.5" customHeight="1" thickBot="1" x14ac:dyDescent="0.25">
      <c r="A142" s="766"/>
      <c r="B142" s="768"/>
      <c r="C142" s="768"/>
      <c r="D142" s="774"/>
      <c r="E142" s="768"/>
      <c r="F142" s="768"/>
      <c r="G142" s="551"/>
      <c r="H142" s="551"/>
      <c r="I142" s="552"/>
      <c r="J142" s="551"/>
      <c r="K142" s="551"/>
      <c r="L142" s="551"/>
      <c r="M142" s="551"/>
      <c r="N142" s="553"/>
    </row>
    <row r="143" spans="1:14" s="30" customFormat="1" ht="15" hidden="1" customHeight="1" x14ac:dyDescent="0.2">
      <c r="A143" s="766"/>
      <c r="B143" s="768"/>
      <c r="C143" s="768"/>
      <c r="D143" s="774"/>
      <c r="E143" s="768"/>
      <c r="F143" s="768"/>
      <c r="G143" s="551"/>
      <c r="H143" s="551"/>
      <c r="I143" s="552"/>
      <c r="J143" s="551"/>
      <c r="K143" s="551"/>
      <c r="L143" s="551"/>
      <c r="M143" s="551"/>
      <c r="N143" s="553"/>
    </row>
    <row r="144" spans="1:14" s="30" customFormat="1" ht="30" hidden="1" customHeight="1" thickBot="1" x14ac:dyDescent="0.25">
      <c r="A144" s="767"/>
      <c r="B144" s="769"/>
      <c r="C144" s="769"/>
      <c r="D144" s="775"/>
      <c r="E144" s="769"/>
      <c r="F144" s="769"/>
      <c r="G144" s="551"/>
      <c r="H144" s="551"/>
      <c r="I144" s="552"/>
      <c r="J144" s="551"/>
      <c r="K144" s="551"/>
      <c r="L144" s="551"/>
      <c r="M144" s="551"/>
      <c r="N144" s="553"/>
    </row>
    <row r="145" spans="1:14" s="543" customFormat="1" ht="24.75" customHeight="1" thickBot="1" x14ac:dyDescent="0.25">
      <c r="A145" s="771" t="s">
        <v>5950</v>
      </c>
      <c r="B145" s="772"/>
      <c r="C145" s="772"/>
      <c r="D145" s="772"/>
      <c r="E145" s="772"/>
      <c r="F145" s="772"/>
      <c r="G145" s="772"/>
      <c r="H145" s="772"/>
      <c r="I145" s="772"/>
      <c r="J145" s="772"/>
      <c r="K145" s="424">
        <f>SUM(K140:K144)</f>
        <v>14400000</v>
      </c>
      <c r="L145" s="424">
        <f>SUM(L140:L144)</f>
        <v>0</v>
      </c>
      <c r="M145" s="425"/>
      <c r="N145" s="426"/>
    </row>
    <row r="146" spans="1:14" s="543" customFormat="1" ht="60.75" thickTop="1" x14ac:dyDescent="0.2">
      <c r="A146" s="766">
        <v>26</v>
      </c>
      <c r="B146" s="768" t="str">
        <f>'PI. MP. Avance'!G136</f>
        <v>Implementación de acciones estrategicas de las políticas públicas de mujer y LGBTI para la inclusión social, Valle del Cauca, Occidente.  Proyecto SGR,  ejecución desde vigencia 2015, ejecutor INTENALCO, supervisor Gobernación. N/P</v>
      </c>
      <c r="C146" s="768" t="str">
        <f>VLOOKUP(MID(F146,1,11),MP,103,FALSE)</f>
        <v>10502 - MUJER COMO MOTOR DEL DESARROLLO</v>
      </c>
      <c r="D146" s="770" t="str">
        <f>VLOOKUP(MID(F146,1,11),MP,100,FALSE)</f>
        <v>MR1050201 - Implementar el 100% de las líneas de acción, con factores críticos, de la Política pública de Equidad de Género para las Mujeres Vallecaucanas (ordenanza 317 del 2010), al 2019.</v>
      </c>
      <c r="E146" s="768" t="str">
        <f>VLOOKUP(MID(F146,1,11),MP,104,FALSE)</f>
        <v>1050203 -  IGUALDAD DE GÉNERO</v>
      </c>
      <c r="F146" s="768" t="str">
        <f>'PI. MP. Avance'!B136&amp;" - "&amp;'PI. MP. Avance'!C136</f>
        <v>MP105020301 - Socializar en el 100% de los Municipios del Departamento la Política Pública de Mujer y la Normatividad que protege sus derechos , en el periodo de Gobierno.</v>
      </c>
      <c r="G146" s="554" t="s">
        <v>6042</v>
      </c>
      <c r="H146" s="554"/>
      <c r="I146" s="604"/>
      <c r="J146" s="604"/>
      <c r="K146" s="605"/>
      <c r="L146" s="606"/>
      <c r="M146" s="603"/>
      <c r="N146" s="557" t="s">
        <v>5966</v>
      </c>
    </row>
    <row r="147" spans="1:14" s="543" customFormat="1" ht="24.75" customHeight="1" x14ac:dyDescent="0.2">
      <c r="A147" s="766"/>
      <c r="B147" s="768"/>
      <c r="C147" s="768"/>
      <c r="D147" s="768"/>
      <c r="E147" s="768"/>
      <c r="F147" s="768"/>
      <c r="G147" s="558"/>
      <c r="H147" s="558"/>
      <c r="I147" s="558"/>
      <c r="J147" s="558"/>
      <c r="K147" s="559"/>
      <c r="L147" s="559"/>
      <c r="M147" s="559"/>
      <c r="N147" s="560"/>
    </row>
    <row r="148" spans="1:14" s="543" customFormat="1" ht="24.75" customHeight="1" x14ac:dyDescent="0.2">
      <c r="A148" s="766"/>
      <c r="B148" s="768"/>
      <c r="C148" s="768"/>
      <c r="D148" s="768"/>
      <c r="E148" s="768"/>
      <c r="F148" s="768"/>
      <c r="G148" s="558"/>
      <c r="H148" s="558"/>
      <c r="I148" s="558"/>
      <c r="J148" s="558"/>
      <c r="K148" s="559"/>
      <c r="L148" s="559"/>
      <c r="M148" s="559"/>
      <c r="N148" s="560"/>
    </row>
    <row r="149" spans="1:14" s="543" customFormat="1" ht="24.75" customHeight="1" x14ac:dyDescent="0.2">
      <c r="A149" s="766"/>
      <c r="B149" s="768"/>
      <c r="C149" s="768"/>
      <c r="D149" s="768"/>
      <c r="E149" s="768"/>
      <c r="F149" s="768"/>
      <c r="G149" s="558"/>
      <c r="H149" s="558"/>
      <c r="I149" s="558"/>
      <c r="J149" s="558"/>
      <c r="K149" s="559"/>
      <c r="L149" s="559"/>
      <c r="M149" s="559"/>
      <c r="N149" s="560"/>
    </row>
    <row r="150" spans="1:14" s="543" customFormat="1" ht="1.5" customHeight="1" thickBot="1" x14ac:dyDescent="0.25">
      <c r="A150" s="767"/>
      <c r="B150" s="769"/>
      <c r="C150" s="769"/>
      <c r="D150" s="769"/>
      <c r="E150" s="769"/>
      <c r="F150" s="769"/>
      <c r="G150" s="568"/>
      <c r="H150" s="568"/>
      <c r="I150" s="568"/>
      <c r="J150" s="568"/>
      <c r="K150" s="569"/>
      <c r="L150" s="569"/>
      <c r="M150" s="569"/>
      <c r="N150" s="570"/>
    </row>
    <row r="151" spans="1:14" s="543" customFormat="1" ht="24.75" customHeight="1" thickBot="1" x14ac:dyDescent="0.25">
      <c r="A151" s="771"/>
      <c r="B151" s="772"/>
      <c r="C151" s="772"/>
      <c r="D151" s="772"/>
      <c r="E151" s="772"/>
      <c r="F151" s="772"/>
      <c r="G151" s="772"/>
      <c r="H151" s="772"/>
      <c r="I151" s="772"/>
      <c r="J151" s="772"/>
      <c r="K151" s="424">
        <f>SUM(K146:K150)</f>
        <v>0</v>
      </c>
      <c r="L151" s="424">
        <f>SUM(L146:L150)</f>
        <v>0</v>
      </c>
      <c r="M151" s="425"/>
      <c r="N151" s="426"/>
    </row>
    <row r="152" spans="1:14" s="30" customFormat="1" ht="43.5" thickTop="1" x14ac:dyDescent="0.2">
      <c r="A152" s="766">
        <v>27</v>
      </c>
      <c r="B152" s="768" t="str">
        <f>'PI. MP. Avance'!G141</f>
        <v>Desarrollo de condiciones propicias para la participación de las mujeres en escenarios de paz, Valle del Cauca, Occidente. (Apoyo y seguimiento  jurídico a la RED de Mujeres)</v>
      </c>
      <c r="C152" s="768" t="str">
        <f>VLOOKUP(MID(F152,1,11),MP,103,FALSE)</f>
        <v>30705 - TERRITORIO DE PAZ CON EQUIDAD Y BIENESTAR SOCIAL.</v>
      </c>
      <c r="D152" s="770" t="str">
        <f>VLOOKUP(MID(F152,1,11),MP,100,FALSE)</f>
        <v>MR3070502 - Apoyar en los 42 municipios programas y estrategias de movilización social para mujeres y representantes del sector LGBTI, para la construcción de escenarios para la Paz en el período de gobierno.</v>
      </c>
      <c r="E152" s="768" t="str">
        <f>VLOOKUP(MID(F152,1,11),MP,104,FALSE)</f>
        <v>3070502 - LA VOZ DE LAS MUJERES CONSTRUYENDO PAZ</v>
      </c>
      <c r="F152" s="768" t="str">
        <f>'PI. MP. Avance'!B141&amp;" - "&amp;'PI. MP. Avance'!C141</f>
        <v>MP307050201 - Crear, en el marco de las Organizaciones de mujeres , Una (1) RED de mujeres protagonista en los escenarios de PAZ y posconflicto, en el cuatrienio</v>
      </c>
      <c r="G152" s="545" t="s">
        <v>6150</v>
      </c>
      <c r="H152" s="545" t="s">
        <v>6149</v>
      </c>
      <c r="I152" s="593">
        <v>6</v>
      </c>
      <c r="J152" s="593">
        <v>6</v>
      </c>
      <c r="K152" s="599">
        <v>49000000</v>
      </c>
      <c r="L152" s="599"/>
      <c r="M152" s="607"/>
      <c r="N152" s="550" t="s">
        <v>5966</v>
      </c>
    </row>
    <row r="153" spans="1:14" s="30" customFormat="1" ht="24.75" customHeight="1" x14ac:dyDescent="0.2">
      <c r="A153" s="766"/>
      <c r="B153" s="768"/>
      <c r="C153" s="768"/>
      <c r="D153" s="768"/>
      <c r="E153" s="768"/>
      <c r="F153" s="768"/>
      <c r="G153" s="551"/>
      <c r="H153" s="551"/>
      <c r="I153" s="563"/>
      <c r="J153" s="551"/>
      <c r="K153" s="564"/>
      <c r="L153" s="551"/>
      <c r="M153" s="565"/>
      <c r="N153" s="550"/>
    </row>
    <row r="154" spans="1:14" s="30" customFormat="1" ht="24.75" customHeight="1" x14ac:dyDescent="0.2">
      <c r="A154" s="766"/>
      <c r="B154" s="768"/>
      <c r="C154" s="768"/>
      <c r="D154" s="768"/>
      <c r="E154" s="768"/>
      <c r="F154" s="768"/>
      <c r="G154" s="551"/>
      <c r="H154" s="551"/>
      <c r="I154" s="563"/>
      <c r="J154" s="551"/>
      <c r="K154" s="564"/>
      <c r="L154" s="551"/>
      <c r="M154" s="565"/>
      <c r="N154" s="550"/>
    </row>
    <row r="155" spans="1:14" s="30" customFormat="1" ht="24.75" customHeight="1" x14ac:dyDescent="0.2">
      <c r="A155" s="766"/>
      <c r="B155" s="768"/>
      <c r="C155" s="768"/>
      <c r="D155" s="768"/>
      <c r="E155" s="768"/>
      <c r="F155" s="768"/>
      <c r="G155" s="551"/>
      <c r="H155" s="551"/>
      <c r="I155" s="551"/>
      <c r="J155" s="551"/>
      <c r="K155" s="551"/>
      <c r="L155" s="551"/>
      <c r="M155" s="551"/>
      <c r="N155" s="553"/>
    </row>
    <row r="156" spans="1:14" s="30" customFormat="1" ht="19.5" customHeight="1" thickBot="1" x14ac:dyDescent="0.25">
      <c r="A156" s="767"/>
      <c r="B156" s="769"/>
      <c r="C156" s="769"/>
      <c r="D156" s="769"/>
      <c r="E156" s="769"/>
      <c r="F156" s="769"/>
      <c r="G156" s="551"/>
      <c r="H156" s="551"/>
      <c r="I156" s="551"/>
      <c r="J156" s="551"/>
      <c r="K156" s="551"/>
      <c r="L156" s="551"/>
      <c r="M156" s="551"/>
      <c r="N156" s="553"/>
    </row>
    <row r="157" spans="1:14" s="46" customFormat="1" ht="24.75" customHeight="1" thickBot="1" x14ac:dyDescent="0.25">
      <c r="A157" s="771" t="s">
        <v>5950</v>
      </c>
      <c r="B157" s="772"/>
      <c r="C157" s="772"/>
      <c r="D157" s="772"/>
      <c r="E157" s="772"/>
      <c r="F157" s="772"/>
      <c r="G157" s="772"/>
      <c r="H157" s="772"/>
      <c r="I157" s="772"/>
      <c r="J157" s="772"/>
      <c r="K157" s="424">
        <f>SUM(K152:K156)</f>
        <v>49000000</v>
      </c>
      <c r="L157" s="424">
        <f>SUM(L152:L156)</f>
        <v>0</v>
      </c>
      <c r="M157" s="425"/>
      <c r="N157" s="426"/>
    </row>
    <row r="158" spans="1:14" s="30" customFormat="1" ht="43.5" thickTop="1" x14ac:dyDescent="0.2">
      <c r="A158" s="766">
        <v>28</v>
      </c>
      <c r="B158" s="768" t="str">
        <f>'PI. MP. Avance'!G146</f>
        <v>Desarrollo de condiciones propicias para la participación de las mujeres en escenarios de paz, Valle del Cauca, Occidente. N/P</v>
      </c>
      <c r="C158" s="768" t="str">
        <f>VLOOKUP(MID(F158,1,11),MP,103,FALSE)</f>
        <v>30705 - TERRITORIO DE PAZ CON EQUIDAD Y BIENESTAR SOCIAL.</v>
      </c>
      <c r="D158" s="770" t="str">
        <f>VLOOKUP(MID(F158,1,11),MP,100,FALSE)</f>
        <v>MR3070502 - Apoyar en los 42 municipios programas y estrategias de movilización social para mujeres y representantes del sector LGBTI, para la construcción de escenarios para la Paz en el período de gobierno.</v>
      </c>
      <c r="E158" s="768" t="str">
        <f>VLOOKUP(MID(F158,1,11),MP,104,FALSE)</f>
        <v>3070502 - LA VOZ DE LAS MUJERES CONSTRUYENDO PAZ</v>
      </c>
      <c r="F158" s="768" t="str">
        <f>'PI. MP. Avance'!B146&amp;" - "&amp;'PI. MP. Avance'!C146</f>
        <v>MP307050202 - Realizar dos (2) Encuentros  de mujeres forjadoras de PAZ, que permitan el fortalecimiento de las iniciativas y escenarios de PAZ en el postconflicto, en el cuatrienio.</v>
      </c>
      <c r="G158" s="545"/>
      <c r="H158" s="545"/>
      <c r="I158" s="593"/>
      <c r="J158" s="593"/>
      <c r="K158" s="599"/>
      <c r="L158" s="599"/>
      <c r="M158" s="607"/>
      <c r="N158" s="550" t="s">
        <v>5966</v>
      </c>
    </row>
    <row r="159" spans="1:14" s="30" customFormat="1" ht="24.75" customHeight="1" x14ac:dyDescent="0.2">
      <c r="A159" s="766"/>
      <c r="B159" s="768"/>
      <c r="C159" s="768"/>
      <c r="D159" s="768"/>
      <c r="E159" s="768"/>
      <c r="F159" s="768"/>
      <c r="G159" s="551"/>
      <c r="H159" s="551"/>
      <c r="I159" s="551"/>
      <c r="J159" s="551"/>
      <c r="K159" s="551"/>
      <c r="L159" s="551"/>
      <c r="M159" s="551"/>
      <c r="N159" s="553"/>
    </row>
    <row r="160" spans="1:14" s="30" customFormat="1" ht="24.75" customHeight="1" x14ac:dyDescent="0.2">
      <c r="A160" s="766"/>
      <c r="B160" s="768"/>
      <c r="C160" s="768"/>
      <c r="D160" s="768"/>
      <c r="E160" s="768"/>
      <c r="F160" s="768"/>
      <c r="G160" s="551"/>
      <c r="H160" s="551"/>
      <c r="I160" s="551"/>
      <c r="J160" s="551"/>
      <c r="K160" s="551"/>
      <c r="L160" s="551"/>
      <c r="M160" s="551"/>
      <c r="N160" s="553"/>
    </row>
    <row r="161" spans="1:14" s="30" customFormat="1" ht="24.75" customHeight="1" x14ac:dyDescent="0.2">
      <c r="A161" s="766"/>
      <c r="B161" s="768"/>
      <c r="C161" s="768"/>
      <c r="D161" s="768"/>
      <c r="E161" s="768"/>
      <c r="F161" s="768"/>
      <c r="G161" s="551"/>
      <c r="H161" s="551"/>
      <c r="I161" s="551"/>
      <c r="J161" s="551"/>
      <c r="K161" s="551"/>
      <c r="L161" s="551"/>
      <c r="M161" s="551"/>
      <c r="N161" s="553"/>
    </row>
    <row r="162" spans="1:14" s="30" customFormat="1" ht="1.5" customHeight="1" thickBot="1" x14ac:dyDescent="0.25">
      <c r="A162" s="767"/>
      <c r="B162" s="769"/>
      <c r="C162" s="769"/>
      <c r="D162" s="769"/>
      <c r="E162" s="769"/>
      <c r="F162" s="769"/>
      <c r="G162" s="551"/>
      <c r="H162" s="551"/>
      <c r="I162" s="551"/>
      <c r="J162" s="551"/>
      <c r="K162" s="551"/>
      <c r="L162" s="551"/>
      <c r="M162" s="551"/>
      <c r="N162" s="553"/>
    </row>
    <row r="163" spans="1:14" s="46" customFormat="1" ht="24.75" customHeight="1" thickBot="1" x14ac:dyDescent="0.25">
      <c r="A163" s="771" t="s">
        <v>5950</v>
      </c>
      <c r="B163" s="772"/>
      <c r="C163" s="772"/>
      <c r="D163" s="772"/>
      <c r="E163" s="772"/>
      <c r="F163" s="772"/>
      <c r="G163" s="772"/>
      <c r="H163" s="772"/>
      <c r="I163" s="772"/>
      <c r="J163" s="772"/>
      <c r="K163" s="424">
        <f>SUM(K158:K162)</f>
        <v>0</v>
      </c>
      <c r="L163" s="424">
        <f>SUM(L158:L162)</f>
        <v>0</v>
      </c>
      <c r="M163" s="425"/>
      <c r="N163" s="426"/>
    </row>
    <row r="164" spans="1:14" s="30" customFormat="1" ht="43.5" thickTop="1" x14ac:dyDescent="0.2">
      <c r="A164" s="766">
        <v>29</v>
      </c>
      <c r="B164" s="768" t="str">
        <f>'PI. MP. Avance'!G151</f>
        <v>Construcción de escenarios para la participación del sector LGBTI en el posconflicto, Valle del Cauca, Occidente.(Apoyo y seguimiento jurídico a la RED LGBTI)</v>
      </c>
      <c r="C164" s="768" t="str">
        <f>VLOOKUP(MID(F164,1,11),MP,103,FALSE)</f>
        <v>30705 - TERRITORIO DE PAZ CON EQUIDAD Y BIENESTAR SOCIAL.</v>
      </c>
      <c r="D164" s="770" t="str">
        <f>VLOOKUP(MID(F164,1,11),MP,100,FALSE)</f>
        <v>MR3070502 - Apoyar en los 42 municipios programas y estrategias de movilización social para mujeres y representantes del sector LGBTI, para la construcción de escenarios para la Paz en el período de gobierno.</v>
      </c>
      <c r="E164" s="768" t="str">
        <f>VLOOKUP(MID(F164,1,11),MP,104,FALSE)</f>
        <v>3070503 - LGBTI VÍCTIMAS INVISIBLES EN BUSCA DE LA VERDAD JUSTICIA Y REPARACIÓN</v>
      </c>
      <c r="F164" s="768" t="str">
        <f>'PI. MP. Avance'!B151&amp;" - "&amp;'PI. MP. Avance'!C151</f>
        <v>MP307050301 - Crear, en el marco de las Confluencias Municipales de LGBTI, Una (1) RED LGBTI protagonista en los escenarios de PAZ y posconflicto, en el cuatrienio</v>
      </c>
      <c r="G164" s="545" t="s">
        <v>6151</v>
      </c>
      <c r="H164" s="545" t="s">
        <v>6152</v>
      </c>
      <c r="I164" s="593">
        <v>6</v>
      </c>
      <c r="J164" s="593">
        <v>6</v>
      </c>
      <c r="K164" s="599">
        <v>40000000</v>
      </c>
      <c r="L164" s="599"/>
      <c r="M164" s="563"/>
      <c r="N164" s="550" t="s">
        <v>5966</v>
      </c>
    </row>
    <row r="165" spans="1:14" s="30" customFormat="1" ht="24.75" customHeight="1" x14ac:dyDescent="0.2">
      <c r="A165" s="766"/>
      <c r="B165" s="768"/>
      <c r="C165" s="768"/>
      <c r="D165" s="768"/>
      <c r="E165" s="768"/>
      <c r="F165" s="768"/>
      <c r="G165" s="551"/>
      <c r="H165" s="551"/>
      <c r="I165" s="563"/>
      <c r="J165" s="551"/>
      <c r="K165" s="564"/>
      <c r="L165" s="551"/>
      <c r="M165" s="565"/>
      <c r="N165" s="550"/>
    </row>
    <row r="166" spans="1:14" s="30" customFormat="1" ht="24.75" customHeight="1" thickBot="1" x14ac:dyDescent="0.25">
      <c r="A166" s="766"/>
      <c r="B166" s="768"/>
      <c r="C166" s="768"/>
      <c r="D166" s="768"/>
      <c r="E166" s="768"/>
      <c r="F166" s="768"/>
      <c r="G166" s="551"/>
      <c r="H166" s="551"/>
      <c r="I166" s="551"/>
      <c r="J166" s="551"/>
      <c r="K166" s="551"/>
      <c r="L166" s="551"/>
      <c r="M166" s="551"/>
      <c r="N166" s="553"/>
    </row>
    <row r="167" spans="1:14" s="30" customFormat="1" ht="24.75" hidden="1" customHeight="1" thickBot="1" x14ac:dyDescent="0.25">
      <c r="A167" s="766"/>
      <c r="B167" s="768"/>
      <c r="C167" s="768"/>
      <c r="D167" s="768"/>
      <c r="E167" s="768"/>
      <c r="F167" s="768"/>
      <c r="G167" s="551"/>
      <c r="H167" s="551"/>
      <c r="I167" s="551"/>
      <c r="J167" s="551"/>
      <c r="K167" s="551"/>
      <c r="L167" s="551"/>
      <c r="M167" s="551"/>
      <c r="N167" s="553"/>
    </row>
    <row r="168" spans="1:14" s="30" customFormat="1" ht="24.75" hidden="1" customHeight="1" thickBot="1" x14ac:dyDescent="0.25">
      <c r="A168" s="767"/>
      <c r="B168" s="769"/>
      <c r="C168" s="769"/>
      <c r="D168" s="769"/>
      <c r="E168" s="769"/>
      <c r="F168" s="769"/>
      <c r="G168" s="551"/>
      <c r="H168" s="551"/>
      <c r="I168" s="551"/>
      <c r="J168" s="551"/>
      <c r="K168" s="551"/>
      <c r="L168" s="551"/>
      <c r="M168" s="551"/>
      <c r="N168" s="553"/>
    </row>
    <row r="169" spans="1:14" s="46" customFormat="1" ht="24.75" customHeight="1" thickBot="1" x14ac:dyDescent="0.25">
      <c r="A169" s="771" t="s">
        <v>5950</v>
      </c>
      <c r="B169" s="772"/>
      <c r="C169" s="772"/>
      <c r="D169" s="772"/>
      <c r="E169" s="772"/>
      <c r="F169" s="772"/>
      <c r="G169" s="772"/>
      <c r="H169" s="772"/>
      <c r="I169" s="772"/>
      <c r="J169" s="772"/>
      <c r="K169" s="424">
        <f>SUM(K164:K168)</f>
        <v>40000000</v>
      </c>
      <c r="L169" s="424">
        <f>SUM(L164:L168)</f>
        <v>0</v>
      </c>
      <c r="M169" s="425"/>
      <c r="N169" s="426"/>
    </row>
    <row r="170" spans="1:14" s="30" customFormat="1" ht="43.5" thickTop="1" x14ac:dyDescent="0.2">
      <c r="A170" s="766">
        <v>30</v>
      </c>
      <c r="B170" s="768" t="str">
        <f>'PI. MP. Avance'!G156</f>
        <v>Construcción de escenarios para la participación del sector LGBTI en el posconflicto, Valle del Cauca, Occidente.</v>
      </c>
      <c r="C170" s="768" t="str">
        <f>VLOOKUP(MID(F170,1,11),MP,103,FALSE)</f>
        <v>30705 - TERRITORIO DE PAZ CON EQUIDAD Y BIENESTAR SOCIAL.</v>
      </c>
      <c r="D170" s="770" t="str">
        <f>VLOOKUP(MID(F170,1,11),MP,100,FALSE)</f>
        <v>MR3070502 - Apoyar en los 42 municipios programas y estrategias de movilización social para mujeres y representantes del sector LGBTI, para la construcción de escenarios para la Paz en el período de gobierno.</v>
      </c>
      <c r="E170" s="768" t="str">
        <f>VLOOKUP(MID(F170,1,11),MP,104,FALSE)</f>
        <v>3070503 - LGBTI VÍCTIMAS INVISIBLES EN BUSCA DE LA VERDAD JUSTICIA Y REPARACIÓN</v>
      </c>
      <c r="F170" s="768" t="str">
        <f>'PI. MP. Avance'!B156&amp;" - "&amp;'PI. MP. Avance'!C156</f>
        <v>MP307050302 - Realizar dos (2) Encuentros de representantes del sector LGBTI, forjadores de PAZ, que permitan el fortalecimiento de las iniciativas y escenarios de PAZ en el postconflicto, en el cuatrienio.</v>
      </c>
      <c r="G170" s="545" t="s">
        <v>6020</v>
      </c>
      <c r="H170" s="545" t="s">
        <v>6021</v>
      </c>
      <c r="I170" s="593">
        <v>3</v>
      </c>
      <c r="J170" s="593">
        <v>3</v>
      </c>
      <c r="K170" s="599">
        <v>46800000</v>
      </c>
      <c r="L170" s="599"/>
      <c r="M170" s="563"/>
      <c r="N170" s="486" t="s">
        <v>5966</v>
      </c>
    </row>
    <row r="171" spans="1:14" s="30" customFormat="1" ht="24.75" customHeight="1" x14ac:dyDescent="0.2">
      <c r="A171" s="766"/>
      <c r="B171" s="768"/>
      <c r="C171" s="768"/>
      <c r="D171" s="768"/>
      <c r="E171" s="768"/>
      <c r="F171" s="768"/>
      <c r="G171" s="551"/>
      <c r="H171" s="551"/>
      <c r="I171" s="551"/>
      <c r="J171" s="551"/>
      <c r="K171" s="551"/>
      <c r="L171" s="551"/>
      <c r="M171" s="551"/>
      <c r="N171" s="553"/>
    </row>
    <row r="172" spans="1:14" s="30" customFormat="1" ht="24.75" customHeight="1" x14ac:dyDescent="0.2">
      <c r="A172" s="766"/>
      <c r="B172" s="768"/>
      <c r="C172" s="768"/>
      <c r="D172" s="768"/>
      <c r="E172" s="768"/>
      <c r="F172" s="768"/>
      <c r="G172" s="551"/>
      <c r="H172" s="551"/>
      <c r="I172" s="551"/>
      <c r="J172" s="551"/>
      <c r="K172" s="551"/>
      <c r="L172" s="551"/>
      <c r="M172" s="551"/>
      <c r="N172" s="553"/>
    </row>
    <row r="173" spans="1:14" s="30" customFormat="1" ht="24.75" customHeight="1" x14ac:dyDescent="0.2">
      <c r="A173" s="766"/>
      <c r="B173" s="768"/>
      <c r="C173" s="768"/>
      <c r="D173" s="768"/>
      <c r="E173" s="768"/>
      <c r="F173" s="768"/>
      <c r="G173" s="551"/>
      <c r="H173" s="551"/>
      <c r="I173" s="551"/>
      <c r="J173" s="551"/>
      <c r="K173" s="551"/>
      <c r="L173" s="551"/>
      <c r="M173" s="551"/>
      <c r="N173" s="553"/>
    </row>
    <row r="174" spans="1:14" s="30" customFormat="1" ht="18" customHeight="1" thickBot="1" x14ac:dyDescent="0.25">
      <c r="A174" s="766"/>
      <c r="B174" s="768"/>
      <c r="C174" s="768"/>
      <c r="D174" s="768"/>
      <c r="E174" s="768"/>
      <c r="F174" s="768"/>
      <c r="G174" s="571"/>
      <c r="H174" s="571"/>
      <c r="I174" s="571"/>
      <c r="J174" s="571"/>
      <c r="K174" s="571"/>
      <c r="L174" s="571"/>
      <c r="M174" s="571"/>
      <c r="N174" s="572"/>
    </row>
    <row r="175" spans="1:14" s="46" customFormat="1" ht="24.75" customHeight="1" thickBot="1" x14ac:dyDescent="0.25">
      <c r="A175" s="771" t="s">
        <v>5950</v>
      </c>
      <c r="B175" s="772"/>
      <c r="C175" s="772"/>
      <c r="D175" s="772"/>
      <c r="E175" s="772"/>
      <c r="F175" s="772"/>
      <c r="G175" s="772"/>
      <c r="H175" s="772"/>
      <c r="I175" s="772"/>
      <c r="J175" s="772"/>
      <c r="K175" s="424">
        <f>SUM(K170:K174)</f>
        <v>46800000</v>
      </c>
      <c r="L175" s="424">
        <f>SUM(L170:L174)</f>
        <v>0</v>
      </c>
      <c r="M175" s="425"/>
      <c r="N175" s="426"/>
    </row>
    <row r="176" spans="1:14" s="30" customFormat="1" ht="43.5" thickTop="1" x14ac:dyDescent="0.2">
      <c r="A176" s="766">
        <v>31</v>
      </c>
      <c r="B176" s="768" t="str">
        <f>'PI. MP. Avance'!G161</f>
        <v>Apoyo a la politica publica para la equidad de género - Exaltación a la mujer Vallecaucana, Valle del Cauca, Occidente. N/P</v>
      </c>
      <c r="C176" s="768" t="str">
        <f>VLOOKUP(MID(F176,1,11),MP,103,FALSE)</f>
        <v>10502 - MUJER COMO MOTOR DEL DESARROLLO</v>
      </c>
      <c r="D176" s="770" t="str">
        <f>VLOOKUP(MID(F176,1,11),MP,100,FALSE)</f>
        <v>MR1050201 - Implementar el 100% de las líneas de acción, con factores críticos, de la Política pública de Equidad de Género para las Mujeres Vallecaucanas (ordenanza 317 del 2010), al 2019.</v>
      </c>
      <c r="E176" s="768" t="str">
        <f>VLOOKUP(MID(F176,1,11),MP,104,FALSE)</f>
        <v>1050203 -  IGUALDAD DE GÉNERO</v>
      </c>
      <c r="F176" s="768" t="str">
        <f>'PI. MP. Avance'!B161&amp;" - "&amp;'PI. MP. Avance'!C161</f>
        <v>MP105020302 - Realizar anualmente un evento de reconocimiento y exhaltación a la labor de la Mujer Vallecaucana.  (Galardon a la Mujer Vallecaucana) ,durante el periodo de gobierno.</v>
      </c>
      <c r="G176" s="545" t="s">
        <v>6108</v>
      </c>
      <c r="H176" s="545"/>
      <c r="I176" s="593"/>
      <c r="J176" s="593"/>
      <c r="K176" s="599"/>
      <c r="L176" s="599"/>
      <c r="M176" s="563"/>
      <c r="N176" s="486" t="s">
        <v>5966</v>
      </c>
    </row>
    <row r="177" spans="1:14" s="30" customFormat="1" ht="24.75" customHeight="1" x14ac:dyDescent="0.2">
      <c r="A177" s="766"/>
      <c r="B177" s="768"/>
      <c r="C177" s="768"/>
      <c r="D177" s="768"/>
      <c r="E177" s="768"/>
      <c r="F177" s="768"/>
      <c r="G177" s="551"/>
      <c r="H177" s="551"/>
      <c r="I177" s="551"/>
      <c r="J177" s="551"/>
      <c r="K177" s="551"/>
      <c r="L177" s="551"/>
      <c r="M177" s="551"/>
      <c r="N177" s="553"/>
    </row>
    <row r="178" spans="1:14" s="30" customFormat="1" ht="24.75" customHeight="1" x14ac:dyDescent="0.2">
      <c r="A178" s="766"/>
      <c r="B178" s="768"/>
      <c r="C178" s="768"/>
      <c r="D178" s="768"/>
      <c r="E178" s="768"/>
      <c r="F178" s="768"/>
      <c r="G178" s="551"/>
      <c r="H178" s="551"/>
      <c r="I178" s="551"/>
      <c r="J178" s="551"/>
      <c r="K178" s="551"/>
      <c r="L178" s="551"/>
      <c r="M178" s="551"/>
      <c r="N178" s="553"/>
    </row>
    <row r="179" spans="1:14" s="30" customFormat="1" ht="24.75" customHeight="1" x14ac:dyDescent="0.2">
      <c r="A179" s="766"/>
      <c r="B179" s="768"/>
      <c r="C179" s="768"/>
      <c r="D179" s="768"/>
      <c r="E179" s="768"/>
      <c r="F179" s="768"/>
      <c r="G179" s="551"/>
      <c r="H179" s="551"/>
      <c r="I179" s="551"/>
      <c r="J179" s="551"/>
      <c r="K179" s="551"/>
      <c r="L179" s="551"/>
      <c r="M179" s="551"/>
      <c r="N179" s="553"/>
    </row>
    <row r="180" spans="1:14" s="30" customFormat="1" ht="18" customHeight="1" thickBot="1" x14ac:dyDescent="0.25">
      <c r="A180" s="766"/>
      <c r="B180" s="768"/>
      <c r="C180" s="768"/>
      <c r="D180" s="768"/>
      <c r="E180" s="768"/>
      <c r="F180" s="768"/>
      <c r="G180" s="571"/>
      <c r="H180" s="571"/>
      <c r="I180" s="571"/>
      <c r="J180" s="571"/>
      <c r="K180" s="571"/>
      <c r="L180" s="571"/>
      <c r="M180" s="571"/>
      <c r="N180" s="572"/>
    </row>
    <row r="181" spans="1:14" s="46" customFormat="1" ht="24.75" customHeight="1" thickBot="1" x14ac:dyDescent="0.25">
      <c r="A181" s="771"/>
      <c r="B181" s="772"/>
      <c r="C181" s="772"/>
      <c r="D181" s="772"/>
      <c r="E181" s="772"/>
      <c r="F181" s="772"/>
      <c r="G181" s="772"/>
      <c r="H181" s="772"/>
      <c r="I181" s="772"/>
      <c r="J181" s="772"/>
      <c r="K181" s="424">
        <f>SUM(K176:K180)</f>
        <v>0</v>
      </c>
      <c r="L181" s="424">
        <f>SUM(L176:L180)</f>
        <v>0</v>
      </c>
      <c r="M181" s="425"/>
      <c r="N181" s="426"/>
    </row>
    <row r="182" spans="1:14" s="46" customFormat="1" ht="30" customHeight="1" thickBot="1" x14ac:dyDescent="0.25">
      <c r="A182" s="776" t="s">
        <v>5958</v>
      </c>
      <c r="B182" s="777"/>
      <c r="C182" s="777"/>
      <c r="D182" s="777"/>
      <c r="E182" s="777"/>
      <c r="F182" s="777"/>
      <c r="G182" s="777"/>
      <c r="H182" s="777"/>
      <c r="I182" s="777"/>
      <c r="J182" s="777"/>
      <c r="K182" s="573">
        <f>+K175+K169+K163+K157+K145+K139+K133+K127+K121+K115+K109+K103+K98+K92+K86+K81+K77+K74+K69+K64+K60+K55+K50+K45+K39+K33+K27+K21+K151+K15+K181</f>
        <v>2034300000</v>
      </c>
      <c r="L182" s="573">
        <f>+L175+L169+L163+L157+L145+L139+L133+L127+L121+L115+L109+L103+L98+L92+L86+L81+L77+L74+L69+L64+L60+L55+L50+L45+L39+L33+L27+L21+L151+L15+L181</f>
        <v>0</v>
      </c>
      <c r="M182" s="574"/>
      <c r="N182" s="575"/>
    </row>
    <row r="183" spans="1:14" x14ac:dyDescent="0.25">
      <c r="N183" s="359"/>
    </row>
    <row r="184" spans="1:14" x14ac:dyDescent="0.25">
      <c r="N184" s="359"/>
    </row>
    <row r="185" spans="1:14" x14ac:dyDescent="0.25">
      <c r="N185" s="359"/>
    </row>
    <row r="186" spans="1:14" x14ac:dyDescent="0.25">
      <c r="N186" s="359"/>
    </row>
    <row r="187" spans="1:14" x14ac:dyDescent="0.25">
      <c r="N187" s="359"/>
    </row>
    <row r="188" spans="1:14" x14ac:dyDescent="0.25">
      <c r="N188" s="359"/>
    </row>
    <row r="189" spans="1:14" x14ac:dyDescent="0.25">
      <c r="N189" s="359"/>
    </row>
    <row r="190" spans="1:14" x14ac:dyDescent="0.25">
      <c r="N190" s="359"/>
    </row>
    <row r="191" spans="1:14" x14ac:dyDescent="0.25">
      <c r="N191" s="359"/>
    </row>
    <row r="192" spans="1:14" x14ac:dyDescent="0.25">
      <c r="N192" s="359"/>
    </row>
    <row r="193" spans="14:14" x14ac:dyDescent="0.25">
      <c r="N193" s="359"/>
    </row>
    <row r="194" spans="14:14" x14ac:dyDescent="0.25">
      <c r="N194" s="359"/>
    </row>
    <row r="195" spans="14:14" x14ac:dyDescent="0.25">
      <c r="N195" s="359"/>
    </row>
    <row r="196" spans="14:14" x14ac:dyDescent="0.25">
      <c r="N196" s="359"/>
    </row>
    <row r="197" spans="14:14" x14ac:dyDescent="0.25">
      <c r="N197" s="359"/>
    </row>
    <row r="198" spans="14:14" x14ac:dyDescent="0.25">
      <c r="N198" s="359"/>
    </row>
    <row r="199" spans="14:14" x14ac:dyDescent="0.25">
      <c r="N199" s="359"/>
    </row>
    <row r="200" spans="14:14" x14ac:dyDescent="0.25">
      <c r="N200" s="359"/>
    </row>
    <row r="201" spans="14:14" x14ac:dyDescent="0.25">
      <c r="N201" s="359"/>
    </row>
    <row r="202" spans="14:14" x14ac:dyDescent="0.25">
      <c r="N202" s="359"/>
    </row>
    <row r="203" spans="14:14" x14ac:dyDescent="0.25">
      <c r="N203" s="359"/>
    </row>
    <row r="204" spans="14:14" x14ac:dyDescent="0.25">
      <c r="N204" s="359"/>
    </row>
    <row r="205" spans="14:14" x14ac:dyDescent="0.25">
      <c r="N205" s="359"/>
    </row>
    <row r="206" spans="14:14" x14ac:dyDescent="0.25">
      <c r="N206" s="359"/>
    </row>
    <row r="207" spans="14:14" x14ac:dyDescent="0.25">
      <c r="N207" s="359"/>
    </row>
    <row r="208" spans="14:14" x14ac:dyDescent="0.25">
      <c r="N208" s="359"/>
    </row>
    <row r="209" spans="14:14" x14ac:dyDescent="0.25">
      <c r="N209" s="359"/>
    </row>
    <row r="210" spans="14:14" x14ac:dyDescent="0.25">
      <c r="N210" s="359"/>
    </row>
    <row r="211" spans="14:14" x14ac:dyDescent="0.25">
      <c r="N211" s="359"/>
    </row>
    <row r="212" spans="14:14" x14ac:dyDescent="0.25">
      <c r="N212" s="359"/>
    </row>
    <row r="213" spans="14:14" x14ac:dyDescent="0.25">
      <c r="N213" s="359"/>
    </row>
    <row r="214" spans="14:14" x14ac:dyDescent="0.25">
      <c r="N214" s="359"/>
    </row>
    <row r="215" spans="14:14" x14ac:dyDescent="0.25">
      <c r="N215" s="359"/>
    </row>
    <row r="216" spans="14:14" x14ac:dyDescent="0.25">
      <c r="N216" s="359"/>
    </row>
    <row r="217" spans="14:14" x14ac:dyDescent="0.25">
      <c r="N217" s="359"/>
    </row>
    <row r="218" spans="14:14" x14ac:dyDescent="0.25">
      <c r="N218" s="359"/>
    </row>
    <row r="219" spans="14:14" x14ac:dyDescent="0.25">
      <c r="N219" s="359"/>
    </row>
    <row r="220" spans="14:14" x14ac:dyDescent="0.25">
      <c r="N220" s="359"/>
    </row>
    <row r="221" spans="14:14" x14ac:dyDescent="0.25">
      <c r="N221" s="359"/>
    </row>
    <row r="222" spans="14:14" x14ac:dyDescent="0.25">
      <c r="N222" s="359"/>
    </row>
    <row r="223" spans="14:14" x14ac:dyDescent="0.25">
      <c r="N223" s="359"/>
    </row>
    <row r="224" spans="14:14" x14ac:dyDescent="0.25">
      <c r="N224" s="359"/>
    </row>
    <row r="225" spans="14:14" x14ac:dyDescent="0.25">
      <c r="N225" s="359"/>
    </row>
    <row r="226" spans="14:14" x14ac:dyDescent="0.25">
      <c r="N226" s="359"/>
    </row>
    <row r="227" spans="14:14" x14ac:dyDescent="0.25">
      <c r="N227" s="359"/>
    </row>
    <row r="228" spans="14:14" x14ac:dyDescent="0.25">
      <c r="N228" s="359"/>
    </row>
    <row r="229" spans="14:14" x14ac:dyDescent="0.25">
      <c r="N229" s="359"/>
    </row>
    <row r="230" spans="14:14" x14ac:dyDescent="0.25">
      <c r="N230" s="359"/>
    </row>
    <row r="231" spans="14:14" x14ac:dyDescent="0.25">
      <c r="N231" s="359"/>
    </row>
    <row r="232" spans="14:14" x14ac:dyDescent="0.25">
      <c r="N232" s="359"/>
    </row>
    <row r="233" spans="14:14" x14ac:dyDescent="0.25">
      <c r="N233" s="359"/>
    </row>
    <row r="234" spans="14:14" x14ac:dyDescent="0.25">
      <c r="N234" s="359"/>
    </row>
    <row r="235" spans="14:14" x14ac:dyDescent="0.25">
      <c r="N235" s="359"/>
    </row>
    <row r="236" spans="14:14" x14ac:dyDescent="0.25">
      <c r="N236" s="359"/>
    </row>
    <row r="237" spans="14:14" x14ac:dyDescent="0.25">
      <c r="N237" s="359"/>
    </row>
    <row r="238" spans="14:14" x14ac:dyDescent="0.25">
      <c r="N238" s="359"/>
    </row>
    <row r="239" spans="14:14" x14ac:dyDescent="0.25">
      <c r="N239" s="359"/>
    </row>
    <row r="240" spans="14:14" x14ac:dyDescent="0.25">
      <c r="N240" s="359"/>
    </row>
    <row r="241" spans="14:14" x14ac:dyDescent="0.25">
      <c r="N241" s="359"/>
    </row>
    <row r="242" spans="14:14" x14ac:dyDescent="0.25">
      <c r="N242" s="359"/>
    </row>
    <row r="243" spans="14:14" x14ac:dyDescent="0.25">
      <c r="N243" s="359"/>
    </row>
    <row r="244" spans="14:14" x14ac:dyDescent="0.25">
      <c r="N244" s="359"/>
    </row>
    <row r="245" spans="14:14" x14ac:dyDescent="0.25">
      <c r="N245" s="359"/>
    </row>
    <row r="246" spans="14:14" x14ac:dyDescent="0.25">
      <c r="N246" s="359"/>
    </row>
    <row r="247" spans="14:14" x14ac:dyDescent="0.25">
      <c r="N247" s="359"/>
    </row>
    <row r="248" spans="14:14" x14ac:dyDescent="0.25">
      <c r="N248" s="359"/>
    </row>
    <row r="249" spans="14:14" x14ac:dyDescent="0.25">
      <c r="N249" s="359"/>
    </row>
    <row r="250" spans="14:14" x14ac:dyDescent="0.25">
      <c r="N250" s="359"/>
    </row>
    <row r="251" spans="14:14" x14ac:dyDescent="0.25">
      <c r="N251" s="359"/>
    </row>
    <row r="252" spans="14:14" x14ac:dyDescent="0.25">
      <c r="N252" s="359"/>
    </row>
    <row r="253" spans="14:14" x14ac:dyDescent="0.25">
      <c r="N253" s="359"/>
    </row>
    <row r="254" spans="14:14" x14ac:dyDescent="0.25">
      <c r="N254" s="359"/>
    </row>
    <row r="255" spans="14:14" x14ac:dyDescent="0.25">
      <c r="N255" s="359"/>
    </row>
    <row r="256" spans="14:14" x14ac:dyDescent="0.25">
      <c r="N256" s="359"/>
    </row>
    <row r="257" spans="14:14" x14ac:dyDescent="0.25">
      <c r="N257" s="359"/>
    </row>
    <row r="258" spans="14:14" x14ac:dyDescent="0.25">
      <c r="N258" s="359"/>
    </row>
    <row r="259" spans="14:14" x14ac:dyDescent="0.25">
      <c r="N259" s="359"/>
    </row>
    <row r="260" spans="14:14" x14ac:dyDescent="0.25">
      <c r="N260" s="359"/>
    </row>
    <row r="261" spans="14:14" x14ac:dyDescent="0.25">
      <c r="N261" s="359"/>
    </row>
    <row r="262" spans="14:14" x14ac:dyDescent="0.25">
      <c r="N262" s="359"/>
    </row>
    <row r="263" spans="14:14" x14ac:dyDescent="0.25">
      <c r="N263" s="359"/>
    </row>
    <row r="264" spans="14:14" x14ac:dyDescent="0.25">
      <c r="N264" s="359"/>
    </row>
    <row r="265" spans="14:14" x14ac:dyDescent="0.25">
      <c r="N265" s="359"/>
    </row>
    <row r="266" spans="14:14" x14ac:dyDescent="0.25">
      <c r="N266" s="359"/>
    </row>
    <row r="267" spans="14:14" x14ac:dyDescent="0.25">
      <c r="N267" s="359"/>
    </row>
  </sheetData>
  <sheetProtection formatCells="0" formatColumns="0" formatRows="0" deleteRows="0"/>
  <mergeCells count="224">
    <mergeCell ref="A15:J15"/>
    <mergeCell ref="A16:A20"/>
    <mergeCell ref="B16:B20"/>
    <mergeCell ref="C16:C20"/>
    <mergeCell ref="D16:D20"/>
    <mergeCell ref="E16:E20"/>
    <mergeCell ref="F16:F20"/>
    <mergeCell ref="D2:I3"/>
    <mergeCell ref="D4:I4"/>
    <mergeCell ref="D5:H5"/>
    <mergeCell ref="D7:N7"/>
    <mergeCell ref="A10:A14"/>
    <mergeCell ref="B10:B14"/>
    <mergeCell ref="C10:C14"/>
    <mergeCell ref="D10:D14"/>
    <mergeCell ref="E10:E14"/>
    <mergeCell ref="F10:F14"/>
    <mergeCell ref="A27:J27"/>
    <mergeCell ref="A28:A32"/>
    <mergeCell ref="B28:B32"/>
    <mergeCell ref="C28:C32"/>
    <mergeCell ref="D28:D32"/>
    <mergeCell ref="E28:E32"/>
    <mergeCell ref="F28:F32"/>
    <mergeCell ref="A21:J21"/>
    <mergeCell ref="A22:A26"/>
    <mergeCell ref="B22:B26"/>
    <mergeCell ref="C22:C26"/>
    <mergeCell ref="D22:D26"/>
    <mergeCell ref="E22:E26"/>
    <mergeCell ref="F22:F26"/>
    <mergeCell ref="A39:J39"/>
    <mergeCell ref="A40:A44"/>
    <mergeCell ref="B40:B44"/>
    <mergeCell ref="C40:C44"/>
    <mergeCell ref="D40:D44"/>
    <mergeCell ref="E40:E44"/>
    <mergeCell ref="F40:F44"/>
    <mergeCell ref="A33:J33"/>
    <mergeCell ref="A34:A38"/>
    <mergeCell ref="B34:B38"/>
    <mergeCell ref="C34:C38"/>
    <mergeCell ref="D34:D38"/>
    <mergeCell ref="E34:E38"/>
    <mergeCell ref="F34:F38"/>
    <mergeCell ref="A50:J50"/>
    <mergeCell ref="A51:A54"/>
    <mergeCell ref="B51:B54"/>
    <mergeCell ref="C51:C54"/>
    <mergeCell ref="D51:D54"/>
    <mergeCell ref="E51:E54"/>
    <mergeCell ref="F51:F54"/>
    <mergeCell ref="A45:J45"/>
    <mergeCell ref="A46:A49"/>
    <mergeCell ref="B46:B49"/>
    <mergeCell ref="C46:C49"/>
    <mergeCell ref="D46:D49"/>
    <mergeCell ref="E46:E49"/>
    <mergeCell ref="F46:F49"/>
    <mergeCell ref="A60:J60"/>
    <mergeCell ref="A61:A63"/>
    <mergeCell ref="B61:B63"/>
    <mergeCell ref="C61:C63"/>
    <mergeCell ref="D61:D63"/>
    <mergeCell ref="E61:E63"/>
    <mergeCell ref="F61:F63"/>
    <mergeCell ref="A55:J55"/>
    <mergeCell ref="A56:A59"/>
    <mergeCell ref="B56:B59"/>
    <mergeCell ref="C56:C59"/>
    <mergeCell ref="D56:D59"/>
    <mergeCell ref="E56:E59"/>
    <mergeCell ref="F56:F59"/>
    <mergeCell ref="A69:J69"/>
    <mergeCell ref="A70:A73"/>
    <mergeCell ref="B70:B73"/>
    <mergeCell ref="C70:C73"/>
    <mergeCell ref="D70:D73"/>
    <mergeCell ref="E70:E73"/>
    <mergeCell ref="F70:F73"/>
    <mergeCell ref="A64:J64"/>
    <mergeCell ref="A65:A68"/>
    <mergeCell ref="B65:B68"/>
    <mergeCell ref="C65:C68"/>
    <mergeCell ref="D65:D68"/>
    <mergeCell ref="E65:E68"/>
    <mergeCell ref="F65:F68"/>
    <mergeCell ref="A77:J77"/>
    <mergeCell ref="A78:A80"/>
    <mergeCell ref="B78:B80"/>
    <mergeCell ref="C78:C80"/>
    <mergeCell ref="D78:D80"/>
    <mergeCell ref="E78:E80"/>
    <mergeCell ref="F78:F80"/>
    <mergeCell ref="A74:J74"/>
    <mergeCell ref="A75:A76"/>
    <mergeCell ref="B75:B76"/>
    <mergeCell ref="C75:C76"/>
    <mergeCell ref="D75:D76"/>
    <mergeCell ref="E75:E76"/>
    <mergeCell ref="F75:F76"/>
    <mergeCell ref="A86:J86"/>
    <mergeCell ref="A87:A91"/>
    <mergeCell ref="B87:B91"/>
    <mergeCell ref="C87:C91"/>
    <mergeCell ref="D87:D91"/>
    <mergeCell ref="E87:E91"/>
    <mergeCell ref="F87:F91"/>
    <mergeCell ref="A81:J81"/>
    <mergeCell ref="A82:A85"/>
    <mergeCell ref="B82:B85"/>
    <mergeCell ref="C82:C85"/>
    <mergeCell ref="D82:D85"/>
    <mergeCell ref="E82:E85"/>
    <mergeCell ref="F82:F85"/>
    <mergeCell ref="A98:J98"/>
    <mergeCell ref="A99:A102"/>
    <mergeCell ref="B99:B102"/>
    <mergeCell ref="C99:C102"/>
    <mergeCell ref="D99:D102"/>
    <mergeCell ref="E99:E102"/>
    <mergeCell ref="F99:F102"/>
    <mergeCell ref="A92:J92"/>
    <mergeCell ref="A93:A97"/>
    <mergeCell ref="B93:B97"/>
    <mergeCell ref="C93:C97"/>
    <mergeCell ref="D93:D97"/>
    <mergeCell ref="E93:E97"/>
    <mergeCell ref="F93:F97"/>
    <mergeCell ref="A109:J109"/>
    <mergeCell ref="A110:A114"/>
    <mergeCell ref="B110:B114"/>
    <mergeCell ref="C110:C114"/>
    <mergeCell ref="D110:D114"/>
    <mergeCell ref="E110:E114"/>
    <mergeCell ref="F110:F114"/>
    <mergeCell ref="A103:J103"/>
    <mergeCell ref="A104:A108"/>
    <mergeCell ref="B104:B108"/>
    <mergeCell ref="C104:C108"/>
    <mergeCell ref="D104:D108"/>
    <mergeCell ref="E104:E108"/>
    <mergeCell ref="F104:F108"/>
    <mergeCell ref="A121:J121"/>
    <mergeCell ref="A122:A126"/>
    <mergeCell ref="B122:B126"/>
    <mergeCell ref="C122:C126"/>
    <mergeCell ref="D122:D126"/>
    <mergeCell ref="E122:E126"/>
    <mergeCell ref="F122:F126"/>
    <mergeCell ref="A115:J115"/>
    <mergeCell ref="A116:A120"/>
    <mergeCell ref="B116:B120"/>
    <mergeCell ref="C116:C120"/>
    <mergeCell ref="D116:D120"/>
    <mergeCell ref="E116:E120"/>
    <mergeCell ref="F116:F120"/>
    <mergeCell ref="A133:J133"/>
    <mergeCell ref="A134:A138"/>
    <mergeCell ref="B134:B138"/>
    <mergeCell ref="C134:C138"/>
    <mergeCell ref="D134:D138"/>
    <mergeCell ref="E134:E138"/>
    <mergeCell ref="F134:F138"/>
    <mergeCell ref="A127:J127"/>
    <mergeCell ref="A128:A132"/>
    <mergeCell ref="B128:B132"/>
    <mergeCell ref="C128:C132"/>
    <mergeCell ref="D128:D132"/>
    <mergeCell ref="E128:E132"/>
    <mergeCell ref="F128:F132"/>
    <mergeCell ref="G134:G136"/>
    <mergeCell ref="A145:J145"/>
    <mergeCell ref="A146:A150"/>
    <mergeCell ref="B146:B150"/>
    <mergeCell ref="C146:C150"/>
    <mergeCell ref="D146:D150"/>
    <mergeCell ref="E146:E150"/>
    <mergeCell ref="F146:F150"/>
    <mergeCell ref="A139:J139"/>
    <mergeCell ref="A140:A144"/>
    <mergeCell ref="B140:B144"/>
    <mergeCell ref="C140:C144"/>
    <mergeCell ref="D140:D144"/>
    <mergeCell ref="E140:E144"/>
    <mergeCell ref="F140:F144"/>
    <mergeCell ref="G140:G141"/>
    <mergeCell ref="A157:J157"/>
    <mergeCell ref="A158:A162"/>
    <mergeCell ref="B158:B162"/>
    <mergeCell ref="C158:C162"/>
    <mergeCell ref="D158:D162"/>
    <mergeCell ref="E158:E162"/>
    <mergeCell ref="F158:F162"/>
    <mergeCell ref="A151:J151"/>
    <mergeCell ref="A152:A156"/>
    <mergeCell ref="B152:B156"/>
    <mergeCell ref="C152:C156"/>
    <mergeCell ref="D152:D156"/>
    <mergeCell ref="E152:E156"/>
    <mergeCell ref="F152:F156"/>
    <mergeCell ref="A169:J169"/>
    <mergeCell ref="A170:A174"/>
    <mergeCell ref="B170:B174"/>
    <mergeCell ref="C170:C174"/>
    <mergeCell ref="D170:D174"/>
    <mergeCell ref="E170:E174"/>
    <mergeCell ref="F170:F174"/>
    <mergeCell ref="A163:J163"/>
    <mergeCell ref="A164:A168"/>
    <mergeCell ref="B164:B168"/>
    <mergeCell ref="C164:C168"/>
    <mergeCell ref="D164:D168"/>
    <mergeCell ref="E164:E168"/>
    <mergeCell ref="F164:F168"/>
    <mergeCell ref="A181:J181"/>
    <mergeCell ref="A182:J182"/>
    <mergeCell ref="A175:J175"/>
    <mergeCell ref="A176:A180"/>
    <mergeCell ref="B176:B180"/>
    <mergeCell ref="C176:C180"/>
    <mergeCell ref="D176:D180"/>
    <mergeCell ref="E176:E180"/>
    <mergeCell ref="F176:F180"/>
  </mergeCells>
  <dataValidations disablePrompts="1" count="1">
    <dataValidation type="list" allowBlank="1" showInputMessage="1" showErrorMessage="1" sqref="D7">
      <formula1>ENTIDADES</formula1>
    </dataValidation>
  </dataValidations>
  <printOptions horizontalCentered="1" verticalCentered="1"/>
  <pageMargins left="0" right="0" top="0" bottom="0.78740157480314965" header="0.19685039370078741" footer="0.39370078740157483"/>
  <pageSetup paperSize="41" scale="43" fitToHeight="0" orientation="landscape" r:id="rId1"/>
  <headerFooter>
    <oddHeader>&amp;RPág. &amp;P de &amp;N</oddHeader>
    <oddFooter>&amp;L
LUZ ADRIANA LONDOÑO RAMIREZ
Secretaria de Despacho
Firma: ___________________&amp;C
FRANCISCO JAVIER GOMEZ RIOS
Profesional Universitario
Firma: ___________________&amp;R
GLORIA MILENA  M.
Profesional Enlace
Dep. Adtivo de Planeación</oddFooter>
  </headerFooter>
  <rowBreaks count="5" manualBreakCount="5">
    <brk id="50" max="13" man="1"/>
    <brk id="69" max="13" man="1"/>
    <brk id="81" max="13" man="1"/>
    <brk id="109" max="13" man="1"/>
    <brk id="139" max="13" man="1"/>
  </rowBreaks>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S268"/>
  <sheetViews>
    <sheetView topLeftCell="A2" zoomScale="70" zoomScaleNormal="70" zoomScaleSheetLayoutView="70" zoomScalePageLayoutView="346" workbookViewId="0">
      <pane xSplit="1" ySplit="9" topLeftCell="B11" activePane="bottomRight" state="frozen"/>
      <selection activeCell="E252" sqref="E252"/>
      <selection pane="topRight" activeCell="E252" sqref="E252"/>
      <selection pane="bottomLeft" activeCell="E252" sqref="E252"/>
      <selection pane="bottomRight" activeCell="M6" sqref="M6"/>
    </sheetView>
  </sheetViews>
  <sheetFormatPr baseColWidth="10" defaultColWidth="11.42578125" defaultRowHeight="14.25" x14ac:dyDescent="0.2"/>
  <cols>
    <col min="1" max="1" width="4" style="1" customWidth="1"/>
    <col min="2" max="2" width="11.140625" style="1" customWidth="1"/>
    <col min="3" max="3" width="16.28515625" style="1" customWidth="1"/>
    <col min="4" max="4" width="25.28515625" style="1" customWidth="1"/>
    <col min="5" max="19" width="14.7109375" style="1" customWidth="1"/>
    <col min="20" max="16384" width="11.42578125" style="1"/>
  </cols>
  <sheetData>
    <row r="1" spans="1:19" ht="7.5" customHeight="1" x14ac:dyDescent="0.2">
      <c r="A1" s="42"/>
      <c r="B1" s="42"/>
      <c r="C1" s="42"/>
      <c r="D1" s="42"/>
      <c r="E1" s="42"/>
      <c r="F1" s="42"/>
      <c r="G1" s="42"/>
      <c r="H1" s="42"/>
      <c r="I1" s="42"/>
      <c r="J1" s="42"/>
      <c r="K1" s="42"/>
      <c r="L1" s="42"/>
      <c r="M1" s="42"/>
      <c r="N1" s="42"/>
      <c r="O1" s="43"/>
      <c r="P1" s="43"/>
      <c r="Q1" s="41"/>
      <c r="R1" s="11"/>
    </row>
    <row r="2" spans="1:19" ht="18" customHeight="1" x14ac:dyDescent="0.25">
      <c r="A2" s="430"/>
      <c r="B2" s="431"/>
      <c r="C2" s="431"/>
      <c r="D2" s="432"/>
      <c r="E2" s="433"/>
      <c r="F2" s="723" t="s">
        <v>0</v>
      </c>
      <c r="G2" s="724"/>
      <c r="H2" s="724"/>
      <c r="I2" s="724"/>
      <c r="J2" s="724"/>
      <c r="K2" s="724"/>
      <c r="L2" s="724"/>
      <c r="M2" s="724"/>
      <c r="N2" s="724"/>
      <c r="O2" s="725"/>
      <c r="P2" s="295" t="s">
        <v>41</v>
      </c>
      <c r="Q2" s="297" t="s">
        <v>5962</v>
      </c>
      <c r="R2" s="298"/>
    </row>
    <row r="3" spans="1:19" ht="18.95" customHeight="1" x14ac:dyDescent="0.25">
      <c r="A3" s="434"/>
      <c r="B3" s="435"/>
      <c r="C3" s="435"/>
      <c r="D3" s="436"/>
      <c r="E3" s="437"/>
      <c r="F3" s="726"/>
      <c r="G3" s="727"/>
      <c r="H3" s="727"/>
      <c r="I3" s="727"/>
      <c r="J3" s="727"/>
      <c r="K3" s="727"/>
      <c r="L3" s="727"/>
      <c r="M3" s="727"/>
      <c r="N3" s="727"/>
      <c r="O3" s="728"/>
      <c r="P3" s="295" t="s">
        <v>2</v>
      </c>
      <c r="Q3" s="299">
        <v>3</v>
      </c>
      <c r="R3" s="300"/>
    </row>
    <row r="4" spans="1:19" ht="33" x14ac:dyDescent="0.25">
      <c r="A4" s="434"/>
      <c r="B4" s="435"/>
      <c r="C4" s="435"/>
      <c r="D4" s="436"/>
      <c r="E4" s="437"/>
      <c r="F4" s="729" t="s">
        <v>42</v>
      </c>
      <c r="G4" s="730"/>
      <c r="H4" s="730"/>
      <c r="I4" s="730"/>
      <c r="J4" s="730"/>
      <c r="K4" s="730"/>
      <c r="L4" s="730"/>
      <c r="M4" s="730"/>
      <c r="N4" s="730"/>
      <c r="O4" s="731"/>
      <c r="P4" s="296" t="s">
        <v>4</v>
      </c>
      <c r="Q4" s="395">
        <v>42759</v>
      </c>
      <c r="R4" s="300"/>
    </row>
    <row r="5" spans="1:19" ht="18" x14ac:dyDescent="0.25">
      <c r="A5" s="438"/>
      <c r="B5" s="439"/>
      <c r="C5" s="439"/>
      <c r="D5" s="440"/>
      <c r="E5" s="300"/>
      <c r="F5" s="732" t="s">
        <v>5</v>
      </c>
      <c r="G5" s="733"/>
      <c r="H5" s="733"/>
      <c r="I5" s="733"/>
      <c r="J5" s="733"/>
      <c r="K5" s="733"/>
      <c r="L5" s="734"/>
      <c r="M5" s="273">
        <v>20190101</v>
      </c>
      <c r="N5" s="481" t="s">
        <v>43</v>
      </c>
      <c r="O5" s="273">
        <f>VALUE(LEFT(M5,4))</f>
        <v>2019</v>
      </c>
      <c r="P5" s="295" t="s">
        <v>6</v>
      </c>
      <c r="Q5" s="301"/>
      <c r="R5" s="300"/>
    </row>
    <row r="6" spans="1:19" ht="9" customHeight="1" x14ac:dyDescent="0.2">
      <c r="A6" s="442"/>
      <c r="B6" s="442"/>
      <c r="C6" s="442"/>
      <c r="D6" s="442"/>
      <c r="E6" s="442"/>
      <c r="F6" s="442"/>
      <c r="G6" s="442"/>
      <c r="H6" s="442"/>
      <c r="I6" s="442"/>
      <c r="J6" s="442"/>
      <c r="K6" s="442"/>
      <c r="L6" s="442"/>
      <c r="M6" s="442"/>
      <c r="N6" s="442"/>
      <c r="O6" s="443"/>
      <c r="P6" s="443"/>
      <c r="Q6" s="443"/>
      <c r="R6" s="438"/>
    </row>
    <row r="7" spans="1:19" ht="29.25" customHeight="1" x14ac:dyDescent="0.2">
      <c r="A7" s="444"/>
      <c r="B7" s="445"/>
      <c r="C7" s="445" t="s">
        <v>7</v>
      </c>
      <c r="D7" s="735" t="str">
        <f>'PI. METAS RESULTADO'!C7</f>
        <v>1134. SECRETARÍA DE LA MUJER, EQUIDAD DE GÉNERO Y DIVERSIDAD SEXUAL</v>
      </c>
      <c r="E7" s="736"/>
      <c r="F7" s="736"/>
      <c r="G7" s="736"/>
      <c r="H7" s="736"/>
      <c r="I7" s="736"/>
      <c r="J7" s="736"/>
      <c r="K7" s="736"/>
      <c r="L7" s="736"/>
      <c r="M7" s="736"/>
      <c r="N7" s="736"/>
      <c r="O7" s="737"/>
      <c r="P7" s="446"/>
      <c r="Q7" s="446"/>
      <c r="R7" s="447"/>
    </row>
    <row r="8" spans="1:19" ht="9.9499999999999993" customHeight="1" thickBot="1" x14ac:dyDescent="0.25">
      <c r="A8" s="446"/>
      <c r="B8" s="446"/>
      <c r="C8" s="446"/>
      <c r="D8" s="446"/>
      <c r="E8" s="446"/>
      <c r="F8" s="446"/>
      <c r="G8" s="446"/>
      <c r="H8" s="446"/>
      <c r="I8" s="446"/>
      <c r="J8" s="446"/>
      <c r="K8" s="446"/>
      <c r="L8" s="446"/>
      <c r="M8" s="446"/>
      <c r="N8" s="446"/>
      <c r="O8" s="446"/>
      <c r="P8" s="446"/>
      <c r="Q8" s="446"/>
      <c r="R8" s="447"/>
    </row>
    <row r="9" spans="1:19" ht="19.5" customHeight="1" thickBot="1" x14ac:dyDescent="0.3">
      <c r="A9" s="447"/>
      <c r="B9" s="738" t="s">
        <v>44</v>
      </c>
      <c r="C9" s="739"/>
      <c r="D9" s="740"/>
      <c r="E9" s="741" t="s">
        <v>45</v>
      </c>
      <c r="F9" s="742"/>
      <c r="G9" s="742"/>
      <c r="H9" s="742"/>
      <c r="I9" s="742"/>
      <c r="J9" s="742"/>
      <c r="K9" s="742"/>
      <c r="L9" s="742"/>
      <c r="M9" s="742"/>
      <c r="N9" s="742"/>
      <c r="O9" s="742"/>
      <c r="P9" s="742"/>
      <c r="Q9" s="742"/>
      <c r="R9" s="743"/>
      <c r="S9" s="10"/>
    </row>
    <row r="10" spans="1:19" s="3" customFormat="1" ht="38.25" customHeight="1" thickBot="1" x14ac:dyDescent="0.25">
      <c r="A10" s="448"/>
      <c r="B10" s="449" t="s">
        <v>46</v>
      </c>
      <c r="C10" s="449" t="s">
        <v>47</v>
      </c>
      <c r="D10" s="450" t="s">
        <v>48</v>
      </c>
      <c r="E10" s="39" t="s">
        <v>49</v>
      </c>
      <c r="F10" s="39" t="s">
        <v>50</v>
      </c>
      <c r="G10" s="39" t="s">
        <v>51</v>
      </c>
      <c r="H10" s="39" t="s">
        <v>52</v>
      </c>
      <c r="I10" s="39" t="s">
        <v>53</v>
      </c>
      <c r="J10" s="39" t="s">
        <v>54</v>
      </c>
      <c r="K10" s="39" t="s">
        <v>55</v>
      </c>
      <c r="L10" s="39" t="s">
        <v>56</v>
      </c>
      <c r="M10" s="39" t="s">
        <v>57</v>
      </c>
      <c r="N10" s="39" t="s">
        <v>58</v>
      </c>
      <c r="O10" s="39" t="s">
        <v>59</v>
      </c>
      <c r="P10" s="39" t="s">
        <v>60</v>
      </c>
      <c r="Q10" s="39" t="s">
        <v>61</v>
      </c>
      <c r="R10" s="39" t="s">
        <v>62</v>
      </c>
      <c r="S10" s="9"/>
    </row>
    <row r="11" spans="1:19" s="3" customFormat="1" ht="15" x14ac:dyDescent="0.2">
      <c r="A11" s="744">
        <v>1</v>
      </c>
      <c r="B11" s="744" t="str">
        <f>'PI. MP. Avance'!B11</f>
        <v>MP105010101</v>
      </c>
      <c r="C11" s="747" t="str">
        <f>'PI. MP. Avance'!C11</f>
        <v>Propiciar , en 42 entes Territoriales, la creación y fortalecimiento  de las confluencias Municipales LGBTI , durante el periodo de Gobierno</v>
      </c>
      <c r="D11" s="4" t="s">
        <v>63</v>
      </c>
      <c r="E11" s="21">
        <f>SUM(F11:Q11)</f>
        <v>23000000</v>
      </c>
      <c r="F11" s="188">
        <f>IF($O$5=2016,VLOOKUP($B11,MP,24,FALSE),IF($O$5=2017,VLOOKUP($B11,MP,37,FALSE),IF($O$5=2018,VLOOKUP($B11,MP,50,FALSE),IF($O$5=2019,VLOOKUP($B11,MP,63,FALSE)," "))))</f>
        <v>23000000</v>
      </c>
      <c r="G11" s="188">
        <f>IF($O$5=2016,VLOOKUP($B11,MP,25,FALSE),IF($O$5=2017,VLOOKUP($B11,MP,38,FALSE),IF($O$5=2018,VLOOKUP($B11,MP,51,FALSE),IF($O$5=2019,VLOOKUP($B11,MP,64,FALSE)," "))))</f>
        <v>0</v>
      </c>
      <c r="H11" s="188">
        <f>IF($O$5=2016,VLOOKUP($B11,MP,26,FALSE),IF($O$5=2017,VLOOKUP($B11,MP,39,FALSE),IF($O$5=2018,VLOOKUP($B11,MP,52,FALSE),IF($O$5=2019,VLOOKUP($B11,MP,65,FALSE)," "))))</f>
        <v>0</v>
      </c>
      <c r="I11" s="188">
        <f>IF($O$5=2016,VLOOKUP($B11,MP,27,FALSE),IF($O$5=2017,VLOOKUP($B11,MP,40,FALSE),IF($O$5=2018,VLOOKUP($B11,MP,53,FALSE),IF($O$5=2019,VLOOKUP($B11,MP,66,FALSE)," "))))</f>
        <v>0</v>
      </c>
      <c r="J11" s="188">
        <f>IF($O$5=2016,VLOOKUP($B11,MP,28,FALSE),IF($O$5=2017,VLOOKUP($B11,MP,41,FALSE),IF($O$5=2018,VLOOKUP($B11,MP,54,FALSE),IF($O$5=2019,VLOOKUP($B11,MP,67,FALSE)," "))))</f>
        <v>0</v>
      </c>
      <c r="K11" s="188">
        <f>IF($O$5=2016,VLOOKUP($B11,MP,29,FALSE),IF($O$5=2017,VLOOKUP($B11,MP,42,FALSE),IF($O$5=2018,VLOOKUP($B11,MP,55,FALSE),IF($O$5=2019,VLOOKUP($B11,MP,68,FALSE)," "))))</f>
        <v>0</v>
      </c>
      <c r="L11" s="188">
        <f>IF($O$5=2016,VLOOKUP($B11,MP,30,FALSE),IF($O$5=2017,VLOOKUP($B11,MP,43,FALSE),IF($O$5=2018,VLOOKUP($B11,MP,56,FALSE),IF($O$5=2019,VLOOKUP($B11,MP,69,FALSE)," "))))</f>
        <v>0</v>
      </c>
      <c r="M11" s="188">
        <f>IF($O$5=2016,VLOOKUP($B11,MP,31,FALSE),IF($O$5=2017,VLOOKUP($B11,MP,44,FALSE),IF($O$5=2018,VLOOKUP($B11,MP,57,FALSE),IF($O$5=2019,VLOOKUP($B11,MP,70,FALSE)," "))))</f>
        <v>0</v>
      </c>
      <c r="N11" s="188">
        <f>IF($O$5=2016,VLOOKUP($B11,MP,32,FALSE),IF($O$5=2017,VLOOKUP($B11,MP,45,FALSE),IF($O$5=2018,VLOOKUP($B11,MP,58,FALSE),IF($O$5=2019,VLOOKUP($B11,MP,71,FALSE)," "))))</f>
        <v>0</v>
      </c>
      <c r="O11" s="188">
        <f>IF($O$5=2016,VLOOKUP($B11,MP,33,FALSE),IF($O$5=2017,VLOOKUP($B11,MP,46,FALSE),IF($O$5=2018,VLOOKUP($B11,MP,59,FALSE),IF($O$5=2019,VLOOKUP($B11,MP,72,FALSE)," "))))</f>
        <v>0</v>
      </c>
      <c r="P11" s="188">
        <f>IF($O$5=2016,VLOOKUP($B11,MP,34,FALSE),IF($O$5=2017,VLOOKUP($B11,MP,47,FALSE),IF($O$5=2018,VLOOKUP($B11,MP,60,FALSE),IF($O$5=2019,VLOOKUP($B11,MP,73,FALSE)," "))))</f>
        <v>0</v>
      </c>
      <c r="Q11" s="188">
        <f>IF($O$5=2016,VLOOKUP($B11,MP,35,FALSE),IF($O$5=2017,VLOOKUP($B11,MP,48,FALSE),IF($O$5=2018,VLOOKUP($B11,MP,61,FALSE),IF($O$5=2019,VLOOKUP($B11,MP,74,FALSE)," "))))</f>
        <v>0</v>
      </c>
      <c r="R11" s="21"/>
    </row>
    <row r="12" spans="1:19" s="3" customFormat="1" ht="15" x14ac:dyDescent="0.2">
      <c r="A12" s="745"/>
      <c r="B12" s="745"/>
      <c r="C12" s="748"/>
      <c r="D12" s="8" t="s">
        <v>64</v>
      </c>
      <c r="E12" s="451">
        <f>SUM(F12:Q12)</f>
        <v>0</v>
      </c>
      <c r="F12" s="499"/>
      <c r="G12" s="499"/>
      <c r="H12" s="499"/>
      <c r="I12" s="499"/>
      <c r="J12" s="499"/>
      <c r="K12" s="499"/>
      <c r="L12" s="499"/>
      <c r="M12" s="499"/>
      <c r="N12" s="499"/>
      <c r="O12" s="499"/>
      <c r="P12" s="499"/>
      <c r="Q12" s="499"/>
      <c r="R12" s="500"/>
    </row>
    <row r="13" spans="1:19" s="3" customFormat="1" ht="15" x14ac:dyDescent="0.2">
      <c r="A13" s="745"/>
      <c r="B13" s="745"/>
      <c r="C13" s="748"/>
      <c r="D13" s="5" t="s">
        <v>65</v>
      </c>
      <c r="E13" s="452">
        <f t="shared" ref="E13:R13" si="0">E12*100/E11</f>
        <v>0</v>
      </c>
      <c r="F13" s="452">
        <f t="shared" si="0"/>
        <v>0</v>
      </c>
      <c r="G13" s="452" t="e">
        <f t="shared" si="0"/>
        <v>#DIV/0!</v>
      </c>
      <c r="H13" s="452" t="e">
        <f t="shared" si="0"/>
        <v>#DIV/0!</v>
      </c>
      <c r="I13" s="452" t="e">
        <f t="shared" si="0"/>
        <v>#DIV/0!</v>
      </c>
      <c r="J13" s="452" t="e">
        <f t="shared" si="0"/>
        <v>#DIV/0!</v>
      </c>
      <c r="K13" s="452" t="e">
        <f t="shared" si="0"/>
        <v>#DIV/0!</v>
      </c>
      <c r="L13" s="452" t="e">
        <f t="shared" si="0"/>
        <v>#DIV/0!</v>
      </c>
      <c r="M13" s="452" t="e">
        <f t="shared" si="0"/>
        <v>#DIV/0!</v>
      </c>
      <c r="N13" s="452" t="e">
        <f t="shared" si="0"/>
        <v>#DIV/0!</v>
      </c>
      <c r="O13" s="452" t="e">
        <f t="shared" si="0"/>
        <v>#DIV/0!</v>
      </c>
      <c r="P13" s="452" t="e">
        <f t="shared" si="0"/>
        <v>#DIV/0!</v>
      </c>
      <c r="Q13" s="452" t="e">
        <f t="shared" si="0"/>
        <v>#DIV/0!</v>
      </c>
      <c r="R13" s="453" t="e">
        <f t="shared" si="0"/>
        <v>#DIV/0!</v>
      </c>
    </row>
    <row r="14" spans="1:19" s="3" customFormat="1" ht="15" x14ac:dyDescent="0.2">
      <c r="A14" s="745"/>
      <c r="B14" s="745"/>
      <c r="C14" s="748"/>
      <c r="D14" s="8" t="s">
        <v>66</v>
      </c>
      <c r="E14" s="451">
        <f>SUM(F14:Q14)</f>
        <v>0</v>
      </c>
      <c r="F14" s="499">
        <v>0</v>
      </c>
      <c r="G14" s="499"/>
      <c r="H14" s="499"/>
      <c r="I14" s="499"/>
      <c r="J14" s="499"/>
      <c r="K14" s="499"/>
      <c r="L14" s="499"/>
      <c r="M14" s="499"/>
      <c r="N14" s="499"/>
      <c r="O14" s="499"/>
      <c r="P14" s="499"/>
      <c r="Q14" s="499"/>
      <c r="R14" s="500"/>
    </row>
    <row r="15" spans="1:19" s="3" customFormat="1" ht="15" x14ac:dyDescent="0.2">
      <c r="A15" s="745"/>
      <c r="B15" s="745"/>
      <c r="C15" s="748"/>
      <c r="D15" s="5" t="s">
        <v>67</v>
      </c>
      <c r="E15" s="452">
        <f t="shared" ref="E15:R15" si="1">E14*100/E11</f>
        <v>0</v>
      </c>
      <c r="F15" s="452">
        <f t="shared" si="1"/>
        <v>0</v>
      </c>
      <c r="G15" s="452" t="e">
        <f t="shared" si="1"/>
        <v>#DIV/0!</v>
      </c>
      <c r="H15" s="452" t="e">
        <f t="shared" si="1"/>
        <v>#DIV/0!</v>
      </c>
      <c r="I15" s="452" t="e">
        <f t="shared" si="1"/>
        <v>#DIV/0!</v>
      </c>
      <c r="J15" s="452" t="e">
        <f t="shared" si="1"/>
        <v>#DIV/0!</v>
      </c>
      <c r="K15" s="452" t="e">
        <f t="shared" si="1"/>
        <v>#DIV/0!</v>
      </c>
      <c r="L15" s="452" t="e">
        <f t="shared" si="1"/>
        <v>#DIV/0!</v>
      </c>
      <c r="M15" s="452" t="e">
        <f t="shared" si="1"/>
        <v>#DIV/0!</v>
      </c>
      <c r="N15" s="452" t="e">
        <f t="shared" si="1"/>
        <v>#DIV/0!</v>
      </c>
      <c r="O15" s="452" t="e">
        <f t="shared" si="1"/>
        <v>#DIV/0!</v>
      </c>
      <c r="P15" s="452" t="e">
        <f t="shared" si="1"/>
        <v>#DIV/0!</v>
      </c>
      <c r="Q15" s="452" t="e">
        <f t="shared" si="1"/>
        <v>#DIV/0!</v>
      </c>
      <c r="R15" s="453" t="e">
        <f t="shared" si="1"/>
        <v>#DIV/0!</v>
      </c>
    </row>
    <row r="16" spans="1:19" s="3" customFormat="1" ht="15" x14ac:dyDescent="0.2">
      <c r="A16" s="745"/>
      <c r="B16" s="745"/>
      <c r="C16" s="748"/>
      <c r="D16" s="7" t="s">
        <v>68</v>
      </c>
      <c r="E16" s="451">
        <f>SUM(F16:Q16)</f>
        <v>0</v>
      </c>
      <c r="F16" s="499">
        <v>0</v>
      </c>
      <c r="G16" s="499"/>
      <c r="H16" s="499"/>
      <c r="I16" s="499"/>
      <c r="J16" s="499"/>
      <c r="K16" s="499"/>
      <c r="L16" s="499"/>
      <c r="M16" s="499"/>
      <c r="N16" s="499"/>
      <c r="O16" s="499"/>
      <c r="P16" s="499"/>
      <c r="Q16" s="499"/>
      <c r="R16" s="500"/>
    </row>
    <row r="17" spans="1:18" s="3" customFormat="1" ht="15" x14ac:dyDescent="0.2">
      <c r="A17" s="745"/>
      <c r="B17" s="745"/>
      <c r="C17" s="748"/>
      <c r="D17" s="5" t="s">
        <v>69</v>
      </c>
      <c r="E17" s="452" t="e">
        <f t="shared" ref="E17:R17" si="2">E16*100/E14</f>
        <v>#DIV/0!</v>
      </c>
      <c r="F17" s="452" t="e">
        <f t="shared" si="2"/>
        <v>#DIV/0!</v>
      </c>
      <c r="G17" s="452" t="e">
        <f t="shared" si="2"/>
        <v>#DIV/0!</v>
      </c>
      <c r="H17" s="452" t="e">
        <f t="shared" si="2"/>
        <v>#DIV/0!</v>
      </c>
      <c r="I17" s="452" t="e">
        <f t="shared" si="2"/>
        <v>#DIV/0!</v>
      </c>
      <c r="J17" s="452" t="e">
        <f t="shared" si="2"/>
        <v>#DIV/0!</v>
      </c>
      <c r="K17" s="452" t="e">
        <f t="shared" si="2"/>
        <v>#DIV/0!</v>
      </c>
      <c r="L17" s="452" t="e">
        <f t="shared" si="2"/>
        <v>#DIV/0!</v>
      </c>
      <c r="M17" s="452" t="e">
        <f t="shared" si="2"/>
        <v>#DIV/0!</v>
      </c>
      <c r="N17" s="452" t="e">
        <f t="shared" si="2"/>
        <v>#DIV/0!</v>
      </c>
      <c r="O17" s="452" t="e">
        <f t="shared" si="2"/>
        <v>#DIV/0!</v>
      </c>
      <c r="P17" s="452" t="e">
        <f t="shared" si="2"/>
        <v>#DIV/0!</v>
      </c>
      <c r="Q17" s="452" t="e">
        <f t="shared" si="2"/>
        <v>#DIV/0!</v>
      </c>
      <c r="R17" s="453" t="e">
        <f t="shared" si="2"/>
        <v>#DIV/0!</v>
      </c>
    </row>
    <row r="18" spans="1:18" s="3" customFormat="1" ht="15.75" thickBot="1" x14ac:dyDescent="0.25">
      <c r="A18" s="746"/>
      <c r="B18" s="746"/>
      <c r="C18" s="749"/>
      <c r="D18" s="6" t="s">
        <v>70</v>
      </c>
      <c r="E18" s="454">
        <f t="shared" ref="E18:R18" si="3">E16*100/E11</f>
        <v>0</v>
      </c>
      <c r="F18" s="454">
        <f t="shared" si="3"/>
        <v>0</v>
      </c>
      <c r="G18" s="454" t="e">
        <f t="shared" si="3"/>
        <v>#DIV/0!</v>
      </c>
      <c r="H18" s="454" t="e">
        <f t="shared" si="3"/>
        <v>#DIV/0!</v>
      </c>
      <c r="I18" s="454" t="e">
        <f t="shared" si="3"/>
        <v>#DIV/0!</v>
      </c>
      <c r="J18" s="454" t="e">
        <f t="shared" si="3"/>
        <v>#DIV/0!</v>
      </c>
      <c r="K18" s="454" t="e">
        <f t="shared" si="3"/>
        <v>#DIV/0!</v>
      </c>
      <c r="L18" s="454" t="e">
        <f t="shared" si="3"/>
        <v>#DIV/0!</v>
      </c>
      <c r="M18" s="454" t="e">
        <f t="shared" si="3"/>
        <v>#DIV/0!</v>
      </c>
      <c r="N18" s="454" t="e">
        <f t="shared" si="3"/>
        <v>#DIV/0!</v>
      </c>
      <c r="O18" s="454" t="e">
        <f t="shared" si="3"/>
        <v>#DIV/0!</v>
      </c>
      <c r="P18" s="454" t="e">
        <f t="shared" si="3"/>
        <v>#DIV/0!</v>
      </c>
      <c r="Q18" s="454" t="e">
        <f t="shared" si="3"/>
        <v>#DIV/0!</v>
      </c>
      <c r="R18" s="455" t="e">
        <f t="shared" si="3"/>
        <v>#DIV/0!</v>
      </c>
    </row>
    <row r="19" spans="1:18" ht="15" x14ac:dyDescent="0.2">
      <c r="A19" s="744">
        <v>2</v>
      </c>
      <c r="B19" s="744" t="str">
        <f>'PI. MP. Avance'!B16</f>
        <v>MP105010102</v>
      </c>
      <c r="C19" s="747" t="str">
        <f>'PI. MP. Avance'!C16</f>
        <v>Fortalecer en el 100% de los Municipios del Departamento el proceso de socialización e interiorización de la Política Pública de LGBTI, en el periodo de Gobierno.</v>
      </c>
      <c r="D19" s="4" t="s">
        <v>63</v>
      </c>
      <c r="E19" s="21">
        <f>SUM(F19:Q19)</f>
        <v>0</v>
      </c>
      <c r="F19" s="188">
        <f>IF($O$5=2016,VLOOKUP($B19,MP,24,FALSE),IF($O$5=2017,VLOOKUP($B19,MP,37,FALSE),IF($O$5=2018,VLOOKUP($B19,MP,50,FALSE),IF($O$5=2019,VLOOKUP($B19,MP,63,FALSE)," "))))</f>
        <v>0</v>
      </c>
      <c r="G19" s="188">
        <f>IF($O$5=2016,VLOOKUP($B19,MP,25,FALSE),IF($O$5=2017,VLOOKUP($B19,MP,38,FALSE),IF($O$5=2018,VLOOKUP($B19,MP,51,FALSE),IF($O$5=2019,VLOOKUP($B19,MP,64,FALSE)," "))))</f>
        <v>0</v>
      </c>
      <c r="H19" s="188">
        <f>IF($O$5=2016,VLOOKUP($B19,MP,26,FALSE),IF($O$5=2017,VLOOKUP($B19,MP,39,FALSE),IF($O$5=2018,VLOOKUP($B19,MP,52,FALSE),IF($O$5=2019,VLOOKUP($B19,MP,65,FALSE)," "))))</f>
        <v>0</v>
      </c>
      <c r="I19" s="188">
        <f>IF($O$5=2016,VLOOKUP($B19,MP,27,FALSE),IF($O$5=2017,VLOOKUP($B19,MP,40,FALSE),IF($O$5=2018,VLOOKUP($B19,MP,53,FALSE),IF($O$5=2019,VLOOKUP($B19,MP,66,FALSE)," "))))</f>
        <v>0</v>
      </c>
      <c r="J19" s="188">
        <f>IF($O$5=2016,VLOOKUP($B19,MP,28,FALSE),IF($O$5=2017,VLOOKUP($B19,MP,41,FALSE),IF($O$5=2018,VLOOKUP($B19,MP,54,FALSE),IF($O$5=2019,VLOOKUP($B19,MP,67,FALSE)," "))))</f>
        <v>0</v>
      </c>
      <c r="K19" s="188">
        <f>IF($O$5=2016,VLOOKUP($B19,MP,29,FALSE),IF($O$5=2017,VLOOKUP($B19,MP,42,FALSE),IF($O$5=2018,VLOOKUP($B19,MP,55,FALSE),IF($O$5=2019,VLOOKUP($B19,MP,68,FALSE)," "))))</f>
        <v>0</v>
      </c>
      <c r="L19" s="188">
        <f>IF($O$5=2016,VLOOKUP($B19,MP,30,FALSE),IF($O$5=2017,VLOOKUP($B19,MP,43,FALSE),IF($O$5=2018,VLOOKUP($B19,MP,56,FALSE),IF($O$5=2019,VLOOKUP($B19,MP,69,FALSE)," "))))</f>
        <v>0</v>
      </c>
      <c r="M19" s="188">
        <f>IF($O$5=2016,VLOOKUP($B19,MP,31,FALSE),IF($O$5=2017,VLOOKUP($B19,MP,44,FALSE),IF($O$5=2018,VLOOKUP($B19,MP,57,FALSE),IF($O$5=2019,VLOOKUP($B19,MP,70,FALSE)," "))))</f>
        <v>0</v>
      </c>
      <c r="N19" s="188">
        <f>IF($O$5=2016,VLOOKUP($B19,MP,32,FALSE),IF($O$5=2017,VLOOKUP($B19,MP,45,FALSE),IF($O$5=2018,VLOOKUP($B19,MP,58,FALSE),IF($O$5=2019,VLOOKUP($B19,MP,71,FALSE)," "))))</f>
        <v>0</v>
      </c>
      <c r="O19" s="188">
        <f>IF($O$5=2016,VLOOKUP($B19,MP,33,FALSE),IF($O$5=2017,VLOOKUP($B19,MP,46,FALSE),IF($O$5=2018,VLOOKUP($B19,MP,59,FALSE),IF($O$5=2019,VLOOKUP($B19,MP,72,FALSE)," "))))</f>
        <v>0</v>
      </c>
      <c r="P19" s="188">
        <f>IF($O$5=2016,VLOOKUP($B19,MP,34,FALSE),IF($O$5=2017,VLOOKUP($B19,MP,47,FALSE),IF($O$5=2018,VLOOKUP($B19,MP,60,FALSE),IF($O$5=2019,VLOOKUP($B19,MP,73,FALSE)," "))))</f>
        <v>0</v>
      </c>
      <c r="Q19" s="188">
        <f>IF($O$5=2016,VLOOKUP($B19,MP,35,FALSE),IF($O$5=2017,VLOOKUP($B19,MP,48,FALSE),IF($O$5=2018,VLOOKUP($B19,MP,61,FALSE),IF($O$5=2019,VLOOKUP($B19,MP,74,FALSE)," "))))</f>
        <v>0</v>
      </c>
      <c r="R19" s="22"/>
    </row>
    <row r="20" spans="1:18" ht="15" x14ac:dyDescent="0.2">
      <c r="A20" s="745"/>
      <c r="B20" s="745"/>
      <c r="C20" s="748"/>
      <c r="D20" s="8" t="s">
        <v>64</v>
      </c>
      <c r="E20" s="451">
        <f>SUM(F20:Q20)</f>
        <v>0</v>
      </c>
      <c r="F20" s="499"/>
      <c r="G20" s="499"/>
      <c r="H20" s="499"/>
      <c r="I20" s="499"/>
      <c r="J20" s="499"/>
      <c r="K20" s="499"/>
      <c r="L20" s="499"/>
      <c r="M20" s="499"/>
      <c r="N20" s="499"/>
      <c r="O20" s="499"/>
      <c r="P20" s="499"/>
      <c r="Q20" s="499"/>
      <c r="R20" s="500"/>
    </row>
    <row r="21" spans="1:18" ht="15" x14ac:dyDescent="0.2">
      <c r="A21" s="745"/>
      <c r="B21" s="745"/>
      <c r="C21" s="748"/>
      <c r="D21" s="5" t="s">
        <v>65</v>
      </c>
      <c r="E21" s="452" t="e">
        <f t="shared" ref="E21:R21" si="4">E20*100/E19</f>
        <v>#DIV/0!</v>
      </c>
      <c r="F21" s="452" t="e">
        <f t="shared" si="4"/>
        <v>#DIV/0!</v>
      </c>
      <c r="G21" s="452" t="e">
        <f t="shared" si="4"/>
        <v>#DIV/0!</v>
      </c>
      <c r="H21" s="452" t="e">
        <f t="shared" si="4"/>
        <v>#DIV/0!</v>
      </c>
      <c r="I21" s="452" t="e">
        <f t="shared" si="4"/>
        <v>#DIV/0!</v>
      </c>
      <c r="J21" s="452" t="e">
        <f t="shared" si="4"/>
        <v>#DIV/0!</v>
      </c>
      <c r="K21" s="452" t="e">
        <f t="shared" si="4"/>
        <v>#DIV/0!</v>
      </c>
      <c r="L21" s="452" t="e">
        <f t="shared" si="4"/>
        <v>#DIV/0!</v>
      </c>
      <c r="M21" s="452" t="e">
        <f t="shared" si="4"/>
        <v>#DIV/0!</v>
      </c>
      <c r="N21" s="452" t="e">
        <f t="shared" si="4"/>
        <v>#DIV/0!</v>
      </c>
      <c r="O21" s="452" t="e">
        <f t="shared" si="4"/>
        <v>#DIV/0!</v>
      </c>
      <c r="P21" s="452" t="e">
        <f t="shared" si="4"/>
        <v>#DIV/0!</v>
      </c>
      <c r="Q21" s="452" t="e">
        <f t="shared" si="4"/>
        <v>#DIV/0!</v>
      </c>
      <c r="R21" s="453" t="e">
        <f t="shared" si="4"/>
        <v>#DIV/0!</v>
      </c>
    </row>
    <row r="22" spans="1:18" ht="15" x14ac:dyDescent="0.2">
      <c r="A22" s="745"/>
      <c r="B22" s="745"/>
      <c r="C22" s="748"/>
      <c r="D22" s="8" t="s">
        <v>66</v>
      </c>
      <c r="E22" s="451">
        <f>SUM(F22:Q22)</f>
        <v>0</v>
      </c>
      <c r="F22" s="499">
        <v>0</v>
      </c>
      <c r="G22" s="499"/>
      <c r="H22" s="499"/>
      <c r="I22" s="499"/>
      <c r="J22" s="499"/>
      <c r="K22" s="499"/>
      <c r="L22" s="499"/>
      <c r="M22" s="499"/>
      <c r="N22" s="499"/>
      <c r="O22" s="499"/>
      <c r="P22" s="499"/>
      <c r="Q22" s="499"/>
      <c r="R22" s="500"/>
    </row>
    <row r="23" spans="1:18" ht="15" x14ac:dyDescent="0.2">
      <c r="A23" s="745"/>
      <c r="B23" s="745"/>
      <c r="C23" s="748"/>
      <c r="D23" s="5" t="s">
        <v>67</v>
      </c>
      <c r="E23" s="452" t="e">
        <f t="shared" ref="E23:R23" si="5">E22*100/E19</f>
        <v>#DIV/0!</v>
      </c>
      <c r="F23" s="452" t="e">
        <f t="shared" si="5"/>
        <v>#DIV/0!</v>
      </c>
      <c r="G23" s="452" t="e">
        <f t="shared" si="5"/>
        <v>#DIV/0!</v>
      </c>
      <c r="H23" s="452" t="e">
        <f t="shared" si="5"/>
        <v>#DIV/0!</v>
      </c>
      <c r="I23" s="452" t="e">
        <f t="shared" si="5"/>
        <v>#DIV/0!</v>
      </c>
      <c r="J23" s="452" t="e">
        <f t="shared" si="5"/>
        <v>#DIV/0!</v>
      </c>
      <c r="K23" s="452" t="e">
        <f t="shared" si="5"/>
        <v>#DIV/0!</v>
      </c>
      <c r="L23" s="452" t="e">
        <f t="shared" si="5"/>
        <v>#DIV/0!</v>
      </c>
      <c r="M23" s="452" t="e">
        <f t="shared" si="5"/>
        <v>#DIV/0!</v>
      </c>
      <c r="N23" s="452" t="e">
        <f t="shared" si="5"/>
        <v>#DIV/0!</v>
      </c>
      <c r="O23" s="452" t="e">
        <f t="shared" si="5"/>
        <v>#DIV/0!</v>
      </c>
      <c r="P23" s="452" t="e">
        <f t="shared" si="5"/>
        <v>#DIV/0!</v>
      </c>
      <c r="Q23" s="452" t="e">
        <f t="shared" si="5"/>
        <v>#DIV/0!</v>
      </c>
      <c r="R23" s="453" t="e">
        <f t="shared" si="5"/>
        <v>#DIV/0!</v>
      </c>
    </row>
    <row r="24" spans="1:18" ht="15" x14ac:dyDescent="0.2">
      <c r="A24" s="745"/>
      <c r="B24" s="745"/>
      <c r="C24" s="748"/>
      <c r="D24" s="7" t="s">
        <v>68</v>
      </c>
      <c r="E24" s="451">
        <f>SUM(F24:Q24)</f>
        <v>0</v>
      </c>
      <c r="F24" s="499">
        <v>0</v>
      </c>
      <c r="G24" s="499"/>
      <c r="H24" s="499"/>
      <c r="I24" s="499"/>
      <c r="J24" s="499"/>
      <c r="K24" s="499"/>
      <c r="L24" s="499"/>
      <c r="M24" s="499"/>
      <c r="N24" s="499"/>
      <c r="O24" s="499"/>
      <c r="P24" s="499"/>
      <c r="Q24" s="499"/>
      <c r="R24" s="500"/>
    </row>
    <row r="25" spans="1:18" ht="15" x14ac:dyDescent="0.2">
      <c r="A25" s="745"/>
      <c r="B25" s="745"/>
      <c r="C25" s="748"/>
      <c r="D25" s="5" t="s">
        <v>69</v>
      </c>
      <c r="E25" s="452" t="e">
        <f t="shared" ref="E25:R25" si="6">E24*100/E22</f>
        <v>#DIV/0!</v>
      </c>
      <c r="F25" s="452" t="e">
        <f t="shared" si="6"/>
        <v>#DIV/0!</v>
      </c>
      <c r="G25" s="452" t="e">
        <f t="shared" si="6"/>
        <v>#DIV/0!</v>
      </c>
      <c r="H25" s="452" t="e">
        <f t="shared" si="6"/>
        <v>#DIV/0!</v>
      </c>
      <c r="I25" s="452" t="e">
        <f t="shared" si="6"/>
        <v>#DIV/0!</v>
      </c>
      <c r="J25" s="452" t="e">
        <f t="shared" si="6"/>
        <v>#DIV/0!</v>
      </c>
      <c r="K25" s="452" t="e">
        <f t="shared" si="6"/>
        <v>#DIV/0!</v>
      </c>
      <c r="L25" s="452" t="e">
        <f t="shared" si="6"/>
        <v>#DIV/0!</v>
      </c>
      <c r="M25" s="452" t="e">
        <f t="shared" si="6"/>
        <v>#DIV/0!</v>
      </c>
      <c r="N25" s="452" t="e">
        <f t="shared" si="6"/>
        <v>#DIV/0!</v>
      </c>
      <c r="O25" s="452" t="e">
        <f t="shared" si="6"/>
        <v>#DIV/0!</v>
      </c>
      <c r="P25" s="452" t="e">
        <f t="shared" si="6"/>
        <v>#DIV/0!</v>
      </c>
      <c r="Q25" s="452" t="e">
        <f t="shared" si="6"/>
        <v>#DIV/0!</v>
      </c>
      <c r="R25" s="453" t="e">
        <f t="shared" si="6"/>
        <v>#DIV/0!</v>
      </c>
    </row>
    <row r="26" spans="1:18" ht="15.75" thickBot="1" x14ac:dyDescent="0.25">
      <c r="A26" s="746"/>
      <c r="B26" s="746"/>
      <c r="C26" s="749"/>
      <c r="D26" s="6" t="s">
        <v>70</v>
      </c>
      <c r="E26" s="454" t="e">
        <f t="shared" ref="E26:R26" si="7">E24*100/E19</f>
        <v>#DIV/0!</v>
      </c>
      <c r="F26" s="454" t="e">
        <f t="shared" si="7"/>
        <v>#DIV/0!</v>
      </c>
      <c r="G26" s="454" t="e">
        <f t="shared" si="7"/>
        <v>#DIV/0!</v>
      </c>
      <c r="H26" s="454" t="e">
        <f t="shared" si="7"/>
        <v>#DIV/0!</v>
      </c>
      <c r="I26" s="454" t="e">
        <f t="shared" si="7"/>
        <v>#DIV/0!</v>
      </c>
      <c r="J26" s="454" t="e">
        <f t="shared" si="7"/>
        <v>#DIV/0!</v>
      </c>
      <c r="K26" s="454" t="e">
        <f t="shared" si="7"/>
        <v>#DIV/0!</v>
      </c>
      <c r="L26" s="454" t="e">
        <f t="shared" si="7"/>
        <v>#DIV/0!</v>
      </c>
      <c r="M26" s="454" t="e">
        <f t="shared" si="7"/>
        <v>#DIV/0!</v>
      </c>
      <c r="N26" s="454" t="e">
        <f t="shared" si="7"/>
        <v>#DIV/0!</v>
      </c>
      <c r="O26" s="454" t="e">
        <f t="shared" si="7"/>
        <v>#DIV/0!</v>
      </c>
      <c r="P26" s="454" t="e">
        <f t="shared" si="7"/>
        <v>#DIV/0!</v>
      </c>
      <c r="Q26" s="454" t="e">
        <f t="shared" si="7"/>
        <v>#DIV/0!</v>
      </c>
      <c r="R26" s="455" t="e">
        <f t="shared" si="7"/>
        <v>#DIV/0!</v>
      </c>
    </row>
    <row r="27" spans="1:18" ht="15" x14ac:dyDescent="0.2">
      <c r="A27" s="744">
        <v>3</v>
      </c>
      <c r="B27" s="744" t="str">
        <f>'PI. MP. Avance'!B21</f>
        <v>MP105010201</v>
      </c>
      <c r="C27" s="747" t="str">
        <f>'PI. MP. Avance'!C21</f>
        <v>Realizar Dos (2) EXPO LGBTI, durante el cuatrienio.</v>
      </c>
      <c r="D27" s="4" t="s">
        <v>63</v>
      </c>
      <c r="E27" s="21">
        <f>SUM(F27:Q27)</f>
        <v>0</v>
      </c>
      <c r="F27" s="188">
        <f>IF($O$5=2016,VLOOKUP($B27,MP,24,FALSE),IF($O$5=2017,VLOOKUP($B27,MP,37,FALSE),IF($O$5=2018,VLOOKUP($B27,MP,50,FALSE),IF($O$5=2019,VLOOKUP($B27,MP,63,FALSE)," "))))</f>
        <v>0</v>
      </c>
      <c r="G27" s="188">
        <f>IF($O$5=2016,VLOOKUP($B27,MP,25,FALSE),IF($O$5=2017,VLOOKUP($B27,MP,38,FALSE),IF($O$5=2018,VLOOKUP($B27,MP,51,FALSE),IF($O$5=2019,VLOOKUP($B27,MP,64,FALSE)," "))))</f>
        <v>0</v>
      </c>
      <c r="H27" s="188">
        <f>IF($O$5=2016,VLOOKUP($B27,MP,26,FALSE),IF($O$5=2017,VLOOKUP($B27,MP,39,FALSE),IF($O$5=2018,VLOOKUP($B27,MP,52,FALSE),IF($O$5=2019,VLOOKUP($B27,MP,65,FALSE)," "))))</f>
        <v>0</v>
      </c>
      <c r="I27" s="188">
        <f>IF($O$5=2016,VLOOKUP($B27,MP,27,FALSE),IF($O$5=2017,VLOOKUP($B27,MP,40,FALSE),IF($O$5=2018,VLOOKUP($B27,MP,53,FALSE),IF($O$5=2019,VLOOKUP($B27,MP,66,FALSE)," "))))</f>
        <v>0</v>
      </c>
      <c r="J27" s="188">
        <f>IF($O$5=2016,VLOOKUP($B27,MP,28,FALSE),IF($O$5=2017,VLOOKUP($B27,MP,41,FALSE),IF($O$5=2018,VLOOKUP($B27,MP,54,FALSE),IF($O$5=2019,VLOOKUP($B27,MP,67,FALSE)," "))))</f>
        <v>0</v>
      </c>
      <c r="K27" s="188">
        <f>IF($O$5=2016,VLOOKUP($B27,MP,29,FALSE),IF($O$5=2017,VLOOKUP($B27,MP,42,FALSE),IF($O$5=2018,VLOOKUP($B27,MP,55,FALSE),IF($O$5=2019,VLOOKUP($B27,MP,68,FALSE)," "))))</f>
        <v>0</v>
      </c>
      <c r="L27" s="188">
        <f>IF($O$5=2016,VLOOKUP($B27,MP,30,FALSE),IF($O$5=2017,VLOOKUP($B27,MP,43,FALSE),IF($O$5=2018,VLOOKUP($B27,MP,56,FALSE),IF($O$5=2019,VLOOKUP($B27,MP,69,FALSE)," "))))</f>
        <v>0</v>
      </c>
      <c r="M27" s="188">
        <f>IF($O$5=2016,VLOOKUP($B27,MP,31,FALSE),IF($O$5=2017,VLOOKUP($B27,MP,44,FALSE),IF($O$5=2018,VLOOKUP($B27,MP,57,FALSE),IF($O$5=2019,VLOOKUP($B27,MP,70,FALSE)," "))))</f>
        <v>0</v>
      </c>
      <c r="N27" s="188">
        <f>IF($O$5=2016,VLOOKUP($B27,MP,32,FALSE),IF($O$5=2017,VLOOKUP($B27,MP,45,FALSE),IF($O$5=2018,VLOOKUP($B27,MP,58,FALSE),IF($O$5=2019,VLOOKUP($B27,MP,71,FALSE)," "))))</f>
        <v>0</v>
      </c>
      <c r="O27" s="188">
        <f>IF($O$5=2016,VLOOKUP($B27,MP,33,FALSE),IF($O$5=2017,VLOOKUP($B27,MP,46,FALSE),IF($O$5=2018,VLOOKUP($B27,MP,59,FALSE),IF($O$5=2019,VLOOKUP($B27,MP,72,FALSE)," "))))</f>
        <v>0</v>
      </c>
      <c r="P27" s="188">
        <f>IF($O$5=2016,VLOOKUP($B27,MP,34,FALSE),IF($O$5=2017,VLOOKUP($B27,MP,47,FALSE),IF($O$5=2018,VLOOKUP($B27,MP,60,FALSE),IF($O$5=2019,VLOOKUP($B27,MP,73,FALSE)," "))))</f>
        <v>0</v>
      </c>
      <c r="Q27" s="188">
        <f>IF($O$5=2016,VLOOKUP($B27,MP,35,FALSE),IF($O$5=2017,VLOOKUP($B27,MP,48,FALSE),IF($O$5=2018,VLOOKUP($B27,MP,61,FALSE),IF($O$5=2019,VLOOKUP($B27,MP,74,FALSE)," "))))</f>
        <v>0</v>
      </c>
      <c r="R27" s="22"/>
    </row>
    <row r="28" spans="1:18" ht="15" x14ac:dyDescent="0.2">
      <c r="A28" s="745"/>
      <c r="B28" s="745"/>
      <c r="C28" s="748"/>
      <c r="D28" s="8" t="s">
        <v>64</v>
      </c>
      <c r="E28" s="451">
        <f>SUM(F28:Q28)</f>
        <v>0</v>
      </c>
      <c r="F28" s="499">
        <v>0</v>
      </c>
      <c r="G28" s="499"/>
      <c r="H28" s="499"/>
      <c r="I28" s="499"/>
      <c r="J28" s="499"/>
      <c r="K28" s="499"/>
      <c r="L28" s="499"/>
      <c r="M28" s="499"/>
      <c r="N28" s="499"/>
      <c r="O28" s="499"/>
      <c r="P28" s="499"/>
      <c r="Q28" s="499"/>
      <c r="R28" s="500"/>
    </row>
    <row r="29" spans="1:18" ht="15" x14ac:dyDescent="0.2">
      <c r="A29" s="745"/>
      <c r="B29" s="745"/>
      <c r="C29" s="748"/>
      <c r="D29" s="5" t="s">
        <v>65</v>
      </c>
      <c r="E29" s="452" t="e">
        <f t="shared" ref="E29:R29" si="8">E28*100/E27</f>
        <v>#DIV/0!</v>
      </c>
      <c r="F29" s="452" t="e">
        <f t="shared" si="8"/>
        <v>#DIV/0!</v>
      </c>
      <c r="G29" s="452" t="e">
        <f t="shared" si="8"/>
        <v>#DIV/0!</v>
      </c>
      <c r="H29" s="452" t="e">
        <f t="shared" si="8"/>
        <v>#DIV/0!</v>
      </c>
      <c r="I29" s="452" t="e">
        <f t="shared" si="8"/>
        <v>#DIV/0!</v>
      </c>
      <c r="J29" s="452" t="e">
        <f t="shared" si="8"/>
        <v>#DIV/0!</v>
      </c>
      <c r="K29" s="452" t="e">
        <f t="shared" si="8"/>
        <v>#DIV/0!</v>
      </c>
      <c r="L29" s="452" t="e">
        <f t="shared" si="8"/>
        <v>#DIV/0!</v>
      </c>
      <c r="M29" s="452" t="e">
        <f t="shared" si="8"/>
        <v>#DIV/0!</v>
      </c>
      <c r="N29" s="452" t="e">
        <f t="shared" si="8"/>
        <v>#DIV/0!</v>
      </c>
      <c r="O29" s="452" t="e">
        <f t="shared" si="8"/>
        <v>#DIV/0!</v>
      </c>
      <c r="P29" s="452" t="e">
        <f t="shared" si="8"/>
        <v>#DIV/0!</v>
      </c>
      <c r="Q29" s="452" t="e">
        <f t="shared" si="8"/>
        <v>#DIV/0!</v>
      </c>
      <c r="R29" s="453" t="e">
        <f t="shared" si="8"/>
        <v>#DIV/0!</v>
      </c>
    </row>
    <row r="30" spans="1:18" ht="15" x14ac:dyDescent="0.2">
      <c r="A30" s="745"/>
      <c r="B30" s="745"/>
      <c r="C30" s="748"/>
      <c r="D30" s="8" t="s">
        <v>66</v>
      </c>
      <c r="E30" s="451">
        <f>SUM(F30:Q30)</f>
        <v>0</v>
      </c>
      <c r="F30" s="499">
        <v>0</v>
      </c>
      <c r="G30" s="499"/>
      <c r="H30" s="499"/>
      <c r="I30" s="499"/>
      <c r="J30" s="499"/>
      <c r="K30" s="499"/>
      <c r="L30" s="499"/>
      <c r="M30" s="499"/>
      <c r="N30" s="499"/>
      <c r="O30" s="499"/>
      <c r="P30" s="499"/>
      <c r="Q30" s="499"/>
      <c r="R30" s="500"/>
    </row>
    <row r="31" spans="1:18" ht="15" x14ac:dyDescent="0.2">
      <c r="A31" s="745"/>
      <c r="B31" s="745"/>
      <c r="C31" s="748"/>
      <c r="D31" s="5" t="s">
        <v>67</v>
      </c>
      <c r="E31" s="452" t="e">
        <f t="shared" ref="E31:R31" si="9">E30*100/E27</f>
        <v>#DIV/0!</v>
      </c>
      <c r="F31" s="452" t="e">
        <f t="shared" si="9"/>
        <v>#DIV/0!</v>
      </c>
      <c r="G31" s="452" t="e">
        <f t="shared" si="9"/>
        <v>#DIV/0!</v>
      </c>
      <c r="H31" s="452" t="e">
        <f t="shared" si="9"/>
        <v>#DIV/0!</v>
      </c>
      <c r="I31" s="452" t="e">
        <f t="shared" si="9"/>
        <v>#DIV/0!</v>
      </c>
      <c r="J31" s="452" t="e">
        <f t="shared" si="9"/>
        <v>#DIV/0!</v>
      </c>
      <c r="K31" s="452" t="e">
        <f t="shared" si="9"/>
        <v>#DIV/0!</v>
      </c>
      <c r="L31" s="452" t="e">
        <f t="shared" si="9"/>
        <v>#DIV/0!</v>
      </c>
      <c r="M31" s="452" t="e">
        <f t="shared" si="9"/>
        <v>#DIV/0!</v>
      </c>
      <c r="N31" s="452" t="e">
        <f t="shared" si="9"/>
        <v>#DIV/0!</v>
      </c>
      <c r="O31" s="452" t="e">
        <f t="shared" si="9"/>
        <v>#DIV/0!</v>
      </c>
      <c r="P31" s="452" t="e">
        <f t="shared" si="9"/>
        <v>#DIV/0!</v>
      </c>
      <c r="Q31" s="452" t="e">
        <f t="shared" si="9"/>
        <v>#DIV/0!</v>
      </c>
      <c r="R31" s="453" t="e">
        <f t="shared" si="9"/>
        <v>#DIV/0!</v>
      </c>
    </row>
    <row r="32" spans="1:18" ht="15" x14ac:dyDescent="0.2">
      <c r="A32" s="745"/>
      <c r="B32" s="745"/>
      <c r="C32" s="748"/>
      <c r="D32" s="7" t="s">
        <v>68</v>
      </c>
      <c r="E32" s="451">
        <f>SUM(F32:Q32)</f>
        <v>0</v>
      </c>
      <c r="F32" s="499">
        <v>0</v>
      </c>
      <c r="G32" s="499"/>
      <c r="H32" s="499"/>
      <c r="I32" s="499"/>
      <c r="J32" s="499"/>
      <c r="K32" s="499"/>
      <c r="L32" s="499"/>
      <c r="M32" s="499"/>
      <c r="N32" s="499"/>
      <c r="O32" s="499"/>
      <c r="P32" s="499"/>
      <c r="Q32" s="499"/>
      <c r="R32" s="500"/>
    </row>
    <row r="33" spans="1:18" ht="15" x14ac:dyDescent="0.2">
      <c r="A33" s="745"/>
      <c r="B33" s="745"/>
      <c r="C33" s="748"/>
      <c r="D33" s="5" t="s">
        <v>69</v>
      </c>
      <c r="E33" s="452" t="e">
        <f t="shared" ref="E33:R33" si="10">E32*100/E30</f>
        <v>#DIV/0!</v>
      </c>
      <c r="F33" s="452" t="e">
        <f t="shared" si="10"/>
        <v>#DIV/0!</v>
      </c>
      <c r="G33" s="452" t="e">
        <f t="shared" si="10"/>
        <v>#DIV/0!</v>
      </c>
      <c r="H33" s="452" t="e">
        <f t="shared" si="10"/>
        <v>#DIV/0!</v>
      </c>
      <c r="I33" s="452" t="e">
        <f t="shared" si="10"/>
        <v>#DIV/0!</v>
      </c>
      <c r="J33" s="452" t="e">
        <f t="shared" si="10"/>
        <v>#DIV/0!</v>
      </c>
      <c r="K33" s="452" t="e">
        <f t="shared" si="10"/>
        <v>#DIV/0!</v>
      </c>
      <c r="L33" s="452" t="e">
        <f t="shared" si="10"/>
        <v>#DIV/0!</v>
      </c>
      <c r="M33" s="452" t="e">
        <f t="shared" si="10"/>
        <v>#DIV/0!</v>
      </c>
      <c r="N33" s="452" t="e">
        <f t="shared" si="10"/>
        <v>#DIV/0!</v>
      </c>
      <c r="O33" s="452" t="e">
        <f t="shared" si="10"/>
        <v>#DIV/0!</v>
      </c>
      <c r="P33" s="452" t="e">
        <f t="shared" si="10"/>
        <v>#DIV/0!</v>
      </c>
      <c r="Q33" s="452" t="e">
        <f t="shared" si="10"/>
        <v>#DIV/0!</v>
      </c>
      <c r="R33" s="453" t="e">
        <f t="shared" si="10"/>
        <v>#DIV/0!</v>
      </c>
    </row>
    <row r="34" spans="1:18" ht="15.75" thickBot="1" x14ac:dyDescent="0.25">
      <c r="A34" s="746"/>
      <c r="B34" s="746"/>
      <c r="C34" s="749"/>
      <c r="D34" s="6" t="s">
        <v>70</v>
      </c>
      <c r="E34" s="454" t="e">
        <f t="shared" ref="E34:R34" si="11">E32*100/E27</f>
        <v>#DIV/0!</v>
      </c>
      <c r="F34" s="454" t="e">
        <f t="shared" si="11"/>
        <v>#DIV/0!</v>
      </c>
      <c r="G34" s="454" t="e">
        <f t="shared" si="11"/>
        <v>#DIV/0!</v>
      </c>
      <c r="H34" s="454" t="e">
        <f t="shared" si="11"/>
        <v>#DIV/0!</v>
      </c>
      <c r="I34" s="454" t="e">
        <f t="shared" si="11"/>
        <v>#DIV/0!</v>
      </c>
      <c r="J34" s="454" t="e">
        <f t="shared" si="11"/>
        <v>#DIV/0!</v>
      </c>
      <c r="K34" s="454" t="e">
        <f t="shared" si="11"/>
        <v>#DIV/0!</v>
      </c>
      <c r="L34" s="454" t="e">
        <f t="shared" si="11"/>
        <v>#DIV/0!</v>
      </c>
      <c r="M34" s="454" t="e">
        <f t="shared" si="11"/>
        <v>#DIV/0!</v>
      </c>
      <c r="N34" s="454" t="e">
        <f t="shared" si="11"/>
        <v>#DIV/0!</v>
      </c>
      <c r="O34" s="454" t="e">
        <f t="shared" si="11"/>
        <v>#DIV/0!</v>
      </c>
      <c r="P34" s="454" t="e">
        <f t="shared" si="11"/>
        <v>#DIV/0!</v>
      </c>
      <c r="Q34" s="454" t="e">
        <f t="shared" si="11"/>
        <v>#DIV/0!</v>
      </c>
      <c r="R34" s="455" t="e">
        <f t="shared" si="11"/>
        <v>#DIV/0!</v>
      </c>
    </row>
    <row r="35" spans="1:18" ht="15" x14ac:dyDescent="0.2">
      <c r="A35" s="744">
        <v>4</v>
      </c>
      <c r="B35" s="744" t="str">
        <f>'PI. MP. Avance'!B26</f>
        <v>MP105010202</v>
      </c>
      <c r="C35" s="747" t="str">
        <f>'PI. MP. Avance'!C26</f>
        <v>Capacitar, a cien (100) líderes o representantes del sector LGBTI, en uso adecuado de las TICs, durante el periodo de Gobierno.</v>
      </c>
      <c r="D35" s="4" t="s">
        <v>63</v>
      </c>
      <c r="E35" s="21">
        <f>SUM(F35:Q35)</f>
        <v>0</v>
      </c>
      <c r="F35" s="188">
        <f>IF($O$5=2016,VLOOKUP($B35,MP,24,FALSE),IF($O$5=2017,VLOOKUP($B35,MP,37,FALSE),IF($O$5=2018,VLOOKUP($B35,MP,50,FALSE),IF($O$5=2019,VLOOKUP($B35,MP,63,FALSE)," "))))</f>
        <v>0</v>
      </c>
      <c r="G35" s="188">
        <f>IF($O$5=2016,VLOOKUP($B35,MP,25,FALSE),IF($O$5=2017,VLOOKUP($B35,MP,38,FALSE),IF($O$5=2018,VLOOKUP($B35,MP,51,FALSE),IF($O$5=2019,VLOOKUP($B35,MP,64,FALSE)," "))))</f>
        <v>0</v>
      </c>
      <c r="H35" s="188">
        <f>IF($O$5=2016,VLOOKUP($B35,MP,26,FALSE),IF($O$5=2017,VLOOKUP($B35,MP,39,FALSE),IF($O$5=2018,VLOOKUP($B35,MP,52,FALSE),IF($O$5=2019,VLOOKUP($B35,MP,65,FALSE)," "))))</f>
        <v>0</v>
      </c>
      <c r="I35" s="188">
        <f>IF($O$5=2016,VLOOKUP($B35,MP,27,FALSE),IF($O$5=2017,VLOOKUP($B35,MP,40,FALSE),IF($O$5=2018,VLOOKUP($B35,MP,53,FALSE),IF($O$5=2019,VLOOKUP($B35,MP,66,FALSE)," "))))</f>
        <v>0</v>
      </c>
      <c r="J35" s="188">
        <f>IF($O$5=2016,VLOOKUP($B35,MP,28,FALSE),IF($O$5=2017,VLOOKUP($B35,MP,41,FALSE),IF($O$5=2018,VLOOKUP($B35,MP,54,FALSE),IF($O$5=2019,VLOOKUP($B35,MP,67,FALSE)," "))))</f>
        <v>0</v>
      </c>
      <c r="K35" s="188">
        <f>IF($O$5=2016,VLOOKUP($B35,MP,29,FALSE),IF($O$5=2017,VLOOKUP($B35,MP,42,FALSE),IF($O$5=2018,VLOOKUP($B35,MP,55,FALSE),IF($O$5=2019,VLOOKUP($B35,MP,68,FALSE)," "))))</f>
        <v>0</v>
      </c>
      <c r="L35" s="188">
        <f>IF($O$5=2016,VLOOKUP($B35,MP,30,FALSE),IF($O$5=2017,VLOOKUP($B35,MP,43,FALSE),IF($O$5=2018,VLOOKUP($B35,MP,56,FALSE),IF($O$5=2019,VLOOKUP($B35,MP,69,FALSE)," "))))</f>
        <v>0</v>
      </c>
      <c r="M35" s="188">
        <f>IF($O$5=2016,VLOOKUP($B35,MP,31,FALSE),IF($O$5=2017,VLOOKUP($B35,MP,44,FALSE),IF($O$5=2018,VLOOKUP($B35,MP,57,FALSE),IF($O$5=2019,VLOOKUP($B35,MP,70,FALSE)," "))))</f>
        <v>0</v>
      </c>
      <c r="N35" s="188">
        <f>IF($O$5=2016,VLOOKUP($B35,MP,32,FALSE),IF($O$5=2017,VLOOKUP($B35,MP,45,FALSE),IF($O$5=2018,VLOOKUP($B35,MP,58,FALSE),IF($O$5=2019,VLOOKUP($B35,MP,71,FALSE)," "))))</f>
        <v>0</v>
      </c>
      <c r="O35" s="188">
        <f>IF($O$5=2016,VLOOKUP($B35,MP,33,FALSE),IF($O$5=2017,VLOOKUP($B35,MP,46,FALSE),IF($O$5=2018,VLOOKUP($B35,MP,59,FALSE),IF($O$5=2019,VLOOKUP($B35,MP,72,FALSE)," "))))</f>
        <v>0</v>
      </c>
      <c r="P35" s="188">
        <f>IF($O$5=2016,VLOOKUP($B35,MP,34,FALSE),IF($O$5=2017,VLOOKUP($B35,MP,47,FALSE),IF($O$5=2018,VLOOKUP($B35,MP,60,FALSE),IF($O$5=2019,VLOOKUP($B35,MP,73,FALSE)," "))))</f>
        <v>0</v>
      </c>
      <c r="Q35" s="188">
        <f>IF($O$5=2016,VLOOKUP($B35,MP,35,FALSE),IF($O$5=2017,VLOOKUP($B35,MP,48,FALSE),IF($O$5=2018,VLOOKUP($B35,MP,61,FALSE),IF($O$5=2019,VLOOKUP($B35,MP,74,FALSE)," "))))</f>
        <v>0</v>
      </c>
      <c r="R35" s="22"/>
    </row>
    <row r="36" spans="1:18" ht="15" x14ac:dyDescent="0.2">
      <c r="A36" s="745"/>
      <c r="B36" s="745"/>
      <c r="C36" s="748"/>
      <c r="D36" s="8" t="s">
        <v>64</v>
      </c>
      <c r="E36" s="451">
        <f>SUM(F36:Q36)</f>
        <v>0</v>
      </c>
      <c r="F36" s="499"/>
      <c r="G36" s="499"/>
      <c r="H36" s="499"/>
      <c r="I36" s="499"/>
      <c r="J36" s="499"/>
      <c r="K36" s="499"/>
      <c r="L36" s="499"/>
      <c r="M36" s="499"/>
      <c r="N36" s="499"/>
      <c r="O36" s="499"/>
      <c r="P36" s="499"/>
      <c r="Q36" s="499"/>
      <c r="R36" s="500"/>
    </row>
    <row r="37" spans="1:18" ht="15" x14ac:dyDescent="0.2">
      <c r="A37" s="745"/>
      <c r="B37" s="745"/>
      <c r="C37" s="748"/>
      <c r="D37" s="5" t="s">
        <v>65</v>
      </c>
      <c r="E37" s="452" t="e">
        <f t="shared" ref="E37:R37" si="12">E36*100/E35</f>
        <v>#DIV/0!</v>
      </c>
      <c r="F37" s="452" t="e">
        <f t="shared" si="12"/>
        <v>#DIV/0!</v>
      </c>
      <c r="G37" s="452" t="e">
        <f t="shared" si="12"/>
        <v>#DIV/0!</v>
      </c>
      <c r="H37" s="452" t="e">
        <f t="shared" si="12"/>
        <v>#DIV/0!</v>
      </c>
      <c r="I37" s="452" t="e">
        <f t="shared" si="12"/>
        <v>#DIV/0!</v>
      </c>
      <c r="J37" s="452" t="e">
        <f t="shared" si="12"/>
        <v>#DIV/0!</v>
      </c>
      <c r="K37" s="452" t="e">
        <f t="shared" si="12"/>
        <v>#DIV/0!</v>
      </c>
      <c r="L37" s="452" t="e">
        <f t="shared" si="12"/>
        <v>#DIV/0!</v>
      </c>
      <c r="M37" s="452" t="e">
        <f t="shared" si="12"/>
        <v>#DIV/0!</v>
      </c>
      <c r="N37" s="452" t="e">
        <f t="shared" si="12"/>
        <v>#DIV/0!</v>
      </c>
      <c r="O37" s="452" t="e">
        <f t="shared" si="12"/>
        <v>#DIV/0!</v>
      </c>
      <c r="P37" s="452" t="e">
        <f t="shared" si="12"/>
        <v>#DIV/0!</v>
      </c>
      <c r="Q37" s="452" t="e">
        <f t="shared" si="12"/>
        <v>#DIV/0!</v>
      </c>
      <c r="R37" s="453" t="e">
        <f t="shared" si="12"/>
        <v>#DIV/0!</v>
      </c>
    </row>
    <row r="38" spans="1:18" ht="15" x14ac:dyDescent="0.2">
      <c r="A38" s="745"/>
      <c r="B38" s="745"/>
      <c r="C38" s="748"/>
      <c r="D38" s="8" t="s">
        <v>66</v>
      </c>
      <c r="E38" s="451">
        <f>SUM(F38:Q38)</f>
        <v>0</v>
      </c>
      <c r="F38" s="499">
        <v>0</v>
      </c>
      <c r="G38" s="499"/>
      <c r="H38" s="499"/>
      <c r="I38" s="499"/>
      <c r="J38" s="499"/>
      <c r="K38" s="499"/>
      <c r="L38" s="499"/>
      <c r="M38" s="499"/>
      <c r="N38" s="499"/>
      <c r="O38" s="499"/>
      <c r="P38" s="499"/>
      <c r="Q38" s="499"/>
      <c r="R38" s="500"/>
    </row>
    <row r="39" spans="1:18" ht="15" x14ac:dyDescent="0.2">
      <c r="A39" s="745"/>
      <c r="B39" s="745"/>
      <c r="C39" s="748"/>
      <c r="D39" s="5" t="s">
        <v>67</v>
      </c>
      <c r="E39" s="452" t="e">
        <f t="shared" ref="E39:R39" si="13">E38*100/E35</f>
        <v>#DIV/0!</v>
      </c>
      <c r="F39" s="452" t="e">
        <f t="shared" si="13"/>
        <v>#DIV/0!</v>
      </c>
      <c r="G39" s="452" t="e">
        <f t="shared" si="13"/>
        <v>#DIV/0!</v>
      </c>
      <c r="H39" s="452" t="e">
        <f t="shared" si="13"/>
        <v>#DIV/0!</v>
      </c>
      <c r="I39" s="452" t="e">
        <f t="shared" si="13"/>
        <v>#DIV/0!</v>
      </c>
      <c r="J39" s="452" t="e">
        <f t="shared" si="13"/>
        <v>#DIV/0!</v>
      </c>
      <c r="K39" s="452" t="e">
        <f t="shared" si="13"/>
        <v>#DIV/0!</v>
      </c>
      <c r="L39" s="452" t="e">
        <f t="shared" si="13"/>
        <v>#DIV/0!</v>
      </c>
      <c r="M39" s="452" t="e">
        <f t="shared" si="13"/>
        <v>#DIV/0!</v>
      </c>
      <c r="N39" s="452" t="e">
        <f t="shared" si="13"/>
        <v>#DIV/0!</v>
      </c>
      <c r="O39" s="452" t="e">
        <f t="shared" si="13"/>
        <v>#DIV/0!</v>
      </c>
      <c r="P39" s="452" t="e">
        <f t="shared" si="13"/>
        <v>#DIV/0!</v>
      </c>
      <c r="Q39" s="452" t="e">
        <f t="shared" si="13"/>
        <v>#DIV/0!</v>
      </c>
      <c r="R39" s="453" t="e">
        <f t="shared" si="13"/>
        <v>#DIV/0!</v>
      </c>
    </row>
    <row r="40" spans="1:18" ht="15" x14ac:dyDescent="0.2">
      <c r="A40" s="745"/>
      <c r="B40" s="745"/>
      <c r="C40" s="748"/>
      <c r="D40" s="7" t="s">
        <v>68</v>
      </c>
      <c r="E40" s="451">
        <f>SUM(F40:Q40)</f>
        <v>0</v>
      </c>
      <c r="F40" s="499">
        <v>0</v>
      </c>
      <c r="G40" s="499"/>
      <c r="H40" s="499"/>
      <c r="I40" s="499"/>
      <c r="J40" s="499"/>
      <c r="K40" s="499"/>
      <c r="L40" s="499"/>
      <c r="M40" s="499"/>
      <c r="N40" s="499"/>
      <c r="O40" s="499"/>
      <c r="P40" s="499"/>
      <c r="Q40" s="499"/>
      <c r="R40" s="500"/>
    </row>
    <row r="41" spans="1:18" ht="15" x14ac:dyDescent="0.2">
      <c r="A41" s="745"/>
      <c r="B41" s="745"/>
      <c r="C41" s="748"/>
      <c r="D41" s="5" t="s">
        <v>69</v>
      </c>
      <c r="E41" s="452" t="e">
        <f t="shared" ref="E41:R41" si="14">E40*100/E38</f>
        <v>#DIV/0!</v>
      </c>
      <c r="F41" s="452" t="e">
        <f t="shared" si="14"/>
        <v>#DIV/0!</v>
      </c>
      <c r="G41" s="452" t="e">
        <f t="shared" si="14"/>
        <v>#DIV/0!</v>
      </c>
      <c r="H41" s="452" t="e">
        <f t="shared" si="14"/>
        <v>#DIV/0!</v>
      </c>
      <c r="I41" s="452" t="e">
        <f t="shared" si="14"/>
        <v>#DIV/0!</v>
      </c>
      <c r="J41" s="452" t="e">
        <f t="shared" si="14"/>
        <v>#DIV/0!</v>
      </c>
      <c r="K41" s="452" t="e">
        <f t="shared" si="14"/>
        <v>#DIV/0!</v>
      </c>
      <c r="L41" s="452" t="e">
        <f t="shared" si="14"/>
        <v>#DIV/0!</v>
      </c>
      <c r="M41" s="452" t="e">
        <f t="shared" si="14"/>
        <v>#DIV/0!</v>
      </c>
      <c r="N41" s="452" t="e">
        <f t="shared" si="14"/>
        <v>#DIV/0!</v>
      </c>
      <c r="O41" s="452" t="e">
        <f t="shared" si="14"/>
        <v>#DIV/0!</v>
      </c>
      <c r="P41" s="452" t="e">
        <f t="shared" si="14"/>
        <v>#DIV/0!</v>
      </c>
      <c r="Q41" s="452" t="e">
        <f t="shared" si="14"/>
        <v>#DIV/0!</v>
      </c>
      <c r="R41" s="453" t="e">
        <f t="shared" si="14"/>
        <v>#DIV/0!</v>
      </c>
    </row>
    <row r="42" spans="1:18" ht="15.75" thickBot="1" x14ac:dyDescent="0.25">
      <c r="A42" s="746"/>
      <c r="B42" s="746"/>
      <c r="C42" s="749"/>
      <c r="D42" s="6" t="s">
        <v>70</v>
      </c>
      <c r="E42" s="454" t="e">
        <f t="shared" ref="E42:R42" si="15">E40*100/E35</f>
        <v>#DIV/0!</v>
      </c>
      <c r="F42" s="454" t="e">
        <f t="shared" si="15"/>
        <v>#DIV/0!</v>
      </c>
      <c r="G42" s="454" t="e">
        <f t="shared" si="15"/>
        <v>#DIV/0!</v>
      </c>
      <c r="H42" s="454" t="e">
        <f t="shared" si="15"/>
        <v>#DIV/0!</v>
      </c>
      <c r="I42" s="454" t="e">
        <f t="shared" si="15"/>
        <v>#DIV/0!</v>
      </c>
      <c r="J42" s="454" t="e">
        <f t="shared" si="15"/>
        <v>#DIV/0!</v>
      </c>
      <c r="K42" s="454" t="e">
        <f t="shared" si="15"/>
        <v>#DIV/0!</v>
      </c>
      <c r="L42" s="454" t="e">
        <f t="shared" si="15"/>
        <v>#DIV/0!</v>
      </c>
      <c r="M42" s="454" t="e">
        <f t="shared" si="15"/>
        <v>#DIV/0!</v>
      </c>
      <c r="N42" s="454" t="e">
        <f t="shared" si="15"/>
        <v>#DIV/0!</v>
      </c>
      <c r="O42" s="454" t="e">
        <f t="shared" si="15"/>
        <v>#DIV/0!</v>
      </c>
      <c r="P42" s="454" t="e">
        <f t="shared" si="15"/>
        <v>#DIV/0!</v>
      </c>
      <c r="Q42" s="454" t="e">
        <f t="shared" si="15"/>
        <v>#DIV/0!</v>
      </c>
      <c r="R42" s="455" t="e">
        <f t="shared" si="15"/>
        <v>#DIV/0!</v>
      </c>
    </row>
    <row r="43" spans="1:18" ht="15" x14ac:dyDescent="0.2">
      <c r="A43" s="744">
        <v>5</v>
      </c>
      <c r="B43" s="744" t="str">
        <f>'PI. MP. Avance'!B31</f>
        <v>MP105010301</v>
      </c>
      <c r="C43" s="747" t="str">
        <f>'PI. MP. Avance'!C31</f>
        <v xml:space="preserve"> Realizar   en los 42 entes territoriales, un programa de sensibilización y educación en el respeto y promoción de la diferencia y orientación sexual, en el período de gobierno</v>
      </c>
      <c r="D43" s="4" t="s">
        <v>63</v>
      </c>
      <c r="E43" s="21">
        <f>SUM(F43:Q43)</f>
        <v>0</v>
      </c>
      <c r="F43" s="188">
        <f>IF($O$5=2016,VLOOKUP($B43,MP,24,FALSE),IF($O$5=2017,VLOOKUP($B43,MP,37,FALSE),IF($O$5=2018,VLOOKUP($B43,MP,50,FALSE),IF($O$5=2019,VLOOKUP($B43,MP,63,FALSE)," "))))</f>
        <v>0</v>
      </c>
      <c r="G43" s="188">
        <f>IF($O$5=2016,VLOOKUP($B43,MP,25,FALSE),IF($O$5=2017,VLOOKUP($B43,MP,38,FALSE),IF($O$5=2018,VLOOKUP($B43,MP,51,FALSE),IF($O$5=2019,VLOOKUP($B43,MP,64,FALSE)," "))))</f>
        <v>0</v>
      </c>
      <c r="H43" s="188">
        <f>IF($O$5=2016,VLOOKUP($B43,MP,26,FALSE),IF($O$5=2017,VLOOKUP($B43,MP,39,FALSE),IF($O$5=2018,VLOOKUP($B43,MP,52,FALSE),IF($O$5=2019,VLOOKUP($B43,MP,65,FALSE)," "))))</f>
        <v>0</v>
      </c>
      <c r="I43" s="188">
        <f>IF($O$5=2016,VLOOKUP($B43,MP,27,FALSE),IF($O$5=2017,VLOOKUP($B43,MP,40,FALSE),IF($O$5=2018,VLOOKUP($B43,MP,53,FALSE),IF($O$5=2019,VLOOKUP($B43,MP,66,FALSE)," "))))</f>
        <v>0</v>
      </c>
      <c r="J43" s="188">
        <f>IF($O$5=2016,VLOOKUP($B43,MP,28,FALSE),IF($O$5=2017,VLOOKUP($B43,MP,41,FALSE),IF($O$5=2018,VLOOKUP($B43,MP,54,FALSE),IF($O$5=2019,VLOOKUP($B43,MP,67,FALSE)," "))))</f>
        <v>0</v>
      </c>
      <c r="K43" s="188">
        <f>IF($O$5=2016,VLOOKUP($B43,MP,29,FALSE),IF($O$5=2017,VLOOKUP($B43,MP,42,FALSE),IF($O$5=2018,VLOOKUP($B43,MP,55,FALSE),IF($O$5=2019,VLOOKUP($B43,MP,68,FALSE)," "))))</f>
        <v>0</v>
      </c>
      <c r="L43" s="188">
        <f>IF($O$5=2016,VLOOKUP($B43,MP,30,FALSE),IF($O$5=2017,VLOOKUP($B43,MP,43,FALSE),IF($O$5=2018,VLOOKUP($B43,MP,56,FALSE),IF($O$5=2019,VLOOKUP($B43,MP,69,FALSE)," "))))</f>
        <v>0</v>
      </c>
      <c r="M43" s="188">
        <f>IF($O$5=2016,VLOOKUP($B43,MP,31,FALSE),IF($O$5=2017,VLOOKUP($B43,MP,44,FALSE),IF($O$5=2018,VLOOKUP($B43,MP,57,FALSE),IF($O$5=2019,VLOOKUP($B43,MP,70,FALSE)," "))))</f>
        <v>0</v>
      </c>
      <c r="N43" s="188">
        <f>IF($O$5=2016,VLOOKUP($B43,MP,32,FALSE),IF($O$5=2017,VLOOKUP($B43,MP,45,FALSE),IF($O$5=2018,VLOOKUP($B43,MP,58,FALSE),IF($O$5=2019,VLOOKUP($B43,MP,71,FALSE)," "))))</f>
        <v>0</v>
      </c>
      <c r="O43" s="188">
        <f>IF($O$5=2016,VLOOKUP($B43,MP,33,FALSE),IF($O$5=2017,VLOOKUP($B43,MP,46,FALSE),IF($O$5=2018,VLOOKUP($B43,MP,59,FALSE),IF($O$5=2019,VLOOKUP($B43,MP,72,FALSE)," "))))</f>
        <v>0</v>
      </c>
      <c r="P43" s="188">
        <f>IF($O$5=2016,VLOOKUP($B43,MP,34,FALSE),IF($O$5=2017,VLOOKUP($B43,MP,47,FALSE),IF($O$5=2018,VLOOKUP($B43,MP,60,FALSE),IF($O$5=2019,VLOOKUP($B43,MP,73,FALSE)," "))))</f>
        <v>0</v>
      </c>
      <c r="Q43" s="188">
        <f>IF($O$5=2016,VLOOKUP($B43,MP,35,FALSE),IF($O$5=2017,VLOOKUP($B43,MP,48,FALSE),IF($O$5=2018,VLOOKUP($B43,MP,61,FALSE),IF($O$5=2019,VLOOKUP($B43,MP,74,FALSE)," "))))</f>
        <v>0</v>
      </c>
      <c r="R43" s="22"/>
    </row>
    <row r="44" spans="1:18" ht="15" x14ac:dyDescent="0.2">
      <c r="A44" s="745"/>
      <c r="B44" s="745"/>
      <c r="C44" s="748"/>
      <c r="D44" s="8" t="s">
        <v>64</v>
      </c>
      <c r="E44" s="451">
        <f>SUM(F44:Q44)</f>
        <v>0</v>
      </c>
      <c r="F44" s="499"/>
      <c r="G44" s="499"/>
      <c r="H44" s="499"/>
      <c r="I44" s="499"/>
      <c r="J44" s="499"/>
      <c r="K44" s="499"/>
      <c r="L44" s="499"/>
      <c r="M44" s="499"/>
      <c r="N44" s="499"/>
      <c r="O44" s="499"/>
      <c r="P44" s="499"/>
      <c r="Q44" s="499"/>
      <c r="R44" s="500"/>
    </row>
    <row r="45" spans="1:18" ht="15" x14ac:dyDescent="0.2">
      <c r="A45" s="745"/>
      <c r="B45" s="745"/>
      <c r="C45" s="748"/>
      <c r="D45" s="5" t="s">
        <v>65</v>
      </c>
      <c r="E45" s="452" t="e">
        <f t="shared" ref="E45:R45" si="16">E44*100/E43</f>
        <v>#DIV/0!</v>
      </c>
      <c r="F45" s="452" t="e">
        <f t="shared" si="16"/>
        <v>#DIV/0!</v>
      </c>
      <c r="G45" s="452" t="e">
        <f t="shared" si="16"/>
        <v>#DIV/0!</v>
      </c>
      <c r="H45" s="452" t="e">
        <f t="shared" si="16"/>
        <v>#DIV/0!</v>
      </c>
      <c r="I45" s="452" t="e">
        <f t="shared" si="16"/>
        <v>#DIV/0!</v>
      </c>
      <c r="J45" s="452" t="e">
        <f t="shared" si="16"/>
        <v>#DIV/0!</v>
      </c>
      <c r="K45" s="452" t="e">
        <f t="shared" si="16"/>
        <v>#DIV/0!</v>
      </c>
      <c r="L45" s="452" t="e">
        <f t="shared" si="16"/>
        <v>#DIV/0!</v>
      </c>
      <c r="M45" s="452" t="e">
        <f t="shared" si="16"/>
        <v>#DIV/0!</v>
      </c>
      <c r="N45" s="452" t="e">
        <f t="shared" si="16"/>
        <v>#DIV/0!</v>
      </c>
      <c r="O45" s="452" t="e">
        <f t="shared" si="16"/>
        <v>#DIV/0!</v>
      </c>
      <c r="P45" s="452" t="e">
        <f t="shared" si="16"/>
        <v>#DIV/0!</v>
      </c>
      <c r="Q45" s="452" t="e">
        <f t="shared" si="16"/>
        <v>#DIV/0!</v>
      </c>
      <c r="R45" s="453" t="e">
        <f t="shared" si="16"/>
        <v>#DIV/0!</v>
      </c>
    </row>
    <row r="46" spans="1:18" ht="15" x14ac:dyDescent="0.2">
      <c r="A46" s="745"/>
      <c r="B46" s="745"/>
      <c r="C46" s="748"/>
      <c r="D46" s="8" t="s">
        <v>66</v>
      </c>
      <c r="E46" s="451">
        <f>SUM(F46:Q46)</f>
        <v>0</v>
      </c>
      <c r="F46" s="499">
        <v>0</v>
      </c>
      <c r="G46" s="499"/>
      <c r="H46" s="499"/>
      <c r="I46" s="499"/>
      <c r="J46" s="499"/>
      <c r="K46" s="499"/>
      <c r="L46" s="499"/>
      <c r="M46" s="499"/>
      <c r="N46" s="499"/>
      <c r="O46" s="499"/>
      <c r="P46" s="499"/>
      <c r="Q46" s="499"/>
      <c r="R46" s="500"/>
    </row>
    <row r="47" spans="1:18" ht="15" x14ac:dyDescent="0.2">
      <c r="A47" s="745"/>
      <c r="B47" s="745"/>
      <c r="C47" s="748"/>
      <c r="D47" s="5" t="s">
        <v>67</v>
      </c>
      <c r="E47" s="452" t="e">
        <f t="shared" ref="E47:R47" si="17">E46*100/E43</f>
        <v>#DIV/0!</v>
      </c>
      <c r="F47" s="452" t="e">
        <f t="shared" si="17"/>
        <v>#DIV/0!</v>
      </c>
      <c r="G47" s="452" t="e">
        <f t="shared" si="17"/>
        <v>#DIV/0!</v>
      </c>
      <c r="H47" s="452" t="e">
        <f t="shared" si="17"/>
        <v>#DIV/0!</v>
      </c>
      <c r="I47" s="452" t="e">
        <f t="shared" si="17"/>
        <v>#DIV/0!</v>
      </c>
      <c r="J47" s="452" t="e">
        <f t="shared" si="17"/>
        <v>#DIV/0!</v>
      </c>
      <c r="K47" s="452" t="e">
        <f t="shared" si="17"/>
        <v>#DIV/0!</v>
      </c>
      <c r="L47" s="452" t="e">
        <f t="shared" si="17"/>
        <v>#DIV/0!</v>
      </c>
      <c r="M47" s="452" t="e">
        <f t="shared" si="17"/>
        <v>#DIV/0!</v>
      </c>
      <c r="N47" s="452" t="e">
        <f t="shared" si="17"/>
        <v>#DIV/0!</v>
      </c>
      <c r="O47" s="452" t="e">
        <f t="shared" si="17"/>
        <v>#DIV/0!</v>
      </c>
      <c r="P47" s="452" t="e">
        <f t="shared" si="17"/>
        <v>#DIV/0!</v>
      </c>
      <c r="Q47" s="452" t="e">
        <f t="shared" si="17"/>
        <v>#DIV/0!</v>
      </c>
      <c r="R47" s="453" t="e">
        <f t="shared" si="17"/>
        <v>#DIV/0!</v>
      </c>
    </row>
    <row r="48" spans="1:18" ht="15" x14ac:dyDescent="0.2">
      <c r="A48" s="745"/>
      <c r="B48" s="745"/>
      <c r="C48" s="748"/>
      <c r="D48" s="7" t="s">
        <v>68</v>
      </c>
      <c r="E48" s="451">
        <f>SUM(F48:Q48)</f>
        <v>0</v>
      </c>
      <c r="F48" s="499">
        <v>0</v>
      </c>
      <c r="G48" s="499"/>
      <c r="H48" s="499"/>
      <c r="I48" s="499"/>
      <c r="J48" s="499"/>
      <c r="K48" s="499"/>
      <c r="L48" s="499"/>
      <c r="M48" s="499"/>
      <c r="N48" s="499"/>
      <c r="O48" s="499"/>
      <c r="P48" s="499"/>
      <c r="Q48" s="499"/>
      <c r="R48" s="500"/>
    </row>
    <row r="49" spans="1:18" ht="15" x14ac:dyDescent="0.2">
      <c r="A49" s="745"/>
      <c r="B49" s="745"/>
      <c r="C49" s="748"/>
      <c r="D49" s="5" t="s">
        <v>69</v>
      </c>
      <c r="E49" s="452" t="e">
        <f t="shared" ref="E49:R49" si="18">E48*100/E46</f>
        <v>#DIV/0!</v>
      </c>
      <c r="F49" s="452" t="e">
        <f t="shared" si="18"/>
        <v>#DIV/0!</v>
      </c>
      <c r="G49" s="452" t="e">
        <f t="shared" si="18"/>
        <v>#DIV/0!</v>
      </c>
      <c r="H49" s="452" t="e">
        <f t="shared" si="18"/>
        <v>#DIV/0!</v>
      </c>
      <c r="I49" s="452" t="e">
        <f t="shared" si="18"/>
        <v>#DIV/0!</v>
      </c>
      <c r="J49" s="452" t="e">
        <f t="shared" si="18"/>
        <v>#DIV/0!</v>
      </c>
      <c r="K49" s="452" t="e">
        <f t="shared" si="18"/>
        <v>#DIV/0!</v>
      </c>
      <c r="L49" s="452" t="e">
        <f t="shared" si="18"/>
        <v>#DIV/0!</v>
      </c>
      <c r="M49" s="452" t="e">
        <f t="shared" si="18"/>
        <v>#DIV/0!</v>
      </c>
      <c r="N49" s="452" t="e">
        <f t="shared" si="18"/>
        <v>#DIV/0!</v>
      </c>
      <c r="O49" s="452" t="e">
        <f t="shared" si="18"/>
        <v>#DIV/0!</v>
      </c>
      <c r="P49" s="452" t="e">
        <f t="shared" si="18"/>
        <v>#DIV/0!</v>
      </c>
      <c r="Q49" s="452" t="e">
        <f t="shared" si="18"/>
        <v>#DIV/0!</v>
      </c>
      <c r="R49" s="453" t="e">
        <f t="shared" si="18"/>
        <v>#DIV/0!</v>
      </c>
    </row>
    <row r="50" spans="1:18" ht="15.75" thickBot="1" x14ac:dyDescent="0.25">
      <c r="A50" s="746"/>
      <c r="B50" s="746"/>
      <c r="C50" s="749"/>
      <c r="D50" s="6" t="s">
        <v>70</v>
      </c>
      <c r="E50" s="454" t="e">
        <f t="shared" ref="E50:R50" si="19">E48*100/E43</f>
        <v>#DIV/0!</v>
      </c>
      <c r="F50" s="454" t="e">
        <f t="shared" si="19"/>
        <v>#DIV/0!</v>
      </c>
      <c r="G50" s="454" t="e">
        <f t="shared" si="19"/>
        <v>#DIV/0!</v>
      </c>
      <c r="H50" s="454" t="e">
        <f t="shared" si="19"/>
        <v>#DIV/0!</v>
      </c>
      <c r="I50" s="454" t="e">
        <f t="shared" si="19"/>
        <v>#DIV/0!</v>
      </c>
      <c r="J50" s="454" t="e">
        <f t="shared" si="19"/>
        <v>#DIV/0!</v>
      </c>
      <c r="K50" s="454" t="e">
        <f t="shared" si="19"/>
        <v>#DIV/0!</v>
      </c>
      <c r="L50" s="454" t="e">
        <f t="shared" si="19"/>
        <v>#DIV/0!</v>
      </c>
      <c r="M50" s="454" t="e">
        <f t="shared" si="19"/>
        <v>#DIV/0!</v>
      </c>
      <c r="N50" s="454" t="e">
        <f t="shared" si="19"/>
        <v>#DIV/0!</v>
      </c>
      <c r="O50" s="454" t="e">
        <f t="shared" si="19"/>
        <v>#DIV/0!</v>
      </c>
      <c r="P50" s="454" t="e">
        <f t="shared" si="19"/>
        <v>#DIV/0!</v>
      </c>
      <c r="Q50" s="454" t="e">
        <f t="shared" si="19"/>
        <v>#DIV/0!</v>
      </c>
      <c r="R50" s="455" t="e">
        <f t="shared" si="19"/>
        <v>#DIV/0!</v>
      </c>
    </row>
    <row r="51" spans="1:18" ht="15" x14ac:dyDescent="0.2">
      <c r="A51" s="744">
        <v>6</v>
      </c>
      <c r="B51" s="744" t="str">
        <f>'PI. MP. Avance'!B36</f>
        <v>MP105010302</v>
      </c>
      <c r="C51" s="747" t="str">
        <f>'PI. MP. Avance'!C36</f>
        <v>Implementar un (1) ACUERDO de seguridad y protección a la comunidad  LGBTI, con acompañamiento de  las autoridades civiles y policiales, durante el periodo de gobierno.</v>
      </c>
      <c r="D51" s="4" t="s">
        <v>63</v>
      </c>
      <c r="E51" s="21">
        <f>SUM(F51:Q51)</f>
        <v>0</v>
      </c>
      <c r="F51" s="188">
        <f>IF($O$5=2016,VLOOKUP($B51,MP,24,FALSE),IF($O$5=2017,VLOOKUP($B51,MP,37,FALSE),IF($O$5=2018,VLOOKUP($B51,MP,50,FALSE),IF($O$5=2019,VLOOKUP($B51,MP,63,FALSE)," "))))</f>
        <v>0</v>
      </c>
      <c r="G51" s="188">
        <f>IF($O$5=2016,VLOOKUP($B51,MP,25,FALSE),IF($O$5=2017,VLOOKUP($B51,MP,38,FALSE),IF($O$5=2018,VLOOKUP($B51,MP,51,FALSE),IF($O$5=2019,VLOOKUP($B51,MP,64,FALSE)," "))))</f>
        <v>0</v>
      </c>
      <c r="H51" s="188">
        <f>IF($O$5=2016,VLOOKUP($B51,MP,26,FALSE),IF($O$5=2017,VLOOKUP($B51,MP,39,FALSE),IF($O$5=2018,VLOOKUP($B51,MP,52,FALSE),IF($O$5=2019,VLOOKUP($B51,MP,65,FALSE)," "))))</f>
        <v>0</v>
      </c>
      <c r="I51" s="188">
        <f>IF($O$5=2016,VLOOKUP($B51,MP,27,FALSE),IF($O$5=2017,VLOOKUP($B51,MP,40,FALSE),IF($O$5=2018,VLOOKUP($B51,MP,53,FALSE),IF($O$5=2019,VLOOKUP($B51,MP,66,FALSE)," "))))</f>
        <v>0</v>
      </c>
      <c r="J51" s="188">
        <f>IF($O$5=2016,VLOOKUP($B51,MP,28,FALSE),IF($O$5=2017,VLOOKUP($B51,MP,41,FALSE),IF($O$5=2018,VLOOKUP($B51,MP,54,FALSE),IF($O$5=2019,VLOOKUP($B51,MP,67,FALSE)," "))))</f>
        <v>0</v>
      </c>
      <c r="K51" s="188">
        <f>IF($O$5=2016,VLOOKUP($B51,MP,29,FALSE),IF($O$5=2017,VLOOKUP($B51,MP,42,FALSE),IF($O$5=2018,VLOOKUP($B51,MP,55,FALSE),IF($O$5=2019,VLOOKUP($B51,MP,68,FALSE)," "))))</f>
        <v>0</v>
      </c>
      <c r="L51" s="188">
        <f>IF($O$5=2016,VLOOKUP($B51,MP,30,FALSE),IF($O$5=2017,VLOOKUP($B51,MP,43,FALSE),IF($O$5=2018,VLOOKUP($B51,MP,56,FALSE),IF($O$5=2019,VLOOKUP($B51,MP,69,FALSE)," "))))</f>
        <v>0</v>
      </c>
      <c r="M51" s="188">
        <f>IF($O$5=2016,VLOOKUP($B51,MP,31,FALSE),IF($O$5=2017,VLOOKUP($B51,MP,44,FALSE),IF($O$5=2018,VLOOKUP($B51,MP,57,FALSE),IF($O$5=2019,VLOOKUP($B51,MP,70,FALSE)," "))))</f>
        <v>0</v>
      </c>
      <c r="N51" s="188">
        <f>IF($O$5=2016,VLOOKUP($B51,MP,32,FALSE),IF($O$5=2017,VLOOKUP($B51,MP,45,FALSE),IF($O$5=2018,VLOOKUP($B51,MP,58,FALSE),IF($O$5=2019,VLOOKUP($B51,MP,71,FALSE)," "))))</f>
        <v>0</v>
      </c>
      <c r="O51" s="188">
        <f>IF($O$5=2016,VLOOKUP($B51,MP,33,FALSE),IF($O$5=2017,VLOOKUP($B51,MP,46,FALSE),IF($O$5=2018,VLOOKUP($B51,MP,59,FALSE),IF($O$5=2019,VLOOKUP($B51,MP,72,FALSE)," "))))</f>
        <v>0</v>
      </c>
      <c r="P51" s="188">
        <f>IF($O$5=2016,VLOOKUP($B51,MP,34,FALSE),IF($O$5=2017,VLOOKUP($B51,MP,47,FALSE),IF($O$5=2018,VLOOKUP($B51,MP,60,FALSE),IF($O$5=2019,VLOOKUP($B51,MP,73,FALSE)," "))))</f>
        <v>0</v>
      </c>
      <c r="Q51" s="188">
        <f>IF($O$5=2016,VLOOKUP($B51,MP,35,FALSE),IF($O$5=2017,VLOOKUP($B51,MP,48,FALSE),IF($O$5=2018,VLOOKUP($B51,MP,61,FALSE),IF($O$5=2019,VLOOKUP($B51,MP,74,FALSE)," "))))</f>
        <v>0</v>
      </c>
      <c r="R51" s="22"/>
    </row>
    <row r="52" spans="1:18" ht="15" x14ac:dyDescent="0.2">
      <c r="A52" s="745"/>
      <c r="B52" s="750"/>
      <c r="C52" s="752"/>
      <c r="D52" s="8" t="s">
        <v>64</v>
      </c>
      <c r="E52" s="451">
        <f>SUM(F52:Q52)</f>
        <v>0</v>
      </c>
      <c r="F52" s="499"/>
      <c r="G52" s="499"/>
      <c r="H52" s="499"/>
      <c r="I52" s="499"/>
      <c r="J52" s="499"/>
      <c r="K52" s="499"/>
      <c r="L52" s="499"/>
      <c r="M52" s="499"/>
      <c r="N52" s="499"/>
      <c r="O52" s="499"/>
      <c r="P52" s="499"/>
      <c r="Q52" s="499"/>
      <c r="R52" s="500"/>
    </row>
    <row r="53" spans="1:18" ht="15" x14ac:dyDescent="0.2">
      <c r="A53" s="745"/>
      <c r="B53" s="750"/>
      <c r="C53" s="752"/>
      <c r="D53" s="5" t="s">
        <v>65</v>
      </c>
      <c r="E53" s="452" t="e">
        <f t="shared" ref="E53:R53" si="20">E52*100/E51</f>
        <v>#DIV/0!</v>
      </c>
      <c r="F53" s="452" t="e">
        <f t="shared" si="20"/>
        <v>#DIV/0!</v>
      </c>
      <c r="G53" s="452" t="e">
        <f t="shared" si="20"/>
        <v>#DIV/0!</v>
      </c>
      <c r="H53" s="452" t="e">
        <f t="shared" si="20"/>
        <v>#DIV/0!</v>
      </c>
      <c r="I53" s="452" t="e">
        <f t="shared" si="20"/>
        <v>#DIV/0!</v>
      </c>
      <c r="J53" s="452" t="e">
        <f t="shared" si="20"/>
        <v>#DIV/0!</v>
      </c>
      <c r="K53" s="452" t="e">
        <f t="shared" si="20"/>
        <v>#DIV/0!</v>
      </c>
      <c r="L53" s="452" t="e">
        <f t="shared" si="20"/>
        <v>#DIV/0!</v>
      </c>
      <c r="M53" s="452" t="e">
        <f t="shared" si="20"/>
        <v>#DIV/0!</v>
      </c>
      <c r="N53" s="452" t="e">
        <f t="shared" si="20"/>
        <v>#DIV/0!</v>
      </c>
      <c r="O53" s="452" t="e">
        <f t="shared" si="20"/>
        <v>#DIV/0!</v>
      </c>
      <c r="P53" s="452" t="e">
        <f t="shared" si="20"/>
        <v>#DIV/0!</v>
      </c>
      <c r="Q53" s="452" t="e">
        <f t="shared" si="20"/>
        <v>#DIV/0!</v>
      </c>
      <c r="R53" s="453" t="e">
        <f t="shared" si="20"/>
        <v>#DIV/0!</v>
      </c>
    </row>
    <row r="54" spans="1:18" ht="15" x14ac:dyDescent="0.2">
      <c r="A54" s="745"/>
      <c r="B54" s="750"/>
      <c r="C54" s="752"/>
      <c r="D54" s="8" t="s">
        <v>66</v>
      </c>
      <c r="E54" s="451">
        <f>SUM(F54:Q54)</f>
        <v>0</v>
      </c>
      <c r="F54" s="499">
        <v>0</v>
      </c>
      <c r="G54" s="499"/>
      <c r="H54" s="499"/>
      <c r="I54" s="499"/>
      <c r="J54" s="499"/>
      <c r="K54" s="499"/>
      <c r="L54" s="499"/>
      <c r="M54" s="499"/>
      <c r="N54" s="499"/>
      <c r="O54" s="499"/>
      <c r="P54" s="499"/>
      <c r="Q54" s="499"/>
      <c r="R54" s="500"/>
    </row>
    <row r="55" spans="1:18" ht="15" x14ac:dyDescent="0.2">
      <c r="A55" s="745"/>
      <c r="B55" s="750"/>
      <c r="C55" s="752"/>
      <c r="D55" s="5" t="s">
        <v>67</v>
      </c>
      <c r="E55" s="452" t="e">
        <f t="shared" ref="E55:R55" si="21">E54*100/E51</f>
        <v>#DIV/0!</v>
      </c>
      <c r="F55" s="452" t="e">
        <f t="shared" si="21"/>
        <v>#DIV/0!</v>
      </c>
      <c r="G55" s="452" t="e">
        <f t="shared" si="21"/>
        <v>#DIV/0!</v>
      </c>
      <c r="H55" s="452" t="e">
        <f t="shared" si="21"/>
        <v>#DIV/0!</v>
      </c>
      <c r="I55" s="452" t="e">
        <f t="shared" si="21"/>
        <v>#DIV/0!</v>
      </c>
      <c r="J55" s="452" t="e">
        <f t="shared" si="21"/>
        <v>#DIV/0!</v>
      </c>
      <c r="K55" s="452" t="e">
        <f t="shared" si="21"/>
        <v>#DIV/0!</v>
      </c>
      <c r="L55" s="452" t="e">
        <f t="shared" si="21"/>
        <v>#DIV/0!</v>
      </c>
      <c r="M55" s="452" t="e">
        <f t="shared" si="21"/>
        <v>#DIV/0!</v>
      </c>
      <c r="N55" s="452" t="e">
        <f t="shared" si="21"/>
        <v>#DIV/0!</v>
      </c>
      <c r="O55" s="452" t="e">
        <f t="shared" si="21"/>
        <v>#DIV/0!</v>
      </c>
      <c r="P55" s="452" t="e">
        <f t="shared" si="21"/>
        <v>#DIV/0!</v>
      </c>
      <c r="Q55" s="452" t="e">
        <f t="shared" si="21"/>
        <v>#DIV/0!</v>
      </c>
      <c r="R55" s="453" t="e">
        <f t="shared" si="21"/>
        <v>#DIV/0!</v>
      </c>
    </row>
    <row r="56" spans="1:18" ht="15" x14ac:dyDescent="0.2">
      <c r="A56" s="745"/>
      <c r="B56" s="750"/>
      <c r="C56" s="752"/>
      <c r="D56" s="7" t="s">
        <v>68</v>
      </c>
      <c r="E56" s="451">
        <f>SUM(F56:Q56)</f>
        <v>0</v>
      </c>
      <c r="F56" s="499">
        <v>0</v>
      </c>
      <c r="G56" s="499"/>
      <c r="H56" s="499"/>
      <c r="I56" s="499"/>
      <c r="J56" s="499"/>
      <c r="K56" s="499"/>
      <c r="L56" s="499"/>
      <c r="M56" s="499"/>
      <c r="N56" s="499"/>
      <c r="O56" s="499"/>
      <c r="P56" s="499"/>
      <c r="Q56" s="499"/>
      <c r="R56" s="500"/>
    </row>
    <row r="57" spans="1:18" ht="15" x14ac:dyDescent="0.2">
      <c r="A57" s="745"/>
      <c r="B57" s="750"/>
      <c r="C57" s="752"/>
      <c r="D57" s="5" t="s">
        <v>69</v>
      </c>
      <c r="E57" s="452" t="e">
        <f t="shared" ref="E57:R57" si="22">E56*100/E54</f>
        <v>#DIV/0!</v>
      </c>
      <c r="F57" s="452" t="e">
        <f t="shared" si="22"/>
        <v>#DIV/0!</v>
      </c>
      <c r="G57" s="452" t="e">
        <f t="shared" si="22"/>
        <v>#DIV/0!</v>
      </c>
      <c r="H57" s="452" t="e">
        <f t="shared" si="22"/>
        <v>#DIV/0!</v>
      </c>
      <c r="I57" s="452" t="e">
        <f t="shared" si="22"/>
        <v>#DIV/0!</v>
      </c>
      <c r="J57" s="452" t="e">
        <f t="shared" si="22"/>
        <v>#DIV/0!</v>
      </c>
      <c r="K57" s="452" t="e">
        <f t="shared" si="22"/>
        <v>#DIV/0!</v>
      </c>
      <c r="L57" s="452" t="e">
        <f t="shared" si="22"/>
        <v>#DIV/0!</v>
      </c>
      <c r="M57" s="452" t="e">
        <f t="shared" si="22"/>
        <v>#DIV/0!</v>
      </c>
      <c r="N57" s="452" t="e">
        <f t="shared" si="22"/>
        <v>#DIV/0!</v>
      </c>
      <c r="O57" s="452" t="e">
        <f t="shared" si="22"/>
        <v>#DIV/0!</v>
      </c>
      <c r="P57" s="452" t="e">
        <f t="shared" si="22"/>
        <v>#DIV/0!</v>
      </c>
      <c r="Q57" s="452" t="e">
        <f t="shared" si="22"/>
        <v>#DIV/0!</v>
      </c>
      <c r="R57" s="453" t="e">
        <f t="shared" si="22"/>
        <v>#DIV/0!</v>
      </c>
    </row>
    <row r="58" spans="1:18" ht="15.75" thickBot="1" x14ac:dyDescent="0.25">
      <c r="A58" s="746"/>
      <c r="B58" s="751"/>
      <c r="C58" s="753"/>
      <c r="D58" s="6" t="s">
        <v>70</v>
      </c>
      <c r="E58" s="454" t="e">
        <f t="shared" ref="E58:R58" si="23">E56*100/E51</f>
        <v>#DIV/0!</v>
      </c>
      <c r="F58" s="454" t="e">
        <f t="shared" si="23"/>
        <v>#DIV/0!</v>
      </c>
      <c r="G58" s="454" t="e">
        <f t="shared" si="23"/>
        <v>#DIV/0!</v>
      </c>
      <c r="H58" s="454" t="e">
        <f t="shared" si="23"/>
        <v>#DIV/0!</v>
      </c>
      <c r="I58" s="454" t="e">
        <f t="shared" si="23"/>
        <v>#DIV/0!</v>
      </c>
      <c r="J58" s="454" t="e">
        <f t="shared" si="23"/>
        <v>#DIV/0!</v>
      </c>
      <c r="K58" s="454" t="e">
        <f t="shared" si="23"/>
        <v>#DIV/0!</v>
      </c>
      <c r="L58" s="454" t="e">
        <f t="shared" si="23"/>
        <v>#DIV/0!</v>
      </c>
      <c r="M58" s="454" t="e">
        <f t="shared" si="23"/>
        <v>#DIV/0!</v>
      </c>
      <c r="N58" s="454" t="e">
        <f t="shared" si="23"/>
        <v>#DIV/0!</v>
      </c>
      <c r="O58" s="454" t="e">
        <f t="shared" si="23"/>
        <v>#DIV/0!</v>
      </c>
      <c r="P58" s="454" t="e">
        <f t="shared" si="23"/>
        <v>#DIV/0!</v>
      </c>
      <c r="Q58" s="454" t="e">
        <f t="shared" si="23"/>
        <v>#DIV/0!</v>
      </c>
      <c r="R58" s="455" t="e">
        <f t="shared" si="23"/>
        <v>#DIV/0!</v>
      </c>
    </row>
    <row r="59" spans="1:18" ht="15" x14ac:dyDescent="0.2">
      <c r="A59" s="744">
        <v>7</v>
      </c>
      <c r="B59" s="744" t="str">
        <f>'PI. MP. Avance'!B41</f>
        <v>MP105020101</v>
      </c>
      <c r="C59" s="747" t="str">
        <f>'PI. MP. Avance'!C41</f>
        <v>Acompañar a dos  Municipios en la Construcción y puesta en marcha de Dos (2) Hogares de Acogida para Mujeres víctimas de violencia, en el cuatrienio</v>
      </c>
      <c r="D59" s="4" t="s">
        <v>63</v>
      </c>
      <c r="E59" s="21">
        <f>SUM(F59:Q59)</f>
        <v>200000000</v>
      </c>
      <c r="F59" s="188">
        <f>IF($O$5=2016,VLOOKUP($B59,MP,24,FALSE),IF($O$5=2017,VLOOKUP($B59,MP,37,FALSE),IF($O$5=2018,VLOOKUP($B59,MP,50,FALSE),IF($O$5=2019,VLOOKUP($B59,MP,63,FALSE)," "))))</f>
        <v>200000000</v>
      </c>
      <c r="G59" s="188">
        <f>IF($O$5=2016,VLOOKUP($B59,MP,25,FALSE),IF($O$5=2017,VLOOKUP($B59,MP,38,FALSE),IF($O$5=2018,VLOOKUP($B59,MP,51,FALSE),IF($O$5=2019,VLOOKUP($B59,MP,64,FALSE)," "))))</f>
        <v>0</v>
      </c>
      <c r="H59" s="188">
        <f>IF($O$5=2016,VLOOKUP($B59,MP,26,FALSE),IF($O$5=2017,VLOOKUP($B59,MP,39,FALSE),IF($O$5=2018,VLOOKUP($B59,MP,52,FALSE),IF($O$5=2019,VLOOKUP($B59,MP,65,FALSE)," "))))</f>
        <v>0</v>
      </c>
      <c r="I59" s="188">
        <f>IF($O$5=2016,VLOOKUP($B59,MP,27,FALSE),IF($O$5=2017,VLOOKUP($B59,MP,40,FALSE),IF($O$5=2018,VLOOKUP($B59,MP,53,FALSE),IF($O$5=2019,VLOOKUP($B59,MP,66,FALSE)," "))))</f>
        <v>0</v>
      </c>
      <c r="J59" s="188">
        <f>IF($O$5=2016,VLOOKUP($B59,MP,28,FALSE),IF($O$5=2017,VLOOKUP($B59,MP,41,FALSE),IF($O$5=2018,VLOOKUP($B59,MP,54,FALSE),IF($O$5=2019,VLOOKUP($B59,MP,67,FALSE)," "))))</f>
        <v>0</v>
      </c>
      <c r="K59" s="188">
        <f>IF($O$5=2016,VLOOKUP($B59,MP,29,FALSE),IF($O$5=2017,VLOOKUP($B59,MP,42,FALSE),IF($O$5=2018,VLOOKUP($B59,MP,55,FALSE),IF($O$5=2019,VLOOKUP($B59,MP,68,FALSE)," "))))</f>
        <v>0</v>
      </c>
      <c r="L59" s="188">
        <f>IF($O$5=2016,VLOOKUP($B59,MP,30,FALSE),IF($O$5=2017,VLOOKUP($B59,MP,43,FALSE),IF($O$5=2018,VLOOKUP($B59,MP,56,FALSE),IF($O$5=2019,VLOOKUP($B59,MP,69,FALSE)," "))))</f>
        <v>0</v>
      </c>
      <c r="M59" s="188">
        <f>IF($O$5=2016,VLOOKUP($B59,MP,31,FALSE),IF($O$5=2017,VLOOKUP($B59,MP,44,FALSE),IF($O$5=2018,VLOOKUP($B59,MP,57,FALSE),IF($O$5=2019,VLOOKUP($B59,MP,70,FALSE)," "))))</f>
        <v>0</v>
      </c>
      <c r="N59" s="188">
        <f>IF($O$5=2016,VLOOKUP($B59,MP,32,FALSE),IF($O$5=2017,VLOOKUP($B59,MP,45,FALSE),IF($O$5=2018,VLOOKUP($B59,MP,58,FALSE),IF($O$5=2019,VLOOKUP($B59,MP,71,FALSE)," "))))</f>
        <v>0</v>
      </c>
      <c r="O59" s="188">
        <f>IF($O$5=2016,VLOOKUP($B59,MP,33,FALSE),IF($O$5=2017,VLOOKUP($B59,MP,46,FALSE),IF($O$5=2018,VLOOKUP($B59,MP,59,FALSE),IF($O$5=2019,VLOOKUP($B59,MP,72,FALSE)," "))))</f>
        <v>0</v>
      </c>
      <c r="P59" s="188">
        <f>IF($O$5=2016,VLOOKUP($B59,MP,34,FALSE),IF($O$5=2017,VLOOKUP($B59,MP,47,FALSE),IF($O$5=2018,VLOOKUP($B59,MP,60,FALSE),IF($O$5=2019,VLOOKUP($B59,MP,73,FALSE)," "))))</f>
        <v>0</v>
      </c>
      <c r="Q59" s="188">
        <f>IF($O$5=2016,VLOOKUP($B59,MP,35,FALSE),IF($O$5=2017,VLOOKUP($B59,MP,48,FALSE),IF($O$5=2018,VLOOKUP($B59,MP,61,FALSE),IF($O$5=2019,VLOOKUP($B59,MP,74,FALSE)," "))))</f>
        <v>0</v>
      </c>
      <c r="R59" s="22"/>
    </row>
    <row r="60" spans="1:18" ht="15" x14ac:dyDescent="0.2">
      <c r="A60" s="745"/>
      <c r="B60" s="745"/>
      <c r="C60" s="748"/>
      <c r="D60" s="8" t="s">
        <v>64</v>
      </c>
      <c r="E60" s="451">
        <f>SUM(F60:Q60)</f>
        <v>0</v>
      </c>
      <c r="F60" s="499"/>
      <c r="G60" s="499"/>
      <c r="H60" s="499"/>
      <c r="I60" s="499"/>
      <c r="J60" s="499"/>
      <c r="K60" s="499"/>
      <c r="L60" s="499"/>
      <c r="M60" s="499"/>
      <c r="N60" s="499"/>
      <c r="O60" s="499"/>
      <c r="P60" s="499"/>
      <c r="Q60" s="499"/>
      <c r="R60" s="500"/>
    </row>
    <row r="61" spans="1:18" ht="15" x14ac:dyDescent="0.2">
      <c r="A61" s="745"/>
      <c r="B61" s="745"/>
      <c r="C61" s="748"/>
      <c r="D61" s="5" t="s">
        <v>65</v>
      </c>
      <c r="E61" s="452">
        <f t="shared" ref="E61:R61" si="24">E60*100/E59</f>
        <v>0</v>
      </c>
      <c r="F61" s="452">
        <f t="shared" si="24"/>
        <v>0</v>
      </c>
      <c r="G61" s="452" t="e">
        <f t="shared" si="24"/>
        <v>#DIV/0!</v>
      </c>
      <c r="H61" s="452" t="e">
        <f t="shared" si="24"/>
        <v>#DIV/0!</v>
      </c>
      <c r="I61" s="452" t="e">
        <f t="shared" si="24"/>
        <v>#DIV/0!</v>
      </c>
      <c r="J61" s="452" t="e">
        <f t="shared" si="24"/>
        <v>#DIV/0!</v>
      </c>
      <c r="K61" s="452" t="e">
        <f t="shared" si="24"/>
        <v>#DIV/0!</v>
      </c>
      <c r="L61" s="452" t="e">
        <f t="shared" si="24"/>
        <v>#DIV/0!</v>
      </c>
      <c r="M61" s="452" t="e">
        <f t="shared" si="24"/>
        <v>#DIV/0!</v>
      </c>
      <c r="N61" s="452" t="e">
        <f t="shared" si="24"/>
        <v>#DIV/0!</v>
      </c>
      <c r="O61" s="452" t="e">
        <f t="shared" si="24"/>
        <v>#DIV/0!</v>
      </c>
      <c r="P61" s="452" t="e">
        <f t="shared" si="24"/>
        <v>#DIV/0!</v>
      </c>
      <c r="Q61" s="452" t="e">
        <f t="shared" si="24"/>
        <v>#DIV/0!</v>
      </c>
      <c r="R61" s="453" t="e">
        <f t="shared" si="24"/>
        <v>#DIV/0!</v>
      </c>
    </row>
    <row r="62" spans="1:18" ht="15" x14ac:dyDescent="0.2">
      <c r="A62" s="745"/>
      <c r="B62" s="745"/>
      <c r="C62" s="748"/>
      <c r="D62" s="8" t="s">
        <v>66</v>
      </c>
      <c r="E62" s="451">
        <f>SUM(F62:Q62)</f>
        <v>0</v>
      </c>
      <c r="F62" s="499">
        <v>0</v>
      </c>
      <c r="G62" s="499"/>
      <c r="H62" s="499"/>
      <c r="I62" s="499"/>
      <c r="J62" s="499"/>
      <c r="K62" s="499"/>
      <c r="L62" s="499"/>
      <c r="M62" s="499"/>
      <c r="N62" s="499"/>
      <c r="O62" s="499"/>
      <c r="P62" s="499"/>
      <c r="Q62" s="499"/>
      <c r="R62" s="500"/>
    </row>
    <row r="63" spans="1:18" ht="15" x14ac:dyDescent="0.2">
      <c r="A63" s="745"/>
      <c r="B63" s="745"/>
      <c r="C63" s="748"/>
      <c r="D63" s="5" t="s">
        <v>67</v>
      </c>
      <c r="E63" s="452">
        <f t="shared" ref="E63:R63" si="25">E62*100/E59</f>
        <v>0</v>
      </c>
      <c r="F63" s="452">
        <f t="shared" si="25"/>
        <v>0</v>
      </c>
      <c r="G63" s="452" t="e">
        <f t="shared" si="25"/>
        <v>#DIV/0!</v>
      </c>
      <c r="H63" s="452" t="e">
        <f t="shared" si="25"/>
        <v>#DIV/0!</v>
      </c>
      <c r="I63" s="452" t="e">
        <f t="shared" si="25"/>
        <v>#DIV/0!</v>
      </c>
      <c r="J63" s="452" t="e">
        <f t="shared" si="25"/>
        <v>#DIV/0!</v>
      </c>
      <c r="K63" s="452" t="e">
        <f t="shared" si="25"/>
        <v>#DIV/0!</v>
      </c>
      <c r="L63" s="452" t="e">
        <f t="shared" si="25"/>
        <v>#DIV/0!</v>
      </c>
      <c r="M63" s="452" t="e">
        <f t="shared" si="25"/>
        <v>#DIV/0!</v>
      </c>
      <c r="N63" s="452" t="e">
        <f t="shared" si="25"/>
        <v>#DIV/0!</v>
      </c>
      <c r="O63" s="452" t="e">
        <f t="shared" si="25"/>
        <v>#DIV/0!</v>
      </c>
      <c r="P63" s="452" t="e">
        <f t="shared" si="25"/>
        <v>#DIV/0!</v>
      </c>
      <c r="Q63" s="452" t="e">
        <f t="shared" si="25"/>
        <v>#DIV/0!</v>
      </c>
      <c r="R63" s="453" t="e">
        <f t="shared" si="25"/>
        <v>#DIV/0!</v>
      </c>
    </row>
    <row r="64" spans="1:18" ht="15" x14ac:dyDescent="0.2">
      <c r="A64" s="745"/>
      <c r="B64" s="745"/>
      <c r="C64" s="748"/>
      <c r="D64" s="7" t="s">
        <v>68</v>
      </c>
      <c r="E64" s="451">
        <f>SUM(F64:Q64)</f>
        <v>0</v>
      </c>
      <c r="F64" s="499">
        <v>0</v>
      </c>
      <c r="G64" s="499"/>
      <c r="H64" s="499"/>
      <c r="I64" s="499"/>
      <c r="J64" s="499"/>
      <c r="K64" s="499"/>
      <c r="L64" s="499"/>
      <c r="M64" s="499"/>
      <c r="N64" s="499"/>
      <c r="O64" s="499"/>
      <c r="P64" s="499"/>
      <c r="Q64" s="499"/>
      <c r="R64" s="500"/>
    </row>
    <row r="65" spans="1:18" ht="15" x14ac:dyDescent="0.2">
      <c r="A65" s="745"/>
      <c r="B65" s="745"/>
      <c r="C65" s="748"/>
      <c r="D65" s="5" t="s">
        <v>69</v>
      </c>
      <c r="E65" s="452" t="e">
        <f t="shared" ref="E65:R65" si="26">E64*100/E62</f>
        <v>#DIV/0!</v>
      </c>
      <c r="F65" s="452" t="e">
        <f t="shared" si="26"/>
        <v>#DIV/0!</v>
      </c>
      <c r="G65" s="452" t="e">
        <f t="shared" si="26"/>
        <v>#DIV/0!</v>
      </c>
      <c r="H65" s="452" t="e">
        <f t="shared" si="26"/>
        <v>#DIV/0!</v>
      </c>
      <c r="I65" s="452" t="e">
        <f t="shared" si="26"/>
        <v>#DIV/0!</v>
      </c>
      <c r="J65" s="452" t="e">
        <f t="shared" si="26"/>
        <v>#DIV/0!</v>
      </c>
      <c r="K65" s="452" t="e">
        <f t="shared" si="26"/>
        <v>#DIV/0!</v>
      </c>
      <c r="L65" s="452" t="e">
        <f t="shared" si="26"/>
        <v>#DIV/0!</v>
      </c>
      <c r="M65" s="452" t="e">
        <f t="shared" si="26"/>
        <v>#DIV/0!</v>
      </c>
      <c r="N65" s="452" t="e">
        <f t="shared" si="26"/>
        <v>#DIV/0!</v>
      </c>
      <c r="O65" s="452" t="e">
        <f t="shared" si="26"/>
        <v>#DIV/0!</v>
      </c>
      <c r="P65" s="452" t="e">
        <f t="shared" si="26"/>
        <v>#DIV/0!</v>
      </c>
      <c r="Q65" s="452" t="e">
        <f t="shared" si="26"/>
        <v>#DIV/0!</v>
      </c>
      <c r="R65" s="453" t="e">
        <f t="shared" si="26"/>
        <v>#DIV/0!</v>
      </c>
    </row>
    <row r="66" spans="1:18" ht="15.75" thickBot="1" x14ac:dyDescent="0.25">
      <c r="A66" s="746"/>
      <c r="B66" s="746"/>
      <c r="C66" s="749"/>
      <c r="D66" s="6" t="s">
        <v>70</v>
      </c>
      <c r="E66" s="454">
        <f t="shared" ref="E66:R66" si="27">E64*100/E59</f>
        <v>0</v>
      </c>
      <c r="F66" s="454">
        <f t="shared" si="27"/>
        <v>0</v>
      </c>
      <c r="G66" s="454" t="e">
        <f t="shared" si="27"/>
        <v>#DIV/0!</v>
      </c>
      <c r="H66" s="454" t="e">
        <f t="shared" si="27"/>
        <v>#DIV/0!</v>
      </c>
      <c r="I66" s="454" t="e">
        <f t="shared" si="27"/>
        <v>#DIV/0!</v>
      </c>
      <c r="J66" s="454" t="e">
        <f t="shared" si="27"/>
        <v>#DIV/0!</v>
      </c>
      <c r="K66" s="454" t="e">
        <f t="shared" si="27"/>
        <v>#DIV/0!</v>
      </c>
      <c r="L66" s="454" t="e">
        <f t="shared" si="27"/>
        <v>#DIV/0!</v>
      </c>
      <c r="M66" s="454" t="e">
        <f t="shared" si="27"/>
        <v>#DIV/0!</v>
      </c>
      <c r="N66" s="454" t="e">
        <f t="shared" si="27"/>
        <v>#DIV/0!</v>
      </c>
      <c r="O66" s="454" t="e">
        <f t="shared" si="27"/>
        <v>#DIV/0!</v>
      </c>
      <c r="P66" s="454" t="e">
        <f t="shared" si="27"/>
        <v>#DIV/0!</v>
      </c>
      <c r="Q66" s="454" t="e">
        <f t="shared" si="27"/>
        <v>#DIV/0!</v>
      </c>
      <c r="R66" s="455" t="e">
        <f t="shared" si="27"/>
        <v>#DIV/0!</v>
      </c>
    </row>
    <row r="67" spans="1:18" ht="15" x14ac:dyDescent="0.2">
      <c r="A67" s="744">
        <v>8</v>
      </c>
      <c r="B67" s="744" t="str">
        <f>'PI. MP. Avance'!B46</f>
        <v>MP105020102</v>
      </c>
      <c r="C67" s="747" t="str">
        <f>'PI. MP. Avance'!C46</f>
        <v>Implementar una (1) herramienta tecnológica, que permita fortalecer las instancias de erradicación de violencia contra la mujer y la población LGTBI, en el cuatrienio.</v>
      </c>
      <c r="D67" s="4" t="s">
        <v>63</v>
      </c>
      <c r="E67" s="21">
        <f>SUM(F67:Q67)</f>
        <v>0</v>
      </c>
      <c r="F67" s="188">
        <f>IF($O$5=2016,VLOOKUP($B67,MP,24,FALSE),IF($O$5=2017,VLOOKUP($B67,MP,37,FALSE),IF($O$5=2018,VLOOKUP($B67,MP,50,FALSE),IF($O$5=2019,VLOOKUP($B67,MP,63,FALSE)," "))))</f>
        <v>0</v>
      </c>
      <c r="G67" s="188">
        <f>IF($O$5=2016,VLOOKUP($B67,MP,25,FALSE),IF($O$5=2017,VLOOKUP($B67,MP,38,FALSE),IF($O$5=2018,VLOOKUP($B67,MP,51,FALSE),IF($O$5=2019,VLOOKUP($B67,MP,64,FALSE)," "))))</f>
        <v>0</v>
      </c>
      <c r="H67" s="188">
        <f>IF($O$5=2016,VLOOKUP($B67,MP,26,FALSE),IF($O$5=2017,VLOOKUP($B67,MP,39,FALSE),IF($O$5=2018,VLOOKUP($B67,MP,52,FALSE),IF($O$5=2019,VLOOKUP($B67,MP,65,FALSE)," "))))</f>
        <v>0</v>
      </c>
      <c r="I67" s="188">
        <f>IF($O$5=2016,VLOOKUP($B67,MP,27,FALSE),IF($O$5=2017,VLOOKUP($B67,MP,40,FALSE),IF($O$5=2018,VLOOKUP($B67,MP,53,FALSE),IF($O$5=2019,VLOOKUP($B67,MP,66,FALSE)," "))))</f>
        <v>0</v>
      </c>
      <c r="J67" s="188">
        <f>IF($O$5=2016,VLOOKUP($B67,MP,28,FALSE),IF($O$5=2017,VLOOKUP($B67,MP,41,FALSE),IF($O$5=2018,VLOOKUP($B67,MP,54,FALSE),IF($O$5=2019,VLOOKUP($B67,MP,67,FALSE)," "))))</f>
        <v>0</v>
      </c>
      <c r="K67" s="188">
        <f>IF($O$5=2016,VLOOKUP($B67,MP,29,FALSE),IF($O$5=2017,VLOOKUP($B67,MP,42,FALSE),IF($O$5=2018,VLOOKUP($B67,MP,55,FALSE),IF($O$5=2019,VLOOKUP($B67,MP,68,FALSE)," "))))</f>
        <v>0</v>
      </c>
      <c r="L67" s="188">
        <f>IF($O$5=2016,VLOOKUP($B67,MP,30,FALSE),IF($O$5=2017,VLOOKUP($B67,MP,43,FALSE),IF($O$5=2018,VLOOKUP($B67,MP,56,FALSE),IF($O$5=2019,VLOOKUP($B67,MP,69,FALSE)," "))))</f>
        <v>0</v>
      </c>
      <c r="M67" s="188">
        <f>IF($O$5=2016,VLOOKUP($B67,MP,31,FALSE),IF($O$5=2017,VLOOKUP($B67,MP,44,FALSE),IF($O$5=2018,VLOOKUP($B67,MP,57,FALSE),IF($O$5=2019,VLOOKUP($B67,MP,70,FALSE)," "))))</f>
        <v>0</v>
      </c>
      <c r="N67" s="188">
        <f>IF($O$5=2016,VLOOKUP($B67,MP,32,FALSE),IF($O$5=2017,VLOOKUP($B67,MP,45,FALSE),IF($O$5=2018,VLOOKUP($B67,MP,58,FALSE),IF($O$5=2019,VLOOKUP($B67,MP,71,FALSE)," "))))</f>
        <v>0</v>
      </c>
      <c r="O67" s="188">
        <f>IF($O$5=2016,VLOOKUP($B67,MP,33,FALSE),IF($O$5=2017,VLOOKUP($B67,MP,46,FALSE),IF($O$5=2018,VLOOKUP($B67,MP,59,FALSE),IF($O$5=2019,VLOOKUP($B67,MP,72,FALSE)," "))))</f>
        <v>0</v>
      </c>
      <c r="P67" s="188">
        <f>IF($O$5=2016,VLOOKUP($B67,MP,34,FALSE),IF($O$5=2017,VLOOKUP($B67,MP,47,FALSE),IF($O$5=2018,VLOOKUP($B67,MP,60,FALSE),IF($O$5=2019,VLOOKUP($B67,MP,73,FALSE)," "))))</f>
        <v>0</v>
      </c>
      <c r="Q67" s="188">
        <f>IF($O$5=2016,VLOOKUP($B67,MP,35,FALSE),IF($O$5=2017,VLOOKUP($B67,MP,48,FALSE),IF($O$5=2018,VLOOKUP($B67,MP,61,FALSE),IF($O$5=2019,VLOOKUP($B67,MP,74,FALSE)," "))))</f>
        <v>0</v>
      </c>
      <c r="R67" s="22"/>
    </row>
    <row r="68" spans="1:18" ht="15" x14ac:dyDescent="0.2">
      <c r="A68" s="745"/>
      <c r="B68" s="745"/>
      <c r="C68" s="748"/>
      <c r="D68" s="8" t="s">
        <v>64</v>
      </c>
      <c r="E68" s="451">
        <f>SUM(F68:Q68)</f>
        <v>0</v>
      </c>
      <c r="F68" s="499"/>
      <c r="G68" s="499"/>
      <c r="H68" s="499"/>
      <c r="I68" s="499"/>
      <c r="J68" s="499"/>
      <c r="K68" s="499"/>
      <c r="L68" s="499"/>
      <c r="M68" s="499"/>
      <c r="N68" s="499"/>
      <c r="O68" s="499"/>
      <c r="P68" s="499"/>
      <c r="Q68" s="499"/>
      <c r="R68" s="500"/>
    </row>
    <row r="69" spans="1:18" ht="15" x14ac:dyDescent="0.2">
      <c r="A69" s="745"/>
      <c r="B69" s="745"/>
      <c r="C69" s="748"/>
      <c r="D69" s="5" t="s">
        <v>65</v>
      </c>
      <c r="E69" s="452" t="e">
        <f t="shared" ref="E69:R69" si="28">E68*100/E67</f>
        <v>#DIV/0!</v>
      </c>
      <c r="F69" s="452" t="e">
        <f t="shared" si="28"/>
        <v>#DIV/0!</v>
      </c>
      <c r="G69" s="452" t="e">
        <f t="shared" si="28"/>
        <v>#DIV/0!</v>
      </c>
      <c r="H69" s="452" t="e">
        <f t="shared" si="28"/>
        <v>#DIV/0!</v>
      </c>
      <c r="I69" s="452" t="e">
        <f t="shared" si="28"/>
        <v>#DIV/0!</v>
      </c>
      <c r="J69" s="452" t="e">
        <f t="shared" si="28"/>
        <v>#DIV/0!</v>
      </c>
      <c r="K69" s="452" t="e">
        <f t="shared" si="28"/>
        <v>#DIV/0!</v>
      </c>
      <c r="L69" s="452" t="e">
        <f t="shared" si="28"/>
        <v>#DIV/0!</v>
      </c>
      <c r="M69" s="452" t="e">
        <f t="shared" si="28"/>
        <v>#DIV/0!</v>
      </c>
      <c r="N69" s="452" t="e">
        <f t="shared" si="28"/>
        <v>#DIV/0!</v>
      </c>
      <c r="O69" s="452" t="e">
        <f t="shared" si="28"/>
        <v>#DIV/0!</v>
      </c>
      <c r="P69" s="452" t="e">
        <f t="shared" si="28"/>
        <v>#DIV/0!</v>
      </c>
      <c r="Q69" s="452" t="e">
        <f t="shared" si="28"/>
        <v>#DIV/0!</v>
      </c>
      <c r="R69" s="453" t="e">
        <f t="shared" si="28"/>
        <v>#DIV/0!</v>
      </c>
    </row>
    <row r="70" spans="1:18" ht="15" x14ac:dyDescent="0.2">
      <c r="A70" s="745"/>
      <c r="B70" s="745"/>
      <c r="C70" s="748"/>
      <c r="D70" s="8" t="s">
        <v>66</v>
      </c>
      <c r="E70" s="451">
        <f>SUM(F70:Q70)</f>
        <v>0</v>
      </c>
      <c r="F70" s="499">
        <v>0</v>
      </c>
      <c r="G70" s="499"/>
      <c r="H70" s="499"/>
      <c r="I70" s="499"/>
      <c r="J70" s="499"/>
      <c r="K70" s="499"/>
      <c r="L70" s="499"/>
      <c r="M70" s="499"/>
      <c r="N70" s="499"/>
      <c r="O70" s="499"/>
      <c r="P70" s="499"/>
      <c r="Q70" s="499"/>
      <c r="R70" s="500"/>
    </row>
    <row r="71" spans="1:18" ht="15" x14ac:dyDescent="0.2">
      <c r="A71" s="745"/>
      <c r="B71" s="745"/>
      <c r="C71" s="748"/>
      <c r="D71" s="5" t="s">
        <v>67</v>
      </c>
      <c r="E71" s="452" t="e">
        <f t="shared" ref="E71:R71" si="29">E70*100/E67</f>
        <v>#DIV/0!</v>
      </c>
      <c r="F71" s="452" t="e">
        <f t="shared" si="29"/>
        <v>#DIV/0!</v>
      </c>
      <c r="G71" s="452" t="e">
        <f t="shared" si="29"/>
        <v>#DIV/0!</v>
      </c>
      <c r="H71" s="452" t="e">
        <f t="shared" si="29"/>
        <v>#DIV/0!</v>
      </c>
      <c r="I71" s="452" t="e">
        <f t="shared" si="29"/>
        <v>#DIV/0!</v>
      </c>
      <c r="J71" s="452" t="e">
        <f t="shared" si="29"/>
        <v>#DIV/0!</v>
      </c>
      <c r="K71" s="452" t="e">
        <f t="shared" si="29"/>
        <v>#DIV/0!</v>
      </c>
      <c r="L71" s="452" t="e">
        <f t="shared" si="29"/>
        <v>#DIV/0!</v>
      </c>
      <c r="M71" s="452" t="e">
        <f t="shared" si="29"/>
        <v>#DIV/0!</v>
      </c>
      <c r="N71" s="452" t="e">
        <f t="shared" si="29"/>
        <v>#DIV/0!</v>
      </c>
      <c r="O71" s="452" t="e">
        <f t="shared" si="29"/>
        <v>#DIV/0!</v>
      </c>
      <c r="P71" s="452" t="e">
        <f t="shared" si="29"/>
        <v>#DIV/0!</v>
      </c>
      <c r="Q71" s="452" t="e">
        <f t="shared" si="29"/>
        <v>#DIV/0!</v>
      </c>
      <c r="R71" s="453" t="e">
        <f t="shared" si="29"/>
        <v>#DIV/0!</v>
      </c>
    </row>
    <row r="72" spans="1:18" ht="15" x14ac:dyDescent="0.2">
      <c r="A72" s="745"/>
      <c r="B72" s="745"/>
      <c r="C72" s="748"/>
      <c r="D72" s="7" t="s">
        <v>68</v>
      </c>
      <c r="E72" s="451">
        <f>SUM(F72:Q72)</f>
        <v>0</v>
      </c>
      <c r="F72" s="499">
        <v>0</v>
      </c>
      <c r="G72" s="499"/>
      <c r="H72" s="499"/>
      <c r="I72" s="499"/>
      <c r="J72" s="499"/>
      <c r="K72" s="499"/>
      <c r="L72" s="499"/>
      <c r="M72" s="499"/>
      <c r="N72" s="499"/>
      <c r="O72" s="499"/>
      <c r="P72" s="499"/>
      <c r="Q72" s="499"/>
      <c r="R72" s="500"/>
    </row>
    <row r="73" spans="1:18" ht="15" x14ac:dyDescent="0.2">
      <c r="A73" s="745"/>
      <c r="B73" s="745"/>
      <c r="C73" s="748"/>
      <c r="D73" s="5" t="s">
        <v>69</v>
      </c>
      <c r="E73" s="452" t="e">
        <f t="shared" ref="E73:R73" si="30">E72*100/E70</f>
        <v>#DIV/0!</v>
      </c>
      <c r="F73" s="452" t="e">
        <f t="shared" si="30"/>
        <v>#DIV/0!</v>
      </c>
      <c r="G73" s="452" t="e">
        <f t="shared" si="30"/>
        <v>#DIV/0!</v>
      </c>
      <c r="H73" s="452" t="e">
        <f t="shared" si="30"/>
        <v>#DIV/0!</v>
      </c>
      <c r="I73" s="452" t="e">
        <f t="shared" si="30"/>
        <v>#DIV/0!</v>
      </c>
      <c r="J73" s="452" t="e">
        <f t="shared" si="30"/>
        <v>#DIV/0!</v>
      </c>
      <c r="K73" s="452" t="e">
        <f t="shared" si="30"/>
        <v>#DIV/0!</v>
      </c>
      <c r="L73" s="452" t="e">
        <f t="shared" si="30"/>
        <v>#DIV/0!</v>
      </c>
      <c r="M73" s="452" t="e">
        <f t="shared" si="30"/>
        <v>#DIV/0!</v>
      </c>
      <c r="N73" s="452" t="e">
        <f t="shared" si="30"/>
        <v>#DIV/0!</v>
      </c>
      <c r="O73" s="452" t="e">
        <f t="shared" si="30"/>
        <v>#DIV/0!</v>
      </c>
      <c r="P73" s="452" t="e">
        <f t="shared" si="30"/>
        <v>#DIV/0!</v>
      </c>
      <c r="Q73" s="452" t="e">
        <f t="shared" si="30"/>
        <v>#DIV/0!</v>
      </c>
      <c r="R73" s="453" t="e">
        <f t="shared" si="30"/>
        <v>#DIV/0!</v>
      </c>
    </row>
    <row r="74" spans="1:18" ht="15.75" thickBot="1" x14ac:dyDescent="0.25">
      <c r="A74" s="746"/>
      <c r="B74" s="746"/>
      <c r="C74" s="749"/>
      <c r="D74" s="6" t="s">
        <v>70</v>
      </c>
      <c r="E74" s="454" t="e">
        <f t="shared" ref="E74:R74" si="31">E72*100/E67</f>
        <v>#DIV/0!</v>
      </c>
      <c r="F74" s="454" t="e">
        <f t="shared" si="31"/>
        <v>#DIV/0!</v>
      </c>
      <c r="G74" s="454" t="e">
        <f t="shared" si="31"/>
        <v>#DIV/0!</v>
      </c>
      <c r="H74" s="454" t="e">
        <f t="shared" si="31"/>
        <v>#DIV/0!</v>
      </c>
      <c r="I74" s="454" t="e">
        <f t="shared" si="31"/>
        <v>#DIV/0!</v>
      </c>
      <c r="J74" s="454" t="e">
        <f t="shared" si="31"/>
        <v>#DIV/0!</v>
      </c>
      <c r="K74" s="454" t="e">
        <f t="shared" si="31"/>
        <v>#DIV/0!</v>
      </c>
      <c r="L74" s="454" t="e">
        <f t="shared" si="31"/>
        <v>#DIV/0!</v>
      </c>
      <c r="M74" s="454" t="e">
        <f t="shared" si="31"/>
        <v>#DIV/0!</v>
      </c>
      <c r="N74" s="454" t="e">
        <f t="shared" si="31"/>
        <v>#DIV/0!</v>
      </c>
      <c r="O74" s="454" t="e">
        <f t="shared" si="31"/>
        <v>#DIV/0!</v>
      </c>
      <c r="P74" s="454" t="e">
        <f t="shared" si="31"/>
        <v>#DIV/0!</v>
      </c>
      <c r="Q74" s="454" t="e">
        <f t="shared" si="31"/>
        <v>#DIV/0!</v>
      </c>
      <c r="R74" s="455" t="e">
        <f t="shared" si="31"/>
        <v>#DIV/0!</v>
      </c>
    </row>
    <row r="75" spans="1:18" ht="15" x14ac:dyDescent="0.2">
      <c r="A75" s="744">
        <v>9</v>
      </c>
      <c r="B75" s="744" t="str">
        <f>'PI. MP. Avance'!B51</f>
        <v>MP105020103</v>
      </c>
      <c r="C75" s="747" t="str">
        <f>'PI. MP. Avance'!C51</f>
        <v>Fortalecer en los 42 municipios, las Comisarías de Familia y Casa de Justicia del Departamento, en las rutas de atención a mujeres víctimas de violencia, en el período de gobierno.</v>
      </c>
      <c r="D75" s="4" t="s">
        <v>63</v>
      </c>
      <c r="E75" s="21">
        <f>SUM(F75:Q75)</f>
        <v>0</v>
      </c>
      <c r="F75" s="188">
        <f>IF($O$5=2016,VLOOKUP($B75,MP,24,FALSE),IF($O$5=2017,VLOOKUP($B75,MP,37,FALSE),IF($O$5=2018,VLOOKUP($B75,MP,50,FALSE),IF($O$5=2019,VLOOKUP($B75,MP,63,FALSE)," "))))</f>
        <v>0</v>
      </c>
      <c r="G75" s="188">
        <f>IF($O$5=2016,VLOOKUP($B75,MP,25,FALSE),IF($O$5=2017,VLOOKUP($B75,MP,38,FALSE),IF($O$5=2018,VLOOKUP($B75,MP,51,FALSE),IF($O$5=2019,VLOOKUP($B75,MP,64,FALSE)," "))))</f>
        <v>0</v>
      </c>
      <c r="H75" s="188">
        <f>IF($O$5=2016,VLOOKUP($B75,MP,26,FALSE),IF($O$5=2017,VLOOKUP($B75,MP,39,FALSE),IF($O$5=2018,VLOOKUP($B75,MP,52,FALSE),IF($O$5=2019,VLOOKUP($B75,MP,65,FALSE)," "))))</f>
        <v>0</v>
      </c>
      <c r="I75" s="188">
        <f>IF($O$5=2016,VLOOKUP($B75,MP,27,FALSE),IF($O$5=2017,VLOOKUP($B75,MP,40,FALSE),IF($O$5=2018,VLOOKUP($B75,MP,53,FALSE),IF($O$5=2019,VLOOKUP($B75,MP,66,FALSE)," "))))</f>
        <v>0</v>
      </c>
      <c r="J75" s="188">
        <f>IF($O$5=2016,VLOOKUP($B75,MP,28,FALSE),IF($O$5=2017,VLOOKUP($B75,MP,41,FALSE),IF($O$5=2018,VLOOKUP($B75,MP,54,FALSE),IF($O$5=2019,VLOOKUP($B75,MP,67,FALSE)," "))))</f>
        <v>0</v>
      </c>
      <c r="K75" s="188">
        <f>IF($O$5=2016,VLOOKUP($B75,MP,29,FALSE),IF($O$5=2017,VLOOKUP($B75,MP,42,FALSE),IF($O$5=2018,VLOOKUP($B75,MP,55,FALSE),IF($O$5=2019,VLOOKUP($B75,MP,68,FALSE)," "))))</f>
        <v>0</v>
      </c>
      <c r="L75" s="188">
        <f>IF($O$5=2016,VLOOKUP($B75,MP,30,FALSE),IF($O$5=2017,VLOOKUP($B75,MP,43,FALSE),IF($O$5=2018,VLOOKUP($B75,MP,56,FALSE),IF($O$5=2019,VLOOKUP($B75,MP,69,FALSE)," "))))</f>
        <v>0</v>
      </c>
      <c r="M75" s="188">
        <f>IF($O$5=2016,VLOOKUP($B75,MP,31,FALSE),IF($O$5=2017,VLOOKUP($B75,MP,44,FALSE),IF($O$5=2018,VLOOKUP($B75,MP,57,FALSE),IF($O$5=2019,VLOOKUP($B75,MP,70,FALSE)," "))))</f>
        <v>0</v>
      </c>
      <c r="N75" s="188">
        <f>IF($O$5=2016,VLOOKUP($B75,MP,32,FALSE),IF($O$5=2017,VLOOKUP($B75,MP,45,FALSE),IF($O$5=2018,VLOOKUP($B75,MP,58,FALSE),IF($O$5=2019,VLOOKUP($B75,MP,71,FALSE)," "))))</f>
        <v>0</v>
      </c>
      <c r="O75" s="188">
        <f>IF($O$5=2016,VLOOKUP($B75,MP,33,FALSE),IF($O$5=2017,VLOOKUP($B75,MP,46,FALSE),IF($O$5=2018,VLOOKUP($B75,MP,59,FALSE),IF($O$5=2019,VLOOKUP($B75,MP,72,FALSE)," "))))</f>
        <v>0</v>
      </c>
      <c r="P75" s="188">
        <f>IF($O$5=2016,VLOOKUP($B75,MP,34,FALSE),IF($O$5=2017,VLOOKUP($B75,MP,47,FALSE),IF($O$5=2018,VLOOKUP($B75,MP,60,FALSE),IF($O$5=2019,VLOOKUP($B75,MP,73,FALSE)," "))))</f>
        <v>0</v>
      </c>
      <c r="Q75" s="188">
        <f>IF($O$5=2016,VLOOKUP($B75,MP,35,FALSE),IF($O$5=2017,VLOOKUP($B75,MP,48,FALSE),IF($O$5=2018,VLOOKUP($B75,MP,61,FALSE),IF($O$5=2019,VLOOKUP($B75,MP,74,FALSE)," "))))</f>
        <v>0</v>
      </c>
      <c r="R75" s="22"/>
    </row>
    <row r="76" spans="1:18" ht="15" x14ac:dyDescent="0.2">
      <c r="A76" s="745"/>
      <c r="B76" s="745"/>
      <c r="C76" s="748"/>
      <c r="D76" s="8" t="s">
        <v>64</v>
      </c>
      <c r="E76" s="451">
        <f>SUM(F76:Q76)</f>
        <v>0</v>
      </c>
      <c r="F76" s="499">
        <v>0</v>
      </c>
      <c r="G76" s="499"/>
      <c r="H76" s="499"/>
      <c r="I76" s="499"/>
      <c r="J76" s="499"/>
      <c r="K76" s="499"/>
      <c r="L76" s="499"/>
      <c r="M76" s="499"/>
      <c r="N76" s="499"/>
      <c r="O76" s="499"/>
      <c r="P76" s="499"/>
      <c r="Q76" s="499"/>
      <c r="R76" s="500"/>
    </row>
    <row r="77" spans="1:18" ht="15" x14ac:dyDescent="0.2">
      <c r="A77" s="745"/>
      <c r="B77" s="745"/>
      <c r="C77" s="748"/>
      <c r="D77" s="5" t="s">
        <v>65</v>
      </c>
      <c r="E77" s="452" t="e">
        <f t="shared" ref="E77:R77" si="32">E76*100/E75</f>
        <v>#DIV/0!</v>
      </c>
      <c r="F77" s="452" t="e">
        <f t="shared" si="32"/>
        <v>#DIV/0!</v>
      </c>
      <c r="G77" s="452" t="e">
        <f t="shared" si="32"/>
        <v>#DIV/0!</v>
      </c>
      <c r="H77" s="452" t="e">
        <f t="shared" si="32"/>
        <v>#DIV/0!</v>
      </c>
      <c r="I77" s="452" t="e">
        <f t="shared" si="32"/>
        <v>#DIV/0!</v>
      </c>
      <c r="J77" s="452" t="e">
        <f t="shared" si="32"/>
        <v>#DIV/0!</v>
      </c>
      <c r="K77" s="452" t="e">
        <f t="shared" si="32"/>
        <v>#DIV/0!</v>
      </c>
      <c r="L77" s="452" t="e">
        <f t="shared" si="32"/>
        <v>#DIV/0!</v>
      </c>
      <c r="M77" s="452" t="e">
        <f t="shared" si="32"/>
        <v>#DIV/0!</v>
      </c>
      <c r="N77" s="452" t="e">
        <f t="shared" si="32"/>
        <v>#DIV/0!</v>
      </c>
      <c r="O77" s="452" t="e">
        <f t="shared" si="32"/>
        <v>#DIV/0!</v>
      </c>
      <c r="P77" s="452" t="e">
        <f t="shared" si="32"/>
        <v>#DIV/0!</v>
      </c>
      <c r="Q77" s="452" t="e">
        <f t="shared" si="32"/>
        <v>#DIV/0!</v>
      </c>
      <c r="R77" s="453" t="e">
        <f t="shared" si="32"/>
        <v>#DIV/0!</v>
      </c>
    </row>
    <row r="78" spans="1:18" ht="15" x14ac:dyDescent="0.2">
      <c r="A78" s="745"/>
      <c r="B78" s="745"/>
      <c r="C78" s="748"/>
      <c r="D78" s="8" t="s">
        <v>66</v>
      </c>
      <c r="E78" s="451">
        <f>SUM(F78:Q78)</f>
        <v>0</v>
      </c>
      <c r="F78" s="499">
        <v>0</v>
      </c>
      <c r="G78" s="499"/>
      <c r="H78" s="499"/>
      <c r="I78" s="499"/>
      <c r="J78" s="499"/>
      <c r="K78" s="499"/>
      <c r="L78" s="499"/>
      <c r="M78" s="499"/>
      <c r="N78" s="499"/>
      <c r="O78" s="499"/>
      <c r="P78" s="499"/>
      <c r="Q78" s="499"/>
      <c r="R78" s="500"/>
    </row>
    <row r="79" spans="1:18" ht="15" x14ac:dyDescent="0.2">
      <c r="A79" s="745"/>
      <c r="B79" s="745"/>
      <c r="C79" s="748"/>
      <c r="D79" s="5" t="s">
        <v>67</v>
      </c>
      <c r="E79" s="452" t="e">
        <f t="shared" ref="E79:R79" si="33">E78*100/E75</f>
        <v>#DIV/0!</v>
      </c>
      <c r="F79" s="452" t="e">
        <f t="shared" si="33"/>
        <v>#DIV/0!</v>
      </c>
      <c r="G79" s="452" t="e">
        <f t="shared" si="33"/>
        <v>#DIV/0!</v>
      </c>
      <c r="H79" s="452" t="e">
        <f t="shared" si="33"/>
        <v>#DIV/0!</v>
      </c>
      <c r="I79" s="452" t="e">
        <f t="shared" si="33"/>
        <v>#DIV/0!</v>
      </c>
      <c r="J79" s="452" t="e">
        <f t="shared" si="33"/>
        <v>#DIV/0!</v>
      </c>
      <c r="K79" s="452" t="e">
        <f t="shared" si="33"/>
        <v>#DIV/0!</v>
      </c>
      <c r="L79" s="452" t="e">
        <f t="shared" si="33"/>
        <v>#DIV/0!</v>
      </c>
      <c r="M79" s="452" t="e">
        <f t="shared" si="33"/>
        <v>#DIV/0!</v>
      </c>
      <c r="N79" s="452" t="e">
        <f t="shared" si="33"/>
        <v>#DIV/0!</v>
      </c>
      <c r="O79" s="452" t="e">
        <f t="shared" si="33"/>
        <v>#DIV/0!</v>
      </c>
      <c r="P79" s="452" t="e">
        <f t="shared" si="33"/>
        <v>#DIV/0!</v>
      </c>
      <c r="Q79" s="452" t="e">
        <f t="shared" si="33"/>
        <v>#DIV/0!</v>
      </c>
      <c r="R79" s="453" t="e">
        <f t="shared" si="33"/>
        <v>#DIV/0!</v>
      </c>
    </row>
    <row r="80" spans="1:18" ht="15" x14ac:dyDescent="0.2">
      <c r="A80" s="745"/>
      <c r="B80" s="745"/>
      <c r="C80" s="748"/>
      <c r="D80" s="7" t="s">
        <v>68</v>
      </c>
      <c r="E80" s="451">
        <f>SUM(F80:Q80)</f>
        <v>0</v>
      </c>
      <c r="F80" s="499">
        <v>0</v>
      </c>
      <c r="G80" s="499"/>
      <c r="H80" s="499"/>
      <c r="I80" s="499"/>
      <c r="J80" s="499"/>
      <c r="K80" s="499"/>
      <c r="L80" s="499"/>
      <c r="M80" s="499"/>
      <c r="N80" s="499"/>
      <c r="O80" s="499"/>
      <c r="P80" s="499"/>
      <c r="Q80" s="499"/>
      <c r="R80" s="500"/>
    </row>
    <row r="81" spans="1:18" ht="15" x14ac:dyDescent="0.2">
      <c r="A81" s="745"/>
      <c r="B81" s="745"/>
      <c r="C81" s="748"/>
      <c r="D81" s="5" t="s">
        <v>69</v>
      </c>
      <c r="E81" s="452" t="e">
        <f t="shared" ref="E81:R81" si="34">E80*100/E78</f>
        <v>#DIV/0!</v>
      </c>
      <c r="F81" s="452" t="e">
        <f t="shared" si="34"/>
        <v>#DIV/0!</v>
      </c>
      <c r="G81" s="452" t="e">
        <f t="shared" si="34"/>
        <v>#DIV/0!</v>
      </c>
      <c r="H81" s="452" t="e">
        <f t="shared" si="34"/>
        <v>#DIV/0!</v>
      </c>
      <c r="I81" s="452" t="e">
        <f t="shared" si="34"/>
        <v>#DIV/0!</v>
      </c>
      <c r="J81" s="452" t="e">
        <f t="shared" si="34"/>
        <v>#DIV/0!</v>
      </c>
      <c r="K81" s="452" t="e">
        <f t="shared" si="34"/>
        <v>#DIV/0!</v>
      </c>
      <c r="L81" s="452" t="e">
        <f t="shared" si="34"/>
        <v>#DIV/0!</v>
      </c>
      <c r="M81" s="452" t="e">
        <f t="shared" si="34"/>
        <v>#DIV/0!</v>
      </c>
      <c r="N81" s="452" t="e">
        <f t="shared" si="34"/>
        <v>#DIV/0!</v>
      </c>
      <c r="O81" s="452" t="e">
        <f t="shared" si="34"/>
        <v>#DIV/0!</v>
      </c>
      <c r="P81" s="452" t="e">
        <f t="shared" si="34"/>
        <v>#DIV/0!</v>
      </c>
      <c r="Q81" s="452" t="e">
        <f t="shared" si="34"/>
        <v>#DIV/0!</v>
      </c>
      <c r="R81" s="453" t="e">
        <f t="shared" si="34"/>
        <v>#DIV/0!</v>
      </c>
    </row>
    <row r="82" spans="1:18" ht="15.75" thickBot="1" x14ac:dyDescent="0.25">
      <c r="A82" s="746"/>
      <c r="B82" s="746"/>
      <c r="C82" s="749"/>
      <c r="D82" s="6" t="s">
        <v>70</v>
      </c>
      <c r="E82" s="454" t="e">
        <f t="shared" ref="E82:R82" si="35">E80*100/E75</f>
        <v>#DIV/0!</v>
      </c>
      <c r="F82" s="454" t="e">
        <f t="shared" si="35"/>
        <v>#DIV/0!</v>
      </c>
      <c r="G82" s="454" t="e">
        <f t="shared" si="35"/>
        <v>#DIV/0!</v>
      </c>
      <c r="H82" s="454" t="e">
        <f t="shared" si="35"/>
        <v>#DIV/0!</v>
      </c>
      <c r="I82" s="454" t="e">
        <f t="shared" si="35"/>
        <v>#DIV/0!</v>
      </c>
      <c r="J82" s="454" t="e">
        <f t="shared" si="35"/>
        <v>#DIV/0!</v>
      </c>
      <c r="K82" s="454" t="e">
        <f t="shared" si="35"/>
        <v>#DIV/0!</v>
      </c>
      <c r="L82" s="454" t="e">
        <f t="shared" si="35"/>
        <v>#DIV/0!</v>
      </c>
      <c r="M82" s="454" t="e">
        <f t="shared" si="35"/>
        <v>#DIV/0!</v>
      </c>
      <c r="N82" s="454" t="e">
        <f t="shared" si="35"/>
        <v>#DIV/0!</v>
      </c>
      <c r="O82" s="454" t="e">
        <f t="shared" si="35"/>
        <v>#DIV/0!</v>
      </c>
      <c r="P82" s="454" t="e">
        <f t="shared" si="35"/>
        <v>#DIV/0!</v>
      </c>
      <c r="Q82" s="454" t="e">
        <f t="shared" si="35"/>
        <v>#DIV/0!</v>
      </c>
      <c r="R82" s="455" t="e">
        <f t="shared" si="35"/>
        <v>#DIV/0!</v>
      </c>
    </row>
    <row r="83" spans="1:18" ht="15" x14ac:dyDescent="0.2">
      <c r="A83" s="744">
        <v>10</v>
      </c>
      <c r="B83" s="744" t="str">
        <f>'PI. MP. Avance'!B56</f>
        <v>MP105020104</v>
      </c>
      <c r="C83" s="747" t="str">
        <f>'PI. MP. Avance'!C56</f>
        <v>Implementar un (1) acuerdo con empresarios del sector privado del Departamentopara aplicar el incentivo por vinculación laboral de mujeres víctimas de violencia (Ley 1257 de 2008), en el cuatrienio</v>
      </c>
      <c r="D83" s="4" t="s">
        <v>63</v>
      </c>
      <c r="E83" s="21">
        <f>SUM(F83:Q83)</f>
        <v>0</v>
      </c>
      <c r="F83" s="188">
        <f>IF($O$5=2016,VLOOKUP($B83,MP,24,FALSE),IF($O$5=2017,VLOOKUP($B83,MP,37,FALSE),IF($O$5=2018,VLOOKUP($B83,MP,50,FALSE),IF($O$5=2019,VLOOKUP($B83,MP,63,FALSE)," "))))</f>
        <v>0</v>
      </c>
      <c r="G83" s="188">
        <f>IF($O$5=2016,VLOOKUP($B83,MP,25,FALSE),IF($O$5=2017,VLOOKUP($B83,MP,38,FALSE),IF($O$5=2018,VLOOKUP($B83,MP,51,FALSE),IF($O$5=2019,VLOOKUP($B83,MP,64,FALSE)," "))))</f>
        <v>0</v>
      </c>
      <c r="H83" s="188">
        <f>IF($O$5=2016,VLOOKUP($B83,MP,26,FALSE),IF($O$5=2017,VLOOKUP($B83,MP,39,FALSE),IF($O$5=2018,VLOOKUP($B83,MP,52,FALSE),IF($O$5=2019,VLOOKUP($B83,MP,65,FALSE)," "))))</f>
        <v>0</v>
      </c>
      <c r="I83" s="188">
        <f>IF($O$5=2016,VLOOKUP($B83,MP,27,FALSE),IF($O$5=2017,VLOOKUP($B83,MP,40,FALSE),IF($O$5=2018,VLOOKUP($B83,MP,53,FALSE),IF($O$5=2019,VLOOKUP($B83,MP,66,FALSE)," "))))</f>
        <v>0</v>
      </c>
      <c r="J83" s="188">
        <f>IF($O$5=2016,VLOOKUP($B83,MP,28,FALSE),IF($O$5=2017,VLOOKUP($B83,MP,41,FALSE),IF($O$5=2018,VLOOKUP($B83,MP,54,FALSE),IF($O$5=2019,VLOOKUP($B83,MP,67,FALSE)," "))))</f>
        <v>0</v>
      </c>
      <c r="K83" s="188">
        <f>IF($O$5=2016,VLOOKUP($B83,MP,29,FALSE),IF($O$5=2017,VLOOKUP($B83,MP,42,FALSE),IF($O$5=2018,VLOOKUP($B83,MP,55,FALSE),IF($O$5=2019,VLOOKUP($B83,MP,68,FALSE)," "))))</f>
        <v>0</v>
      </c>
      <c r="L83" s="188">
        <f>IF($O$5=2016,VLOOKUP($B83,MP,30,FALSE),IF($O$5=2017,VLOOKUP($B83,MP,43,FALSE),IF($O$5=2018,VLOOKUP($B83,MP,56,FALSE),IF($O$5=2019,VLOOKUP($B83,MP,69,FALSE)," "))))</f>
        <v>0</v>
      </c>
      <c r="M83" s="188">
        <f>IF($O$5=2016,VLOOKUP($B83,MP,31,FALSE),IF($O$5=2017,VLOOKUP($B83,MP,44,FALSE),IF($O$5=2018,VLOOKUP($B83,MP,57,FALSE),IF($O$5=2019,VLOOKUP($B83,MP,70,FALSE)," "))))</f>
        <v>0</v>
      </c>
      <c r="N83" s="188">
        <f>IF($O$5=2016,VLOOKUP($B83,MP,32,FALSE),IF($O$5=2017,VLOOKUP($B83,MP,45,FALSE),IF($O$5=2018,VLOOKUP($B83,MP,58,FALSE),IF($O$5=2019,VLOOKUP($B83,MP,71,FALSE)," "))))</f>
        <v>0</v>
      </c>
      <c r="O83" s="188">
        <f>IF($O$5=2016,VLOOKUP($B83,MP,33,FALSE),IF($O$5=2017,VLOOKUP($B83,MP,46,FALSE),IF($O$5=2018,VLOOKUP($B83,MP,59,FALSE),IF($O$5=2019,VLOOKUP($B83,MP,72,FALSE)," "))))</f>
        <v>0</v>
      </c>
      <c r="P83" s="188">
        <f>IF($O$5=2016,VLOOKUP($B83,MP,34,FALSE),IF($O$5=2017,VLOOKUP($B83,MP,47,FALSE),IF($O$5=2018,VLOOKUP($B83,MP,60,FALSE),IF($O$5=2019,VLOOKUP($B83,MP,73,FALSE)," "))))</f>
        <v>0</v>
      </c>
      <c r="Q83" s="188">
        <f>IF($O$5=2016,VLOOKUP($B83,MP,35,FALSE),IF($O$5=2017,VLOOKUP($B83,MP,48,FALSE),IF($O$5=2018,VLOOKUP($B83,MP,61,FALSE),IF($O$5=2019,VLOOKUP($B83,MP,74,FALSE)," "))))</f>
        <v>0</v>
      </c>
      <c r="R83" s="22"/>
    </row>
    <row r="84" spans="1:18" ht="15" x14ac:dyDescent="0.2">
      <c r="A84" s="745"/>
      <c r="B84" s="745"/>
      <c r="C84" s="748"/>
      <c r="D84" s="8" t="s">
        <v>64</v>
      </c>
      <c r="E84" s="451">
        <f>SUM(F84:Q84)</f>
        <v>0</v>
      </c>
      <c r="F84" s="499"/>
      <c r="G84" s="499"/>
      <c r="H84" s="499"/>
      <c r="I84" s="499"/>
      <c r="J84" s="499"/>
      <c r="K84" s="499"/>
      <c r="L84" s="499"/>
      <c r="M84" s="499"/>
      <c r="N84" s="499"/>
      <c r="O84" s="499"/>
      <c r="P84" s="499"/>
      <c r="Q84" s="499"/>
      <c r="R84" s="500"/>
    </row>
    <row r="85" spans="1:18" ht="15" x14ac:dyDescent="0.2">
      <c r="A85" s="745"/>
      <c r="B85" s="745"/>
      <c r="C85" s="748"/>
      <c r="D85" s="5" t="s">
        <v>65</v>
      </c>
      <c r="E85" s="452" t="e">
        <f t="shared" ref="E85:R85" si="36">E84*100/E83</f>
        <v>#DIV/0!</v>
      </c>
      <c r="F85" s="452" t="e">
        <f t="shared" si="36"/>
        <v>#DIV/0!</v>
      </c>
      <c r="G85" s="452" t="e">
        <f t="shared" si="36"/>
        <v>#DIV/0!</v>
      </c>
      <c r="H85" s="452" t="e">
        <f t="shared" si="36"/>
        <v>#DIV/0!</v>
      </c>
      <c r="I85" s="452" t="e">
        <f t="shared" si="36"/>
        <v>#DIV/0!</v>
      </c>
      <c r="J85" s="452" t="e">
        <f t="shared" si="36"/>
        <v>#DIV/0!</v>
      </c>
      <c r="K85" s="452" t="e">
        <f t="shared" si="36"/>
        <v>#DIV/0!</v>
      </c>
      <c r="L85" s="452" t="e">
        <f t="shared" si="36"/>
        <v>#DIV/0!</v>
      </c>
      <c r="M85" s="452" t="e">
        <f t="shared" si="36"/>
        <v>#DIV/0!</v>
      </c>
      <c r="N85" s="452" t="e">
        <f t="shared" si="36"/>
        <v>#DIV/0!</v>
      </c>
      <c r="O85" s="452" t="e">
        <f t="shared" si="36"/>
        <v>#DIV/0!</v>
      </c>
      <c r="P85" s="452" t="e">
        <f t="shared" si="36"/>
        <v>#DIV/0!</v>
      </c>
      <c r="Q85" s="452" t="e">
        <f t="shared" si="36"/>
        <v>#DIV/0!</v>
      </c>
      <c r="R85" s="453" t="e">
        <f t="shared" si="36"/>
        <v>#DIV/0!</v>
      </c>
    </row>
    <row r="86" spans="1:18" ht="15" x14ac:dyDescent="0.2">
      <c r="A86" s="745"/>
      <c r="B86" s="745"/>
      <c r="C86" s="748"/>
      <c r="D86" s="5" t="s">
        <v>66</v>
      </c>
      <c r="E86" s="451">
        <f>SUM(F86:Q86)</f>
        <v>0</v>
      </c>
      <c r="F86" s="499">
        <v>0</v>
      </c>
      <c r="G86" s="499"/>
      <c r="H86" s="499"/>
      <c r="I86" s="499"/>
      <c r="J86" s="499"/>
      <c r="K86" s="499"/>
      <c r="L86" s="499"/>
      <c r="M86" s="499"/>
      <c r="N86" s="499"/>
      <c r="O86" s="499"/>
      <c r="P86" s="499"/>
      <c r="Q86" s="499"/>
      <c r="R86" s="500"/>
    </row>
    <row r="87" spans="1:18" ht="15" x14ac:dyDescent="0.2">
      <c r="A87" s="745"/>
      <c r="B87" s="745"/>
      <c r="C87" s="748"/>
      <c r="D87" s="5" t="s">
        <v>67</v>
      </c>
      <c r="E87" s="452" t="e">
        <f t="shared" ref="E87:R87" si="37">E86*100/E83</f>
        <v>#DIV/0!</v>
      </c>
      <c r="F87" s="452" t="e">
        <f t="shared" si="37"/>
        <v>#DIV/0!</v>
      </c>
      <c r="G87" s="452" t="e">
        <f t="shared" si="37"/>
        <v>#DIV/0!</v>
      </c>
      <c r="H87" s="452" t="e">
        <f t="shared" si="37"/>
        <v>#DIV/0!</v>
      </c>
      <c r="I87" s="452" t="e">
        <f t="shared" si="37"/>
        <v>#DIV/0!</v>
      </c>
      <c r="J87" s="452" t="e">
        <f t="shared" si="37"/>
        <v>#DIV/0!</v>
      </c>
      <c r="K87" s="452" t="e">
        <f t="shared" si="37"/>
        <v>#DIV/0!</v>
      </c>
      <c r="L87" s="452" t="e">
        <f t="shared" si="37"/>
        <v>#DIV/0!</v>
      </c>
      <c r="M87" s="452" t="e">
        <f t="shared" si="37"/>
        <v>#DIV/0!</v>
      </c>
      <c r="N87" s="452" t="e">
        <f t="shared" si="37"/>
        <v>#DIV/0!</v>
      </c>
      <c r="O87" s="452" t="e">
        <f t="shared" si="37"/>
        <v>#DIV/0!</v>
      </c>
      <c r="P87" s="452" t="e">
        <f t="shared" si="37"/>
        <v>#DIV/0!</v>
      </c>
      <c r="Q87" s="452" t="e">
        <f t="shared" si="37"/>
        <v>#DIV/0!</v>
      </c>
      <c r="R87" s="453" t="e">
        <f t="shared" si="37"/>
        <v>#DIV/0!</v>
      </c>
    </row>
    <row r="88" spans="1:18" ht="15" x14ac:dyDescent="0.2">
      <c r="A88" s="745"/>
      <c r="B88" s="745"/>
      <c r="C88" s="748"/>
      <c r="D88" s="7" t="s">
        <v>68</v>
      </c>
      <c r="E88" s="451">
        <f>SUM(F88:Q88)</f>
        <v>0</v>
      </c>
      <c r="F88" s="499">
        <v>0</v>
      </c>
      <c r="G88" s="499"/>
      <c r="H88" s="499"/>
      <c r="I88" s="499"/>
      <c r="J88" s="499"/>
      <c r="K88" s="499"/>
      <c r="L88" s="499"/>
      <c r="M88" s="499"/>
      <c r="N88" s="499"/>
      <c r="O88" s="499"/>
      <c r="P88" s="499"/>
      <c r="Q88" s="499"/>
      <c r="R88" s="500"/>
    </row>
    <row r="89" spans="1:18" ht="15" x14ac:dyDescent="0.2">
      <c r="A89" s="745"/>
      <c r="B89" s="745"/>
      <c r="C89" s="748"/>
      <c r="D89" s="5" t="s">
        <v>69</v>
      </c>
      <c r="E89" s="452" t="e">
        <f t="shared" ref="E89:R89" si="38">E88*100/E86</f>
        <v>#DIV/0!</v>
      </c>
      <c r="F89" s="452" t="e">
        <f t="shared" si="38"/>
        <v>#DIV/0!</v>
      </c>
      <c r="G89" s="452" t="e">
        <f t="shared" si="38"/>
        <v>#DIV/0!</v>
      </c>
      <c r="H89" s="452" t="e">
        <f t="shared" si="38"/>
        <v>#DIV/0!</v>
      </c>
      <c r="I89" s="452" t="e">
        <f t="shared" si="38"/>
        <v>#DIV/0!</v>
      </c>
      <c r="J89" s="452" t="e">
        <f t="shared" si="38"/>
        <v>#DIV/0!</v>
      </c>
      <c r="K89" s="452" t="e">
        <f t="shared" si="38"/>
        <v>#DIV/0!</v>
      </c>
      <c r="L89" s="452" t="e">
        <f t="shared" si="38"/>
        <v>#DIV/0!</v>
      </c>
      <c r="M89" s="452" t="e">
        <f t="shared" si="38"/>
        <v>#DIV/0!</v>
      </c>
      <c r="N89" s="452" t="e">
        <f t="shared" si="38"/>
        <v>#DIV/0!</v>
      </c>
      <c r="O89" s="452" t="e">
        <f t="shared" si="38"/>
        <v>#DIV/0!</v>
      </c>
      <c r="P89" s="452" t="e">
        <f t="shared" si="38"/>
        <v>#DIV/0!</v>
      </c>
      <c r="Q89" s="452" t="e">
        <f t="shared" si="38"/>
        <v>#DIV/0!</v>
      </c>
      <c r="R89" s="453" t="e">
        <f t="shared" si="38"/>
        <v>#DIV/0!</v>
      </c>
    </row>
    <row r="90" spans="1:18" ht="15.75" thickBot="1" x14ac:dyDescent="0.25">
      <c r="A90" s="746"/>
      <c r="B90" s="746"/>
      <c r="C90" s="749"/>
      <c r="D90" s="6" t="s">
        <v>70</v>
      </c>
      <c r="E90" s="454" t="e">
        <f t="shared" ref="E90:R90" si="39">E88*100/E83</f>
        <v>#DIV/0!</v>
      </c>
      <c r="F90" s="454" t="e">
        <f t="shared" si="39"/>
        <v>#DIV/0!</v>
      </c>
      <c r="G90" s="454" t="e">
        <f t="shared" si="39"/>
        <v>#DIV/0!</v>
      </c>
      <c r="H90" s="454" t="e">
        <f t="shared" si="39"/>
        <v>#DIV/0!</v>
      </c>
      <c r="I90" s="454" t="e">
        <f t="shared" si="39"/>
        <v>#DIV/0!</v>
      </c>
      <c r="J90" s="454" t="e">
        <f t="shared" si="39"/>
        <v>#DIV/0!</v>
      </c>
      <c r="K90" s="454" t="e">
        <f t="shared" si="39"/>
        <v>#DIV/0!</v>
      </c>
      <c r="L90" s="454" t="e">
        <f t="shared" si="39"/>
        <v>#DIV/0!</v>
      </c>
      <c r="M90" s="454" t="e">
        <f t="shared" si="39"/>
        <v>#DIV/0!</v>
      </c>
      <c r="N90" s="454" t="e">
        <f t="shared" si="39"/>
        <v>#DIV/0!</v>
      </c>
      <c r="O90" s="454" t="e">
        <f t="shared" si="39"/>
        <v>#DIV/0!</v>
      </c>
      <c r="P90" s="454" t="e">
        <f t="shared" si="39"/>
        <v>#DIV/0!</v>
      </c>
      <c r="Q90" s="454" t="e">
        <f t="shared" si="39"/>
        <v>#DIV/0!</v>
      </c>
      <c r="R90" s="455" t="e">
        <f t="shared" si="39"/>
        <v>#DIV/0!</v>
      </c>
    </row>
    <row r="91" spans="1:18" ht="15" x14ac:dyDescent="0.2">
      <c r="A91" s="744">
        <v>11</v>
      </c>
      <c r="B91" s="744" t="str">
        <f>'PI. MP. Avance'!B61</f>
        <v>MP105020201</v>
      </c>
      <c r="C91" s="747" t="str">
        <f>'PI. MP. Avance'!C61</f>
        <v>Empoderar con inclusión ecomómica  a 210 mujeres rurales de los 42 municipios,  con enfoques: diferencial, de género,  étnico y territorial , durante el periodo de gobierno</v>
      </c>
      <c r="D91" s="4" t="s">
        <v>63</v>
      </c>
      <c r="E91" s="21">
        <f>SUM(F91:Q91)</f>
        <v>285000000</v>
      </c>
      <c r="F91" s="188">
        <f>IF($O$5=2016,VLOOKUP($B91,MP,24,FALSE),IF($O$5=2017,VLOOKUP($B91,MP,37,FALSE),IF($O$5=2018,VLOOKUP($B91,MP,50,FALSE),IF($O$5=2019,VLOOKUP($B91,MP,63,FALSE)," "))))</f>
        <v>285000000</v>
      </c>
      <c r="G91" s="188">
        <f>IF($O$5=2016,VLOOKUP($B91,MP,25,FALSE),IF($O$5=2017,VLOOKUP($B91,MP,38,FALSE),IF($O$5=2018,VLOOKUP($B91,MP,51,FALSE),IF($O$5=2019,VLOOKUP($B91,MP,64,FALSE)," "))))</f>
        <v>0</v>
      </c>
      <c r="H91" s="188">
        <f>IF($O$5=2016,VLOOKUP($B91,MP,26,FALSE),IF($O$5=2017,VLOOKUP($B91,MP,39,FALSE),IF($O$5=2018,VLOOKUP($B91,MP,52,FALSE),IF($O$5=2019,VLOOKUP($B91,MP,65,FALSE)," "))))</f>
        <v>0</v>
      </c>
      <c r="I91" s="188">
        <f>IF($O$5=2016,VLOOKUP($B91,MP,27,FALSE),IF($O$5=2017,VLOOKUP($B91,MP,40,FALSE),IF($O$5=2018,VLOOKUP($B91,MP,53,FALSE),IF($O$5=2019,VLOOKUP($B91,MP,66,FALSE)," "))))</f>
        <v>0</v>
      </c>
      <c r="J91" s="188">
        <f>IF($O$5=2016,VLOOKUP($B91,MP,28,FALSE),IF($O$5=2017,VLOOKUP($B91,MP,41,FALSE),IF($O$5=2018,VLOOKUP($B91,MP,54,FALSE),IF($O$5=2019,VLOOKUP($B91,MP,67,FALSE)," "))))</f>
        <v>0</v>
      </c>
      <c r="K91" s="188">
        <f>IF($O$5=2016,VLOOKUP($B91,MP,29,FALSE),IF($O$5=2017,VLOOKUP($B91,MP,42,FALSE),IF($O$5=2018,VLOOKUP($B91,MP,55,FALSE),IF($O$5=2019,VLOOKUP($B91,MP,68,FALSE)," "))))</f>
        <v>0</v>
      </c>
      <c r="L91" s="188">
        <f>IF($O$5=2016,VLOOKUP($B91,MP,30,FALSE),IF($O$5=2017,VLOOKUP($B91,MP,43,FALSE),IF($O$5=2018,VLOOKUP($B91,MP,56,FALSE),IF($O$5=2019,VLOOKUP($B91,MP,69,FALSE)," "))))</f>
        <v>0</v>
      </c>
      <c r="M91" s="188">
        <f>IF($O$5=2016,VLOOKUP($B91,MP,31,FALSE),IF($O$5=2017,VLOOKUP($B91,MP,44,FALSE),IF($O$5=2018,VLOOKUP($B91,MP,57,FALSE),IF($O$5=2019,VLOOKUP($B91,MP,70,FALSE)," "))))</f>
        <v>0</v>
      </c>
      <c r="N91" s="188">
        <f>IF($O$5=2016,VLOOKUP($B91,MP,32,FALSE),IF($O$5=2017,VLOOKUP($B91,MP,45,FALSE),IF($O$5=2018,VLOOKUP($B91,MP,58,FALSE),IF($O$5=2019,VLOOKUP($B91,MP,71,FALSE)," "))))</f>
        <v>0</v>
      </c>
      <c r="O91" s="188">
        <f>IF($O$5=2016,VLOOKUP($B91,MP,33,FALSE),IF($O$5=2017,VLOOKUP($B91,MP,46,FALSE),IF($O$5=2018,VLOOKUP($B91,MP,59,FALSE),IF($O$5=2019,VLOOKUP($B91,MP,72,FALSE)," "))))</f>
        <v>0</v>
      </c>
      <c r="P91" s="188">
        <f>IF($O$5=2016,VLOOKUP($B91,MP,34,FALSE),IF($O$5=2017,VLOOKUP($B91,MP,47,FALSE),IF($O$5=2018,VLOOKUP($B91,MP,60,FALSE),IF($O$5=2019,VLOOKUP($B91,MP,73,FALSE)," "))))</f>
        <v>0</v>
      </c>
      <c r="Q91" s="188">
        <f>IF($O$5=2016,VLOOKUP($B91,MP,35,FALSE),IF($O$5=2017,VLOOKUP($B91,MP,48,FALSE),IF($O$5=2018,VLOOKUP($B91,MP,61,FALSE),IF($O$5=2019,VLOOKUP($B91,MP,74,FALSE)," "))))</f>
        <v>0</v>
      </c>
      <c r="R91" s="22"/>
    </row>
    <row r="92" spans="1:18" ht="15" x14ac:dyDescent="0.2">
      <c r="A92" s="745"/>
      <c r="B92" s="745"/>
      <c r="C92" s="748"/>
      <c r="D92" s="8" t="s">
        <v>64</v>
      </c>
      <c r="E92" s="451">
        <f>SUM(F92:Q92)</f>
        <v>0</v>
      </c>
      <c r="F92" s="499"/>
      <c r="G92" s="499"/>
      <c r="H92" s="499"/>
      <c r="I92" s="499"/>
      <c r="J92" s="499"/>
      <c r="K92" s="499"/>
      <c r="L92" s="499"/>
      <c r="M92" s="499"/>
      <c r="N92" s="499"/>
      <c r="O92" s="499"/>
      <c r="P92" s="499"/>
      <c r="Q92" s="499"/>
      <c r="R92" s="500"/>
    </row>
    <row r="93" spans="1:18" ht="15" x14ac:dyDescent="0.2">
      <c r="A93" s="745"/>
      <c r="B93" s="745"/>
      <c r="C93" s="748"/>
      <c r="D93" s="5" t="s">
        <v>65</v>
      </c>
      <c r="E93" s="452">
        <f t="shared" ref="E93:R93" si="40">E92*100/E91</f>
        <v>0</v>
      </c>
      <c r="F93" s="452">
        <f t="shared" si="40"/>
        <v>0</v>
      </c>
      <c r="G93" s="452" t="e">
        <f t="shared" si="40"/>
        <v>#DIV/0!</v>
      </c>
      <c r="H93" s="452" t="e">
        <f t="shared" si="40"/>
        <v>#DIV/0!</v>
      </c>
      <c r="I93" s="452" t="e">
        <f t="shared" si="40"/>
        <v>#DIV/0!</v>
      </c>
      <c r="J93" s="452" t="e">
        <f t="shared" si="40"/>
        <v>#DIV/0!</v>
      </c>
      <c r="K93" s="452" t="e">
        <f t="shared" si="40"/>
        <v>#DIV/0!</v>
      </c>
      <c r="L93" s="452" t="e">
        <f t="shared" si="40"/>
        <v>#DIV/0!</v>
      </c>
      <c r="M93" s="452" t="e">
        <f t="shared" si="40"/>
        <v>#DIV/0!</v>
      </c>
      <c r="N93" s="452" t="e">
        <f t="shared" si="40"/>
        <v>#DIV/0!</v>
      </c>
      <c r="O93" s="452" t="e">
        <f t="shared" si="40"/>
        <v>#DIV/0!</v>
      </c>
      <c r="P93" s="452" t="e">
        <f t="shared" si="40"/>
        <v>#DIV/0!</v>
      </c>
      <c r="Q93" s="452" t="e">
        <f t="shared" si="40"/>
        <v>#DIV/0!</v>
      </c>
      <c r="R93" s="453" t="e">
        <f t="shared" si="40"/>
        <v>#DIV/0!</v>
      </c>
    </row>
    <row r="94" spans="1:18" ht="15" x14ac:dyDescent="0.2">
      <c r="A94" s="745"/>
      <c r="B94" s="745"/>
      <c r="C94" s="748"/>
      <c r="D94" s="8" t="s">
        <v>66</v>
      </c>
      <c r="E94" s="451">
        <f>SUM(F94:Q94)</f>
        <v>0</v>
      </c>
      <c r="F94" s="499">
        <v>0</v>
      </c>
      <c r="G94" s="499"/>
      <c r="H94" s="499"/>
      <c r="I94" s="499"/>
      <c r="J94" s="499"/>
      <c r="K94" s="499"/>
      <c r="L94" s="499"/>
      <c r="M94" s="499"/>
      <c r="N94" s="499"/>
      <c r="O94" s="499"/>
      <c r="P94" s="499"/>
      <c r="Q94" s="499"/>
      <c r="R94" s="500"/>
    </row>
    <row r="95" spans="1:18" ht="15" x14ac:dyDescent="0.2">
      <c r="A95" s="745"/>
      <c r="B95" s="745"/>
      <c r="C95" s="748"/>
      <c r="D95" s="5" t="s">
        <v>67</v>
      </c>
      <c r="E95" s="452">
        <f t="shared" ref="E95:R95" si="41">E94*100/E91</f>
        <v>0</v>
      </c>
      <c r="F95" s="452">
        <f t="shared" si="41"/>
        <v>0</v>
      </c>
      <c r="G95" s="452" t="e">
        <f t="shared" si="41"/>
        <v>#DIV/0!</v>
      </c>
      <c r="H95" s="452" t="e">
        <f t="shared" si="41"/>
        <v>#DIV/0!</v>
      </c>
      <c r="I95" s="452" t="e">
        <f t="shared" si="41"/>
        <v>#DIV/0!</v>
      </c>
      <c r="J95" s="452" t="e">
        <f t="shared" si="41"/>
        <v>#DIV/0!</v>
      </c>
      <c r="K95" s="452" t="e">
        <f t="shared" si="41"/>
        <v>#DIV/0!</v>
      </c>
      <c r="L95" s="452" t="e">
        <f t="shared" si="41"/>
        <v>#DIV/0!</v>
      </c>
      <c r="M95" s="452" t="e">
        <f t="shared" si="41"/>
        <v>#DIV/0!</v>
      </c>
      <c r="N95" s="452" t="e">
        <f t="shared" si="41"/>
        <v>#DIV/0!</v>
      </c>
      <c r="O95" s="452" t="e">
        <f t="shared" si="41"/>
        <v>#DIV/0!</v>
      </c>
      <c r="P95" s="452" t="e">
        <f t="shared" si="41"/>
        <v>#DIV/0!</v>
      </c>
      <c r="Q95" s="452" t="e">
        <f t="shared" si="41"/>
        <v>#DIV/0!</v>
      </c>
      <c r="R95" s="453" t="e">
        <f t="shared" si="41"/>
        <v>#DIV/0!</v>
      </c>
    </row>
    <row r="96" spans="1:18" ht="15" x14ac:dyDescent="0.2">
      <c r="A96" s="745"/>
      <c r="B96" s="745"/>
      <c r="C96" s="748"/>
      <c r="D96" s="7" t="s">
        <v>68</v>
      </c>
      <c r="E96" s="451">
        <f>SUM(F96:Q96)</f>
        <v>0</v>
      </c>
      <c r="F96" s="499">
        <v>0</v>
      </c>
      <c r="G96" s="499"/>
      <c r="H96" s="499"/>
      <c r="I96" s="499"/>
      <c r="J96" s="499"/>
      <c r="K96" s="499"/>
      <c r="L96" s="499"/>
      <c r="M96" s="499"/>
      <c r="N96" s="499"/>
      <c r="O96" s="499"/>
      <c r="P96" s="499"/>
      <c r="Q96" s="499"/>
      <c r="R96" s="500"/>
    </row>
    <row r="97" spans="1:18" ht="15" x14ac:dyDescent="0.2">
      <c r="A97" s="745"/>
      <c r="B97" s="745"/>
      <c r="C97" s="748"/>
      <c r="D97" s="5" t="s">
        <v>69</v>
      </c>
      <c r="E97" s="452" t="e">
        <f t="shared" ref="E97:R97" si="42">E96*100/E94</f>
        <v>#DIV/0!</v>
      </c>
      <c r="F97" s="452" t="e">
        <f t="shared" si="42"/>
        <v>#DIV/0!</v>
      </c>
      <c r="G97" s="452" t="e">
        <f t="shared" si="42"/>
        <v>#DIV/0!</v>
      </c>
      <c r="H97" s="452" t="e">
        <f t="shared" si="42"/>
        <v>#DIV/0!</v>
      </c>
      <c r="I97" s="452" t="e">
        <f t="shared" si="42"/>
        <v>#DIV/0!</v>
      </c>
      <c r="J97" s="452" t="e">
        <f t="shared" si="42"/>
        <v>#DIV/0!</v>
      </c>
      <c r="K97" s="452" t="e">
        <f t="shared" si="42"/>
        <v>#DIV/0!</v>
      </c>
      <c r="L97" s="452" t="e">
        <f t="shared" si="42"/>
        <v>#DIV/0!</v>
      </c>
      <c r="M97" s="452" t="e">
        <f t="shared" si="42"/>
        <v>#DIV/0!</v>
      </c>
      <c r="N97" s="452" t="e">
        <f t="shared" si="42"/>
        <v>#DIV/0!</v>
      </c>
      <c r="O97" s="452" t="e">
        <f t="shared" si="42"/>
        <v>#DIV/0!</v>
      </c>
      <c r="P97" s="452" t="e">
        <f t="shared" si="42"/>
        <v>#DIV/0!</v>
      </c>
      <c r="Q97" s="452" t="e">
        <f t="shared" si="42"/>
        <v>#DIV/0!</v>
      </c>
      <c r="R97" s="453" t="e">
        <f t="shared" si="42"/>
        <v>#DIV/0!</v>
      </c>
    </row>
    <row r="98" spans="1:18" ht="15.75" thickBot="1" x14ac:dyDescent="0.25">
      <c r="A98" s="746"/>
      <c r="B98" s="746"/>
      <c r="C98" s="749"/>
      <c r="D98" s="6" t="s">
        <v>70</v>
      </c>
      <c r="E98" s="454">
        <f t="shared" ref="E98:R98" si="43">E96*100/E91</f>
        <v>0</v>
      </c>
      <c r="F98" s="454">
        <f t="shared" si="43"/>
        <v>0</v>
      </c>
      <c r="G98" s="454" t="e">
        <f t="shared" si="43"/>
        <v>#DIV/0!</v>
      </c>
      <c r="H98" s="454" t="e">
        <f t="shared" si="43"/>
        <v>#DIV/0!</v>
      </c>
      <c r="I98" s="454" t="e">
        <f t="shared" si="43"/>
        <v>#DIV/0!</v>
      </c>
      <c r="J98" s="454" t="e">
        <f t="shared" si="43"/>
        <v>#DIV/0!</v>
      </c>
      <c r="K98" s="454" t="e">
        <f t="shared" si="43"/>
        <v>#DIV/0!</v>
      </c>
      <c r="L98" s="454" t="e">
        <f t="shared" si="43"/>
        <v>#DIV/0!</v>
      </c>
      <c r="M98" s="454" t="e">
        <f t="shared" si="43"/>
        <v>#DIV/0!</v>
      </c>
      <c r="N98" s="454" t="e">
        <f t="shared" si="43"/>
        <v>#DIV/0!</v>
      </c>
      <c r="O98" s="454" t="e">
        <f t="shared" si="43"/>
        <v>#DIV/0!</v>
      </c>
      <c r="P98" s="454" t="e">
        <f t="shared" si="43"/>
        <v>#DIV/0!</v>
      </c>
      <c r="Q98" s="454" t="e">
        <f t="shared" si="43"/>
        <v>#DIV/0!</v>
      </c>
      <c r="R98" s="455" t="e">
        <f t="shared" si="43"/>
        <v>#DIV/0!</v>
      </c>
    </row>
    <row r="99" spans="1:18" ht="15" x14ac:dyDescent="0.2">
      <c r="A99" s="744">
        <v>12</v>
      </c>
      <c r="B99" s="744" t="str">
        <f>'PI. MP. Avance'!B66</f>
        <v>MP105020202</v>
      </c>
      <c r="C99" s="747" t="str">
        <f>'PI. MP. Avance'!C66</f>
        <v>Desarrollar un programa de formación  en derechos a las mujeres rurales de todo el departamento, con enfoques: diferencial, de género, étnico y territorial , durante el cuatrienio.</v>
      </c>
      <c r="D99" s="4" t="s">
        <v>63</v>
      </c>
      <c r="E99" s="21">
        <f>SUM(F99:Q99)</f>
        <v>0</v>
      </c>
      <c r="F99" s="188">
        <f>IF($O$5=2016,VLOOKUP($B99,MP,24,FALSE),IF($O$5=2017,VLOOKUP($B99,MP,37,FALSE),IF($O$5=2018,VLOOKUP($B99,MP,50,FALSE),IF($O$5=2019,VLOOKUP($B99,MP,63,FALSE)," "))))</f>
        <v>0</v>
      </c>
      <c r="G99" s="188">
        <f>IF($O$5=2016,VLOOKUP($B99,MP,25,FALSE),IF($O$5=2017,VLOOKUP($B99,MP,38,FALSE),IF($O$5=2018,VLOOKUP($B99,MP,51,FALSE),IF($O$5=2019,VLOOKUP($B99,MP,64,FALSE)," "))))</f>
        <v>0</v>
      </c>
      <c r="H99" s="188">
        <f>IF($O$5=2016,VLOOKUP($B99,MP,26,FALSE),IF($O$5=2017,VLOOKUP($B99,MP,39,FALSE),IF($O$5=2018,VLOOKUP($B99,MP,52,FALSE),IF($O$5=2019,VLOOKUP($B99,MP,65,FALSE)," "))))</f>
        <v>0</v>
      </c>
      <c r="I99" s="188">
        <f>IF($O$5=2016,VLOOKUP($B99,MP,27,FALSE),IF($O$5=2017,VLOOKUP($B99,MP,40,FALSE),IF($O$5=2018,VLOOKUP($B99,MP,53,FALSE),IF($O$5=2019,VLOOKUP($B99,MP,66,FALSE)," "))))</f>
        <v>0</v>
      </c>
      <c r="J99" s="188">
        <f>IF($O$5=2016,VLOOKUP($B99,MP,28,FALSE),IF($O$5=2017,VLOOKUP($B99,MP,41,FALSE),IF($O$5=2018,VLOOKUP($B99,MP,54,FALSE),IF($O$5=2019,VLOOKUP($B99,MP,67,FALSE)," "))))</f>
        <v>0</v>
      </c>
      <c r="K99" s="188">
        <f>IF($O$5=2016,VLOOKUP($B99,MP,29,FALSE),IF($O$5=2017,VLOOKUP($B99,MP,42,FALSE),IF($O$5=2018,VLOOKUP($B99,MP,55,FALSE),IF($O$5=2019,VLOOKUP($B99,MP,68,FALSE)," "))))</f>
        <v>0</v>
      </c>
      <c r="L99" s="188">
        <f>IF($O$5=2016,VLOOKUP($B99,MP,30,FALSE),IF($O$5=2017,VLOOKUP($B99,MP,43,FALSE),IF($O$5=2018,VLOOKUP($B99,MP,56,FALSE),IF($O$5=2019,VLOOKUP($B99,MP,69,FALSE)," "))))</f>
        <v>0</v>
      </c>
      <c r="M99" s="188">
        <f>IF($O$5=2016,VLOOKUP($B99,MP,31,FALSE),IF($O$5=2017,VLOOKUP($B99,MP,44,FALSE),IF($O$5=2018,VLOOKUP($B99,MP,57,FALSE),IF($O$5=2019,VLOOKUP($B99,MP,70,FALSE)," "))))</f>
        <v>0</v>
      </c>
      <c r="N99" s="188">
        <f>IF($O$5=2016,VLOOKUP($B99,MP,32,FALSE),IF($O$5=2017,VLOOKUP($B99,MP,45,FALSE),IF($O$5=2018,VLOOKUP($B99,MP,58,FALSE),IF($O$5=2019,VLOOKUP($B99,MP,71,FALSE)," "))))</f>
        <v>0</v>
      </c>
      <c r="O99" s="188">
        <f>IF($O$5=2016,VLOOKUP($B99,MP,33,FALSE),IF($O$5=2017,VLOOKUP($B99,MP,46,FALSE),IF($O$5=2018,VLOOKUP($B99,MP,59,FALSE),IF($O$5=2019,VLOOKUP($B99,MP,72,FALSE)," "))))</f>
        <v>0</v>
      </c>
      <c r="P99" s="188">
        <f>IF($O$5=2016,VLOOKUP($B99,MP,34,FALSE),IF($O$5=2017,VLOOKUP($B99,MP,47,FALSE),IF($O$5=2018,VLOOKUP($B99,MP,60,FALSE),IF($O$5=2019,VLOOKUP($B99,MP,73,FALSE)," "))))</f>
        <v>0</v>
      </c>
      <c r="Q99" s="188">
        <f>IF($O$5=2016,VLOOKUP($B99,MP,35,FALSE),IF($O$5=2017,VLOOKUP($B99,MP,48,FALSE),IF($O$5=2018,VLOOKUP($B99,MP,61,FALSE),IF($O$5=2019,VLOOKUP($B99,MP,74,FALSE)," "))))</f>
        <v>0</v>
      </c>
      <c r="R99" s="22"/>
    </row>
    <row r="100" spans="1:18" ht="15" x14ac:dyDescent="0.2">
      <c r="A100" s="745"/>
      <c r="B100" s="745"/>
      <c r="C100" s="748"/>
      <c r="D100" s="8" t="s">
        <v>64</v>
      </c>
      <c r="E100" s="451">
        <f>SUM(F100:Q100)</f>
        <v>0</v>
      </c>
      <c r="F100" s="499"/>
      <c r="G100" s="499"/>
      <c r="H100" s="499"/>
      <c r="I100" s="499"/>
      <c r="J100" s="499"/>
      <c r="K100" s="499"/>
      <c r="L100" s="499"/>
      <c r="M100" s="499"/>
      <c r="N100" s="499"/>
      <c r="O100" s="499"/>
      <c r="P100" s="499"/>
      <c r="Q100" s="499"/>
      <c r="R100" s="500"/>
    </row>
    <row r="101" spans="1:18" ht="15" x14ac:dyDescent="0.2">
      <c r="A101" s="745"/>
      <c r="B101" s="745"/>
      <c r="C101" s="748"/>
      <c r="D101" s="5" t="s">
        <v>65</v>
      </c>
      <c r="E101" s="452" t="e">
        <f t="shared" ref="E101:R101" si="44">E100*100/E99</f>
        <v>#DIV/0!</v>
      </c>
      <c r="F101" s="452" t="e">
        <f t="shared" si="44"/>
        <v>#DIV/0!</v>
      </c>
      <c r="G101" s="452" t="e">
        <f t="shared" si="44"/>
        <v>#DIV/0!</v>
      </c>
      <c r="H101" s="452" t="e">
        <f t="shared" si="44"/>
        <v>#DIV/0!</v>
      </c>
      <c r="I101" s="452" t="e">
        <f t="shared" si="44"/>
        <v>#DIV/0!</v>
      </c>
      <c r="J101" s="452" t="e">
        <f t="shared" si="44"/>
        <v>#DIV/0!</v>
      </c>
      <c r="K101" s="452" t="e">
        <f t="shared" si="44"/>
        <v>#DIV/0!</v>
      </c>
      <c r="L101" s="452" t="e">
        <f t="shared" si="44"/>
        <v>#DIV/0!</v>
      </c>
      <c r="M101" s="452" t="e">
        <f t="shared" si="44"/>
        <v>#DIV/0!</v>
      </c>
      <c r="N101" s="452" t="e">
        <f t="shared" si="44"/>
        <v>#DIV/0!</v>
      </c>
      <c r="O101" s="452" t="e">
        <f t="shared" si="44"/>
        <v>#DIV/0!</v>
      </c>
      <c r="P101" s="452" t="e">
        <f t="shared" si="44"/>
        <v>#DIV/0!</v>
      </c>
      <c r="Q101" s="452" t="e">
        <f t="shared" si="44"/>
        <v>#DIV/0!</v>
      </c>
      <c r="R101" s="453" t="e">
        <f t="shared" si="44"/>
        <v>#DIV/0!</v>
      </c>
    </row>
    <row r="102" spans="1:18" ht="15" x14ac:dyDescent="0.2">
      <c r="A102" s="745"/>
      <c r="B102" s="745"/>
      <c r="C102" s="748"/>
      <c r="D102" s="8" t="s">
        <v>66</v>
      </c>
      <c r="E102" s="451">
        <f>SUM(F102:Q102)</f>
        <v>0</v>
      </c>
      <c r="F102" s="499">
        <v>0</v>
      </c>
      <c r="G102" s="499"/>
      <c r="H102" s="499"/>
      <c r="I102" s="499"/>
      <c r="J102" s="499"/>
      <c r="K102" s="499"/>
      <c r="L102" s="499"/>
      <c r="M102" s="499"/>
      <c r="N102" s="499"/>
      <c r="O102" s="499"/>
      <c r="P102" s="499"/>
      <c r="Q102" s="499"/>
      <c r="R102" s="500"/>
    </row>
    <row r="103" spans="1:18" ht="15" x14ac:dyDescent="0.2">
      <c r="A103" s="745"/>
      <c r="B103" s="745"/>
      <c r="C103" s="748"/>
      <c r="D103" s="5" t="s">
        <v>67</v>
      </c>
      <c r="E103" s="452" t="e">
        <f t="shared" ref="E103:R103" si="45">E102*100/E99</f>
        <v>#DIV/0!</v>
      </c>
      <c r="F103" s="452" t="e">
        <f t="shared" si="45"/>
        <v>#DIV/0!</v>
      </c>
      <c r="G103" s="452" t="e">
        <f t="shared" si="45"/>
        <v>#DIV/0!</v>
      </c>
      <c r="H103" s="452" t="e">
        <f t="shared" si="45"/>
        <v>#DIV/0!</v>
      </c>
      <c r="I103" s="452" t="e">
        <f t="shared" si="45"/>
        <v>#DIV/0!</v>
      </c>
      <c r="J103" s="452" t="e">
        <f t="shared" si="45"/>
        <v>#DIV/0!</v>
      </c>
      <c r="K103" s="452" t="e">
        <f t="shared" si="45"/>
        <v>#DIV/0!</v>
      </c>
      <c r="L103" s="452" t="e">
        <f t="shared" si="45"/>
        <v>#DIV/0!</v>
      </c>
      <c r="M103" s="452" t="e">
        <f t="shared" si="45"/>
        <v>#DIV/0!</v>
      </c>
      <c r="N103" s="452" t="e">
        <f t="shared" si="45"/>
        <v>#DIV/0!</v>
      </c>
      <c r="O103" s="452" t="e">
        <f t="shared" si="45"/>
        <v>#DIV/0!</v>
      </c>
      <c r="P103" s="452" t="e">
        <f t="shared" si="45"/>
        <v>#DIV/0!</v>
      </c>
      <c r="Q103" s="452" t="e">
        <f t="shared" si="45"/>
        <v>#DIV/0!</v>
      </c>
      <c r="R103" s="453" t="e">
        <f t="shared" si="45"/>
        <v>#DIV/0!</v>
      </c>
    </row>
    <row r="104" spans="1:18" ht="15" x14ac:dyDescent="0.2">
      <c r="A104" s="745"/>
      <c r="B104" s="745"/>
      <c r="C104" s="748"/>
      <c r="D104" s="7" t="s">
        <v>68</v>
      </c>
      <c r="E104" s="451">
        <f>SUM(F104:Q104)</f>
        <v>0</v>
      </c>
      <c r="F104" s="499">
        <v>0</v>
      </c>
      <c r="G104" s="499"/>
      <c r="H104" s="499"/>
      <c r="I104" s="499"/>
      <c r="J104" s="499"/>
      <c r="K104" s="499"/>
      <c r="L104" s="499"/>
      <c r="M104" s="499"/>
      <c r="N104" s="499"/>
      <c r="O104" s="499"/>
      <c r="P104" s="499"/>
      <c r="Q104" s="499"/>
      <c r="R104" s="500"/>
    </row>
    <row r="105" spans="1:18" ht="15" x14ac:dyDescent="0.2">
      <c r="A105" s="745"/>
      <c r="B105" s="745"/>
      <c r="C105" s="748"/>
      <c r="D105" s="5" t="s">
        <v>69</v>
      </c>
      <c r="E105" s="452" t="e">
        <f t="shared" ref="E105:R105" si="46">E104*100/E102</f>
        <v>#DIV/0!</v>
      </c>
      <c r="F105" s="452" t="e">
        <f t="shared" si="46"/>
        <v>#DIV/0!</v>
      </c>
      <c r="G105" s="452" t="e">
        <f t="shared" si="46"/>
        <v>#DIV/0!</v>
      </c>
      <c r="H105" s="452" t="e">
        <f t="shared" si="46"/>
        <v>#DIV/0!</v>
      </c>
      <c r="I105" s="452" t="e">
        <f t="shared" si="46"/>
        <v>#DIV/0!</v>
      </c>
      <c r="J105" s="452" t="e">
        <f t="shared" si="46"/>
        <v>#DIV/0!</v>
      </c>
      <c r="K105" s="452" t="e">
        <f t="shared" si="46"/>
        <v>#DIV/0!</v>
      </c>
      <c r="L105" s="452" t="e">
        <f t="shared" si="46"/>
        <v>#DIV/0!</v>
      </c>
      <c r="M105" s="452" t="e">
        <f t="shared" si="46"/>
        <v>#DIV/0!</v>
      </c>
      <c r="N105" s="452" t="e">
        <f t="shared" si="46"/>
        <v>#DIV/0!</v>
      </c>
      <c r="O105" s="452" t="e">
        <f t="shared" si="46"/>
        <v>#DIV/0!</v>
      </c>
      <c r="P105" s="452" t="e">
        <f t="shared" si="46"/>
        <v>#DIV/0!</v>
      </c>
      <c r="Q105" s="452" t="e">
        <f t="shared" si="46"/>
        <v>#DIV/0!</v>
      </c>
      <c r="R105" s="453" t="e">
        <f t="shared" si="46"/>
        <v>#DIV/0!</v>
      </c>
    </row>
    <row r="106" spans="1:18" ht="15.75" thickBot="1" x14ac:dyDescent="0.25">
      <c r="A106" s="746"/>
      <c r="B106" s="746"/>
      <c r="C106" s="749"/>
      <c r="D106" s="6" t="s">
        <v>70</v>
      </c>
      <c r="E106" s="454" t="e">
        <f t="shared" ref="E106:R106" si="47">E104*100/E99</f>
        <v>#DIV/0!</v>
      </c>
      <c r="F106" s="454" t="e">
        <f t="shared" si="47"/>
        <v>#DIV/0!</v>
      </c>
      <c r="G106" s="454" t="e">
        <f t="shared" si="47"/>
        <v>#DIV/0!</v>
      </c>
      <c r="H106" s="454" t="e">
        <f t="shared" si="47"/>
        <v>#DIV/0!</v>
      </c>
      <c r="I106" s="454" t="e">
        <f t="shared" si="47"/>
        <v>#DIV/0!</v>
      </c>
      <c r="J106" s="454" t="e">
        <f t="shared" si="47"/>
        <v>#DIV/0!</v>
      </c>
      <c r="K106" s="454" t="e">
        <f t="shared" si="47"/>
        <v>#DIV/0!</v>
      </c>
      <c r="L106" s="454" t="e">
        <f t="shared" si="47"/>
        <v>#DIV/0!</v>
      </c>
      <c r="M106" s="454" t="e">
        <f t="shared" si="47"/>
        <v>#DIV/0!</v>
      </c>
      <c r="N106" s="454" t="e">
        <f t="shared" si="47"/>
        <v>#DIV/0!</v>
      </c>
      <c r="O106" s="454" t="e">
        <f t="shared" si="47"/>
        <v>#DIV/0!</v>
      </c>
      <c r="P106" s="454" t="e">
        <f t="shared" si="47"/>
        <v>#DIV/0!</v>
      </c>
      <c r="Q106" s="454" t="e">
        <f t="shared" si="47"/>
        <v>#DIV/0!</v>
      </c>
      <c r="R106" s="455" t="e">
        <f t="shared" si="47"/>
        <v>#DIV/0!</v>
      </c>
    </row>
    <row r="107" spans="1:18" ht="15" x14ac:dyDescent="0.2">
      <c r="A107" s="744">
        <v>13</v>
      </c>
      <c r="B107" s="744" t="str">
        <f>'PI. MP. Avance'!B71</f>
        <v>MP105020301</v>
      </c>
      <c r="C107" s="747" t="str">
        <f>'PI. MP. Avance'!C71</f>
        <v>Socializar en el 100% de los Municipios del Departamento la Política Pública de Mujer y la Normatividad que protege sus derechos , en el periodo de Gobierno.</v>
      </c>
      <c r="D107" s="4" t="s">
        <v>63</v>
      </c>
      <c r="E107" s="21">
        <f>SUM(F107:Q107)</f>
        <v>33000000</v>
      </c>
      <c r="F107" s="188">
        <f>IF($O$5=2016,VLOOKUP($B107,MP,24,FALSE),IF($O$5=2017,VLOOKUP($B107,MP,37,FALSE),IF($O$5=2018,VLOOKUP($B107,MP,50,FALSE),IF($O$5=2019,VLOOKUP($B107,MP,63,FALSE)," "))))</f>
        <v>33000000</v>
      </c>
      <c r="G107" s="188">
        <f>IF($O$5=2016,VLOOKUP($B107,MP,25,FALSE),IF($O$5=2017,VLOOKUP($B107,MP,38,FALSE),IF($O$5=2018,VLOOKUP($B107,MP,51,FALSE),IF($O$5=2019,VLOOKUP($B107,MP,64,FALSE)," "))))</f>
        <v>0</v>
      </c>
      <c r="H107" s="188">
        <f>IF($O$5=2016,VLOOKUP($B107,MP,26,FALSE),IF($O$5=2017,VLOOKUP($B107,MP,39,FALSE),IF($O$5=2018,VLOOKUP($B107,MP,52,FALSE),IF($O$5=2019,VLOOKUP($B107,MP,65,FALSE)," "))))</f>
        <v>0</v>
      </c>
      <c r="I107" s="188">
        <f>IF($O$5=2016,VLOOKUP($B107,MP,27,FALSE),IF($O$5=2017,VLOOKUP($B107,MP,40,FALSE),IF($O$5=2018,VLOOKUP($B107,MP,53,FALSE),IF($O$5=2019,VLOOKUP($B107,MP,66,FALSE)," "))))</f>
        <v>0</v>
      </c>
      <c r="J107" s="188">
        <f>IF($O$5=2016,VLOOKUP($B107,MP,28,FALSE),IF($O$5=2017,VLOOKUP($B107,MP,41,FALSE),IF($O$5=2018,VLOOKUP($B107,MP,54,FALSE),IF($O$5=2019,VLOOKUP($B107,MP,67,FALSE)," "))))</f>
        <v>0</v>
      </c>
      <c r="K107" s="188">
        <f>IF($O$5=2016,VLOOKUP($B107,MP,29,FALSE),IF($O$5=2017,VLOOKUP($B107,MP,42,FALSE),IF($O$5=2018,VLOOKUP($B107,MP,55,FALSE),IF($O$5=2019,VLOOKUP($B107,MP,68,FALSE)," "))))</f>
        <v>0</v>
      </c>
      <c r="L107" s="188">
        <f>IF($O$5=2016,VLOOKUP($B107,MP,30,FALSE),IF($O$5=2017,VLOOKUP($B107,MP,43,FALSE),IF($O$5=2018,VLOOKUP($B107,MP,56,FALSE),IF($O$5=2019,VLOOKUP($B107,MP,69,FALSE)," "))))</f>
        <v>0</v>
      </c>
      <c r="M107" s="188">
        <f>IF($O$5=2016,VLOOKUP($B107,MP,31,FALSE),IF($O$5=2017,VLOOKUP($B107,MP,44,FALSE),IF($O$5=2018,VLOOKUP($B107,MP,57,FALSE),IF($O$5=2019,VLOOKUP($B107,MP,70,FALSE)," "))))</f>
        <v>0</v>
      </c>
      <c r="N107" s="188">
        <f>IF($O$5=2016,VLOOKUP($B107,MP,32,FALSE),IF($O$5=2017,VLOOKUP($B107,MP,45,FALSE),IF($O$5=2018,VLOOKUP($B107,MP,58,FALSE),IF($O$5=2019,VLOOKUP($B107,MP,71,FALSE)," "))))</f>
        <v>0</v>
      </c>
      <c r="O107" s="188">
        <f>IF($O$5=2016,VLOOKUP($B107,MP,33,FALSE),IF($O$5=2017,VLOOKUP($B107,MP,46,FALSE),IF($O$5=2018,VLOOKUP($B107,MP,59,FALSE),IF($O$5=2019,VLOOKUP($B107,MP,72,FALSE)," "))))</f>
        <v>0</v>
      </c>
      <c r="P107" s="188">
        <f>IF($O$5=2016,VLOOKUP($B107,MP,34,FALSE),IF($O$5=2017,VLOOKUP($B107,MP,47,FALSE),IF($O$5=2018,VLOOKUP($B107,MP,60,FALSE),IF($O$5=2019,VLOOKUP($B107,MP,73,FALSE)," "))))</f>
        <v>0</v>
      </c>
      <c r="Q107" s="188">
        <f>IF($O$5=2016,VLOOKUP($B107,MP,35,FALSE),IF($O$5=2017,VLOOKUP($B107,MP,48,FALSE),IF($O$5=2018,VLOOKUP($B107,MP,61,FALSE),IF($O$5=2019,VLOOKUP($B107,MP,74,FALSE)," "))))</f>
        <v>0</v>
      </c>
      <c r="R107" s="22"/>
    </row>
    <row r="108" spans="1:18" ht="15" x14ac:dyDescent="0.2">
      <c r="A108" s="745"/>
      <c r="B108" s="745"/>
      <c r="C108" s="748"/>
      <c r="D108" s="8" t="s">
        <v>64</v>
      </c>
      <c r="E108" s="451">
        <f>SUM(F108:Q108)</f>
        <v>0</v>
      </c>
      <c r="F108" s="499"/>
      <c r="G108" s="499"/>
      <c r="H108" s="499"/>
      <c r="I108" s="499"/>
      <c r="J108" s="499"/>
      <c r="K108" s="499"/>
      <c r="L108" s="499"/>
      <c r="M108" s="499"/>
      <c r="N108" s="499"/>
      <c r="O108" s="499"/>
      <c r="P108" s="499"/>
      <c r="Q108" s="499"/>
      <c r="R108" s="500"/>
    </row>
    <row r="109" spans="1:18" ht="15" x14ac:dyDescent="0.2">
      <c r="A109" s="745"/>
      <c r="B109" s="745"/>
      <c r="C109" s="748"/>
      <c r="D109" s="5" t="s">
        <v>65</v>
      </c>
      <c r="E109" s="452">
        <f t="shared" ref="E109:R109" si="48">E108*100/E107</f>
        <v>0</v>
      </c>
      <c r="F109" s="452">
        <f t="shared" si="48"/>
        <v>0</v>
      </c>
      <c r="G109" s="452" t="e">
        <f t="shared" si="48"/>
        <v>#DIV/0!</v>
      </c>
      <c r="H109" s="452" t="e">
        <f t="shared" si="48"/>
        <v>#DIV/0!</v>
      </c>
      <c r="I109" s="452" t="e">
        <f t="shared" si="48"/>
        <v>#DIV/0!</v>
      </c>
      <c r="J109" s="452" t="e">
        <f t="shared" si="48"/>
        <v>#DIV/0!</v>
      </c>
      <c r="K109" s="452" t="e">
        <f t="shared" si="48"/>
        <v>#DIV/0!</v>
      </c>
      <c r="L109" s="452" t="e">
        <f t="shared" si="48"/>
        <v>#DIV/0!</v>
      </c>
      <c r="M109" s="452" t="e">
        <f t="shared" si="48"/>
        <v>#DIV/0!</v>
      </c>
      <c r="N109" s="452" t="e">
        <f t="shared" si="48"/>
        <v>#DIV/0!</v>
      </c>
      <c r="O109" s="452" t="e">
        <f t="shared" si="48"/>
        <v>#DIV/0!</v>
      </c>
      <c r="P109" s="452" t="e">
        <f t="shared" si="48"/>
        <v>#DIV/0!</v>
      </c>
      <c r="Q109" s="452" t="e">
        <f t="shared" si="48"/>
        <v>#DIV/0!</v>
      </c>
      <c r="R109" s="453" t="e">
        <f t="shared" si="48"/>
        <v>#DIV/0!</v>
      </c>
    </row>
    <row r="110" spans="1:18" ht="15" x14ac:dyDescent="0.2">
      <c r="A110" s="745"/>
      <c r="B110" s="745"/>
      <c r="C110" s="748"/>
      <c r="D110" s="8" t="s">
        <v>66</v>
      </c>
      <c r="E110" s="451">
        <f>SUM(F110:Q110)</f>
        <v>0</v>
      </c>
      <c r="F110" s="499">
        <v>0</v>
      </c>
      <c r="G110" s="499"/>
      <c r="H110" s="499"/>
      <c r="I110" s="499"/>
      <c r="J110" s="499"/>
      <c r="K110" s="499"/>
      <c r="L110" s="499"/>
      <c r="M110" s="499"/>
      <c r="N110" s="499"/>
      <c r="O110" s="499"/>
      <c r="P110" s="499"/>
      <c r="Q110" s="499"/>
      <c r="R110" s="500"/>
    </row>
    <row r="111" spans="1:18" ht="15" x14ac:dyDescent="0.2">
      <c r="A111" s="745"/>
      <c r="B111" s="745"/>
      <c r="C111" s="748"/>
      <c r="D111" s="5" t="s">
        <v>67</v>
      </c>
      <c r="E111" s="452">
        <f t="shared" ref="E111:R111" si="49">E110*100/E107</f>
        <v>0</v>
      </c>
      <c r="F111" s="452">
        <f t="shared" si="49"/>
        <v>0</v>
      </c>
      <c r="G111" s="452" t="e">
        <f t="shared" si="49"/>
        <v>#DIV/0!</v>
      </c>
      <c r="H111" s="452" t="e">
        <f t="shared" si="49"/>
        <v>#DIV/0!</v>
      </c>
      <c r="I111" s="452" t="e">
        <f t="shared" si="49"/>
        <v>#DIV/0!</v>
      </c>
      <c r="J111" s="452" t="e">
        <f t="shared" si="49"/>
        <v>#DIV/0!</v>
      </c>
      <c r="K111" s="452" t="e">
        <f t="shared" si="49"/>
        <v>#DIV/0!</v>
      </c>
      <c r="L111" s="452" t="e">
        <f t="shared" si="49"/>
        <v>#DIV/0!</v>
      </c>
      <c r="M111" s="452" t="e">
        <f t="shared" si="49"/>
        <v>#DIV/0!</v>
      </c>
      <c r="N111" s="452" t="e">
        <f t="shared" si="49"/>
        <v>#DIV/0!</v>
      </c>
      <c r="O111" s="452" t="e">
        <f t="shared" si="49"/>
        <v>#DIV/0!</v>
      </c>
      <c r="P111" s="452" t="e">
        <f t="shared" si="49"/>
        <v>#DIV/0!</v>
      </c>
      <c r="Q111" s="452" t="e">
        <f t="shared" si="49"/>
        <v>#DIV/0!</v>
      </c>
      <c r="R111" s="453" t="e">
        <f t="shared" si="49"/>
        <v>#DIV/0!</v>
      </c>
    </row>
    <row r="112" spans="1:18" ht="15" x14ac:dyDescent="0.2">
      <c r="A112" s="745"/>
      <c r="B112" s="745"/>
      <c r="C112" s="748"/>
      <c r="D112" s="7" t="s">
        <v>68</v>
      </c>
      <c r="E112" s="451">
        <f>SUM(F112:Q112)</f>
        <v>0</v>
      </c>
      <c r="F112" s="499">
        <v>0</v>
      </c>
      <c r="G112" s="499"/>
      <c r="H112" s="499"/>
      <c r="I112" s="499"/>
      <c r="J112" s="499"/>
      <c r="K112" s="499"/>
      <c r="L112" s="499"/>
      <c r="M112" s="499"/>
      <c r="N112" s="499"/>
      <c r="O112" s="499"/>
      <c r="P112" s="499"/>
      <c r="Q112" s="499"/>
      <c r="R112" s="500"/>
    </row>
    <row r="113" spans="1:18" ht="15" x14ac:dyDescent="0.2">
      <c r="A113" s="745"/>
      <c r="B113" s="745"/>
      <c r="C113" s="748"/>
      <c r="D113" s="5" t="s">
        <v>69</v>
      </c>
      <c r="E113" s="452" t="e">
        <f t="shared" ref="E113:R113" si="50">E112*100/E110</f>
        <v>#DIV/0!</v>
      </c>
      <c r="F113" s="452" t="e">
        <f t="shared" si="50"/>
        <v>#DIV/0!</v>
      </c>
      <c r="G113" s="452" t="e">
        <f t="shared" si="50"/>
        <v>#DIV/0!</v>
      </c>
      <c r="H113" s="452" t="e">
        <f t="shared" si="50"/>
        <v>#DIV/0!</v>
      </c>
      <c r="I113" s="452" t="e">
        <f t="shared" si="50"/>
        <v>#DIV/0!</v>
      </c>
      <c r="J113" s="452" t="e">
        <f t="shared" si="50"/>
        <v>#DIV/0!</v>
      </c>
      <c r="K113" s="452" t="e">
        <f t="shared" si="50"/>
        <v>#DIV/0!</v>
      </c>
      <c r="L113" s="452" t="e">
        <f t="shared" si="50"/>
        <v>#DIV/0!</v>
      </c>
      <c r="M113" s="452" t="e">
        <f t="shared" si="50"/>
        <v>#DIV/0!</v>
      </c>
      <c r="N113" s="452" t="e">
        <f t="shared" si="50"/>
        <v>#DIV/0!</v>
      </c>
      <c r="O113" s="452" t="e">
        <f t="shared" si="50"/>
        <v>#DIV/0!</v>
      </c>
      <c r="P113" s="452" t="e">
        <f t="shared" si="50"/>
        <v>#DIV/0!</v>
      </c>
      <c r="Q113" s="452" t="e">
        <f t="shared" si="50"/>
        <v>#DIV/0!</v>
      </c>
      <c r="R113" s="453" t="e">
        <f t="shared" si="50"/>
        <v>#DIV/0!</v>
      </c>
    </row>
    <row r="114" spans="1:18" ht="15.75" thickBot="1" x14ac:dyDescent="0.25">
      <c r="A114" s="746"/>
      <c r="B114" s="746"/>
      <c r="C114" s="749"/>
      <c r="D114" s="6" t="s">
        <v>70</v>
      </c>
      <c r="E114" s="454">
        <f t="shared" ref="E114:R114" si="51">E112*100/E107</f>
        <v>0</v>
      </c>
      <c r="F114" s="454">
        <f t="shared" si="51"/>
        <v>0</v>
      </c>
      <c r="G114" s="454" t="e">
        <f t="shared" si="51"/>
        <v>#DIV/0!</v>
      </c>
      <c r="H114" s="454" t="e">
        <f t="shared" si="51"/>
        <v>#DIV/0!</v>
      </c>
      <c r="I114" s="454" t="e">
        <f t="shared" si="51"/>
        <v>#DIV/0!</v>
      </c>
      <c r="J114" s="454" t="e">
        <f t="shared" si="51"/>
        <v>#DIV/0!</v>
      </c>
      <c r="K114" s="454" t="e">
        <f t="shared" si="51"/>
        <v>#DIV/0!</v>
      </c>
      <c r="L114" s="454" t="e">
        <f t="shared" si="51"/>
        <v>#DIV/0!</v>
      </c>
      <c r="M114" s="454" t="e">
        <f t="shared" si="51"/>
        <v>#DIV/0!</v>
      </c>
      <c r="N114" s="454" t="e">
        <f t="shared" si="51"/>
        <v>#DIV/0!</v>
      </c>
      <c r="O114" s="454" t="e">
        <f t="shared" si="51"/>
        <v>#DIV/0!</v>
      </c>
      <c r="P114" s="454" t="e">
        <f t="shared" si="51"/>
        <v>#DIV/0!</v>
      </c>
      <c r="Q114" s="454" t="e">
        <f t="shared" si="51"/>
        <v>#DIV/0!</v>
      </c>
      <c r="R114" s="455" t="e">
        <f t="shared" si="51"/>
        <v>#DIV/0!</v>
      </c>
    </row>
    <row r="115" spans="1:18" ht="15" x14ac:dyDescent="0.2">
      <c r="A115" s="744">
        <v>14</v>
      </c>
      <c r="B115" s="744" t="str">
        <f>'PI. MP. Avance'!B76</f>
        <v>MP105020302</v>
      </c>
      <c r="C115" s="747" t="str">
        <f>'PI. MP. Avance'!C76</f>
        <v>Realizar anualmente un evento de reconocimiento y exhaltación a la labor de la Mujer Vallecaucana.  (Galardon a la Mujer Vallecaucana) ,durante el periodo de gobierno.</v>
      </c>
      <c r="D115" s="4" t="s">
        <v>63</v>
      </c>
      <c r="E115" s="21">
        <f>SUM(F115:Q115)</f>
        <v>20000000</v>
      </c>
      <c r="F115" s="188">
        <f>IF($O$5=2016,VLOOKUP($B115,MP,24,FALSE),IF($O$5=2017,VLOOKUP($B115,MP,37,FALSE),IF($O$5=2018,VLOOKUP($B115,MP,50,FALSE),IF($O$5=2019,VLOOKUP($B115,MP,63,FALSE)," "))))</f>
        <v>20000000</v>
      </c>
      <c r="G115" s="188">
        <f>IF($O$5=2016,VLOOKUP($B115,MP,25,FALSE),IF($O$5=2017,VLOOKUP($B115,MP,38,FALSE),IF($O$5=2018,VLOOKUP($B115,MP,51,FALSE),IF($O$5=2019,VLOOKUP($B115,MP,64,FALSE)," "))))</f>
        <v>0</v>
      </c>
      <c r="H115" s="188">
        <f>IF($O$5=2016,VLOOKUP($B115,MP,26,FALSE),IF($O$5=2017,VLOOKUP($B115,MP,39,FALSE),IF($O$5=2018,VLOOKUP($B115,MP,52,FALSE),IF($O$5=2019,VLOOKUP($B115,MP,65,FALSE)," "))))</f>
        <v>0</v>
      </c>
      <c r="I115" s="188">
        <f>IF($O$5=2016,VLOOKUP($B115,MP,27,FALSE),IF($O$5=2017,VLOOKUP($B115,MP,40,FALSE),IF($O$5=2018,VLOOKUP($B115,MP,53,FALSE),IF($O$5=2019,VLOOKUP($B115,MP,66,FALSE)," "))))</f>
        <v>0</v>
      </c>
      <c r="J115" s="188">
        <f>IF($O$5=2016,VLOOKUP($B115,MP,28,FALSE),IF($O$5=2017,VLOOKUP($B115,MP,41,FALSE),IF($O$5=2018,VLOOKUP($B115,MP,54,FALSE),IF($O$5=2019,VLOOKUP($B115,MP,67,FALSE)," "))))</f>
        <v>0</v>
      </c>
      <c r="K115" s="188">
        <f>IF($O$5=2016,VLOOKUP($B115,MP,29,FALSE),IF($O$5=2017,VLOOKUP($B115,MP,42,FALSE),IF($O$5=2018,VLOOKUP($B115,MP,55,FALSE),IF($O$5=2019,VLOOKUP($B115,MP,68,FALSE)," "))))</f>
        <v>0</v>
      </c>
      <c r="L115" s="188">
        <f>IF($O$5=2016,VLOOKUP($B115,MP,30,FALSE),IF($O$5=2017,VLOOKUP($B115,MP,43,FALSE),IF($O$5=2018,VLOOKUP($B115,MP,56,FALSE),IF($O$5=2019,VLOOKUP($B115,MP,69,FALSE)," "))))</f>
        <v>0</v>
      </c>
      <c r="M115" s="188">
        <f>IF($O$5=2016,VLOOKUP($B115,MP,31,FALSE),IF($O$5=2017,VLOOKUP($B115,MP,44,FALSE),IF($O$5=2018,VLOOKUP($B115,MP,57,FALSE),IF($O$5=2019,VLOOKUP($B115,MP,70,FALSE)," "))))</f>
        <v>0</v>
      </c>
      <c r="N115" s="188">
        <f>IF($O$5=2016,VLOOKUP($B115,MP,32,FALSE),IF($O$5=2017,VLOOKUP($B115,MP,45,FALSE),IF($O$5=2018,VLOOKUP($B115,MP,58,FALSE),IF($O$5=2019,VLOOKUP($B115,MP,71,FALSE)," "))))</f>
        <v>0</v>
      </c>
      <c r="O115" s="188">
        <f>IF($O$5=2016,VLOOKUP($B115,MP,33,FALSE),IF($O$5=2017,VLOOKUP($B115,MP,46,FALSE),IF($O$5=2018,VLOOKUP($B115,MP,59,FALSE),IF($O$5=2019,VLOOKUP($B115,MP,72,FALSE)," "))))</f>
        <v>0</v>
      </c>
      <c r="P115" s="188">
        <f>IF($O$5=2016,VLOOKUP($B115,MP,34,FALSE),IF($O$5=2017,VLOOKUP($B115,MP,47,FALSE),IF($O$5=2018,VLOOKUP($B115,MP,60,FALSE),IF($O$5=2019,VLOOKUP($B115,MP,73,FALSE)," "))))</f>
        <v>0</v>
      </c>
      <c r="Q115" s="188">
        <f>IF($O$5=2016,VLOOKUP($B115,MP,35,FALSE),IF($O$5=2017,VLOOKUP($B115,MP,48,FALSE),IF($O$5=2018,VLOOKUP($B115,MP,61,FALSE),IF($O$5=2019,VLOOKUP($B115,MP,74,FALSE)," "))))</f>
        <v>0</v>
      </c>
      <c r="R115" s="22"/>
    </row>
    <row r="116" spans="1:18" ht="15" x14ac:dyDescent="0.2">
      <c r="A116" s="745"/>
      <c r="B116" s="745"/>
      <c r="C116" s="748"/>
      <c r="D116" s="8" t="s">
        <v>64</v>
      </c>
      <c r="E116" s="451">
        <f>SUM(F116:Q116)</f>
        <v>0</v>
      </c>
      <c r="F116" s="499"/>
      <c r="G116" s="499"/>
      <c r="H116" s="499"/>
      <c r="I116" s="499"/>
      <c r="J116" s="499"/>
      <c r="K116" s="499"/>
      <c r="L116" s="499"/>
      <c r="M116" s="499"/>
      <c r="N116" s="499"/>
      <c r="O116" s="499"/>
      <c r="P116" s="499"/>
      <c r="Q116" s="499"/>
      <c r="R116" s="500"/>
    </row>
    <row r="117" spans="1:18" ht="15" x14ac:dyDescent="0.2">
      <c r="A117" s="745"/>
      <c r="B117" s="745"/>
      <c r="C117" s="748"/>
      <c r="D117" s="5" t="s">
        <v>65</v>
      </c>
      <c r="E117" s="452">
        <f t="shared" ref="E117:R117" si="52">E116*100/E115</f>
        <v>0</v>
      </c>
      <c r="F117" s="452">
        <f t="shared" si="52"/>
        <v>0</v>
      </c>
      <c r="G117" s="452" t="e">
        <f t="shared" si="52"/>
        <v>#DIV/0!</v>
      </c>
      <c r="H117" s="452" t="e">
        <f t="shared" si="52"/>
        <v>#DIV/0!</v>
      </c>
      <c r="I117" s="452" t="e">
        <f t="shared" si="52"/>
        <v>#DIV/0!</v>
      </c>
      <c r="J117" s="452" t="e">
        <f t="shared" si="52"/>
        <v>#DIV/0!</v>
      </c>
      <c r="K117" s="452" t="e">
        <f t="shared" si="52"/>
        <v>#DIV/0!</v>
      </c>
      <c r="L117" s="452" t="e">
        <f t="shared" si="52"/>
        <v>#DIV/0!</v>
      </c>
      <c r="M117" s="452" t="e">
        <f t="shared" si="52"/>
        <v>#DIV/0!</v>
      </c>
      <c r="N117" s="452" t="e">
        <f t="shared" si="52"/>
        <v>#DIV/0!</v>
      </c>
      <c r="O117" s="452" t="e">
        <f t="shared" si="52"/>
        <v>#DIV/0!</v>
      </c>
      <c r="P117" s="452" t="e">
        <f t="shared" si="52"/>
        <v>#DIV/0!</v>
      </c>
      <c r="Q117" s="452" t="e">
        <f t="shared" si="52"/>
        <v>#DIV/0!</v>
      </c>
      <c r="R117" s="453" t="e">
        <f t="shared" si="52"/>
        <v>#DIV/0!</v>
      </c>
    </row>
    <row r="118" spans="1:18" ht="15" x14ac:dyDescent="0.2">
      <c r="A118" s="745"/>
      <c r="B118" s="745"/>
      <c r="C118" s="748"/>
      <c r="D118" s="8" t="s">
        <v>66</v>
      </c>
      <c r="E118" s="451">
        <f>SUM(F118:Q118)</f>
        <v>0</v>
      </c>
      <c r="F118" s="499">
        <v>0</v>
      </c>
      <c r="G118" s="499"/>
      <c r="H118" s="499"/>
      <c r="I118" s="499"/>
      <c r="J118" s="499"/>
      <c r="K118" s="499"/>
      <c r="L118" s="499"/>
      <c r="M118" s="499"/>
      <c r="N118" s="499"/>
      <c r="O118" s="499"/>
      <c r="P118" s="499"/>
      <c r="Q118" s="499"/>
      <c r="R118" s="500"/>
    </row>
    <row r="119" spans="1:18" ht="15" x14ac:dyDescent="0.2">
      <c r="A119" s="745"/>
      <c r="B119" s="745"/>
      <c r="C119" s="748"/>
      <c r="D119" s="5" t="s">
        <v>67</v>
      </c>
      <c r="E119" s="452">
        <f t="shared" ref="E119:R119" si="53">E118*100/E115</f>
        <v>0</v>
      </c>
      <c r="F119" s="452">
        <f t="shared" si="53"/>
        <v>0</v>
      </c>
      <c r="G119" s="452" t="e">
        <f t="shared" si="53"/>
        <v>#DIV/0!</v>
      </c>
      <c r="H119" s="452" t="e">
        <f t="shared" si="53"/>
        <v>#DIV/0!</v>
      </c>
      <c r="I119" s="452" t="e">
        <f t="shared" si="53"/>
        <v>#DIV/0!</v>
      </c>
      <c r="J119" s="452" t="e">
        <f t="shared" si="53"/>
        <v>#DIV/0!</v>
      </c>
      <c r="K119" s="452" t="e">
        <f t="shared" si="53"/>
        <v>#DIV/0!</v>
      </c>
      <c r="L119" s="452" t="e">
        <f t="shared" si="53"/>
        <v>#DIV/0!</v>
      </c>
      <c r="M119" s="452" t="e">
        <f t="shared" si="53"/>
        <v>#DIV/0!</v>
      </c>
      <c r="N119" s="452" t="e">
        <f t="shared" si="53"/>
        <v>#DIV/0!</v>
      </c>
      <c r="O119" s="452" t="e">
        <f t="shared" si="53"/>
        <v>#DIV/0!</v>
      </c>
      <c r="P119" s="452" t="e">
        <f t="shared" si="53"/>
        <v>#DIV/0!</v>
      </c>
      <c r="Q119" s="452" t="e">
        <f t="shared" si="53"/>
        <v>#DIV/0!</v>
      </c>
      <c r="R119" s="453" t="e">
        <f t="shared" si="53"/>
        <v>#DIV/0!</v>
      </c>
    </row>
    <row r="120" spans="1:18" ht="15" x14ac:dyDescent="0.2">
      <c r="A120" s="745"/>
      <c r="B120" s="745"/>
      <c r="C120" s="748"/>
      <c r="D120" s="7" t="s">
        <v>68</v>
      </c>
      <c r="E120" s="451">
        <f>SUM(F120:Q120)</f>
        <v>0</v>
      </c>
      <c r="F120" s="499">
        <v>0</v>
      </c>
      <c r="G120" s="499"/>
      <c r="H120" s="499"/>
      <c r="I120" s="499"/>
      <c r="J120" s="499"/>
      <c r="K120" s="499"/>
      <c r="L120" s="499"/>
      <c r="M120" s="499"/>
      <c r="N120" s="499"/>
      <c r="O120" s="499"/>
      <c r="P120" s="499"/>
      <c r="Q120" s="499"/>
      <c r="R120" s="500"/>
    </row>
    <row r="121" spans="1:18" ht="15" x14ac:dyDescent="0.2">
      <c r="A121" s="745"/>
      <c r="B121" s="745"/>
      <c r="C121" s="748"/>
      <c r="D121" s="5" t="s">
        <v>69</v>
      </c>
      <c r="E121" s="452" t="e">
        <f t="shared" ref="E121:R121" si="54">E120*100/E118</f>
        <v>#DIV/0!</v>
      </c>
      <c r="F121" s="452" t="e">
        <f t="shared" si="54"/>
        <v>#DIV/0!</v>
      </c>
      <c r="G121" s="452" t="e">
        <f t="shared" si="54"/>
        <v>#DIV/0!</v>
      </c>
      <c r="H121" s="452" t="e">
        <f t="shared" si="54"/>
        <v>#DIV/0!</v>
      </c>
      <c r="I121" s="452" t="e">
        <f t="shared" si="54"/>
        <v>#DIV/0!</v>
      </c>
      <c r="J121" s="452" t="e">
        <f t="shared" si="54"/>
        <v>#DIV/0!</v>
      </c>
      <c r="K121" s="452" t="e">
        <f t="shared" si="54"/>
        <v>#DIV/0!</v>
      </c>
      <c r="L121" s="452" t="e">
        <f t="shared" si="54"/>
        <v>#DIV/0!</v>
      </c>
      <c r="M121" s="452" t="e">
        <f t="shared" si="54"/>
        <v>#DIV/0!</v>
      </c>
      <c r="N121" s="452" t="e">
        <f t="shared" si="54"/>
        <v>#DIV/0!</v>
      </c>
      <c r="O121" s="452" t="e">
        <f t="shared" si="54"/>
        <v>#DIV/0!</v>
      </c>
      <c r="P121" s="452" t="e">
        <f t="shared" si="54"/>
        <v>#DIV/0!</v>
      </c>
      <c r="Q121" s="452" t="e">
        <f t="shared" si="54"/>
        <v>#DIV/0!</v>
      </c>
      <c r="R121" s="453" t="e">
        <f t="shared" si="54"/>
        <v>#DIV/0!</v>
      </c>
    </row>
    <row r="122" spans="1:18" ht="15.75" thickBot="1" x14ac:dyDescent="0.25">
      <c r="A122" s="746"/>
      <c r="B122" s="746"/>
      <c r="C122" s="749"/>
      <c r="D122" s="6" t="s">
        <v>70</v>
      </c>
      <c r="E122" s="454">
        <f t="shared" ref="E122:R122" si="55">E120*100/E115</f>
        <v>0</v>
      </c>
      <c r="F122" s="454">
        <f t="shared" si="55"/>
        <v>0</v>
      </c>
      <c r="G122" s="454" t="e">
        <f t="shared" si="55"/>
        <v>#DIV/0!</v>
      </c>
      <c r="H122" s="454" t="e">
        <f t="shared" si="55"/>
        <v>#DIV/0!</v>
      </c>
      <c r="I122" s="454" t="e">
        <f t="shared" si="55"/>
        <v>#DIV/0!</v>
      </c>
      <c r="J122" s="454" t="e">
        <f t="shared" si="55"/>
        <v>#DIV/0!</v>
      </c>
      <c r="K122" s="454" t="e">
        <f t="shared" si="55"/>
        <v>#DIV/0!</v>
      </c>
      <c r="L122" s="454" t="e">
        <f t="shared" si="55"/>
        <v>#DIV/0!</v>
      </c>
      <c r="M122" s="454" t="e">
        <f t="shared" si="55"/>
        <v>#DIV/0!</v>
      </c>
      <c r="N122" s="454" t="e">
        <f t="shared" si="55"/>
        <v>#DIV/0!</v>
      </c>
      <c r="O122" s="454" t="e">
        <f t="shared" si="55"/>
        <v>#DIV/0!</v>
      </c>
      <c r="P122" s="454" t="e">
        <f t="shared" si="55"/>
        <v>#DIV/0!</v>
      </c>
      <c r="Q122" s="454" t="e">
        <f t="shared" si="55"/>
        <v>#DIV/0!</v>
      </c>
      <c r="R122" s="455" t="e">
        <f t="shared" si="55"/>
        <v>#DIV/0!</v>
      </c>
    </row>
    <row r="123" spans="1:18" ht="15" x14ac:dyDescent="0.2">
      <c r="A123" s="744">
        <v>15</v>
      </c>
      <c r="B123" s="744" t="str">
        <f>'PI. MP. Avance'!B81</f>
        <v>MP105020303</v>
      </c>
      <c r="C123" s="747" t="str">
        <f>'PI. MP. Avance'!C81</f>
        <v>Realizar cuatro (4) Encuentros departamentales de saberes e intercambio de experiencias exitosas, que fomenten el liderazgo y la participación efectiva para la incidencia política de las mujeres en espacios de decisión, durante el periodo de Gobierno</v>
      </c>
      <c r="D123" s="4" t="s">
        <v>63</v>
      </c>
      <c r="E123" s="21">
        <f>SUM(F123:Q123)</f>
        <v>0</v>
      </c>
      <c r="F123" s="188">
        <f>IF($O$5=2016,VLOOKUP($B123,MP,24,FALSE),IF($O$5=2017,VLOOKUP($B123,MP,37,FALSE),IF($O$5=2018,VLOOKUP($B123,MP,50,FALSE),IF($O$5=2019,VLOOKUP($B123,MP,63,FALSE)," "))))</f>
        <v>0</v>
      </c>
      <c r="G123" s="188">
        <f>IF($O$5=2016,VLOOKUP($B123,MP,25,FALSE),IF($O$5=2017,VLOOKUP($B123,MP,38,FALSE),IF($O$5=2018,VLOOKUP($B123,MP,51,FALSE),IF($O$5=2019,VLOOKUP($B123,MP,64,FALSE)," "))))</f>
        <v>0</v>
      </c>
      <c r="H123" s="188">
        <f>IF($O$5=2016,VLOOKUP($B123,MP,26,FALSE),IF($O$5=2017,VLOOKUP($B123,MP,39,FALSE),IF($O$5=2018,VLOOKUP($B123,MP,52,FALSE),IF($O$5=2019,VLOOKUP($B123,MP,65,FALSE)," "))))</f>
        <v>0</v>
      </c>
      <c r="I123" s="188">
        <f>IF($O$5=2016,VLOOKUP($B123,MP,27,FALSE),IF($O$5=2017,VLOOKUP($B123,MP,40,FALSE),IF($O$5=2018,VLOOKUP($B123,MP,53,FALSE),IF($O$5=2019,VLOOKUP($B123,MP,66,FALSE)," "))))</f>
        <v>0</v>
      </c>
      <c r="J123" s="188">
        <f>IF($O$5=2016,VLOOKUP($B123,MP,28,FALSE),IF($O$5=2017,VLOOKUP($B123,MP,41,FALSE),IF($O$5=2018,VLOOKUP($B123,MP,54,FALSE),IF($O$5=2019,VLOOKUP($B123,MP,67,FALSE)," "))))</f>
        <v>0</v>
      </c>
      <c r="K123" s="188">
        <f>IF($O$5=2016,VLOOKUP($B123,MP,29,FALSE),IF($O$5=2017,VLOOKUP($B123,MP,42,FALSE),IF($O$5=2018,VLOOKUP($B123,MP,55,FALSE),IF($O$5=2019,VLOOKUP($B123,MP,68,FALSE)," "))))</f>
        <v>0</v>
      </c>
      <c r="L123" s="188">
        <f>IF($O$5=2016,VLOOKUP($B123,MP,30,FALSE),IF($O$5=2017,VLOOKUP($B123,MP,43,FALSE),IF($O$5=2018,VLOOKUP($B123,MP,56,FALSE),IF($O$5=2019,VLOOKUP($B123,MP,69,FALSE)," "))))</f>
        <v>0</v>
      </c>
      <c r="M123" s="188">
        <f>IF($O$5=2016,VLOOKUP($B123,MP,31,FALSE),IF($O$5=2017,VLOOKUP($B123,MP,44,FALSE),IF($O$5=2018,VLOOKUP($B123,MP,57,FALSE),IF($O$5=2019,VLOOKUP($B123,MP,70,FALSE)," "))))</f>
        <v>0</v>
      </c>
      <c r="N123" s="188">
        <f>IF($O$5=2016,VLOOKUP($B123,MP,32,FALSE),IF($O$5=2017,VLOOKUP($B123,MP,45,FALSE),IF($O$5=2018,VLOOKUP($B123,MP,58,FALSE),IF($O$5=2019,VLOOKUP($B123,MP,71,FALSE)," "))))</f>
        <v>0</v>
      </c>
      <c r="O123" s="188">
        <f>IF($O$5=2016,VLOOKUP($B123,MP,33,FALSE),IF($O$5=2017,VLOOKUP($B123,MP,46,FALSE),IF($O$5=2018,VLOOKUP($B123,MP,59,FALSE),IF($O$5=2019,VLOOKUP($B123,MP,72,FALSE)," "))))</f>
        <v>0</v>
      </c>
      <c r="P123" s="188">
        <f>IF($O$5=2016,VLOOKUP($B123,MP,34,FALSE),IF($O$5=2017,VLOOKUP($B123,MP,47,FALSE),IF($O$5=2018,VLOOKUP($B123,MP,60,FALSE),IF($O$5=2019,VLOOKUP($B123,MP,73,FALSE)," "))))</f>
        <v>0</v>
      </c>
      <c r="Q123" s="188">
        <f>IF($O$5=2016,VLOOKUP($B123,MP,35,FALSE),IF($O$5=2017,VLOOKUP($B123,MP,48,FALSE),IF($O$5=2018,VLOOKUP($B123,MP,61,FALSE),IF($O$5=2019,VLOOKUP($B123,MP,74,FALSE)," "))))</f>
        <v>0</v>
      </c>
      <c r="R123" s="22"/>
    </row>
    <row r="124" spans="1:18" ht="15" x14ac:dyDescent="0.2">
      <c r="A124" s="745"/>
      <c r="B124" s="745"/>
      <c r="C124" s="748"/>
      <c r="D124" s="8" t="s">
        <v>64</v>
      </c>
      <c r="E124" s="451">
        <f>SUM(F124:Q124)</f>
        <v>0</v>
      </c>
      <c r="F124" s="499"/>
      <c r="G124" s="499"/>
      <c r="H124" s="499"/>
      <c r="I124" s="499"/>
      <c r="J124" s="499"/>
      <c r="K124" s="499"/>
      <c r="L124" s="499"/>
      <c r="M124" s="499"/>
      <c r="N124" s="499"/>
      <c r="O124" s="499"/>
      <c r="P124" s="499"/>
      <c r="Q124" s="499"/>
      <c r="R124" s="500"/>
    </row>
    <row r="125" spans="1:18" ht="15" x14ac:dyDescent="0.2">
      <c r="A125" s="745"/>
      <c r="B125" s="745"/>
      <c r="C125" s="748"/>
      <c r="D125" s="5" t="s">
        <v>65</v>
      </c>
      <c r="E125" s="452" t="e">
        <f t="shared" ref="E125:R125" si="56">E124*100/E123</f>
        <v>#DIV/0!</v>
      </c>
      <c r="F125" s="452" t="e">
        <f t="shared" si="56"/>
        <v>#DIV/0!</v>
      </c>
      <c r="G125" s="452" t="e">
        <f t="shared" si="56"/>
        <v>#DIV/0!</v>
      </c>
      <c r="H125" s="452" t="e">
        <f t="shared" si="56"/>
        <v>#DIV/0!</v>
      </c>
      <c r="I125" s="452" t="e">
        <f t="shared" si="56"/>
        <v>#DIV/0!</v>
      </c>
      <c r="J125" s="452" t="e">
        <f t="shared" si="56"/>
        <v>#DIV/0!</v>
      </c>
      <c r="K125" s="452" t="e">
        <f t="shared" si="56"/>
        <v>#DIV/0!</v>
      </c>
      <c r="L125" s="452" t="e">
        <f t="shared" si="56"/>
        <v>#DIV/0!</v>
      </c>
      <c r="M125" s="452" t="e">
        <f t="shared" si="56"/>
        <v>#DIV/0!</v>
      </c>
      <c r="N125" s="452" t="e">
        <f t="shared" si="56"/>
        <v>#DIV/0!</v>
      </c>
      <c r="O125" s="452" t="e">
        <f t="shared" si="56"/>
        <v>#DIV/0!</v>
      </c>
      <c r="P125" s="452" t="e">
        <f t="shared" si="56"/>
        <v>#DIV/0!</v>
      </c>
      <c r="Q125" s="452" t="e">
        <f t="shared" si="56"/>
        <v>#DIV/0!</v>
      </c>
      <c r="R125" s="453" t="e">
        <f t="shared" si="56"/>
        <v>#DIV/0!</v>
      </c>
    </row>
    <row r="126" spans="1:18" ht="15" x14ac:dyDescent="0.2">
      <c r="A126" s="745"/>
      <c r="B126" s="745"/>
      <c r="C126" s="748"/>
      <c r="D126" s="8" t="s">
        <v>66</v>
      </c>
      <c r="E126" s="451">
        <f>SUM(F126:Q126)</f>
        <v>0</v>
      </c>
      <c r="F126" s="499">
        <v>0</v>
      </c>
      <c r="G126" s="499"/>
      <c r="H126" s="499"/>
      <c r="I126" s="499"/>
      <c r="J126" s="499"/>
      <c r="K126" s="499"/>
      <c r="L126" s="499"/>
      <c r="M126" s="499"/>
      <c r="N126" s="499"/>
      <c r="O126" s="499"/>
      <c r="P126" s="499"/>
      <c r="Q126" s="499"/>
      <c r="R126" s="500"/>
    </row>
    <row r="127" spans="1:18" ht="15" x14ac:dyDescent="0.2">
      <c r="A127" s="745"/>
      <c r="B127" s="745"/>
      <c r="C127" s="748"/>
      <c r="D127" s="5" t="s">
        <v>67</v>
      </c>
      <c r="E127" s="452" t="e">
        <f t="shared" ref="E127:R127" si="57">E126*100/E123</f>
        <v>#DIV/0!</v>
      </c>
      <c r="F127" s="452" t="e">
        <f t="shared" si="57"/>
        <v>#DIV/0!</v>
      </c>
      <c r="G127" s="452" t="e">
        <f t="shared" si="57"/>
        <v>#DIV/0!</v>
      </c>
      <c r="H127" s="452" t="e">
        <f t="shared" si="57"/>
        <v>#DIV/0!</v>
      </c>
      <c r="I127" s="452" t="e">
        <f t="shared" si="57"/>
        <v>#DIV/0!</v>
      </c>
      <c r="J127" s="452" t="e">
        <f t="shared" si="57"/>
        <v>#DIV/0!</v>
      </c>
      <c r="K127" s="452" t="e">
        <f t="shared" si="57"/>
        <v>#DIV/0!</v>
      </c>
      <c r="L127" s="452" t="e">
        <f t="shared" si="57"/>
        <v>#DIV/0!</v>
      </c>
      <c r="M127" s="452" t="e">
        <f t="shared" si="57"/>
        <v>#DIV/0!</v>
      </c>
      <c r="N127" s="452" t="e">
        <f t="shared" si="57"/>
        <v>#DIV/0!</v>
      </c>
      <c r="O127" s="452" t="e">
        <f t="shared" si="57"/>
        <v>#DIV/0!</v>
      </c>
      <c r="P127" s="452" t="e">
        <f t="shared" si="57"/>
        <v>#DIV/0!</v>
      </c>
      <c r="Q127" s="452" t="e">
        <f t="shared" si="57"/>
        <v>#DIV/0!</v>
      </c>
      <c r="R127" s="453" t="e">
        <f t="shared" si="57"/>
        <v>#DIV/0!</v>
      </c>
    </row>
    <row r="128" spans="1:18" ht="15" x14ac:dyDescent="0.2">
      <c r="A128" s="745"/>
      <c r="B128" s="745"/>
      <c r="C128" s="748"/>
      <c r="D128" s="7" t="s">
        <v>68</v>
      </c>
      <c r="E128" s="451">
        <f>SUM(F128:Q128)</f>
        <v>0</v>
      </c>
      <c r="F128" s="499">
        <v>0</v>
      </c>
      <c r="G128" s="499"/>
      <c r="H128" s="499"/>
      <c r="I128" s="499"/>
      <c r="J128" s="499"/>
      <c r="K128" s="499"/>
      <c r="L128" s="499"/>
      <c r="M128" s="499"/>
      <c r="N128" s="499"/>
      <c r="O128" s="499"/>
      <c r="P128" s="499"/>
      <c r="Q128" s="499"/>
      <c r="R128" s="500"/>
    </row>
    <row r="129" spans="1:18" ht="15" x14ac:dyDescent="0.2">
      <c r="A129" s="745"/>
      <c r="B129" s="745"/>
      <c r="C129" s="748"/>
      <c r="D129" s="5" t="s">
        <v>69</v>
      </c>
      <c r="E129" s="452" t="e">
        <f t="shared" ref="E129:R129" si="58">E128*100/E126</f>
        <v>#DIV/0!</v>
      </c>
      <c r="F129" s="452" t="e">
        <f t="shared" si="58"/>
        <v>#DIV/0!</v>
      </c>
      <c r="G129" s="452" t="e">
        <f t="shared" si="58"/>
        <v>#DIV/0!</v>
      </c>
      <c r="H129" s="452" t="e">
        <f t="shared" si="58"/>
        <v>#DIV/0!</v>
      </c>
      <c r="I129" s="452" t="e">
        <f t="shared" si="58"/>
        <v>#DIV/0!</v>
      </c>
      <c r="J129" s="452" t="e">
        <f t="shared" si="58"/>
        <v>#DIV/0!</v>
      </c>
      <c r="K129" s="452" t="e">
        <f t="shared" si="58"/>
        <v>#DIV/0!</v>
      </c>
      <c r="L129" s="452" t="e">
        <f t="shared" si="58"/>
        <v>#DIV/0!</v>
      </c>
      <c r="M129" s="452" t="e">
        <f t="shared" si="58"/>
        <v>#DIV/0!</v>
      </c>
      <c r="N129" s="452" t="e">
        <f t="shared" si="58"/>
        <v>#DIV/0!</v>
      </c>
      <c r="O129" s="452" t="e">
        <f t="shared" si="58"/>
        <v>#DIV/0!</v>
      </c>
      <c r="P129" s="452" t="e">
        <f t="shared" si="58"/>
        <v>#DIV/0!</v>
      </c>
      <c r="Q129" s="452" t="e">
        <f t="shared" si="58"/>
        <v>#DIV/0!</v>
      </c>
      <c r="R129" s="453" t="e">
        <f t="shared" si="58"/>
        <v>#DIV/0!</v>
      </c>
    </row>
    <row r="130" spans="1:18" ht="15.75" thickBot="1" x14ac:dyDescent="0.25">
      <c r="A130" s="746"/>
      <c r="B130" s="746"/>
      <c r="C130" s="749"/>
      <c r="D130" s="6" t="s">
        <v>70</v>
      </c>
      <c r="E130" s="454" t="e">
        <f t="shared" ref="E130:R130" si="59">E128*100/E123</f>
        <v>#DIV/0!</v>
      </c>
      <c r="F130" s="454" t="e">
        <f t="shared" si="59"/>
        <v>#DIV/0!</v>
      </c>
      <c r="G130" s="454" t="e">
        <f t="shared" si="59"/>
        <v>#DIV/0!</v>
      </c>
      <c r="H130" s="454" t="e">
        <f t="shared" si="59"/>
        <v>#DIV/0!</v>
      </c>
      <c r="I130" s="454" t="e">
        <f t="shared" si="59"/>
        <v>#DIV/0!</v>
      </c>
      <c r="J130" s="454" t="e">
        <f t="shared" si="59"/>
        <v>#DIV/0!</v>
      </c>
      <c r="K130" s="454" t="e">
        <f t="shared" si="59"/>
        <v>#DIV/0!</v>
      </c>
      <c r="L130" s="454" t="e">
        <f t="shared" si="59"/>
        <v>#DIV/0!</v>
      </c>
      <c r="M130" s="454" t="e">
        <f t="shared" si="59"/>
        <v>#DIV/0!</v>
      </c>
      <c r="N130" s="454" t="e">
        <f t="shared" si="59"/>
        <v>#DIV/0!</v>
      </c>
      <c r="O130" s="454" t="e">
        <f t="shared" si="59"/>
        <v>#DIV/0!</v>
      </c>
      <c r="P130" s="454" t="e">
        <f t="shared" si="59"/>
        <v>#DIV/0!</v>
      </c>
      <c r="Q130" s="454" t="e">
        <f t="shared" si="59"/>
        <v>#DIV/0!</v>
      </c>
      <c r="R130" s="455" t="e">
        <f t="shared" si="59"/>
        <v>#DIV/0!</v>
      </c>
    </row>
    <row r="131" spans="1:18" ht="15" x14ac:dyDescent="0.2">
      <c r="A131" s="744">
        <v>16</v>
      </c>
      <c r="B131" s="744" t="str">
        <f>'PI. MP. Avance'!B86</f>
        <v>MP105020304</v>
      </c>
      <c r="C131" s="747" t="str">
        <f>'PI. MP. Avance'!C86</f>
        <v>Desarrollar en los 42 entes territoriales, un programa de Formación   a Mujeres en el  uso de las TICs, durante el periodo de Gobierno.</v>
      </c>
      <c r="D131" s="4" t="s">
        <v>63</v>
      </c>
      <c r="E131" s="21">
        <f>SUM(F131:Q131)</f>
        <v>12000000</v>
      </c>
      <c r="F131" s="188">
        <f>IF($O$5=2016,VLOOKUP($B131,MP,24,FALSE),IF($O$5=2017,VLOOKUP($B131,MP,37,FALSE),IF($O$5=2018,VLOOKUP($B131,MP,50,FALSE),IF($O$5=2019,VLOOKUP($B131,MP,63,FALSE)," "))))</f>
        <v>12000000</v>
      </c>
      <c r="G131" s="188">
        <f>IF($O$5=2016,VLOOKUP($B131,MP,25,FALSE),IF($O$5=2017,VLOOKUP($B131,MP,38,FALSE),IF($O$5=2018,VLOOKUP($B131,MP,51,FALSE),IF($O$5=2019,VLOOKUP($B131,MP,64,FALSE)," "))))</f>
        <v>0</v>
      </c>
      <c r="H131" s="188">
        <f>IF($O$5=2016,VLOOKUP($B131,MP,26,FALSE),IF($O$5=2017,VLOOKUP($B131,MP,39,FALSE),IF($O$5=2018,VLOOKUP($B131,MP,52,FALSE),IF($O$5=2019,VLOOKUP($B131,MP,65,FALSE)," "))))</f>
        <v>0</v>
      </c>
      <c r="I131" s="188">
        <f>IF($O$5=2016,VLOOKUP($B131,MP,27,FALSE),IF($O$5=2017,VLOOKUP($B131,MP,40,FALSE),IF($O$5=2018,VLOOKUP($B131,MP,53,FALSE),IF($O$5=2019,VLOOKUP($B131,MP,66,FALSE)," "))))</f>
        <v>0</v>
      </c>
      <c r="J131" s="188">
        <f>IF($O$5=2016,VLOOKUP($B131,MP,28,FALSE),IF($O$5=2017,VLOOKUP($B131,MP,41,FALSE),IF($O$5=2018,VLOOKUP($B131,MP,54,FALSE),IF($O$5=2019,VLOOKUP($B131,MP,67,FALSE)," "))))</f>
        <v>0</v>
      </c>
      <c r="K131" s="188">
        <f>IF($O$5=2016,VLOOKUP($B131,MP,29,FALSE),IF($O$5=2017,VLOOKUP($B131,MP,42,FALSE),IF($O$5=2018,VLOOKUP($B131,MP,55,FALSE),IF($O$5=2019,VLOOKUP($B131,MP,68,FALSE)," "))))</f>
        <v>0</v>
      </c>
      <c r="L131" s="188">
        <f>IF($O$5=2016,VLOOKUP($B131,MP,30,FALSE),IF($O$5=2017,VLOOKUP($B131,MP,43,FALSE),IF($O$5=2018,VLOOKUP($B131,MP,56,FALSE),IF($O$5=2019,VLOOKUP($B131,MP,69,FALSE)," "))))</f>
        <v>0</v>
      </c>
      <c r="M131" s="188">
        <f>IF($O$5=2016,VLOOKUP($B131,MP,31,FALSE),IF($O$5=2017,VLOOKUP($B131,MP,44,FALSE),IF($O$5=2018,VLOOKUP($B131,MP,57,FALSE),IF($O$5=2019,VLOOKUP($B131,MP,70,FALSE)," "))))</f>
        <v>0</v>
      </c>
      <c r="N131" s="188">
        <f>IF($O$5=2016,VLOOKUP($B131,MP,32,FALSE),IF($O$5=2017,VLOOKUP($B131,MP,45,FALSE),IF($O$5=2018,VLOOKUP($B131,MP,58,FALSE),IF($O$5=2019,VLOOKUP($B131,MP,71,FALSE)," "))))</f>
        <v>0</v>
      </c>
      <c r="O131" s="188">
        <f>IF($O$5=2016,VLOOKUP($B131,MP,33,FALSE),IF($O$5=2017,VLOOKUP($B131,MP,46,FALSE),IF($O$5=2018,VLOOKUP($B131,MP,59,FALSE),IF($O$5=2019,VLOOKUP($B131,MP,72,FALSE)," "))))</f>
        <v>0</v>
      </c>
      <c r="P131" s="188">
        <f>IF($O$5=2016,VLOOKUP($B131,MP,34,FALSE),IF($O$5=2017,VLOOKUP($B131,MP,47,FALSE),IF($O$5=2018,VLOOKUP($B131,MP,60,FALSE),IF($O$5=2019,VLOOKUP($B131,MP,73,FALSE)," "))))</f>
        <v>0</v>
      </c>
      <c r="Q131" s="188">
        <f>IF($O$5=2016,VLOOKUP($B131,MP,35,FALSE),IF($O$5=2017,VLOOKUP($B131,MP,48,FALSE),IF($O$5=2018,VLOOKUP($B131,MP,61,FALSE),IF($O$5=2019,VLOOKUP($B131,MP,74,FALSE)," "))))</f>
        <v>0</v>
      </c>
      <c r="R131" s="22"/>
    </row>
    <row r="132" spans="1:18" ht="15" x14ac:dyDescent="0.2">
      <c r="A132" s="745"/>
      <c r="B132" s="745"/>
      <c r="C132" s="748"/>
      <c r="D132" s="8" t="s">
        <v>64</v>
      </c>
      <c r="E132" s="451">
        <f>SUM(F132:Q132)</f>
        <v>0</v>
      </c>
      <c r="F132" s="499"/>
      <c r="G132" s="499"/>
      <c r="H132" s="499"/>
      <c r="I132" s="499"/>
      <c r="J132" s="499"/>
      <c r="K132" s="499"/>
      <c r="L132" s="499"/>
      <c r="M132" s="499"/>
      <c r="N132" s="499"/>
      <c r="O132" s="499"/>
      <c r="P132" s="499"/>
      <c r="Q132" s="499"/>
      <c r="R132" s="500"/>
    </row>
    <row r="133" spans="1:18" ht="15" x14ac:dyDescent="0.2">
      <c r="A133" s="745"/>
      <c r="B133" s="745"/>
      <c r="C133" s="748"/>
      <c r="D133" s="5" t="s">
        <v>65</v>
      </c>
      <c r="E133" s="452">
        <f t="shared" ref="E133:R133" si="60">E132*100/E131</f>
        <v>0</v>
      </c>
      <c r="F133" s="452">
        <f t="shared" si="60"/>
        <v>0</v>
      </c>
      <c r="G133" s="452" t="e">
        <f t="shared" si="60"/>
        <v>#DIV/0!</v>
      </c>
      <c r="H133" s="452" t="e">
        <f t="shared" si="60"/>
        <v>#DIV/0!</v>
      </c>
      <c r="I133" s="452" t="e">
        <f t="shared" si="60"/>
        <v>#DIV/0!</v>
      </c>
      <c r="J133" s="452" t="e">
        <f t="shared" si="60"/>
        <v>#DIV/0!</v>
      </c>
      <c r="K133" s="452" t="e">
        <f t="shared" si="60"/>
        <v>#DIV/0!</v>
      </c>
      <c r="L133" s="452" t="e">
        <f t="shared" si="60"/>
        <v>#DIV/0!</v>
      </c>
      <c r="M133" s="452" t="e">
        <f t="shared" si="60"/>
        <v>#DIV/0!</v>
      </c>
      <c r="N133" s="452" t="e">
        <f t="shared" si="60"/>
        <v>#DIV/0!</v>
      </c>
      <c r="O133" s="452" t="e">
        <f t="shared" si="60"/>
        <v>#DIV/0!</v>
      </c>
      <c r="P133" s="452" t="e">
        <f t="shared" si="60"/>
        <v>#DIV/0!</v>
      </c>
      <c r="Q133" s="452" t="e">
        <f t="shared" si="60"/>
        <v>#DIV/0!</v>
      </c>
      <c r="R133" s="453" t="e">
        <f t="shared" si="60"/>
        <v>#DIV/0!</v>
      </c>
    </row>
    <row r="134" spans="1:18" ht="15" x14ac:dyDescent="0.2">
      <c r="A134" s="745"/>
      <c r="B134" s="745"/>
      <c r="C134" s="748"/>
      <c r="D134" s="8" t="s">
        <v>66</v>
      </c>
      <c r="E134" s="451">
        <f>SUM(F134:Q134)</f>
        <v>0</v>
      </c>
      <c r="F134" s="499">
        <v>0</v>
      </c>
      <c r="G134" s="499"/>
      <c r="H134" s="499"/>
      <c r="I134" s="499"/>
      <c r="J134" s="499"/>
      <c r="K134" s="499"/>
      <c r="L134" s="499"/>
      <c r="M134" s="499"/>
      <c r="N134" s="499"/>
      <c r="O134" s="499"/>
      <c r="P134" s="499"/>
      <c r="Q134" s="499"/>
      <c r="R134" s="500"/>
    </row>
    <row r="135" spans="1:18" ht="15" x14ac:dyDescent="0.2">
      <c r="A135" s="745"/>
      <c r="B135" s="745"/>
      <c r="C135" s="748"/>
      <c r="D135" s="5" t="s">
        <v>67</v>
      </c>
      <c r="E135" s="452">
        <f t="shared" ref="E135:R135" si="61">E134*100/E131</f>
        <v>0</v>
      </c>
      <c r="F135" s="452">
        <f t="shared" si="61"/>
        <v>0</v>
      </c>
      <c r="G135" s="452" t="e">
        <f t="shared" si="61"/>
        <v>#DIV/0!</v>
      </c>
      <c r="H135" s="452" t="e">
        <f t="shared" si="61"/>
        <v>#DIV/0!</v>
      </c>
      <c r="I135" s="452" t="e">
        <f t="shared" si="61"/>
        <v>#DIV/0!</v>
      </c>
      <c r="J135" s="452" t="e">
        <f t="shared" si="61"/>
        <v>#DIV/0!</v>
      </c>
      <c r="K135" s="452" t="e">
        <f t="shared" si="61"/>
        <v>#DIV/0!</v>
      </c>
      <c r="L135" s="452" t="e">
        <f t="shared" si="61"/>
        <v>#DIV/0!</v>
      </c>
      <c r="M135" s="452" t="e">
        <f t="shared" si="61"/>
        <v>#DIV/0!</v>
      </c>
      <c r="N135" s="452" t="e">
        <f t="shared" si="61"/>
        <v>#DIV/0!</v>
      </c>
      <c r="O135" s="452" t="e">
        <f t="shared" si="61"/>
        <v>#DIV/0!</v>
      </c>
      <c r="P135" s="452" t="e">
        <f t="shared" si="61"/>
        <v>#DIV/0!</v>
      </c>
      <c r="Q135" s="452" t="e">
        <f t="shared" si="61"/>
        <v>#DIV/0!</v>
      </c>
      <c r="R135" s="453" t="e">
        <f t="shared" si="61"/>
        <v>#DIV/0!</v>
      </c>
    </row>
    <row r="136" spans="1:18" ht="15" x14ac:dyDescent="0.2">
      <c r="A136" s="745"/>
      <c r="B136" s="745"/>
      <c r="C136" s="748"/>
      <c r="D136" s="7" t="s">
        <v>68</v>
      </c>
      <c r="E136" s="451">
        <f>SUM(F136:Q136)</f>
        <v>0</v>
      </c>
      <c r="F136" s="499">
        <v>0</v>
      </c>
      <c r="G136" s="499"/>
      <c r="H136" s="499"/>
      <c r="I136" s="499"/>
      <c r="J136" s="499"/>
      <c r="K136" s="499"/>
      <c r="L136" s="499"/>
      <c r="M136" s="499"/>
      <c r="N136" s="499"/>
      <c r="O136" s="499"/>
      <c r="P136" s="499"/>
      <c r="Q136" s="499"/>
      <c r="R136" s="500"/>
    </row>
    <row r="137" spans="1:18" ht="15" x14ac:dyDescent="0.2">
      <c r="A137" s="745"/>
      <c r="B137" s="745"/>
      <c r="C137" s="748"/>
      <c r="D137" s="5" t="s">
        <v>69</v>
      </c>
      <c r="E137" s="452" t="e">
        <f t="shared" ref="E137:R137" si="62">E136*100/E134</f>
        <v>#DIV/0!</v>
      </c>
      <c r="F137" s="452" t="e">
        <f t="shared" si="62"/>
        <v>#DIV/0!</v>
      </c>
      <c r="G137" s="452" t="e">
        <f t="shared" si="62"/>
        <v>#DIV/0!</v>
      </c>
      <c r="H137" s="452" t="e">
        <f t="shared" si="62"/>
        <v>#DIV/0!</v>
      </c>
      <c r="I137" s="452" t="e">
        <f t="shared" si="62"/>
        <v>#DIV/0!</v>
      </c>
      <c r="J137" s="452" t="e">
        <f t="shared" si="62"/>
        <v>#DIV/0!</v>
      </c>
      <c r="K137" s="452" t="e">
        <f t="shared" si="62"/>
        <v>#DIV/0!</v>
      </c>
      <c r="L137" s="452" t="e">
        <f t="shared" si="62"/>
        <v>#DIV/0!</v>
      </c>
      <c r="M137" s="452" t="e">
        <f t="shared" si="62"/>
        <v>#DIV/0!</v>
      </c>
      <c r="N137" s="452" t="e">
        <f t="shared" si="62"/>
        <v>#DIV/0!</v>
      </c>
      <c r="O137" s="452" t="e">
        <f t="shared" si="62"/>
        <v>#DIV/0!</v>
      </c>
      <c r="P137" s="452" t="e">
        <f t="shared" si="62"/>
        <v>#DIV/0!</v>
      </c>
      <c r="Q137" s="452" t="e">
        <f t="shared" si="62"/>
        <v>#DIV/0!</v>
      </c>
      <c r="R137" s="453" t="e">
        <f t="shared" si="62"/>
        <v>#DIV/0!</v>
      </c>
    </row>
    <row r="138" spans="1:18" ht="15.75" thickBot="1" x14ac:dyDescent="0.25">
      <c r="A138" s="746"/>
      <c r="B138" s="746"/>
      <c r="C138" s="749"/>
      <c r="D138" s="6" t="s">
        <v>70</v>
      </c>
      <c r="E138" s="454">
        <f t="shared" ref="E138:R138" si="63">E136*100/E131</f>
        <v>0</v>
      </c>
      <c r="F138" s="454">
        <f t="shared" si="63"/>
        <v>0</v>
      </c>
      <c r="G138" s="454" t="e">
        <f t="shared" si="63"/>
        <v>#DIV/0!</v>
      </c>
      <c r="H138" s="454" t="e">
        <f t="shared" si="63"/>
        <v>#DIV/0!</v>
      </c>
      <c r="I138" s="454" t="e">
        <f t="shared" si="63"/>
        <v>#DIV/0!</v>
      </c>
      <c r="J138" s="454" t="e">
        <f t="shared" si="63"/>
        <v>#DIV/0!</v>
      </c>
      <c r="K138" s="454" t="e">
        <f t="shared" si="63"/>
        <v>#DIV/0!</v>
      </c>
      <c r="L138" s="454" t="e">
        <f t="shared" si="63"/>
        <v>#DIV/0!</v>
      </c>
      <c r="M138" s="454" t="e">
        <f t="shared" si="63"/>
        <v>#DIV/0!</v>
      </c>
      <c r="N138" s="454" t="e">
        <f t="shared" si="63"/>
        <v>#DIV/0!</v>
      </c>
      <c r="O138" s="454" t="e">
        <f t="shared" si="63"/>
        <v>#DIV/0!</v>
      </c>
      <c r="P138" s="454" t="e">
        <f t="shared" si="63"/>
        <v>#DIV/0!</v>
      </c>
      <c r="Q138" s="454" t="e">
        <f t="shared" si="63"/>
        <v>#DIV/0!</v>
      </c>
      <c r="R138" s="455" t="e">
        <f t="shared" si="63"/>
        <v>#DIV/0!</v>
      </c>
    </row>
    <row r="139" spans="1:18" ht="15" x14ac:dyDescent="0.2">
      <c r="A139" s="744">
        <v>17</v>
      </c>
      <c r="B139" s="744" t="str">
        <f>'PI. MP. Avance'!B91</f>
        <v>MP105050305</v>
      </c>
      <c r="C139" s="747" t="str">
        <f>'PI. MP. Avance'!C91</f>
        <v>Acompañar en la construcción y puesta en marcha de los hogares de acogida en los municipios de Buenaventura y Jamundí (MESA DE CONCERTACION INDIGENA).</v>
      </c>
      <c r="D139" s="4" t="s">
        <v>63</v>
      </c>
      <c r="E139" s="21">
        <f>SUM(F139:Q139)</f>
        <v>0</v>
      </c>
      <c r="F139" s="188">
        <f>IF($O$5=2016,VLOOKUP($B139,MP,24,FALSE),IF($O$5=2017,VLOOKUP($B139,MP,37,FALSE),IF($O$5=2018,VLOOKUP($B139,MP,50,FALSE),IF($O$5=2019,VLOOKUP($B139,MP,63,FALSE)," "))))</f>
        <v>0</v>
      </c>
      <c r="G139" s="188">
        <f>IF($O$5=2016,VLOOKUP($B139,MP,25,FALSE),IF($O$5=2017,VLOOKUP($B139,MP,38,FALSE),IF($O$5=2018,VLOOKUP($B139,MP,51,FALSE),IF($O$5=2019,VLOOKUP($B139,MP,64,FALSE)," "))))</f>
        <v>0</v>
      </c>
      <c r="H139" s="188">
        <f>IF($O$5=2016,VLOOKUP($B139,MP,26,FALSE),IF($O$5=2017,VLOOKUP($B139,MP,39,FALSE),IF($O$5=2018,VLOOKUP($B139,MP,52,FALSE),IF($O$5=2019,VLOOKUP($B139,MP,65,FALSE)," "))))</f>
        <v>0</v>
      </c>
      <c r="I139" s="188">
        <f>IF($O$5=2016,VLOOKUP($B139,MP,27,FALSE),IF($O$5=2017,VLOOKUP($B139,MP,40,FALSE),IF($O$5=2018,VLOOKUP($B139,MP,53,FALSE),IF($O$5=2019,VLOOKUP($B139,MP,66,FALSE)," "))))</f>
        <v>0</v>
      </c>
      <c r="J139" s="188">
        <f>IF($O$5=2016,VLOOKUP($B139,MP,28,FALSE),IF($O$5=2017,VLOOKUP($B139,MP,41,FALSE),IF($O$5=2018,VLOOKUP($B139,MP,54,FALSE),IF($O$5=2019,VLOOKUP($B139,MP,67,FALSE)," "))))</f>
        <v>0</v>
      </c>
      <c r="K139" s="188">
        <f>IF($O$5=2016,VLOOKUP($B139,MP,29,FALSE),IF($O$5=2017,VLOOKUP($B139,MP,42,FALSE),IF($O$5=2018,VLOOKUP($B139,MP,55,FALSE),IF($O$5=2019,VLOOKUP($B139,MP,68,FALSE)," "))))</f>
        <v>0</v>
      </c>
      <c r="L139" s="188">
        <f>IF($O$5=2016,VLOOKUP($B139,MP,30,FALSE),IF($O$5=2017,VLOOKUP($B139,MP,43,FALSE),IF($O$5=2018,VLOOKUP($B139,MP,56,FALSE),IF($O$5=2019,VLOOKUP($B139,MP,69,FALSE)," "))))</f>
        <v>0</v>
      </c>
      <c r="M139" s="188">
        <f>IF($O$5=2016,VLOOKUP($B139,MP,31,FALSE),IF($O$5=2017,VLOOKUP($B139,MP,44,FALSE),IF($O$5=2018,VLOOKUP($B139,MP,57,FALSE),IF($O$5=2019,VLOOKUP($B139,MP,70,FALSE)," "))))</f>
        <v>0</v>
      </c>
      <c r="N139" s="188">
        <f>IF($O$5=2016,VLOOKUP($B139,MP,32,FALSE),IF($O$5=2017,VLOOKUP($B139,MP,45,FALSE),IF($O$5=2018,VLOOKUP($B139,MP,58,FALSE),IF($O$5=2019,VLOOKUP($B139,MP,71,FALSE)," "))))</f>
        <v>0</v>
      </c>
      <c r="O139" s="188">
        <f>IF($O$5=2016,VLOOKUP($B139,MP,33,FALSE),IF($O$5=2017,VLOOKUP($B139,MP,46,FALSE),IF($O$5=2018,VLOOKUP($B139,MP,59,FALSE),IF($O$5=2019,VLOOKUP($B139,MP,72,FALSE)," "))))</f>
        <v>0</v>
      </c>
      <c r="P139" s="188">
        <f>IF($O$5=2016,VLOOKUP($B139,MP,34,FALSE),IF($O$5=2017,VLOOKUP($B139,MP,47,FALSE),IF($O$5=2018,VLOOKUP($B139,MP,60,FALSE),IF($O$5=2019,VLOOKUP($B139,MP,73,FALSE)," "))))</f>
        <v>0</v>
      </c>
      <c r="Q139" s="188">
        <f>IF($O$5=2016,VLOOKUP($B139,MP,35,FALSE),IF($O$5=2017,VLOOKUP($B139,MP,48,FALSE),IF($O$5=2018,VLOOKUP($B139,MP,61,FALSE),IF($O$5=2019,VLOOKUP($B139,MP,74,FALSE)," "))))</f>
        <v>0</v>
      </c>
      <c r="R139" s="22"/>
    </row>
    <row r="140" spans="1:18" ht="15" x14ac:dyDescent="0.2">
      <c r="A140" s="745"/>
      <c r="B140" s="745"/>
      <c r="C140" s="748"/>
      <c r="D140" s="8" t="s">
        <v>64</v>
      </c>
      <c r="E140" s="451">
        <f>SUM(F140:Q140)</f>
        <v>0</v>
      </c>
      <c r="F140" s="499">
        <v>0</v>
      </c>
      <c r="G140" s="499"/>
      <c r="H140" s="499"/>
      <c r="I140" s="499"/>
      <c r="J140" s="499"/>
      <c r="K140" s="499"/>
      <c r="L140" s="499"/>
      <c r="M140" s="499"/>
      <c r="N140" s="499"/>
      <c r="O140" s="499"/>
      <c r="P140" s="499"/>
      <c r="Q140" s="499"/>
      <c r="R140" s="500"/>
    </row>
    <row r="141" spans="1:18" ht="15" x14ac:dyDescent="0.2">
      <c r="A141" s="745"/>
      <c r="B141" s="745"/>
      <c r="C141" s="748"/>
      <c r="D141" s="5" t="s">
        <v>65</v>
      </c>
      <c r="E141" s="452" t="e">
        <f t="shared" ref="E141:R141" si="64">E140*100/E139</f>
        <v>#DIV/0!</v>
      </c>
      <c r="F141" s="452" t="e">
        <f t="shared" si="64"/>
        <v>#DIV/0!</v>
      </c>
      <c r="G141" s="452" t="e">
        <f t="shared" si="64"/>
        <v>#DIV/0!</v>
      </c>
      <c r="H141" s="452" t="e">
        <f t="shared" si="64"/>
        <v>#DIV/0!</v>
      </c>
      <c r="I141" s="452" t="e">
        <f t="shared" si="64"/>
        <v>#DIV/0!</v>
      </c>
      <c r="J141" s="452" t="e">
        <f t="shared" si="64"/>
        <v>#DIV/0!</v>
      </c>
      <c r="K141" s="452" t="e">
        <f t="shared" si="64"/>
        <v>#DIV/0!</v>
      </c>
      <c r="L141" s="452" t="e">
        <f t="shared" si="64"/>
        <v>#DIV/0!</v>
      </c>
      <c r="M141" s="452" t="e">
        <f t="shared" si="64"/>
        <v>#DIV/0!</v>
      </c>
      <c r="N141" s="452" t="e">
        <f t="shared" si="64"/>
        <v>#DIV/0!</v>
      </c>
      <c r="O141" s="452" t="e">
        <f t="shared" si="64"/>
        <v>#DIV/0!</v>
      </c>
      <c r="P141" s="452" t="e">
        <f t="shared" si="64"/>
        <v>#DIV/0!</v>
      </c>
      <c r="Q141" s="452" t="e">
        <f t="shared" si="64"/>
        <v>#DIV/0!</v>
      </c>
      <c r="R141" s="453" t="e">
        <f t="shared" si="64"/>
        <v>#DIV/0!</v>
      </c>
    </row>
    <row r="142" spans="1:18" ht="15" x14ac:dyDescent="0.2">
      <c r="A142" s="745"/>
      <c r="B142" s="745"/>
      <c r="C142" s="748"/>
      <c r="D142" s="8" t="s">
        <v>66</v>
      </c>
      <c r="E142" s="451">
        <f>SUM(F142:Q142)</f>
        <v>0</v>
      </c>
      <c r="F142" s="499">
        <v>0</v>
      </c>
      <c r="G142" s="499"/>
      <c r="H142" s="499"/>
      <c r="I142" s="499"/>
      <c r="J142" s="499"/>
      <c r="K142" s="499"/>
      <c r="L142" s="499"/>
      <c r="M142" s="499"/>
      <c r="N142" s="499"/>
      <c r="O142" s="499"/>
      <c r="P142" s="499"/>
      <c r="Q142" s="499"/>
      <c r="R142" s="500"/>
    </row>
    <row r="143" spans="1:18" ht="15" x14ac:dyDescent="0.2">
      <c r="A143" s="745"/>
      <c r="B143" s="745"/>
      <c r="C143" s="748"/>
      <c r="D143" s="5" t="s">
        <v>67</v>
      </c>
      <c r="E143" s="452" t="e">
        <f t="shared" ref="E143:R143" si="65">E142*100/E139</f>
        <v>#DIV/0!</v>
      </c>
      <c r="F143" s="452" t="e">
        <f t="shared" si="65"/>
        <v>#DIV/0!</v>
      </c>
      <c r="G143" s="452" t="e">
        <f t="shared" si="65"/>
        <v>#DIV/0!</v>
      </c>
      <c r="H143" s="452" t="e">
        <f t="shared" si="65"/>
        <v>#DIV/0!</v>
      </c>
      <c r="I143" s="452" t="e">
        <f t="shared" si="65"/>
        <v>#DIV/0!</v>
      </c>
      <c r="J143" s="452" t="e">
        <f t="shared" si="65"/>
        <v>#DIV/0!</v>
      </c>
      <c r="K143" s="452" t="e">
        <f t="shared" si="65"/>
        <v>#DIV/0!</v>
      </c>
      <c r="L143" s="452" t="e">
        <f t="shared" si="65"/>
        <v>#DIV/0!</v>
      </c>
      <c r="M143" s="452" t="e">
        <f t="shared" si="65"/>
        <v>#DIV/0!</v>
      </c>
      <c r="N143" s="452" t="e">
        <f t="shared" si="65"/>
        <v>#DIV/0!</v>
      </c>
      <c r="O143" s="452" t="e">
        <f t="shared" si="65"/>
        <v>#DIV/0!</v>
      </c>
      <c r="P143" s="452" t="e">
        <f t="shared" si="65"/>
        <v>#DIV/0!</v>
      </c>
      <c r="Q143" s="452" t="e">
        <f t="shared" si="65"/>
        <v>#DIV/0!</v>
      </c>
      <c r="R143" s="453" t="e">
        <f t="shared" si="65"/>
        <v>#DIV/0!</v>
      </c>
    </row>
    <row r="144" spans="1:18" ht="15" x14ac:dyDescent="0.2">
      <c r="A144" s="745"/>
      <c r="B144" s="745"/>
      <c r="C144" s="748"/>
      <c r="D144" s="7" t="s">
        <v>68</v>
      </c>
      <c r="E144" s="451">
        <f>SUM(F144:Q144)</f>
        <v>0</v>
      </c>
      <c r="F144" s="499">
        <v>0</v>
      </c>
      <c r="G144" s="499"/>
      <c r="H144" s="499"/>
      <c r="I144" s="499"/>
      <c r="J144" s="499"/>
      <c r="K144" s="499"/>
      <c r="L144" s="499"/>
      <c r="M144" s="499"/>
      <c r="N144" s="499"/>
      <c r="O144" s="499"/>
      <c r="P144" s="499"/>
      <c r="Q144" s="499"/>
      <c r="R144" s="500"/>
    </row>
    <row r="145" spans="1:18" ht="15" x14ac:dyDescent="0.2">
      <c r="A145" s="745"/>
      <c r="B145" s="745"/>
      <c r="C145" s="748"/>
      <c r="D145" s="5" t="s">
        <v>69</v>
      </c>
      <c r="E145" s="452" t="e">
        <f t="shared" ref="E145:R145" si="66">E144*100/E142</f>
        <v>#DIV/0!</v>
      </c>
      <c r="F145" s="452" t="e">
        <f t="shared" si="66"/>
        <v>#DIV/0!</v>
      </c>
      <c r="G145" s="452" t="e">
        <f t="shared" si="66"/>
        <v>#DIV/0!</v>
      </c>
      <c r="H145" s="452" t="e">
        <f t="shared" si="66"/>
        <v>#DIV/0!</v>
      </c>
      <c r="I145" s="452" t="e">
        <f t="shared" si="66"/>
        <v>#DIV/0!</v>
      </c>
      <c r="J145" s="452" t="e">
        <f t="shared" si="66"/>
        <v>#DIV/0!</v>
      </c>
      <c r="K145" s="452" t="e">
        <f t="shared" si="66"/>
        <v>#DIV/0!</v>
      </c>
      <c r="L145" s="452" t="e">
        <f t="shared" si="66"/>
        <v>#DIV/0!</v>
      </c>
      <c r="M145" s="452" t="e">
        <f t="shared" si="66"/>
        <v>#DIV/0!</v>
      </c>
      <c r="N145" s="452" t="e">
        <f t="shared" si="66"/>
        <v>#DIV/0!</v>
      </c>
      <c r="O145" s="452" t="e">
        <f t="shared" si="66"/>
        <v>#DIV/0!</v>
      </c>
      <c r="P145" s="452" t="e">
        <f t="shared" si="66"/>
        <v>#DIV/0!</v>
      </c>
      <c r="Q145" s="452" t="e">
        <f t="shared" si="66"/>
        <v>#DIV/0!</v>
      </c>
      <c r="R145" s="453" t="e">
        <f t="shared" si="66"/>
        <v>#DIV/0!</v>
      </c>
    </row>
    <row r="146" spans="1:18" ht="15.75" thickBot="1" x14ac:dyDescent="0.25">
      <c r="A146" s="746"/>
      <c r="B146" s="746"/>
      <c r="C146" s="749"/>
      <c r="D146" s="6" t="s">
        <v>70</v>
      </c>
      <c r="E146" s="454" t="e">
        <f t="shared" ref="E146:R146" si="67">E144*100/E139</f>
        <v>#DIV/0!</v>
      </c>
      <c r="F146" s="454" t="e">
        <f t="shared" si="67"/>
        <v>#DIV/0!</v>
      </c>
      <c r="G146" s="454" t="e">
        <f t="shared" si="67"/>
        <v>#DIV/0!</v>
      </c>
      <c r="H146" s="454" t="e">
        <f t="shared" si="67"/>
        <v>#DIV/0!</v>
      </c>
      <c r="I146" s="454" t="e">
        <f t="shared" si="67"/>
        <v>#DIV/0!</v>
      </c>
      <c r="J146" s="454" t="e">
        <f t="shared" si="67"/>
        <v>#DIV/0!</v>
      </c>
      <c r="K146" s="454" t="e">
        <f t="shared" si="67"/>
        <v>#DIV/0!</v>
      </c>
      <c r="L146" s="454" t="e">
        <f t="shared" si="67"/>
        <v>#DIV/0!</v>
      </c>
      <c r="M146" s="454" t="e">
        <f t="shared" si="67"/>
        <v>#DIV/0!</v>
      </c>
      <c r="N146" s="454" t="e">
        <f t="shared" si="67"/>
        <v>#DIV/0!</v>
      </c>
      <c r="O146" s="454" t="e">
        <f t="shared" si="67"/>
        <v>#DIV/0!</v>
      </c>
      <c r="P146" s="454" t="e">
        <f t="shared" si="67"/>
        <v>#DIV/0!</v>
      </c>
      <c r="Q146" s="454" t="e">
        <f t="shared" si="67"/>
        <v>#DIV/0!</v>
      </c>
      <c r="R146" s="455" t="e">
        <f t="shared" si="67"/>
        <v>#DIV/0!</v>
      </c>
    </row>
    <row r="147" spans="1:18" ht="15" x14ac:dyDescent="0.2">
      <c r="A147" s="744">
        <v>18</v>
      </c>
      <c r="B147" s="744" t="str">
        <f>'PI. MP. Avance'!B96</f>
        <v>MP105050604</v>
      </c>
      <c r="C147" s="747" t="str">
        <f>'PI. MP. Avance'!C96</f>
        <v xml:space="preserve"> Realizar un evento de Capacitación en Derechos a las mujeres del Valle del Cauca, específica para mujeres indígenas (MESA DE CONCERTACIÓN INDIGENA).</v>
      </c>
      <c r="D147" s="4" t="s">
        <v>63</v>
      </c>
      <c r="E147" s="21">
        <f>SUM(F147:Q147)</f>
        <v>0</v>
      </c>
      <c r="F147" s="188">
        <f>IF($O$5=2016,VLOOKUP($B147,MP,24,FALSE),IF($O$5=2017,VLOOKUP($B147,MP,37,FALSE),IF($O$5=2018,VLOOKUP($B147,MP,50,FALSE),IF($O$5=2019,VLOOKUP($B147,MP,63,FALSE)," "))))</f>
        <v>0</v>
      </c>
      <c r="G147" s="188">
        <f>IF($O$5=2016,VLOOKUP($B147,MP,25,FALSE),IF($O$5=2017,VLOOKUP($B147,MP,38,FALSE),IF($O$5=2018,VLOOKUP($B147,MP,51,FALSE),IF($O$5=2019,VLOOKUP($B147,MP,64,FALSE)," "))))</f>
        <v>0</v>
      </c>
      <c r="H147" s="188">
        <f>IF($O$5=2016,VLOOKUP($B147,MP,26,FALSE),IF($O$5=2017,VLOOKUP($B147,MP,39,FALSE),IF($O$5=2018,VLOOKUP($B147,MP,52,FALSE),IF($O$5=2019,VLOOKUP($B147,MP,65,FALSE)," "))))</f>
        <v>0</v>
      </c>
      <c r="I147" s="188">
        <f>IF($O$5=2016,VLOOKUP($B147,MP,27,FALSE),IF($O$5=2017,VLOOKUP($B147,MP,40,FALSE),IF($O$5=2018,VLOOKUP($B147,MP,53,FALSE),IF($O$5=2019,VLOOKUP($B147,MP,66,FALSE)," "))))</f>
        <v>0</v>
      </c>
      <c r="J147" s="188">
        <f>IF($O$5=2016,VLOOKUP($B147,MP,28,FALSE),IF($O$5=2017,VLOOKUP($B147,MP,41,FALSE),IF($O$5=2018,VLOOKUP($B147,MP,54,FALSE),IF($O$5=2019,VLOOKUP($B147,MP,67,FALSE)," "))))</f>
        <v>0</v>
      </c>
      <c r="K147" s="188">
        <f>IF($O$5=2016,VLOOKUP($B147,MP,29,FALSE),IF($O$5=2017,VLOOKUP($B147,MP,42,FALSE),IF($O$5=2018,VLOOKUP($B147,MP,55,FALSE),IF($O$5=2019,VLOOKUP($B147,MP,68,FALSE)," "))))</f>
        <v>0</v>
      </c>
      <c r="L147" s="188">
        <f>IF($O$5=2016,VLOOKUP($B147,MP,30,FALSE),IF($O$5=2017,VLOOKUP($B147,MP,43,FALSE),IF($O$5=2018,VLOOKUP($B147,MP,56,FALSE),IF($O$5=2019,VLOOKUP($B147,MP,69,FALSE)," "))))</f>
        <v>0</v>
      </c>
      <c r="M147" s="188">
        <f>IF($O$5=2016,VLOOKUP($B147,MP,31,FALSE),IF($O$5=2017,VLOOKUP($B147,MP,44,FALSE),IF($O$5=2018,VLOOKUP($B147,MP,57,FALSE),IF($O$5=2019,VLOOKUP($B147,MP,70,FALSE)," "))))</f>
        <v>0</v>
      </c>
      <c r="N147" s="188">
        <f>IF($O$5=2016,VLOOKUP($B147,MP,32,FALSE),IF($O$5=2017,VLOOKUP($B147,MP,45,FALSE),IF($O$5=2018,VLOOKUP($B147,MP,58,FALSE),IF($O$5=2019,VLOOKUP($B147,MP,71,FALSE)," "))))</f>
        <v>0</v>
      </c>
      <c r="O147" s="188">
        <f>IF($O$5=2016,VLOOKUP($B147,MP,33,FALSE),IF($O$5=2017,VLOOKUP($B147,MP,46,FALSE),IF($O$5=2018,VLOOKUP($B147,MP,59,FALSE),IF($O$5=2019,VLOOKUP($B147,MP,72,FALSE)," "))))</f>
        <v>0</v>
      </c>
      <c r="P147" s="188">
        <f>IF($O$5=2016,VLOOKUP($B147,MP,34,FALSE),IF($O$5=2017,VLOOKUP($B147,MP,47,FALSE),IF($O$5=2018,VLOOKUP($B147,MP,60,FALSE),IF($O$5=2019,VLOOKUP($B147,MP,73,FALSE)," "))))</f>
        <v>0</v>
      </c>
      <c r="Q147" s="188">
        <f>IF($O$5=2016,VLOOKUP($B147,MP,35,FALSE),IF($O$5=2017,VLOOKUP($B147,MP,48,FALSE),IF($O$5=2018,VLOOKUP($B147,MP,61,FALSE),IF($O$5=2019,VLOOKUP($B147,MP,74,FALSE)," "))))</f>
        <v>0</v>
      </c>
      <c r="R147" s="22"/>
    </row>
    <row r="148" spans="1:18" ht="15" x14ac:dyDescent="0.2">
      <c r="A148" s="745"/>
      <c r="B148" s="745"/>
      <c r="C148" s="748"/>
      <c r="D148" s="8" t="s">
        <v>64</v>
      </c>
      <c r="E148" s="451">
        <f>SUM(F148:Q148)</f>
        <v>0</v>
      </c>
      <c r="F148" s="499">
        <v>0</v>
      </c>
      <c r="G148" s="499"/>
      <c r="H148" s="499"/>
      <c r="I148" s="499"/>
      <c r="J148" s="499"/>
      <c r="K148" s="499"/>
      <c r="L148" s="499"/>
      <c r="M148" s="499"/>
      <c r="N148" s="499"/>
      <c r="O148" s="499"/>
      <c r="P148" s="499"/>
      <c r="Q148" s="499"/>
      <c r="R148" s="500"/>
    </row>
    <row r="149" spans="1:18" ht="15" x14ac:dyDescent="0.2">
      <c r="A149" s="745"/>
      <c r="B149" s="745"/>
      <c r="C149" s="748"/>
      <c r="D149" s="5" t="s">
        <v>65</v>
      </c>
      <c r="E149" s="452" t="e">
        <f t="shared" ref="E149:R149" si="68">E148*100/E147</f>
        <v>#DIV/0!</v>
      </c>
      <c r="F149" s="452" t="e">
        <f t="shared" si="68"/>
        <v>#DIV/0!</v>
      </c>
      <c r="G149" s="452" t="e">
        <f t="shared" si="68"/>
        <v>#DIV/0!</v>
      </c>
      <c r="H149" s="452" t="e">
        <f t="shared" si="68"/>
        <v>#DIV/0!</v>
      </c>
      <c r="I149" s="452" t="e">
        <f t="shared" si="68"/>
        <v>#DIV/0!</v>
      </c>
      <c r="J149" s="452" t="e">
        <f t="shared" si="68"/>
        <v>#DIV/0!</v>
      </c>
      <c r="K149" s="452" t="e">
        <f t="shared" si="68"/>
        <v>#DIV/0!</v>
      </c>
      <c r="L149" s="452" t="e">
        <f t="shared" si="68"/>
        <v>#DIV/0!</v>
      </c>
      <c r="M149" s="452" t="e">
        <f t="shared" si="68"/>
        <v>#DIV/0!</v>
      </c>
      <c r="N149" s="452" t="e">
        <f t="shared" si="68"/>
        <v>#DIV/0!</v>
      </c>
      <c r="O149" s="452" t="e">
        <f t="shared" si="68"/>
        <v>#DIV/0!</v>
      </c>
      <c r="P149" s="452" t="e">
        <f t="shared" si="68"/>
        <v>#DIV/0!</v>
      </c>
      <c r="Q149" s="452" t="e">
        <f t="shared" si="68"/>
        <v>#DIV/0!</v>
      </c>
      <c r="R149" s="453" t="e">
        <f t="shared" si="68"/>
        <v>#DIV/0!</v>
      </c>
    </row>
    <row r="150" spans="1:18" ht="15" x14ac:dyDescent="0.2">
      <c r="A150" s="745"/>
      <c r="B150" s="745"/>
      <c r="C150" s="748"/>
      <c r="D150" s="8" t="s">
        <v>66</v>
      </c>
      <c r="E150" s="451">
        <f>SUM(F150:Q150)</f>
        <v>0</v>
      </c>
      <c r="F150" s="499">
        <v>0</v>
      </c>
      <c r="G150" s="499"/>
      <c r="H150" s="499"/>
      <c r="I150" s="499"/>
      <c r="J150" s="499"/>
      <c r="K150" s="499"/>
      <c r="L150" s="499"/>
      <c r="M150" s="499"/>
      <c r="N150" s="499"/>
      <c r="O150" s="499"/>
      <c r="P150" s="499"/>
      <c r="Q150" s="499"/>
      <c r="R150" s="500"/>
    </row>
    <row r="151" spans="1:18" ht="15" x14ac:dyDescent="0.2">
      <c r="A151" s="745"/>
      <c r="B151" s="745"/>
      <c r="C151" s="748"/>
      <c r="D151" s="5" t="s">
        <v>67</v>
      </c>
      <c r="E151" s="452" t="e">
        <f t="shared" ref="E151:R151" si="69">E150*100/E147</f>
        <v>#DIV/0!</v>
      </c>
      <c r="F151" s="452" t="e">
        <f t="shared" si="69"/>
        <v>#DIV/0!</v>
      </c>
      <c r="G151" s="452" t="e">
        <f t="shared" si="69"/>
        <v>#DIV/0!</v>
      </c>
      <c r="H151" s="452" t="e">
        <f t="shared" si="69"/>
        <v>#DIV/0!</v>
      </c>
      <c r="I151" s="452" t="e">
        <f t="shared" si="69"/>
        <v>#DIV/0!</v>
      </c>
      <c r="J151" s="452" t="e">
        <f t="shared" si="69"/>
        <v>#DIV/0!</v>
      </c>
      <c r="K151" s="452" t="e">
        <f t="shared" si="69"/>
        <v>#DIV/0!</v>
      </c>
      <c r="L151" s="452" t="e">
        <f t="shared" si="69"/>
        <v>#DIV/0!</v>
      </c>
      <c r="M151" s="452" t="e">
        <f t="shared" si="69"/>
        <v>#DIV/0!</v>
      </c>
      <c r="N151" s="452" t="e">
        <f t="shared" si="69"/>
        <v>#DIV/0!</v>
      </c>
      <c r="O151" s="452" t="e">
        <f t="shared" si="69"/>
        <v>#DIV/0!</v>
      </c>
      <c r="P151" s="452" t="e">
        <f t="shared" si="69"/>
        <v>#DIV/0!</v>
      </c>
      <c r="Q151" s="452" t="e">
        <f t="shared" si="69"/>
        <v>#DIV/0!</v>
      </c>
      <c r="R151" s="453" t="e">
        <f t="shared" si="69"/>
        <v>#DIV/0!</v>
      </c>
    </row>
    <row r="152" spans="1:18" ht="15" x14ac:dyDescent="0.2">
      <c r="A152" s="745"/>
      <c r="B152" s="745"/>
      <c r="C152" s="748"/>
      <c r="D152" s="7" t="s">
        <v>68</v>
      </c>
      <c r="E152" s="451">
        <f>SUM(F152:Q152)</f>
        <v>0</v>
      </c>
      <c r="F152" s="499">
        <v>0</v>
      </c>
      <c r="G152" s="499"/>
      <c r="H152" s="499"/>
      <c r="I152" s="499"/>
      <c r="J152" s="499"/>
      <c r="K152" s="499"/>
      <c r="L152" s="499"/>
      <c r="M152" s="499"/>
      <c r="N152" s="499"/>
      <c r="O152" s="499"/>
      <c r="P152" s="499"/>
      <c r="Q152" s="499"/>
      <c r="R152" s="500"/>
    </row>
    <row r="153" spans="1:18" ht="15" x14ac:dyDescent="0.2">
      <c r="A153" s="745"/>
      <c r="B153" s="745"/>
      <c r="C153" s="748"/>
      <c r="D153" s="5" t="s">
        <v>69</v>
      </c>
      <c r="E153" s="452" t="e">
        <f t="shared" ref="E153:R153" si="70">E152*100/E150</f>
        <v>#DIV/0!</v>
      </c>
      <c r="F153" s="452" t="e">
        <f t="shared" si="70"/>
        <v>#DIV/0!</v>
      </c>
      <c r="G153" s="452" t="e">
        <f t="shared" si="70"/>
        <v>#DIV/0!</v>
      </c>
      <c r="H153" s="452" t="e">
        <f t="shared" si="70"/>
        <v>#DIV/0!</v>
      </c>
      <c r="I153" s="452" t="e">
        <f t="shared" si="70"/>
        <v>#DIV/0!</v>
      </c>
      <c r="J153" s="452" t="e">
        <f t="shared" si="70"/>
        <v>#DIV/0!</v>
      </c>
      <c r="K153" s="452" t="e">
        <f t="shared" si="70"/>
        <v>#DIV/0!</v>
      </c>
      <c r="L153" s="452" t="e">
        <f t="shared" si="70"/>
        <v>#DIV/0!</v>
      </c>
      <c r="M153" s="452" t="e">
        <f t="shared" si="70"/>
        <v>#DIV/0!</v>
      </c>
      <c r="N153" s="452" t="e">
        <f t="shared" si="70"/>
        <v>#DIV/0!</v>
      </c>
      <c r="O153" s="452" t="e">
        <f t="shared" si="70"/>
        <v>#DIV/0!</v>
      </c>
      <c r="P153" s="452" t="e">
        <f t="shared" si="70"/>
        <v>#DIV/0!</v>
      </c>
      <c r="Q153" s="452" t="e">
        <f t="shared" si="70"/>
        <v>#DIV/0!</v>
      </c>
      <c r="R153" s="453" t="e">
        <f t="shared" si="70"/>
        <v>#DIV/0!</v>
      </c>
    </row>
    <row r="154" spans="1:18" ht="15.75" thickBot="1" x14ac:dyDescent="0.25">
      <c r="A154" s="746"/>
      <c r="B154" s="746"/>
      <c r="C154" s="749"/>
      <c r="D154" s="6" t="s">
        <v>70</v>
      </c>
      <c r="E154" s="454" t="e">
        <f t="shared" ref="E154:R154" si="71">E152*100/E147</f>
        <v>#DIV/0!</v>
      </c>
      <c r="F154" s="454" t="e">
        <f t="shared" si="71"/>
        <v>#DIV/0!</v>
      </c>
      <c r="G154" s="454" t="e">
        <f t="shared" si="71"/>
        <v>#DIV/0!</v>
      </c>
      <c r="H154" s="454" t="e">
        <f t="shared" si="71"/>
        <v>#DIV/0!</v>
      </c>
      <c r="I154" s="454" t="e">
        <f t="shared" si="71"/>
        <v>#DIV/0!</v>
      </c>
      <c r="J154" s="454" t="e">
        <f t="shared" si="71"/>
        <v>#DIV/0!</v>
      </c>
      <c r="K154" s="454" t="e">
        <f t="shared" si="71"/>
        <v>#DIV/0!</v>
      </c>
      <c r="L154" s="454" t="e">
        <f t="shared" si="71"/>
        <v>#DIV/0!</v>
      </c>
      <c r="M154" s="454" t="e">
        <f t="shared" si="71"/>
        <v>#DIV/0!</v>
      </c>
      <c r="N154" s="454" t="e">
        <f t="shared" si="71"/>
        <v>#DIV/0!</v>
      </c>
      <c r="O154" s="454" t="e">
        <f t="shared" si="71"/>
        <v>#DIV/0!</v>
      </c>
      <c r="P154" s="454" t="e">
        <f t="shared" si="71"/>
        <v>#DIV/0!</v>
      </c>
      <c r="Q154" s="454" t="e">
        <f t="shared" si="71"/>
        <v>#DIV/0!</v>
      </c>
      <c r="R154" s="455" t="e">
        <f t="shared" si="71"/>
        <v>#DIV/0!</v>
      </c>
    </row>
    <row r="155" spans="1:18" ht="15" x14ac:dyDescent="0.2">
      <c r="A155" s="744">
        <v>19</v>
      </c>
      <c r="B155" s="744" t="str">
        <f>'PI. MP. Avance'!B101</f>
        <v>MP105050605</v>
      </c>
      <c r="C155" s="747" t="str">
        <f>'PI. MP. Avance'!C101</f>
        <v>Empoderar al 100% de mujeres seleccionadas en la identificación, formulación y ejecución del Proyectos Productivos (MESA DE CONCERTACIÓN INDIGENA).</v>
      </c>
      <c r="D155" s="4" t="s">
        <v>63</v>
      </c>
      <c r="E155" s="21">
        <f>SUM(F155:Q155)</f>
        <v>0</v>
      </c>
      <c r="F155" s="188">
        <f>IF($O$5=2016,VLOOKUP($B155,MP,24,FALSE),IF($O$5=2017,VLOOKUP($B155,MP,37,FALSE),IF($O$5=2018,VLOOKUP($B155,MP,50,FALSE),IF($O$5=2019,VLOOKUP($B155,MP,63,FALSE)," "))))</f>
        <v>0</v>
      </c>
      <c r="G155" s="188">
        <f>IF($O$5=2016,VLOOKUP($B155,MP,25,FALSE),IF($O$5=2017,VLOOKUP($B155,MP,38,FALSE),IF($O$5=2018,VLOOKUP($B155,MP,51,FALSE),IF($O$5=2019,VLOOKUP($B155,MP,64,FALSE)," "))))</f>
        <v>0</v>
      </c>
      <c r="H155" s="188">
        <f>IF($O$5=2016,VLOOKUP($B155,MP,26,FALSE),IF($O$5=2017,VLOOKUP($B155,MP,39,FALSE),IF($O$5=2018,VLOOKUP($B155,MP,52,FALSE),IF($O$5=2019,VLOOKUP($B155,MP,65,FALSE)," "))))</f>
        <v>0</v>
      </c>
      <c r="I155" s="188">
        <f>IF($O$5=2016,VLOOKUP($B155,MP,27,FALSE),IF($O$5=2017,VLOOKUP($B155,MP,40,FALSE),IF($O$5=2018,VLOOKUP($B155,MP,53,FALSE),IF($O$5=2019,VLOOKUP($B155,MP,66,FALSE)," "))))</f>
        <v>0</v>
      </c>
      <c r="J155" s="188">
        <f>IF($O$5=2016,VLOOKUP($B155,MP,28,FALSE),IF($O$5=2017,VLOOKUP($B155,MP,41,FALSE),IF($O$5=2018,VLOOKUP($B155,MP,54,FALSE),IF($O$5=2019,VLOOKUP($B155,MP,67,FALSE)," "))))</f>
        <v>0</v>
      </c>
      <c r="K155" s="188">
        <f>IF($O$5=2016,VLOOKUP($B155,MP,29,FALSE),IF($O$5=2017,VLOOKUP($B155,MP,42,FALSE),IF($O$5=2018,VLOOKUP($B155,MP,55,FALSE),IF($O$5=2019,VLOOKUP($B155,MP,68,FALSE)," "))))</f>
        <v>0</v>
      </c>
      <c r="L155" s="188">
        <f>IF($O$5=2016,VLOOKUP($B155,MP,30,FALSE),IF($O$5=2017,VLOOKUP($B155,MP,43,FALSE),IF($O$5=2018,VLOOKUP($B155,MP,56,FALSE),IF($O$5=2019,VLOOKUP($B155,MP,69,FALSE)," "))))</f>
        <v>0</v>
      </c>
      <c r="M155" s="188">
        <f>IF($O$5=2016,VLOOKUP($B155,MP,31,FALSE),IF($O$5=2017,VLOOKUP($B155,MP,44,FALSE),IF($O$5=2018,VLOOKUP($B155,MP,57,FALSE),IF($O$5=2019,VLOOKUP($B155,MP,70,FALSE)," "))))</f>
        <v>0</v>
      </c>
      <c r="N155" s="188">
        <f>IF($O$5=2016,VLOOKUP($B155,MP,32,FALSE),IF($O$5=2017,VLOOKUP($B155,MP,45,FALSE),IF($O$5=2018,VLOOKUP($B155,MP,58,FALSE),IF($O$5=2019,VLOOKUP($B155,MP,71,FALSE)," "))))</f>
        <v>0</v>
      </c>
      <c r="O155" s="188">
        <f>IF($O$5=2016,VLOOKUP($B155,MP,33,FALSE),IF($O$5=2017,VLOOKUP($B155,MP,46,FALSE),IF($O$5=2018,VLOOKUP($B155,MP,59,FALSE),IF($O$5=2019,VLOOKUP($B155,MP,72,FALSE)," "))))</f>
        <v>0</v>
      </c>
      <c r="P155" s="188">
        <f>IF($O$5=2016,VLOOKUP($B155,MP,34,FALSE),IF($O$5=2017,VLOOKUP($B155,MP,47,FALSE),IF($O$5=2018,VLOOKUP($B155,MP,60,FALSE),IF($O$5=2019,VLOOKUP($B155,MP,73,FALSE)," "))))</f>
        <v>0</v>
      </c>
      <c r="Q155" s="188">
        <f>IF($O$5=2016,VLOOKUP($B155,MP,35,FALSE),IF($O$5=2017,VLOOKUP($B155,MP,48,FALSE),IF($O$5=2018,VLOOKUP($B155,MP,61,FALSE),IF($O$5=2019,VLOOKUP($B155,MP,74,FALSE)," "))))</f>
        <v>0</v>
      </c>
      <c r="R155" s="22"/>
    </row>
    <row r="156" spans="1:18" ht="15" x14ac:dyDescent="0.2">
      <c r="A156" s="745"/>
      <c r="B156" s="745"/>
      <c r="C156" s="748"/>
      <c r="D156" s="8" t="s">
        <v>64</v>
      </c>
      <c r="E156" s="451">
        <f>SUM(F156:Q156)</f>
        <v>0</v>
      </c>
      <c r="F156" s="499">
        <v>0</v>
      </c>
      <c r="G156" s="499"/>
      <c r="H156" s="499"/>
      <c r="I156" s="499"/>
      <c r="J156" s="499"/>
      <c r="K156" s="499"/>
      <c r="L156" s="499"/>
      <c r="M156" s="499"/>
      <c r="N156" s="499"/>
      <c r="O156" s="499"/>
      <c r="P156" s="499"/>
      <c r="Q156" s="499"/>
      <c r="R156" s="500"/>
    </row>
    <row r="157" spans="1:18" ht="15" x14ac:dyDescent="0.2">
      <c r="A157" s="745"/>
      <c r="B157" s="745"/>
      <c r="C157" s="748"/>
      <c r="D157" s="5" t="s">
        <v>65</v>
      </c>
      <c r="E157" s="452" t="e">
        <f t="shared" ref="E157:R157" si="72">E156*100/E155</f>
        <v>#DIV/0!</v>
      </c>
      <c r="F157" s="452" t="e">
        <f t="shared" si="72"/>
        <v>#DIV/0!</v>
      </c>
      <c r="G157" s="452" t="e">
        <f t="shared" si="72"/>
        <v>#DIV/0!</v>
      </c>
      <c r="H157" s="452" t="e">
        <f t="shared" si="72"/>
        <v>#DIV/0!</v>
      </c>
      <c r="I157" s="452" t="e">
        <f t="shared" si="72"/>
        <v>#DIV/0!</v>
      </c>
      <c r="J157" s="452" t="e">
        <f t="shared" si="72"/>
        <v>#DIV/0!</v>
      </c>
      <c r="K157" s="452" t="e">
        <f t="shared" si="72"/>
        <v>#DIV/0!</v>
      </c>
      <c r="L157" s="452" t="e">
        <f t="shared" si="72"/>
        <v>#DIV/0!</v>
      </c>
      <c r="M157" s="452" t="e">
        <f t="shared" si="72"/>
        <v>#DIV/0!</v>
      </c>
      <c r="N157" s="452" t="e">
        <f t="shared" si="72"/>
        <v>#DIV/0!</v>
      </c>
      <c r="O157" s="452" t="e">
        <f t="shared" si="72"/>
        <v>#DIV/0!</v>
      </c>
      <c r="P157" s="452" t="e">
        <f t="shared" si="72"/>
        <v>#DIV/0!</v>
      </c>
      <c r="Q157" s="452" t="e">
        <f t="shared" si="72"/>
        <v>#DIV/0!</v>
      </c>
      <c r="R157" s="453" t="e">
        <f t="shared" si="72"/>
        <v>#DIV/0!</v>
      </c>
    </row>
    <row r="158" spans="1:18" ht="15" x14ac:dyDescent="0.2">
      <c r="A158" s="745"/>
      <c r="B158" s="745"/>
      <c r="C158" s="748"/>
      <c r="D158" s="8" t="s">
        <v>66</v>
      </c>
      <c r="E158" s="451">
        <f>SUM(F158:Q158)</f>
        <v>0</v>
      </c>
      <c r="F158" s="499">
        <v>0</v>
      </c>
      <c r="G158" s="499"/>
      <c r="H158" s="499"/>
      <c r="I158" s="499"/>
      <c r="J158" s="499"/>
      <c r="K158" s="499"/>
      <c r="L158" s="499"/>
      <c r="M158" s="499"/>
      <c r="N158" s="499"/>
      <c r="O158" s="499"/>
      <c r="P158" s="499"/>
      <c r="Q158" s="499"/>
      <c r="R158" s="500"/>
    </row>
    <row r="159" spans="1:18" ht="15" x14ac:dyDescent="0.2">
      <c r="A159" s="745"/>
      <c r="B159" s="745"/>
      <c r="C159" s="748"/>
      <c r="D159" s="5" t="s">
        <v>67</v>
      </c>
      <c r="E159" s="452" t="e">
        <f t="shared" ref="E159:R159" si="73">E158*100/E155</f>
        <v>#DIV/0!</v>
      </c>
      <c r="F159" s="452" t="e">
        <f t="shared" si="73"/>
        <v>#DIV/0!</v>
      </c>
      <c r="G159" s="452" t="e">
        <f t="shared" si="73"/>
        <v>#DIV/0!</v>
      </c>
      <c r="H159" s="452" t="e">
        <f t="shared" si="73"/>
        <v>#DIV/0!</v>
      </c>
      <c r="I159" s="452" t="e">
        <f t="shared" si="73"/>
        <v>#DIV/0!</v>
      </c>
      <c r="J159" s="452" t="e">
        <f t="shared" si="73"/>
        <v>#DIV/0!</v>
      </c>
      <c r="K159" s="452" t="e">
        <f t="shared" si="73"/>
        <v>#DIV/0!</v>
      </c>
      <c r="L159" s="452" t="e">
        <f t="shared" si="73"/>
        <v>#DIV/0!</v>
      </c>
      <c r="M159" s="452" t="e">
        <f t="shared" si="73"/>
        <v>#DIV/0!</v>
      </c>
      <c r="N159" s="452" t="e">
        <f t="shared" si="73"/>
        <v>#DIV/0!</v>
      </c>
      <c r="O159" s="452" t="e">
        <f t="shared" si="73"/>
        <v>#DIV/0!</v>
      </c>
      <c r="P159" s="452" t="e">
        <f t="shared" si="73"/>
        <v>#DIV/0!</v>
      </c>
      <c r="Q159" s="452" t="e">
        <f t="shared" si="73"/>
        <v>#DIV/0!</v>
      </c>
      <c r="R159" s="453" t="e">
        <f t="shared" si="73"/>
        <v>#DIV/0!</v>
      </c>
    </row>
    <row r="160" spans="1:18" ht="15" x14ac:dyDescent="0.2">
      <c r="A160" s="745"/>
      <c r="B160" s="745"/>
      <c r="C160" s="748"/>
      <c r="D160" s="7" t="s">
        <v>68</v>
      </c>
      <c r="E160" s="451">
        <f>SUM(F160:Q160)</f>
        <v>0</v>
      </c>
      <c r="F160" s="499">
        <v>0</v>
      </c>
      <c r="G160" s="499"/>
      <c r="H160" s="499"/>
      <c r="I160" s="499"/>
      <c r="J160" s="499"/>
      <c r="K160" s="499"/>
      <c r="L160" s="499"/>
      <c r="M160" s="499"/>
      <c r="N160" s="499"/>
      <c r="O160" s="499"/>
      <c r="P160" s="499"/>
      <c r="Q160" s="499"/>
      <c r="R160" s="500"/>
    </row>
    <row r="161" spans="1:18" ht="15" x14ac:dyDescent="0.2">
      <c r="A161" s="745"/>
      <c r="B161" s="745"/>
      <c r="C161" s="748"/>
      <c r="D161" s="5" t="s">
        <v>69</v>
      </c>
      <c r="E161" s="452" t="e">
        <f t="shared" ref="E161:R161" si="74">E160*100/E158</f>
        <v>#DIV/0!</v>
      </c>
      <c r="F161" s="452" t="e">
        <f t="shared" si="74"/>
        <v>#DIV/0!</v>
      </c>
      <c r="G161" s="452" t="e">
        <f t="shared" si="74"/>
        <v>#DIV/0!</v>
      </c>
      <c r="H161" s="452" t="e">
        <f t="shared" si="74"/>
        <v>#DIV/0!</v>
      </c>
      <c r="I161" s="452" t="e">
        <f t="shared" si="74"/>
        <v>#DIV/0!</v>
      </c>
      <c r="J161" s="452" t="e">
        <f t="shared" si="74"/>
        <v>#DIV/0!</v>
      </c>
      <c r="K161" s="452" t="e">
        <f t="shared" si="74"/>
        <v>#DIV/0!</v>
      </c>
      <c r="L161" s="452" t="e">
        <f t="shared" si="74"/>
        <v>#DIV/0!</v>
      </c>
      <c r="M161" s="452" t="e">
        <f t="shared" si="74"/>
        <v>#DIV/0!</v>
      </c>
      <c r="N161" s="452" t="e">
        <f t="shared" si="74"/>
        <v>#DIV/0!</v>
      </c>
      <c r="O161" s="452" t="e">
        <f t="shared" si="74"/>
        <v>#DIV/0!</v>
      </c>
      <c r="P161" s="452" t="e">
        <f t="shared" si="74"/>
        <v>#DIV/0!</v>
      </c>
      <c r="Q161" s="452" t="e">
        <f t="shared" si="74"/>
        <v>#DIV/0!</v>
      </c>
      <c r="R161" s="453" t="e">
        <f t="shared" si="74"/>
        <v>#DIV/0!</v>
      </c>
    </row>
    <row r="162" spans="1:18" ht="15.75" thickBot="1" x14ac:dyDescent="0.25">
      <c r="A162" s="746"/>
      <c r="B162" s="746"/>
      <c r="C162" s="749"/>
      <c r="D162" s="6" t="s">
        <v>70</v>
      </c>
      <c r="E162" s="454" t="e">
        <f t="shared" ref="E162:R162" si="75">E160*100/E155</f>
        <v>#DIV/0!</v>
      </c>
      <c r="F162" s="454" t="e">
        <f t="shared" si="75"/>
        <v>#DIV/0!</v>
      </c>
      <c r="G162" s="454" t="e">
        <f t="shared" si="75"/>
        <v>#DIV/0!</v>
      </c>
      <c r="H162" s="454" t="e">
        <f t="shared" si="75"/>
        <v>#DIV/0!</v>
      </c>
      <c r="I162" s="454" t="e">
        <f t="shared" si="75"/>
        <v>#DIV/0!</v>
      </c>
      <c r="J162" s="454" t="e">
        <f t="shared" si="75"/>
        <v>#DIV/0!</v>
      </c>
      <c r="K162" s="454" t="e">
        <f t="shared" si="75"/>
        <v>#DIV/0!</v>
      </c>
      <c r="L162" s="454" t="e">
        <f t="shared" si="75"/>
        <v>#DIV/0!</v>
      </c>
      <c r="M162" s="454" t="e">
        <f t="shared" si="75"/>
        <v>#DIV/0!</v>
      </c>
      <c r="N162" s="454" t="e">
        <f t="shared" si="75"/>
        <v>#DIV/0!</v>
      </c>
      <c r="O162" s="454" t="e">
        <f t="shared" si="75"/>
        <v>#DIV/0!</v>
      </c>
      <c r="P162" s="454" t="e">
        <f t="shared" si="75"/>
        <v>#DIV/0!</v>
      </c>
      <c r="Q162" s="454" t="e">
        <f t="shared" si="75"/>
        <v>#DIV/0!</v>
      </c>
      <c r="R162" s="455" t="e">
        <f t="shared" si="75"/>
        <v>#DIV/0!</v>
      </c>
    </row>
    <row r="163" spans="1:18" ht="15" x14ac:dyDescent="0.2">
      <c r="A163" s="744">
        <v>20</v>
      </c>
      <c r="B163" s="744" t="str">
        <f>'PI. MP. Avance'!B106</f>
        <v>MP105050606</v>
      </c>
      <c r="C163" s="747" t="str">
        <f>'PI. MP. Avance'!C106</f>
        <v>Socializar la Política Pública de Mujer al 100% de los municipios del Valle del Cauca (MESA CONCERTACION INDIGENA).</v>
      </c>
      <c r="D163" s="4" t="s">
        <v>63</v>
      </c>
      <c r="E163" s="21">
        <f>SUM(F163:Q163)</f>
        <v>0</v>
      </c>
      <c r="F163" s="188">
        <f>IF($O$5=2016,VLOOKUP($B163,MP,24,FALSE),IF($O$5=2017,VLOOKUP($B163,MP,37,FALSE),IF($O$5=2018,VLOOKUP($B163,MP,50,FALSE),IF($O$5=2019,VLOOKUP($B163,MP,63,FALSE)," "))))</f>
        <v>0</v>
      </c>
      <c r="G163" s="188">
        <f>IF($O$5=2016,VLOOKUP($B163,MP,25,FALSE),IF($O$5=2017,VLOOKUP($B163,MP,38,FALSE),IF($O$5=2018,VLOOKUP($B163,MP,51,FALSE),IF($O$5=2019,VLOOKUP($B163,MP,64,FALSE)," "))))</f>
        <v>0</v>
      </c>
      <c r="H163" s="188">
        <f>IF($O$5=2016,VLOOKUP($B163,MP,26,FALSE),IF($O$5=2017,VLOOKUP($B163,MP,39,FALSE),IF($O$5=2018,VLOOKUP($B163,MP,52,FALSE),IF($O$5=2019,VLOOKUP($B163,MP,65,FALSE)," "))))</f>
        <v>0</v>
      </c>
      <c r="I163" s="188">
        <f>IF($O$5=2016,VLOOKUP($B163,MP,27,FALSE),IF($O$5=2017,VLOOKUP($B163,MP,40,FALSE),IF($O$5=2018,VLOOKUP($B163,MP,53,FALSE),IF($O$5=2019,VLOOKUP($B163,MP,66,FALSE)," "))))</f>
        <v>0</v>
      </c>
      <c r="J163" s="188">
        <f>IF($O$5=2016,VLOOKUP($B163,MP,28,FALSE),IF($O$5=2017,VLOOKUP($B163,MP,41,FALSE),IF($O$5=2018,VLOOKUP($B163,MP,54,FALSE),IF($O$5=2019,VLOOKUP($B163,MP,67,FALSE)," "))))</f>
        <v>0</v>
      </c>
      <c r="K163" s="188">
        <f>IF($O$5=2016,VLOOKUP($B163,MP,29,FALSE),IF($O$5=2017,VLOOKUP($B163,MP,42,FALSE),IF($O$5=2018,VLOOKUP($B163,MP,55,FALSE),IF($O$5=2019,VLOOKUP($B163,MP,68,FALSE)," "))))</f>
        <v>0</v>
      </c>
      <c r="L163" s="188">
        <f>IF($O$5=2016,VLOOKUP($B163,MP,30,FALSE),IF($O$5=2017,VLOOKUP($B163,MP,43,FALSE),IF($O$5=2018,VLOOKUP($B163,MP,56,FALSE),IF($O$5=2019,VLOOKUP($B163,MP,69,FALSE)," "))))</f>
        <v>0</v>
      </c>
      <c r="M163" s="188">
        <f>IF($O$5=2016,VLOOKUP($B163,MP,31,FALSE),IF($O$5=2017,VLOOKUP($B163,MP,44,FALSE),IF($O$5=2018,VLOOKUP($B163,MP,57,FALSE),IF($O$5=2019,VLOOKUP($B163,MP,70,FALSE)," "))))</f>
        <v>0</v>
      </c>
      <c r="N163" s="188">
        <f>IF($O$5=2016,VLOOKUP($B163,MP,32,FALSE),IF($O$5=2017,VLOOKUP($B163,MP,45,FALSE),IF($O$5=2018,VLOOKUP($B163,MP,58,FALSE),IF($O$5=2019,VLOOKUP($B163,MP,71,FALSE)," "))))</f>
        <v>0</v>
      </c>
      <c r="O163" s="188">
        <f>IF($O$5=2016,VLOOKUP($B163,MP,33,FALSE),IF($O$5=2017,VLOOKUP($B163,MP,46,FALSE),IF($O$5=2018,VLOOKUP($B163,MP,59,FALSE),IF($O$5=2019,VLOOKUP($B163,MP,72,FALSE)," "))))</f>
        <v>0</v>
      </c>
      <c r="P163" s="188">
        <f>IF($O$5=2016,VLOOKUP($B163,MP,34,FALSE),IF($O$5=2017,VLOOKUP($B163,MP,47,FALSE),IF($O$5=2018,VLOOKUP($B163,MP,60,FALSE),IF($O$5=2019,VLOOKUP($B163,MP,73,FALSE)," "))))</f>
        <v>0</v>
      </c>
      <c r="Q163" s="188">
        <f>IF($O$5=2016,VLOOKUP($B163,MP,35,FALSE),IF($O$5=2017,VLOOKUP($B163,MP,48,FALSE),IF($O$5=2018,VLOOKUP($B163,MP,61,FALSE),IF($O$5=2019,VLOOKUP($B163,MP,74,FALSE)," "))))</f>
        <v>0</v>
      </c>
      <c r="R163" s="22"/>
    </row>
    <row r="164" spans="1:18" ht="15" x14ac:dyDescent="0.2">
      <c r="A164" s="745"/>
      <c r="B164" s="745"/>
      <c r="C164" s="748"/>
      <c r="D164" s="8" t="s">
        <v>64</v>
      </c>
      <c r="E164" s="451">
        <f>SUM(F164:Q164)</f>
        <v>0</v>
      </c>
      <c r="F164" s="499">
        <v>0</v>
      </c>
      <c r="G164" s="499"/>
      <c r="H164" s="499"/>
      <c r="I164" s="499"/>
      <c r="J164" s="499"/>
      <c r="K164" s="499"/>
      <c r="L164" s="499"/>
      <c r="M164" s="499"/>
      <c r="N164" s="499"/>
      <c r="O164" s="499"/>
      <c r="P164" s="499"/>
      <c r="Q164" s="499"/>
      <c r="R164" s="500"/>
    </row>
    <row r="165" spans="1:18" ht="15" x14ac:dyDescent="0.2">
      <c r="A165" s="745"/>
      <c r="B165" s="745"/>
      <c r="C165" s="748"/>
      <c r="D165" s="5" t="s">
        <v>65</v>
      </c>
      <c r="E165" s="452" t="e">
        <f t="shared" ref="E165:R165" si="76">E164*100/E163</f>
        <v>#DIV/0!</v>
      </c>
      <c r="F165" s="452" t="e">
        <f t="shared" si="76"/>
        <v>#DIV/0!</v>
      </c>
      <c r="G165" s="452" t="e">
        <f t="shared" si="76"/>
        <v>#DIV/0!</v>
      </c>
      <c r="H165" s="452" t="e">
        <f t="shared" si="76"/>
        <v>#DIV/0!</v>
      </c>
      <c r="I165" s="452" t="e">
        <f t="shared" si="76"/>
        <v>#DIV/0!</v>
      </c>
      <c r="J165" s="452" t="e">
        <f t="shared" si="76"/>
        <v>#DIV/0!</v>
      </c>
      <c r="K165" s="452" t="e">
        <f t="shared" si="76"/>
        <v>#DIV/0!</v>
      </c>
      <c r="L165" s="452" t="e">
        <f t="shared" si="76"/>
        <v>#DIV/0!</v>
      </c>
      <c r="M165" s="452" t="e">
        <f t="shared" si="76"/>
        <v>#DIV/0!</v>
      </c>
      <c r="N165" s="452" t="e">
        <f t="shared" si="76"/>
        <v>#DIV/0!</v>
      </c>
      <c r="O165" s="452" t="e">
        <f t="shared" si="76"/>
        <v>#DIV/0!</v>
      </c>
      <c r="P165" s="452" t="e">
        <f t="shared" si="76"/>
        <v>#DIV/0!</v>
      </c>
      <c r="Q165" s="452" t="e">
        <f t="shared" si="76"/>
        <v>#DIV/0!</v>
      </c>
      <c r="R165" s="453" t="e">
        <f t="shared" si="76"/>
        <v>#DIV/0!</v>
      </c>
    </row>
    <row r="166" spans="1:18" ht="15" x14ac:dyDescent="0.2">
      <c r="A166" s="745"/>
      <c r="B166" s="745"/>
      <c r="C166" s="748"/>
      <c r="D166" s="8" t="s">
        <v>66</v>
      </c>
      <c r="E166" s="451">
        <f>SUM(F166:Q166)</f>
        <v>0</v>
      </c>
      <c r="F166" s="499">
        <v>0</v>
      </c>
      <c r="G166" s="499"/>
      <c r="H166" s="499"/>
      <c r="I166" s="499"/>
      <c r="J166" s="499"/>
      <c r="K166" s="499"/>
      <c r="L166" s="499"/>
      <c r="M166" s="499"/>
      <c r="N166" s="499"/>
      <c r="O166" s="499"/>
      <c r="P166" s="499"/>
      <c r="Q166" s="499"/>
      <c r="R166" s="500"/>
    </row>
    <row r="167" spans="1:18" ht="15" x14ac:dyDescent="0.2">
      <c r="A167" s="745"/>
      <c r="B167" s="745"/>
      <c r="C167" s="748"/>
      <c r="D167" s="5" t="s">
        <v>67</v>
      </c>
      <c r="E167" s="452" t="e">
        <f t="shared" ref="E167:R167" si="77">E166*100/E163</f>
        <v>#DIV/0!</v>
      </c>
      <c r="F167" s="452" t="e">
        <f t="shared" si="77"/>
        <v>#DIV/0!</v>
      </c>
      <c r="G167" s="452" t="e">
        <f t="shared" si="77"/>
        <v>#DIV/0!</v>
      </c>
      <c r="H167" s="452" t="e">
        <f t="shared" si="77"/>
        <v>#DIV/0!</v>
      </c>
      <c r="I167" s="452" t="e">
        <f t="shared" si="77"/>
        <v>#DIV/0!</v>
      </c>
      <c r="J167" s="452" t="e">
        <f t="shared" si="77"/>
        <v>#DIV/0!</v>
      </c>
      <c r="K167" s="452" t="e">
        <f t="shared" si="77"/>
        <v>#DIV/0!</v>
      </c>
      <c r="L167" s="452" t="e">
        <f t="shared" si="77"/>
        <v>#DIV/0!</v>
      </c>
      <c r="M167" s="452" t="e">
        <f t="shared" si="77"/>
        <v>#DIV/0!</v>
      </c>
      <c r="N167" s="452" t="e">
        <f t="shared" si="77"/>
        <v>#DIV/0!</v>
      </c>
      <c r="O167" s="452" t="e">
        <f t="shared" si="77"/>
        <v>#DIV/0!</v>
      </c>
      <c r="P167" s="452" t="e">
        <f t="shared" si="77"/>
        <v>#DIV/0!</v>
      </c>
      <c r="Q167" s="452" t="e">
        <f t="shared" si="77"/>
        <v>#DIV/0!</v>
      </c>
      <c r="R167" s="453" t="e">
        <f t="shared" si="77"/>
        <v>#DIV/0!</v>
      </c>
    </row>
    <row r="168" spans="1:18" ht="15" x14ac:dyDescent="0.2">
      <c r="A168" s="745"/>
      <c r="B168" s="745"/>
      <c r="C168" s="748"/>
      <c r="D168" s="7" t="s">
        <v>68</v>
      </c>
      <c r="E168" s="451">
        <f>SUM(F168:Q168)</f>
        <v>0</v>
      </c>
      <c r="F168" s="499">
        <v>0</v>
      </c>
      <c r="G168" s="499"/>
      <c r="H168" s="499"/>
      <c r="I168" s="499"/>
      <c r="J168" s="499"/>
      <c r="K168" s="499"/>
      <c r="L168" s="499"/>
      <c r="M168" s="499"/>
      <c r="N168" s="499"/>
      <c r="O168" s="499"/>
      <c r="P168" s="499"/>
      <c r="Q168" s="499"/>
      <c r="R168" s="500"/>
    </row>
    <row r="169" spans="1:18" ht="15" x14ac:dyDescent="0.2">
      <c r="A169" s="745"/>
      <c r="B169" s="745"/>
      <c r="C169" s="748"/>
      <c r="D169" s="5" t="s">
        <v>69</v>
      </c>
      <c r="E169" s="452" t="e">
        <f t="shared" ref="E169:R169" si="78">E168*100/E166</f>
        <v>#DIV/0!</v>
      </c>
      <c r="F169" s="452" t="e">
        <f t="shared" si="78"/>
        <v>#DIV/0!</v>
      </c>
      <c r="G169" s="452" t="e">
        <f t="shared" si="78"/>
        <v>#DIV/0!</v>
      </c>
      <c r="H169" s="452" t="e">
        <f t="shared" si="78"/>
        <v>#DIV/0!</v>
      </c>
      <c r="I169" s="452" t="e">
        <f t="shared" si="78"/>
        <v>#DIV/0!</v>
      </c>
      <c r="J169" s="452" t="e">
        <f t="shared" si="78"/>
        <v>#DIV/0!</v>
      </c>
      <c r="K169" s="452" t="e">
        <f t="shared" si="78"/>
        <v>#DIV/0!</v>
      </c>
      <c r="L169" s="452" t="e">
        <f t="shared" si="78"/>
        <v>#DIV/0!</v>
      </c>
      <c r="M169" s="452" t="e">
        <f t="shared" si="78"/>
        <v>#DIV/0!</v>
      </c>
      <c r="N169" s="452" t="e">
        <f t="shared" si="78"/>
        <v>#DIV/0!</v>
      </c>
      <c r="O169" s="452" t="e">
        <f t="shared" si="78"/>
        <v>#DIV/0!</v>
      </c>
      <c r="P169" s="452" t="e">
        <f t="shared" si="78"/>
        <v>#DIV/0!</v>
      </c>
      <c r="Q169" s="452" t="e">
        <f t="shared" si="78"/>
        <v>#DIV/0!</v>
      </c>
      <c r="R169" s="453" t="e">
        <f t="shared" si="78"/>
        <v>#DIV/0!</v>
      </c>
    </row>
    <row r="170" spans="1:18" ht="15.75" thickBot="1" x14ac:dyDescent="0.25">
      <c r="A170" s="746"/>
      <c r="B170" s="746"/>
      <c r="C170" s="749"/>
      <c r="D170" s="6" t="s">
        <v>70</v>
      </c>
      <c r="E170" s="454" t="e">
        <f t="shared" ref="E170:R170" si="79">E168*100/E163</f>
        <v>#DIV/0!</v>
      </c>
      <c r="F170" s="454" t="e">
        <f t="shared" si="79"/>
        <v>#DIV/0!</v>
      </c>
      <c r="G170" s="454" t="e">
        <f t="shared" si="79"/>
        <v>#DIV/0!</v>
      </c>
      <c r="H170" s="454" t="e">
        <f t="shared" si="79"/>
        <v>#DIV/0!</v>
      </c>
      <c r="I170" s="454" t="e">
        <f t="shared" si="79"/>
        <v>#DIV/0!</v>
      </c>
      <c r="J170" s="454" t="e">
        <f t="shared" si="79"/>
        <v>#DIV/0!</v>
      </c>
      <c r="K170" s="454" t="e">
        <f t="shared" si="79"/>
        <v>#DIV/0!</v>
      </c>
      <c r="L170" s="454" t="e">
        <f t="shared" si="79"/>
        <v>#DIV/0!</v>
      </c>
      <c r="M170" s="454" t="e">
        <f t="shared" si="79"/>
        <v>#DIV/0!</v>
      </c>
      <c r="N170" s="454" t="e">
        <f t="shared" si="79"/>
        <v>#DIV/0!</v>
      </c>
      <c r="O170" s="454" t="e">
        <f t="shared" si="79"/>
        <v>#DIV/0!</v>
      </c>
      <c r="P170" s="454" t="e">
        <f t="shared" si="79"/>
        <v>#DIV/0!</v>
      </c>
      <c r="Q170" s="454" t="e">
        <f t="shared" si="79"/>
        <v>#DIV/0!</v>
      </c>
      <c r="R170" s="455" t="e">
        <f t="shared" si="79"/>
        <v>#DIV/0!</v>
      </c>
    </row>
    <row r="171" spans="1:18" ht="15" x14ac:dyDescent="0.2">
      <c r="A171" s="744">
        <v>21</v>
      </c>
      <c r="B171" s="744" t="str">
        <f>'PI. MP. Avance'!B111</f>
        <v>MP105050607</v>
      </c>
      <c r="C171" s="747" t="str">
        <f>'PI. MP. Avance'!C111</f>
        <v>Conformar Red de mujeres indígenas para ser protagonistas de paz.</v>
      </c>
      <c r="D171" s="4" t="s">
        <v>63</v>
      </c>
      <c r="E171" s="21">
        <f>SUM(F171:Q171)</f>
        <v>0</v>
      </c>
      <c r="F171" s="188">
        <f>IF($O$5=2016,VLOOKUP($B171,MP,24,FALSE),IF($O$5=2017,VLOOKUP($B171,MP,37,FALSE),IF($O$5=2018,VLOOKUP($B171,MP,50,FALSE),IF($O$5=2019,VLOOKUP($B171,MP,63,FALSE)," "))))</f>
        <v>0</v>
      </c>
      <c r="G171" s="188">
        <f>IF($O$5=2016,VLOOKUP($B171,MP,25,FALSE),IF($O$5=2017,VLOOKUP($B171,MP,38,FALSE),IF($O$5=2018,VLOOKUP($B171,MP,51,FALSE),IF($O$5=2019,VLOOKUP($B171,MP,64,FALSE)," "))))</f>
        <v>0</v>
      </c>
      <c r="H171" s="188">
        <f>IF($O$5=2016,VLOOKUP($B171,MP,26,FALSE),IF($O$5=2017,VLOOKUP($B171,MP,39,FALSE),IF($O$5=2018,VLOOKUP($B171,MP,52,FALSE),IF($O$5=2019,VLOOKUP($B171,MP,65,FALSE)," "))))</f>
        <v>0</v>
      </c>
      <c r="I171" s="188">
        <f>IF($O$5=2016,VLOOKUP($B171,MP,27,FALSE),IF($O$5=2017,VLOOKUP($B171,MP,40,FALSE),IF($O$5=2018,VLOOKUP($B171,MP,53,FALSE),IF($O$5=2019,VLOOKUP($B171,MP,66,FALSE)," "))))</f>
        <v>0</v>
      </c>
      <c r="J171" s="188">
        <f>IF($O$5=2016,VLOOKUP($B171,MP,28,FALSE),IF($O$5=2017,VLOOKUP($B171,MP,41,FALSE),IF($O$5=2018,VLOOKUP($B171,MP,54,FALSE),IF($O$5=2019,VLOOKUP($B171,MP,67,FALSE)," "))))</f>
        <v>0</v>
      </c>
      <c r="K171" s="188">
        <f>IF($O$5=2016,VLOOKUP($B171,MP,29,FALSE),IF($O$5=2017,VLOOKUP($B171,MP,42,FALSE),IF($O$5=2018,VLOOKUP($B171,MP,55,FALSE),IF($O$5=2019,VLOOKUP($B171,MP,68,FALSE)," "))))</f>
        <v>0</v>
      </c>
      <c r="L171" s="188">
        <f>IF($O$5=2016,VLOOKUP($B171,MP,30,FALSE),IF($O$5=2017,VLOOKUP($B171,MP,43,FALSE),IF($O$5=2018,VLOOKUP($B171,MP,56,FALSE),IF($O$5=2019,VLOOKUP($B171,MP,69,FALSE)," "))))</f>
        <v>0</v>
      </c>
      <c r="M171" s="188">
        <f>IF($O$5=2016,VLOOKUP($B171,MP,31,FALSE),IF($O$5=2017,VLOOKUP($B171,MP,44,FALSE),IF($O$5=2018,VLOOKUP($B171,MP,57,FALSE),IF($O$5=2019,VLOOKUP($B171,MP,70,FALSE)," "))))</f>
        <v>0</v>
      </c>
      <c r="N171" s="188">
        <f>IF($O$5=2016,VLOOKUP($B171,MP,32,FALSE),IF($O$5=2017,VLOOKUP($B171,MP,45,FALSE),IF($O$5=2018,VLOOKUP($B171,MP,58,FALSE),IF($O$5=2019,VLOOKUP($B171,MP,71,FALSE)," "))))</f>
        <v>0</v>
      </c>
      <c r="O171" s="188">
        <f>IF($O$5=2016,VLOOKUP($B171,MP,33,FALSE),IF($O$5=2017,VLOOKUP($B171,MP,46,FALSE),IF($O$5=2018,VLOOKUP($B171,MP,59,FALSE),IF($O$5=2019,VLOOKUP($B171,MP,72,FALSE)," "))))</f>
        <v>0</v>
      </c>
      <c r="P171" s="188">
        <f>IF($O$5=2016,VLOOKUP($B171,MP,34,FALSE),IF($O$5=2017,VLOOKUP($B171,MP,47,FALSE),IF($O$5=2018,VLOOKUP($B171,MP,60,FALSE),IF($O$5=2019,VLOOKUP($B171,MP,73,FALSE)," "))))</f>
        <v>0</v>
      </c>
      <c r="Q171" s="188">
        <f>IF($O$5=2016,VLOOKUP($B171,MP,35,FALSE),IF($O$5=2017,VLOOKUP($B171,MP,48,FALSE),IF($O$5=2018,VLOOKUP($B171,MP,61,FALSE),IF($O$5=2019,VLOOKUP($B171,MP,74,FALSE)," "))))</f>
        <v>0</v>
      </c>
      <c r="R171" s="22"/>
    </row>
    <row r="172" spans="1:18" ht="15" x14ac:dyDescent="0.2">
      <c r="A172" s="745"/>
      <c r="B172" s="745"/>
      <c r="C172" s="748"/>
      <c r="D172" s="8" t="s">
        <v>64</v>
      </c>
      <c r="E172" s="451">
        <f>SUM(F172:Q172)</f>
        <v>0</v>
      </c>
      <c r="F172" s="499">
        <v>0</v>
      </c>
      <c r="G172" s="499"/>
      <c r="H172" s="499"/>
      <c r="I172" s="499"/>
      <c r="J172" s="499"/>
      <c r="K172" s="499"/>
      <c r="L172" s="499"/>
      <c r="M172" s="499"/>
      <c r="N172" s="499"/>
      <c r="O172" s="499"/>
      <c r="P172" s="499"/>
      <c r="Q172" s="499"/>
      <c r="R172" s="500"/>
    </row>
    <row r="173" spans="1:18" ht="15" x14ac:dyDescent="0.2">
      <c r="A173" s="745"/>
      <c r="B173" s="745"/>
      <c r="C173" s="748"/>
      <c r="D173" s="5" t="s">
        <v>65</v>
      </c>
      <c r="E173" s="452" t="e">
        <f t="shared" ref="E173:R173" si="80">E172*100/E171</f>
        <v>#DIV/0!</v>
      </c>
      <c r="F173" s="452" t="e">
        <f t="shared" si="80"/>
        <v>#DIV/0!</v>
      </c>
      <c r="G173" s="452" t="e">
        <f t="shared" si="80"/>
        <v>#DIV/0!</v>
      </c>
      <c r="H173" s="452" t="e">
        <f t="shared" si="80"/>
        <v>#DIV/0!</v>
      </c>
      <c r="I173" s="452" t="e">
        <f t="shared" si="80"/>
        <v>#DIV/0!</v>
      </c>
      <c r="J173" s="452" t="e">
        <f t="shared" si="80"/>
        <v>#DIV/0!</v>
      </c>
      <c r="K173" s="452" t="e">
        <f t="shared" si="80"/>
        <v>#DIV/0!</v>
      </c>
      <c r="L173" s="452" t="e">
        <f t="shared" si="80"/>
        <v>#DIV/0!</v>
      </c>
      <c r="M173" s="452" t="e">
        <f t="shared" si="80"/>
        <v>#DIV/0!</v>
      </c>
      <c r="N173" s="452" t="e">
        <f t="shared" si="80"/>
        <v>#DIV/0!</v>
      </c>
      <c r="O173" s="452" t="e">
        <f t="shared" si="80"/>
        <v>#DIV/0!</v>
      </c>
      <c r="P173" s="452" t="e">
        <f t="shared" si="80"/>
        <v>#DIV/0!</v>
      </c>
      <c r="Q173" s="452" t="e">
        <f t="shared" si="80"/>
        <v>#DIV/0!</v>
      </c>
      <c r="R173" s="453" t="e">
        <f t="shared" si="80"/>
        <v>#DIV/0!</v>
      </c>
    </row>
    <row r="174" spans="1:18" ht="15" x14ac:dyDescent="0.2">
      <c r="A174" s="745"/>
      <c r="B174" s="745"/>
      <c r="C174" s="748"/>
      <c r="D174" s="8" t="s">
        <v>66</v>
      </c>
      <c r="E174" s="451">
        <f>SUM(F174:Q174)</f>
        <v>0</v>
      </c>
      <c r="F174" s="499">
        <v>0</v>
      </c>
      <c r="G174" s="499"/>
      <c r="H174" s="499"/>
      <c r="I174" s="499"/>
      <c r="J174" s="499"/>
      <c r="K174" s="499"/>
      <c r="L174" s="499"/>
      <c r="M174" s="499"/>
      <c r="N174" s="499"/>
      <c r="O174" s="499"/>
      <c r="P174" s="499"/>
      <c r="Q174" s="499"/>
      <c r="R174" s="500"/>
    </row>
    <row r="175" spans="1:18" ht="15" x14ac:dyDescent="0.2">
      <c r="A175" s="745"/>
      <c r="B175" s="745"/>
      <c r="C175" s="748"/>
      <c r="D175" s="5" t="s">
        <v>67</v>
      </c>
      <c r="E175" s="452" t="e">
        <f t="shared" ref="E175:R175" si="81">E174*100/E171</f>
        <v>#DIV/0!</v>
      </c>
      <c r="F175" s="452" t="e">
        <f t="shared" si="81"/>
        <v>#DIV/0!</v>
      </c>
      <c r="G175" s="452" t="e">
        <f t="shared" si="81"/>
        <v>#DIV/0!</v>
      </c>
      <c r="H175" s="452" t="e">
        <f t="shared" si="81"/>
        <v>#DIV/0!</v>
      </c>
      <c r="I175" s="452" t="e">
        <f t="shared" si="81"/>
        <v>#DIV/0!</v>
      </c>
      <c r="J175" s="452" t="e">
        <f t="shared" si="81"/>
        <v>#DIV/0!</v>
      </c>
      <c r="K175" s="452" t="e">
        <f t="shared" si="81"/>
        <v>#DIV/0!</v>
      </c>
      <c r="L175" s="452" t="e">
        <f t="shared" si="81"/>
        <v>#DIV/0!</v>
      </c>
      <c r="M175" s="452" t="e">
        <f t="shared" si="81"/>
        <v>#DIV/0!</v>
      </c>
      <c r="N175" s="452" t="e">
        <f t="shared" si="81"/>
        <v>#DIV/0!</v>
      </c>
      <c r="O175" s="452" t="e">
        <f t="shared" si="81"/>
        <v>#DIV/0!</v>
      </c>
      <c r="P175" s="452" t="e">
        <f t="shared" si="81"/>
        <v>#DIV/0!</v>
      </c>
      <c r="Q175" s="452" t="e">
        <f t="shared" si="81"/>
        <v>#DIV/0!</v>
      </c>
      <c r="R175" s="453" t="e">
        <f t="shared" si="81"/>
        <v>#DIV/0!</v>
      </c>
    </row>
    <row r="176" spans="1:18" ht="15" x14ac:dyDescent="0.2">
      <c r="A176" s="745"/>
      <c r="B176" s="745"/>
      <c r="C176" s="748"/>
      <c r="D176" s="7" t="s">
        <v>68</v>
      </c>
      <c r="E176" s="451">
        <f>SUM(F176:Q176)</f>
        <v>0</v>
      </c>
      <c r="F176" s="499">
        <v>0</v>
      </c>
      <c r="G176" s="499"/>
      <c r="H176" s="499"/>
      <c r="I176" s="499"/>
      <c r="J176" s="499"/>
      <c r="K176" s="499"/>
      <c r="L176" s="499"/>
      <c r="M176" s="499"/>
      <c r="N176" s="499"/>
      <c r="O176" s="499"/>
      <c r="P176" s="499"/>
      <c r="Q176" s="499"/>
      <c r="R176" s="500"/>
    </row>
    <row r="177" spans="1:18" ht="15" x14ac:dyDescent="0.2">
      <c r="A177" s="745"/>
      <c r="B177" s="745"/>
      <c r="C177" s="748"/>
      <c r="D177" s="5" t="s">
        <v>69</v>
      </c>
      <c r="E177" s="452" t="e">
        <f t="shared" ref="E177:R177" si="82">E176*100/E174</f>
        <v>#DIV/0!</v>
      </c>
      <c r="F177" s="452" t="e">
        <f t="shared" si="82"/>
        <v>#DIV/0!</v>
      </c>
      <c r="G177" s="452" t="e">
        <f t="shared" si="82"/>
        <v>#DIV/0!</v>
      </c>
      <c r="H177" s="452" t="e">
        <f t="shared" si="82"/>
        <v>#DIV/0!</v>
      </c>
      <c r="I177" s="452" t="e">
        <f t="shared" si="82"/>
        <v>#DIV/0!</v>
      </c>
      <c r="J177" s="452" t="e">
        <f t="shared" si="82"/>
        <v>#DIV/0!</v>
      </c>
      <c r="K177" s="452" t="e">
        <f t="shared" si="82"/>
        <v>#DIV/0!</v>
      </c>
      <c r="L177" s="452" t="e">
        <f t="shared" si="82"/>
        <v>#DIV/0!</v>
      </c>
      <c r="M177" s="452" t="e">
        <f t="shared" si="82"/>
        <v>#DIV/0!</v>
      </c>
      <c r="N177" s="452" t="e">
        <f t="shared" si="82"/>
        <v>#DIV/0!</v>
      </c>
      <c r="O177" s="452" t="e">
        <f t="shared" si="82"/>
        <v>#DIV/0!</v>
      </c>
      <c r="P177" s="452" t="e">
        <f t="shared" si="82"/>
        <v>#DIV/0!</v>
      </c>
      <c r="Q177" s="452" t="e">
        <f t="shared" si="82"/>
        <v>#DIV/0!</v>
      </c>
      <c r="R177" s="453" t="e">
        <f t="shared" si="82"/>
        <v>#DIV/0!</v>
      </c>
    </row>
    <row r="178" spans="1:18" ht="15.75" thickBot="1" x14ac:dyDescent="0.25">
      <c r="A178" s="746"/>
      <c r="B178" s="746"/>
      <c r="C178" s="749"/>
      <c r="D178" s="6" t="s">
        <v>70</v>
      </c>
      <c r="E178" s="454" t="e">
        <f t="shared" ref="E178:R178" si="83">E176*100/E171</f>
        <v>#DIV/0!</v>
      </c>
      <c r="F178" s="454" t="e">
        <f t="shared" si="83"/>
        <v>#DIV/0!</v>
      </c>
      <c r="G178" s="454" t="e">
        <f t="shared" si="83"/>
        <v>#DIV/0!</v>
      </c>
      <c r="H178" s="454" t="e">
        <f t="shared" si="83"/>
        <v>#DIV/0!</v>
      </c>
      <c r="I178" s="454" t="e">
        <f t="shared" si="83"/>
        <v>#DIV/0!</v>
      </c>
      <c r="J178" s="454" t="e">
        <f t="shared" si="83"/>
        <v>#DIV/0!</v>
      </c>
      <c r="K178" s="454" t="e">
        <f t="shared" si="83"/>
        <v>#DIV/0!</v>
      </c>
      <c r="L178" s="454" t="e">
        <f t="shared" si="83"/>
        <v>#DIV/0!</v>
      </c>
      <c r="M178" s="454" t="e">
        <f t="shared" si="83"/>
        <v>#DIV/0!</v>
      </c>
      <c r="N178" s="454" t="e">
        <f t="shared" si="83"/>
        <v>#DIV/0!</v>
      </c>
      <c r="O178" s="454" t="e">
        <f t="shared" si="83"/>
        <v>#DIV/0!</v>
      </c>
      <c r="P178" s="454" t="e">
        <f t="shared" si="83"/>
        <v>#DIV/0!</v>
      </c>
      <c r="Q178" s="454" t="e">
        <f t="shared" si="83"/>
        <v>#DIV/0!</v>
      </c>
      <c r="R178" s="455" t="e">
        <f t="shared" si="83"/>
        <v>#DIV/0!</v>
      </c>
    </row>
    <row r="179" spans="1:18" ht="15" x14ac:dyDescent="0.2">
      <c r="A179" s="744">
        <v>22</v>
      </c>
      <c r="B179" s="744" t="str">
        <f>'PI. MP. Avance'!B116</f>
        <v>MP105050608</v>
      </c>
      <c r="C179" s="747" t="str">
        <f>'PI. MP. Avance'!C116</f>
        <v xml:space="preserve">Realizar Dos encuentros de mujeres forjadoras de paz, incluyendo las mujeres indígenas. </v>
      </c>
      <c r="D179" s="4" t="s">
        <v>63</v>
      </c>
      <c r="E179" s="21">
        <f>SUM(F179:Q179)</f>
        <v>0</v>
      </c>
      <c r="F179" s="188">
        <f>IF($O$5=2016,VLOOKUP($B179,MP,24,FALSE),IF($O$5=2017,VLOOKUP($B179,MP,37,FALSE),IF($O$5=2018,VLOOKUP($B179,MP,50,FALSE),IF($O$5=2019,VLOOKUP($B179,MP,63,FALSE)," "))))</f>
        <v>0</v>
      </c>
      <c r="G179" s="188">
        <f>IF($O$5=2016,VLOOKUP($B179,MP,25,FALSE),IF($O$5=2017,VLOOKUP($B179,MP,38,FALSE),IF($O$5=2018,VLOOKUP($B179,MP,51,FALSE),IF($O$5=2019,VLOOKUP($B179,MP,64,FALSE)," "))))</f>
        <v>0</v>
      </c>
      <c r="H179" s="188">
        <f>IF($O$5=2016,VLOOKUP($B179,MP,26,FALSE),IF($O$5=2017,VLOOKUP($B179,MP,39,FALSE),IF($O$5=2018,VLOOKUP($B179,MP,52,FALSE),IF($O$5=2019,VLOOKUP($B179,MP,65,FALSE)," "))))</f>
        <v>0</v>
      </c>
      <c r="I179" s="188">
        <f>IF($O$5=2016,VLOOKUP($B179,MP,27,FALSE),IF($O$5=2017,VLOOKUP($B179,MP,40,FALSE),IF($O$5=2018,VLOOKUP($B179,MP,53,FALSE),IF($O$5=2019,VLOOKUP($B179,MP,66,FALSE)," "))))</f>
        <v>0</v>
      </c>
      <c r="J179" s="188">
        <f>IF($O$5=2016,VLOOKUP($B179,MP,28,FALSE),IF($O$5=2017,VLOOKUP($B179,MP,41,FALSE),IF($O$5=2018,VLOOKUP($B179,MP,54,FALSE),IF($O$5=2019,VLOOKUP($B179,MP,67,FALSE)," "))))</f>
        <v>0</v>
      </c>
      <c r="K179" s="188">
        <f>IF($O$5=2016,VLOOKUP($B179,MP,29,FALSE),IF($O$5=2017,VLOOKUP($B179,MP,42,FALSE),IF($O$5=2018,VLOOKUP($B179,MP,55,FALSE),IF($O$5=2019,VLOOKUP($B179,MP,68,FALSE)," "))))</f>
        <v>0</v>
      </c>
      <c r="L179" s="188">
        <f>IF($O$5=2016,VLOOKUP($B179,MP,30,FALSE),IF($O$5=2017,VLOOKUP($B179,MP,43,FALSE),IF($O$5=2018,VLOOKUP($B179,MP,56,FALSE),IF($O$5=2019,VLOOKUP($B179,MP,69,FALSE)," "))))</f>
        <v>0</v>
      </c>
      <c r="M179" s="188">
        <f>IF($O$5=2016,VLOOKUP($B179,MP,31,FALSE),IF($O$5=2017,VLOOKUP($B179,MP,44,FALSE),IF($O$5=2018,VLOOKUP($B179,MP,57,FALSE),IF($O$5=2019,VLOOKUP($B179,MP,70,FALSE)," "))))</f>
        <v>0</v>
      </c>
      <c r="N179" s="188">
        <f>IF($O$5=2016,VLOOKUP($B179,MP,32,FALSE),IF($O$5=2017,VLOOKUP($B179,MP,45,FALSE),IF($O$5=2018,VLOOKUP($B179,MP,58,FALSE),IF($O$5=2019,VLOOKUP($B179,MP,71,FALSE)," "))))</f>
        <v>0</v>
      </c>
      <c r="O179" s="188">
        <f>IF($O$5=2016,VLOOKUP($B179,MP,33,FALSE),IF($O$5=2017,VLOOKUP($B179,MP,46,FALSE),IF($O$5=2018,VLOOKUP($B179,MP,59,FALSE),IF($O$5=2019,VLOOKUP($B179,MP,72,FALSE)," "))))</f>
        <v>0</v>
      </c>
      <c r="P179" s="188">
        <f>IF($O$5=2016,VLOOKUP($B179,MP,34,FALSE),IF($O$5=2017,VLOOKUP($B179,MP,47,FALSE),IF($O$5=2018,VLOOKUP($B179,MP,60,FALSE),IF($O$5=2019,VLOOKUP($B179,MP,73,FALSE)," "))))</f>
        <v>0</v>
      </c>
      <c r="Q179" s="188">
        <f>IF($O$5=2016,VLOOKUP($B179,MP,35,FALSE),IF($O$5=2017,VLOOKUP($B179,MP,48,FALSE),IF($O$5=2018,VLOOKUP($B179,MP,61,FALSE),IF($O$5=2019,VLOOKUP($B179,MP,74,FALSE)," "))))</f>
        <v>0</v>
      </c>
      <c r="R179" s="22"/>
    </row>
    <row r="180" spans="1:18" ht="15" x14ac:dyDescent="0.2">
      <c r="A180" s="745"/>
      <c r="B180" s="745"/>
      <c r="C180" s="748"/>
      <c r="D180" s="8" t="s">
        <v>64</v>
      </c>
      <c r="E180" s="451">
        <f>SUM(F180:Q180)</f>
        <v>0</v>
      </c>
      <c r="F180" s="499">
        <v>0</v>
      </c>
      <c r="G180" s="499"/>
      <c r="H180" s="499"/>
      <c r="I180" s="499"/>
      <c r="J180" s="499"/>
      <c r="K180" s="499"/>
      <c r="L180" s="499"/>
      <c r="M180" s="499"/>
      <c r="N180" s="499"/>
      <c r="O180" s="499"/>
      <c r="P180" s="499"/>
      <c r="Q180" s="499"/>
      <c r="R180" s="500"/>
    </row>
    <row r="181" spans="1:18" ht="15" x14ac:dyDescent="0.2">
      <c r="A181" s="745"/>
      <c r="B181" s="745"/>
      <c r="C181" s="748"/>
      <c r="D181" s="5" t="s">
        <v>65</v>
      </c>
      <c r="E181" s="452" t="e">
        <f t="shared" ref="E181:R181" si="84">E180*100/E179</f>
        <v>#DIV/0!</v>
      </c>
      <c r="F181" s="452" t="e">
        <f t="shared" si="84"/>
        <v>#DIV/0!</v>
      </c>
      <c r="G181" s="452" t="e">
        <f t="shared" si="84"/>
        <v>#DIV/0!</v>
      </c>
      <c r="H181" s="452" t="e">
        <f t="shared" si="84"/>
        <v>#DIV/0!</v>
      </c>
      <c r="I181" s="452" t="e">
        <f t="shared" si="84"/>
        <v>#DIV/0!</v>
      </c>
      <c r="J181" s="452" t="e">
        <f t="shared" si="84"/>
        <v>#DIV/0!</v>
      </c>
      <c r="K181" s="452" t="e">
        <f t="shared" si="84"/>
        <v>#DIV/0!</v>
      </c>
      <c r="L181" s="452" t="e">
        <f t="shared" si="84"/>
        <v>#DIV/0!</v>
      </c>
      <c r="M181" s="452" t="e">
        <f t="shared" si="84"/>
        <v>#DIV/0!</v>
      </c>
      <c r="N181" s="452" t="e">
        <f t="shared" si="84"/>
        <v>#DIV/0!</v>
      </c>
      <c r="O181" s="452" t="e">
        <f t="shared" si="84"/>
        <v>#DIV/0!</v>
      </c>
      <c r="P181" s="452" t="e">
        <f t="shared" si="84"/>
        <v>#DIV/0!</v>
      </c>
      <c r="Q181" s="452" t="e">
        <f t="shared" si="84"/>
        <v>#DIV/0!</v>
      </c>
      <c r="R181" s="453" t="e">
        <f t="shared" si="84"/>
        <v>#DIV/0!</v>
      </c>
    </row>
    <row r="182" spans="1:18" ht="15" x14ac:dyDescent="0.2">
      <c r="A182" s="745"/>
      <c r="B182" s="745"/>
      <c r="C182" s="748"/>
      <c r="D182" s="8" t="s">
        <v>66</v>
      </c>
      <c r="E182" s="451">
        <f>SUM(F182:Q182)</f>
        <v>0</v>
      </c>
      <c r="F182" s="499">
        <v>0</v>
      </c>
      <c r="G182" s="499"/>
      <c r="H182" s="499"/>
      <c r="I182" s="499"/>
      <c r="J182" s="499"/>
      <c r="K182" s="499"/>
      <c r="L182" s="499"/>
      <c r="M182" s="499"/>
      <c r="N182" s="499"/>
      <c r="O182" s="499"/>
      <c r="P182" s="499"/>
      <c r="Q182" s="499"/>
      <c r="R182" s="500"/>
    </row>
    <row r="183" spans="1:18" ht="15" x14ac:dyDescent="0.2">
      <c r="A183" s="745"/>
      <c r="B183" s="745"/>
      <c r="C183" s="748"/>
      <c r="D183" s="5" t="s">
        <v>67</v>
      </c>
      <c r="E183" s="452" t="e">
        <f t="shared" ref="E183:R183" si="85">E182*100/E179</f>
        <v>#DIV/0!</v>
      </c>
      <c r="F183" s="452" t="e">
        <f t="shared" si="85"/>
        <v>#DIV/0!</v>
      </c>
      <c r="G183" s="452" t="e">
        <f t="shared" si="85"/>
        <v>#DIV/0!</v>
      </c>
      <c r="H183" s="452" t="e">
        <f t="shared" si="85"/>
        <v>#DIV/0!</v>
      </c>
      <c r="I183" s="452" t="e">
        <f t="shared" si="85"/>
        <v>#DIV/0!</v>
      </c>
      <c r="J183" s="452" t="e">
        <f t="shared" si="85"/>
        <v>#DIV/0!</v>
      </c>
      <c r="K183" s="452" t="e">
        <f t="shared" si="85"/>
        <v>#DIV/0!</v>
      </c>
      <c r="L183" s="452" t="e">
        <f t="shared" si="85"/>
        <v>#DIV/0!</v>
      </c>
      <c r="M183" s="452" t="e">
        <f t="shared" si="85"/>
        <v>#DIV/0!</v>
      </c>
      <c r="N183" s="452" t="e">
        <f t="shared" si="85"/>
        <v>#DIV/0!</v>
      </c>
      <c r="O183" s="452" t="e">
        <f t="shared" si="85"/>
        <v>#DIV/0!</v>
      </c>
      <c r="P183" s="452" t="e">
        <f t="shared" si="85"/>
        <v>#DIV/0!</v>
      </c>
      <c r="Q183" s="452" t="e">
        <f t="shared" si="85"/>
        <v>#DIV/0!</v>
      </c>
      <c r="R183" s="453" t="e">
        <f t="shared" si="85"/>
        <v>#DIV/0!</v>
      </c>
    </row>
    <row r="184" spans="1:18" ht="15" x14ac:dyDescent="0.2">
      <c r="A184" s="745"/>
      <c r="B184" s="745"/>
      <c r="C184" s="748"/>
      <c r="D184" s="7" t="s">
        <v>68</v>
      </c>
      <c r="E184" s="451">
        <f>SUM(F184:Q184)</f>
        <v>0</v>
      </c>
      <c r="F184" s="499">
        <v>0</v>
      </c>
      <c r="G184" s="499"/>
      <c r="H184" s="499"/>
      <c r="I184" s="499"/>
      <c r="J184" s="499"/>
      <c r="K184" s="499"/>
      <c r="L184" s="499"/>
      <c r="M184" s="499"/>
      <c r="N184" s="499"/>
      <c r="O184" s="499"/>
      <c r="P184" s="499"/>
      <c r="Q184" s="499"/>
      <c r="R184" s="500"/>
    </row>
    <row r="185" spans="1:18" ht="15" x14ac:dyDescent="0.2">
      <c r="A185" s="745"/>
      <c r="B185" s="745"/>
      <c r="C185" s="748"/>
      <c r="D185" s="5" t="s">
        <v>69</v>
      </c>
      <c r="E185" s="452" t="e">
        <f t="shared" ref="E185:R185" si="86">E184*100/E182</f>
        <v>#DIV/0!</v>
      </c>
      <c r="F185" s="452" t="e">
        <f t="shared" si="86"/>
        <v>#DIV/0!</v>
      </c>
      <c r="G185" s="452" t="e">
        <f t="shared" si="86"/>
        <v>#DIV/0!</v>
      </c>
      <c r="H185" s="452" t="e">
        <f t="shared" si="86"/>
        <v>#DIV/0!</v>
      </c>
      <c r="I185" s="452" t="e">
        <f t="shared" si="86"/>
        <v>#DIV/0!</v>
      </c>
      <c r="J185" s="452" t="e">
        <f t="shared" si="86"/>
        <v>#DIV/0!</v>
      </c>
      <c r="K185" s="452" t="e">
        <f t="shared" si="86"/>
        <v>#DIV/0!</v>
      </c>
      <c r="L185" s="452" t="e">
        <f t="shared" si="86"/>
        <v>#DIV/0!</v>
      </c>
      <c r="M185" s="452" t="e">
        <f t="shared" si="86"/>
        <v>#DIV/0!</v>
      </c>
      <c r="N185" s="452" t="e">
        <f t="shared" si="86"/>
        <v>#DIV/0!</v>
      </c>
      <c r="O185" s="452" t="e">
        <f t="shared" si="86"/>
        <v>#DIV/0!</v>
      </c>
      <c r="P185" s="452" t="e">
        <f t="shared" si="86"/>
        <v>#DIV/0!</v>
      </c>
      <c r="Q185" s="452" t="e">
        <f t="shared" si="86"/>
        <v>#DIV/0!</v>
      </c>
      <c r="R185" s="453" t="e">
        <f t="shared" si="86"/>
        <v>#DIV/0!</v>
      </c>
    </row>
    <row r="186" spans="1:18" ht="15.75" thickBot="1" x14ac:dyDescent="0.25">
      <c r="A186" s="746"/>
      <c r="B186" s="746"/>
      <c r="C186" s="749"/>
      <c r="D186" s="6" t="s">
        <v>70</v>
      </c>
      <c r="E186" s="454" t="e">
        <f t="shared" ref="E186:R186" si="87">E184*100/E179</f>
        <v>#DIV/0!</v>
      </c>
      <c r="F186" s="454" t="e">
        <f t="shared" si="87"/>
        <v>#DIV/0!</v>
      </c>
      <c r="G186" s="454" t="e">
        <f t="shared" si="87"/>
        <v>#DIV/0!</v>
      </c>
      <c r="H186" s="454" t="e">
        <f t="shared" si="87"/>
        <v>#DIV/0!</v>
      </c>
      <c r="I186" s="454" t="e">
        <f t="shared" si="87"/>
        <v>#DIV/0!</v>
      </c>
      <c r="J186" s="454" t="e">
        <f t="shared" si="87"/>
        <v>#DIV/0!</v>
      </c>
      <c r="K186" s="454" t="e">
        <f t="shared" si="87"/>
        <v>#DIV/0!</v>
      </c>
      <c r="L186" s="454" t="e">
        <f t="shared" si="87"/>
        <v>#DIV/0!</v>
      </c>
      <c r="M186" s="454" t="e">
        <f t="shared" si="87"/>
        <v>#DIV/0!</v>
      </c>
      <c r="N186" s="454" t="e">
        <f t="shared" si="87"/>
        <v>#DIV/0!</v>
      </c>
      <c r="O186" s="454" t="e">
        <f t="shared" si="87"/>
        <v>#DIV/0!</v>
      </c>
      <c r="P186" s="454" t="e">
        <f t="shared" si="87"/>
        <v>#DIV/0!</v>
      </c>
      <c r="Q186" s="454" t="e">
        <f t="shared" si="87"/>
        <v>#DIV/0!</v>
      </c>
      <c r="R186" s="455" t="e">
        <f t="shared" si="87"/>
        <v>#DIV/0!</v>
      </c>
    </row>
    <row r="187" spans="1:18" ht="15" x14ac:dyDescent="0.2">
      <c r="A187" s="744">
        <v>23</v>
      </c>
      <c r="B187" s="744" t="str">
        <f>'PI. MP. Avance'!B121</f>
        <v>MP105050609</v>
      </c>
      <c r="C187" s="747" t="str">
        <f>'PI. MP. Avance'!C121</f>
        <v>Creación de 42 enlaces de género en los municipios (MESA DE CONCERTACIÓN INDIGENA).</v>
      </c>
      <c r="D187" s="4" t="s">
        <v>63</v>
      </c>
      <c r="E187" s="21">
        <f>SUM(F187:Q187)</f>
        <v>0</v>
      </c>
      <c r="F187" s="188">
        <f>IF($O$5=2016,VLOOKUP($B187,MP,24,FALSE),IF($O$5=2017,VLOOKUP($B187,MP,37,FALSE),IF($O$5=2018,VLOOKUP($B187,MP,50,FALSE),IF($O$5=2019,VLOOKUP($B187,MP,63,FALSE)," "))))</f>
        <v>0</v>
      </c>
      <c r="G187" s="188">
        <f>IF($O$5=2016,VLOOKUP($B187,MP,25,FALSE),IF($O$5=2017,VLOOKUP($B187,MP,38,FALSE),IF($O$5=2018,VLOOKUP($B187,MP,51,FALSE),IF($O$5=2019,VLOOKUP($B187,MP,64,FALSE)," "))))</f>
        <v>0</v>
      </c>
      <c r="H187" s="188">
        <f>IF($O$5=2016,VLOOKUP($B187,MP,26,FALSE),IF($O$5=2017,VLOOKUP($B187,MP,39,FALSE),IF($O$5=2018,VLOOKUP($B187,MP,52,FALSE),IF($O$5=2019,VLOOKUP($B187,MP,65,FALSE)," "))))</f>
        <v>0</v>
      </c>
      <c r="I187" s="188">
        <f>IF($O$5=2016,VLOOKUP($B187,MP,27,FALSE),IF($O$5=2017,VLOOKUP($B187,MP,40,FALSE),IF($O$5=2018,VLOOKUP($B187,MP,53,FALSE),IF($O$5=2019,VLOOKUP($B187,MP,66,FALSE)," "))))</f>
        <v>0</v>
      </c>
      <c r="J187" s="188">
        <f>IF($O$5=2016,VLOOKUP($B187,MP,28,FALSE),IF($O$5=2017,VLOOKUP($B187,MP,41,FALSE),IF($O$5=2018,VLOOKUP($B187,MP,54,FALSE),IF($O$5=2019,VLOOKUP($B187,MP,67,FALSE)," "))))</f>
        <v>0</v>
      </c>
      <c r="K187" s="188">
        <f>IF($O$5=2016,VLOOKUP($B187,MP,29,FALSE),IF($O$5=2017,VLOOKUP($B187,MP,42,FALSE),IF($O$5=2018,VLOOKUP($B187,MP,55,FALSE),IF($O$5=2019,VLOOKUP($B187,MP,68,FALSE)," "))))</f>
        <v>0</v>
      </c>
      <c r="L187" s="188">
        <f>IF($O$5=2016,VLOOKUP($B187,MP,30,FALSE),IF($O$5=2017,VLOOKUP($B187,MP,43,FALSE),IF($O$5=2018,VLOOKUP($B187,MP,56,FALSE),IF($O$5=2019,VLOOKUP($B187,MP,69,FALSE)," "))))</f>
        <v>0</v>
      </c>
      <c r="M187" s="188">
        <f>IF($O$5=2016,VLOOKUP($B187,MP,31,FALSE),IF($O$5=2017,VLOOKUP($B187,MP,44,FALSE),IF($O$5=2018,VLOOKUP($B187,MP,57,FALSE),IF($O$5=2019,VLOOKUP($B187,MP,70,FALSE)," "))))</f>
        <v>0</v>
      </c>
      <c r="N187" s="188">
        <f>IF($O$5=2016,VLOOKUP($B187,MP,32,FALSE),IF($O$5=2017,VLOOKUP($B187,MP,45,FALSE),IF($O$5=2018,VLOOKUP($B187,MP,58,FALSE),IF($O$5=2019,VLOOKUP($B187,MP,71,FALSE)," "))))</f>
        <v>0</v>
      </c>
      <c r="O187" s="188">
        <f>IF($O$5=2016,VLOOKUP($B187,MP,33,FALSE),IF($O$5=2017,VLOOKUP($B187,MP,46,FALSE),IF($O$5=2018,VLOOKUP($B187,MP,59,FALSE),IF($O$5=2019,VLOOKUP($B187,MP,72,FALSE)," "))))</f>
        <v>0</v>
      </c>
      <c r="P187" s="188">
        <f>IF($O$5=2016,VLOOKUP($B187,MP,34,FALSE),IF($O$5=2017,VLOOKUP($B187,MP,47,FALSE),IF($O$5=2018,VLOOKUP($B187,MP,60,FALSE),IF($O$5=2019,VLOOKUP($B187,MP,73,FALSE)," "))))</f>
        <v>0</v>
      </c>
      <c r="Q187" s="188">
        <f>IF($O$5=2016,VLOOKUP($B187,MP,35,FALSE),IF($O$5=2017,VLOOKUP($B187,MP,48,FALSE),IF($O$5=2018,VLOOKUP($B187,MP,61,FALSE),IF($O$5=2019,VLOOKUP($B187,MP,74,FALSE)," "))))</f>
        <v>0</v>
      </c>
      <c r="R187" s="22"/>
    </row>
    <row r="188" spans="1:18" ht="15" x14ac:dyDescent="0.2">
      <c r="A188" s="745"/>
      <c r="B188" s="745"/>
      <c r="C188" s="748"/>
      <c r="D188" s="8" t="s">
        <v>64</v>
      </c>
      <c r="E188" s="451">
        <f>SUM(F188:Q188)</f>
        <v>0</v>
      </c>
      <c r="F188" s="499">
        <v>0</v>
      </c>
      <c r="G188" s="499"/>
      <c r="H188" s="499"/>
      <c r="I188" s="499"/>
      <c r="J188" s="499"/>
      <c r="K188" s="499"/>
      <c r="L188" s="499"/>
      <c r="M188" s="499"/>
      <c r="N188" s="499"/>
      <c r="O188" s="499"/>
      <c r="P188" s="499"/>
      <c r="Q188" s="499"/>
      <c r="R188" s="500"/>
    </row>
    <row r="189" spans="1:18" ht="15" x14ac:dyDescent="0.2">
      <c r="A189" s="745"/>
      <c r="B189" s="745"/>
      <c r="C189" s="748"/>
      <c r="D189" s="5" t="s">
        <v>65</v>
      </c>
      <c r="E189" s="452" t="e">
        <f t="shared" ref="E189:R189" si="88">E188*100/E187</f>
        <v>#DIV/0!</v>
      </c>
      <c r="F189" s="452" t="e">
        <f t="shared" si="88"/>
        <v>#DIV/0!</v>
      </c>
      <c r="G189" s="452" t="e">
        <f t="shared" si="88"/>
        <v>#DIV/0!</v>
      </c>
      <c r="H189" s="452" t="e">
        <f t="shared" si="88"/>
        <v>#DIV/0!</v>
      </c>
      <c r="I189" s="452" t="e">
        <f t="shared" si="88"/>
        <v>#DIV/0!</v>
      </c>
      <c r="J189" s="452" t="e">
        <f t="shared" si="88"/>
        <v>#DIV/0!</v>
      </c>
      <c r="K189" s="452" t="e">
        <f t="shared" si="88"/>
        <v>#DIV/0!</v>
      </c>
      <c r="L189" s="452" t="e">
        <f t="shared" si="88"/>
        <v>#DIV/0!</v>
      </c>
      <c r="M189" s="452" t="e">
        <f t="shared" si="88"/>
        <v>#DIV/0!</v>
      </c>
      <c r="N189" s="452" t="e">
        <f t="shared" si="88"/>
        <v>#DIV/0!</v>
      </c>
      <c r="O189" s="452" t="e">
        <f t="shared" si="88"/>
        <v>#DIV/0!</v>
      </c>
      <c r="P189" s="452" t="e">
        <f t="shared" si="88"/>
        <v>#DIV/0!</v>
      </c>
      <c r="Q189" s="452" t="e">
        <f t="shared" si="88"/>
        <v>#DIV/0!</v>
      </c>
      <c r="R189" s="453" t="e">
        <f t="shared" si="88"/>
        <v>#DIV/0!</v>
      </c>
    </row>
    <row r="190" spans="1:18" ht="15" x14ac:dyDescent="0.2">
      <c r="A190" s="745"/>
      <c r="B190" s="745"/>
      <c r="C190" s="748"/>
      <c r="D190" s="8" t="s">
        <v>66</v>
      </c>
      <c r="E190" s="451">
        <f>SUM(F190:Q190)</f>
        <v>0</v>
      </c>
      <c r="F190" s="499">
        <v>0</v>
      </c>
      <c r="G190" s="499"/>
      <c r="H190" s="499"/>
      <c r="I190" s="499"/>
      <c r="J190" s="499"/>
      <c r="K190" s="499"/>
      <c r="L190" s="499"/>
      <c r="M190" s="499"/>
      <c r="N190" s="499"/>
      <c r="O190" s="499"/>
      <c r="P190" s="499"/>
      <c r="Q190" s="499"/>
      <c r="R190" s="500"/>
    </row>
    <row r="191" spans="1:18" ht="15" x14ac:dyDescent="0.2">
      <c r="A191" s="745"/>
      <c r="B191" s="745"/>
      <c r="C191" s="748"/>
      <c r="D191" s="5" t="s">
        <v>67</v>
      </c>
      <c r="E191" s="452" t="e">
        <f t="shared" ref="E191:R191" si="89">E190*100/E187</f>
        <v>#DIV/0!</v>
      </c>
      <c r="F191" s="452" t="e">
        <f t="shared" si="89"/>
        <v>#DIV/0!</v>
      </c>
      <c r="G191" s="452" t="e">
        <f t="shared" si="89"/>
        <v>#DIV/0!</v>
      </c>
      <c r="H191" s="452" t="e">
        <f t="shared" si="89"/>
        <v>#DIV/0!</v>
      </c>
      <c r="I191" s="452" t="e">
        <f t="shared" si="89"/>
        <v>#DIV/0!</v>
      </c>
      <c r="J191" s="452" t="e">
        <f t="shared" si="89"/>
        <v>#DIV/0!</v>
      </c>
      <c r="K191" s="452" t="e">
        <f t="shared" si="89"/>
        <v>#DIV/0!</v>
      </c>
      <c r="L191" s="452" t="e">
        <f t="shared" si="89"/>
        <v>#DIV/0!</v>
      </c>
      <c r="M191" s="452" t="e">
        <f t="shared" si="89"/>
        <v>#DIV/0!</v>
      </c>
      <c r="N191" s="452" t="e">
        <f t="shared" si="89"/>
        <v>#DIV/0!</v>
      </c>
      <c r="O191" s="452" t="e">
        <f t="shared" si="89"/>
        <v>#DIV/0!</v>
      </c>
      <c r="P191" s="452" t="e">
        <f t="shared" si="89"/>
        <v>#DIV/0!</v>
      </c>
      <c r="Q191" s="452" t="e">
        <f t="shared" si="89"/>
        <v>#DIV/0!</v>
      </c>
      <c r="R191" s="453" t="e">
        <f t="shared" si="89"/>
        <v>#DIV/0!</v>
      </c>
    </row>
    <row r="192" spans="1:18" ht="15" x14ac:dyDescent="0.2">
      <c r="A192" s="745"/>
      <c r="B192" s="745"/>
      <c r="C192" s="748"/>
      <c r="D192" s="7" t="s">
        <v>68</v>
      </c>
      <c r="E192" s="451">
        <f>SUM(F192:Q192)</f>
        <v>0</v>
      </c>
      <c r="F192" s="499">
        <v>0</v>
      </c>
      <c r="G192" s="499"/>
      <c r="H192" s="499"/>
      <c r="I192" s="499"/>
      <c r="J192" s="499"/>
      <c r="K192" s="499"/>
      <c r="L192" s="499"/>
      <c r="M192" s="499"/>
      <c r="N192" s="499"/>
      <c r="O192" s="499"/>
      <c r="P192" s="499"/>
      <c r="Q192" s="499"/>
      <c r="R192" s="500"/>
    </row>
    <row r="193" spans="1:19" ht="15" x14ac:dyDescent="0.2">
      <c r="A193" s="745"/>
      <c r="B193" s="745"/>
      <c r="C193" s="748"/>
      <c r="D193" s="5" t="s">
        <v>69</v>
      </c>
      <c r="E193" s="452" t="e">
        <f t="shared" ref="E193:R193" si="90">E192*100/E190</f>
        <v>#DIV/0!</v>
      </c>
      <c r="F193" s="452" t="e">
        <f t="shared" si="90"/>
        <v>#DIV/0!</v>
      </c>
      <c r="G193" s="452" t="e">
        <f t="shared" si="90"/>
        <v>#DIV/0!</v>
      </c>
      <c r="H193" s="452" t="e">
        <f t="shared" si="90"/>
        <v>#DIV/0!</v>
      </c>
      <c r="I193" s="452" t="e">
        <f t="shared" si="90"/>
        <v>#DIV/0!</v>
      </c>
      <c r="J193" s="452" t="e">
        <f t="shared" si="90"/>
        <v>#DIV/0!</v>
      </c>
      <c r="K193" s="452" t="e">
        <f t="shared" si="90"/>
        <v>#DIV/0!</v>
      </c>
      <c r="L193" s="452" t="e">
        <f t="shared" si="90"/>
        <v>#DIV/0!</v>
      </c>
      <c r="M193" s="452" t="e">
        <f t="shared" si="90"/>
        <v>#DIV/0!</v>
      </c>
      <c r="N193" s="452" t="e">
        <f t="shared" si="90"/>
        <v>#DIV/0!</v>
      </c>
      <c r="O193" s="452" t="e">
        <f t="shared" si="90"/>
        <v>#DIV/0!</v>
      </c>
      <c r="P193" s="452" t="e">
        <f t="shared" si="90"/>
        <v>#DIV/0!</v>
      </c>
      <c r="Q193" s="452" t="e">
        <f t="shared" si="90"/>
        <v>#DIV/0!</v>
      </c>
      <c r="R193" s="453" t="e">
        <f t="shared" si="90"/>
        <v>#DIV/0!</v>
      </c>
    </row>
    <row r="194" spans="1:19" ht="15.75" thickBot="1" x14ac:dyDescent="0.25">
      <c r="A194" s="746"/>
      <c r="B194" s="746"/>
      <c r="C194" s="749"/>
      <c r="D194" s="6" t="s">
        <v>70</v>
      </c>
      <c r="E194" s="454" t="e">
        <f t="shared" ref="E194:R194" si="91">E192*100/E187</f>
        <v>#DIV/0!</v>
      </c>
      <c r="F194" s="454" t="e">
        <f t="shared" si="91"/>
        <v>#DIV/0!</v>
      </c>
      <c r="G194" s="454" t="e">
        <f t="shared" si="91"/>
        <v>#DIV/0!</v>
      </c>
      <c r="H194" s="454" t="e">
        <f t="shared" si="91"/>
        <v>#DIV/0!</v>
      </c>
      <c r="I194" s="454" t="e">
        <f t="shared" si="91"/>
        <v>#DIV/0!</v>
      </c>
      <c r="J194" s="454" t="e">
        <f t="shared" si="91"/>
        <v>#DIV/0!</v>
      </c>
      <c r="K194" s="454" t="e">
        <f t="shared" si="91"/>
        <v>#DIV/0!</v>
      </c>
      <c r="L194" s="454" t="e">
        <f t="shared" si="91"/>
        <v>#DIV/0!</v>
      </c>
      <c r="M194" s="454" t="e">
        <f t="shared" si="91"/>
        <v>#DIV/0!</v>
      </c>
      <c r="N194" s="454" t="e">
        <f t="shared" si="91"/>
        <v>#DIV/0!</v>
      </c>
      <c r="O194" s="454" t="e">
        <f t="shared" si="91"/>
        <v>#DIV/0!</v>
      </c>
      <c r="P194" s="454" t="e">
        <f t="shared" si="91"/>
        <v>#DIV/0!</v>
      </c>
      <c r="Q194" s="454" t="e">
        <f t="shared" si="91"/>
        <v>#DIV/0!</v>
      </c>
      <c r="R194" s="455" t="e">
        <f t="shared" si="91"/>
        <v>#DIV/0!</v>
      </c>
    </row>
    <row r="195" spans="1:19" ht="15" x14ac:dyDescent="0.2">
      <c r="A195" s="744">
        <v>24</v>
      </c>
      <c r="B195" s="744" t="str">
        <f>'PI. MP. Avance'!B126</f>
        <v>MP105080103</v>
      </c>
      <c r="C195" s="747" t="str">
        <f>'PI. MP. Avance'!C126</f>
        <v>Desarrollar en 20 municipios del departamento, un programa de fortalecimiento de iniciativas productivas a mujeres urbanas y población LGTBI, durante el período de gobierno.</v>
      </c>
      <c r="D195" s="4" t="s">
        <v>63</v>
      </c>
      <c r="E195" s="21">
        <f>SUM(F195:Q195)</f>
        <v>100000000</v>
      </c>
      <c r="F195" s="188">
        <f>IF($O$5=2016,VLOOKUP($B195,MP,24,FALSE),IF($O$5=2017,VLOOKUP($B195,MP,37,FALSE),IF($O$5=2018,VLOOKUP($B195,MP,50,FALSE),IF($O$5=2019,VLOOKUP($B195,MP,63,FALSE)," "))))</f>
        <v>100000000</v>
      </c>
      <c r="G195" s="188">
        <f>IF($O$5=2016,VLOOKUP($B195,MP,25,FALSE),IF($O$5=2017,VLOOKUP($B195,MP,38,FALSE),IF($O$5=2018,VLOOKUP($B195,MP,51,FALSE),IF($O$5=2019,VLOOKUP($B195,MP,64,FALSE)," "))))</f>
        <v>0</v>
      </c>
      <c r="H195" s="188">
        <f>IF($O$5=2016,VLOOKUP($B195,MP,26,FALSE),IF($O$5=2017,VLOOKUP($B195,MP,39,FALSE),IF($O$5=2018,VLOOKUP($B195,MP,52,FALSE),IF($O$5=2019,VLOOKUP($B195,MP,65,FALSE)," "))))</f>
        <v>0</v>
      </c>
      <c r="I195" s="188">
        <f>IF($O$5=2016,VLOOKUP($B195,MP,27,FALSE),IF($O$5=2017,VLOOKUP($B195,MP,40,FALSE),IF($O$5=2018,VLOOKUP($B195,MP,53,FALSE),IF($O$5=2019,VLOOKUP($B195,MP,66,FALSE)," "))))</f>
        <v>0</v>
      </c>
      <c r="J195" s="188">
        <f>IF($O$5=2016,VLOOKUP($B195,MP,28,FALSE),IF($O$5=2017,VLOOKUP($B195,MP,41,FALSE),IF($O$5=2018,VLOOKUP($B195,MP,54,FALSE),IF($O$5=2019,VLOOKUP($B195,MP,67,FALSE)," "))))</f>
        <v>0</v>
      </c>
      <c r="K195" s="188">
        <f>IF($O$5=2016,VLOOKUP($B195,MP,29,FALSE),IF($O$5=2017,VLOOKUP($B195,MP,42,FALSE),IF($O$5=2018,VLOOKUP($B195,MP,55,FALSE),IF($O$5=2019,VLOOKUP($B195,MP,68,FALSE)," "))))</f>
        <v>0</v>
      </c>
      <c r="L195" s="188">
        <f>IF($O$5=2016,VLOOKUP($B195,MP,30,FALSE),IF($O$5=2017,VLOOKUP($B195,MP,43,FALSE),IF($O$5=2018,VLOOKUP($B195,MP,56,FALSE),IF($O$5=2019,VLOOKUP($B195,MP,69,FALSE)," "))))</f>
        <v>0</v>
      </c>
      <c r="M195" s="188">
        <f>IF($O$5=2016,VLOOKUP($B195,MP,31,FALSE),IF($O$5=2017,VLOOKUP($B195,MP,44,FALSE),IF($O$5=2018,VLOOKUP($B195,MP,57,FALSE),IF($O$5=2019,VLOOKUP($B195,MP,70,FALSE)," "))))</f>
        <v>0</v>
      </c>
      <c r="N195" s="188">
        <f>IF($O$5=2016,VLOOKUP($B195,MP,32,FALSE),IF($O$5=2017,VLOOKUP($B195,MP,45,FALSE),IF($O$5=2018,VLOOKUP($B195,MP,58,FALSE),IF($O$5=2019,VLOOKUP($B195,MP,71,FALSE)," "))))</f>
        <v>0</v>
      </c>
      <c r="O195" s="188">
        <f>IF($O$5=2016,VLOOKUP($B195,MP,33,FALSE),IF($O$5=2017,VLOOKUP($B195,MP,46,FALSE),IF($O$5=2018,VLOOKUP($B195,MP,59,FALSE),IF($O$5=2019,VLOOKUP($B195,MP,72,FALSE)," "))))</f>
        <v>0</v>
      </c>
      <c r="P195" s="188">
        <f>IF($O$5=2016,VLOOKUP($B195,MP,34,FALSE),IF($O$5=2017,VLOOKUP($B195,MP,47,FALSE),IF($O$5=2018,VLOOKUP($B195,MP,60,FALSE),IF($O$5=2019,VLOOKUP($B195,MP,73,FALSE)," "))))</f>
        <v>0</v>
      </c>
      <c r="Q195" s="188">
        <f>IF($O$5=2016,VLOOKUP($B195,MP,35,FALSE),IF($O$5=2017,VLOOKUP($B195,MP,48,FALSE),IF($O$5=2018,VLOOKUP($B195,MP,61,FALSE),IF($O$5=2019,VLOOKUP($B195,MP,74,FALSE)," "))))</f>
        <v>0</v>
      </c>
      <c r="R195" s="22"/>
    </row>
    <row r="196" spans="1:19" ht="15" x14ac:dyDescent="0.2">
      <c r="A196" s="745"/>
      <c r="B196" s="745"/>
      <c r="C196" s="748"/>
      <c r="D196" s="8" t="s">
        <v>64</v>
      </c>
      <c r="E196" s="451">
        <f>SUM(F196:Q196)</f>
        <v>0</v>
      </c>
      <c r="F196" s="499"/>
      <c r="G196" s="499"/>
      <c r="H196" s="499"/>
      <c r="I196" s="499"/>
      <c r="J196" s="499"/>
      <c r="K196" s="499"/>
      <c r="L196" s="499"/>
      <c r="M196" s="499"/>
      <c r="N196" s="499"/>
      <c r="O196" s="499"/>
      <c r="P196" s="499"/>
      <c r="Q196" s="499"/>
      <c r="R196" s="500"/>
    </row>
    <row r="197" spans="1:19" ht="15" x14ac:dyDescent="0.2">
      <c r="A197" s="745"/>
      <c r="B197" s="745"/>
      <c r="C197" s="748"/>
      <c r="D197" s="5" t="s">
        <v>65</v>
      </c>
      <c r="E197" s="452">
        <f t="shared" ref="E197:R197" si="92">E196*100/E195</f>
        <v>0</v>
      </c>
      <c r="F197" s="452">
        <f t="shared" si="92"/>
        <v>0</v>
      </c>
      <c r="G197" s="452" t="e">
        <f t="shared" si="92"/>
        <v>#DIV/0!</v>
      </c>
      <c r="H197" s="452" t="e">
        <f t="shared" si="92"/>
        <v>#DIV/0!</v>
      </c>
      <c r="I197" s="452" t="e">
        <f t="shared" si="92"/>
        <v>#DIV/0!</v>
      </c>
      <c r="J197" s="452" t="e">
        <f t="shared" si="92"/>
        <v>#DIV/0!</v>
      </c>
      <c r="K197" s="452" t="e">
        <f t="shared" si="92"/>
        <v>#DIV/0!</v>
      </c>
      <c r="L197" s="452" t="e">
        <f t="shared" si="92"/>
        <v>#DIV/0!</v>
      </c>
      <c r="M197" s="452" t="e">
        <f t="shared" si="92"/>
        <v>#DIV/0!</v>
      </c>
      <c r="N197" s="452" t="e">
        <f t="shared" si="92"/>
        <v>#DIV/0!</v>
      </c>
      <c r="O197" s="452" t="e">
        <f t="shared" si="92"/>
        <v>#DIV/0!</v>
      </c>
      <c r="P197" s="452" t="e">
        <f t="shared" si="92"/>
        <v>#DIV/0!</v>
      </c>
      <c r="Q197" s="452" t="e">
        <f t="shared" si="92"/>
        <v>#DIV/0!</v>
      </c>
      <c r="R197" s="453" t="e">
        <f t="shared" si="92"/>
        <v>#DIV/0!</v>
      </c>
    </row>
    <row r="198" spans="1:19" ht="15" x14ac:dyDescent="0.2">
      <c r="A198" s="745"/>
      <c r="B198" s="745"/>
      <c r="C198" s="748"/>
      <c r="D198" s="8" t="s">
        <v>66</v>
      </c>
      <c r="E198" s="451">
        <f>SUM(F198:Q198)</f>
        <v>0</v>
      </c>
      <c r="F198" s="499">
        <v>0</v>
      </c>
      <c r="G198" s="499"/>
      <c r="H198" s="499"/>
      <c r="I198" s="499"/>
      <c r="J198" s="499"/>
      <c r="K198" s="499"/>
      <c r="L198" s="499"/>
      <c r="M198" s="499"/>
      <c r="N198" s="499"/>
      <c r="O198" s="499"/>
      <c r="P198" s="499"/>
      <c r="Q198" s="499"/>
      <c r="R198" s="500"/>
    </row>
    <row r="199" spans="1:19" ht="15" x14ac:dyDescent="0.2">
      <c r="A199" s="745"/>
      <c r="B199" s="745"/>
      <c r="C199" s="748"/>
      <c r="D199" s="5" t="s">
        <v>67</v>
      </c>
      <c r="E199" s="452">
        <f t="shared" ref="E199:R199" si="93">E198*100/E195</f>
        <v>0</v>
      </c>
      <c r="F199" s="452">
        <f t="shared" si="93"/>
        <v>0</v>
      </c>
      <c r="G199" s="452" t="e">
        <f t="shared" si="93"/>
        <v>#DIV/0!</v>
      </c>
      <c r="H199" s="452" t="e">
        <f t="shared" si="93"/>
        <v>#DIV/0!</v>
      </c>
      <c r="I199" s="452" t="e">
        <f t="shared" si="93"/>
        <v>#DIV/0!</v>
      </c>
      <c r="J199" s="452" t="e">
        <f t="shared" si="93"/>
        <v>#DIV/0!</v>
      </c>
      <c r="K199" s="452" t="e">
        <f t="shared" si="93"/>
        <v>#DIV/0!</v>
      </c>
      <c r="L199" s="452" t="e">
        <f t="shared" si="93"/>
        <v>#DIV/0!</v>
      </c>
      <c r="M199" s="452" t="e">
        <f t="shared" si="93"/>
        <v>#DIV/0!</v>
      </c>
      <c r="N199" s="452" t="e">
        <f t="shared" si="93"/>
        <v>#DIV/0!</v>
      </c>
      <c r="O199" s="452" t="e">
        <f t="shared" si="93"/>
        <v>#DIV/0!</v>
      </c>
      <c r="P199" s="452" t="e">
        <f t="shared" si="93"/>
        <v>#DIV/0!</v>
      </c>
      <c r="Q199" s="452" t="e">
        <f t="shared" si="93"/>
        <v>#DIV/0!</v>
      </c>
      <c r="R199" s="453" t="e">
        <f t="shared" si="93"/>
        <v>#DIV/0!</v>
      </c>
    </row>
    <row r="200" spans="1:19" ht="15" x14ac:dyDescent="0.2">
      <c r="A200" s="745"/>
      <c r="B200" s="745"/>
      <c r="C200" s="748"/>
      <c r="D200" s="7" t="s">
        <v>68</v>
      </c>
      <c r="E200" s="451">
        <f>SUM(F200:Q200)</f>
        <v>0</v>
      </c>
      <c r="F200" s="499">
        <v>0</v>
      </c>
      <c r="G200" s="499"/>
      <c r="H200" s="499"/>
      <c r="I200" s="499"/>
      <c r="J200" s="499"/>
      <c r="K200" s="499"/>
      <c r="L200" s="499"/>
      <c r="M200" s="499"/>
      <c r="N200" s="499"/>
      <c r="O200" s="499"/>
      <c r="P200" s="499"/>
      <c r="Q200" s="499"/>
      <c r="R200" s="500"/>
    </row>
    <row r="201" spans="1:19" ht="15" x14ac:dyDescent="0.2">
      <c r="A201" s="745"/>
      <c r="B201" s="745"/>
      <c r="C201" s="748"/>
      <c r="D201" s="5" t="s">
        <v>69</v>
      </c>
      <c r="E201" s="452" t="e">
        <f t="shared" ref="E201:R201" si="94">E200*100/E198</f>
        <v>#DIV/0!</v>
      </c>
      <c r="F201" s="452" t="e">
        <f t="shared" si="94"/>
        <v>#DIV/0!</v>
      </c>
      <c r="G201" s="452" t="e">
        <f t="shared" si="94"/>
        <v>#DIV/0!</v>
      </c>
      <c r="H201" s="452" t="e">
        <f t="shared" si="94"/>
        <v>#DIV/0!</v>
      </c>
      <c r="I201" s="452" t="e">
        <f t="shared" si="94"/>
        <v>#DIV/0!</v>
      </c>
      <c r="J201" s="452" t="e">
        <f t="shared" si="94"/>
        <v>#DIV/0!</v>
      </c>
      <c r="K201" s="452" t="e">
        <f t="shared" si="94"/>
        <v>#DIV/0!</v>
      </c>
      <c r="L201" s="452" t="e">
        <f t="shared" si="94"/>
        <v>#DIV/0!</v>
      </c>
      <c r="M201" s="452" t="e">
        <f t="shared" si="94"/>
        <v>#DIV/0!</v>
      </c>
      <c r="N201" s="452" t="e">
        <f t="shared" si="94"/>
        <v>#DIV/0!</v>
      </c>
      <c r="O201" s="452" t="e">
        <f t="shared" si="94"/>
        <v>#DIV/0!</v>
      </c>
      <c r="P201" s="452" t="e">
        <f t="shared" si="94"/>
        <v>#DIV/0!</v>
      </c>
      <c r="Q201" s="452" t="e">
        <f t="shared" si="94"/>
        <v>#DIV/0!</v>
      </c>
      <c r="R201" s="453" t="e">
        <f t="shared" si="94"/>
        <v>#DIV/0!</v>
      </c>
    </row>
    <row r="202" spans="1:19" ht="15.75" thickBot="1" x14ac:dyDescent="0.25">
      <c r="A202" s="746"/>
      <c r="B202" s="746"/>
      <c r="C202" s="749"/>
      <c r="D202" s="6" t="s">
        <v>70</v>
      </c>
      <c r="E202" s="454">
        <f t="shared" ref="E202:R202" si="95">E200*100/E195</f>
        <v>0</v>
      </c>
      <c r="F202" s="454">
        <f t="shared" si="95"/>
        <v>0</v>
      </c>
      <c r="G202" s="454" t="e">
        <f t="shared" si="95"/>
        <v>#DIV/0!</v>
      </c>
      <c r="H202" s="454" t="e">
        <f t="shared" si="95"/>
        <v>#DIV/0!</v>
      </c>
      <c r="I202" s="454" t="e">
        <f t="shared" si="95"/>
        <v>#DIV/0!</v>
      </c>
      <c r="J202" s="454" t="e">
        <f t="shared" si="95"/>
        <v>#DIV/0!</v>
      </c>
      <c r="K202" s="454" t="e">
        <f t="shared" si="95"/>
        <v>#DIV/0!</v>
      </c>
      <c r="L202" s="454" t="e">
        <f t="shared" si="95"/>
        <v>#DIV/0!</v>
      </c>
      <c r="M202" s="454" t="e">
        <f t="shared" si="95"/>
        <v>#DIV/0!</v>
      </c>
      <c r="N202" s="454" t="e">
        <f t="shared" si="95"/>
        <v>#DIV/0!</v>
      </c>
      <c r="O202" s="454" t="e">
        <f t="shared" si="95"/>
        <v>#DIV/0!</v>
      </c>
      <c r="P202" s="454" t="e">
        <f t="shared" si="95"/>
        <v>#DIV/0!</v>
      </c>
      <c r="Q202" s="454" t="e">
        <f t="shared" si="95"/>
        <v>#DIV/0!</v>
      </c>
      <c r="R202" s="455" t="e">
        <f t="shared" si="95"/>
        <v>#DIV/0!</v>
      </c>
    </row>
    <row r="203" spans="1:19" ht="15" x14ac:dyDescent="0.2">
      <c r="A203" s="744">
        <v>25</v>
      </c>
      <c r="B203" s="744" t="str">
        <f>'PI. MP. Avance'!B131</f>
        <v>MP105080104</v>
      </c>
      <c r="C203" s="747" t="str">
        <f>'PI. MP. Avance'!C131</f>
        <v>Impulsar el sello de Equidad laboral EQUIPARES, como una estrategía departamental para la inclusión laboral de las Mujeres Vallecaucanas, en el periodo de gobierno.</v>
      </c>
      <c r="D203" s="4" t="s">
        <v>63</v>
      </c>
      <c r="E203" s="21">
        <f>SUM(F203:Q203)</f>
        <v>16000000</v>
      </c>
      <c r="F203" s="188">
        <f>IF($O$5=2016,VLOOKUP($B203,MP,24,FALSE),IF($O$5=2017,VLOOKUP($B203,MP,37,FALSE),IF($O$5=2018,VLOOKUP($B203,MP,50,FALSE),IF($O$5=2019,VLOOKUP($B203,MP,63,FALSE)," "))))</f>
        <v>16000000</v>
      </c>
      <c r="G203" s="188">
        <f>IF($O$5=2016,VLOOKUP($B203,MP,25,FALSE),IF($O$5=2017,VLOOKUP($B203,MP,38,FALSE),IF($O$5=2018,VLOOKUP($B203,MP,51,FALSE),IF($O$5=2019,VLOOKUP($B203,MP,64,FALSE)," "))))</f>
        <v>0</v>
      </c>
      <c r="H203" s="188">
        <f>IF($O$5=2016,VLOOKUP($B203,MP,26,FALSE),IF($O$5=2017,VLOOKUP($B203,MP,39,FALSE),IF($O$5=2018,VLOOKUP($B203,MP,52,FALSE),IF($O$5=2019,VLOOKUP($B203,MP,65,FALSE)," "))))</f>
        <v>0</v>
      </c>
      <c r="I203" s="188">
        <f>IF($O$5=2016,VLOOKUP($B203,MP,27,FALSE),IF($O$5=2017,VLOOKUP($B203,MP,40,FALSE),IF($O$5=2018,VLOOKUP($B203,MP,53,FALSE),IF($O$5=2019,VLOOKUP($B203,MP,66,FALSE)," "))))</f>
        <v>0</v>
      </c>
      <c r="J203" s="188">
        <f>IF($O$5=2016,VLOOKUP($B203,MP,28,FALSE),IF($O$5=2017,VLOOKUP($B203,MP,41,FALSE),IF($O$5=2018,VLOOKUP($B203,MP,54,FALSE),IF($O$5=2019,VLOOKUP($B203,MP,67,FALSE)," "))))</f>
        <v>0</v>
      </c>
      <c r="K203" s="188">
        <f>IF($O$5=2016,VLOOKUP($B203,MP,29,FALSE),IF($O$5=2017,VLOOKUP($B203,MP,42,FALSE),IF($O$5=2018,VLOOKUP($B203,MP,55,FALSE),IF($O$5=2019,VLOOKUP($B203,MP,68,FALSE)," "))))</f>
        <v>0</v>
      </c>
      <c r="L203" s="188">
        <f>IF($O$5=2016,VLOOKUP($B203,MP,30,FALSE),IF($O$5=2017,VLOOKUP($B203,MP,43,FALSE),IF($O$5=2018,VLOOKUP($B203,MP,56,FALSE),IF($O$5=2019,VLOOKUP($B203,MP,69,FALSE)," "))))</f>
        <v>0</v>
      </c>
      <c r="M203" s="188">
        <f>IF($O$5=2016,VLOOKUP($B203,MP,31,FALSE),IF($O$5=2017,VLOOKUP($B203,MP,44,FALSE),IF($O$5=2018,VLOOKUP($B203,MP,57,FALSE),IF($O$5=2019,VLOOKUP($B203,MP,70,FALSE)," "))))</f>
        <v>0</v>
      </c>
      <c r="N203" s="188">
        <f>IF($O$5=2016,VLOOKUP($B203,MP,32,FALSE),IF($O$5=2017,VLOOKUP($B203,MP,45,FALSE),IF($O$5=2018,VLOOKUP($B203,MP,58,FALSE),IF($O$5=2019,VLOOKUP($B203,MP,71,FALSE)," "))))</f>
        <v>0</v>
      </c>
      <c r="O203" s="188">
        <f>IF($O$5=2016,VLOOKUP($B203,MP,33,FALSE),IF($O$5=2017,VLOOKUP($B203,MP,46,FALSE),IF($O$5=2018,VLOOKUP($B203,MP,59,FALSE),IF($O$5=2019,VLOOKUP($B203,MP,72,FALSE)," "))))</f>
        <v>0</v>
      </c>
      <c r="P203" s="188">
        <f>IF($O$5=2016,VLOOKUP($B203,MP,34,FALSE),IF($O$5=2017,VLOOKUP($B203,MP,47,FALSE),IF($O$5=2018,VLOOKUP($B203,MP,60,FALSE),IF($O$5=2019,VLOOKUP($B203,MP,73,FALSE)," "))))</f>
        <v>0</v>
      </c>
      <c r="Q203" s="188">
        <f>IF($O$5=2016,VLOOKUP($B203,MP,35,FALSE),IF($O$5=2017,VLOOKUP($B203,MP,48,FALSE),IF($O$5=2018,VLOOKUP($B203,MP,61,FALSE),IF($O$5=2019,VLOOKUP($B203,MP,74,FALSE)," "))))</f>
        <v>0</v>
      </c>
      <c r="R203" s="22"/>
    </row>
    <row r="204" spans="1:19" ht="15" x14ac:dyDescent="0.2">
      <c r="A204" s="745"/>
      <c r="B204" s="745"/>
      <c r="C204" s="748"/>
      <c r="D204" s="8" t="s">
        <v>64</v>
      </c>
      <c r="E204" s="451">
        <f>SUM(F204:Q204)</f>
        <v>0</v>
      </c>
      <c r="F204" s="499"/>
      <c r="G204" s="499"/>
      <c r="H204" s="499"/>
      <c r="I204" s="499"/>
      <c r="J204" s="499"/>
      <c r="K204" s="499"/>
      <c r="L204" s="499"/>
      <c r="M204" s="499"/>
      <c r="N204" s="499"/>
      <c r="O204" s="499"/>
      <c r="P204" s="499"/>
      <c r="Q204" s="499"/>
      <c r="R204" s="500"/>
      <c r="S204" s="501"/>
    </row>
    <row r="205" spans="1:19" ht="15" x14ac:dyDescent="0.2">
      <c r="A205" s="745"/>
      <c r="B205" s="745"/>
      <c r="C205" s="748"/>
      <c r="D205" s="5" t="s">
        <v>65</v>
      </c>
      <c r="E205" s="452">
        <f t="shared" ref="E205:R205" si="96">E204*100/E203</f>
        <v>0</v>
      </c>
      <c r="F205" s="452">
        <f t="shared" si="96"/>
        <v>0</v>
      </c>
      <c r="G205" s="452" t="e">
        <f t="shared" si="96"/>
        <v>#DIV/0!</v>
      </c>
      <c r="H205" s="452" t="e">
        <f t="shared" si="96"/>
        <v>#DIV/0!</v>
      </c>
      <c r="I205" s="452" t="e">
        <f t="shared" si="96"/>
        <v>#DIV/0!</v>
      </c>
      <c r="J205" s="452" t="e">
        <f t="shared" si="96"/>
        <v>#DIV/0!</v>
      </c>
      <c r="K205" s="452" t="e">
        <f t="shared" si="96"/>
        <v>#DIV/0!</v>
      </c>
      <c r="L205" s="452" t="e">
        <f t="shared" si="96"/>
        <v>#DIV/0!</v>
      </c>
      <c r="M205" s="452" t="e">
        <f t="shared" si="96"/>
        <v>#DIV/0!</v>
      </c>
      <c r="N205" s="452" t="e">
        <f t="shared" si="96"/>
        <v>#DIV/0!</v>
      </c>
      <c r="O205" s="452" t="e">
        <f t="shared" si="96"/>
        <v>#DIV/0!</v>
      </c>
      <c r="P205" s="452" t="e">
        <f t="shared" si="96"/>
        <v>#DIV/0!</v>
      </c>
      <c r="Q205" s="452" t="e">
        <f t="shared" si="96"/>
        <v>#DIV/0!</v>
      </c>
      <c r="R205" s="453" t="e">
        <f t="shared" si="96"/>
        <v>#DIV/0!</v>
      </c>
    </row>
    <row r="206" spans="1:19" ht="15" x14ac:dyDescent="0.2">
      <c r="A206" s="745"/>
      <c r="B206" s="745"/>
      <c r="C206" s="748"/>
      <c r="D206" s="8" t="s">
        <v>66</v>
      </c>
      <c r="E206" s="451">
        <f>SUM(F206:Q206)</f>
        <v>0</v>
      </c>
      <c r="F206" s="499">
        <v>0</v>
      </c>
      <c r="G206" s="499"/>
      <c r="H206" s="499"/>
      <c r="I206" s="499"/>
      <c r="J206" s="499"/>
      <c r="K206" s="499"/>
      <c r="L206" s="499"/>
      <c r="M206" s="499"/>
      <c r="N206" s="499"/>
      <c r="O206" s="499"/>
      <c r="P206" s="499"/>
      <c r="Q206" s="499"/>
      <c r="R206" s="500"/>
    </row>
    <row r="207" spans="1:19" ht="15" x14ac:dyDescent="0.2">
      <c r="A207" s="745"/>
      <c r="B207" s="745"/>
      <c r="C207" s="748"/>
      <c r="D207" s="5" t="s">
        <v>67</v>
      </c>
      <c r="E207" s="452">
        <f t="shared" ref="E207:R207" si="97">E206*100/E203</f>
        <v>0</v>
      </c>
      <c r="F207" s="452">
        <f t="shared" si="97"/>
        <v>0</v>
      </c>
      <c r="G207" s="452" t="e">
        <f t="shared" si="97"/>
        <v>#DIV/0!</v>
      </c>
      <c r="H207" s="452" t="e">
        <f t="shared" si="97"/>
        <v>#DIV/0!</v>
      </c>
      <c r="I207" s="452" t="e">
        <f t="shared" si="97"/>
        <v>#DIV/0!</v>
      </c>
      <c r="J207" s="452" t="e">
        <f t="shared" si="97"/>
        <v>#DIV/0!</v>
      </c>
      <c r="K207" s="452" t="e">
        <f t="shared" si="97"/>
        <v>#DIV/0!</v>
      </c>
      <c r="L207" s="452" t="e">
        <f t="shared" si="97"/>
        <v>#DIV/0!</v>
      </c>
      <c r="M207" s="452" t="e">
        <f t="shared" si="97"/>
        <v>#DIV/0!</v>
      </c>
      <c r="N207" s="452" t="e">
        <f t="shared" si="97"/>
        <v>#DIV/0!</v>
      </c>
      <c r="O207" s="452" t="e">
        <f t="shared" si="97"/>
        <v>#DIV/0!</v>
      </c>
      <c r="P207" s="452" t="e">
        <f t="shared" si="97"/>
        <v>#DIV/0!</v>
      </c>
      <c r="Q207" s="452" t="e">
        <f t="shared" si="97"/>
        <v>#DIV/0!</v>
      </c>
      <c r="R207" s="453" t="e">
        <f t="shared" si="97"/>
        <v>#DIV/0!</v>
      </c>
    </row>
    <row r="208" spans="1:19" ht="15" x14ac:dyDescent="0.2">
      <c r="A208" s="745"/>
      <c r="B208" s="745"/>
      <c r="C208" s="748"/>
      <c r="D208" s="7" t="s">
        <v>68</v>
      </c>
      <c r="E208" s="451">
        <f>SUM(F208:Q208)</f>
        <v>0</v>
      </c>
      <c r="F208" s="499">
        <v>0</v>
      </c>
      <c r="G208" s="499"/>
      <c r="H208" s="499"/>
      <c r="I208" s="499"/>
      <c r="J208" s="499"/>
      <c r="K208" s="499"/>
      <c r="L208" s="499"/>
      <c r="M208" s="499"/>
      <c r="N208" s="499"/>
      <c r="O208" s="499"/>
      <c r="P208" s="499"/>
      <c r="Q208" s="499"/>
      <c r="R208" s="500"/>
    </row>
    <row r="209" spans="1:18" ht="15" x14ac:dyDescent="0.2">
      <c r="A209" s="745"/>
      <c r="B209" s="745"/>
      <c r="C209" s="748"/>
      <c r="D209" s="5" t="s">
        <v>69</v>
      </c>
      <c r="E209" s="452" t="e">
        <f t="shared" ref="E209:R209" si="98">E208*100/E206</f>
        <v>#DIV/0!</v>
      </c>
      <c r="F209" s="452" t="e">
        <f t="shared" si="98"/>
        <v>#DIV/0!</v>
      </c>
      <c r="G209" s="452" t="e">
        <f t="shared" si="98"/>
        <v>#DIV/0!</v>
      </c>
      <c r="H209" s="452" t="e">
        <f t="shared" si="98"/>
        <v>#DIV/0!</v>
      </c>
      <c r="I209" s="452" t="e">
        <f t="shared" si="98"/>
        <v>#DIV/0!</v>
      </c>
      <c r="J209" s="452" t="e">
        <f t="shared" si="98"/>
        <v>#DIV/0!</v>
      </c>
      <c r="K209" s="452" t="e">
        <f t="shared" si="98"/>
        <v>#DIV/0!</v>
      </c>
      <c r="L209" s="452" t="e">
        <f t="shared" si="98"/>
        <v>#DIV/0!</v>
      </c>
      <c r="M209" s="452" t="e">
        <f t="shared" si="98"/>
        <v>#DIV/0!</v>
      </c>
      <c r="N209" s="452" t="e">
        <f t="shared" si="98"/>
        <v>#DIV/0!</v>
      </c>
      <c r="O209" s="452" t="e">
        <f t="shared" si="98"/>
        <v>#DIV/0!</v>
      </c>
      <c r="P209" s="452" t="e">
        <f t="shared" si="98"/>
        <v>#DIV/0!</v>
      </c>
      <c r="Q209" s="452" t="e">
        <f t="shared" si="98"/>
        <v>#DIV/0!</v>
      </c>
      <c r="R209" s="453" t="e">
        <f t="shared" si="98"/>
        <v>#DIV/0!</v>
      </c>
    </row>
    <row r="210" spans="1:18" ht="15.75" thickBot="1" x14ac:dyDescent="0.25">
      <c r="A210" s="746"/>
      <c r="B210" s="746"/>
      <c r="C210" s="749"/>
      <c r="D210" s="6" t="s">
        <v>70</v>
      </c>
      <c r="E210" s="454">
        <f t="shared" ref="E210:R210" si="99">E208*100/E203</f>
        <v>0</v>
      </c>
      <c r="F210" s="454">
        <f t="shared" si="99"/>
        <v>0</v>
      </c>
      <c r="G210" s="454" t="e">
        <f t="shared" si="99"/>
        <v>#DIV/0!</v>
      </c>
      <c r="H210" s="454" t="e">
        <f t="shared" si="99"/>
        <v>#DIV/0!</v>
      </c>
      <c r="I210" s="454" t="e">
        <f t="shared" si="99"/>
        <v>#DIV/0!</v>
      </c>
      <c r="J210" s="454" t="e">
        <f t="shared" si="99"/>
        <v>#DIV/0!</v>
      </c>
      <c r="K210" s="454" t="e">
        <f t="shared" si="99"/>
        <v>#DIV/0!</v>
      </c>
      <c r="L210" s="454" t="e">
        <f t="shared" si="99"/>
        <v>#DIV/0!</v>
      </c>
      <c r="M210" s="454" t="e">
        <f t="shared" si="99"/>
        <v>#DIV/0!</v>
      </c>
      <c r="N210" s="454" t="e">
        <f t="shared" si="99"/>
        <v>#DIV/0!</v>
      </c>
      <c r="O210" s="454" t="e">
        <f t="shared" si="99"/>
        <v>#DIV/0!</v>
      </c>
      <c r="P210" s="454" t="e">
        <f t="shared" si="99"/>
        <v>#DIV/0!</v>
      </c>
      <c r="Q210" s="454" t="e">
        <f t="shared" si="99"/>
        <v>#DIV/0!</v>
      </c>
      <c r="R210" s="455" t="e">
        <f t="shared" si="99"/>
        <v>#DIV/0!</v>
      </c>
    </row>
    <row r="211" spans="1:18" ht="15" x14ac:dyDescent="0.2">
      <c r="A211" s="744">
        <v>26</v>
      </c>
      <c r="B211" s="744" t="str">
        <f>'PI. MP. Avance'!B141</f>
        <v>MP307050201</v>
      </c>
      <c r="C211" s="747" t="str">
        <f>'PI. MP. Avance'!C141</f>
        <v>Crear, en el marco de las Organizaciones de mujeres , Una (1) RED de mujeres protagonista en los escenarios de PAZ y posconflicto, en el cuatrienio</v>
      </c>
      <c r="D211" s="4" t="s">
        <v>63</v>
      </c>
      <c r="E211" s="21">
        <f>SUM(F211:Q211)</f>
        <v>0</v>
      </c>
      <c r="F211" s="188">
        <f>IF($O$5=2016,VLOOKUP($B211,MP,24,FALSE),IF($O$5=2017,VLOOKUP($B211,MP,37,FALSE),IF($O$5=2018,VLOOKUP($B211,MP,50,FALSE),IF($O$5=2019,VLOOKUP($B211,MP,63,FALSE)," "))))</f>
        <v>0</v>
      </c>
      <c r="G211" s="188">
        <f>IF($O$5=2016,VLOOKUP($B211,MP,25,FALSE),IF($O$5=2017,VLOOKUP($B211,MP,38,FALSE),IF($O$5=2018,VLOOKUP($B211,MP,51,FALSE),IF($O$5=2019,VLOOKUP($B211,MP,64,FALSE)," "))))</f>
        <v>0</v>
      </c>
      <c r="H211" s="188">
        <f>IF($O$5=2016,VLOOKUP($B211,MP,26,FALSE),IF($O$5=2017,VLOOKUP($B211,MP,39,FALSE),IF($O$5=2018,VLOOKUP($B211,MP,52,FALSE),IF($O$5=2019,VLOOKUP($B211,MP,65,FALSE)," "))))</f>
        <v>0</v>
      </c>
      <c r="I211" s="188">
        <f>IF($O$5=2016,VLOOKUP($B211,MP,27,FALSE),IF($O$5=2017,VLOOKUP($B211,MP,40,FALSE),IF($O$5=2018,VLOOKUP($B211,MP,53,FALSE),IF($O$5=2019,VLOOKUP($B211,MP,66,FALSE)," "))))</f>
        <v>0</v>
      </c>
      <c r="J211" s="188">
        <f>IF($O$5=2016,VLOOKUP($B211,MP,28,FALSE),IF($O$5=2017,VLOOKUP($B211,MP,41,FALSE),IF($O$5=2018,VLOOKUP($B211,MP,54,FALSE),IF($O$5=2019,VLOOKUP($B211,MP,67,FALSE)," "))))</f>
        <v>0</v>
      </c>
      <c r="K211" s="188">
        <f>IF($O$5=2016,VLOOKUP($B211,MP,29,FALSE),IF($O$5=2017,VLOOKUP($B211,MP,42,FALSE),IF($O$5=2018,VLOOKUP($B211,MP,55,FALSE),IF($O$5=2019,VLOOKUP($B211,MP,68,FALSE)," "))))</f>
        <v>0</v>
      </c>
      <c r="L211" s="188">
        <f>IF($O$5=2016,VLOOKUP($B211,MP,30,FALSE),IF($O$5=2017,VLOOKUP($B211,MP,43,FALSE),IF($O$5=2018,VLOOKUP($B211,MP,56,FALSE),IF($O$5=2019,VLOOKUP($B211,MP,69,FALSE)," "))))</f>
        <v>0</v>
      </c>
      <c r="M211" s="188">
        <f>IF($O$5=2016,VLOOKUP($B211,MP,31,FALSE),IF($O$5=2017,VLOOKUP($B211,MP,44,FALSE),IF($O$5=2018,VLOOKUP($B211,MP,57,FALSE),IF($O$5=2019,VLOOKUP($B211,MP,70,FALSE)," "))))</f>
        <v>0</v>
      </c>
      <c r="N211" s="188">
        <f>IF($O$5=2016,VLOOKUP($B211,MP,32,FALSE),IF($O$5=2017,VLOOKUP($B211,MP,45,FALSE),IF($O$5=2018,VLOOKUP($B211,MP,58,FALSE),IF($O$5=2019,VLOOKUP($B211,MP,71,FALSE)," "))))</f>
        <v>0</v>
      </c>
      <c r="O211" s="188">
        <f>IF($O$5=2016,VLOOKUP($B211,MP,33,FALSE),IF($O$5=2017,VLOOKUP($B211,MP,46,FALSE),IF($O$5=2018,VLOOKUP($B211,MP,59,FALSE),IF($O$5=2019,VLOOKUP($B211,MP,72,FALSE)," "))))</f>
        <v>0</v>
      </c>
      <c r="P211" s="188">
        <f>IF($O$5=2016,VLOOKUP($B211,MP,34,FALSE),IF($O$5=2017,VLOOKUP($B211,MP,47,FALSE),IF($O$5=2018,VLOOKUP($B211,MP,60,FALSE),IF($O$5=2019,VLOOKUP($B211,MP,73,FALSE)," "))))</f>
        <v>0</v>
      </c>
      <c r="Q211" s="188">
        <f>IF($O$5=2016,VLOOKUP($B211,MP,35,FALSE),IF($O$5=2017,VLOOKUP($B211,MP,48,FALSE),IF($O$5=2018,VLOOKUP($B211,MP,61,FALSE),IF($O$5=2019,VLOOKUP($B211,MP,74,FALSE)," "))))</f>
        <v>0</v>
      </c>
      <c r="R211" s="22"/>
    </row>
    <row r="212" spans="1:18" ht="15" x14ac:dyDescent="0.2">
      <c r="A212" s="745"/>
      <c r="B212" s="745"/>
      <c r="C212" s="748"/>
      <c r="D212" s="8" t="s">
        <v>64</v>
      </c>
      <c r="E212" s="451">
        <f>SUM(F212:Q212)</f>
        <v>0</v>
      </c>
      <c r="F212" s="499"/>
      <c r="G212" s="499"/>
      <c r="H212" s="499"/>
      <c r="I212" s="499"/>
      <c r="J212" s="499"/>
      <c r="K212" s="499"/>
      <c r="L212" s="499"/>
      <c r="M212" s="499"/>
      <c r="N212" s="499"/>
      <c r="O212" s="499"/>
      <c r="P212" s="499"/>
      <c r="Q212" s="499"/>
      <c r="R212" s="500"/>
    </row>
    <row r="213" spans="1:18" ht="15" x14ac:dyDescent="0.2">
      <c r="A213" s="745"/>
      <c r="B213" s="745"/>
      <c r="C213" s="748"/>
      <c r="D213" s="5" t="s">
        <v>65</v>
      </c>
      <c r="E213" s="452" t="e">
        <f t="shared" ref="E213:R213" si="100">E212*100/E211</f>
        <v>#DIV/0!</v>
      </c>
      <c r="F213" s="452" t="e">
        <f t="shared" si="100"/>
        <v>#DIV/0!</v>
      </c>
      <c r="G213" s="452" t="e">
        <f t="shared" si="100"/>
        <v>#DIV/0!</v>
      </c>
      <c r="H213" s="452" t="e">
        <f t="shared" si="100"/>
        <v>#DIV/0!</v>
      </c>
      <c r="I213" s="452" t="e">
        <f t="shared" si="100"/>
        <v>#DIV/0!</v>
      </c>
      <c r="J213" s="452" t="e">
        <f t="shared" si="100"/>
        <v>#DIV/0!</v>
      </c>
      <c r="K213" s="452" t="e">
        <f t="shared" si="100"/>
        <v>#DIV/0!</v>
      </c>
      <c r="L213" s="452" t="e">
        <f t="shared" si="100"/>
        <v>#DIV/0!</v>
      </c>
      <c r="M213" s="452" t="e">
        <f t="shared" si="100"/>
        <v>#DIV/0!</v>
      </c>
      <c r="N213" s="452" t="e">
        <f t="shared" si="100"/>
        <v>#DIV/0!</v>
      </c>
      <c r="O213" s="452" t="e">
        <f t="shared" si="100"/>
        <v>#DIV/0!</v>
      </c>
      <c r="P213" s="452" t="e">
        <f t="shared" si="100"/>
        <v>#DIV/0!</v>
      </c>
      <c r="Q213" s="452" t="e">
        <f t="shared" si="100"/>
        <v>#DIV/0!</v>
      </c>
      <c r="R213" s="453" t="e">
        <f t="shared" si="100"/>
        <v>#DIV/0!</v>
      </c>
    </row>
    <row r="214" spans="1:18" ht="15" x14ac:dyDescent="0.2">
      <c r="A214" s="745"/>
      <c r="B214" s="745"/>
      <c r="C214" s="748"/>
      <c r="D214" s="8" t="s">
        <v>66</v>
      </c>
      <c r="E214" s="451">
        <f>SUM(F214:Q214)</f>
        <v>0</v>
      </c>
      <c r="F214" s="499">
        <v>0</v>
      </c>
      <c r="G214" s="499"/>
      <c r="H214" s="499"/>
      <c r="I214" s="499"/>
      <c r="J214" s="499"/>
      <c r="K214" s="499"/>
      <c r="L214" s="499"/>
      <c r="M214" s="499"/>
      <c r="N214" s="499"/>
      <c r="O214" s="499"/>
      <c r="P214" s="499"/>
      <c r="Q214" s="499"/>
      <c r="R214" s="500"/>
    </row>
    <row r="215" spans="1:18" ht="15" x14ac:dyDescent="0.2">
      <c r="A215" s="745"/>
      <c r="B215" s="745"/>
      <c r="C215" s="748"/>
      <c r="D215" s="5" t="s">
        <v>67</v>
      </c>
      <c r="E215" s="452" t="e">
        <f t="shared" ref="E215:R215" si="101">E214*100/E211</f>
        <v>#DIV/0!</v>
      </c>
      <c r="F215" s="452" t="e">
        <f t="shared" si="101"/>
        <v>#DIV/0!</v>
      </c>
      <c r="G215" s="452" t="e">
        <f t="shared" si="101"/>
        <v>#DIV/0!</v>
      </c>
      <c r="H215" s="452" t="e">
        <f t="shared" si="101"/>
        <v>#DIV/0!</v>
      </c>
      <c r="I215" s="452" t="e">
        <f t="shared" si="101"/>
        <v>#DIV/0!</v>
      </c>
      <c r="J215" s="452" t="e">
        <f t="shared" si="101"/>
        <v>#DIV/0!</v>
      </c>
      <c r="K215" s="452" t="e">
        <f t="shared" si="101"/>
        <v>#DIV/0!</v>
      </c>
      <c r="L215" s="452" t="e">
        <f t="shared" si="101"/>
        <v>#DIV/0!</v>
      </c>
      <c r="M215" s="452" t="e">
        <f t="shared" si="101"/>
        <v>#DIV/0!</v>
      </c>
      <c r="N215" s="452" t="e">
        <f t="shared" si="101"/>
        <v>#DIV/0!</v>
      </c>
      <c r="O215" s="452" t="e">
        <f t="shared" si="101"/>
        <v>#DIV/0!</v>
      </c>
      <c r="P215" s="452" t="e">
        <f t="shared" si="101"/>
        <v>#DIV/0!</v>
      </c>
      <c r="Q215" s="452" t="e">
        <f t="shared" si="101"/>
        <v>#DIV/0!</v>
      </c>
      <c r="R215" s="453" t="e">
        <f t="shared" si="101"/>
        <v>#DIV/0!</v>
      </c>
    </row>
    <row r="216" spans="1:18" ht="15" x14ac:dyDescent="0.2">
      <c r="A216" s="745"/>
      <c r="B216" s="745"/>
      <c r="C216" s="748"/>
      <c r="D216" s="7" t="s">
        <v>68</v>
      </c>
      <c r="E216" s="451">
        <f>SUM(F216:Q216)</f>
        <v>0</v>
      </c>
      <c r="F216" s="499">
        <v>0</v>
      </c>
      <c r="G216" s="499"/>
      <c r="H216" s="499"/>
      <c r="I216" s="499"/>
      <c r="J216" s="499"/>
      <c r="K216" s="499"/>
      <c r="L216" s="499"/>
      <c r="M216" s="499"/>
      <c r="N216" s="499"/>
      <c r="O216" s="499"/>
      <c r="P216" s="499"/>
      <c r="Q216" s="499"/>
      <c r="R216" s="500"/>
    </row>
    <row r="217" spans="1:18" ht="15" x14ac:dyDescent="0.2">
      <c r="A217" s="745"/>
      <c r="B217" s="745"/>
      <c r="C217" s="748"/>
      <c r="D217" s="5" t="s">
        <v>69</v>
      </c>
      <c r="E217" s="452" t="e">
        <f t="shared" ref="E217:R217" si="102">E216*100/E214</f>
        <v>#DIV/0!</v>
      </c>
      <c r="F217" s="452" t="e">
        <f t="shared" si="102"/>
        <v>#DIV/0!</v>
      </c>
      <c r="G217" s="452" t="e">
        <f t="shared" si="102"/>
        <v>#DIV/0!</v>
      </c>
      <c r="H217" s="452" t="e">
        <f t="shared" si="102"/>
        <v>#DIV/0!</v>
      </c>
      <c r="I217" s="452" t="e">
        <f t="shared" si="102"/>
        <v>#DIV/0!</v>
      </c>
      <c r="J217" s="452" t="e">
        <f t="shared" si="102"/>
        <v>#DIV/0!</v>
      </c>
      <c r="K217" s="452" t="e">
        <f t="shared" si="102"/>
        <v>#DIV/0!</v>
      </c>
      <c r="L217" s="452" t="e">
        <f t="shared" si="102"/>
        <v>#DIV/0!</v>
      </c>
      <c r="M217" s="452" t="e">
        <f t="shared" si="102"/>
        <v>#DIV/0!</v>
      </c>
      <c r="N217" s="452" t="e">
        <f t="shared" si="102"/>
        <v>#DIV/0!</v>
      </c>
      <c r="O217" s="452" t="e">
        <f t="shared" si="102"/>
        <v>#DIV/0!</v>
      </c>
      <c r="P217" s="452" t="e">
        <f t="shared" si="102"/>
        <v>#DIV/0!</v>
      </c>
      <c r="Q217" s="452" t="e">
        <f t="shared" si="102"/>
        <v>#DIV/0!</v>
      </c>
      <c r="R217" s="453" t="e">
        <f t="shared" si="102"/>
        <v>#DIV/0!</v>
      </c>
    </row>
    <row r="218" spans="1:18" ht="15.75" thickBot="1" x14ac:dyDescent="0.25">
      <c r="A218" s="746"/>
      <c r="B218" s="746"/>
      <c r="C218" s="749"/>
      <c r="D218" s="6" t="s">
        <v>70</v>
      </c>
      <c r="E218" s="454" t="e">
        <f t="shared" ref="E218:R218" si="103">E216*100/E211</f>
        <v>#DIV/0!</v>
      </c>
      <c r="F218" s="454" t="e">
        <f t="shared" si="103"/>
        <v>#DIV/0!</v>
      </c>
      <c r="G218" s="454" t="e">
        <f t="shared" si="103"/>
        <v>#DIV/0!</v>
      </c>
      <c r="H218" s="454" t="e">
        <f t="shared" si="103"/>
        <v>#DIV/0!</v>
      </c>
      <c r="I218" s="454" t="e">
        <f t="shared" si="103"/>
        <v>#DIV/0!</v>
      </c>
      <c r="J218" s="454" t="e">
        <f t="shared" si="103"/>
        <v>#DIV/0!</v>
      </c>
      <c r="K218" s="454" t="e">
        <f t="shared" si="103"/>
        <v>#DIV/0!</v>
      </c>
      <c r="L218" s="454" t="e">
        <f t="shared" si="103"/>
        <v>#DIV/0!</v>
      </c>
      <c r="M218" s="454" t="e">
        <f t="shared" si="103"/>
        <v>#DIV/0!</v>
      </c>
      <c r="N218" s="454" t="e">
        <f t="shared" si="103"/>
        <v>#DIV/0!</v>
      </c>
      <c r="O218" s="454" t="e">
        <f t="shared" si="103"/>
        <v>#DIV/0!</v>
      </c>
      <c r="P218" s="454" t="e">
        <f t="shared" si="103"/>
        <v>#DIV/0!</v>
      </c>
      <c r="Q218" s="454" t="e">
        <f t="shared" si="103"/>
        <v>#DIV/0!</v>
      </c>
      <c r="R218" s="455" t="e">
        <f t="shared" si="103"/>
        <v>#DIV/0!</v>
      </c>
    </row>
    <row r="219" spans="1:18" ht="15" x14ac:dyDescent="0.2">
      <c r="A219" s="744">
        <v>27</v>
      </c>
      <c r="B219" s="744" t="str">
        <f>'PI. MP. Avance'!B146</f>
        <v>MP307050202</v>
      </c>
      <c r="C219" s="747" t="str">
        <f>'PI. MP. Avance'!C146</f>
        <v>Realizar dos (2) Encuentros  de mujeres forjadoras de PAZ, que permitan el fortalecimiento de las iniciativas y escenarios de PAZ en el postconflicto, en el cuatrienio.</v>
      </c>
      <c r="D219" s="4" t="s">
        <v>63</v>
      </c>
      <c r="E219" s="21">
        <f>SUM(F219:Q219)</f>
        <v>0</v>
      </c>
      <c r="F219" s="188">
        <f>IF($O$5=2016,VLOOKUP($B219,MP,24,FALSE),IF($O$5=2017,VLOOKUP($B219,MP,37,FALSE),IF($O$5=2018,VLOOKUP($B219,MP,50,FALSE),IF($O$5=2019,VLOOKUP($B219,MP,63,FALSE)," "))))</f>
        <v>0</v>
      </c>
      <c r="G219" s="188">
        <f>IF($O$5=2016,VLOOKUP($B219,MP,25,FALSE),IF($O$5=2017,VLOOKUP($B219,MP,38,FALSE),IF($O$5=2018,VLOOKUP($B219,MP,51,FALSE),IF($O$5=2019,VLOOKUP($B219,MP,64,FALSE)," "))))</f>
        <v>0</v>
      </c>
      <c r="H219" s="188">
        <f>IF($O$5=2016,VLOOKUP($B219,MP,26,FALSE),IF($O$5=2017,VLOOKUP($B219,MP,39,FALSE),IF($O$5=2018,VLOOKUP($B219,MP,52,FALSE),IF($O$5=2019,VLOOKUP($B219,MP,65,FALSE)," "))))</f>
        <v>0</v>
      </c>
      <c r="I219" s="188">
        <f>IF($O$5=2016,VLOOKUP($B219,MP,27,FALSE),IF($O$5=2017,VLOOKUP($B219,MP,40,FALSE),IF($O$5=2018,VLOOKUP($B219,MP,53,FALSE),IF($O$5=2019,VLOOKUP($B219,MP,66,FALSE)," "))))</f>
        <v>0</v>
      </c>
      <c r="J219" s="188">
        <f>IF($O$5=2016,VLOOKUP($B219,MP,28,FALSE),IF($O$5=2017,VLOOKUP($B219,MP,41,FALSE),IF($O$5=2018,VLOOKUP($B219,MP,54,FALSE),IF($O$5=2019,VLOOKUP($B219,MP,67,FALSE)," "))))</f>
        <v>0</v>
      </c>
      <c r="K219" s="188">
        <f>IF($O$5=2016,VLOOKUP($B219,MP,29,FALSE),IF($O$5=2017,VLOOKUP($B219,MP,42,FALSE),IF($O$5=2018,VLOOKUP($B219,MP,55,FALSE),IF($O$5=2019,VLOOKUP($B219,MP,68,FALSE)," "))))</f>
        <v>0</v>
      </c>
      <c r="L219" s="188">
        <f>IF($O$5=2016,VLOOKUP($B219,MP,30,FALSE),IF($O$5=2017,VLOOKUP($B219,MP,43,FALSE),IF($O$5=2018,VLOOKUP($B219,MP,56,FALSE),IF($O$5=2019,VLOOKUP($B219,MP,69,FALSE)," "))))</f>
        <v>0</v>
      </c>
      <c r="M219" s="188">
        <f>IF($O$5=2016,VLOOKUP($B219,MP,31,FALSE),IF($O$5=2017,VLOOKUP($B219,MP,44,FALSE),IF($O$5=2018,VLOOKUP($B219,MP,57,FALSE),IF($O$5=2019,VLOOKUP($B219,MP,70,FALSE)," "))))</f>
        <v>0</v>
      </c>
      <c r="N219" s="188">
        <f>IF($O$5=2016,VLOOKUP($B219,MP,32,FALSE),IF($O$5=2017,VLOOKUP($B219,MP,45,FALSE),IF($O$5=2018,VLOOKUP($B219,MP,58,FALSE),IF($O$5=2019,VLOOKUP($B219,MP,71,FALSE)," "))))</f>
        <v>0</v>
      </c>
      <c r="O219" s="188">
        <f>IF($O$5=2016,VLOOKUP($B219,MP,33,FALSE),IF($O$5=2017,VLOOKUP($B219,MP,46,FALSE),IF($O$5=2018,VLOOKUP($B219,MP,59,FALSE),IF($O$5=2019,VLOOKUP($B219,MP,72,FALSE)," "))))</f>
        <v>0</v>
      </c>
      <c r="P219" s="188">
        <f>IF($O$5=2016,VLOOKUP($B219,MP,34,FALSE),IF($O$5=2017,VLOOKUP($B219,MP,47,FALSE),IF($O$5=2018,VLOOKUP($B219,MP,60,FALSE),IF($O$5=2019,VLOOKUP($B219,MP,73,FALSE)," "))))</f>
        <v>0</v>
      </c>
      <c r="Q219" s="188">
        <f>IF($O$5=2016,VLOOKUP($B219,MP,35,FALSE),IF($O$5=2017,VLOOKUP($B219,MP,48,FALSE),IF($O$5=2018,VLOOKUP($B219,MP,61,FALSE),IF($O$5=2019,VLOOKUP($B219,MP,74,FALSE)," "))))</f>
        <v>0</v>
      </c>
      <c r="R219" s="22"/>
    </row>
    <row r="220" spans="1:18" ht="15" x14ac:dyDescent="0.2">
      <c r="A220" s="745"/>
      <c r="B220" s="745"/>
      <c r="C220" s="748"/>
      <c r="D220" s="8" t="s">
        <v>64</v>
      </c>
      <c r="E220" s="451">
        <f>SUM(F220:Q220)</f>
        <v>0</v>
      </c>
      <c r="F220" s="499"/>
      <c r="G220" s="499"/>
      <c r="H220" s="499"/>
      <c r="I220" s="499"/>
      <c r="J220" s="499"/>
      <c r="K220" s="499"/>
      <c r="L220" s="499"/>
      <c r="M220" s="499"/>
      <c r="N220" s="499"/>
      <c r="O220" s="499"/>
      <c r="P220" s="499"/>
      <c r="Q220" s="499"/>
      <c r="R220" s="500"/>
    </row>
    <row r="221" spans="1:18" ht="15" x14ac:dyDescent="0.2">
      <c r="A221" s="745"/>
      <c r="B221" s="745"/>
      <c r="C221" s="748"/>
      <c r="D221" s="5" t="s">
        <v>65</v>
      </c>
      <c r="E221" s="452" t="e">
        <f t="shared" ref="E221:R221" si="104">E220*100/E219</f>
        <v>#DIV/0!</v>
      </c>
      <c r="F221" s="452" t="e">
        <f t="shared" si="104"/>
        <v>#DIV/0!</v>
      </c>
      <c r="G221" s="452" t="e">
        <f t="shared" si="104"/>
        <v>#DIV/0!</v>
      </c>
      <c r="H221" s="452" t="e">
        <f t="shared" si="104"/>
        <v>#DIV/0!</v>
      </c>
      <c r="I221" s="452" t="e">
        <f t="shared" si="104"/>
        <v>#DIV/0!</v>
      </c>
      <c r="J221" s="452" t="e">
        <f t="shared" si="104"/>
        <v>#DIV/0!</v>
      </c>
      <c r="K221" s="452" t="e">
        <f t="shared" si="104"/>
        <v>#DIV/0!</v>
      </c>
      <c r="L221" s="452" t="e">
        <f t="shared" si="104"/>
        <v>#DIV/0!</v>
      </c>
      <c r="M221" s="452" t="e">
        <f t="shared" si="104"/>
        <v>#DIV/0!</v>
      </c>
      <c r="N221" s="452" t="e">
        <f t="shared" si="104"/>
        <v>#DIV/0!</v>
      </c>
      <c r="O221" s="452" t="e">
        <f t="shared" si="104"/>
        <v>#DIV/0!</v>
      </c>
      <c r="P221" s="452" t="e">
        <f t="shared" si="104"/>
        <v>#DIV/0!</v>
      </c>
      <c r="Q221" s="452" t="e">
        <f t="shared" si="104"/>
        <v>#DIV/0!</v>
      </c>
      <c r="R221" s="453" t="e">
        <f t="shared" si="104"/>
        <v>#DIV/0!</v>
      </c>
    </row>
    <row r="222" spans="1:18" ht="15" x14ac:dyDescent="0.2">
      <c r="A222" s="745"/>
      <c r="B222" s="745"/>
      <c r="C222" s="748"/>
      <c r="D222" s="8" t="s">
        <v>66</v>
      </c>
      <c r="E222" s="451">
        <f>SUM(F222:Q222)</f>
        <v>0</v>
      </c>
      <c r="F222" s="499">
        <v>0</v>
      </c>
      <c r="G222" s="499"/>
      <c r="H222" s="499"/>
      <c r="I222" s="499"/>
      <c r="J222" s="499"/>
      <c r="K222" s="499"/>
      <c r="L222" s="499"/>
      <c r="M222" s="499"/>
      <c r="N222" s="499"/>
      <c r="O222" s="499"/>
      <c r="P222" s="499"/>
      <c r="Q222" s="499"/>
      <c r="R222" s="500"/>
    </row>
    <row r="223" spans="1:18" ht="15" x14ac:dyDescent="0.2">
      <c r="A223" s="745"/>
      <c r="B223" s="745"/>
      <c r="C223" s="748"/>
      <c r="D223" s="5" t="s">
        <v>67</v>
      </c>
      <c r="E223" s="452" t="e">
        <f t="shared" ref="E223:R223" si="105">E222*100/E219</f>
        <v>#DIV/0!</v>
      </c>
      <c r="F223" s="452" t="e">
        <f t="shared" si="105"/>
        <v>#DIV/0!</v>
      </c>
      <c r="G223" s="452" t="e">
        <f t="shared" si="105"/>
        <v>#DIV/0!</v>
      </c>
      <c r="H223" s="452" t="e">
        <f t="shared" si="105"/>
        <v>#DIV/0!</v>
      </c>
      <c r="I223" s="452" t="e">
        <f t="shared" si="105"/>
        <v>#DIV/0!</v>
      </c>
      <c r="J223" s="452" t="e">
        <f t="shared" si="105"/>
        <v>#DIV/0!</v>
      </c>
      <c r="K223" s="452" t="e">
        <f t="shared" si="105"/>
        <v>#DIV/0!</v>
      </c>
      <c r="L223" s="452" t="e">
        <f t="shared" si="105"/>
        <v>#DIV/0!</v>
      </c>
      <c r="M223" s="452" t="e">
        <f t="shared" si="105"/>
        <v>#DIV/0!</v>
      </c>
      <c r="N223" s="452" t="e">
        <f t="shared" si="105"/>
        <v>#DIV/0!</v>
      </c>
      <c r="O223" s="452" t="e">
        <f t="shared" si="105"/>
        <v>#DIV/0!</v>
      </c>
      <c r="P223" s="452" t="e">
        <f t="shared" si="105"/>
        <v>#DIV/0!</v>
      </c>
      <c r="Q223" s="452" t="e">
        <f t="shared" si="105"/>
        <v>#DIV/0!</v>
      </c>
      <c r="R223" s="453" t="e">
        <f t="shared" si="105"/>
        <v>#DIV/0!</v>
      </c>
    </row>
    <row r="224" spans="1:18" ht="15" x14ac:dyDescent="0.2">
      <c r="A224" s="745"/>
      <c r="B224" s="745"/>
      <c r="C224" s="748"/>
      <c r="D224" s="7" t="s">
        <v>68</v>
      </c>
      <c r="E224" s="451">
        <f>SUM(F224:Q224)</f>
        <v>0</v>
      </c>
      <c r="F224" s="499">
        <v>0</v>
      </c>
      <c r="G224" s="499"/>
      <c r="H224" s="499"/>
      <c r="I224" s="499"/>
      <c r="J224" s="499"/>
      <c r="K224" s="499"/>
      <c r="L224" s="499"/>
      <c r="M224" s="499"/>
      <c r="N224" s="499"/>
      <c r="O224" s="499"/>
      <c r="P224" s="499"/>
      <c r="Q224" s="499"/>
      <c r="R224" s="500"/>
    </row>
    <row r="225" spans="1:18" ht="15" x14ac:dyDescent="0.2">
      <c r="A225" s="745"/>
      <c r="B225" s="745"/>
      <c r="C225" s="748"/>
      <c r="D225" s="5" t="s">
        <v>69</v>
      </c>
      <c r="E225" s="452" t="e">
        <f t="shared" ref="E225:R225" si="106">E224*100/E222</f>
        <v>#DIV/0!</v>
      </c>
      <c r="F225" s="452" t="e">
        <f t="shared" si="106"/>
        <v>#DIV/0!</v>
      </c>
      <c r="G225" s="452" t="e">
        <f t="shared" si="106"/>
        <v>#DIV/0!</v>
      </c>
      <c r="H225" s="452" t="e">
        <f t="shared" si="106"/>
        <v>#DIV/0!</v>
      </c>
      <c r="I225" s="452" t="e">
        <f t="shared" si="106"/>
        <v>#DIV/0!</v>
      </c>
      <c r="J225" s="452" t="e">
        <f t="shared" si="106"/>
        <v>#DIV/0!</v>
      </c>
      <c r="K225" s="452" t="e">
        <f t="shared" si="106"/>
        <v>#DIV/0!</v>
      </c>
      <c r="L225" s="452" t="e">
        <f t="shared" si="106"/>
        <v>#DIV/0!</v>
      </c>
      <c r="M225" s="452" t="e">
        <f t="shared" si="106"/>
        <v>#DIV/0!</v>
      </c>
      <c r="N225" s="452" t="e">
        <f t="shared" si="106"/>
        <v>#DIV/0!</v>
      </c>
      <c r="O225" s="452" t="e">
        <f t="shared" si="106"/>
        <v>#DIV/0!</v>
      </c>
      <c r="P225" s="452" t="e">
        <f t="shared" si="106"/>
        <v>#DIV/0!</v>
      </c>
      <c r="Q225" s="452" t="e">
        <f t="shared" si="106"/>
        <v>#DIV/0!</v>
      </c>
      <c r="R225" s="453" t="e">
        <f t="shared" si="106"/>
        <v>#DIV/0!</v>
      </c>
    </row>
    <row r="226" spans="1:18" ht="15.75" thickBot="1" x14ac:dyDescent="0.25">
      <c r="A226" s="746"/>
      <c r="B226" s="746"/>
      <c r="C226" s="749"/>
      <c r="D226" s="6" t="s">
        <v>70</v>
      </c>
      <c r="E226" s="454" t="e">
        <f t="shared" ref="E226:R226" si="107">E224*100/E219</f>
        <v>#DIV/0!</v>
      </c>
      <c r="F226" s="454" t="e">
        <f t="shared" si="107"/>
        <v>#DIV/0!</v>
      </c>
      <c r="G226" s="454" t="e">
        <f t="shared" si="107"/>
        <v>#DIV/0!</v>
      </c>
      <c r="H226" s="454" t="e">
        <f t="shared" si="107"/>
        <v>#DIV/0!</v>
      </c>
      <c r="I226" s="454" t="e">
        <f t="shared" si="107"/>
        <v>#DIV/0!</v>
      </c>
      <c r="J226" s="454" t="e">
        <f t="shared" si="107"/>
        <v>#DIV/0!</v>
      </c>
      <c r="K226" s="454" t="e">
        <f t="shared" si="107"/>
        <v>#DIV/0!</v>
      </c>
      <c r="L226" s="454" t="e">
        <f t="shared" si="107"/>
        <v>#DIV/0!</v>
      </c>
      <c r="M226" s="454" t="e">
        <f t="shared" si="107"/>
        <v>#DIV/0!</v>
      </c>
      <c r="N226" s="454" t="e">
        <f t="shared" si="107"/>
        <v>#DIV/0!</v>
      </c>
      <c r="O226" s="454" t="e">
        <f t="shared" si="107"/>
        <v>#DIV/0!</v>
      </c>
      <c r="P226" s="454" t="e">
        <f t="shared" si="107"/>
        <v>#DIV/0!</v>
      </c>
      <c r="Q226" s="454" t="e">
        <f t="shared" si="107"/>
        <v>#DIV/0!</v>
      </c>
      <c r="R226" s="455" t="e">
        <f t="shared" si="107"/>
        <v>#DIV/0!</v>
      </c>
    </row>
    <row r="227" spans="1:18" ht="15" x14ac:dyDescent="0.2">
      <c r="A227" s="744">
        <v>28</v>
      </c>
      <c r="B227" s="744" t="str">
        <f>'PI. MP. Avance'!B151</f>
        <v>MP307050301</v>
      </c>
      <c r="C227" s="747" t="str">
        <f>'PI. MP. Avance'!C151</f>
        <v>Crear, en el marco de las Confluencias Municipales de LGBTI, Una (1) RED LGBTI protagonista en los escenarios de PAZ y posconflicto, en el cuatrienio</v>
      </c>
      <c r="D227" s="4" t="s">
        <v>63</v>
      </c>
      <c r="E227" s="21">
        <f>SUM(F227:Q227)</f>
        <v>0</v>
      </c>
      <c r="F227" s="188">
        <f>IF($O$5=2016,VLOOKUP($B227,MP,24,FALSE),IF($O$5=2017,VLOOKUP($B227,MP,37,FALSE),IF($O$5=2018,VLOOKUP($B227,MP,50,FALSE),IF($O$5=2019,VLOOKUP($B227,MP,63,FALSE)," "))))</f>
        <v>0</v>
      </c>
      <c r="G227" s="188">
        <f>IF($O$5=2016,VLOOKUP($B227,MP,25,FALSE),IF($O$5=2017,VLOOKUP($B227,MP,38,FALSE),IF($O$5=2018,VLOOKUP($B227,MP,51,FALSE),IF($O$5=2019,VLOOKUP($B227,MP,64,FALSE)," "))))</f>
        <v>0</v>
      </c>
      <c r="H227" s="188">
        <f>IF($O$5=2016,VLOOKUP($B227,MP,26,FALSE),IF($O$5=2017,VLOOKUP($B227,MP,39,FALSE),IF($O$5=2018,VLOOKUP($B227,MP,52,FALSE),IF($O$5=2019,VLOOKUP($B227,MP,65,FALSE)," "))))</f>
        <v>0</v>
      </c>
      <c r="I227" s="188">
        <f>IF($O$5=2016,VLOOKUP($B227,MP,27,FALSE),IF($O$5=2017,VLOOKUP($B227,MP,40,FALSE),IF($O$5=2018,VLOOKUP($B227,MP,53,FALSE),IF($O$5=2019,VLOOKUP($B227,MP,66,FALSE)," "))))</f>
        <v>0</v>
      </c>
      <c r="J227" s="188">
        <f>IF($O$5=2016,VLOOKUP($B227,MP,28,FALSE),IF($O$5=2017,VLOOKUP($B227,MP,41,FALSE),IF($O$5=2018,VLOOKUP($B227,MP,54,FALSE),IF($O$5=2019,VLOOKUP($B227,MP,67,FALSE)," "))))</f>
        <v>0</v>
      </c>
      <c r="K227" s="188">
        <f>IF($O$5=2016,VLOOKUP($B227,MP,29,FALSE),IF($O$5=2017,VLOOKUP($B227,MP,42,FALSE),IF($O$5=2018,VLOOKUP($B227,MP,55,FALSE),IF($O$5=2019,VLOOKUP($B227,MP,68,FALSE)," "))))</f>
        <v>0</v>
      </c>
      <c r="L227" s="188">
        <f>IF($O$5=2016,VLOOKUP($B227,MP,30,FALSE),IF($O$5=2017,VLOOKUP($B227,MP,43,FALSE),IF($O$5=2018,VLOOKUP($B227,MP,56,FALSE),IF($O$5=2019,VLOOKUP($B227,MP,69,FALSE)," "))))</f>
        <v>0</v>
      </c>
      <c r="M227" s="188">
        <f>IF($O$5=2016,VLOOKUP($B227,MP,31,FALSE),IF($O$5=2017,VLOOKUP($B227,MP,44,FALSE),IF($O$5=2018,VLOOKUP($B227,MP,57,FALSE),IF($O$5=2019,VLOOKUP($B227,MP,70,FALSE)," "))))</f>
        <v>0</v>
      </c>
      <c r="N227" s="188">
        <f>IF($O$5=2016,VLOOKUP($B227,MP,32,FALSE),IF($O$5=2017,VLOOKUP($B227,MP,45,FALSE),IF($O$5=2018,VLOOKUP($B227,MP,58,FALSE),IF($O$5=2019,VLOOKUP($B227,MP,71,FALSE)," "))))</f>
        <v>0</v>
      </c>
      <c r="O227" s="188">
        <f>IF($O$5=2016,VLOOKUP($B227,MP,33,FALSE),IF($O$5=2017,VLOOKUP($B227,MP,46,FALSE),IF($O$5=2018,VLOOKUP($B227,MP,59,FALSE),IF($O$5=2019,VLOOKUP($B227,MP,72,FALSE)," "))))</f>
        <v>0</v>
      </c>
      <c r="P227" s="188">
        <f>IF($O$5=2016,VLOOKUP($B227,MP,34,FALSE),IF($O$5=2017,VLOOKUP($B227,MP,47,FALSE),IF($O$5=2018,VLOOKUP($B227,MP,60,FALSE),IF($O$5=2019,VLOOKUP($B227,MP,73,FALSE)," "))))</f>
        <v>0</v>
      </c>
      <c r="Q227" s="188">
        <f>IF($O$5=2016,VLOOKUP($B227,MP,35,FALSE),IF($O$5=2017,VLOOKUP($B227,MP,48,FALSE),IF($O$5=2018,VLOOKUP($B227,MP,61,FALSE),IF($O$5=2019,VLOOKUP($B227,MP,74,FALSE)," "))))</f>
        <v>0</v>
      </c>
      <c r="R227" s="22"/>
    </row>
    <row r="228" spans="1:18" ht="15" x14ac:dyDescent="0.2">
      <c r="A228" s="745"/>
      <c r="B228" s="745"/>
      <c r="C228" s="748"/>
      <c r="D228" s="8" t="s">
        <v>64</v>
      </c>
      <c r="E228" s="451">
        <f>SUM(F228:Q228)</f>
        <v>0</v>
      </c>
      <c r="F228" s="499"/>
      <c r="G228" s="499"/>
      <c r="H228" s="499"/>
      <c r="I228" s="499"/>
      <c r="J228" s="499"/>
      <c r="K228" s="499"/>
      <c r="L228" s="499"/>
      <c r="M228" s="499"/>
      <c r="N228" s="499"/>
      <c r="O228" s="499"/>
      <c r="P228" s="499"/>
      <c r="Q228" s="499"/>
      <c r="R228" s="500"/>
    </row>
    <row r="229" spans="1:18" ht="15" x14ac:dyDescent="0.2">
      <c r="A229" s="745"/>
      <c r="B229" s="745"/>
      <c r="C229" s="748"/>
      <c r="D229" s="5" t="s">
        <v>65</v>
      </c>
      <c r="E229" s="452" t="e">
        <f t="shared" ref="E229:R229" si="108">E228*100/E227</f>
        <v>#DIV/0!</v>
      </c>
      <c r="F229" s="452" t="e">
        <f t="shared" si="108"/>
        <v>#DIV/0!</v>
      </c>
      <c r="G229" s="452" t="e">
        <f t="shared" si="108"/>
        <v>#DIV/0!</v>
      </c>
      <c r="H229" s="452" t="e">
        <f t="shared" si="108"/>
        <v>#DIV/0!</v>
      </c>
      <c r="I229" s="452" t="e">
        <f t="shared" si="108"/>
        <v>#DIV/0!</v>
      </c>
      <c r="J229" s="452" t="e">
        <f t="shared" si="108"/>
        <v>#DIV/0!</v>
      </c>
      <c r="K229" s="452" t="e">
        <f t="shared" si="108"/>
        <v>#DIV/0!</v>
      </c>
      <c r="L229" s="452" t="e">
        <f t="shared" si="108"/>
        <v>#DIV/0!</v>
      </c>
      <c r="M229" s="452" t="e">
        <f t="shared" si="108"/>
        <v>#DIV/0!</v>
      </c>
      <c r="N229" s="452" t="e">
        <f t="shared" si="108"/>
        <v>#DIV/0!</v>
      </c>
      <c r="O229" s="452" t="e">
        <f t="shared" si="108"/>
        <v>#DIV/0!</v>
      </c>
      <c r="P229" s="452" t="e">
        <f t="shared" si="108"/>
        <v>#DIV/0!</v>
      </c>
      <c r="Q229" s="452" t="e">
        <f t="shared" si="108"/>
        <v>#DIV/0!</v>
      </c>
      <c r="R229" s="453" t="e">
        <f t="shared" si="108"/>
        <v>#DIV/0!</v>
      </c>
    </row>
    <row r="230" spans="1:18" ht="15" x14ac:dyDescent="0.2">
      <c r="A230" s="745"/>
      <c r="B230" s="745"/>
      <c r="C230" s="748"/>
      <c r="D230" s="8" t="s">
        <v>66</v>
      </c>
      <c r="E230" s="451">
        <f>SUM(F230:Q230)</f>
        <v>0</v>
      </c>
      <c r="F230" s="499">
        <v>0</v>
      </c>
      <c r="G230" s="499"/>
      <c r="H230" s="499"/>
      <c r="I230" s="499"/>
      <c r="J230" s="499"/>
      <c r="K230" s="499"/>
      <c r="L230" s="499"/>
      <c r="M230" s="499"/>
      <c r="N230" s="499"/>
      <c r="O230" s="499"/>
      <c r="P230" s="499"/>
      <c r="Q230" s="499"/>
      <c r="R230" s="500"/>
    </row>
    <row r="231" spans="1:18" ht="15" x14ac:dyDescent="0.2">
      <c r="A231" s="745"/>
      <c r="B231" s="745"/>
      <c r="C231" s="748"/>
      <c r="D231" s="5" t="s">
        <v>67</v>
      </c>
      <c r="E231" s="452" t="e">
        <f t="shared" ref="E231:R231" si="109">E230*100/E227</f>
        <v>#DIV/0!</v>
      </c>
      <c r="F231" s="452" t="e">
        <f t="shared" si="109"/>
        <v>#DIV/0!</v>
      </c>
      <c r="G231" s="452" t="e">
        <f t="shared" si="109"/>
        <v>#DIV/0!</v>
      </c>
      <c r="H231" s="452" t="e">
        <f t="shared" si="109"/>
        <v>#DIV/0!</v>
      </c>
      <c r="I231" s="452" t="e">
        <f t="shared" si="109"/>
        <v>#DIV/0!</v>
      </c>
      <c r="J231" s="452" t="e">
        <f t="shared" si="109"/>
        <v>#DIV/0!</v>
      </c>
      <c r="K231" s="452" t="e">
        <f t="shared" si="109"/>
        <v>#DIV/0!</v>
      </c>
      <c r="L231" s="452" t="e">
        <f t="shared" si="109"/>
        <v>#DIV/0!</v>
      </c>
      <c r="M231" s="452" t="e">
        <f t="shared" si="109"/>
        <v>#DIV/0!</v>
      </c>
      <c r="N231" s="452" t="e">
        <f t="shared" si="109"/>
        <v>#DIV/0!</v>
      </c>
      <c r="O231" s="452" t="e">
        <f t="shared" si="109"/>
        <v>#DIV/0!</v>
      </c>
      <c r="P231" s="452" t="e">
        <f t="shared" si="109"/>
        <v>#DIV/0!</v>
      </c>
      <c r="Q231" s="452" t="e">
        <f t="shared" si="109"/>
        <v>#DIV/0!</v>
      </c>
      <c r="R231" s="453" t="e">
        <f t="shared" si="109"/>
        <v>#DIV/0!</v>
      </c>
    </row>
    <row r="232" spans="1:18" ht="15" x14ac:dyDescent="0.2">
      <c r="A232" s="745"/>
      <c r="B232" s="745"/>
      <c r="C232" s="748"/>
      <c r="D232" s="7" t="s">
        <v>68</v>
      </c>
      <c r="E232" s="451">
        <f>SUM(F232:Q232)</f>
        <v>0</v>
      </c>
      <c r="F232" s="499">
        <v>0</v>
      </c>
      <c r="G232" s="499"/>
      <c r="H232" s="499"/>
      <c r="I232" s="499"/>
      <c r="J232" s="499"/>
      <c r="K232" s="499"/>
      <c r="L232" s="499"/>
      <c r="M232" s="499"/>
      <c r="N232" s="499"/>
      <c r="O232" s="499"/>
      <c r="P232" s="499"/>
      <c r="Q232" s="499"/>
      <c r="R232" s="500"/>
    </row>
    <row r="233" spans="1:18" ht="15" x14ac:dyDescent="0.2">
      <c r="A233" s="745"/>
      <c r="B233" s="745"/>
      <c r="C233" s="748"/>
      <c r="D233" s="5" t="s">
        <v>69</v>
      </c>
      <c r="E233" s="452" t="e">
        <f t="shared" ref="E233:R233" si="110">E232*100/E230</f>
        <v>#DIV/0!</v>
      </c>
      <c r="F233" s="452" t="e">
        <f t="shared" si="110"/>
        <v>#DIV/0!</v>
      </c>
      <c r="G233" s="452" t="e">
        <f t="shared" si="110"/>
        <v>#DIV/0!</v>
      </c>
      <c r="H233" s="452" t="e">
        <f t="shared" si="110"/>
        <v>#DIV/0!</v>
      </c>
      <c r="I233" s="452" t="e">
        <f t="shared" si="110"/>
        <v>#DIV/0!</v>
      </c>
      <c r="J233" s="452" t="e">
        <f t="shared" si="110"/>
        <v>#DIV/0!</v>
      </c>
      <c r="K233" s="452" t="e">
        <f t="shared" si="110"/>
        <v>#DIV/0!</v>
      </c>
      <c r="L233" s="452" t="e">
        <f t="shared" si="110"/>
        <v>#DIV/0!</v>
      </c>
      <c r="M233" s="452" t="e">
        <f t="shared" si="110"/>
        <v>#DIV/0!</v>
      </c>
      <c r="N233" s="452" t="e">
        <f t="shared" si="110"/>
        <v>#DIV/0!</v>
      </c>
      <c r="O233" s="452" t="e">
        <f t="shared" si="110"/>
        <v>#DIV/0!</v>
      </c>
      <c r="P233" s="452" t="e">
        <f t="shared" si="110"/>
        <v>#DIV/0!</v>
      </c>
      <c r="Q233" s="452" t="e">
        <f t="shared" si="110"/>
        <v>#DIV/0!</v>
      </c>
      <c r="R233" s="453" t="e">
        <f t="shared" si="110"/>
        <v>#DIV/0!</v>
      </c>
    </row>
    <row r="234" spans="1:18" ht="15.75" thickBot="1" x14ac:dyDescent="0.25">
      <c r="A234" s="746"/>
      <c r="B234" s="746"/>
      <c r="C234" s="749"/>
      <c r="D234" s="6" t="s">
        <v>70</v>
      </c>
      <c r="E234" s="454" t="e">
        <f t="shared" ref="E234:R234" si="111">E232*100/E227</f>
        <v>#DIV/0!</v>
      </c>
      <c r="F234" s="454" t="e">
        <f t="shared" si="111"/>
        <v>#DIV/0!</v>
      </c>
      <c r="G234" s="454" t="e">
        <f t="shared" si="111"/>
        <v>#DIV/0!</v>
      </c>
      <c r="H234" s="454" t="e">
        <f t="shared" si="111"/>
        <v>#DIV/0!</v>
      </c>
      <c r="I234" s="454" t="e">
        <f t="shared" si="111"/>
        <v>#DIV/0!</v>
      </c>
      <c r="J234" s="454" t="e">
        <f t="shared" si="111"/>
        <v>#DIV/0!</v>
      </c>
      <c r="K234" s="454" t="e">
        <f t="shared" si="111"/>
        <v>#DIV/0!</v>
      </c>
      <c r="L234" s="454" t="e">
        <f t="shared" si="111"/>
        <v>#DIV/0!</v>
      </c>
      <c r="M234" s="454" t="e">
        <f t="shared" si="111"/>
        <v>#DIV/0!</v>
      </c>
      <c r="N234" s="454" t="e">
        <f t="shared" si="111"/>
        <v>#DIV/0!</v>
      </c>
      <c r="O234" s="454" t="e">
        <f t="shared" si="111"/>
        <v>#DIV/0!</v>
      </c>
      <c r="P234" s="454" t="e">
        <f t="shared" si="111"/>
        <v>#DIV/0!</v>
      </c>
      <c r="Q234" s="454" t="e">
        <f t="shared" si="111"/>
        <v>#DIV/0!</v>
      </c>
      <c r="R234" s="455" t="e">
        <f t="shared" si="111"/>
        <v>#DIV/0!</v>
      </c>
    </row>
    <row r="235" spans="1:18" ht="15" x14ac:dyDescent="0.2">
      <c r="A235" s="744">
        <v>29</v>
      </c>
      <c r="B235" s="744" t="str">
        <f>'PI. MP. Avance'!B156</f>
        <v>MP307050302</v>
      </c>
      <c r="C235" s="747" t="str">
        <f>'PI. MP. Avance'!C156</f>
        <v>Realizar dos (2) Encuentros de representantes del sector LGBTI, forjadores de PAZ, que permitan el fortalecimiento de las iniciativas y escenarios de PAZ en el postconflicto, en el cuatrienio.</v>
      </c>
      <c r="D235" s="4" t="s">
        <v>63</v>
      </c>
      <c r="E235" s="21">
        <f>SUM(F235:Q235)</f>
        <v>0</v>
      </c>
      <c r="F235" s="188">
        <f>IF($O$5=2016,VLOOKUP($B235,MP,24,FALSE),IF($O$5=2017,VLOOKUP($B235,MP,37,FALSE),IF($O$5=2018,VLOOKUP($B235,MP,50,FALSE),IF($O$5=2019,VLOOKUP($B235,MP,63,FALSE)," "))))</f>
        <v>0</v>
      </c>
      <c r="G235" s="188">
        <f>IF($O$5=2016,VLOOKUP($B235,MP,25,FALSE),IF($O$5=2017,VLOOKUP($B235,MP,38,FALSE),IF($O$5=2018,VLOOKUP($B235,MP,51,FALSE),IF($O$5=2019,VLOOKUP($B235,MP,64,FALSE)," "))))</f>
        <v>0</v>
      </c>
      <c r="H235" s="188">
        <f>IF($O$5=2016,VLOOKUP($B235,MP,26,FALSE),IF($O$5=2017,VLOOKUP($B235,MP,39,FALSE),IF($O$5=2018,VLOOKUP($B235,MP,52,FALSE),IF($O$5=2019,VLOOKUP($B235,MP,65,FALSE)," "))))</f>
        <v>0</v>
      </c>
      <c r="I235" s="188">
        <f>IF($O$5=2016,VLOOKUP($B235,MP,27,FALSE),IF($O$5=2017,VLOOKUP($B235,MP,40,FALSE),IF($O$5=2018,VLOOKUP($B235,MP,53,FALSE),IF($O$5=2019,VLOOKUP($B235,MP,66,FALSE)," "))))</f>
        <v>0</v>
      </c>
      <c r="J235" s="188">
        <f>IF($O$5=2016,VLOOKUP($B235,MP,28,FALSE),IF($O$5=2017,VLOOKUP($B235,MP,41,FALSE),IF($O$5=2018,VLOOKUP($B235,MP,54,FALSE),IF($O$5=2019,VLOOKUP($B235,MP,67,FALSE)," "))))</f>
        <v>0</v>
      </c>
      <c r="K235" s="188">
        <f>IF($O$5=2016,VLOOKUP($B235,MP,29,FALSE),IF($O$5=2017,VLOOKUP($B235,MP,42,FALSE),IF($O$5=2018,VLOOKUP($B235,MP,55,FALSE),IF($O$5=2019,VLOOKUP($B235,MP,68,FALSE)," "))))</f>
        <v>0</v>
      </c>
      <c r="L235" s="188">
        <f>IF($O$5=2016,VLOOKUP($B235,MP,30,FALSE),IF($O$5=2017,VLOOKUP($B235,MP,43,FALSE),IF($O$5=2018,VLOOKUP($B235,MP,56,FALSE),IF($O$5=2019,VLOOKUP($B235,MP,69,FALSE)," "))))</f>
        <v>0</v>
      </c>
      <c r="M235" s="188">
        <f>IF($O$5=2016,VLOOKUP($B235,MP,31,FALSE),IF($O$5=2017,VLOOKUP($B235,MP,44,FALSE),IF($O$5=2018,VLOOKUP($B235,MP,57,FALSE),IF($O$5=2019,VLOOKUP($B235,MP,70,FALSE)," "))))</f>
        <v>0</v>
      </c>
      <c r="N235" s="188">
        <f>IF($O$5=2016,VLOOKUP($B235,MP,32,FALSE),IF($O$5=2017,VLOOKUP($B235,MP,45,FALSE),IF($O$5=2018,VLOOKUP($B235,MP,58,FALSE),IF($O$5=2019,VLOOKUP($B235,MP,71,FALSE)," "))))</f>
        <v>0</v>
      </c>
      <c r="O235" s="188">
        <f>IF($O$5=2016,VLOOKUP($B235,MP,33,FALSE),IF($O$5=2017,VLOOKUP($B235,MP,46,FALSE),IF($O$5=2018,VLOOKUP($B235,MP,59,FALSE),IF($O$5=2019,VLOOKUP($B235,MP,72,FALSE)," "))))</f>
        <v>0</v>
      </c>
      <c r="P235" s="188">
        <f>IF($O$5=2016,VLOOKUP($B235,MP,34,FALSE),IF($O$5=2017,VLOOKUP($B235,MP,47,FALSE),IF($O$5=2018,VLOOKUP($B235,MP,60,FALSE),IF($O$5=2019,VLOOKUP($B235,MP,73,FALSE)," "))))</f>
        <v>0</v>
      </c>
      <c r="Q235" s="188">
        <f>IF($O$5=2016,VLOOKUP($B235,MP,35,FALSE),IF($O$5=2017,VLOOKUP($B235,MP,48,FALSE),IF($O$5=2018,VLOOKUP($B235,MP,61,FALSE),IF($O$5=2019,VLOOKUP($B235,MP,74,FALSE)," "))))</f>
        <v>0</v>
      </c>
      <c r="R235" s="22"/>
    </row>
    <row r="236" spans="1:18" ht="15" x14ac:dyDescent="0.2">
      <c r="A236" s="745"/>
      <c r="B236" s="745"/>
      <c r="C236" s="748"/>
      <c r="D236" s="8" t="s">
        <v>64</v>
      </c>
      <c r="E236" s="451">
        <f>SUM(F236:Q236)</f>
        <v>0</v>
      </c>
      <c r="F236" s="499"/>
      <c r="G236" s="499"/>
      <c r="H236" s="499"/>
      <c r="I236" s="499"/>
      <c r="J236" s="499"/>
      <c r="K236" s="499"/>
      <c r="L236" s="499"/>
      <c r="M236" s="499"/>
      <c r="N236" s="499"/>
      <c r="O236" s="499"/>
      <c r="P236" s="499"/>
      <c r="Q236" s="499"/>
      <c r="R236" s="500"/>
    </row>
    <row r="237" spans="1:18" ht="15" x14ac:dyDescent="0.2">
      <c r="A237" s="745"/>
      <c r="B237" s="745"/>
      <c r="C237" s="748"/>
      <c r="D237" s="5" t="s">
        <v>65</v>
      </c>
      <c r="E237" s="452" t="e">
        <f t="shared" ref="E237:R237" si="112">E236*100/E235</f>
        <v>#DIV/0!</v>
      </c>
      <c r="F237" s="452" t="e">
        <f t="shared" si="112"/>
        <v>#DIV/0!</v>
      </c>
      <c r="G237" s="452" t="e">
        <f t="shared" si="112"/>
        <v>#DIV/0!</v>
      </c>
      <c r="H237" s="452" t="e">
        <f t="shared" si="112"/>
        <v>#DIV/0!</v>
      </c>
      <c r="I237" s="452" t="e">
        <f t="shared" si="112"/>
        <v>#DIV/0!</v>
      </c>
      <c r="J237" s="452" t="e">
        <f t="shared" si="112"/>
        <v>#DIV/0!</v>
      </c>
      <c r="K237" s="452" t="e">
        <f t="shared" si="112"/>
        <v>#DIV/0!</v>
      </c>
      <c r="L237" s="452" t="e">
        <f t="shared" si="112"/>
        <v>#DIV/0!</v>
      </c>
      <c r="M237" s="452" t="e">
        <f t="shared" si="112"/>
        <v>#DIV/0!</v>
      </c>
      <c r="N237" s="452" t="e">
        <f t="shared" si="112"/>
        <v>#DIV/0!</v>
      </c>
      <c r="O237" s="452" t="e">
        <f t="shared" si="112"/>
        <v>#DIV/0!</v>
      </c>
      <c r="P237" s="452" t="e">
        <f t="shared" si="112"/>
        <v>#DIV/0!</v>
      </c>
      <c r="Q237" s="452" t="e">
        <f t="shared" si="112"/>
        <v>#DIV/0!</v>
      </c>
      <c r="R237" s="453" t="e">
        <f t="shared" si="112"/>
        <v>#DIV/0!</v>
      </c>
    </row>
    <row r="238" spans="1:18" ht="15" x14ac:dyDescent="0.2">
      <c r="A238" s="745"/>
      <c r="B238" s="745"/>
      <c r="C238" s="748"/>
      <c r="D238" s="8" t="s">
        <v>66</v>
      </c>
      <c r="E238" s="451">
        <f>SUM(F238:Q238)</f>
        <v>0</v>
      </c>
      <c r="F238" s="499">
        <v>0</v>
      </c>
      <c r="G238" s="499"/>
      <c r="H238" s="499"/>
      <c r="I238" s="499"/>
      <c r="J238" s="499"/>
      <c r="K238" s="499"/>
      <c r="L238" s="499"/>
      <c r="M238" s="499"/>
      <c r="N238" s="499"/>
      <c r="O238" s="499"/>
      <c r="P238" s="499"/>
      <c r="Q238" s="499"/>
      <c r="R238" s="500"/>
    </row>
    <row r="239" spans="1:18" ht="15" x14ac:dyDescent="0.2">
      <c r="A239" s="745"/>
      <c r="B239" s="745"/>
      <c r="C239" s="748"/>
      <c r="D239" s="5" t="s">
        <v>67</v>
      </c>
      <c r="E239" s="452" t="e">
        <f t="shared" ref="E239:R239" si="113">E238*100/E235</f>
        <v>#DIV/0!</v>
      </c>
      <c r="F239" s="452" t="e">
        <f t="shared" si="113"/>
        <v>#DIV/0!</v>
      </c>
      <c r="G239" s="452" t="e">
        <f t="shared" si="113"/>
        <v>#DIV/0!</v>
      </c>
      <c r="H239" s="452" t="e">
        <f t="shared" si="113"/>
        <v>#DIV/0!</v>
      </c>
      <c r="I239" s="452" t="e">
        <f t="shared" si="113"/>
        <v>#DIV/0!</v>
      </c>
      <c r="J239" s="452" t="e">
        <f t="shared" si="113"/>
        <v>#DIV/0!</v>
      </c>
      <c r="K239" s="452" t="e">
        <f t="shared" si="113"/>
        <v>#DIV/0!</v>
      </c>
      <c r="L239" s="452" t="e">
        <f t="shared" si="113"/>
        <v>#DIV/0!</v>
      </c>
      <c r="M239" s="452" t="e">
        <f t="shared" si="113"/>
        <v>#DIV/0!</v>
      </c>
      <c r="N239" s="452" t="e">
        <f t="shared" si="113"/>
        <v>#DIV/0!</v>
      </c>
      <c r="O239" s="452" t="e">
        <f t="shared" si="113"/>
        <v>#DIV/0!</v>
      </c>
      <c r="P239" s="452" t="e">
        <f t="shared" si="113"/>
        <v>#DIV/0!</v>
      </c>
      <c r="Q239" s="452" t="e">
        <f t="shared" si="113"/>
        <v>#DIV/0!</v>
      </c>
      <c r="R239" s="453" t="e">
        <f t="shared" si="113"/>
        <v>#DIV/0!</v>
      </c>
    </row>
    <row r="240" spans="1:18" ht="15" x14ac:dyDescent="0.2">
      <c r="A240" s="745"/>
      <c r="B240" s="745"/>
      <c r="C240" s="748"/>
      <c r="D240" s="7" t="s">
        <v>68</v>
      </c>
      <c r="E240" s="451">
        <f>SUM(F240:Q240)</f>
        <v>0</v>
      </c>
      <c r="F240" s="499">
        <v>0</v>
      </c>
      <c r="G240" s="499"/>
      <c r="H240" s="499"/>
      <c r="I240" s="499"/>
      <c r="J240" s="499"/>
      <c r="K240" s="499"/>
      <c r="L240" s="499"/>
      <c r="M240" s="499"/>
      <c r="N240" s="499"/>
      <c r="O240" s="499"/>
      <c r="P240" s="499"/>
      <c r="Q240" s="499"/>
      <c r="R240" s="500"/>
    </row>
    <row r="241" spans="1:18" ht="15" x14ac:dyDescent="0.2">
      <c r="A241" s="745"/>
      <c r="B241" s="745"/>
      <c r="C241" s="748"/>
      <c r="D241" s="5" t="s">
        <v>69</v>
      </c>
      <c r="E241" s="452" t="e">
        <f t="shared" ref="E241:R241" si="114">E240*100/E238</f>
        <v>#DIV/0!</v>
      </c>
      <c r="F241" s="452" t="e">
        <f t="shared" si="114"/>
        <v>#DIV/0!</v>
      </c>
      <c r="G241" s="452" t="e">
        <f t="shared" si="114"/>
        <v>#DIV/0!</v>
      </c>
      <c r="H241" s="452" t="e">
        <f t="shared" si="114"/>
        <v>#DIV/0!</v>
      </c>
      <c r="I241" s="452" t="e">
        <f t="shared" si="114"/>
        <v>#DIV/0!</v>
      </c>
      <c r="J241" s="452" t="e">
        <f t="shared" si="114"/>
        <v>#DIV/0!</v>
      </c>
      <c r="K241" s="452" t="e">
        <f t="shared" si="114"/>
        <v>#DIV/0!</v>
      </c>
      <c r="L241" s="452" t="e">
        <f t="shared" si="114"/>
        <v>#DIV/0!</v>
      </c>
      <c r="M241" s="452" t="e">
        <f t="shared" si="114"/>
        <v>#DIV/0!</v>
      </c>
      <c r="N241" s="452" t="e">
        <f t="shared" si="114"/>
        <v>#DIV/0!</v>
      </c>
      <c r="O241" s="452" t="e">
        <f t="shared" si="114"/>
        <v>#DIV/0!</v>
      </c>
      <c r="P241" s="452" t="e">
        <f t="shared" si="114"/>
        <v>#DIV/0!</v>
      </c>
      <c r="Q241" s="452" t="e">
        <f t="shared" si="114"/>
        <v>#DIV/0!</v>
      </c>
      <c r="R241" s="453" t="e">
        <f t="shared" si="114"/>
        <v>#DIV/0!</v>
      </c>
    </row>
    <row r="242" spans="1:18" ht="15.75" thickBot="1" x14ac:dyDescent="0.25">
      <c r="A242" s="746"/>
      <c r="B242" s="746"/>
      <c r="C242" s="749"/>
      <c r="D242" s="6" t="s">
        <v>70</v>
      </c>
      <c r="E242" s="454" t="e">
        <f t="shared" ref="E242:R242" si="115">E240*100/E235</f>
        <v>#DIV/0!</v>
      </c>
      <c r="F242" s="454" t="e">
        <f t="shared" si="115"/>
        <v>#DIV/0!</v>
      </c>
      <c r="G242" s="454" t="e">
        <f t="shared" si="115"/>
        <v>#DIV/0!</v>
      </c>
      <c r="H242" s="454" t="e">
        <f t="shared" si="115"/>
        <v>#DIV/0!</v>
      </c>
      <c r="I242" s="454" t="e">
        <f t="shared" si="115"/>
        <v>#DIV/0!</v>
      </c>
      <c r="J242" s="454" t="e">
        <f t="shared" si="115"/>
        <v>#DIV/0!</v>
      </c>
      <c r="K242" s="454" t="e">
        <f t="shared" si="115"/>
        <v>#DIV/0!</v>
      </c>
      <c r="L242" s="454" t="e">
        <f t="shared" si="115"/>
        <v>#DIV/0!</v>
      </c>
      <c r="M242" s="454" t="e">
        <f t="shared" si="115"/>
        <v>#DIV/0!</v>
      </c>
      <c r="N242" s="454" t="e">
        <f t="shared" si="115"/>
        <v>#DIV/0!</v>
      </c>
      <c r="O242" s="454" t="e">
        <f t="shared" si="115"/>
        <v>#DIV/0!</v>
      </c>
      <c r="P242" s="454" t="e">
        <f t="shared" si="115"/>
        <v>#DIV/0!</v>
      </c>
      <c r="Q242" s="454" t="e">
        <f t="shared" si="115"/>
        <v>#DIV/0!</v>
      </c>
      <c r="R242" s="455" t="e">
        <f t="shared" si="115"/>
        <v>#DIV/0!</v>
      </c>
    </row>
    <row r="243" spans="1:18" ht="15" x14ac:dyDescent="0.2">
      <c r="A243" s="754" t="s">
        <v>5949</v>
      </c>
      <c r="B243" s="755"/>
      <c r="C243" s="756"/>
      <c r="D243" s="4" t="s">
        <v>63</v>
      </c>
      <c r="E243" s="348">
        <f>SUM(F243:Q243)</f>
        <v>689000000</v>
      </c>
      <c r="F243" s="348">
        <f>F11+F19+F27+F35+F43+F51+F59+F67+F75+F83+F91+F99+F107+F115+F123+F131+F139+F147+F155+F163+F171+F179+F187+F195+F203+F211+F219+F227+F235</f>
        <v>689000000</v>
      </c>
      <c r="G243" s="348">
        <f t="shared" ref="G243:R244" si="116">G11+G19+G27+G35+G43+G51+G59+G67+G75+G83+G91+G99+G107+G115+G123+G131+G139+G147+G155+G163+G171+G179+G187+G195+G203+G211+G219+G227+G235</f>
        <v>0</v>
      </c>
      <c r="H243" s="348">
        <f t="shared" si="116"/>
        <v>0</v>
      </c>
      <c r="I243" s="348">
        <f t="shared" si="116"/>
        <v>0</v>
      </c>
      <c r="J243" s="348">
        <f t="shared" si="116"/>
        <v>0</v>
      </c>
      <c r="K243" s="348">
        <f t="shared" si="116"/>
        <v>0</v>
      </c>
      <c r="L243" s="349">
        <f>L11+L19+L27+L35+L43+L51+L59+L67+L75+L83+L91+L99+L107+L115+L123+L131+L139+L147+L155+L163+L171+L179+L187+L195+L203+L211+L219+L227+L235</f>
        <v>0</v>
      </c>
      <c r="M243" s="350">
        <f t="shared" si="116"/>
        <v>0</v>
      </c>
      <c r="N243" s="348">
        <f t="shared" si="116"/>
        <v>0</v>
      </c>
      <c r="O243" s="348">
        <f t="shared" si="116"/>
        <v>0</v>
      </c>
      <c r="P243" s="348">
        <f t="shared" si="116"/>
        <v>0</v>
      </c>
      <c r="Q243" s="348">
        <f t="shared" si="116"/>
        <v>0</v>
      </c>
      <c r="R243" s="349">
        <f>R11+R19+R27+R35+R43+R51+R59+R67+R75+R83+R91+R99+R107+R115+R123+R131+R139+R147+R155+R163+R171+R179+R187+R195+R203+R211+R219+R227+R235</f>
        <v>0</v>
      </c>
    </row>
    <row r="244" spans="1:18" ht="15" x14ac:dyDescent="0.2">
      <c r="A244" s="757"/>
      <c r="B244" s="758"/>
      <c r="C244" s="759"/>
      <c r="D244" s="8" t="s">
        <v>64</v>
      </c>
      <c r="E244" s="351">
        <f>SUM(F244:Q244)</f>
        <v>0</v>
      </c>
      <c r="F244" s="344">
        <f>F12+F20+F28+F36+F44+F52+F60+F68+F76+F84+F92+F100+F108+F116+F124+F132+F140+F148+F156+F164+F172+F180+F188+F196+F204+F212+F220+F228+F236</f>
        <v>0</v>
      </c>
      <c r="G244" s="344">
        <f t="shared" si="116"/>
        <v>0</v>
      </c>
      <c r="H244" s="344">
        <f t="shared" si="116"/>
        <v>0</v>
      </c>
      <c r="I244" s="344">
        <f t="shared" si="116"/>
        <v>0</v>
      </c>
      <c r="J244" s="344">
        <f t="shared" si="116"/>
        <v>0</v>
      </c>
      <c r="K244" s="344">
        <f t="shared" si="116"/>
        <v>0</v>
      </c>
      <c r="L244" s="346">
        <f t="shared" si="116"/>
        <v>0</v>
      </c>
      <c r="M244" s="345">
        <f t="shared" si="116"/>
        <v>0</v>
      </c>
      <c r="N244" s="344">
        <f t="shared" si="116"/>
        <v>0</v>
      </c>
      <c r="O244" s="344">
        <f t="shared" si="116"/>
        <v>0</v>
      </c>
      <c r="P244" s="344">
        <f t="shared" si="116"/>
        <v>0</v>
      </c>
      <c r="Q244" s="344">
        <f t="shared" si="116"/>
        <v>0</v>
      </c>
      <c r="R244" s="346">
        <f t="shared" si="116"/>
        <v>0</v>
      </c>
    </row>
    <row r="245" spans="1:18" ht="15" x14ac:dyDescent="0.2">
      <c r="A245" s="757"/>
      <c r="B245" s="758"/>
      <c r="C245" s="759"/>
      <c r="D245" s="5" t="s">
        <v>65</v>
      </c>
      <c r="E245" s="352">
        <f t="shared" ref="E245:R245" si="117">E244*100/E243</f>
        <v>0</v>
      </c>
      <c r="F245" s="352">
        <f t="shared" si="117"/>
        <v>0</v>
      </c>
      <c r="G245" s="352" t="e">
        <f t="shared" si="117"/>
        <v>#DIV/0!</v>
      </c>
      <c r="H245" s="352" t="e">
        <f t="shared" si="117"/>
        <v>#DIV/0!</v>
      </c>
      <c r="I245" s="352" t="e">
        <f t="shared" si="117"/>
        <v>#DIV/0!</v>
      </c>
      <c r="J245" s="352" t="e">
        <f t="shared" si="117"/>
        <v>#DIV/0!</v>
      </c>
      <c r="K245" s="352" t="e">
        <f t="shared" si="117"/>
        <v>#DIV/0!</v>
      </c>
      <c r="L245" s="352" t="e">
        <f t="shared" si="117"/>
        <v>#DIV/0!</v>
      </c>
      <c r="M245" s="352" t="e">
        <f t="shared" si="117"/>
        <v>#DIV/0!</v>
      </c>
      <c r="N245" s="352" t="e">
        <f t="shared" si="117"/>
        <v>#DIV/0!</v>
      </c>
      <c r="O245" s="352" t="e">
        <f t="shared" si="117"/>
        <v>#DIV/0!</v>
      </c>
      <c r="P245" s="352" t="e">
        <f t="shared" si="117"/>
        <v>#DIV/0!</v>
      </c>
      <c r="Q245" s="352" t="e">
        <f t="shared" si="117"/>
        <v>#DIV/0!</v>
      </c>
      <c r="R245" s="352" t="e">
        <f t="shared" si="117"/>
        <v>#DIV/0!</v>
      </c>
    </row>
    <row r="246" spans="1:18" ht="15" x14ac:dyDescent="0.2">
      <c r="A246" s="757"/>
      <c r="B246" s="758"/>
      <c r="C246" s="759"/>
      <c r="D246" s="8" t="s">
        <v>66</v>
      </c>
      <c r="E246" s="351">
        <f>SUM(F246:Q246)</f>
        <v>0</v>
      </c>
      <c r="F246" s="344">
        <f t="shared" ref="F246:R248" si="118">F14+F22+F30+F38+F46+F54+F62+F70+F78+F86+F94+F102+F110+F118+F126+F134+F142+F150+F158+F166+F174+F182+F190+F198+F206+F214+F222+F230+F238</f>
        <v>0</v>
      </c>
      <c r="G246" s="344">
        <f t="shared" si="118"/>
        <v>0</v>
      </c>
      <c r="H246" s="344">
        <f t="shared" si="118"/>
        <v>0</v>
      </c>
      <c r="I246" s="344">
        <f t="shared" si="118"/>
        <v>0</v>
      </c>
      <c r="J246" s="344">
        <f t="shared" si="118"/>
        <v>0</v>
      </c>
      <c r="K246" s="344">
        <f t="shared" si="118"/>
        <v>0</v>
      </c>
      <c r="L246" s="346">
        <f t="shared" si="118"/>
        <v>0</v>
      </c>
      <c r="M246" s="345">
        <f t="shared" si="118"/>
        <v>0</v>
      </c>
      <c r="N246" s="344">
        <f t="shared" si="118"/>
        <v>0</v>
      </c>
      <c r="O246" s="344">
        <f t="shared" si="118"/>
        <v>0</v>
      </c>
      <c r="P246" s="344">
        <f t="shared" si="118"/>
        <v>0</v>
      </c>
      <c r="Q246" s="344">
        <f t="shared" si="118"/>
        <v>0</v>
      </c>
      <c r="R246" s="346">
        <f t="shared" si="118"/>
        <v>0</v>
      </c>
    </row>
    <row r="247" spans="1:18" ht="15" x14ac:dyDescent="0.2">
      <c r="A247" s="757"/>
      <c r="B247" s="758"/>
      <c r="C247" s="759"/>
      <c r="D247" s="5" t="s">
        <v>67</v>
      </c>
      <c r="E247" s="352">
        <f t="shared" ref="E247:R247" si="119">E246*100/E243</f>
        <v>0</v>
      </c>
      <c r="F247" s="352">
        <f t="shared" si="119"/>
        <v>0</v>
      </c>
      <c r="G247" s="352" t="e">
        <f t="shared" si="119"/>
        <v>#DIV/0!</v>
      </c>
      <c r="H247" s="352" t="e">
        <f t="shared" si="119"/>
        <v>#DIV/0!</v>
      </c>
      <c r="I247" s="352" t="e">
        <f t="shared" si="119"/>
        <v>#DIV/0!</v>
      </c>
      <c r="J247" s="352" t="e">
        <f t="shared" si="119"/>
        <v>#DIV/0!</v>
      </c>
      <c r="K247" s="352" t="e">
        <f t="shared" si="119"/>
        <v>#DIV/0!</v>
      </c>
      <c r="L247" s="352" t="e">
        <f t="shared" si="119"/>
        <v>#DIV/0!</v>
      </c>
      <c r="M247" s="352" t="e">
        <f t="shared" si="119"/>
        <v>#DIV/0!</v>
      </c>
      <c r="N247" s="352" t="e">
        <f t="shared" si="119"/>
        <v>#DIV/0!</v>
      </c>
      <c r="O247" s="352" t="e">
        <f t="shared" si="119"/>
        <v>#DIV/0!</v>
      </c>
      <c r="P247" s="352" t="e">
        <f t="shared" si="119"/>
        <v>#DIV/0!</v>
      </c>
      <c r="Q247" s="352" t="e">
        <f t="shared" si="119"/>
        <v>#DIV/0!</v>
      </c>
      <c r="R247" s="352" t="e">
        <f t="shared" si="119"/>
        <v>#DIV/0!</v>
      </c>
    </row>
    <row r="248" spans="1:18" ht="15" x14ac:dyDescent="0.2">
      <c r="A248" s="757"/>
      <c r="B248" s="758"/>
      <c r="C248" s="759"/>
      <c r="D248" s="7" t="s">
        <v>68</v>
      </c>
      <c r="E248" s="351">
        <f>SUM(F248:Q248)</f>
        <v>0</v>
      </c>
      <c r="F248" s="344">
        <f t="shared" si="118"/>
        <v>0</v>
      </c>
      <c r="G248" s="344">
        <f t="shared" si="118"/>
        <v>0</v>
      </c>
      <c r="H248" s="344">
        <f t="shared" si="118"/>
        <v>0</v>
      </c>
      <c r="I248" s="344">
        <f t="shared" si="118"/>
        <v>0</v>
      </c>
      <c r="J248" s="344">
        <f t="shared" si="118"/>
        <v>0</v>
      </c>
      <c r="K248" s="344">
        <f t="shared" si="118"/>
        <v>0</v>
      </c>
      <c r="L248" s="346">
        <f t="shared" si="118"/>
        <v>0</v>
      </c>
      <c r="M248" s="345">
        <f t="shared" si="118"/>
        <v>0</v>
      </c>
      <c r="N248" s="344">
        <f t="shared" si="118"/>
        <v>0</v>
      </c>
      <c r="O248" s="344">
        <f t="shared" si="118"/>
        <v>0</v>
      </c>
      <c r="P248" s="344">
        <f t="shared" si="118"/>
        <v>0</v>
      </c>
      <c r="Q248" s="344">
        <f t="shared" si="118"/>
        <v>0</v>
      </c>
      <c r="R248" s="346">
        <f t="shared" si="118"/>
        <v>0</v>
      </c>
    </row>
    <row r="249" spans="1:18" ht="15" x14ac:dyDescent="0.2">
      <c r="A249" s="757"/>
      <c r="B249" s="758"/>
      <c r="C249" s="759"/>
      <c r="D249" s="5" t="s">
        <v>69</v>
      </c>
      <c r="E249" s="353" t="e">
        <f t="shared" ref="E249:R249" si="120">E248*100/E246</f>
        <v>#DIV/0!</v>
      </c>
      <c r="F249" s="353" t="e">
        <f>F248*100/F246</f>
        <v>#DIV/0!</v>
      </c>
      <c r="G249" s="353" t="e">
        <f t="shared" si="120"/>
        <v>#DIV/0!</v>
      </c>
      <c r="H249" s="353" t="e">
        <f t="shared" si="120"/>
        <v>#DIV/0!</v>
      </c>
      <c r="I249" s="353" t="e">
        <f t="shared" si="120"/>
        <v>#DIV/0!</v>
      </c>
      <c r="J249" s="353" t="e">
        <f t="shared" si="120"/>
        <v>#DIV/0!</v>
      </c>
      <c r="K249" s="353" t="e">
        <f t="shared" si="120"/>
        <v>#DIV/0!</v>
      </c>
      <c r="L249" s="354" t="e">
        <f t="shared" si="120"/>
        <v>#DIV/0!</v>
      </c>
      <c r="M249" s="355" t="e">
        <f t="shared" si="120"/>
        <v>#DIV/0!</v>
      </c>
      <c r="N249" s="353" t="e">
        <f t="shared" si="120"/>
        <v>#DIV/0!</v>
      </c>
      <c r="O249" s="353" t="e">
        <f t="shared" si="120"/>
        <v>#DIV/0!</v>
      </c>
      <c r="P249" s="353" t="e">
        <f t="shared" si="120"/>
        <v>#DIV/0!</v>
      </c>
      <c r="Q249" s="353" t="e">
        <f t="shared" si="120"/>
        <v>#DIV/0!</v>
      </c>
      <c r="R249" s="354" t="e">
        <f t="shared" si="120"/>
        <v>#DIV/0!</v>
      </c>
    </row>
    <row r="250" spans="1:18" ht="15.75" thickBot="1" x14ac:dyDescent="0.25">
      <c r="A250" s="760"/>
      <c r="B250" s="761"/>
      <c r="C250" s="762"/>
      <c r="D250" s="6" t="s">
        <v>70</v>
      </c>
      <c r="E250" s="356">
        <f t="shared" ref="E250:R250" si="121">E248*100/E243</f>
        <v>0</v>
      </c>
      <c r="F250" s="356">
        <f t="shared" si="121"/>
        <v>0</v>
      </c>
      <c r="G250" s="356" t="e">
        <f t="shared" si="121"/>
        <v>#DIV/0!</v>
      </c>
      <c r="H250" s="356" t="e">
        <f t="shared" si="121"/>
        <v>#DIV/0!</v>
      </c>
      <c r="I250" s="356" t="e">
        <f t="shared" si="121"/>
        <v>#DIV/0!</v>
      </c>
      <c r="J250" s="356" t="e">
        <f t="shared" si="121"/>
        <v>#DIV/0!</v>
      </c>
      <c r="K250" s="356" t="e">
        <f t="shared" si="121"/>
        <v>#DIV/0!</v>
      </c>
      <c r="L250" s="357" t="e">
        <f t="shared" si="121"/>
        <v>#DIV/0!</v>
      </c>
      <c r="M250" s="358" t="e">
        <f t="shared" si="121"/>
        <v>#DIV/0!</v>
      </c>
      <c r="N250" s="356" t="e">
        <f t="shared" si="121"/>
        <v>#DIV/0!</v>
      </c>
      <c r="O250" s="356" t="e">
        <f t="shared" si="121"/>
        <v>#DIV/0!</v>
      </c>
      <c r="P250" s="356" t="e">
        <f t="shared" si="121"/>
        <v>#DIV/0!</v>
      </c>
      <c r="Q250" s="356" t="e">
        <f t="shared" si="121"/>
        <v>#DIV/0!</v>
      </c>
      <c r="R250" s="357" t="e">
        <f t="shared" si="121"/>
        <v>#DIV/0!</v>
      </c>
    </row>
    <row r="251" spans="1:18" x14ac:dyDescent="0.2">
      <c r="A251" s="45"/>
      <c r="B251" s="38"/>
      <c r="C251" s="38"/>
    </row>
    <row r="252" spans="1:18" x14ac:dyDescent="0.2">
      <c r="A252" s="45"/>
      <c r="B252" s="38"/>
      <c r="C252" s="38"/>
    </row>
    <row r="253" spans="1:18" x14ac:dyDescent="0.2">
      <c r="A253" s="45"/>
      <c r="B253" s="38"/>
      <c r="C253" s="38"/>
    </row>
    <row r="254" spans="1:18" x14ac:dyDescent="0.2">
      <c r="A254" s="45"/>
      <c r="B254" s="38"/>
      <c r="C254" s="38"/>
    </row>
    <row r="255" spans="1:18" x14ac:dyDescent="0.2">
      <c r="A255" s="45"/>
      <c r="B255" s="38"/>
      <c r="C255" s="38"/>
    </row>
    <row r="256" spans="1:18" x14ac:dyDescent="0.2">
      <c r="A256" s="44"/>
      <c r="B256" s="37"/>
      <c r="C256" s="37"/>
    </row>
    <row r="257" spans="1:3" x14ac:dyDescent="0.2">
      <c r="A257" s="45"/>
      <c r="B257" s="38"/>
      <c r="C257" s="38"/>
    </row>
    <row r="258" spans="1:3" x14ac:dyDescent="0.2">
      <c r="A258" s="45"/>
      <c r="B258" s="38"/>
      <c r="C258" s="38"/>
    </row>
    <row r="259" spans="1:3" x14ac:dyDescent="0.2">
      <c r="A259" s="45"/>
      <c r="B259" s="38"/>
      <c r="C259" s="38"/>
    </row>
    <row r="260" spans="1:3" x14ac:dyDescent="0.2">
      <c r="A260" s="45"/>
      <c r="B260" s="38"/>
      <c r="C260" s="38"/>
    </row>
    <row r="261" spans="1:3" x14ac:dyDescent="0.2">
      <c r="A261" s="45"/>
      <c r="B261" s="38"/>
      <c r="C261" s="38"/>
    </row>
    <row r="262" spans="1:3" x14ac:dyDescent="0.2">
      <c r="A262" s="45"/>
      <c r="B262" s="38"/>
      <c r="C262" s="38"/>
    </row>
    <row r="263" spans="1:3" x14ac:dyDescent="0.2">
      <c r="A263" s="45"/>
      <c r="B263" s="38"/>
      <c r="C263" s="38"/>
    </row>
    <row r="264" spans="1:3" x14ac:dyDescent="0.2">
      <c r="A264" s="2"/>
      <c r="B264" s="2"/>
      <c r="C264" s="2"/>
    </row>
    <row r="265" spans="1:3" x14ac:dyDescent="0.2">
      <c r="A265" s="2"/>
      <c r="B265" s="2"/>
      <c r="C265" s="2"/>
    </row>
    <row r="266" spans="1:3" x14ac:dyDescent="0.2">
      <c r="A266" s="2"/>
      <c r="B266" s="2"/>
      <c r="C266" s="2"/>
    </row>
    <row r="267" spans="1:3" x14ac:dyDescent="0.2">
      <c r="A267" s="2"/>
      <c r="B267" s="2"/>
      <c r="C267" s="2"/>
    </row>
    <row r="268" spans="1:3" x14ac:dyDescent="0.2">
      <c r="A268" s="2"/>
      <c r="B268" s="2"/>
      <c r="C268" s="2"/>
    </row>
  </sheetData>
  <sheetProtection sheet="1" objects="1" scenarios="1" formatCells="0"/>
  <mergeCells count="94">
    <mergeCell ref="F2:O3"/>
    <mergeCell ref="F4:O4"/>
    <mergeCell ref="F5:L5"/>
    <mergeCell ref="D7:O7"/>
    <mergeCell ref="B9:D9"/>
    <mergeCell ref="E9:R9"/>
    <mergeCell ref="A11:A18"/>
    <mergeCell ref="B11:B18"/>
    <mergeCell ref="C11:C18"/>
    <mergeCell ref="A19:A26"/>
    <mergeCell ref="B19:B26"/>
    <mergeCell ref="C19:C26"/>
    <mergeCell ref="A27:A34"/>
    <mergeCell ref="B27:B34"/>
    <mergeCell ref="C27:C34"/>
    <mergeCell ref="A35:A42"/>
    <mergeCell ref="B35:B42"/>
    <mergeCell ref="C35:C42"/>
    <mergeCell ref="A43:A50"/>
    <mergeCell ref="B43:B50"/>
    <mergeCell ref="C43:C50"/>
    <mergeCell ref="A51:A58"/>
    <mergeCell ref="B51:B58"/>
    <mergeCell ref="C51:C58"/>
    <mergeCell ref="A59:A66"/>
    <mergeCell ref="B59:B66"/>
    <mergeCell ref="C59:C66"/>
    <mergeCell ref="A67:A74"/>
    <mergeCell ref="B67:B74"/>
    <mergeCell ref="C67:C74"/>
    <mergeCell ref="A75:A82"/>
    <mergeCell ref="B75:B82"/>
    <mergeCell ref="C75:C82"/>
    <mergeCell ref="A83:A90"/>
    <mergeCell ref="B83:B90"/>
    <mergeCell ref="C83:C90"/>
    <mergeCell ref="A91:A98"/>
    <mergeCell ref="B91:B98"/>
    <mergeCell ref="C91:C98"/>
    <mergeCell ref="A99:A106"/>
    <mergeCell ref="B99:B106"/>
    <mergeCell ref="C99:C106"/>
    <mergeCell ref="A107:A114"/>
    <mergeCell ref="B107:B114"/>
    <mergeCell ref="C107:C114"/>
    <mergeCell ref="A115:A122"/>
    <mergeCell ref="B115:B122"/>
    <mergeCell ref="C115:C122"/>
    <mergeCell ref="A123:A130"/>
    <mergeCell ref="B123:B130"/>
    <mergeCell ref="C123:C130"/>
    <mergeCell ref="A131:A138"/>
    <mergeCell ref="B131:B138"/>
    <mergeCell ref="C131:C138"/>
    <mergeCell ref="A139:A146"/>
    <mergeCell ref="B139:B146"/>
    <mergeCell ref="C139:C146"/>
    <mergeCell ref="A147:A154"/>
    <mergeCell ref="B147:B154"/>
    <mergeCell ref="C147:C154"/>
    <mergeCell ref="A155:A162"/>
    <mergeCell ref="B155:B162"/>
    <mergeCell ref="C155:C162"/>
    <mergeCell ref="A163:A170"/>
    <mergeCell ref="B163:B170"/>
    <mergeCell ref="C163:C170"/>
    <mergeCell ref="A171:A178"/>
    <mergeCell ref="B171:B178"/>
    <mergeCell ref="C171:C178"/>
    <mergeCell ref="A179:A186"/>
    <mergeCell ref="B179:B186"/>
    <mergeCell ref="C179:C186"/>
    <mergeCell ref="A187:A194"/>
    <mergeCell ref="B187:B194"/>
    <mergeCell ref="C187:C194"/>
    <mergeCell ref="A195:A202"/>
    <mergeCell ref="B195:B202"/>
    <mergeCell ref="C195:C202"/>
    <mergeCell ref="A203:A210"/>
    <mergeCell ref="B203:B210"/>
    <mergeCell ref="C203:C210"/>
    <mergeCell ref="A211:A218"/>
    <mergeCell ref="B211:B218"/>
    <mergeCell ref="C211:C218"/>
    <mergeCell ref="A235:A242"/>
    <mergeCell ref="B235:B242"/>
    <mergeCell ref="C235:C242"/>
    <mergeCell ref="A243:C250"/>
    <mergeCell ref="A219:A226"/>
    <mergeCell ref="B219:B226"/>
    <mergeCell ref="C219:C226"/>
    <mergeCell ref="A227:A234"/>
    <mergeCell ref="B227:B234"/>
    <mergeCell ref="C227:C234"/>
  </mergeCells>
  <conditionalFormatting sqref="E13">
    <cfRule type="iconSet" priority="360">
      <iconSet iconSet="5Arrows">
        <cfvo type="percent" val="0"/>
        <cfvo type="num" val="25"/>
        <cfvo type="num" val="50"/>
        <cfvo type="num" val="65"/>
        <cfvo type="num" val="80"/>
      </iconSet>
    </cfRule>
  </conditionalFormatting>
  <conditionalFormatting sqref="F13:Q13">
    <cfRule type="iconSet" priority="359">
      <iconSet iconSet="5Arrows">
        <cfvo type="percent" val="0"/>
        <cfvo type="num" val="25"/>
        <cfvo type="num" val="50"/>
        <cfvo type="num" val="65"/>
        <cfvo type="num" val="80"/>
      </iconSet>
    </cfRule>
  </conditionalFormatting>
  <conditionalFormatting sqref="E15">
    <cfRule type="iconSet" priority="358">
      <iconSet iconSet="5Arrows">
        <cfvo type="percent" val="0"/>
        <cfvo type="num" val="25"/>
        <cfvo type="num" val="50"/>
        <cfvo type="num" val="65"/>
        <cfvo type="num" val="80"/>
      </iconSet>
    </cfRule>
  </conditionalFormatting>
  <conditionalFormatting sqref="F15:Q15">
    <cfRule type="iconSet" priority="357">
      <iconSet iconSet="5Arrows">
        <cfvo type="percent" val="0"/>
        <cfvo type="num" val="25"/>
        <cfvo type="num" val="50"/>
        <cfvo type="num" val="65"/>
        <cfvo type="num" val="80"/>
      </iconSet>
    </cfRule>
  </conditionalFormatting>
  <conditionalFormatting sqref="E17">
    <cfRule type="iconSet" priority="356">
      <iconSet iconSet="5Arrows">
        <cfvo type="percent" val="0"/>
        <cfvo type="num" val="25"/>
        <cfvo type="num" val="50"/>
        <cfvo type="num" val="65"/>
        <cfvo type="num" val="80"/>
      </iconSet>
    </cfRule>
  </conditionalFormatting>
  <conditionalFormatting sqref="F17:Q17">
    <cfRule type="iconSet" priority="355">
      <iconSet iconSet="5Arrows">
        <cfvo type="percent" val="0"/>
        <cfvo type="num" val="25"/>
        <cfvo type="num" val="50"/>
        <cfvo type="num" val="65"/>
        <cfvo type="num" val="80"/>
      </iconSet>
    </cfRule>
  </conditionalFormatting>
  <conditionalFormatting sqref="E18">
    <cfRule type="iconSet" priority="354">
      <iconSet iconSet="5Arrows">
        <cfvo type="percent" val="0"/>
        <cfvo type="num" val="25"/>
        <cfvo type="num" val="50"/>
        <cfvo type="num" val="65"/>
        <cfvo type="num" val="80"/>
      </iconSet>
    </cfRule>
  </conditionalFormatting>
  <conditionalFormatting sqref="F18:Q18">
    <cfRule type="iconSet" priority="353">
      <iconSet iconSet="5Arrows">
        <cfvo type="percent" val="0"/>
        <cfvo type="num" val="25"/>
        <cfvo type="num" val="50"/>
        <cfvo type="num" val="65"/>
        <cfvo type="num" val="80"/>
      </iconSet>
    </cfRule>
  </conditionalFormatting>
  <conditionalFormatting sqref="E21">
    <cfRule type="iconSet" priority="352">
      <iconSet iconSet="5Arrows">
        <cfvo type="percent" val="0"/>
        <cfvo type="num" val="25"/>
        <cfvo type="num" val="50"/>
        <cfvo type="num" val="65"/>
        <cfvo type="num" val="80"/>
      </iconSet>
    </cfRule>
  </conditionalFormatting>
  <conditionalFormatting sqref="F21:Q21">
    <cfRule type="iconSet" priority="351">
      <iconSet iconSet="5Arrows">
        <cfvo type="percent" val="0"/>
        <cfvo type="num" val="25"/>
        <cfvo type="num" val="50"/>
        <cfvo type="num" val="65"/>
        <cfvo type="num" val="80"/>
      </iconSet>
    </cfRule>
  </conditionalFormatting>
  <conditionalFormatting sqref="E23">
    <cfRule type="iconSet" priority="350">
      <iconSet iconSet="5Arrows">
        <cfvo type="percent" val="0"/>
        <cfvo type="num" val="25"/>
        <cfvo type="num" val="50"/>
        <cfvo type="num" val="65"/>
        <cfvo type="num" val="80"/>
      </iconSet>
    </cfRule>
  </conditionalFormatting>
  <conditionalFormatting sqref="F23:Q23">
    <cfRule type="iconSet" priority="349">
      <iconSet iconSet="5Arrows">
        <cfvo type="percent" val="0"/>
        <cfvo type="num" val="25"/>
        <cfvo type="num" val="50"/>
        <cfvo type="num" val="65"/>
        <cfvo type="num" val="80"/>
      </iconSet>
    </cfRule>
  </conditionalFormatting>
  <conditionalFormatting sqref="E25">
    <cfRule type="iconSet" priority="348">
      <iconSet iconSet="5Arrows">
        <cfvo type="percent" val="0"/>
        <cfvo type="num" val="25"/>
        <cfvo type="num" val="50"/>
        <cfvo type="num" val="65"/>
        <cfvo type="num" val="80"/>
      </iconSet>
    </cfRule>
  </conditionalFormatting>
  <conditionalFormatting sqref="F25:Q25">
    <cfRule type="iconSet" priority="347">
      <iconSet iconSet="5Arrows">
        <cfvo type="percent" val="0"/>
        <cfvo type="num" val="25"/>
        <cfvo type="num" val="50"/>
        <cfvo type="num" val="65"/>
        <cfvo type="num" val="80"/>
      </iconSet>
    </cfRule>
  </conditionalFormatting>
  <conditionalFormatting sqref="E26">
    <cfRule type="iconSet" priority="346">
      <iconSet iconSet="5Arrows">
        <cfvo type="percent" val="0"/>
        <cfvo type="num" val="25"/>
        <cfvo type="num" val="50"/>
        <cfvo type="num" val="65"/>
        <cfvo type="num" val="80"/>
      </iconSet>
    </cfRule>
  </conditionalFormatting>
  <conditionalFormatting sqref="F26:Q26">
    <cfRule type="iconSet" priority="345">
      <iconSet iconSet="5Arrows">
        <cfvo type="percent" val="0"/>
        <cfvo type="num" val="25"/>
        <cfvo type="num" val="50"/>
        <cfvo type="num" val="65"/>
        <cfvo type="num" val="80"/>
      </iconSet>
    </cfRule>
  </conditionalFormatting>
  <conditionalFormatting sqref="E29">
    <cfRule type="iconSet" priority="344">
      <iconSet iconSet="5Arrows">
        <cfvo type="percent" val="0"/>
        <cfvo type="num" val="25"/>
        <cfvo type="num" val="50"/>
        <cfvo type="num" val="65"/>
        <cfvo type="num" val="80"/>
      </iconSet>
    </cfRule>
  </conditionalFormatting>
  <conditionalFormatting sqref="F29:Q29">
    <cfRule type="iconSet" priority="343">
      <iconSet iconSet="5Arrows">
        <cfvo type="percent" val="0"/>
        <cfvo type="num" val="25"/>
        <cfvo type="num" val="50"/>
        <cfvo type="num" val="65"/>
        <cfvo type="num" val="80"/>
      </iconSet>
    </cfRule>
  </conditionalFormatting>
  <conditionalFormatting sqref="E31">
    <cfRule type="iconSet" priority="342">
      <iconSet iconSet="5Arrows">
        <cfvo type="percent" val="0"/>
        <cfvo type="num" val="25"/>
        <cfvo type="num" val="50"/>
        <cfvo type="num" val="65"/>
        <cfvo type="num" val="80"/>
      </iconSet>
    </cfRule>
  </conditionalFormatting>
  <conditionalFormatting sqref="F31:Q31">
    <cfRule type="iconSet" priority="341">
      <iconSet iconSet="5Arrows">
        <cfvo type="percent" val="0"/>
        <cfvo type="num" val="25"/>
        <cfvo type="num" val="50"/>
        <cfvo type="num" val="65"/>
        <cfvo type="num" val="80"/>
      </iconSet>
    </cfRule>
  </conditionalFormatting>
  <conditionalFormatting sqref="E33">
    <cfRule type="iconSet" priority="340">
      <iconSet iconSet="5Arrows">
        <cfvo type="percent" val="0"/>
        <cfvo type="num" val="25"/>
        <cfvo type="num" val="50"/>
        <cfvo type="num" val="65"/>
        <cfvo type="num" val="80"/>
      </iconSet>
    </cfRule>
  </conditionalFormatting>
  <conditionalFormatting sqref="F33:Q33">
    <cfRule type="iconSet" priority="339">
      <iconSet iconSet="5Arrows">
        <cfvo type="percent" val="0"/>
        <cfvo type="num" val="25"/>
        <cfvo type="num" val="50"/>
        <cfvo type="num" val="65"/>
        <cfvo type="num" val="80"/>
      </iconSet>
    </cfRule>
  </conditionalFormatting>
  <conditionalFormatting sqref="E34">
    <cfRule type="iconSet" priority="338">
      <iconSet iconSet="5Arrows">
        <cfvo type="percent" val="0"/>
        <cfvo type="num" val="25"/>
        <cfvo type="num" val="50"/>
        <cfvo type="num" val="65"/>
        <cfvo type="num" val="80"/>
      </iconSet>
    </cfRule>
  </conditionalFormatting>
  <conditionalFormatting sqref="F34:Q34">
    <cfRule type="iconSet" priority="337">
      <iconSet iconSet="5Arrows">
        <cfvo type="percent" val="0"/>
        <cfvo type="num" val="25"/>
        <cfvo type="num" val="50"/>
        <cfvo type="num" val="65"/>
        <cfvo type="num" val="80"/>
      </iconSet>
    </cfRule>
  </conditionalFormatting>
  <conditionalFormatting sqref="E37">
    <cfRule type="iconSet" priority="336">
      <iconSet iconSet="5Arrows">
        <cfvo type="percent" val="0"/>
        <cfvo type="num" val="25"/>
        <cfvo type="num" val="50"/>
        <cfvo type="num" val="65"/>
        <cfvo type="num" val="80"/>
      </iconSet>
    </cfRule>
  </conditionalFormatting>
  <conditionalFormatting sqref="F37:Q37">
    <cfRule type="iconSet" priority="335">
      <iconSet iconSet="5Arrows">
        <cfvo type="percent" val="0"/>
        <cfvo type="num" val="25"/>
        <cfvo type="num" val="50"/>
        <cfvo type="num" val="65"/>
        <cfvo type="num" val="80"/>
      </iconSet>
    </cfRule>
  </conditionalFormatting>
  <conditionalFormatting sqref="E39">
    <cfRule type="iconSet" priority="334">
      <iconSet iconSet="5Arrows">
        <cfvo type="percent" val="0"/>
        <cfvo type="num" val="25"/>
        <cfvo type="num" val="50"/>
        <cfvo type="num" val="65"/>
        <cfvo type="num" val="80"/>
      </iconSet>
    </cfRule>
  </conditionalFormatting>
  <conditionalFormatting sqref="F39:Q39">
    <cfRule type="iconSet" priority="333">
      <iconSet iconSet="5Arrows">
        <cfvo type="percent" val="0"/>
        <cfvo type="num" val="25"/>
        <cfvo type="num" val="50"/>
        <cfvo type="num" val="65"/>
        <cfvo type="num" val="80"/>
      </iconSet>
    </cfRule>
  </conditionalFormatting>
  <conditionalFormatting sqref="E41">
    <cfRule type="iconSet" priority="332">
      <iconSet iconSet="5Arrows">
        <cfvo type="percent" val="0"/>
        <cfvo type="num" val="25"/>
        <cfvo type="num" val="50"/>
        <cfvo type="num" val="65"/>
        <cfvo type="num" val="80"/>
      </iconSet>
    </cfRule>
  </conditionalFormatting>
  <conditionalFormatting sqref="F41:Q41">
    <cfRule type="iconSet" priority="331">
      <iconSet iconSet="5Arrows">
        <cfvo type="percent" val="0"/>
        <cfvo type="num" val="25"/>
        <cfvo type="num" val="50"/>
        <cfvo type="num" val="65"/>
        <cfvo type="num" val="80"/>
      </iconSet>
    </cfRule>
  </conditionalFormatting>
  <conditionalFormatting sqref="E42">
    <cfRule type="iconSet" priority="330">
      <iconSet iconSet="5Arrows">
        <cfvo type="percent" val="0"/>
        <cfvo type="num" val="25"/>
        <cfvo type="num" val="50"/>
        <cfvo type="num" val="65"/>
        <cfvo type="num" val="80"/>
      </iconSet>
    </cfRule>
  </conditionalFormatting>
  <conditionalFormatting sqref="F42:Q42">
    <cfRule type="iconSet" priority="329">
      <iconSet iconSet="5Arrows">
        <cfvo type="percent" val="0"/>
        <cfvo type="num" val="25"/>
        <cfvo type="num" val="50"/>
        <cfvo type="num" val="65"/>
        <cfvo type="num" val="80"/>
      </iconSet>
    </cfRule>
  </conditionalFormatting>
  <conditionalFormatting sqref="E45">
    <cfRule type="iconSet" priority="328">
      <iconSet iconSet="5Arrows">
        <cfvo type="percent" val="0"/>
        <cfvo type="num" val="25"/>
        <cfvo type="num" val="50"/>
        <cfvo type="num" val="65"/>
        <cfvo type="num" val="80"/>
      </iconSet>
    </cfRule>
  </conditionalFormatting>
  <conditionalFormatting sqref="F45:Q45">
    <cfRule type="iconSet" priority="327">
      <iconSet iconSet="5Arrows">
        <cfvo type="percent" val="0"/>
        <cfvo type="num" val="25"/>
        <cfvo type="num" val="50"/>
        <cfvo type="num" val="65"/>
        <cfvo type="num" val="80"/>
      </iconSet>
    </cfRule>
  </conditionalFormatting>
  <conditionalFormatting sqref="E47">
    <cfRule type="iconSet" priority="326">
      <iconSet iconSet="5Arrows">
        <cfvo type="percent" val="0"/>
        <cfvo type="num" val="25"/>
        <cfvo type="num" val="50"/>
        <cfvo type="num" val="65"/>
        <cfvo type="num" val="80"/>
      </iconSet>
    </cfRule>
  </conditionalFormatting>
  <conditionalFormatting sqref="F47:Q47">
    <cfRule type="iconSet" priority="325">
      <iconSet iconSet="5Arrows">
        <cfvo type="percent" val="0"/>
        <cfvo type="num" val="25"/>
        <cfvo type="num" val="50"/>
        <cfvo type="num" val="65"/>
        <cfvo type="num" val="80"/>
      </iconSet>
    </cfRule>
  </conditionalFormatting>
  <conditionalFormatting sqref="E49">
    <cfRule type="iconSet" priority="324">
      <iconSet iconSet="5Arrows">
        <cfvo type="percent" val="0"/>
        <cfvo type="num" val="25"/>
        <cfvo type="num" val="50"/>
        <cfvo type="num" val="65"/>
        <cfvo type="num" val="80"/>
      </iconSet>
    </cfRule>
  </conditionalFormatting>
  <conditionalFormatting sqref="F49:Q49">
    <cfRule type="iconSet" priority="323">
      <iconSet iconSet="5Arrows">
        <cfvo type="percent" val="0"/>
        <cfvo type="num" val="25"/>
        <cfvo type="num" val="50"/>
        <cfvo type="num" val="65"/>
        <cfvo type="num" val="80"/>
      </iconSet>
    </cfRule>
  </conditionalFormatting>
  <conditionalFormatting sqref="E50">
    <cfRule type="iconSet" priority="322">
      <iconSet iconSet="5Arrows">
        <cfvo type="percent" val="0"/>
        <cfvo type="num" val="25"/>
        <cfvo type="num" val="50"/>
        <cfvo type="num" val="65"/>
        <cfvo type="num" val="80"/>
      </iconSet>
    </cfRule>
  </conditionalFormatting>
  <conditionalFormatting sqref="F50:Q50">
    <cfRule type="iconSet" priority="321">
      <iconSet iconSet="5Arrows">
        <cfvo type="percent" val="0"/>
        <cfvo type="num" val="25"/>
        <cfvo type="num" val="50"/>
        <cfvo type="num" val="65"/>
        <cfvo type="num" val="80"/>
      </iconSet>
    </cfRule>
  </conditionalFormatting>
  <conditionalFormatting sqref="E53">
    <cfRule type="iconSet" priority="320">
      <iconSet iconSet="5Arrows">
        <cfvo type="percent" val="0"/>
        <cfvo type="num" val="25"/>
        <cfvo type="num" val="50"/>
        <cfvo type="num" val="65"/>
        <cfvo type="num" val="80"/>
      </iconSet>
    </cfRule>
  </conditionalFormatting>
  <conditionalFormatting sqref="F53:Q53">
    <cfRule type="iconSet" priority="319">
      <iconSet iconSet="5Arrows">
        <cfvo type="percent" val="0"/>
        <cfvo type="num" val="25"/>
        <cfvo type="num" val="50"/>
        <cfvo type="num" val="65"/>
        <cfvo type="num" val="80"/>
      </iconSet>
    </cfRule>
  </conditionalFormatting>
  <conditionalFormatting sqref="E55">
    <cfRule type="iconSet" priority="318">
      <iconSet iconSet="5Arrows">
        <cfvo type="percent" val="0"/>
        <cfvo type="num" val="25"/>
        <cfvo type="num" val="50"/>
        <cfvo type="num" val="65"/>
        <cfvo type="num" val="80"/>
      </iconSet>
    </cfRule>
  </conditionalFormatting>
  <conditionalFormatting sqref="F55:Q55">
    <cfRule type="iconSet" priority="317">
      <iconSet iconSet="5Arrows">
        <cfvo type="percent" val="0"/>
        <cfvo type="num" val="25"/>
        <cfvo type="num" val="50"/>
        <cfvo type="num" val="65"/>
        <cfvo type="num" val="80"/>
      </iconSet>
    </cfRule>
  </conditionalFormatting>
  <conditionalFormatting sqref="E57">
    <cfRule type="iconSet" priority="316">
      <iconSet iconSet="5Arrows">
        <cfvo type="percent" val="0"/>
        <cfvo type="num" val="25"/>
        <cfvo type="num" val="50"/>
        <cfvo type="num" val="65"/>
        <cfvo type="num" val="80"/>
      </iconSet>
    </cfRule>
  </conditionalFormatting>
  <conditionalFormatting sqref="F57:Q57">
    <cfRule type="iconSet" priority="315">
      <iconSet iconSet="5Arrows">
        <cfvo type="percent" val="0"/>
        <cfvo type="num" val="25"/>
        <cfvo type="num" val="50"/>
        <cfvo type="num" val="65"/>
        <cfvo type="num" val="80"/>
      </iconSet>
    </cfRule>
  </conditionalFormatting>
  <conditionalFormatting sqref="E58">
    <cfRule type="iconSet" priority="314">
      <iconSet iconSet="5Arrows">
        <cfvo type="percent" val="0"/>
        <cfvo type="num" val="25"/>
        <cfvo type="num" val="50"/>
        <cfvo type="num" val="65"/>
        <cfvo type="num" val="80"/>
      </iconSet>
    </cfRule>
  </conditionalFormatting>
  <conditionalFormatting sqref="F58:Q58">
    <cfRule type="iconSet" priority="313">
      <iconSet iconSet="5Arrows">
        <cfvo type="percent" val="0"/>
        <cfvo type="num" val="25"/>
        <cfvo type="num" val="50"/>
        <cfvo type="num" val="65"/>
        <cfvo type="num" val="80"/>
      </iconSet>
    </cfRule>
  </conditionalFormatting>
  <conditionalFormatting sqref="E61">
    <cfRule type="iconSet" priority="312">
      <iconSet iconSet="5Arrows">
        <cfvo type="percent" val="0"/>
        <cfvo type="num" val="25"/>
        <cfvo type="num" val="50"/>
        <cfvo type="num" val="65"/>
        <cfvo type="num" val="80"/>
      </iconSet>
    </cfRule>
  </conditionalFormatting>
  <conditionalFormatting sqref="F61:Q61">
    <cfRule type="iconSet" priority="311">
      <iconSet iconSet="5Arrows">
        <cfvo type="percent" val="0"/>
        <cfvo type="num" val="25"/>
        <cfvo type="num" val="50"/>
        <cfvo type="num" val="65"/>
        <cfvo type="num" val="80"/>
      </iconSet>
    </cfRule>
  </conditionalFormatting>
  <conditionalFormatting sqref="E63">
    <cfRule type="iconSet" priority="310">
      <iconSet iconSet="5Arrows">
        <cfvo type="percent" val="0"/>
        <cfvo type="num" val="25"/>
        <cfvo type="num" val="50"/>
        <cfvo type="num" val="65"/>
        <cfvo type="num" val="80"/>
      </iconSet>
    </cfRule>
  </conditionalFormatting>
  <conditionalFormatting sqref="F63:Q63">
    <cfRule type="iconSet" priority="309">
      <iconSet iconSet="5Arrows">
        <cfvo type="percent" val="0"/>
        <cfvo type="num" val="25"/>
        <cfvo type="num" val="50"/>
        <cfvo type="num" val="65"/>
        <cfvo type="num" val="80"/>
      </iconSet>
    </cfRule>
  </conditionalFormatting>
  <conditionalFormatting sqref="E65">
    <cfRule type="iconSet" priority="308">
      <iconSet iconSet="5Arrows">
        <cfvo type="percent" val="0"/>
        <cfvo type="num" val="25"/>
        <cfvo type="num" val="50"/>
        <cfvo type="num" val="65"/>
        <cfvo type="num" val="80"/>
      </iconSet>
    </cfRule>
  </conditionalFormatting>
  <conditionalFormatting sqref="F65:Q65">
    <cfRule type="iconSet" priority="307">
      <iconSet iconSet="5Arrows">
        <cfvo type="percent" val="0"/>
        <cfvo type="num" val="25"/>
        <cfvo type="num" val="50"/>
        <cfvo type="num" val="65"/>
        <cfvo type="num" val="80"/>
      </iconSet>
    </cfRule>
  </conditionalFormatting>
  <conditionalFormatting sqref="E66">
    <cfRule type="iconSet" priority="306">
      <iconSet iconSet="5Arrows">
        <cfvo type="percent" val="0"/>
        <cfvo type="num" val="25"/>
        <cfvo type="num" val="50"/>
        <cfvo type="num" val="65"/>
        <cfvo type="num" val="80"/>
      </iconSet>
    </cfRule>
  </conditionalFormatting>
  <conditionalFormatting sqref="F66:Q66">
    <cfRule type="iconSet" priority="305">
      <iconSet iconSet="5Arrows">
        <cfvo type="percent" val="0"/>
        <cfvo type="num" val="25"/>
        <cfvo type="num" val="50"/>
        <cfvo type="num" val="65"/>
        <cfvo type="num" val="80"/>
      </iconSet>
    </cfRule>
  </conditionalFormatting>
  <conditionalFormatting sqref="E69">
    <cfRule type="iconSet" priority="304">
      <iconSet iconSet="5Arrows">
        <cfvo type="percent" val="0"/>
        <cfvo type="num" val="25"/>
        <cfvo type="num" val="50"/>
        <cfvo type="num" val="65"/>
        <cfvo type="num" val="80"/>
      </iconSet>
    </cfRule>
  </conditionalFormatting>
  <conditionalFormatting sqref="F69:Q69">
    <cfRule type="iconSet" priority="303">
      <iconSet iconSet="5Arrows">
        <cfvo type="percent" val="0"/>
        <cfvo type="num" val="25"/>
        <cfvo type="num" val="50"/>
        <cfvo type="num" val="65"/>
        <cfvo type="num" val="80"/>
      </iconSet>
    </cfRule>
  </conditionalFormatting>
  <conditionalFormatting sqref="E71">
    <cfRule type="iconSet" priority="302">
      <iconSet iconSet="5Arrows">
        <cfvo type="percent" val="0"/>
        <cfvo type="num" val="25"/>
        <cfvo type="num" val="50"/>
        <cfvo type="num" val="65"/>
        <cfvo type="num" val="80"/>
      </iconSet>
    </cfRule>
  </conditionalFormatting>
  <conditionalFormatting sqref="F71:Q71">
    <cfRule type="iconSet" priority="301">
      <iconSet iconSet="5Arrows">
        <cfvo type="percent" val="0"/>
        <cfvo type="num" val="25"/>
        <cfvo type="num" val="50"/>
        <cfvo type="num" val="65"/>
        <cfvo type="num" val="80"/>
      </iconSet>
    </cfRule>
  </conditionalFormatting>
  <conditionalFormatting sqref="E73">
    <cfRule type="iconSet" priority="300">
      <iconSet iconSet="5Arrows">
        <cfvo type="percent" val="0"/>
        <cfvo type="num" val="25"/>
        <cfvo type="num" val="50"/>
        <cfvo type="num" val="65"/>
        <cfvo type="num" val="80"/>
      </iconSet>
    </cfRule>
  </conditionalFormatting>
  <conditionalFormatting sqref="F73:Q73">
    <cfRule type="iconSet" priority="299">
      <iconSet iconSet="5Arrows">
        <cfvo type="percent" val="0"/>
        <cfvo type="num" val="25"/>
        <cfvo type="num" val="50"/>
        <cfvo type="num" val="65"/>
        <cfvo type="num" val="80"/>
      </iconSet>
    </cfRule>
  </conditionalFormatting>
  <conditionalFormatting sqref="E74">
    <cfRule type="iconSet" priority="298">
      <iconSet iconSet="5Arrows">
        <cfvo type="percent" val="0"/>
        <cfvo type="num" val="25"/>
        <cfvo type="num" val="50"/>
        <cfvo type="num" val="65"/>
        <cfvo type="num" val="80"/>
      </iconSet>
    </cfRule>
  </conditionalFormatting>
  <conditionalFormatting sqref="F74:Q74">
    <cfRule type="iconSet" priority="297">
      <iconSet iconSet="5Arrows">
        <cfvo type="percent" val="0"/>
        <cfvo type="num" val="25"/>
        <cfvo type="num" val="50"/>
        <cfvo type="num" val="65"/>
        <cfvo type="num" val="80"/>
      </iconSet>
    </cfRule>
  </conditionalFormatting>
  <conditionalFormatting sqref="E77">
    <cfRule type="iconSet" priority="296">
      <iconSet iconSet="5Arrows">
        <cfvo type="percent" val="0"/>
        <cfvo type="num" val="25"/>
        <cfvo type="num" val="50"/>
        <cfvo type="num" val="65"/>
        <cfvo type="num" val="80"/>
      </iconSet>
    </cfRule>
  </conditionalFormatting>
  <conditionalFormatting sqref="F77:Q77">
    <cfRule type="iconSet" priority="295">
      <iconSet iconSet="5Arrows">
        <cfvo type="percent" val="0"/>
        <cfvo type="num" val="25"/>
        <cfvo type="num" val="50"/>
        <cfvo type="num" val="65"/>
        <cfvo type="num" val="80"/>
      </iconSet>
    </cfRule>
  </conditionalFormatting>
  <conditionalFormatting sqref="E79">
    <cfRule type="iconSet" priority="294">
      <iconSet iconSet="5Arrows">
        <cfvo type="percent" val="0"/>
        <cfvo type="num" val="25"/>
        <cfvo type="num" val="50"/>
        <cfvo type="num" val="65"/>
        <cfvo type="num" val="80"/>
      </iconSet>
    </cfRule>
  </conditionalFormatting>
  <conditionalFormatting sqref="F79:Q79">
    <cfRule type="iconSet" priority="293">
      <iconSet iconSet="5Arrows">
        <cfvo type="percent" val="0"/>
        <cfvo type="num" val="25"/>
        <cfvo type="num" val="50"/>
        <cfvo type="num" val="65"/>
        <cfvo type="num" val="80"/>
      </iconSet>
    </cfRule>
  </conditionalFormatting>
  <conditionalFormatting sqref="E81">
    <cfRule type="iconSet" priority="292">
      <iconSet iconSet="5Arrows">
        <cfvo type="percent" val="0"/>
        <cfvo type="num" val="25"/>
        <cfvo type="num" val="50"/>
        <cfvo type="num" val="65"/>
        <cfvo type="num" val="80"/>
      </iconSet>
    </cfRule>
  </conditionalFormatting>
  <conditionalFormatting sqref="F81:Q81">
    <cfRule type="iconSet" priority="291">
      <iconSet iconSet="5Arrows">
        <cfvo type="percent" val="0"/>
        <cfvo type="num" val="25"/>
        <cfvo type="num" val="50"/>
        <cfvo type="num" val="65"/>
        <cfvo type="num" val="80"/>
      </iconSet>
    </cfRule>
  </conditionalFormatting>
  <conditionalFormatting sqref="E82">
    <cfRule type="iconSet" priority="290">
      <iconSet iconSet="5Arrows">
        <cfvo type="percent" val="0"/>
        <cfvo type="num" val="25"/>
        <cfvo type="num" val="50"/>
        <cfvo type="num" val="65"/>
        <cfvo type="num" val="80"/>
      </iconSet>
    </cfRule>
  </conditionalFormatting>
  <conditionalFormatting sqref="F82:Q82">
    <cfRule type="iconSet" priority="289">
      <iconSet iconSet="5Arrows">
        <cfvo type="percent" val="0"/>
        <cfvo type="num" val="25"/>
        <cfvo type="num" val="50"/>
        <cfvo type="num" val="65"/>
        <cfvo type="num" val="80"/>
      </iconSet>
    </cfRule>
  </conditionalFormatting>
  <conditionalFormatting sqref="E85">
    <cfRule type="iconSet" priority="288">
      <iconSet iconSet="5Arrows">
        <cfvo type="percent" val="0"/>
        <cfvo type="num" val="25"/>
        <cfvo type="num" val="50"/>
        <cfvo type="num" val="65"/>
        <cfvo type="num" val="80"/>
      </iconSet>
    </cfRule>
  </conditionalFormatting>
  <conditionalFormatting sqref="F85:Q85">
    <cfRule type="iconSet" priority="287">
      <iconSet iconSet="5Arrows">
        <cfvo type="percent" val="0"/>
        <cfvo type="num" val="25"/>
        <cfvo type="num" val="50"/>
        <cfvo type="num" val="65"/>
        <cfvo type="num" val="80"/>
      </iconSet>
    </cfRule>
  </conditionalFormatting>
  <conditionalFormatting sqref="E87">
    <cfRule type="iconSet" priority="286">
      <iconSet iconSet="5Arrows">
        <cfvo type="percent" val="0"/>
        <cfvo type="num" val="25"/>
        <cfvo type="num" val="50"/>
        <cfvo type="num" val="65"/>
        <cfvo type="num" val="80"/>
      </iconSet>
    </cfRule>
  </conditionalFormatting>
  <conditionalFormatting sqref="F87:Q87">
    <cfRule type="iconSet" priority="285">
      <iconSet iconSet="5Arrows">
        <cfvo type="percent" val="0"/>
        <cfvo type="num" val="25"/>
        <cfvo type="num" val="50"/>
        <cfvo type="num" val="65"/>
        <cfvo type="num" val="80"/>
      </iconSet>
    </cfRule>
  </conditionalFormatting>
  <conditionalFormatting sqref="E89">
    <cfRule type="iconSet" priority="284">
      <iconSet iconSet="5Arrows">
        <cfvo type="percent" val="0"/>
        <cfvo type="num" val="25"/>
        <cfvo type="num" val="50"/>
        <cfvo type="num" val="65"/>
        <cfvo type="num" val="80"/>
      </iconSet>
    </cfRule>
  </conditionalFormatting>
  <conditionalFormatting sqref="F89:Q89">
    <cfRule type="iconSet" priority="283">
      <iconSet iconSet="5Arrows">
        <cfvo type="percent" val="0"/>
        <cfvo type="num" val="25"/>
        <cfvo type="num" val="50"/>
        <cfvo type="num" val="65"/>
        <cfvo type="num" val="80"/>
      </iconSet>
    </cfRule>
  </conditionalFormatting>
  <conditionalFormatting sqref="E90">
    <cfRule type="iconSet" priority="282">
      <iconSet iconSet="5Arrows">
        <cfvo type="percent" val="0"/>
        <cfvo type="num" val="25"/>
        <cfvo type="num" val="50"/>
        <cfvo type="num" val="65"/>
        <cfvo type="num" val="80"/>
      </iconSet>
    </cfRule>
  </conditionalFormatting>
  <conditionalFormatting sqref="F90:Q90">
    <cfRule type="iconSet" priority="281">
      <iconSet iconSet="5Arrows">
        <cfvo type="percent" val="0"/>
        <cfvo type="num" val="25"/>
        <cfvo type="num" val="50"/>
        <cfvo type="num" val="65"/>
        <cfvo type="num" val="80"/>
      </iconSet>
    </cfRule>
  </conditionalFormatting>
  <conditionalFormatting sqref="E93">
    <cfRule type="iconSet" priority="280">
      <iconSet iconSet="5Arrows">
        <cfvo type="percent" val="0"/>
        <cfvo type="num" val="25"/>
        <cfvo type="num" val="50"/>
        <cfvo type="num" val="65"/>
        <cfvo type="num" val="80"/>
      </iconSet>
    </cfRule>
  </conditionalFormatting>
  <conditionalFormatting sqref="F93:Q93">
    <cfRule type="iconSet" priority="279">
      <iconSet iconSet="5Arrows">
        <cfvo type="percent" val="0"/>
        <cfvo type="num" val="25"/>
        <cfvo type="num" val="50"/>
        <cfvo type="num" val="65"/>
        <cfvo type="num" val="80"/>
      </iconSet>
    </cfRule>
  </conditionalFormatting>
  <conditionalFormatting sqref="E95">
    <cfRule type="iconSet" priority="278">
      <iconSet iconSet="5Arrows">
        <cfvo type="percent" val="0"/>
        <cfvo type="num" val="25"/>
        <cfvo type="num" val="50"/>
        <cfvo type="num" val="65"/>
        <cfvo type="num" val="80"/>
      </iconSet>
    </cfRule>
  </conditionalFormatting>
  <conditionalFormatting sqref="F95:Q95">
    <cfRule type="iconSet" priority="277">
      <iconSet iconSet="5Arrows">
        <cfvo type="percent" val="0"/>
        <cfvo type="num" val="25"/>
        <cfvo type="num" val="50"/>
        <cfvo type="num" val="65"/>
        <cfvo type="num" val="80"/>
      </iconSet>
    </cfRule>
  </conditionalFormatting>
  <conditionalFormatting sqref="E97">
    <cfRule type="iconSet" priority="276">
      <iconSet iconSet="5Arrows">
        <cfvo type="percent" val="0"/>
        <cfvo type="num" val="25"/>
        <cfvo type="num" val="50"/>
        <cfvo type="num" val="65"/>
        <cfvo type="num" val="80"/>
      </iconSet>
    </cfRule>
  </conditionalFormatting>
  <conditionalFormatting sqref="F97:Q97">
    <cfRule type="iconSet" priority="275">
      <iconSet iconSet="5Arrows">
        <cfvo type="percent" val="0"/>
        <cfvo type="num" val="25"/>
        <cfvo type="num" val="50"/>
        <cfvo type="num" val="65"/>
        <cfvo type="num" val="80"/>
      </iconSet>
    </cfRule>
  </conditionalFormatting>
  <conditionalFormatting sqref="E98">
    <cfRule type="iconSet" priority="274">
      <iconSet iconSet="5Arrows">
        <cfvo type="percent" val="0"/>
        <cfvo type="num" val="25"/>
        <cfvo type="num" val="50"/>
        <cfvo type="num" val="65"/>
        <cfvo type="num" val="80"/>
      </iconSet>
    </cfRule>
  </conditionalFormatting>
  <conditionalFormatting sqref="F98:Q98">
    <cfRule type="iconSet" priority="273">
      <iconSet iconSet="5Arrows">
        <cfvo type="percent" val="0"/>
        <cfvo type="num" val="25"/>
        <cfvo type="num" val="50"/>
        <cfvo type="num" val="65"/>
        <cfvo type="num" val="80"/>
      </iconSet>
    </cfRule>
  </conditionalFormatting>
  <conditionalFormatting sqref="E101">
    <cfRule type="iconSet" priority="272">
      <iconSet iconSet="5Arrows">
        <cfvo type="percent" val="0"/>
        <cfvo type="num" val="25"/>
        <cfvo type="num" val="50"/>
        <cfvo type="num" val="65"/>
        <cfvo type="num" val="80"/>
      </iconSet>
    </cfRule>
  </conditionalFormatting>
  <conditionalFormatting sqref="F101:Q101">
    <cfRule type="iconSet" priority="271">
      <iconSet iconSet="5Arrows">
        <cfvo type="percent" val="0"/>
        <cfvo type="num" val="25"/>
        <cfvo type="num" val="50"/>
        <cfvo type="num" val="65"/>
        <cfvo type="num" val="80"/>
      </iconSet>
    </cfRule>
  </conditionalFormatting>
  <conditionalFormatting sqref="E103">
    <cfRule type="iconSet" priority="270">
      <iconSet iconSet="5Arrows">
        <cfvo type="percent" val="0"/>
        <cfvo type="num" val="25"/>
        <cfvo type="num" val="50"/>
        <cfvo type="num" val="65"/>
        <cfvo type="num" val="80"/>
      </iconSet>
    </cfRule>
  </conditionalFormatting>
  <conditionalFormatting sqref="F103:Q103">
    <cfRule type="iconSet" priority="269">
      <iconSet iconSet="5Arrows">
        <cfvo type="percent" val="0"/>
        <cfvo type="num" val="25"/>
        <cfvo type="num" val="50"/>
        <cfvo type="num" val="65"/>
        <cfvo type="num" val="80"/>
      </iconSet>
    </cfRule>
  </conditionalFormatting>
  <conditionalFormatting sqref="E105">
    <cfRule type="iconSet" priority="268">
      <iconSet iconSet="5Arrows">
        <cfvo type="percent" val="0"/>
        <cfvo type="num" val="25"/>
        <cfvo type="num" val="50"/>
        <cfvo type="num" val="65"/>
        <cfvo type="num" val="80"/>
      </iconSet>
    </cfRule>
  </conditionalFormatting>
  <conditionalFormatting sqref="F105:Q105">
    <cfRule type="iconSet" priority="267">
      <iconSet iconSet="5Arrows">
        <cfvo type="percent" val="0"/>
        <cfvo type="num" val="25"/>
        <cfvo type="num" val="50"/>
        <cfvo type="num" val="65"/>
        <cfvo type="num" val="80"/>
      </iconSet>
    </cfRule>
  </conditionalFormatting>
  <conditionalFormatting sqref="E106">
    <cfRule type="iconSet" priority="266">
      <iconSet iconSet="5Arrows">
        <cfvo type="percent" val="0"/>
        <cfvo type="num" val="25"/>
        <cfvo type="num" val="50"/>
        <cfvo type="num" val="65"/>
        <cfvo type="num" val="80"/>
      </iconSet>
    </cfRule>
  </conditionalFormatting>
  <conditionalFormatting sqref="F106:Q106">
    <cfRule type="iconSet" priority="265">
      <iconSet iconSet="5Arrows">
        <cfvo type="percent" val="0"/>
        <cfvo type="num" val="25"/>
        <cfvo type="num" val="50"/>
        <cfvo type="num" val="65"/>
        <cfvo type="num" val="80"/>
      </iconSet>
    </cfRule>
  </conditionalFormatting>
  <conditionalFormatting sqref="E109">
    <cfRule type="iconSet" priority="264">
      <iconSet iconSet="5Arrows">
        <cfvo type="percent" val="0"/>
        <cfvo type="num" val="25"/>
        <cfvo type="num" val="50"/>
        <cfvo type="num" val="65"/>
        <cfvo type="num" val="80"/>
      </iconSet>
    </cfRule>
  </conditionalFormatting>
  <conditionalFormatting sqref="F109:Q109">
    <cfRule type="iconSet" priority="263">
      <iconSet iconSet="5Arrows">
        <cfvo type="percent" val="0"/>
        <cfvo type="num" val="25"/>
        <cfvo type="num" val="50"/>
        <cfvo type="num" val="65"/>
        <cfvo type="num" val="80"/>
      </iconSet>
    </cfRule>
  </conditionalFormatting>
  <conditionalFormatting sqref="E111">
    <cfRule type="iconSet" priority="262">
      <iconSet iconSet="5Arrows">
        <cfvo type="percent" val="0"/>
        <cfvo type="num" val="25"/>
        <cfvo type="num" val="50"/>
        <cfvo type="num" val="65"/>
        <cfvo type="num" val="80"/>
      </iconSet>
    </cfRule>
  </conditionalFormatting>
  <conditionalFormatting sqref="F111:Q111">
    <cfRule type="iconSet" priority="261">
      <iconSet iconSet="5Arrows">
        <cfvo type="percent" val="0"/>
        <cfvo type="num" val="25"/>
        <cfvo type="num" val="50"/>
        <cfvo type="num" val="65"/>
        <cfvo type="num" val="80"/>
      </iconSet>
    </cfRule>
  </conditionalFormatting>
  <conditionalFormatting sqref="E113">
    <cfRule type="iconSet" priority="260">
      <iconSet iconSet="5Arrows">
        <cfvo type="percent" val="0"/>
        <cfvo type="num" val="25"/>
        <cfvo type="num" val="50"/>
        <cfvo type="num" val="65"/>
        <cfvo type="num" val="80"/>
      </iconSet>
    </cfRule>
  </conditionalFormatting>
  <conditionalFormatting sqref="F113:Q113">
    <cfRule type="iconSet" priority="259">
      <iconSet iconSet="5Arrows">
        <cfvo type="percent" val="0"/>
        <cfvo type="num" val="25"/>
        <cfvo type="num" val="50"/>
        <cfvo type="num" val="65"/>
        <cfvo type="num" val="80"/>
      </iconSet>
    </cfRule>
  </conditionalFormatting>
  <conditionalFormatting sqref="E114">
    <cfRule type="iconSet" priority="258">
      <iconSet iconSet="5Arrows">
        <cfvo type="percent" val="0"/>
        <cfvo type="num" val="25"/>
        <cfvo type="num" val="50"/>
        <cfvo type="num" val="65"/>
        <cfvo type="num" val="80"/>
      </iconSet>
    </cfRule>
  </conditionalFormatting>
  <conditionalFormatting sqref="F114:Q114">
    <cfRule type="iconSet" priority="257">
      <iconSet iconSet="5Arrows">
        <cfvo type="percent" val="0"/>
        <cfvo type="num" val="25"/>
        <cfvo type="num" val="50"/>
        <cfvo type="num" val="65"/>
        <cfvo type="num" val="80"/>
      </iconSet>
    </cfRule>
  </conditionalFormatting>
  <conditionalFormatting sqref="E117">
    <cfRule type="iconSet" priority="256">
      <iconSet iconSet="5Arrows">
        <cfvo type="percent" val="0"/>
        <cfvo type="num" val="25"/>
        <cfvo type="num" val="50"/>
        <cfvo type="num" val="65"/>
        <cfvo type="num" val="80"/>
      </iconSet>
    </cfRule>
  </conditionalFormatting>
  <conditionalFormatting sqref="F117:Q117">
    <cfRule type="iconSet" priority="255">
      <iconSet iconSet="5Arrows">
        <cfvo type="percent" val="0"/>
        <cfvo type="num" val="25"/>
        <cfvo type="num" val="50"/>
        <cfvo type="num" val="65"/>
        <cfvo type="num" val="80"/>
      </iconSet>
    </cfRule>
  </conditionalFormatting>
  <conditionalFormatting sqref="E119">
    <cfRule type="iconSet" priority="254">
      <iconSet iconSet="5Arrows">
        <cfvo type="percent" val="0"/>
        <cfvo type="num" val="25"/>
        <cfvo type="num" val="50"/>
        <cfvo type="num" val="65"/>
        <cfvo type="num" val="80"/>
      </iconSet>
    </cfRule>
  </conditionalFormatting>
  <conditionalFormatting sqref="F119:Q119">
    <cfRule type="iconSet" priority="253">
      <iconSet iconSet="5Arrows">
        <cfvo type="percent" val="0"/>
        <cfvo type="num" val="25"/>
        <cfvo type="num" val="50"/>
        <cfvo type="num" val="65"/>
        <cfvo type="num" val="80"/>
      </iconSet>
    </cfRule>
  </conditionalFormatting>
  <conditionalFormatting sqref="E121">
    <cfRule type="iconSet" priority="252">
      <iconSet iconSet="5Arrows">
        <cfvo type="percent" val="0"/>
        <cfvo type="num" val="25"/>
        <cfvo type="num" val="50"/>
        <cfvo type="num" val="65"/>
        <cfvo type="num" val="80"/>
      </iconSet>
    </cfRule>
  </conditionalFormatting>
  <conditionalFormatting sqref="F121:Q121">
    <cfRule type="iconSet" priority="251">
      <iconSet iconSet="5Arrows">
        <cfvo type="percent" val="0"/>
        <cfvo type="num" val="25"/>
        <cfvo type="num" val="50"/>
        <cfvo type="num" val="65"/>
        <cfvo type="num" val="80"/>
      </iconSet>
    </cfRule>
  </conditionalFormatting>
  <conditionalFormatting sqref="E122">
    <cfRule type="iconSet" priority="250">
      <iconSet iconSet="5Arrows">
        <cfvo type="percent" val="0"/>
        <cfvo type="num" val="25"/>
        <cfvo type="num" val="50"/>
        <cfvo type="num" val="65"/>
        <cfvo type="num" val="80"/>
      </iconSet>
    </cfRule>
  </conditionalFormatting>
  <conditionalFormatting sqref="F122:Q122">
    <cfRule type="iconSet" priority="249">
      <iconSet iconSet="5Arrows">
        <cfvo type="percent" val="0"/>
        <cfvo type="num" val="25"/>
        <cfvo type="num" val="50"/>
        <cfvo type="num" val="65"/>
        <cfvo type="num" val="80"/>
      </iconSet>
    </cfRule>
  </conditionalFormatting>
  <conditionalFormatting sqref="E125">
    <cfRule type="iconSet" priority="248">
      <iconSet iconSet="5Arrows">
        <cfvo type="percent" val="0"/>
        <cfvo type="num" val="25"/>
        <cfvo type="num" val="50"/>
        <cfvo type="num" val="65"/>
        <cfvo type="num" val="80"/>
      </iconSet>
    </cfRule>
  </conditionalFormatting>
  <conditionalFormatting sqref="F125:Q125">
    <cfRule type="iconSet" priority="247">
      <iconSet iconSet="5Arrows">
        <cfvo type="percent" val="0"/>
        <cfvo type="num" val="25"/>
        <cfvo type="num" val="50"/>
        <cfvo type="num" val="65"/>
        <cfvo type="num" val="80"/>
      </iconSet>
    </cfRule>
  </conditionalFormatting>
  <conditionalFormatting sqref="E127">
    <cfRule type="iconSet" priority="246">
      <iconSet iconSet="5Arrows">
        <cfvo type="percent" val="0"/>
        <cfvo type="num" val="25"/>
        <cfvo type="num" val="50"/>
        <cfvo type="num" val="65"/>
        <cfvo type="num" val="80"/>
      </iconSet>
    </cfRule>
  </conditionalFormatting>
  <conditionalFormatting sqref="F127:Q127">
    <cfRule type="iconSet" priority="245">
      <iconSet iconSet="5Arrows">
        <cfvo type="percent" val="0"/>
        <cfvo type="num" val="25"/>
        <cfvo type="num" val="50"/>
        <cfvo type="num" val="65"/>
        <cfvo type="num" val="80"/>
      </iconSet>
    </cfRule>
  </conditionalFormatting>
  <conditionalFormatting sqref="E129">
    <cfRule type="iconSet" priority="244">
      <iconSet iconSet="5Arrows">
        <cfvo type="percent" val="0"/>
        <cfvo type="num" val="25"/>
        <cfvo type="num" val="50"/>
        <cfvo type="num" val="65"/>
        <cfvo type="num" val="80"/>
      </iconSet>
    </cfRule>
  </conditionalFormatting>
  <conditionalFormatting sqref="F129:Q129">
    <cfRule type="iconSet" priority="243">
      <iconSet iconSet="5Arrows">
        <cfvo type="percent" val="0"/>
        <cfvo type="num" val="25"/>
        <cfvo type="num" val="50"/>
        <cfvo type="num" val="65"/>
        <cfvo type="num" val="80"/>
      </iconSet>
    </cfRule>
  </conditionalFormatting>
  <conditionalFormatting sqref="E130">
    <cfRule type="iconSet" priority="242">
      <iconSet iconSet="5Arrows">
        <cfvo type="percent" val="0"/>
        <cfvo type="num" val="25"/>
        <cfvo type="num" val="50"/>
        <cfvo type="num" val="65"/>
        <cfvo type="num" val="80"/>
      </iconSet>
    </cfRule>
  </conditionalFormatting>
  <conditionalFormatting sqref="F130:Q130">
    <cfRule type="iconSet" priority="241">
      <iconSet iconSet="5Arrows">
        <cfvo type="percent" val="0"/>
        <cfvo type="num" val="25"/>
        <cfvo type="num" val="50"/>
        <cfvo type="num" val="65"/>
        <cfvo type="num" val="80"/>
      </iconSet>
    </cfRule>
  </conditionalFormatting>
  <conditionalFormatting sqref="E133">
    <cfRule type="iconSet" priority="240">
      <iconSet iconSet="5Arrows">
        <cfvo type="percent" val="0"/>
        <cfvo type="num" val="25"/>
        <cfvo type="num" val="50"/>
        <cfvo type="num" val="65"/>
        <cfvo type="num" val="80"/>
      </iconSet>
    </cfRule>
  </conditionalFormatting>
  <conditionalFormatting sqref="F133:Q133">
    <cfRule type="iconSet" priority="239">
      <iconSet iconSet="5Arrows">
        <cfvo type="percent" val="0"/>
        <cfvo type="num" val="25"/>
        <cfvo type="num" val="50"/>
        <cfvo type="num" val="65"/>
        <cfvo type="num" val="80"/>
      </iconSet>
    </cfRule>
  </conditionalFormatting>
  <conditionalFormatting sqref="E135">
    <cfRule type="iconSet" priority="238">
      <iconSet iconSet="5Arrows">
        <cfvo type="percent" val="0"/>
        <cfvo type="num" val="25"/>
        <cfvo type="num" val="50"/>
        <cfvo type="num" val="65"/>
        <cfvo type="num" val="80"/>
      </iconSet>
    </cfRule>
  </conditionalFormatting>
  <conditionalFormatting sqref="F135:Q135">
    <cfRule type="iconSet" priority="237">
      <iconSet iconSet="5Arrows">
        <cfvo type="percent" val="0"/>
        <cfvo type="num" val="25"/>
        <cfvo type="num" val="50"/>
        <cfvo type="num" val="65"/>
        <cfvo type="num" val="80"/>
      </iconSet>
    </cfRule>
  </conditionalFormatting>
  <conditionalFormatting sqref="E137">
    <cfRule type="iconSet" priority="236">
      <iconSet iconSet="5Arrows">
        <cfvo type="percent" val="0"/>
        <cfvo type="num" val="25"/>
        <cfvo type="num" val="50"/>
        <cfvo type="num" val="65"/>
        <cfvo type="num" val="80"/>
      </iconSet>
    </cfRule>
  </conditionalFormatting>
  <conditionalFormatting sqref="F137:Q137">
    <cfRule type="iconSet" priority="235">
      <iconSet iconSet="5Arrows">
        <cfvo type="percent" val="0"/>
        <cfvo type="num" val="25"/>
        <cfvo type="num" val="50"/>
        <cfvo type="num" val="65"/>
        <cfvo type="num" val="80"/>
      </iconSet>
    </cfRule>
  </conditionalFormatting>
  <conditionalFormatting sqref="E138">
    <cfRule type="iconSet" priority="234">
      <iconSet iconSet="5Arrows">
        <cfvo type="percent" val="0"/>
        <cfvo type="num" val="25"/>
        <cfvo type="num" val="50"/>
        <cfvo type="num" val="65"/>
        <cfvo type="num" val="80"/>
      </iconSet>
    </cfRule>
  </conditionalFormatting>
  <conditionalFormatting sqref="F138:Q138">
    <cfRule type="iconSet" priority="233">
      <iconSet iconSet="5Arrows">
        <cfvo type="percent" val="0"/>
        <cfvo type="num" val="25"/>
        <cfvo type="num" val="50"/>
        <cfvo type="num" val="65"/>
        <cfvo type="num" val="80"/>
      </iconSet>
    </cfRule>
  </conditionalFormatting>
  <conditionalFormatting sqref="E141">
    <cfRule type="iconSet" priority="232">
      <iconSet iconSet="5Arrows">
        <cfvo type="percent" val="0"/>
        <cfvo type="num" val="25"/>
        <cfvo type="num" val="50"/>
        <cfvo type="num" val="65"/>
        <cfvo type="num" val="80"/>
      </iconSet>
    </cfRule>
  </conditionalFormatting>
  <conditionalFormatting sqref="F141:Q141">
    <cfRule type="iconSet" priority="231">
      <iconSet iconSet="5Arrows">
        <cfvo type="percent" val="0"/>
        <cfvo type="num" val="25"/>
        <cfvo type="num" val="50"/>
        <cfvo type="num" val="65"/>
        <cfvo type="num" val="80"/>
      </iconSet>
    </cfRule>
  </conditionalFormatting>
  <conditionalFormatting sqref="E143">
    <cfRule type="iconSet" priority="230">
      <iconSet iconSet="5Arrows">
        <cfvo type="percent" val="0"/>
        <cfvo type="num" val="25"/>
        <cfvo type="num" val="50"/>
        <cfvo type="num" val="65"/>
        <cfvo type="num" val="80"/>
      </iconSet>
    </cfRule>
  </conditionalFormatting>
  <conditionalFormatting sqref="F143:Q143">
    <cfRule type="iconSet" priority="229">
      <iconSet iconSet="5Arrows">
        <cfvo type="percent" val="0"/>
        <cfvo type="num" val="25"/>
        <cfvo type="num" val="50"/>
        <cfvo type="num" val="65"/>
        <cfvo type="num" val="80"/>
      </iconSet>
    </cfRule>
  </conditionalFormatting>
  <conditionalFormatting sqref="E145">
    <cfRule type="iconSet" priority="228">
      <iconSet iconSet="5Arrows">
        <cfvo type="percent" val="0"/>
        <cfvo type="num" val="25"/>
        <cfvo type="num" val="50"/>
        <cfvo type="num" val="65"/>
        <cfvo type="num" val="80"/>
      </iconSet>
    </cfRule>
  </conditionalFormatting>
  <conditionalFormatting sqref="F145:Q145">
    <cfRule type="iconSet" priority="227">
      <iconSet iconSet="5Arrows">
        <cfvo type="percent" val="0"/>
        <cfvo type="num" val="25"/>
        <cfvo type="num" val="50"/>
        <cfvo type="num" val="65"/>
        <cfvo type="num" val="80"/>
      </iconSet>
    </cfRule>
  </conditionalFormatting>
  <conditionalFormatting sqref="E146">
    <cfRule type="iconSet" priority="226">
      <iconSet iconSet="5Arrows">
        <cfvo type="percent" val="0"/>
        <cfvo type="num" val="25"/>
        <cfvo type="num" val="50"/>
        <cfvo type="num" val="65"/>
        <cfvo type="num" val="80"/>
      </iconSet>
    </cfRule>
  </conditionalFormatting>
  <conditionalFormatting sqref="F146:Q146">
    <cfRule type="iconSet" priority="225">
      <iconSet iconSet="5Arrows">
        <cfvo type="percent" val="0"/>
        <cfvo type="num" val="25"/>
        <cfvo type="num" val="50"/>
        <cfvo type="num" val="65"/>
        <cfvo type="num" val="80"/>
      </iconSet>
    </cfRule>
  </conditionalFormatting>
  <conditionalFormatting sqref="E149">
    <cfRule type="iconSet" priority="224">
      <iconSet iconSet="5Arrows">
        <cfvo type="percent" val="0"/>
        <cfvo type="num" val="25"/>
        <cfvo type="num" val="50"/>
        <cfvo type="num" val="65"/>
        <cfvo type="num" val="80"/>
      </iconSet>
    </cfRule>
  </conditionalFormatting>
  <conditionalFormatting sqref="F149:Q149">
    <cfRule type="iconSet" priority="223">
      <iconSet iconSet="5Arrows">
        <cfvo type="percent" val="0"/>
        <cfvo type="num" val="25"/>
        <cfvo type="num" val="50"/>
        <cfvo type="num" val="65"/>
        <cfvo type="num" val="80"/>
      </iconSet>
    </cfRule>
  </conditionalFormatting>
  <conditionalFormatting sqref="E151">
    <cfRule type="iconSet" priority="222">
      <iconSet iconSet="5Arrows">
        <cfvo type="percent" val="0"/>
        <cfvo type="num" val="25"/>
        <cfvo type="num" val="50"/>
        <cfvo type="num" val="65"/>
        <cfvo type="num" val="80"/>
      </iconSet>
    </cfRule>
  </conditionalFormatting>
  <conditionalFormatting sqref="F151:Q151">
    <cfRule type="iconSet" priority="221">
      <iconSet iconSet="5Arrows">
        <cfvo type="percent" val="0"/>
        <cfvo type="num" val="25"/>
        <cfvo type="num" val="50"/>
        <cfvo type="num" val="65"/>
        <cfvo type="num" val="80"/>
      </iconSet>
    </cfRule>
  </conditionalFormatting>
  <conditionalFormatting sqref="E153">
    <cfRule type="iconSet" priority="220">
      <iconSet iconSet="5Arrows">
        <cfvo type="percent" val="0"/>
        <cfvo type="num" val="25"/>
        <cfvo type="num" val="50"/>
        <cfvo type="num" val="65"/>
        <cfvo type="num" val="80"/>
      </iconSet>
    </cfRule>
  </conditionalFormatting>
  <conditionalFormatting sqref="F153:Q153">
    <cfRule type="iconSet" priority="219">
      <iconSet iconSet="5Arrows">
        <cfvo type="percent" val="0"/>
        <cfvo type="num" val="25"/>
        <cfvo type="num" val="50"/>
        <cfvo type="num" val="65"/>
        <cfvo type="num" val="80"/>
      </iconSet>
    </cfRule>
  </conditionalFormatting>
  <conditionalFormatting sqref="E154">
    <cfRule type="iconSet" priority="218">
      <iconSet iconSet="5Arrows">
        <cfvo type="percent" val="0"/>
        <cfvo type="num" val="25"/>
        <cfvo type="num" val="50"/>
        <cfvo type="num" val="65"/>
        <cfvo type="num" val="80"/>
      </iconSet>
    </cfRule>
  </conditionalFormatting>
  <conditionalFormatting sqref="F154:Q154">
    <cfRule type="iconSet" priority="217">
      <iconSet iconSet="5Arrows">
        <cfvo type="percent" val="0"/>
        <cfvo type="num" val="25"/>
        <cfvo type="num" val="50"/>
        <cfvo type="num" val="65"/>
        <cfvo type="num" val="80"/>
      </iconSet>
    </cfRule>
  </conditionalFormatting>
  <conditionalFormatting sqref="E157">
    <cfRule type="iconSet" priority="216">
      <iconSet iconSet="5Arrows">
        <cfvo type="percent" val="0"/>
        <cfvo type="num" val="25"/>
        <cfvo type="num" val="50"/>
        <cfvo type="num" val="65"/>
        <cfvo type="num" val="80"/>
      </iconSet>
    </cfRule>
  </conditionalFormatting>
  <conditionalFormatting sqref="F157:Q157">
    <cfRule type="iconSet" priority="215">
      <iconSet iconSet="5Arrows">
        <cfvo type="percent" val="0"/>
        <cfvo type="num" val="25"/>
        <cfvo type="num" val="50"/>
        <cfvo type="num" val="65"/>
        <cfvo type="num" val="80"/>
      </iconSet>
    </cfRule>
  </conditionalFormatting>
  <conditionalFormatting sqref="E159">
    <cfRule type="iconSet" priority="214">
      <iconSet iconSet="5Arrows">
        <cfvo type="percent" val="0"/>
        <cfvo type="num" val="25"/>
        <cfvo type="num" val="50"/>
        <cfvo type="num" val="65"/>
        <cfvo type="num" val="80"/>
      </iconSet>
    </cfRule>
  </conditionalFormatting>
  <conditionalFormatting sqref="F159:Q159">
    <cfRule type="iconSet" priority="213">
      <iconSet iconSet="5Arrows">
        <cfvo type="percent" val="0"/>
        <cfvo type="num" val="25"/>
        <cfvo type="num" val="50"/>
        <cfvo type="num" val="65"/>
        <cfvo type="num" val="80"/>
      </iconSet>
    </cfRule>
  </conditionalFormatting>
  <conditionalFormatting sqref="E161">
    <cfRule type="iconSet" priority="212">
      <iconSet iconSet="5Arrows">
        <cfvo type="percent" val="0"/>
        <cfvo type="num" val="25"/>
        <cfvo type="num" val="50"/>
        <cfvo type="num" val="65"/>
        <cfvo type="num" val="80"/>
      </iconSet>
    </cfRule>
  </conditionalFormatting>
  <conditionalFormatting sqref="F161:Q161">
    <cfRule type="iconSet" priority="211">
      <iconSet iconSet="5Arrows">
        <cfvo type="percent" val="0"/>
        <cfvo type="num" val="25"/>
        <cfvo type="num" val="50"/>
        <cfvo type="num" val="65"/>
        <cfvo type="num" val="80"/>
      </iconSet>
    </cfRule>
  </conditionalFormatting>
  <conditionalFormatting sqref="E162">
    <cfRule type="iconSet" priority="210">
      <iconSet iconSet="5Arrows">
        <cfvo type="percent" val="0"/>
        <cfvo type="num" val="25"/>
        <cfvo type="num" val="50"/>
        <cfvo type="num" val="65"/>
        <cfvo type="num" val="80"/>
      </iconSet>
    </cfRule>
  </conditionalFormatting>
  <conditionalFormatting sqref="F162:Q162">
    <cfRule type="iconSet" priority="209">
      <iconSet iconSet="5Arrows">
        <cfvo type="percent" val="0"/>
        <cfvo type="num" val="25"/>
        <cfvo type="num" val="50"/>
        <cfvo type="num" val="65"/>
        <cfvo type="num" val="80"/>
      </iconSet>
    </cfRule>
  </conditionalFormatting>
  <conditionalFormatting sqref="E165">
    <cfRule type="iconSet" priority="208">
      <iconSet iconSet="5Arrows">
        <cfvo type="percent" val="0"/>
        <cfvo type="num" val="25"/>
        <cfvo type="num" val="50"/>
        <cfvo type="num" val="65"/>
        <cfvo type="num" val="80"/>
      </iconSet>
    </cfRule>
  </conditionalFormatting>
  <conditionalFormatting sqref="F165:Q165">
    <cfRule type="iconSet" priority="207">
      <iconSet iconSet="5Arrows">
        <cfvo type="percent" val="0"/>
        <cfvo type="num" val="25"/>
        <cfvo type="num" val="50"/>
        <cfvo type="num" val="65"/>
        <cfvo type="num" val="80"/>
      </iconSet>
    </cfRule>
  </conditionalFormatting>
  <conditionalFormatting sqref="E167">
    <cfRule type="iconSet" priority="206">
      <iconSet iconSet="5Arrows">
        <cfvo type="percent" val="0"/>
        <cfvo type="num" val="25"/>
        <cfvo type="num" val="50"/>
        <cfvo type="num" val="65"/>
        <cfvo type="num" val="80"/>
      </iconSet>
    </cfRule>
  </conditionalFormatting>
  <conditionalFormatting sqref="F167:Q167">
    <cfRule type="iconSet" priority="205">
      <iconSet iconSet="5Arrows">
        <cfvo type="percent" val="0"/>
        <cfvo type="num" val="25"/>
        <cfvo type="num" val="50"/>
        <cfvo type="num" val="65"/>
        <cfvo type="num" val="80"/>
      </iconSet>
    </cfRule>
  </conditionalFormatting>
  <conditionalFormatting sqref="E169">
    <cfRule type="iconSet" priority="204">
      <iconSet iconSet="5Arrows">
        <cfvo type="percent" val="0"/>
        <cfvo type="num" val="25"/>
        <cfvo type="num" val="50"/>
        <cfvo type="num" val="65"/>
        <cfvo type="num" val="80"/>
      </iconSet>
    </cfRule>
  </conditionalFormatting>
  <conditionalFormatting sqref="F169:Q169">
    <cfRule type="iconSet" priority="203">
      <iconSet iconSet="5Arrows">
        <cfvo type="percent" val="0"/>
        <cfvo type="num" val="25"/>
        <cfvo type="num" val="50"/>
        <cfvo type="num" val="65"/>
        <cfvo type="num" val="80"/>
      </iconSet>
    </cfRule>
  </conditionalFormatting>
  <conditionalFormatting sqref="E170">
    <cfRule type="iconSet" priority="202">
      <iconSet iconSet="5Arrows">
        <cfvo type="percent" val="0"/>
        <cfvo type="num" val="25"/>
        <cfvo type="num" val="50"/>
        <cfvo type="num" val="65"/>
        <cfvo type="num" val="80"/>
      </iconSet>
    </cfRule>
  </conditionalFormatting>
  <conditionalFormatting sqref="F170:Q170">
    <cfRule type="iconSet" priority="201">
      <iconSet iconSet="5Arrows">
        <cfvo type="percent" val="0"/>
        <cfvo type="num" val="25"/>
        <cfvo type="num" val="50"/>
        <cfvo type="num" val="65"/>
        <cfvo type="num" val="80"/>
      </iconSet>
    </cfRule>
  </conditionalFormatting>
  <conditionalFormatting sqref="E173">
    <cfRule type="iconSet" priority="200">
      <iconSet iconSet="5Arrows">
        <cfvo type="percent" val="0"/>
        <cfvo type="num" val="25"/>
        <cfvo type="num" val="50"/>
        <cfvo type="num" val="65"/>
        <cfvo type="num" val="80"/>
      </iconSet>
    </cfRule>
  </conditionalFormatting>
  <conditionalFormatting sqref="F173:Q173">
    <cfRule type="iconSet" priority="199">
      <iconSet iconSet="5Arrows">
        <cfvo type="percent" val="0"/>
        <cfvo type="num" val="25"/>
        <cfvo type="num" val="50"/>
        <cfvo type="num" val="65"/>
        <cfvo type="num" val="80"/>
      </iconSet>
    </cfRule>
  </conditionalFormatting>
  <conditionalFormatting sqref="E175">
    <cfRule type="iconSet" priority="198">
      <iconSet iconSet="5Arrows">
        <cfvo type="percent" val="0"/>
        <cfvo type="num" val="25"/>
        <cfvo type="num" val="50"/>
        <cfvo type="num" val="65"/>
        <cfvo type="num" val="80"/>
      </iconSet>
    </cfRule>
  </conditionalFormatting>
  <conditionalFormatting sqref="F175:Q175">
    <cfRule type="iconSet" priority="197">
      <iconSet iconSet="5Arrows">
        <cfvo type="percent" val="0"/>
        <cfvo type="num" val="25"/>
        <cfvo type="num" val="50"/>
        <cfvo type="num" val="65"/>
        <cfvo type="num" val="80"/>
      </iconSet>
    </cfRule>
  </conditionalFormatting>
  <conditionalFormatting sqref="E177">
    <cfRule type="iconSet" priority="196">
      <iconSet iconSet="5Arrows">
        <cfvo type="percent" val="0"/>
        <cfvo type="num" val="25"/>
        <cfvo type="num" val="50"/>
        <cfvo type="num" val="65"/>
        <cfvo type="num" val="80"/>
      </iconSet>
    </cfRule>
  </conditionalFormatting>
  <conditionalFormatting sqref="F177:Q177">
    <cfRule type="iconSet" priority="195">
      <iconSet iconSet="5Arrows">
        <cfvo type="percent" val="0"/>
        <cfvo type="num" val="25"/>
        <cfvo type="num" val="50"/>
        <cfvo type="num" val="65"/>
        <cfvo type="num" val="80"/>
      </iconSet>
    </cfRule>
  </conditionalFormatting>
  <conditionalFormatting sqref="E178">
    <cfRule type="iconSet" priority="194">
      <iconSet iconSet="5Arrows">
        <cfvo type="percent" val="0"/>
        <cfvo type="num" val="25"/>
        <cfvo type="num" val="50"/>
        <cfvo type="num" val="65"/>
        <cfvo type="num" val="80"/>
      </iconSet>
    </cfRule>
  </conditionalFormatting>
  <conditionalFormatting sqref="F178:Q178">
    <cfRule type="iconSet" priority="193">
      <iconSet iconSet="5Arrows">
        <cfvo type="percent" val="0"/>
        <cfvo type="num" val="25"/>
        <cfvo type="num" val="50"/>
        <cfvo type="num" val="65"/>
        <cfvo type="num" val="80"/>
      </iconSet>
    </cfRule>
  </conditionalFormatting>
  <conditionalFormatting sqref="E181">
    <cfRule type="iconSet" priority="192">
      <iconSet iconSet="5Arrows">
        <cfvo type="percent" val="0"/>
        <cfvo type="num" val="25"/>
        <cfvo type="num" val="50"/>
        <cfvo type="num" val="65"/>
        <cfvo type="num" val="80"/>
      </iconSet>
    </cfRule>
  </conditionalFormatting>
  <conditionalFormatting sqref="F181:Q181">
    <cfRule type="iconSet" priority="191">
      <iconSet iconSet="5Arrows">
        <cfvo type="percent" val="0"/>
        <cfvo type="num" val="25"/>
        <cfvo type="num" val="50"/>
        <cfvo type="num" val="65"/>
        <cfvo type="num" val="80"/>
      </iconSet>
    </cfRule>
  </conditionalFormatting>
  <conditionalFormatting sqref="E183">
    <cfRule type="iconSet" priority="190">
      <iconSet iconSet="5Arrows">
        <cfvo type="percent" val="0"/>
        <cfvo type="num" val="25"/>
        <cfvo type="num" val="50"/>
        <cfvo type="num" val="65"/>
        <cfvo type="num" val="80"/>
      </iconSet>
    </cfRule>
  </conditionalFormatting>
  <conditionalFormatting sqref="F183:Q183">
    <cfRule type="iconSet" priority="189">
      <iconSet iconSet="5Arrows">
        <cfvo type="percent" val="0"/>
        <cfvo type="num" val="25"/>
        <cfvo type="num" val="50"/>
        <cfvo type="num" val="65"/>
        <cfvo type="num" val="80"/>
      </iconSet>
    </cfRule>
  </conditionalFormatting>
  <conditionalFormatting sqref="E185">
    <cfRule type="iconSet" priority="188">
      <iconSet iconSet="5Arrows">
        <cfvo type="percent" val="0"/>
        <cfvo type="num" val="25"/>
        <cfvo type="num" val="50"/>
        <cfvo type="num" val="65"/>
        <cfvo type="num" val="80"/>
      </iconSet>
    </cfRule>
  </conditionalFormatting>
  <conditionalFormatting sqref="F185:Q185">
    <cfRule type="iconSet" priority="187">
      <iconSet iconSet="5Arrows">
        <cfvo type="percent" val="0"/>
        <cfvo type="num" val="25"/>
        <cfvo type="num" val="50"/>
        <cfvo type="num" val="65"/>
        <cfvo type="num" val="80"/>
      </iconSet>
    </cfRule>
  </conditionalFormatting>
  <conditionalFormatting sqref="E186">
    <cfRule type="iconSet" priority="186">
      <iconSet iconSet="5Arrows">
        <cfvo type="percent" val="0"/>
        <cfvo type="num" val="25"/>
        <cfvo type="num" val="50"/>
        <cfvo type="num" val="65"/>
        <cfvo type="num" val="80"/>
      </iconSet>
    </cfRule>
  </conditionalFormatting>
  <conditionalFormatting sqref="F186:Q186">
    <cfRule type="iconSet" priority="185">
      <iconSet iconSet="5Arrows">
        <cfvo type="percent" val="0"/>
        <cfvo type="num" val="25"/>
        <cfvo type="num" val="50"/>
        <cfvo type="num" val="65"/>
        <cfvo type="num" val="80"/>
      </iconSet>
    </cfRule>
  </conditionalFormatting>
  <conditionalFormatting sqref="E189">
    <cfRule type="iconSet" priority="184">
      <iconSet iconSet="5Arrows">
        <cfvo type="percent" val="0"/>
        <cfvo type="num" val="25"/>
        <cfvo type="num" val="50"/>
        <cfvo type="num" val="65"/>
        <cfvo type="num" val="80"/>
      </iconSet>
    </cfRule>
  </conditionalFormatting>
  <conditionalFormatting sqref="F189:Q189">
    <cfRule type="iconSet" priority="183">
      <iconSet iconSet="5Arrows">
        <cfvo type="percent" val="0"/>
        <cfvo type="num" val="25"/>
        <cfvo type="num" val="50"/>
        <cfvo type="num" val="65"/>
        <cfvo type="num" val="80"/>
      </iconSet>
    </cfRule>
  </conditionalFormatting>
  <conditionalFormatting sqref="E191">
    <cfRule type="iconSet" priority="182">
      <iconSet iconSet="5Arrows">
        <cfvo type="percent" val="0"/>
        <cfvo type="num" val="25"/>
        <cfvo type="num" val="50"/>
        <cfvo type="num" val="65"/>
        <cfvo type="num" val="80"/>
      </iconSet>
    </cfRule>
  </conditionalFormatting>
  <conditionalFormatting sqref="F191:Q191">
    <cfRule type="iconSet" priority="181">
      <iconSet iconSet="5Arrows">
        <cfvo type="percent" val="0"/>
        <cfvo type="num" val="25"/>
        <cfvo type="num" val="50"/>
        <cfvo type="num" val="65"/>
        <cfvo type="num" val="80"/>
      </iconSet>
    </cfRule>
  </conditionalFormatting>
  <conditionalFormatting sqref="E193">
    <cfRule type="iconSet" priority="180">
      <iconSet iconSet="5Arrows">
        <cfvo type="percent" val="0"/>
        <cfvo type="num" val="25"/>
        <cfvo type="num" val="50"/>
        <cfvo type="num" val="65"/>
        <cfvo type="num" val="80"/>
      </iconSet>
    </cfRule>
  </conditionalFormatting>
  <conditionalFormatting sqref="F193:Q193">
    <cfRule type="iconSet" priority="179">
      <iconSet iconSet="5Arrows">
        <cfvo type="percent" val="0"/>
        <cfvo type="num" val="25"/>
        <cfvo type="num" val="50"/>
        <cfvo type="num" val="65"/>
        <cfvo type="num" val="80"/>
      </iconSet>
    </cfRule>
  </conditionalFormatting>
  <conditionalFormatting sqref="E194">
    <cfRule type="iconSet" priority="178">
      <iconSet iconSet="5Arrows">
        <cfvo type="percent" val="0"/>
        <cfvo type="num" val="25"/>
        <cfvo type="num" val="50"/>
        <cfvo type="num" val="65"/>
        <cfvo type="num" val="80"/>
      </iconSet>
    </cfRule>
  </conditionalFormatting>
  <conditionalFormatting sqref="F194:Q194">
    <cfRule type="iconSet" priority="177">
      <iconSet iconSet="5Arrows">
        <cfvo type="percent" val="0"/>
        <cfvo type="num" val="25"/>
        <cfvo type="num" val="50"/>
        <cfvo type="num" val="65"/>
        <cfvo type="num" val="80"/>
      </iconSet>
    </cfRule>
  </conditionalFormatting>
  <conditionalFormatting sqref="E197">
    <cfRule type="iconSet" priority="176">
      <iconSet iconSet="5Arrows">
        <cfvo type="percent" val="0"/>
        <cfvo type="num" val="25"/>
        <cfvo type="num" val="50"/>
        <cfvo type="num" val="65"/>
        <cfvo type="num" val="80"/>
      </iconSet>
    </cfRule>
  </conditionalFormatting>
  <conditionalFormatting sqref="F197:Q197">
    <cfRule type="iconSet" priority="175">
      <iconSet iconSet="5Arrows">
        <cfvo type="percent" val="0"/>
        <cfvo type="num" val="25"/>
        <cfvo type="num" val="50"/>
        <cfvo type="num" val="65"/>
        <cfvo type="num" val="80"/>
      </iconSet>
    </cfRule>
  </conditionalFormatting>
  <conditionalFormatting sqref="E199">
    <cfRule type="iconSet" priority="174">
      <iconSet iconSet="5Arrows">
        <cfvo type="percent" val="0"/>
        <cfvo type="num" val="25"/>
        <cfvo type="num" val="50"/>
        <cfvo type="num" val="65"/>
        <cfvo type="num" val="80"/>
      </iconSet>
    </cfRule>
  </conditionalFormatting>
  <conditionalFormatting sqref="F199:Q199">
    <cfRule type="iconSet" priority="173">
      <iconSet iconSet="5Arrows">
        <cfvo type="percent" val="0"/>
        <cfvo type="num" val="25"/>
        <cfvo type="num" val="50"/>
        <cfvo type="num" val="65"/>
        <cfvo type="num" val="80"/>
      </iconSet>
    </cfRule>
  </conditionalFormatting>
  <conditionalFormatting sqref="E201">
    <cfRule type="iconSet" priority="172">
      <iconSet iconSet="5Arrows">
        <cfvo type="percent" val="0"/>
        <cfvo type="num" val="25"/>
        <cfvo type="num" val="50"/>
        <cfvo type="num" val="65"/>
        <cfvo type="num" val="80"/>
      </iconSet>
    </cfRule>
  </conditionalFormatting>
  <conditionalFormatting sqref="F201:Q201">
    <cfRule type="iconSet" priority="171">
      <iconSet iconSet="5Arrows">
        <cfvo type="percent" val="0"/>
        <cfvo type="num" val="25"/>
        <cfvo type="num" val="50"/>
        <cfvo type="num" val="65"/>
        <cfvo type="num" val="80"/>
      </iconSet>
    </cfRule>
  </conditionalFormatting>
  <conditionalFormatting sqref="E202">
    <cfRule type="iconSet" priority="170">
      <iconSet iconSet="5Arrows">
        <cfvo type="percent" val="0"/>
        <cfvo type="num" val="25"/>
        <cfvo type="num" val="50"/>
        <cfvo type="num" val="65"/>
        <cfvo type="num" val="80"/>
      </iconSet>
    </cfRule>
  </conditionalFormatting>
  <conditionalFormatting sqref="F202:Q202">
    <cfRule type="iconSet" priority="169">
      <iconSet iconSet="5Arrows">
        <cfvo type="percent" val="0"/>
        <cfvo type="num" val="25"/>
        <cfvo type="num" val="50"/>
        <cfvo type="num" val="65"/>
        <cfvo type="num" val="80"/>
      </iconSet>
    </cfRule>
  </conditionalFormatting>
  <conditionalFormatting sqref="E205">
    <cfRule type="iconSet" priority="168">
      <iconSet iconSet="5Arrows">
        <cfvo type="percent" val="0"/>
        <cfvo type="num" val="25"/>
        <cfvo type="num" val="50"/>
        <cfvo type="num" val="65"/>
        <cfvo type="num" val="80"/>
      </iconSet>
    </cfRule>
  </conditionalFormatting>
  <conditionalFormatting sqref="F205:Q205">
    <cfRule type="iconSet" priority="167">
      <iconSet iconSet="5Arrows">
        <cfvo type="percent" val="0"/>
        <cfvo type="num" val="25"/>
        <cfvo type="num" val="50"/>
        <cfvo type="num" val="65"/>
        <cfvo type="num" val="80"/>
      </iconSet>
    </cfRule>
  </conditionalFormatting>
  <conditionalFormatting sqref="E207">
    <cfRule type="iconSet" priority="166">
      <iconSet iconSet="5Arrows">
        <cfvo type="percent" val="0"/>
        <cfvo type="num" val="25"/>
        <cfvo type="num" val="50"/>
        <cfvo type="num" val="65"/>
        <cfvo type="num" val="80"/>
      </iconSet>
    </cfRule>
  </conditionalFormatting>
  <conditionalFormatting sqref="F207:Q207">
    <cfRule type="iconSet" priority="165">
      <iconSet iconSet="5Arrows">
        <cfvo type="percent" val="0"/>
        <cfvo type="num" val="25"/>
        <cfvo type="num" val="50"/>
        <cfvo type="num" val="65"/>
        <cfvo type="num" val="80"/>
      </iconSet>
    </cfRule>
  </conditionalFormatting>
  <conditionalFormatting sqref="E209">
    <cfRule type="iconSet" priority="164">
      <iconSet iconSet="5Arrows">
        <cfvo type="percent" val="0"/>
        <cfvo type="num" val="25"/>
        <cfvo type="num" val="50"/>
        <cfvo type="num" val="65"/>
        <cfvo type="num" val="80"/>
      </iconSet>
    </cfRule>
  </conditionalFormatting>
  <conditionalFormatting sqref="F209:Q209">
    <cfRule type="iconSet" priority="163">
      <iconSet iconSet="5Arrows">
        <cfvo type="percent" val="0"/>
        <cfvo type="num" val="25"/>
        <cfvo type="num" val="50"/>
        <cfvo type="num" val="65"/>
        <cfvo type="num" val="80"/>
      </iconSet>
    </cfRule>
  </conditionalFormatting>
  <conditionalFormatting sqref="E210">
    <cfRule type="iconSet" priority="162">
      <iconSet iconSet="5Arrows">
        <cfvo type="percent" val="0"/>
        <cfvo type="num" val="25"/>
        <cfvo type="num" val="50"/>
        <cfvo type="num" val="65"/>
        <cfvo type="num" val="80"/>
      </iconSet>
    </cfRule>
  </conditionalFormatting>
  <conditionalFormatting sqref="F210:Q210">
    <cfRule type="iconSet" priority="161">
      <iconSet iconSet="5Arrows">
        <cfvo type="percent" val="0"/>
        <cfvo type="num" val="25"/>
        <cfvo type="num" val="50"/>
        <cfvo type="num" val="65"/>
        <cfvo type="num" val="80"/>
      </iconSet>
    </cfRule>
  </conditionalFormatting>
  <conditionalFormatting sqref="E213">
    <cfRule type="iconSet" priority="160">
      <iconSet iconSet="5Arrows">
        <cfvo type="percent" val="0"/>
        <cfvo type="num" val="25"/>
        <cfvo type="num" val="50"/>
        <cfvo type="num" val="65"/>
        <cfvo type="num" val="80"/>
      </iconSet>
    </cfRule>
  </conditionalFormatting>
  <conditionalFormatting sqref="F213:Q213">
    <cfRule type="iconSet" priority="159">
      <iconSet iconSet="5Arrows">
        <cfvo type="percent" val="0"/>
        <cfvo type="num" val="25"/>
        <cfvo type="num" val="50"/>
        <cfvo type="num" val="65"/>
        <cfvo type="num" val="80"/>
      </iconSet>
    </cfRule>
  </conditionalFormatting>
  <conditionalFormatting sqref="E215">
    <cfRule type="iconSet" priority="158">
      <iconSet iconSet="5Arrows">
        <cfvo type="percent" val="0"/>
        <cfvo type="num" val="25"/>
        <cfvo type="num" val="50"/>
        <cfvo type="num" val="65"/>
        <cfvo type="num" val="80"/>
      </iconSet>
    </cfRule>
  </conditionalFormatting>
  <conditionalFormatting sqref="F215:Q215">
    <cfRule type="iconSet" priority="157">
      <iconSet iconSet="5Arrows">
        <cfvo type="percent" val="0"/>
        <cfvo type="num" val="25"/>
        <cfvo type="num" val="50"/>
        <cfvo type="num" val="65"/>
        <cfvo type="num" val="80"/>
      </iconSet>
    </cfRule>
  </conditionalFormatting>
  <conditionalFormatting sqref="E217">
    <cfRule type="iconSet" priority="156">
      <iconSet iconSet="5Arrows">
        <cfvo type="percent" val="0"/>
        <cfvo type="num" val="25"/>
        <cfvo type="num" val="50"/>
        <cfvo type="num" val="65"/>
        <cfvo type="num" val="80"/>
      </iconSet>
    </cfRule>
  </conditionalFormatting>
  <conditionalFormatting sqref="F217:Q217">
    <cfRule type="iconSet" priority="155">
      <iconSet iconSet="5Arrows">
        <cfvo type="percent" val="0"/>
        <cfvo type="num" val="25"/>
        <cfvo type="num" val="50"/>
        <cfvo type="num" val="65"/>
        <cfvo type="num" val="80"/>
      </iconSet>
    </cfRule>
  </conditionalFormatting>
  <conditionalFormatting sqref="E218">
    <cfRule type="iconSet" priority="154">
      <iconSet iconSet="5Arrows">
        <cfvo type="percent" val="0"/>
        <cfvo type="num" val="25"/>
        <cfvo type="num" val="50"/>
        <cfvo type="num" val="65"/>
        <cfvo type="num" val="80"/>
      </iconSet>
    </cfRule>
  </conditionalFormatting>
  <conditionalFormatting sqref="F218:Q218">
    <cfRule type="iconSet" priority="153">
      <iconSet iconSet="5Arrows">
        <cfvo type="percent" val="0"/>
        <cfvo type="num" val="25"/>
        <cfvo type="num" val="50"/>
        <cfvo type="num" val="65"/>
        <cfvo type="num" val="80"/>
      </iconSet>
    </cfRule>
  </conditionalFormatting>
  <conditionalFormatting sqref="E221">
    <cfRule type="iconSet" priority="152">
      <iconSet iconSet="5Arrows">
        <cfvo type="percent" val="0"/>
        <cfvo type="num" val="25"/>
        <cfvo type="num" val="50"/>
        <cfvo type="num" val="65"/>
        <cfvo type="num" val="80"/>
      </iconSet>
    </cfRule>
  </conditionalFormatting>
  <conditionalFormatting sqref="F221:Q221">
    <cfRule type="iconSet" priority="151">
      <iconSet iconSet="5Arrows">
        <cfvo type="percent" val="0"/>
        <cfvo type="num" val="25"/>
        <cfvo type="num" val="50"/>
        <cfvo type="num" val="65"/>
        <cfvo type="num" val="80"/>
      </iconSet>
    </cfRule>
  </conditionalFormatting>
  <conditionalFormatting sqref="E223">
    <cfRule type="iconSet" priority="150">
      <iconSet iconSet="5Arrows">
        <cfvo type="percent" val="0"/>
        <cfvo type="num" val="25"/>
        <cfvo type="num" val="50"/>
        <cfvo type="num" val="65"/>
        <cfvo type="num" val="80"/>
      </iconSet>
    </cfRule>
  </conditionalFormatting>
  <conditionalFormatting sqref="F223:Q223">
    <cfRule type="iconSet" priority="149">
      <iconSet iconSet="5Arrows">
        <cfvo type="percent" val="0"/>
        <cfvo type="num" val="25"/>
        <cfvo type="num" val="50"/>
        <cfvo type="num" val="65"/>
        <cfvo type="num" val="80"/>
      </iconSet>
    </cfRule>
  </conditionalFormatting>
  <conditionalFormatting sqref="E225">
    <cfRule type="iconSet" priority="148">
      <iconSet iconSet="5Arrows">
        <cfvo type="percent" val="0"/>
        <cfvo type="num" val="25"/>
        <cfvo type="num" val="50"/>
        <cfvo type="num" val="65"/>
        <cfvo type="num" val="80"/>
      </iconSet>
    </cfRule>
  </conditionalFormatting>
  <conditionalFormatting sqref="F225:Q225">
    <cfRule type="iconSet" priority="147">
      <iconSet iconSet="5Arrows">
        <cfvo type="percent" val="0"/>
        <cfvo type="num" val="25"/>
        <cfvo type="num" val="50"/>
        <cfvo type="num" val="65"/>
        <cfvo type="num" val="80"/>
      </iconSet>
    </cfRule>
  </conditionalFormatting>
  <conditionalFormatting sqref="E226">
    <cfRule type="iconSet" priority="146">
      <iconSet iconSet="5Arrows">
        <cfvo type="percent" val="0"/>
        <cfvo type="num" val="25"/>
        <cfvo type="num" val="50"/>
        <cfvo type="num" val="65"/>
        <cfvo type="num" val="80"/>
      </iconSet>
    </cfRule>
  </conditionalFormatting>
  <conditionalFormatting sqref="F226:Q226">
    <cfRule type="iconSet" priority="145">
      <iconSet iconSet="5Arrows">
        <cfvo type="percent" val="0"/>
        <cfvo type="num" val="25"/>
        <cfvo type="num" val="50"/>
        <cfvo type="num" val="65"/>
        <cfvo type="num" val="80"/>
      </iconSet>
    </cfRule>
  </conditionalFormatting>
  <conditionalFormatting sqref="E229">
    <cfRule type="iconSet" priority="144">
      <iconSet iconSet="5Arrows">
        <cfvo type="percent" val="0"/>
        <cfvo type="num" val="25"/>
        <cfvo type="num" val="50"/>
        <cfvo type="num" val="65"/>
        <cfvo type="num" val="80"/>
      </iconSet>
    </cfRule>
  </conditionalFormatting>
  <conditionalFormatting sqref="F229:Q229">
    <cfRule type="iconSet" priority="143">
      <iconSet iconSet="5Arrows">
        <cfvo type="percent" val="0"/>
        <cfvo type="num" val="25"/>
        <cfvo type="num" val="50"/>
        <cfvo type="num" val="65"/>
        <cfvo type="num" val="80"/>
      </iconSet>
    </cfRule>
  </conditionalFormatting>
  <conditionalFormatting sqref="E231">
    <cfRule type="iconSet" priority="142">
      <iconSet iconSet="5Arrows">
        <cfvo type="percent" val="0"/>
        <cfvo type="num" val="25"/>
        <cfvo type="num" val="50"/>
        <cfvo type="num" val="65"/>
        <cfvo type="num" val="80"/>
      </iconSet>
    </cfRule>
  </conditionalFormatting>
  <conditionalFormatting sqref="F231:Q231">
    <cfRule type="iconSet" priority="141">
      <iconSet iconSet="5Arrows">
        <cfvo type="percent" val="0"/>
        <cfvo type="num" val="25"/>
        <cfvo type="num" val="50"/>
        <cfvo type="num" val="65"/>
        <cfvo type="num" val="80"/>
      </iconSet>
    </cfRule>
  </conditionalFormatting>
  <conditionalFormatting sqref="E233">
    <cfRule type="iconSet" priority="140">
      <iconSet iconSet="5Arrows">
        <cfvo type="percent" val="0"/>
        <cfvo type="num" val="25"/>
        <cfvo type="num" val="50"/>
        <cfvo type="num" val="65"/>
        <cfvo type="num" val="80"/>
      </iconSet>
    </cfRule>
  </conditionalFormatting>
  <conditionalFormatting sqref="F233:Q233">
    <cfRule type="iconSet" priority="139">
      <iconSet iconSet="5Arrows">
        <cfvo type="percent" val="0"/>
        <cfvo type="num" val="25"/>
        <cfvo type="num" val="50"/>
        <cfvo type="num" val="65"/>
        <cfvo type="num" val="80"/>
      </iconSet>
    </cfRule>
  </conditionalFormatting>
  <conditionalFormatting sqref="E234">
    <cfRule type="iconSet" priority="138">
      <iconSet iconSet="5Arrows">
        <cfvo type="percent" val="0"/>
        <cfvo type="num" val="25"/>
        <cfvo type="num" val="50"/>
        <cfvo type="num" val="65"/>
        <cfvo type="num" val="80"/>
      </iconSet>
    </cfRule>
  </conditionalFormatting>
  <conditionalFormatting sqref="F234:Q234">
    <cfRule type="iconSet" priority="137">
      <iconSet iconSet="5Arrows">
        <cfvo type="percent" val="0"/>
        <cfvo type="num" val="25"/>
        <cfvo type="num" val="50"/>
        <cfvo type="num" val="65"/>
        <cfvo type="num" val="80"/>
      </iconSet>
    </cfRule>
  </conditionalFormatting>
  <conditionalFormatting sqref="E237">
    <cfRule type="iconSet" priority="136">
      <iconSet iconSet="5Arrows">
        <cfvo type="percent" val="0"/>
        <cfvo type="num" val="25"/>
        <cfvo type="num" val="50"/>
        <cfvo type="num" val="65"/>
        <cfvo type="num" val="80"/>
      </iconSet>
    </cfRule>
  </conditionalFormatting>
  <conditionalFormatting sqref="F237:Q237">
    <cfRule type="iconSet" priority="135">
      <iconSet iconSet="5Arrows">
        <cfvo type="percent" val="0"/>
        <cfvo type="num" val="25"/>
        <cfvo type="num" val="50"/>
        <cfvo type="num" val="65"/>
        <cfvo type="num" val="80"/>
      </iconSet>
    </cfRule>
  </conditionalFormatting>
  <conditionalFormatting sqref="E239">
    <cfRule type="iconSet" priority="134">
      <iconSet iconSet="5Arrows">
        <cfvo type="percent" val="0"/>
        <cfvo type="num" val="25"/>
        <cfvo type="num" val="50"/>
        <cfvo type="num" val="65"/>
        <cfvo type="num" val="80"/>
      </iconSet>
    </cfRule>
  </conditionalFormatting>
  <conditionalFormatting sqref="F239:Q239">
    <cfRule type="iconSet" priority="133">
      <iconSet iconSet="5Arrows">
        <cfvo type="percent" val="0"/>
        <cfvo type="num" val="25"/>
        <cfvo type="num" val="50"/>
        <cfvo type="num" val="65"/>
        <cfvo type="num" val="80"/>
      </iconSet>
    </cfRule>
  </conditionalFormatting>
  <conditionalFormatting sqref="E241">
    <cfRule type="iconSet" priority="132">
      <iconSet iconSet="5Arrows">
        <cfvo type="percent" val="0"/>
        <cfvo type="num" val="25"/>
        <cfvo type="num" val="50"/>
        <cfvo type="num" val="65"/>
        <cfvo type="num" val="80"/>
      </iconSet>
    </cfRule>
  </conditionalFormatting>
  <conditionalFormatting sqref="F241:Q241">
    <cfRule type="iconSet" priority="131">
      <iconSet iconSet="5Arrows">
        <cfvo type="percent" val="0"/>
        <cfvo type="num" val="25"/>
        <cfvo type="num" val="50"/>
        <cfvo type="num" val="65"/>
        <cfvo type="num" val="80"/>
      </iconSet>
    </cfRule>
  </conditionalFormatting>
  <conditionalFormatting sqref="E242">
    <cfRule type="iconSet" priority="130">
      <iconSet iconSet="5Arrows">
        <cfvo type="percent" val="0"/>
        <cfvo type="num" val="25"/>
        <cfvo type="num" val="50"/>
        <cfvo type="num" val="65"/>
        <cfvo type="num" val="80"/>
      </iconSet>
    </cfRule>
  </conditionalFormatting>
  <conditionalFormatting sqref="F242:Q242">
    <cfRule type="iconSet" priority="129">
      <iconSet iconSet="5Arrows">
        <cfvo type="percent" val="0"/>
        <cfvo type="num" val="25"/>
        <cfvo type="num" val="50"/>
        <cfvo type="num" val="65"/>
        <cfvo type="num" val="80"/>
      </iconSet>
    </cfRule>
  </conditionalFormatting>
  <conditionalFormatting sqref="R13">
    <cfRule type="iconSet" priority="128">
      <iconSet iconSet="5Arrows">
        <cfvo type="percent" val="0"/>
        <cfvo type="num" val="25"/>
        <cfvo type="num" val="50"/>
        <cfvo type="num" val="65"/>
        <cfvo type="num" val="80"/>
      </iconSet>
    </cfRule>
  </conditionalFormatting>
  <conditionalFormatting sqref="R15">
    <cfRule type="iconSet" priority="127">
      <iconSet iconSet="5Arrows">
        <cfvo type="percent" val="0"/>
        <cfvo type="num" val="25"/>
        <cfvo type="num" val="50"/>
        <cfvo type="num" val="65"/>
        <cfvo type="num" val="80"/>
      </iconSet>
    </cfRule>
  </conditionalFormatting>
  <conditionalFormatting sqref="R17">
    <cfRule type="iconSet" priority="126">
      <iconSet iconSet="5Arrows">
        <cfvo type="percent" val="0"/>
        <cfvo type="num" val="25"/>
        <cfvo type="num" val="50"/>
        <cfvo type="num" val="65"/>
        <cfvo type="num" val="80"/>
      </iconSet>
    </cfRule>
  </conditionalFormatting>
  <conditionalFormatting sqref="R18">
    <cfRule type="iconSet" priority="125">
      <iconSet iconSet="5Arrows">
        <cfvo type="percent" val="0"/>
        <cfvo type="num" val="25"/>
        <cfvo type="num" val="50"/>
        <cfvo type="num" val="65"/>
        <cfvo type="num" val="80"/>
      </iconSet>
    </cfRule>
  </conditionalFormatting>
  <conditionalFormatting sqref="R21">
    <cfRule type="iconSet" priority="124">
      <iconSet iconSet="5Arrows">
        <cfvo type="percent" val="0"/>
        <cfvo type="num" val="25"/>
        <cfvo type="num" val="50"/>
        <cfvo type="num" val="65"/>
        <cfvo type="num" val="80"/>
      </iconSet>
    </cfRule>
  </conditionalFormatting>
  <conditionalFormatting sqref="R23">
    <cfRule type="iconSet" priority="123">
      <iconSet iconSet="5Arrows">
        <cfvo type="percent" val="0"/>
        <cfvo type="num" val="25"/>
        <cfvo type="num" val="50"/>
        <cfvo type="num" val="65"/>
        <cfvo type="num" val="80"/>
      </iconSet>
    </cfRule>
  </conditionalFormatting>
  <conditionalFormatting sqref="R25">
    <cfRule type="iconSet" priority="122">
      <iconSet iconSet="5Arrows">
        <cfvo type="percent" val="0"/>
        <cfvo type="num" val="25"/>
        <cfvo type="num" val="50"/>
        <cfvo type="num" val="65"/>
        <cfvo type="num" val="80"/>
      </iconSet>
    </cfRule>
  </conditionalFormatting>
  <conditionalFormatting sqref="R26">
    <cfRule type="iconSet" priority="121">
      <iconSet iconSet="5Arrows">
        <cfvo type="percent" val="0"/>
        <cfvo type="num" val="25"/>
        <cfvo type="num" val="50"/>
        <cfvo type="num" val="65"/>
        <cfvo type="num" val="80"/>
      </iconSet>
    </cfRule>
  </conditionalFormatting>
  <conditionalFormatting sqref="R29">
    <cfRule type="iconSet" priority="120">
      <iconSet iconSet="5Arrows">
        <cfvo type="percent" val="0"/>
        <cfvo type="num" val="25"/>
        <cfvo type="num" val="50"/>
        <cfvo type="num" val="65"/>
        <cfvo type="num" val="80"/>
      </iconSet>
    </cfRule>
  </conditionalFormatting>
  <conditionalFormatting sqref="R31">
    <cfRule type="iconSet" priority="119">
      <iconSet iconSet="5Arrows">
        <cfvo type="percent" val="0"/>
        <cfvo type="num" val="25"/>
        <cfvo type="num" val="50"/>
        <cfvo type="num" val="65"/>
        <cfvo type="num" val="80"/>
      </iconSet>
    </cfRule>
  </conditionalFormatting>
  <conditionalFormatting sqref="R33">
    <cfRule type="iconSet" priority="118">
      <iconSet iconSet="5Arrows">
        <cfvo type="percent" val="0"/>
        <cfvo type="num" val="25"/>
        <cfvo type="num" val="50"/>
        <cfvo type="num" val="65"/>
        <cfvo type="num" val="80"/>
      </iconSet>
    </cfRule>
  </conditionalFormatting>
  <conditionalFormatting sqref="R34">
    <cfRule type="iconSet" priority="117">
      <iconSet iconSet="5Arrows">
        <cfvo type="percent" val="0"/>
        <cfvo type="num" val="25"/>
        <cfvo type="num" val="50"/>
        <cfvo type="num" val="65"/>
        <cfvo type="num" val="80"/>
      </iconSet>
    </cfRule>
  </conditionalFormatting>
  <conditionalFormatting sqref="R37">
    <cfRule type="iconSet" priority="116">
      <iconSet iconSet="5Arrows">
        <cfvo type="percent" val="0"/>
        <cfvo type="num" val="25"/>
        <cfvo type="num" val="50"/>
        <cfvo type="num" val="65"/>
        <cfvo type="num" val="80"/>
      </iconSet>
    </cfRule>
  </conditionalFormatting>
  <conditionalFormatting sqref="R39">
    <cfRule type="iconSet" priority="115">
      <iconSet iconSet="5Arrows">
        <cfvo type="percent" val="0"/>
        <cfvo type="num" val="25"/>
        <cfvo type="num" val="50"/>
        <cfvo type="num" val="65"/>
        <cfvo type="num" val="80"/>
      </iconSet>
    </cfRule>
  </conditionalFormatting>
  <conditionalFormatting sqref="R41">
    <cfRule type="iconSet" priority="114">
      <iconSet iconSet="5Arrows">
        <cfvo type="percent" val="0"/>
        <cfvo type="num" val="25"/>
        <cfvo type="num" val="50"/>
        <cfvo type="num" val="65"/>
        <cfvo type="num" val="80"/>
      </iconSet>
    </cfRule>
  </conditionalFormatting>
  <conditionalFormatting sqref="R42">
    <cfRule type="iconSet" priority="113">
      <iconSet iconSet="5Arrows">
        <cfvo type="percent" val="0"/>
        <cfvo type="num" val="25"/>
        <cfvo type="num" val="50"/>
        <cfvo type="num" val="65"/>
        <cfvo type="num" val="80"/>
      </iconSet>
    </cfRule>
  </conditionalFormatting>
  <conditionalFormatting sqref="R45">
    <cfRule type="iconSet" priority="112">
      <iconSet iconSet="5Arrows">
        <cfvo type="percent" val="0"/>
        <cfvo type="num" val="25"/>
        <cfvo type="num" val="50"/>
        <cfvo type="num" val="65"/>
        <cfvo type="num" val="80"/>
      </iconSet>
    </cfRule>
  </conditionalFormatting>
  <conditionalFormatting sqref="R47">
    <cfRule type="iconSet" priority="111">
      <iconSet iconSet="5Arrows">
        <cfvo type="percent" val="0"/>
        <cfvo type="num" val="25"/>
        <cfvo type="num" val="50"/>
        <cfvo type="num" val="65"/>
        <cfvo type="num" val="80"/>
      </iconSet>
    </cfRule>
  </conditionalFormatting>
  <conditionalFormatting sqref="R49">
    <cfRule type="iconSet" priority="110">
      <iconSet iconSet="5Arrows">
        <cfvo type="percent" val="0"/>
        <cfvo type="num" val="25"/>
        <cfvo type="num" val="50"/>
        <cfvo type="num" val="65"/>
        <cfvo type="num" val="80"/>
      </iconSet>
    </cfRule>
  </conditionalFormatting>
  <conditionalFormatting sqref="R50">
    <cfRule type="iconSet" priority="109">
      <iconSet iconSet="5Arrows">
        <cfvo type="percent" val="0"/>
        <cfvo type="num" val="25"/>
        <cfvo type="num" val="50"/>
        <cfvo type="num" val="65"/>
        <cfvo type="num" val="80"/>
      </iconSet>
    </cfRule>
  </conditionalFormatting>
  <conditionalFormatting sqref="R53">
    <cfRule type="iconSet" priority="108">
      <iconSet iconSet="5Arrows">
        <cfvo type="percent" val="0"/>
        <cfvo type="num" val="25"/>
        <cfvo type="num" val="50"/>
        <cfvo type="num" val="65"/>
        <cfvo type="num" val="80"/>
      </iconSet>
    </cfRule>
  </conditionalFormatting>
  <conditionalFormatting sqref="R55">
    <cfRule type="iconSet" priority="107">
      <iconSet iconSet="5Arrows">
        <cfvo type="percent" val="0"/>
        <cfvo type="num" val="25"/>
        <cfvo type="num" val="50"/>
        <cfvo type="num" val="65"/>
        <cfvo type="num" val="80"/>
      </iconSet>
    </cfRule>
  </conditionalFormatting>
  <conditionalFormatting sqref="R57">
    <cfRule type="iconSet" priority="106">
      <iconSet iconSet="5Arrows">
        <cfvo type="percent" val="0"/>
        <cfvo type="num" val="25"/>
        <cfvo type="num" val="50"/>
        <cfvo type="num" val="65"/>
        <cfvo type="num" val="80"/>
      </iconSet>
    </cfRule>
  </conditionalFormatting>
  <conditionalFormatting sqref="R58">
    <cfRule type="iconSet" priority="105">
      <iconSet iconSet="5Arrows">
        <cfvo type="percent" val="0"/>
        <cfvo type="num" val="25"/>
        <cfvo type="num" val="50"/>
        <cfvo type="num" val="65"/>
        <cfvo type="num" val="80"/>
      </iconSet>
    </cfRule>
  </conditionalFormatting>
  <conditionalFormatting sqref="R61">
    <cfRule type="iconSet" priority="104">
      <iconSet iconSet="5Arrows">
        <cfvo type="percent" val="0"/>
        <cfvo type="num" val="25"/>
        <cfvo type="num" val="50"/>
        <cfvo type="num" val="65"/>
        <cfvo type="num" val="80"/>
      </iconSet>
    </cfRule>
  </conditionalFormatting>
  <conditionalFormatting sqref="R63">
    <cfRule type="iconSet" priority="103">
      <iconSet iconSet="5Arrows">
        <cfvo type="percent" val="0"/>
        <cfvo type="num" val="25"/>
        <cfvo type="num" val="50"/>
        <cfvo type="num" val="65"/>
        <cfvo type="num" val="80"/>
      </iconSet>
    </cfRule>
  </conditionalFormatting>
  <conditionalFormatting sqref="R65">
    <cfRule type="iconSet" priority="102">
      <iconSet iconSet="5Arrows">
        <cfvo type="percent" val="0"/>
        <cfvo type="num" val="25"/>
        <cfvo type="num" val="50"/>
        <cfvo type="num" val="65"/>
        <cfvo type="num" val="80"/>
      </iconSet>
    </cfRule>
  </conditionalFormatting>
  <conditionalFormatting sqref="R66">
    <cfRule type="iconSet" priority="101">
      <iconSet iconSet="5Arrows">
        <cfvo type="percent" val="0"/>
        <cfvo type="num" val="25"/>
        <cfvo type="num" val="50"/>
        <cfvo type="num" val="65"/>
        <cfvo type="num" val="80"/>
      </iconSet>
    </cfRule>
  </conditionalFormatting>
  <conditionalFormatting sqref="R69">
    <cfRule type="iconSet" priority="100">
      <iconSet iconSet="5Arrows">
        <cfvo type="percent" val="0"/>
        <cfvo type="num" val="25"/>
        <cfvo type="num" val="50"/>
        <cfvo type="num" val="65"/>
        <cfvo type="num" val="80"/>
      </iconSet>
    </cfRule>
  </conditionalFormatting>
  <conditionalFormatting sqref="R71">
    <cfRule type="iconSet" priority="99">
      <iconSet iconSet="5Arrows">
        <cfvo type="percent" val="0"/>
        <cfvo type="num" val="25"/>
        <cfvo type="num" val="50"/>
        <cfvo type="num" val="65"/>
        <cfvo type="num" val="80"/>
      </iconSet>
    </cfRule>
  </conditionalFormatting>
  <conditionalFormatting sqref="R73">
    <cfRule type="iconSet" priority="98">
      <iconSet iconSet="5Arrows">
        <cfvo type="percent" val="0"/>
        <cfvo type="num" val="25"/>
        <cfvo type="num" val="50"/>
        <cfvo type="num" val="65"/>
        <cfvo type="num" val="80"/>
      </iconSet>
    </cfRule>
  </conditionalFormatting>
  <conditionalFormatting sqref="R74">
    <cfRule type="iconSet" priority="97">
      <iconSet iconSet="5Arrows">
        <cfvo type="percent" val="0"/>
        <cfvo type="num" val="25"/>
        <cfvo type="num" val="50"/>
        <cfvo type="num" val="65"/>
        <cfvo type="num" val="80"/>
      </iconSet>
    </cfRule>
  </conditionalFormatting>
  <conditionalFormatting sqref="R77">
    <cfRule type="iconSet" priority="96">
      <iconSet iconSet="5Arrows">
        <cfvo type="percent" val="0"/>
        <cfvo type="num" val="25"/>
        <cfvo type="num" val="50"/>
        <cfvo type="num" val="65"/>
        <cfvo type="num" val="80"/>
      </iconSet>
    </cfRule>
  </conditionalFormatting>
  <conditionalFormatting sqref="R79">
    <cfRule type="iconSet" priority="95">
      <iconSet iconSet="5Arrows">
        <cfvo type="percent" val="0"/>
        <cfvo type="num" val="25"/>
        <cfvo type="num" val="50"/>
        <cfvo type="num" val="65"/>
        <cfvo type="num" val="80"/>
      </iconSet>
    </cfRule>
  </conditionalFormatting>
  <conditionalFormatting sqref="R81">
    <cfRule type="iconSet" priority="94">
      <iconSet iconSet="5Arrows">
        <cfvo type="percent" val="0"/>
        <cfvo type="num" val="25"/>
        <cfvo type="num" val="50"/>
        <cfvo type="num" val="65"/>
        <cfvo type="num" val="80"/>
      </iconSet>
    </cfRule>
  </conditionalFormatting>
  <conditionalFormatting sqref="R82">
    <cfRule type="iconSet" priority="93">
      <iconSet iconSet="5Arrows">
        <cfvo type="percent" val="0"/>
        <cfvo type="num" val="25"/>
        <cfvo type="num" val="50"/>
        <cfvo type="num" val="65"/>
        <cfvo type="num" val="80"/>
      </iconSet>
    </cfRule>
  </conditionalFormatting>
  <conditionalFormatting sqref="R85">
    <cfRule type="iconSet" priority="92">
      <iconSet iconSet="5Arrows">
        <cfvo type="percent" val="0"/>
        <cfvo type="num" val="25"/>
        <cfvo type="num" val="50"/>
        <cfvo type="num" val="65"/>
        <cfvo type="num" val="80"/>
      </iconSet>
    </cfRule>
  </conditionalFormatting>
  <conditionalFormatting sqref="R87">
    <cfRule type="iconSet" priority="91">
      <iconSet iconSet="5Arrows">
        <cfvo type="percent" val="0"/>
        <cfvo type="num" val="25"/>
        <cfvo type="num" val="50"/>
        <cfvo type="num" val="65"/>
        <cfvo type="num" val="80"/>
      </iconSet>
    </cfRule>
  </conditionalFormatting>
  <conditionalFormatting sqref="R89">
    <cfRule type="iconSet" priority="90">
      <iconSet iconSet="5Arrows">
        <cfvo type="percent" val="0"/>
        <cfvo type="num" val="25"/>
        <cfvo type="num" val="50"/>
        <cfvo type="num" val="65"/>
        <cfvo type="num" val="80"/>
      </iconSet>
    </cfRule>
  </conditionalFormatting>
  <conditionalFormatting sqref="R90">
    <cfRule type="iconSet" priority="89">
      <iconSet iconSet="5Arrows">
        <cfvo type="percent" val="0"/>
        <cfvo type="num" val="25"/>
        <cfvo type="num" val="50"/>
        <cfvo type="num" val="65"/>
        <cfvo type="num" val="80"/>
      </iconSet>
    </cfRule>
  </conditionalFormatting>
  <conditionalFormatting sqref="R93">
    <cfRule type="iconSet" priority="88">
      <iconSet iconSet="5Arrows">
        <cfvo type="percent" val="0"/>
        <cfvo type="num" val="25"/>
        <cfvo type="num" val="50"/>
        <cfvo type="num" val="65"/>
        <cfvo type="num" val="80"/>
      </iconSet>
    </cfRule>
  </conditionalFormatting>
  <conditionalFormatting sqref="R95">
    <cfRule type="iconSet" priority="87">
      <iconSet iconSet="5Arrows">
        <cfvo type="percent" val="0"/>
        <cfvo type="num" val="25"/>
        <cfvo type="num" val="50"/>
        <cfvo type="num" val="65"/>
        <cfvo type="num" val="80"/>
      </iconSet>
    </cfRule>
  </conditionalFormatting>
  <conditionalFormatting sqref="R97">
    <cfRule type="iconSet" priority="86">
      <iconSet iconSet="5Arrows">
        <cfvo type="percent" val="0"/>
        <cfvo type="num" val="25"/>
        <cfvo type="num" val="50"/>
        <cfvo type="num" val="65"/>
        <cfvo type="num" val="80"/>
      </iconSet>
    </cfRule>
  </conditionalFormatting>
  <conditionalFormatting sqref="R98">
    <cfRule type="iconSet" priority="85">
      <iconSet iconSet="5Arrows">
        <cfvo type="percent" val="0"/>
        <cfvo type="num" val="25"/>
        <cfvo type="num" val="50"/>
        <cfvo type="num" val="65"/>
        <cfvo type="num" val="80"/>
      </iconSet>
    </cfRule>
  </conditionalFormatting>
  <conditionalFormatting sqref="R101">
    <cfRule type="iconSet" priority="84">
      <iconSet iconSet="5Arrows">
        <cfvo type="percent" val="0"/>
        <cfvo type="num" val="25"/>
        <cfvo type="num" val="50"/>
        <cfvo type="num" val="65"/>
        <cfvo type="num" val="80"/>
      </iconSet>
    </cfRule>
  </conditionalFormatting>
  <conditionalFormatting sqref="R103">
    <cfRule type="iconSet" priority="83">
      <iconSet iconSet="5Arrows">
        <cfvo type="percent" val="0"/>
        <cfvo type="num" val="25"/>
        <cfvo type="num" val="50"/>
        <cfvo type="num" val="65"/>
        <cfvo type="num" val="80"/>
      </iconSet>
    </cfRule>
  </conditionalFormatting>
  <conditionalFormatting sqref="R105">
    <cfRule type="iconSet" priority="82">
      <iconSet iconSet="5Arrows">
        <cfvo type="percent" val="0"/>
        <cfvo type="num" val="25"/>
        <cfvo type="num" val="50"/>
        <cfvo type="num" val="65"/>
        <cfvo type="num" val="80"/>
      </iconSet>
    </cfRule>
  </conditionalFormatting>
  <conditionalFormatting sqref="R106">
    <cfRule type="iconSet" priority="81">
      <iconSet iconSet="5Arrows">
        <cfvo type="percent" val="0"/>
        <cfvo type="num" val="25"/>
        <cfvo type="num" val="50"/>
        <cfvo type="num" val="65"/>
        <cfvo type="num" val="80"/>
      </iconSet>
    </cfRule>
  </conditionalFormatting>
  <conditionalFormatting sqref="R109">
    <cfRule type="iconSet" priority="80">
      <iconSet iconSet="5Arrows">
        <cfvo type="percent" val="0"/>
        <cfvo type="num" val="25"/>
        <cfvo type="num" val="50"/>
        <cfvo type="num" val="65"/>
        <cfvo type="num" val="80"/>
      </iconSet>
    </cfRule>
  </conditionalFormatting>
  <conditionalFormatting sqref="R111">
    <cfRule type="iconSet" priority="79">
      <iconSet iconSet="5Arrows">
        <cfvo type="percent" val="0"/>
        <cfvo type="num" val="25"/>
        <cfvo type="num" val="50"/>
        <cfvo type="num" val="65"/>
        <cfvo type="num" val="80"/>
      </iconSet>
    </cfRule>
  </conditionalFormatting>
  <conditionalFormatting sqref="R113">
    <cfRule type="iconSet" priority="78">
      <iconSet iconSet="5Arrows">
        <cfvo type="percent" val="0"/>
        <cfvo type="num" val="25"/>
        <cfvo type="num" val="50"/>
        <cfvo type="num" val="65"/>
        <cfvo type="num" val="80"/>
      </iconSet>
    </cfRule>
  </conditionalFormatting>
  <conditionalFormatting sqref="R114">
    <cfRule type="iconSet" priority="77">
      <iconSet iconSet="5Arrows">
        <cfvo type="percent" val="0"/>
        <cfvo type="num" val="25"/>
        <cfvo type="num" val="50"/>
        <cfvo type="num" val="65"/>
        <cfvo type="num" val="80"/>
      </iconSet>
    </cfRule>
  </conditionalFormatting>
  <conditionalFormatting sqref="R117">
    <cfRule type="iconSet" priority="76">
      <iconSet iconSet="5Arrows">
        <cfvo type="percent" val="0"/>
        <cfvo type="num" val="25"/>
        <cfvo type="num" val="50"/>
        <cfvo type="num" val="65"/>
        <cfvo type="num" val="80"/>
      </iconSet>
    </cfRule>
  </conditionalFormatting>
  <conditionalFormatting sqref="R119">
    <cfRule type="iconSet" priority="75">
      <iconSet iconSet="5Arrows">
        <cfvo type="percent" val="0"/>
        <cfvo type="num" val="25"/>
        <cfvo type="num" val="50"/>
        <cfvo type="num" val="65"/>
        <cfvo type="num" val="80"/>
      </iconSet>
    </cfRule>
  </conditionalFormatting>
  <conditionalFormatting sqref="R121">
    <cfRule type="iconSet" priority="74">
      <iconSet iconSet="5Arrows">
        <cfvo type="percent" val="0"/>
        <cfvo type="num" val="25"/>
        <cfvo type="num" val="50"/>
        <cfvo type="num" val="65"/>
        <cfvo type="num" val="80"/>
      </iconSet>
    </cfRule>
  </conditionalFormatting>
  <conditionalFormatting sqref="R122">
    <cfRule type="iconSet" priority="73">
      <iconSet iconSet="5Arrows">
        <cfvo type="percent" val="0"/>
        <cfvo type="num" val="25"/>
        <cfvo type="num" val="50"/>
        <cfvo type="num" val="65"/>
        <cfvo type="num" val="80"/>
      </iconSet>
    </cfRule>
  </conditionalFormatting>
  <conditionalFormatting sqref="R125">
    <cfRule type="iconSet" priority="72">
      <iconSet iconSet="5Arrows">
        <cfvo type="percent" val="0"/>
        <cfvo type="num" val="25"/>
        <cfvo type="num" val="50"/>
        <cfvo type="num" val="65"/>
        <cfvo type="num" val="80"/>
      </iconSet>
    </cfRule>
  </conditionalFormatting>
  <conditionalFormatting sqref="R127">
    <cfRule type="iconSet" priority="71">
      <iconSet iconSet="5Arrows">
        <cfvo type="percent" val="0"/>
        <cfvo type="num" val="25"/>
        <cfvo type="num" val="50"/>
        <cfvo type="num" val="65"/>
        <cfvo type="num" val="80"/>
      </iconSet>
    </cfRule>
  </conditionalFormatting>
  <conditionalFormatting sqref="R129">
    <cfRule type="iconSet" priority="70">
      <iconSet iconSet="5Arrows">
        <cfvo type="percent" val="0"/>
        <cfvo type="num" val="25"/>
        <cfvo type="num" val="50"/>
        <cfvo type="num" val="65"/>
        <cfvo type="num" val="80"/>
      </iconSet>
    </cfRule>
  </conditionalFormatting>
  <conditionalFormatting sqref="R130">
    <cfRule type="iconSet" priority="69">
      <iconSet iconSet="5Arrows">
        <cfvo type="percent" val="0"/>
        <cfvo type="num" val="25"/>
        <cfvo type="num" val="50"/>
        <cfvo type="num" val="65"/>
        <cfvo type="num" val="80"/>
      </iconSet>
    </cfRule>
  </conditionalFormatting>
  <conditionalFormatting sqref="R133">
    <cfRule type="iconSet" priority="68">
      <iconSet iconSet="5Arrows">
        <cfvo type="percent" val="0"/>
        <cfvo type="num" val="25"/>
        <cfvo type="num" val="50"/>
        <cfvo type="num" val="65"/>
        <cfvo type="num" val="80"/>
      </iconSet>
    </cfRule>
  </conditionalFormatting>
  <conditionalFormatting sqref="R135">
    <cfRule type="iconSet" priority="67">
      <iconSet iconSet="5Arrows">
        <cfvo type="percent" val="0"/>
        <cfvo type="num" val="25"/>
        <cfvo type="num" val="50"/>
        <cfvo type="num" val="65"/>
        <cfvo type="num" val="80"/>
      </iconSet>
    </cfRule>
  </conditionalFormatting>
  <conditionalFormatting sqref="R137">
    <cfRule type="iconSet" priority="66">
      <iconSet iconSet="5Arrows">
        <cfvo type="percent" val="0"/>
        <cfvo type="num" val="25"/>
        <cfvo type="num" val="50"/>
        <cfvo type="num" val="65"/>
        <cfvo type="num" val="80"/>
      </iconSet>
    </cfRule>
  </conditionalFormatting>
  <conditionalFormatting sqref="R138">
    <cfRule type="iconSet" priority="65">
      <iconSet iconSet="5Arrows">
        <cfvo type="percent" val="0"/>
        <cfvo type="num" val="25"/>
        <cfvo type="num" val="50"/>
        <cfvo type="num" val="65"/>
        <cfvo type="num" val="80"/>
      </iconSet>
    </cfRule>
  </conditionalFormatting>
  <conditionalFormatting sqref="R141">
    <cfRule type="iconSet" priority="64">
      <iconSet iconSet="5Arrows">
        <cfvo type="percent" val="0"/>
        <cfvo type="num" val="25"/>
        <cfvo type="num" val="50"/>
        <cfvo type="num" val="65"/>
        <cfvo type="num" val="80"/>
      </iconSet>
    </cfRule>
  </conditionalFormatting>
  <conditionalFormatting sqref="R143">
    <cfRule type="iconSet" priority="63">
      <iconSet iconSet="5Arrows">
        <cfvo type="percent" val="0"/>
        <cfvo type="num" val="25"/>
        <cfvo type="num" val="50"/>
        <cfvo type="num" val="65"/>
        <cfvo type="num" val="80"/>
      </iconSet>
    </cfRule>
  </conditionalFormatting>
  <conditionalFormatting sqref="R145">
    <cfRule type="iconSet" priority="62">
      <iconSet iconSet="5Arrows">
        <cfvo type="percent" val="0"/>
        <cfvo type="num" val="25"/>
        <cfvo type="num" val="50"/>
        <cfvo type="num" val="65"/>
        <cfvo type="num" val="80"/>
      </iconSet>
    </cfRule>
  </conditionalFormatting>
  <conditionalFormatting sqref="R146">
    <cfRule type="iconSet" priority="61">
      <iconSet iconSet="5Arrows">
        <cfvo type="percent" val="0"/>
        <cfvo type="num" val="25"/>
        <cfvo type="num" val="50"/>
        <cfvo type="num" val="65"/>
        <cfvo type="num" val="80"/>
      </iconSet>
    </cfRule>
  </conditionalFormatting>
  <conditionalFormatting sqref="R149">
    <cfRule type="iconSet" priority="60">
      <iconSet iconSet="5Arrows">
        <cfvo type="percent" val="0"/>
        <cfvo type="num" val="25"/>
        <cfvo type="num" val="50"/>
        <cfvo type="num" val="65"/>
        <cfvo type="num" val="80"/>
      </iconSet>
    </cfRule>
  </conditionalFormatting>
  <conditionalFormatting sqref="R151">
    <cfRule type="iconSet" priority="59">
      <iconSet iconSet="5Arrows">
        <cfvo type="percent" val="0"/>
        <cfvo type="num" val="25"/>
        <cfvo type="num" val="50"/>
        <cfvo type="num" val="65"/>
        <cfvo type="num" val="80"/>
      </iconSet>
    </cfRule>
  </conditionalFormatting>
  <conditionalFormatting sqref="R153">
    <cfRule type="iconSet" priority="58">
      <iconSet iconSet="5Arrows">
        <cfvo type="percent" val="0"/>
        <cfvo type="num" val="25"/>
        <cfvo type="num" val="50"/>
        <cfvo type="num" val="65"/>
        <cfvo type="num" val="80"/>
      </iconSet>
    </cfRule>
  </conditionalFormatting>
  <conditionalFormatting sqref="R154">
    <cfRule type="iconSet" priority="57">
      <iconSet iconSet="5Arrows">
        <cfvo type="percent" val="0"/>
        <cfvo type="num" val="25"/>
        <cfvo type="num" val="50"/>
        <cfvo type="num" val="65"/>
        <cfvo type="num" val="80"/>
      </iconSet>
    </cfRule>
  </conditionalFormatting>
  <conditionalFormatting sqref="R157">
    <cfRule type="iconSet" priority="56">
      <iconSet iconSet="5Arrows">
        <cfvo type="percent" val="0"/>
        <cfvo type="num" val="25"/>
        <cfvo type="num" val="50"/>
        <cfvo type="num" val="65"/>
        <cfvo type="num" val="80"/>
      </iconSet>
    </cfRule>
  </conditionalFormatting>
  <conditionalFormatting sqref="R159">
    <cfRule type="iconSet" priority="55">
      <iconSet iconSet="5Arrows">
        <cfvo type="percent" val="0"/>
        <cfvo type="num" val="25"/>
        <cfvo type="num" val="50"/>
        <cfvo type="num" val="65"/>
        <cfvo type="num" val="80"/>
      </iconSet>
    </cfRule>
  </conditionalFormatting>
  <conditionalFormatting sqref="R161">
    <cfRule type="iconSet" priority="54">
      <iconSet iconSet="5Arrows">
        <cfvo type="percent" val="0"/>
        <cfvo type="num" val="25"/>
        <cfvo type="num" val="50"/>
        <cfvo type="num" val="65"/>
        <cfvo type="num" val="80"/>
      </iconSet>
    </cfRule>
  </conditionalFormatting>
  <conditionalFormatting sqref="R162">
    <cfRule type="iconSet" priority="53">
      <iconSet iconSet="5Arrows">
        <cfvo type="percent" val="0"/>
        <cfvo type="num" val="25"/>
        <cfvo type="num" val="50"/>
        <cfvo type="num" val="65"/>
        <cfvo type="num" val="80"/>
      </iconSet>
    </cfRule>
  </conditionalFormatting>
  <conditionalFormatting sqref="R165">
    <cfRule type="iconSet" priority="52">
      <iconSet iconSet="5Arrows">
        <cfvo type="percent" val="0"/>
        <cfvo type="num" val="25"/>
        <cfvo type="num" val="50"/>
        <cfvo type="num" val="65"/>
        <cfvo type="num" val="80"/>
      </iconSet>
    </cfRule>
  </conditionalFormatting>
  <conditionalFormatting sqref="R167">
    <cfRule type="iconSet" priority="51">
      <iconSet iconSet="5Arrows">
        <cfvo type="percent" val="0"/>
        <cfvo type="num" val="25"/>
        <cfvo type="num" val="50"/>
        <cfvo type="num" val="65"/>
        <cfvo type="num" val="80"/>
      </iconSet>
    </cfRule>
  </conditionalFormatting>
  <conditionalFormatting sqref="R169">
    <cfRule type="iconSet" priority="50">
      <iconSet iconSet="5Arrows">
        <cfvo type="percent" val="0"/>
        <cfvo type="num" val="25"/>
        <cfvo type="num" val="50"/>
        <cfvo type="num" val="65"/>
        <cfvo type="num" val="80"/>
      </iconSet>
    </cfRule>
  </conditionalFormatting>
  <conditionalFormatting sqref="R170">
    <cfRule type="iconSet" priority="49">
      <iconSet iconSet="5Arrows">
        <cfvo type="percent" val="0"/>
        <cfvo type="num" val="25"/>
        <cfvo type="num" val="50"/>
        <cfvo type="num" val="65"/>
        <cfvo type="num" val="80"/>
      </iconSet>
    </cfRule>
  </conditionalFormatting>
  <conditionalFormatting sqref="R173">
    <cfRule type="iconSet" priority="48">
      <iconSet iconSet="5Arrows">
        <cfvo type="percent" val="0"/>
        <cfvo type="num" val="25"/>
        <cfvo type="num" val="50"/>
        <cfvo type="num" val="65"/>
        <cfvo type="num" val="80"/>
      </iconSet>
    </cfRule>
  </conditionalFormatting>
  <conditionalFormatting sqref="R175">
    <cfRule type="iconSet" priority="47">
      <iconSet iconSet="5Arrows">
        <cfvo type="percent" val="0"/>
        <cfvo type="num" val="25"/>
        <cfvo type="num" val="50"/>
        <cfvo type="num" val="65"/>
        <cfvo type="num" val="80"/>
      </iconSet>
    </cfRule>
  </conditionalFormatting>
  <conditionalFormatting sqref="R177">
    <cfRule type="iconSet" priority="46">
      <iconSet iconSet="5Arrows">
        <cfvo type="percent" val="0"/>
        <cfvo type="num" val="25"/>
        <cfvo type="num" val="50"/>
        <cfvo type="num" val="65"/>
        <cfvo type="num" val="80"/>
      </iconSet>
    </cfRule>
  </conditionalFormatting>
  <conditionalFormatting sqref="R178">
    <cfRule type="iconSet" priority="45">
      <iconSet iconSet="5Arrows">
        <cfvo type="percent" val="0"/>
        <cfvo type="num" val="25"/>
        <cfvo type="num" val="50"/>
        <cfvo type="num" val="65"/>
        <cfvo type="num" val="80"/>
      </iconSet>
    </cfRule>
  </conditionalFormatting>
  <conditionalFormatting sqref="R181">
    <cfRule type="iconSet" priority="44">
      <iconSet iconSet="5Arrows">
        <cfvo type="percent" val="0"/>
        <cfvo type="num" val="25"/>
        <cfvo type="num" val="50"/>
        <cfvo type="num" val="65"/>
        <cfvo type="num" val="80"/>
      </iconSet>
    </cfRule>
  </conditionalFormatting>
  <conditionalFormatting sqref="R183">
    <cfRule type="iconSet" priority="43">
      <iconSet iconSet="5Arrows">
        <cfvo type="percent" val="0"/>
        <cfvo type="num" val="25"/>
        <cfvo type="num" val="50"/>
        <cfvo type="num" val="65"/>
        <cfvo type="num" val="80"/>
      </iconSet>
    </cfRule>
  </conditionalFormatting>
  <conditionalFormatting sqref="R185">
    <cfRule type="iconSet" priority="42">
      <iconSet iconSet="5Arrows">
        <cfvo type="percent" val="0"/>
        <cfvo type="num" val="25"/>
        <cfvo type="num" val="50"/>
        <cfvo type="num" val="65"/>
        <cfvo type="num" val="80"/>
      </iconSet>
    </cfRule>
  </conditionalFormatting>
  <conditionalFormatting sqref="R186">
    <cfRule type="iconSet" priority="41">
      <iconSet iconSet="5Arrows">
        <cfvo type="percent" val="0"/>
        <cfvo type="num" val="25"/>
        <cfvo type="num" val="50"/>
        <cfvo type="num" val="65"/>
        <cfvo type="num" val="80"/>
      </iconSet>
    </cfRule>
  </conditionalFormatting>
  <conditionalFormatting sqref="R189">
    <cfRule type="iconSet" priority="40">
      <iconSet iconSet="5Arrows">
        <cfvo type="percent" val="0"/>
        <cfvo type="num" val="25"/>
        <cfvo type="num" val="50"/>
        <cfvo type="num" val="65"/>
        <cfvo type="num" val="80"/>
      </iconSet>
    </cfRule>
  </conditionalFormatting>
  <conditionalFormatting sqref="R191">
    <cfRule type="iconSet" priority="39">
      <iconSet iconSet="5Arrows">
        <cfvo type="percent" val="0"/>
        <cfvo type="num" val="25"/>
        <cfvo type="num" val="50"/>
        <cfvo type="num" val="65"/>
        <cfvo type="num" val="80"/>
      </iconSet>
    </cfRule>
  </conditionalFormatting>
  <conditionalFormatting sqref="R193">
    <cfRule type="iconSet" priority="38">
      <iconSet iconSet="5Arrows">
        <cfvo type="percent" val="0"/>
        <cfvo type="num" val="25"/>
        <cfvo type="num" val="50"/>
        <cfvo type="num" val="65"/>
        <cfvo type="num" val="80"/>
      </iconSet>
    </cfRule>
  </conditionalFormatting>
  <conditionalFormatting sqref="R194">
    <cfRule type="iconSet" priority="37">
      <iconSet iconSet="5Arrows">
        <cfvo type="percent" val="0"/>
        <cfvo type="num" val="25"/>
        <cfvo type="num" val="50"/>
        <cfvo type="num" val="65"/>
        <cfvo type="num" val="80"/>
      </iconSet>
    </cfRule>
  </conditionalFormatting>
  <conditionalFormatting sqref="R197">
    <cfRule type="iconSet" priority="36">
      <iconSet iconSet="5Arrows">
        <cfvo type="percent" val="0"/>
        <cfvo type="num" val="25"/>
        <cfvo type="num" val="50"/>
        <cfvo type="num" val="65"/>
        <cfvo type="num" val="80"/>
      </iconSet>
    </cfRule>
  </conditionalFormatting>
  <conditionalFormatting sqref="R199">
    <cfRule type="iconSet" priority="35">
      <iconSet iconSet="5Arrows">
        <cfvo type="percent" val="0"/>
        <cfvo type="num" val="25"/>
        <cfvo type="num" val="50"/>
        <cfvo type="num" val="65"/>
        <cfvo type="num" val="80"/>
      </iconSet>
    </cfRule>
  </conditionalFormatting>
  <conditionalFormatting sqref="R201">
    <cfRule type="iconSet" priority="34">
      <iconSet iconSet="5Arrows">
        <cfvo type="percent" val="0"/>
        <cfvo type="num" val="25"/>
        <cfvo type="num" val="50"/>
        <cfvo type="num" val="65"/>
        <cfvo type="num" val="80"/>
      </iconSet>
    </cfRule>
  </conditionalFormatting>
  <conditionalFormatting sqref="R202">
    <cfRule type="iconSet" priority="33">
      <iconSet iconSet="5Arrows">
        <cfvo type="percent" val="0"/>
        <cfvo type="num" val="25"/>
        <cfvo type="num" val="50"/>
        <cfvo type="num" val="65"/>
        <cfvo type="num" val="80"/>
      </iconSet>
    </cfRule>
  </conditionalFormatting>
  <conditionalFormatting sqref="R205">
    <cfRule type="iconSet" priority="32">
      <iconSet iconSet="5Arrows">
        <cfvo type="percent" val="0"/>
        <cfvo type="num" val="25"/>
        <cfvo type="num" val="50"/>
        <cfvo type="num" val="65"/>
        <cfvo type="num" val="80"/>
      </iconSet>
    </cfRule>
  </conditionalFormatting>
  <conditionalFormatting sqref="R207">
    <cfRule type="iconSet" priority="31">
      <iconSet iconSet="5Arrows">
        <cfvo type="percent" val="0"/>
        <cfvo type="num" val="25"/>
        <cfvo type="num" val="50"/>
        <cfvo type="num" val="65"/>
        <cfvo type="num" val="80"/>
      </iconSet>
    </cfRule>
  </conditionalFormatting>
  <conditionalFormatting sqref="R209">
    <cfRule type="iconSet" priority="30">
      <iconSet iconSet="5Arrows">
        <cfvo type="percent" val="0"/>
        <cfvo type="num" val="25"/>
        <cfvo type="num" val="50"/>
        <cfvo type="num" val="65"/>
        <cfvo type="num" val="80"/>
      </iconSet>
    </cfRule>
  </conditionalFormatting>
  <conditionalFormatting sqref="R210">
    <cfRule type="iconSet" priority="29">
      <iconSet iconSet="5Arrows">
        <cfvo type="percent" val="0"/>
        <cfvo type="num" val="25"/>
        <cfvo type="num" val="50"/>
        <cfvo type="num" val="65"/>
        <cfvo type="num" val="80"/>
      </iconSet>
    </cfRule>
  </conditionalFormatting>
  <conditionalFormatting sqref="R213">
    <cfRule type="iconSet" priority="28">
      <iconSet iconSet="5Arrows">
        <cfvo type="percent" val="0"/>
        <cfvo type="num" val="25"/>
        <cfvo type="num" val="50"/>
        <cfvo type="num" val="65"/>
        <cfvo type="num" val="80"/>
      </iconSet>
    </cfRule>
  </conditionalFormatting>
  <conditionalFormatting sqref="R215">
    <cfRule type="iconSet" priority="27">
      <iconSet iconSet="5Arrows">
        <cfvo type="percent" val="0"/>
        <cfvo type="num" val="25"/>
        <cfvo type="num" val="50"/>
        <cfvo type="num" val="65"/>
        <cfvo type="num" val="80"/>
      </iconSet>
    </cfRule>
  </conditionalFormatting>
  <conditionalFormatting sqref="R217">
    <cfRule type="iconSet" priority="26">
      <iconSet iconSet="5Arrows">
        <cfvo type="percent" val="0"/>
        <cfvo type="num" val="25"/>
        <cfvo type="num" val="50"/>
        <cfvo type="num" val="65"/>
        <cfvo type="num" val="80"/>
      </iconSet>
    </cfRule>
  </conditionalFormatting>
  <conditionalFormatting sqref="R218">
    <cfRule type="iconSet" priority="25">
      <iconSet iconSet="5Arrows">
        <cfvo type="percent" val="0"/>
        <cfvo type="num" val="25"/>
        <cfvo type="num" val="50"/>
        <cfvo type="num" val="65"/>
        <cfvo type="num" val="80"/>
      </iconSet>
    </cfRule>
  </conditionalFormatting>
  <conditionalFormatting sqref="R221">
    <cfRule type="iconSet" priority="24">
      <iconSet iconSet="5Arrows">
        <cfvo type="percent" val="0"/>
        <cfvo type="num" val="25"/>
        <cfvo type="num" val="50"/>
        <cfvo type="num" val="65"/>
        <cfvo type="num" val="80"/>
      </iconSet>
    </cfRule>
  </conditionalFormatting>
  <conditionalFormatting sqref="R223">
    <cfRule type="iconSet" priority="23">
      <iconSet iconSet="5Arrows">
        <cfvo type="percent" val="0"/>
        <cfvo type="num" val="25"/>
        <cfvo type="num" val="50"/>
        <cfvo type="num" val="65"/>
        <cfvo type="num" val="80"/>
      </iconSet>
    </cfRule>
  </conditionalFormatting>
  <conditionalFormatting sqref="R225">
    <cfRule type="iconSet" priority="22">
      <iconSet iconSet="5Arrows">
        <cfvo type="percent" val="0"/>
        <cfvo type="num" val="25"/>
        <cfvo type="num" val="50"/>
        <cfvo type="num" val="65"/>
        <cfvo type="num" val="80"/>
      </iconSet>
    </cfRule>
  </conditionalFormatting>
  <conditionalFormatting sqref="R226">
    <cfRule type="iconSet" priority="21">
      <iconSet iconSet="5Arrows">
        <cfvo type="percent" val="0"/>
        <cfvo type="num" val="25"/>
        <cfvo type="num" val="50"/>
        <cfvo type="num" val="65"/>
        <cfvo type="num" val="80"/>
      </iconSet>
    </cfRule>
  </conditionalFormatting>
  <conditionalFormatting sqref="R229">
    <cfRule type="iconSet" priority="20">
      <iconSet iconSet="5Arrows">
        <cfvo type="percent" val="0"/>
        <cfvo type="num" val="25"/>
        <cfvo type="num" val="50"/>
        <cfvo type="num" val="65"/>
        <cfvo type="num" val="80"/>
      </iconSet>
    </cfRule>
  </conditionalFormatting>
  <conditionalFormatting sqref="R231">
    <cfRule type="iconSet" priority="19">
      <iconSet iconSet="5Arrows">
        <cfvo type="percent" val="0"/>
        <cfvo type="num" val="25"/>
        <cfvo type="num" val="50"/>
        <cfvo type="num" val="65"/>
        <cfvo type="num" val="80"/>
      </iconSet>
    </cfRule>
  </conditionalFormatting>
  <conditionalFormatting sqref="R233">
    <cfRule type="iconSet" priority="18">
      <iconSet iconSet="5Arrows">
        <cfvo type="percent" val="0"/>
        <cfvo type="num" val="25"/>
        <cfvo type="num" val="50"/>
        <cfvo type="num" val="65"/>
        <cfvo type="num" val="80"/>
      </iconSet>
    </cfRule>
  </conditionalFormatting>
  <conditionalFormatting sqref="R234">
    <cfRule type="iconSet" priority="17">
      <iconSet iconSet="5Arrows">
        <cfvo type="percent" val="0"/>
        <cfvo type="num" val="25"/>
        <cfvo type="num" val="50"/>
        <cfvo type="num" val="65"/>
        <cfvo type="num" val="80"/>
      </iconSet>
    </cfRule>
  </conditionalFormatting>
  <conditionalFormatting sqref="R237">
    <cfRule type="iconSet" priority="16">
      <iconSet iconSet="5Arrows">
        <cfvo type="percent" val="0"/>
        <cfvo type="num" val="25"/>
        <cfvo type="num" val="50"/>
        <cfvo type="num" val="65"/>
        <cfvo type="num" val="80"/>
      </iconSet>
    </cfRule>
  </conditionalFormatting>
  <conditionalFormatting sqref="R239">
    <cfRule type="iconSet" priority="15">
      <iconSet iconSet="5Arrows">
        <cfvo type="percent" val="0"/>
        <cfvo type="num" val="25"/>
        <cfvo type="num" val="50"/>
        <cfvo type="num" val="65"/>
        <cfvo type="num" val="80"/>
      </iconSet>
    </cfRule>
  </conditionalFormatting>
  <conditionalFormatting sqref="R241">
    <cfRule type="iconSet" priority="14">
      <iconSet iconSet="5Arrows">
        <cfvo type="percent" val="0"/>
        <cfvo type="num" val="25"/>
        <cfvo type="num" val="50"/>
        <cfvo type="num" val="65"/>
        <cfvo type="num" val="80"/>
      </iconSet>
    </cfRule>
  </conditionalFormatting>
  <conditionalFormatting sqref="R242">
    <cfRule type="iconSet" priority="13">
      <iconSet iconSet="5Arrows">
        <cfvo type="percent" val="0"/>
        <cfvo type="num" val="25"/>
        <cfvo type="num" val="50"/>
        <cfvo type="num" val="65"/>
        <cfvo type="num" val="80"/>
      </iconSet>
    </cfRule>
  </conditionalFormatting>
  <conditionalFormatting sqref="E13">
    <cfRule type="iconSet" priority="12">
      <iconSet iconSet="5Arrows">
        <cfvo type="percent" val="0"/>
        <cfvo type="num" val="25"/>
        <cfvo type="num" val="50"/>
        <cfvo type="num" val="65"/>
        <cfvo type="num" val="80"/>
      </iconSet>
    </cfRule>
  </conditionalFormatting>
  <conditionalFormatting sqref="E15">
    <cfRule type="iconSet" priority="11">
      <iconSet iconSet="5Arrows">
        <cfvo type="percent" val="0"/>
        <cfvo type="num" val="25"/>
        <cfvo type="num" val="50"/>
        <cfvo type="num" val="65"/>
        <cfvo type="num" val="80"/>
      </iconSet>
    </cfRule>
  </conditionalFormatting>
  <conditionalFormatting sqref="E17">
    <cfRule type="iconSet" priority="10">
      <iconSet iconSet="5Arrows">
        <cfvo type="percent" val="0"/>
        <cfvo type="num" val="25"/>
        <cfvo type="num" val="50"/>
        <cfvo type="num" val="65"/>
        <cfvo type="num" val="80"/>
      </iconSet>
    </cfRule>
  </conditionalFormatting>
  <conditionalFormatting sqref="E18">
    <cfRule type="iconSet" priority="9">
      <iconSet iconSet="5Arrows">
        <cfvo type="percent" val="0"/>
        <cfvo type="num" val="25"/>
        <cfvo type="num" val="50"/>
        <cfvo type="num" val="65"/>
        <cfvo type="num" val="80"/>
      </iconSet>
    </cfRule>
  </conditionalFormatting>
  <conditionalFormatting sqref="E245:R245">
    <cfRule type="iconSet" priority="8">
      <iconSet iconSet="5Arrows">
        <cfvo type="percent" val="0"/>
        <cfvo type="num" val="25"/>
        <cfvo type="num" val="50"/>
        <cfvo type="num" val="65"/>
        <cfvo type="num" val="80"/>
      </iconSet>
    </cfRule>
  </conditionalFormatting>
  <conditionalFormatting sqref="E247:R247">
    <cfRule type="iconSet" priority="7">
      <iconSet iconSet="5Arrows">
        <cfvo type="percent" val="0"/>
        <cfvo type="num" val="25"/>
        <cfvo type="num" val="50"/>
        <cfvo type="num" val="65"/>
        <cfvo type="num" val="80"/>
      </iconSet>
    </cfRule>
  </conditionalFormatting>
  <conditionalFormatting sqref="E249:F249">
    <cfRule type="iconSet" priority="6">
      <iconSet iconSet="5Arrows">
        <cfvo type="percent" val="0"/>
        <cfvo type="num" val="25"/>
        <cfvo type="num" val="50"/>
        <cfvo type="num" val="65"/>
        <cfvo type="num" val="80"/>
      </iconSet>
    </cfRule>
  </conditionalFormatting>
  <conditionalFormatting sqref="G249:Q249">
    <cfRule type="iconSet" priority="5">
      <iconSet iconSet="5Arrows">
        <cfvo type="percent" val="0"/>
        <cfvo type="num" val="25"/>
        <cfvo type="num" val="50"/>
        <cfvo type="num" val="65"/>
        <cfvo type="num" val="80"/>
      </iconSet>
    </cfRule>
  </conditionalFormatting>
  <conditionalFormatting sqref="E250:F250">
    <cfRule type="iconSet" priority="4">
      <iconSet iconSet="5Arrows">
        <cfvo type="percent" val="0"/>
        <cfvo type="num" val="25"/>
        <cfvo type="num" val="50"/>
        <cfvo type="num" val="65"/>
        <cfvo type="num" val="80"/>
      </iconSet>
    </cfRule>
  </conditionalFormatting>
  <conditionalFormatting sqref="G250:Q250">
    <cfRule type="iconSet" priority="3">
      <iconSet iconSet="5Arrows">
        <cfvo type="percent" val="0"/>
        <cfvo type="num" val="25"/>
        <cfvo type="num" val="50"/>
        <cfvo type="num" val="65"/>
        <cfvo type="num" val="80"/>
      </iconSet>
    </cfRule>
  </conditionalFormatting>
  <conditionalFormatting sqref="R249">
    <cfRule type="iconSet" priority="2">
      <iconSet iconSet="5Arrows">
        <cfvo type="percent" val="0"/>
        <cfvo type="num" val="25"/>
        <cfvo type="num" val="50"/>
        <cfvo type="num" val="65"/>
        <cfvo type="num" val="80"/>
      </iconSet>
    </cfRule>
  </conditionalFormatting>
  <conditionalFormatting sqref="R250">
    <cfRule type="iconSet" priority="1">
      <iconSet iconSet="5Arrows">
        <cfvo type="percent" val="0"/>
        <cfvo type="num" val="25"/>
        <cfvo type="num" val="50"/>
        <cfvo type="num" val="65"/>
        <cfvo type="num" val="80"/>
      </iconSet>
    </cfRule>
  </conditionalFormatting>
  <dataValidations count="2">
    <dataValidation type="whole" allowBlank="1" showInputMessage="1" showErrorMessage="1" errorTitle="FECHA FUERA DE RANGO" error="La fecha debe estar entre el 20160101 y el 20191231" sqref="M5">
      <formula1>20160101</formula1>
      <formula2>20191231</formula2>
    </dataValidation>
    <dataValidation type="list" allowBlank="1" showInputMessage="1" showErrorMessage="1" sqref="D7:O7">
      <formula1>ENTIDADES</formula1>
    </dataValidation>
  </dataValidations>
  <printOptions horizontalCentered="1" verticalCentered="1"/>
  <pageMargins left="1.1811023622047245" right="0" top="0.39370078740157483" bottom="0.78740157480314965" header="0.31496062992125984" footer="0.59055118110236227"/>
  <pageSetup paperSize="5" scale="61" fitToHeight="0" orientation="landscape" r:id="rId1"/>
  <headerFooter>
    <oddHeader>&amp;RPág. &amp;P de &amp;N</oddHeader>
    <oddFooter>&amp;LLUZ ADRIANA LONDOÑO RAMIREZ
Secretaria de Despacho
Firma: ___________________&amp;CFRANCISCO JAVIER GOMEZ RIOS
Profesional Universitario
Firma: ___________________&amp;RGICELA OCHOA BEJARANO
Departamento Administrativo de Planeación</oddFooter>
  </headerFooter>
  <rowBreaks count="4" manualBreakCount="4">
    <brk id="50" max="17" man="1"/>
    <brk id="98" max="17" man="1"/>
    <brk id="146" max="17" man="1"/>
    <brk id="194" max="17" man="1"/>
  </rowBreak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269"/>
  <sheetViews>
    <sheetView topLeftCell="F1" zoomScale="55" zoomScaleNormal="55" zoomScaleSheetLayoutView="70" zoomScalePageLayoutView="90" workbookViewId="0">
      <pane ySplit="9" topLeftCell="A142" activePane="bottomLeft" state="frozen"/>
      <selection activeCell="E252" sqref="E252"/>
      <selection pane="bottomLeft" activeCell="E252" sqref="E252"/>
    </sheetView>
  </sheetViews>
  <sheetFormatPr baseColWidth="10" defaultColWidth="11.42578125" defaultRowHeight="15" x14ac:dyDescent="0.25"/>
  <cols>
    <col min="1" max="1" width="4.42578125" style="29" customWidth="1"/>
    <col min="2" max="2" width="54.42578125" style="1" customWidth="1"/>
    <col min="3" max="6" width="23" style="1" customWidth="1"/>
    <col min="7" max="7" width="51.28515625" style="1" customWidth="1"/>
    <col min="8" max="8" width="48.42578125" style="1" customWidth="1"/>
    <col min="9" max="9" width="14.140625" style="1" customWidth="1"/>
    <col min="10" max="12" width="17.42578125" style="1" customWidth="1"/>
    <col min="13" max="13" width="22.140625" style="1" customWidth="1"/>
    <col min="14" max="14" width="24" style="1" customWidth="1"/>
    <col min="15" max="16384" width="11.42578125" style="1"/>
  </cols>
  <sheetData>
    <row r="1" spans="1:15" ht="7.5" customHeight="1" x14ac:dyDescent="0.25">
      <c r="A1" s="400"/>
      <c r="B1" s="401"/>
      <c r="C1" s="402"/>
      <c r="D1" s="402"/>
      <c r="E1" s="402"/>
      <c r="F1" s="403"/>
      <c r="G1" s="404"/>
      <c r="H1" s="404"/>
      <c r="I1" s="404"/>
      <c r="J1" s="404"/>
      <c r="K1" s="404"/>
      <c r="L1" s="404"/>
      <c r="M1" s="404"/>
      <c r="N1" s="405"/>
    </row>
    <row r="2" spans="1:15" ht="18" x14ac:dyDescent="0.25">
      <c r="A2" s="406"/>
      <c r="B2" s="407"/>
      <c r="C2" s="408"/>
      <c r="D2" s="763" t="s">
        <v>0</v>
      </c>
      <c r="E2" s="763"/>
      <c r="F2" s="639"/>
      <c r="G2" s="639"/>
      <c r="H2" s="639"/>
      <c r="I2" s="639"/>
      <c r="J2" s="409"/>
      <c r="K2" s="409"/>
      <c r="L2" s="295" t="s">
        <v>41</v>
      </c>
      <c r="M2" s="397" t="s">
        <v>5963</v>
      </c>
      <c r="N2" s="295"/>
    </row>
    <row r="3" spans="1:15" ht="15" customHeight="1" x14ac:dyDescent="0.25">
      <c r="A3" s="410"/>
      <c r="B3" s="411"/>
      <c r="C3" s="412"/>
      <c r="D3" s="763"/>
      <c r="E3" s="763"/>
      <c r="F3" s="639"/>
      <c r="G3" s="639"/>
      <c r="H3" s="639"/>
      <c r="I3" s="639"/>
      <c r="J3" s="409"/>
      <c r="K3" s="409"/>
      <c r="L3" s="295" t="s">
        <v>2</v>
      </c>
      <c r="M3" s="398">
        <v>3</v>
      </c>
      <c r="N3" s="295"/>
    </row>
    <row r="4" spans="1:15" ht="30" customHeight="1" x14ac:dyDescent="0.25">
      <c r="A4" s="410"/>
      <c r="B4" s="411"/>
      <c r="C4" s="412"/>
      <c r="D4" s="731" t="s">
        <v>71</v>
      </c>
      <c r="E4" s="731"/>
      <c r="F4" s="764"/>
      <c r="G4" s="764"/>
      <c r="H4" s="764"/>
      <c r="I4" s="764"/>
      <c r="J4" s="413"/>
      <c r="K4" s="413"/>
      <c r="L4" s="296" t="s">
        <v>4</v>
      </c>
      <c r="M4" s="399">
        <v>42759</v>
      </c>
      <c r="N4" s="296"/>
    </row>
    <row r="5" spans="1:15" ht="18" customHeight="1" x14ac:dyDescent="0.25">
      <c r="A5" s="414"/>
      <c r="B5" s="415"/>
      <c r="C5" s="416"/>
      <c r="D5" s="734" t="s">
        <v>5</v>
      </c>
      <c r="E5" s="734"/>
      <c r="F5" s="765"/>
      <c r="G5" s="765"/>
      <c r="H5" s="765"/>
      <c r="I5" s="287">
        <f>'PA. RECURSOS MP 2019'!M5</f>
        <v>20190101</v>
      </c>
      <c r="J5" s="287"/>
      <c r="K5" s="287"/>
      <c r="L5" s="295" t="s">
        <v>6</v>
      </c>
      <c r="M5" s="396"/>
      <c r="N5" s="295"/>
    </row>
    <row r="6" spans="1:15" ht="9" customHeight="1" x14ac:dyDescent="0.25">
      <c r="A6" s="417"/>
      <c r="B6" s="382"/>
      <c r="C6" s="383"/>
      <c r="D6" s="383"/>
      <c r="E6" s="383"/>
      <c r="F6" s="383"/>
      <c r="G6" s="384"/>
      <c r="H6" s="384"/>
      <c r="I6" s="385"/>
      <c r="J6" s="385"/>
      <c r="K6" s="385"/>
      <c r="L6" s="385"/>
      <c r="M6" s="385"/>
      <c r="N6" s="385"/>
    </row>
    <row r="7" spans="1:15" s="20" customFormat="1" ht="20.25" customHeight="1" x14ac:dyDescent="0.2">
      <c r="A7" s="418"/>
      <c r="B7" s="419" t="s">
        <v>7</v>
      </c>
      <c r="C7" s="419"/>
      <c r="D7" s="735" t="str">
        <f>'PI. METAS RESULTADO'!C7</f>
        <v>1134. SECRETARÍA DE LA MUJER, EQUIDAD DE GÉNERO Y DIVERSIDAD SEXUAL</v>
      </c>
      <c r="E7" s="736"/>
      <c r="F7" s="736"/>
      <c r="G7" s="736"/>
      <c r="H7" s="736"/>
      <c r="I7" s="736"/>
      <c r="J7" s="736"/>
      <c r="K7" s="736"/>
      <c r="L7" s="736"/>
      <c r="M7" s="736"/>
      <c r="N7" s="737"/>
      <c r="O7" s="1"/>
    </row>
    <row r="8" spans="1:15" s="20" customFormat="1" ht="6.75" customHeight="1" thickBot="1" x14ac:dyDescent="0.25">
      <c r="A8" s="362"/>
      <c r="B8" s="389"/>
      <c r="C8" s="389"/>
      <c r="D8" s="389"/>
      <c r="E8" s="389"/>
      <c r="F8" s="389"/>
      <c r="G8" s="389"/>
      <c r="H8" s="389"/>
      <c r="I8" s="389"/>
      <c r="J8" s="389"/>
      <c r="K8" s="389"/>
      <c r="L8" s="389"/>
      <c r="M8" s="389"/>
      <c r="N8" s="389"/>
      <c r="O8" s="1"/>
    </row>
    <row r="9" spans="1:15" s="23" customFormat="1" ht="78.75" customHeight="1" thickBot="1" x14ac:dyDescent="0.3">
      <c r="A9" s="420" t="s">
        <v>8</v>
      </c>
      <c r="B9" s="421" t="s">
        <v>27</v>
      </c>
      <c r="C9" s="40" t="s">
        <v>72</v>
      </c>
      <c r="D9" s="40" t="s">
        <v>73</v>
      </c>
      <c r="E9" s="40" t="s">
        <v>74</v>
      </c>
      <c r="F9" s="422" t="s">
        <v>75</v>
      </c>
      <c r="G9" s="40" t="s">
        <v>5951</v>
      </c>
      <c r="H9" s="40" t="s">
        <v>5952</v>
      </c>
      <c r="I9" s="40" t="s">
        <v>5953</v>
      </c>
      <c r="J9" s="325" t="s">
        <v>5954</v>
      </c>
      <c r="K9" s="347" t="s">
        <v>5955</v>
      </c>
      <c r="L9" s="347" t="s">
        <v>5956</v>
      </c>
      <c r="M9" s="361" t="s">
        <v>5957</v>
      </c>
      <c r="N9" s="423" t="s">
        <v>76</v>
      </c>
    </row>
    <row r="10" spans="1:15" s="46" customFormat="1" ht="52.5" customHeight="1" thickTop="1" x14ac:dyDescent="0.2">
      <c r="A10" s="787">
        <v>1</v>
      </c>
      <c r="B10" s="788" t="str">
        <f>'PI. MP. Avance'!G11</f>
        <v xml:space="preserve">Apoyo a la participación de las organizaciones sociales del sector LGBTI, Valle del Cauca, occidente. </v>
      </c>
      <c r="C10" s="788" t="str">
        <f>VLOOKUP(MID(F10,1,11),MP,103,FALSE)</f>
        <v>10501 - VALLE DE COLORES</v>
      </c>
      <c r="D10" s="788" t="str">
        <f>VLOOKUP(MID(F10,1,11),MP,100,FALSE)</f>
        <v>MR1050101 - Implementar el 100% de las líneas de acción, con factores críticos, de la Política Pública departamental LGBTI (Ordenanza 339 de 2011) al 2019.</v>
      </c>
      <c r="E10" s="788" t="str">
        <f>VLOOKUP(MID(F10,1,11),MP,104,FALSE)</f>
        <v>1050101 - ATENCIÓN INTEGRAL PARA LA DIVERSIDAD SEXUAL</v>
      </c>
      <c r="F10" s="788" t="str">
        <f>'PI. MP. Avance'!B11&amp;" - "&amp;'PI. MP. Avance'!C11</f>
        <v>MP105010101 - Propiciar , en 42 entes Territoriales, la creación y fortalecimiento  de las confluencias Municipales LGBTI , durante el periodo de Gobierno</v>
      </c>
      <c r="G10" s="484"/>
      <c r="H10" s="484"/>
      <c r="I10" s="483"/>
      <c r="J10" s="483"/>
      <c r="K10" s="485"/>
      <c r="L10" s="483"/>
      <c r="M10" s="483"/>
      <c r="N10" s="486"/>
    </row>
    <row r="11" spans="1:15" s="46" customFormat="1" ht="30" customHeight="1" x14ac:dyDescent="0.2">
      <c r="A11" s="766"/>
      <c r="B11" s="785"/>
      <c r="C11" s="785"/>
      <c r="D11" s="785"/>
      <c r="E11" s="785"/>
      <c r="F11" s="785"/>
      <c r="G11" s="487"/>
      <c r="H11" s="487"/>
      <c r="I11" s="488"/>
      <c r="J11" s="488"/>
      <c r="K11" s="488"/>
      <c r="L11" s="488"/>
      <c r="M11" s="488"/>
      <c r="N11" s="489"/>
    </row>
    <row r="12" spans="1:15" s="46" customFormat="1" ht="30" customHeight="1" x14ac:dyDescent="0.2">
      <c r="A12" s="766"/>
      <c r="B12" s="785"/>
      <c r="C12" s="785"/>
      <c r="D12" s="785"/>
      <c r="E12" s="785"/>
      <c r="F12" s="785"/>
      <c r="G12" s="487"/>
      <c r="H12" s="487"/>
      <c r="I12" s="488"/>
      <c r="J12" s="488"/>
      <c r="K12" s="488"/>
      <c r="L12" s="488"/>
      <c r="M12" s="488"/>
      <c r="N12" s="489"/>
    </row>
    <row r="13" spans="1:15" s="46" customFormat="1" ht="30" customHeight="1" x14ac:dyDescent="0.2">
      <c r="A13" s="766"/>
      <c r="B13" s="785"/>
      <c r="C13" s="785"/>
      <c r="D13" s="785"/>
      <c r="E13" s="785"/>
      <c r="F13" s="785"/>
      <c r="G13" s="487"/>
      <c r="H13" s="487"/>
      <c r="I13" s="488"/>
      <c r="J13" s="488"/>
      <c r="K13" s="488"/>
      <c r="L13" s="488"/>
      <c r="M13" s="488"/>
      <c r="N13" s="489"/>
    </row>
    <row r="14" spans="1:15" s="46" customFormat="1" ht="30" customHeight="1" thickBot="1" x14ac:dyDescent="0.25">
      <c r="A14" s="767"/>
      <c r="B14" s="786"/>
      <c r="C14" s="786"/>
      <c r="D14" s="786"/>
      <c r="E14" s="786"/>
      <c r="F14" s="786"/>
      <c r="G14" s="490"/>
      <c r="H14" s="490"/>
      <c r="I14" s="491"/>
      <c r="J14" s="491"/>
      <c r="K14" s="491"/>
      <c r="L14" s="491"/>
      <c r="M14" s="491"/>
      <c r="N14" s="492"/>
    </row>
    <row r="15" spans="1:15" s="46" customFormat="1" ht="30" customHeight="1" thickBot="1" x14ac:dyDescent="0.25">
      <c r="A15" s="771" t="s">
        <v>5950</v>
      </c>
      <c r="B15" s="772"/>
      <c r="C15" s="772"/>
      <c r="D15" s="772"/>
      <c r="E15" s="772"/>
      <c r="F15" s="772"/>
      <c r="G15" s="772"/>
      <c r="H15" s="772"/>
      <c r="I15" s="772"/>
      <c r="J15" s="784"/>
      <c r="K15" s="424">
        <f>SUM(K10:K14)</f>
        <v>0</v>
      </c>
      <c r="L15" s="424">
        <f>SUM(L10:L14)</f>
        <v>0</v>
      </c>
      <c r="M15" s="425"/>
      <c r="N15" s="426"/>
    </row>
    <row r="16" spans="1:15" s="46" customFormat="1" ht="48" customHeight="1" x14ac:dyDescent="0.2">
      <c r="A16" s="766">
        <v>2</v>
      </c>
      <c r="B16" s="785" t="str">
        <f>'PI. MP. Avance'!G16</f>
        <v xml:space="preserve">Apoyo a la participación de las organizaciones sociales del sector LGBTI, Valle del Cauca, occidente. </v>
      </c>
      <c r="C16" s="785" t="str">
        <f>VLOOKUP(MID(F16,1,11),MP,103,FALSE)</f>
        <v>10501 - VALLE DE COLORES</v>
      </c>
      <c r="D16" s="785" t="str">
        <f>VLOOKUP(MID(F16,1,11),MP,100,FALSE)</f>
        <v>MR1050101 - Implementar el 100% de las líneas de acción, con factores críticos, de la Política Pública departamental LGBTI (Ordenanza 339 de 2011) al 2019.</v>
      </c>
      <c r="E16" s="785" t="str">
        <f>VLOOKUP(MID(F16,1,11),MP,104,FALSE)</f>
        <v>1050101 - ATENCIÓN INTEGRAL PARA LA DIVERSIDAD SEXUAL</v>
      </c>
      <c r="F16" s="785" t="str">
        <f>'PI. MP. Avance'!B16&amp;" - "&amp;'PI. MP. Avance'!C16</f>
        <v>MP105010102 - Fortalecer en el 100% de los Municipios del Departamento el proceso de socialización e interiorización de la Política Pública de LGBTI, en el periodo de Gobierno.</v>
      </c>
      <c r="G16" s="484"/>
      <c r="H16" s="484"/>
      <c r="I16" s="483"/>
      <c r="J16" s="483"/>
      <c r="K16" s="485"/>
      <c r="L16" s="483"/>
      <c r="M16" s="483"/>
      <c r="N16" s="486"/>
    </row>
    <row r="17" spans="1:14" s="46" customFormat="1" ht="48" customHeight="1" x14ac:dyDescent="0.2">
      <c r="A17" s="766"/>
      <c r="B17" s="785"/>
      <c r="C17" s="785"/>
      <c r="D17" s="785"/>
      <c r="E17" s="785"/>
      <c r="F17" s="785"/>
      <c r="G17" s="484"/>
      <c r="H17" s="484"/>
      <c r="I17" s="483"/>
      <c r="J17" s="483"/>
      <c r="K17" s="483"/>
      <c r="L17" s="483"/>
      <c r="M17" s="483"/>
      <c r="N17" s="493"/>
    </row>
    <row r="18" spans="1:14" s="46" customFormat="1" ht="30" customHeight="1" x14ac:dyDescent="0.2">
      <c r="A18" s="766"/>
      <c r="B18" s="785"/>
      <c r="C18" s="785"/>
      <c r="D18" s="785"/>
      <c r="E18" s="785"/>
      <c r="F18" s="785"/>
      <c r="G18" s="487"/>
      <c r="H18" s="487"/>
      <c r="I18" s="488"/>
      <c r="J18" s="488"/>
      <c r="K18" s="488"/>
      <c r="L18" s="488"/>
      <c r="M18" s="488"/>
      <c r="N18" s="489"/>
    </row>
    <row r="19" spans="1:14" s="46" customFormat="1" ht="30" customHeight="1" x14ac:dyDescent="0.2">
      <c r="A19" s="766"/>
      <c r="B19" s="785"/>
      <c r="C19" s="785"/>
      <c r="D19" s="785"/>
      <c r="E19" s="785"/>
      <c r="F19" s="785"/>
      <c r="G19" s="487"/>
      <c r="H19" s="487"/>
      <c r="I19" s="488"/>
      <c r="J19" s="488"/>
      <c r="K19" s="488"/>
      <c r="L19" s="488"/>
      <c r="M19" s="488"/>
      <c r="N19" s="489"/>
    </row>
    <row r="20" spans="1:14" s="46" customFormat="1" ht="30" customHeight="1" thickBot="1" x14ac:dyDescent="0.25">
      <c r="A20" s="767"/>
      <c r="B20" s="786"/>
      <c r="C20" s="786"/>
      <c r="D20" s="786"/>
      <c r="E20" s="786"/>
      <c r="F20" s="786"/>
      <c r="G20" s="487"/>
      <c r="H20" s="487"/>
      <c r="I20" s="488"/>
      <c r="J20" s="488"/>
      <c r="K20" s="488"/>
      <c r="L20" s="488"/>
      <c r="M20" s="488"/>
      <c r="N20" s="489"/>
    </row>
    <row r="21" spans="1:14" s="46" customFormat="1" ht="30" customHeight="1" thickBot="1" x14ac:dyDescent="0.25">
      <c r="A21" s="771" t="s">
        <v>5950</v>
      </c>
      <c r="B21" s="772"/>
      <c r="C21" s="772"/>
      <c r="D21" s="772"/>
      <c r="E21" s="772"/>
      <c r="F21" s="772"/>
      <c r="G21" s="772"/>
      <c r="H21" s="772"/>
      <c r="I21" s="772"/>
      <c r="J21" s="784"/>
      <c r="K21" s="424">
        <f>SUM(K16:K20)</f>
        <v>0</v>
      </c>
      <c r="L21" s="424">
        <f>SUM(L16:L20)</f>
        <v>0</v>
      </c>
      <c r="M21" s="425"/>
      <c r="N21" s="426"/>
    </row>
    <row r="22" spans="1:14" s="46" customFormat="1" ht="30" customHeight="1" x14ac:dyDescent="0.2">
      <c r="A22" s="766">
        <v>3</v>
      </c>
      <c r="B22" s="785" t="str">
        <f>'PI. MP. Avance'!G21</f>
        <v>Implementación de acciones para el cambio cultural sector LGBTI, Valle del Cauca, Occidente. N/P</v>
      </c>
      <c r="C22" s="785" t="str">
        <f>VLOOKUP(MID(F22,1,11),MP,103,FALSE)</f>
        <v>10501 - VALLE DE COLORES</v>
      </c>
      <c r="D22" s="785" t="str">
        <f>VLOOKUP(MID(F22,1,11),MP,100,FALSE)</f>
        <v>MR1050101 - Implementar el 100% de las líneas de acción, con factores críticos, de la Política Pública departamental LGBTI (Ordenanza 339 de 2011) al 2019.</v>
      </c>
      <c r="E22" s="785" t="str">
        <f>VLOOKUP(MID(F22,1,11),MP,104,FALSE)</f>
        <v>1050102 - EDUCACIÓN PARA EL CAMBIO CULTURAL</v>
      </c>
      <c r="F22" s="785" t="str">
        <f>'PI. MP. Avance'!B21&amp;" - "&amp;'PI. MP. Avance'!C21</f>
        <v>MP105010201 - Realizar Dos (2) EXPO LGBTI, durante el cuatrienio.</v>
      </c>
      <c r="G22" s="484"/>
      <c r="H22" s="484"/>
      <c r="I22" s="483"/>
      <c r="J22" s="483"/>
      <c r="K22" s="483"/>
      <c r="L22" s="483"/>
      <c r="M22" s="483"/>
      <c r="N22" s="493"/>
    </row>
    <row r="23" spans="1:14" s="46" customFormat="1" ht="30" customHeight="1" x14ac:dyDescent="0.2">
      <c r="A23" s="766"/>
      <c r="B23" s="785"/>
      <c r="C23" s="785"/>
      <c r="D23" s="785"/>
      <c r="E23" s="785"/>
      <c r="F23" s="785"/>
      <c r="G23" s="484"/>
      <c r="H23" s="494"/>
      <c r="I23" s="483"/>
      <c r="J23" s="483"/>
      <c r="K23" s="483"/>
      <c r="L23" s="483"/>
      <c r="M23" s="483"/>
      <c r="N23" s="493"/>
    </row>
    <row r="24" spans="1:14" s="46" customFormat="1" ht="30" customHeight="1" x14ac:dyDescent="0.2">
      <c r="A24" s="766"/>
      <c r="B24" s="785"/>
      <c r="C24" s="785"/>
      <c r="D24" s="785"/>
      <c r="E24" s="785"/>
      <c r="F24" s="785"/>
      <c r="G24" s="487"/>
      <c r="H24" s="487"/>
      <c r="I24" s="488"/>
      <c r="J24" s="488"/>
      <c r="K24" s="488"/>
      <c r="L24" s="488"/>
      <c r="M24" s="488"/>
      <c r="N24" s="489"/>
    </row>
    <row r="25" spans="1:14" s="46" customFormat="1" ht="30" customHeight="1" x14ac:dyDescent="0.2">
      <c r="A25" s="766"/>
      <c r="B25" s="785"/>
      <c r="C25" s="785"/>
      <c r="D25" s="785"/>
      <c r="E25" s="785"/>
      <c r="F25" s="785"/>
      <c r="G25" s="487"/>
      <c r="H25" s="487"/>
      <c r="I25" s="488"/>
      <c r="J25" s="488"/>
      <c r="K25" s="488"/>
      <c r="L25" s="488"/>
      <c r="M25" s="488"/>
      <c r="N25" s="489"/>
    </row>
    <row r="26" spans="1:14" s="46" customFormat="1" ht="30" customHeight="1" thickBot="1" x14ac:dyDescent="0.25">
      <c r="A26" s="767"/>
      <c r="B26" s="786"/>
      <c r="C26" s="786"/>
      <c r="D26" s="786"/>
      <c r="E26" s="786"/>
      <c r="F26" s="786"/>
      <c r="G26" s="487"/>
      <c r="H26" s="487"/>
      <c r="I26" s="488"/>
      <c r="J26" s="488"/>
      <c r="K26" s="488"/>
      <c r="L26" s="488"/>
      <c r="M26" s="488"/>
      <c r="N26" s="489"/>
    </row>
    <row r="27" spans="1:14" s="46" customFormat="1" ht="30" customHeight="1" thickBot="1" x14ac:dyDescent="0.25">
      <c r="A27" s="771" t="s">
        <v>5950</v>
      </c>
      <c r="B27" s="772"/>
      <c r="C27" s="772"/>
      <c r="D27" s="772"/>
      <c r="E27" s="772"/>
      <c r="F27" s="772"/>
      <c r="G27" s="772"/>
      <c r="H27" s="772"/>
      <c r="I27" s="772"/>
      <c r="J27" s="784"/>
      <c r="K27" s="424">
        <f>SUM(K22:K26)</f>
        <v>0</v>
      </c>
      <c r="L27" s="424">
        <f>SUM(L22:L26)</f>
        <v>0</v>
      </c>
      <c r="M27" s="425"/>
      <c r="N27" s="426"/>
    </row>
    <row r="28" spans="1:14" s="46" customFormat="1" ht="30" customHeight="1" x14ac:dyDescent="0.2">
      <c r="A28" s="766">
        <v>4</v>
      </c>
      <c r="B28" s="785" t="str">
        <f>'PI. MP. Avance'!G26</f>
        <v>Implementación de acciones para el cambio cultural sector LGBTI, Valle del Cauca, Occidente. N/P</v>
      </c>
      <c r="C28" s="785" t="str">
        <f>VLOOKUP(MID(F28,1,11),MP,103,FALSE)</f>
        <v>10501 - VALLE DE COLORES</v>
      </c>
      <c r="D28" s="785" t="str">
        <f>VLOOKUP(MID(F28,1,11),MP,100,FALSE)</f>
        <v>MR1050101 - Implementar el 100% de las líneas de acción, con factores críticos, de la Política Pública departamental LGBTI (Ordenanza 339 de 2011) al 2019.</v>
      </c>
      <c r="E28" s="785" t="str">
        <f>VLOOKUP(MID(F28,1,11),MP,104,FALSE)</f>
        <v>1050102 - EDUCACIÓN PARA EL CAMBIO CULTURAL</v>
      </c>
      <c r="F28" s="785" t="str">
        <f>'PI. MP. Avance'!B26&amp;" - "&amp;'PI. MP. Avance'!C26</f>
        <v>MP105010202 - Capacitar, a cien (100) líderes o representantes del sector LGBTI, en uso adecuado de las TICs, durante el periodo de Gobierno.</v>
      </c>
      <c r="G28" s="484"/>
      <c r="H28" s="484"/>
      <c r="I28" s="483"/>
      <c r="J28" s="483"/>
      <c r="K28" s="485"/>
      <c r="L28" s="483"/>
      <c r="M28" s="483"/>
      <c r="N28" s="486"/>
    </row>
    <row r="29" spans="1:14" s="46" customFormat="1" ht="30" customHeight="1" x14ac:dyDescent="0.2">
      <c r="A29" s="766"/>
      <c r="B29" s="785"/>
      <c r="C29" s="785"/>
      <c r="D29" s="785"/>
      <c r="E29" s="785"/>
      <c r="F29" s="785"/>
      <c r="G29" s="487"/>
      <c r="H29" s="487"/>
      <c r="I29" s="488"/>
      <c r="J29" s="488"/>
      <c r="K29" s="488"/>
      <c r="L29" s="488"/>
      <c r="M29" s="488"/>
      <c r="N29" s="489"/>
    </row>
    <row r="30" spans="1:14" s="46" customFormat="1" ht="30" customHeight="1" x14ac:dyDescent="0.2">
      <c r="A30" s="766"/>
      <c r="B30" s="785"/>
      <c r="C30" s="785"/>
      <c r="D30" s="785"/>
      <c r="E30" s="785"/>
      <c r="F30" s="785"/>
      <c r="G30" s="487"/>
      <c r="H30" s="487"/>
      <c r="I30" s="488"/>
      <c r="J30" s="488"/>
      <c r="K30" s="488"/>
      <c r="L30" s="488"/>
      <c r="M30" s="488"/>
      <c r="N30" s="489"/>
    </row>
    <row r="31" spans="1:14" s="46" customFormat="1" ht="30" customHeight="1" x14ac:dyDescent="0.2">
      <c r="A31" s="766"/>
      <c r="B31" s="785"/>
      <c r="C31" s="785"/>
      <c r="D31" s="785"/>
      <c r="E31" s="785"/>
      <c r="F31" s="785"/>
      <c r="G31" s="487"/>
      <c r="H31" s="487"/>
      <c r="I31" s="488"/>
      <c r="J31" s="488"/>
      <c r="K31" s="488"/>
      <c r="L31" s="488"/>
      <c r="M31" s="488"/>
      <c r="N31" s="489"/>
    </row>
    <row r="32" spans="1:14" s="46" customFormat="1" ht="30" customHeight="1" thickBot="1" x14ac:dyDescent="0.25">
      <c r="A32" s="767"/>
      <c r="B32" s="786"/>
      <c r="C32" s="786"/>
      <c r="D32" s="786"/>
      <c r="E32" s="786"/>
      <c r="F32" s="786"/>
      <c r="G32" s="487"/>
      <c r="H32" s="487"/>
      <c r="I32" s="488"/>
      <c r="J32" s="488"/>
      <c r="K32" s="488"/>
      <c r="L32" s="488"/>
      <c r="M32" s="488"/>
      <c r="N32" s="489"/>
    </row>
    <row r="33" spans="1:14" s="46" customFormat="1" ht="30" customHeight="1" thickBot="1" x14ac:dyDescent="0.25">
      <c r="A33" s="771" t="s">
        <v>5950</v>
      </c>
      <c r="B33" s="772"/>
      <c r="C33" s="772"/>
      <c r="D33" s="772"/>
      <c r="E33" s="772"/>
      <c r="F33" s="772"/>
      <c r="G33" s="772"/>
      <c r="H33" s="772"/>
      <c r="I33" s="772"/>
      <c r="J33" s="784"/>
      <c r="K33" s="424">
        <f>SUM(K28:K32)</f>
        <v>0</v>
      </c>
      <c r="L33" s="424">
        <f>SUM(L28:L32)</f>
        <v>0</v>
      </c>
      <c r="M33" s="425"/>
      <c r="N33" s="426"/>
    </row>
    <row r="34" spans="1:14" s="46" customFormat="1" ht="41.25" customHeight="1" x14ac:dyDescent="0.2">
      <c r="A34" s="766">
        <v>5</v>
      </c>
      <c r="B34" s="785" t="str">
        <f>'PI. MP. Avance'!G31</f>
        <v>Fortalecimiento de los mecanismos y procesos de seguridad y protección al sector LGBTI del Valle del Cauca, Occidente.N/P, meta cumplida.</v>
      </c>
      <c r="C34" s="785" t="str">
        <f>VLOOKUP(MID(F34,1,11),MP,103,FALSE)</f>
        <v>10501 - VALLE DE COLORES</v>
      </c>
      <c r="D34" s="785" t="str">
        <f>VLOOKUP(MID(F34,1,11),MP,100,FALSE)</f>
        <v>MR1050101 - Implementar el 100% de las líneas de acción, con factores críticos, de la Política Pública departamental LGBTI (Ordenanza 339 de 2011) al 2019.</v>
      </c>
      <c r="E34" s="785" t="str">
        <f>VLOOKUP(MID(F34,1,11),MP,104,FALSE)</f>
        <v>1050103 - VIDA DIGNA A LA COMUNIDAD LGTBI, LIBRE DE VIOLENCIA Y DISCRIMINACION</v>
      </c>
      <c r="F34" s="785" t="str">
        <f>'PI. MP. Avance'!B31&amp;" - "&amp;'PI. MP. Avance'!C31</f>
        <v>MP105010301 -  Realizar   en los 42 entes territoriales, un programa de sensibilización y educación en el respeto y promoción de la diferencia y orientación sexual, en el período de gobierno</v>
      </c>
      <c r="G34" s="484"/>
      <c r="H34" s="484"/>
      <c r="I34" s="483"/>
      <c r="J34" s="483"/>
      <c r="K34" s="485"/>
      <c r="L34" s="483"/>
      <c r="M34" s="483"/>
      <c r="N34" s="486"/>
    </row>
    <row r="35" spans="1:14" s="46" customFormat="1" ht="41.25" customHeight="1" x14ac:dyDescent="0.2">
      <c r="A35" s="766"/>
      <c r="B35" s="785"/>
      <c r="C35" s="785"/>
      <c r="D35" s="785"/>
      <c r="E35" s="785"/>
      <c r="F35" s="785"/>
      <c r="G35" s="484"/>
      <c r="H35" s="484"/>
      <c r="I35" s="483"/>
      <c r="J35" s="483"/>
      <c r="K35" s="483"/>
      <c r="L35" s="483"/>
      <c r="M35" s="483"/>
      <c r="N35" s="493"/>
    </row>
    <row r="36" spans="1:14" s="46" customFormat="1" ht="30" customHeight="1" x14ac:dyDescent="0.2">
      <c r="A36" s="766"/>
      <c r="B36" s="785"/>
      <c r="C36" s="785"/>
      <c r="D36" s="785"/>
      <c r="E36" s="785"/>
      <c r="F36" s="785"/>
      <c r="G36" s="487"/>
      <c r="H36" s="487"/>
      <c r="I36" s="488"/>
      <c r="J36" s="488"/>
      <c r="K36" s="488"/>
      <c r="L36" s="488"/>
      <c r="M36" s="488"/>
      <c r="N36" s="489"/>
    </row>
    <row r="37" spans="1:14" s="46" customFormat="1" ht="30" customHeight="1" x14ac:dyDescent="0.2">
      <c r="A37" s="766"/>
      <c r="B37" s="785"/>
      <c r="C37" s="785"/>
      <c r="D37" s="785"/>
      <c r="E37" s="785"/>
      <c r="F37" s="785"/>
      <c r="G37" s="487"/>
      <c r="H37" s="487"/>
      <c r="I37" s="488"/>
      <c r="J37" s="488"/>
      <c r="K37" s="488"/>
      <c r="L37" s="488"/>
      <c r="M37" s="488"/>
      <c r="N37" s="489"/>
    </row>
    <row r="38" spans="1:14" s="46" customFormat="1" ht="30" customHeight="1" thickBot="1" x14ac:dyDescent="0.25">
      <c r="A38" s="767"/>
      <c r="B38" s="786"/>
      <c r="C38" s="786"/>
      <c r="D38" s="786"/>
      <c r="E38" s="786"/>
      <c r="F38" s="786"/>
      <c r="G38" s="487"/>
      <c r="H38" s="487"/>
      <c r="I38" s="488"/>
      <c r="J38" s="488"/>
      <c r="K38" s="488"/>
      <c r="L38" s="488"/>
      <c r="M38" s="488"/>
      <c r="N38" s="489"/>
    </row>
    <row r="39" spans="1:14" s="46" customFormat="1" ht="30" customHeight="1" thickBot="1" x14ac:dyDescent="0.25">
      <c r="A39" s="771" t="s">
        <v>5950</v>
      </c>
      <c r="B39" s="772"/>
      <c r="C39" s="772"/>
      <c r="D39" s="772"/>
      <c r="E39" s="772"/>
      <c r="F39" s="772"/>
      <c r="G39" s="772"/>
      <c r="H39" s="772"/>
      <c r="I39" s="772"/>
      <c r="J39" s="784"/>
      <c r="K39" s="424">
        <f>SUM(K34:K38)</f>
        <v>0</v>
      </c>
      <c r="L39" s="424">
        <f>SUM(L34:L38)</f>
        <v>0</v>
      </c>
      <c r="M39" s="425"/>
      <c r="N39" s="426"/>
    </row>
    <row r="40" spans="1:14" s="46" customFormat="1" ht="62.25" customHeight="1" x14ac:dyDescent="0.2">
      <c r="A40" s="766">
        <v>6</v>
      </c>
      <c r="B40" s="785" t="str">
        <f>'PI. MP. Avance'!G36</f>
        <v>Fortalecimiento de los mecanismos y procesos de seguridad y protección al sector LGBTI del Valle del Cauca, Occidente. N/P, meta cumplida.</v>
      </c>
      <c r="C40" s="785" t="str">
        <f>VLOOKUP(MID(F40,1,11),MP,103,FALSE)</f>
        <v>10501 - VALLE DE COLORES</v>
      </c>
      <c r="D40" s="785" t="str">
        <f>VLOOKUP(MID(F40,1,11),MP,100,FALSE)</f>
        <v>MR1050101 - Implementar el 100% de las líneas de acción, con factores críticos, de la Política Pública departamental LGBTI (Ordenanza 339 de 2011) al 2019.</v>
      </c>
      <c r="E40" s="785" t="str">
        <f>VLOOKUP(MID(F40,1,11),MP,104,FALSE)</f>
        <v>1050103 - VIDA DIGNA A LA COMUNIDAD LGTBI, LIBRE DE VIOLENCIA Y DISCRIMINACION</v>
      </c>
      <c r="F40" s="785" t="str">
        <f>'PI. MP. Avance'!B36&amp;" - "&amp;'PI. MP. Avance'!C36</f>
        <v>MP105010302 - Implementar un (1) ACUERDO de seguridad y protección a la comunidad  LGBTI, con acompañamiento de  las autoridades civiles y policiales, durante el periodo de gobierno.</v>
      </c>
      <c r="G40" s="484"/>
      <c r="H40" s="484"/>
      <c r="I40" s="483"/>
      <c r="J40" s="483"/>
      <c r="K40" s="495"/>
      <c r="L40" s="483"/>
      <c r="M40" s="483"/>
      <c r="N40" s="486"/>
    </row>
    <row r="41" spans="1:14" s="46" customFormat="1" ht="30" customHeight="1" x14ac:dyDescent="0.2">
      <c r="A41" s="766"/>
      <c r="B41" s="785"/>
      <c r="C41" s="785"/>
      <c r="D41" s="785"/>
      <c r="E41" s="785"/>
      <c r="F41" s="785"/>
      <c r="G41" s="487"/>
      <c r="H41" s="487"/>
      <c r="I41" s="488"/>
      <c r="J41" s="488"/>
      <c r="K41" s="488"/>
      <c r="L41" s="488"/>
      <c r="M41" s="488"/>
      <c r="N41" s="489"/>
    </row>
    <row r="42" spans="1:14" s="46" customFormat="1" ht="30" customHeight="1" x14ac:dyDescent="0.2">
      <c r="A42" s="766"/>
      <c r="B42" s="785"/>
      <c r="C42" s="785"/>
      <c r="D42" s="785"/>
      <c r="E42" s="785"/>
      <c r="F42" s="785"/>
      <c r="G42" s="487"/>
      <c r="H42" s="487"/>
      <c r="I42" s="488"/>
      <c r="J42" s="488"/>
      <c r="K42" s="488"/>
      <c r="L42" s="488"/>
      <c r="M42" s="488"/>
      <c r="N42" s="489"/>
    </row>
    <row r="43" spans="1:14" s="46" customFormat="1" ht="30" customHeight="1" x14ac:dyDescent="0.2">
      <c r="A43" s="766"/>
      <c r="B43" s="785"/>
      <c r="C43" s="785"/>
      <c r="D43" s="785"/>
      <c r="E43" s="785"/>
      <c r="F43" s="785"/>
      <c r="G43" s="487"/>
      <c r="H43" s="487"/>
      <c r="I43" s="488"/>
      <c r="J43" s="488"/>
      <c r="K43" s="488"/>
      <c r="L43" s="488"/>
      <c r="M43" s="488"/>
      <c r="N43" s="489"/>
    </row>
    <row r="44" spans="1:14" s="46" customFormat="1" ht="30" customHeight="1" thickBot="1" x14ac:dyDescent="0.25">
      <c r="A44" s="767"/>
      <c r="B44" s="786"/>
      <c r="C44" s="786"/>
      <c r="D44" s="786"/>
      <c r="E44" s="786"/>
      <c r="F44" s="786"/>
      <c r="G44" s="487"/>
      <c r="H44" s="487"/>
      <c r="I44" s="488"/>
      <c r="J44" s="488"/>
      <c r="K44" s="488"/>
      <c r="L44" s="488"/>
      <c r="M44" s="488"/>
      <c r="N44" s="489"/>
    </row>
    <row r="45" spans="1:14" s="46" customFormat="1" ht="30" customHeight="1" thickBot="1" x14ac:dyDescent="0.25">
      <c r="A45" s="771" t="s">
        <v>5950</v>
      </c>
      <c r="B45" s="772"/>
      <c r="C45" s="772"/>
      <c r="D45" s="772"/>
      <c r="E45" s="772"/>
      <c r="F45" s="772"/>
      <c r="G45" s="772"/>
      <c r="H45" s="772"/>
      <c r="I45" s="772"/>
      <c r="J45" s="784"/>
      <c r="K45" s="424">
        <f>SUM(K40:K44)</f>
        <v>0</v>
      </c>
      <c r="L45" s="424">
        <f>SUM(L40:L44)</f>
        <v>0</v>
      </c>
      <c r="M45" s="425"/>
      <c r="N45" s="426"/>
    </row>
    <row r="46" spans="1:14" s="46" customFormat="1" ht="57.95" customHeight="1" x14ac:dyDescent="0.2">
      <c r="A46" s="766">
        <v>7</v>
      </c>
      <c r="B46" s="785" t="str">
        <f>'PI. MP. Avance'!G41</f>
        <v xml:space="preserve">Apoyo a la promoción de espacios de inclusión social para las mujeres , Valle del Cauca, occidente. </v>
      </c>
      <c r="C46" s="785" t="str">
        <f>VLOOKUP(MID(F46,1,11),MP,103,FALSE)</f>
        <v>10502 - MUJER COMO MOTOR DEL DESARROLLO</v>
      </c>
      <c r="D46" s="785" t="str">
        <f>VLOOKUP(MID(F46,1,11),MP,100,FALSE)</f>
        <v>MR1050201 - Implementar el 100% de las líneas de acción, con factores críticos, de la Política pública de Equidad de Género para las Mujeres Vallecaucanas (ordenanza 317 del 2010), al 2019.</v>
      </c>
      <c r="E46" s="785" t="str">
        <f>VLOOKUP(MID(F46,1,11),MP,104,FALSE)</f>
        <v>1050201 - MUJERES LIBRES DE VIOLENCIA</v>
      </c>
      <c r="F46" s="785" t="str">
        <f>'PI. MP. Avance'!B41&amp;" - "&amp;'PI. MP. Avance'!C41</f>
        <v>MP105020101 - Acompañar a dos  Municipios en la Construcción y puesta en marcha de Dos (2) Hogares de Acogida para Mujeres víctimas de violencia, en el cuatrienio</v>
      </c>
      <c r="G46" s="484"/>
      <c r="H46" s="484"/>
      <c r="I46" s="483"/>
      <c r="J46" s="483"/>
      <c r="K46" s="495"/>
      <c r="L46" s="483"/>
      <c r="M46" s="483"/>
      <c r="N46" s="486"/>
    </row>
    <row r="47" spans="1:14" s="46" customFormat="1" ht="57.95" customHeight="1" x14ac:dyDescent="0.2">
      <c r="A47" s="766"/>
      <c r="B47" s="785"/>
      <c r="C47" s="785"/>
      <c r="D47" s="785"/>
      <c r="E47" s="785"/>
      <c r="F47" s="785"/>
      <c r="G47" s="484"/>
      <c r="H47" s="487"/>
      <c r="I47" s="483"/>
      <c r="J47" s="483"/>
      <c r="K47" s="496"/>
      <c r="L47" s="483"/>
      <c r="M47" s="483"/>
      <c r="N47" s="486"/>
    </row>
    <row r="48" spans="1:14" s="30" customFormat="1" ht="30" customHeight="1" x14ac:dyDescent="0.2">
      <c r="A48" s="766"/>
      <c r="B48" s="785"/>
      <c r="C48" s="785"/>
      <c r="D48" s="785"/>
      <c r="E48" s="785"/>
      <c r="F48" s="785"/>
      <c r="G48" s="487"/>
      <c r="H48" s="487"/>
      <c r="I48" s="488"/>
      <c r="J48" s="488"/>
      <c r="K48" s="488"/>
      <c r="L48" s="488"/>
      <c r="M48" s="488"/>
      <c r="N48" s="489"/>
    </row>
    <row r="49" spans="1:14" s="30" customFormat="1" ht="30" customHeight="1" x14ac:dyDescent="0.2">
      <c r="A49" s="766"/>
      <c r="B49" s="785"/>
      <c r="C49" s="785"/>
      <c r="D49" s="785"/>
      <c r="E49" s="785"/>
      <c r="F49" s="785"/>
      <c r="G49" s="487"/>
      <c r="H49" s="487"/>
      <c r="I49" s="488"/>
      <c r="J49" s="488"/>
      <c r="K49" s="488"/>
      <c r="L49" s="488"/>
      <c r="M49" s="488"/>
      <c r="N49" s="489"/>
    </row>
    <row r="50" spans="1:14" s="30" customFormat="1" ht="30" customHeight="1" thickBot="1" x14ac:dyDescent="0.25">
      <c r="A50" s="767"/>
      <c r="B50" s="786"/>
      <c r="C50" s="786"/>
      <c r="D50" s="786"/>
      <c r="E50" s="786"/>
      <c r="F50" s="786"/>
      <c r="G50" s="487"/>
      <c r="H50" s="487"/>
      <c r="I50" s="488"/>
      <c r="J50" s="488"/>
      <c r="K50" s="488"/>
      <c r="L50" s="488"/>
      <c r="M50" s="488"/>
      <c r="N50" s="489"/>
    </row>
    <row r="51" spans="1:14" s="46" customFormat="1" ht="30" customHeight="1" thickBot="1" x14ac:dyDescent="0.25">
      <c r="A51" s="771" t="s">
        <v>5950</v>
      </c>
      <c r="B51" s="772"/>
      <c r="C51" s="772"/>
      <c r="D51" s="772"/>
      <c r="E51" s="772"/>
      <c r="F51" s="772"/>
      <c r="G51" s="772"/>
      <c r="H51" s="772"/>
      <c r="I51" s="772"/>
      <c r="J51" s="784"/>
      <c r="K51" s="424">
        <f>SUM(K46:K50)</f>
        <v>0</v>
      </c>
      <c r="L51" s="424">
        <f>SUM(L46:L50)</f>
        <v>0</v>
      </c>
      <c r="M51" s="425"/>
      <c r="N51" s="426"/>
    </row>
    <row r="52" spans="1:14" s="30" customFormat="1" ht="58.7" customHeight="1" x14ac:dyDescent="0.2">
      <c r="A52" s="766">
        <v>8</v>
      </c>
      <c r="B52" s="785" t="str">
        <f>'PI. MP. Avance'!G46</f>
        <v>Apoyo a la promoción de espacios de inclusión social para las mujeres , Valle del Cauca, occidente. (Actividades de mantenimiento y sostenibilidad de la herramienta)</v>
      </c>
      <c r="C52" s="785" t="str">
        <f>VLOOKUP(MID(F52,1,11),MP,103,FALSE)</f>
        <v>10502 - MUJER COMO MOTOR DEL DESARROLLO</v>
      </c>
      <c r="D52" s="785" t="str">
        <f>VLOOKUP(MID(F52,1,11),MP,100,FALSE)</f>
        <v>MR1050201 - Implementar el 100% de las líneas de acción, con factores críticos, de la Política pública de Equidad de Género para las Mujeres Vallecaucanas (ordenanza 317 del 2010), al 2019.</v>
      </c>
      <c r="E52" s="785" t="str">
        <f>VLOOKUP(MID(F52,1,11),MP,104,FALSE)</f>
        <v>1050201 - MUJERES LIBRES DE VIOLENCIA</v>
      </c>
      <c r="F52" s="785" t="str">
        <f>'PI. MP. Avance'!B46&amp;" - "&amp;'PI. MP. Avance'!C46</f>
        <v>MP105020102 - Implementar una (1) herramienta tecnológica, que permita fortalecer las instancias de erradicación de violencia contra la mujer y la población LGTBI, en el cuatrienio.</v>
      </c>
      <c r="G52" s="484"/>
      <c r="H52" s="484"/>
      <c r="I52" s="483"/>
      <c r="J52" s="483"/>
      <c r="K52" s="495"/>
      <c r="L52" s="483"/>
      <c r="M52" s="483"/>
      <c r="N52" s="486"/>
    </row>
    <row r="53" spans="1:14" s="30" customFormat="1" ht="14.25" x14ac:dyDescent="0.2">
      <c r="A53" s="766"/>
      <c r="B53" s="785"/>
      <c r="C53" s="785"/>
      <c r="D53" s="785"/>
      <c r="E53" s="785"/>
      <c r="F53" s="785"/>
      <c r="G53" s="487"/>
      <c r="H53" s="487"/>
      <c r="I53" s="483"/>
      <c r="J53" s="488"/>
      <c r="K53" s="496"/>
      <c r="L53" s="488"/>
      <c r="M53" s="497"/>
      <c r="N53" s="486"/>
    </row>
    <row r="54" spans="1:14" s="30" customFormat="1" ht="30" customHeight="1" x14ac:dyDescent="0.2">
      <c r="A54" s="766"/>
      <c r="B54" s="785"/>
      <c r="C54" s="785"/>
      <c r="D54" s="785"/>
      <c r="E54" s="785"/>
      <c r="F54" s="785"/>
      <c r="G54" s="487"/>
      <c r="H54" s="487"/>
      <c r="I54" s="488"/>
      <c r="J54" s="488"/>
      <c r="K54" s="488"/>
      <c r="L54" s="488"/>
      <c r="M54" s="488"/>
      <c r="N54" s="489"/>
    </row>
    <row r="55" spans="1:14" s="30" customFormat="1" ht="30" customHeight="1" x14ac:dyDescent="0.2">
      <c r="A55" s="766"/>
      <c r="B55" s="785"/>
      <c r="C55" s="785"/>
      <c r="D55" s="785"/>
      <c r="E55" s="785"/>
      <c r="F55" s="785"/>
      <c r="G55" s="487"/>
      <c r="H55" s="487"/>
      <c r="I55" s="488"/>
      <c r="J55" s="488"/>
      <c r="K55" s="488"/>
      <c r="L55" s="488"/>
      <c r="M55" s="488"/>
      <c r="N55" s="489"/>
    </row>
    <row r="56" spans="1:14" s="30" customFormat="1" ht="30" customHeight="1" thickBot="1" x14ac:dyDescent="0.25">
      <c r="A56" s="767"/>
      <c r="B56" s="786"/>
      <c r="C56" s="786"/>
      <c r="D56" s="786"/>
      <c r="E56" s="786"/>
      <c r="F56" s="786"/>
      <c r="G56" s="487"/>
      <c r="H56" s="487"/>
      <c r="I56" s="488"/>
      <c r="J56" s="488"/>
      <c r="K56" s="488"/>
      <c r="L56" s="488"/>
      <c r="M56" s="488"/>
      <c r="N56" s="489"/>
    </row>
    <row r="57" spans="1:14" s="46" customFormat="1" ht="30" customHeight="1" thickBot="1" x14ac:dyDescent="0.25">
      <c r="A57" s="771" t="s">
        <v>5950</v>
      </c>
      <c r="B57" s="772"/>
      <c r="C57" s="772"/>
      <c r="D57" s="772"/>
      <c r="E57" s="772"/>
      <c r="F57" s="772"/>
      <c r="G57" s="772"/>
      <c r="H57" s="772"/>
      <c r="I57" s="772"/>
      <c r="J57" s="784"/>
      <c r="K57" s="424">
        <f>SUM(K52:K56)</f>
        <v>0</v>
      </c>
      <c r="L57" s="424">
        <f>SUM(L52:L56)</f>
        <v>0</v>
      </c>
      <c r="M57" s="425"/>
      <c r="N57" s="426"/>
    </row>
    <row r="58" spans="1:14" s="30" customFormat="1" ht="54.95" customHeight="1" x14ac:dyDescent="0.2">
      <c r="A58" s="766">
        <v>9</v>
      </c>
      <c r="B58" s="785" t="str">
        <f>'PI. MP. Avance'!G51</f>
        <v>Apoyo a la promoción de espacios de inclusión social para las mujeres , Valle del Cauca, occidente. N/P, Meta cumplida</v>
      </c>
      <c r="C58" s="785" t="str">
        <f>VLOOKUP(MID(F58,1,11),MP,103,FALSE)</f>
        <v>10502 - MUJER COMO MOTOR DEL DESARROLLO</v>
      </c>
      <c r="D58" s="785" t="str">
        <f>VLOOKUP(MID(F58,1,11),MP,100,FALSE)</f>
        <v>MR1050201 - Implementar el 100% de las líneas de acción, con factores críticos, de la Política pública de Equidad de Género para las Mujeres Vallecaucanas (ordenanza 317 del 2010), al 2019.</v>
      </c>
      <c r="E58" s="785" t="str">
        <f>VLOOKUP(MID(F58,1,11),MP,104,FALSE)</f>
        <v>1050201 - MUJERES LIBRES DE VIOLENCIA</v>
      </c>
      <c r="F58" s="785" t="str">
        <f>'PI. MP. Avance'!B51&amp;" - "&amp;'PI. MP. Avance'!C51</f>
        <v>MP105020103 - Fortalecer en los 42 municipios, las Comisarías de Familia y Casa de Justicia del Departamento, en las rutas de atención a mujeres víctimas de violencia, en el período de gobierno.</v>
      </c>
      <c r="G58" s="484"/>
      <c r="H58" s="494"/>
      <c r="I58" s="483"/>
      <c r="J58" s="483"/>
      <c r="K58" s="483"/>
      <c r="L58" s="483"/>
      <c r="M58" s="483"/>
      <c r="N58" s="493"/>
    </row>
    <row r="59" spans="1:14" s="30" customFormat="1" ht="30" customHeight="1" x14ac:dyDescent="0.2">
      <c r="A59" s="766"/>
      <c r="B59" s="785"/>
      <c r="C59" s="785"/>
      <c r="D59" s="785"/>
      <c r="E59" s="785"/>
      <c r="F59" s="785"/>
      <c r="G59" s="487"/>
      <c r="H59" s="498"/>
      <c r="I59" s="488"/>
      <c r="J59" s="488"/>
      <c r="K59" s="488"/>
      <c r="L59" s="488"/>
      <c r="M59" s="488"/>
      <c r="N59" s="489"/>
    </row>
    <row r="60" spans="1:14" s="30" customFormat="1" ht="30" customHeight="1" x14ac:dyDescent="0.2">
      <c r="A60" s="766"/>
      <c r="B60" s="785"/>
      <c r="C60" s="785"/>
      <c r="D60" s="785"/>
      <c r="E60" s="785"/>
      <c r="F60" s="785"/>
      <c r="G60" s="487"/>
      <c r="H60" s="487"/>
      <c r="I60" s="488"/>
      <c r="J60" s="488"/>
      <c r="K60" s="488"/>
      <c r="L60" s="488"/>
      <c r="M60" s="488"/>
      <c r="N60" s="489"/>
    </row>
    <row r="61" spans="1:14" s="30" customFormat="1" ht="30" customHeight="1" x14ac:dyDescent="0.2">
      <c r="A61" s="766"/>
      <c r="B61" s="785"/>
      <c r="C61" s="785"/>
      <c r="D61" s="785"/>
      <c r="E61" s="785"/>
      <c r="F61" s="785"/>
      <c r="G61" s="487"/>
      <c r="H61" s="487"/>
      <c r="I61" s="488"/>
      <c r="J61" s="488"/>
      <c r="K61" s="488"/>
      <c r="L61" s="488"/>
      <c r="M61" s="488"/>
      <c r="N61" s="489"/>
    </row>
    <row r="62" spans="1:14" s="30" customFormat="1" ht="30" customHeight="1" thickBot="1" x14ac:dyDescent="0.25">
      <c r="A62" s="767"/>
      <c r="B62" s="786"/>
      <c r="C62" s="786"/>
      <c r="D62" s="786"/>
      <c r="E62" s="786"/>
      <c r="F62" s="786"/>
      <c r="G62" s="487"/>
      <c r="H62" s="487"/>
      <c r="I62" s="488"/>
      <c r="J62" s="488"/>
      <c r="K62" s="488"/>
      <c r="L62" s="488"/>
      <c r="M62" s="488"/>
      <c r="N62" s="489"/>
    </row>
    <row r="63" spans="1:14" s="46" customFormat="1" ht="30" customHeight="1" thickBot="1" x14ac:dyDescent="0.25">
      <c r="A63" s="771" t="s">
        <v>5950</v>
      </c>
      <c r="B63" s="772"/>
      <c r="C63" s="772"/>
      <c r="D63" s="772"/>
      <c r="E63" s="772"/>
      <c r="F63" s="772"/>
      <c r="G63" s="772"/>
      <c r="H63" s="772"/>
      <c r="I63" s="772"/>
      <c r="J63" s="784"/>
      <c r="K63" s="424">
        <f>SUM(K58:K62)</f>
        <v>0</v>
      </c>
      <c r="L63" s="424">
        <f>SUM(L58:L62)</f>
        <v>0</v>
      </c>
      <c r="M63" s="425"/>
      <c r="N63" s="426"/>
    </row>
    <row r="64" spans="1:14" s="30" customFormat="1" ht="57.75" customHeight="1" x14ac:dyDescent="0.2">
      <c r="A64" s="766">
        <v>10</v>
      </c>
      <c r="B64" s="785" t="str">
        <f>'PI. MP. Avance'!G56</f>
        <v>Apoyo a la promoción de espacios de inclusión social para las mujeres , Valle del Cauca, occidente. (Actividades de mantenimiento y sostenibilidad del acuerdo)</v>
      </c>
      <c r="C64" s="785" t="str">
        <f>VLOOKUP(MID(F64,1,11),MP,103,FALSE)</f>
        <v>10502 - MUJER COMO MOTOR DEL DESARROLLO</v>
      </c>
      <c r="D64" s="785" t="str">
        <f>VLOOKUP(MID(F64,1,11),MP,100,FALSE)</f>
        <v>MR1050201 - Implementar el 100% de las líneas de acción, con factores críticos, de la Política pública de Equidad de Género para las Mujeres Vallecaucanas (ordenanza 317 del 2010), al 2019.</v>
      </c>
      <c r="E64" s="785" t="str">
        <f>VLOOKUP(MID(F64,1,11),MP,104,FALSE)</f>
        <v>1050201 - MUJERES LIBRES DE VIOLENCIA</v>
      </c>
      <c r="F64" s="785" t="str">
        <f>'PI. MP. Avance'!B56&amp;" - "&amp;'PI. MP. Avance'!C56</f>
        <v>MP105020104 - Implementar un (1) acuerdo con empresarios del sector privado del Departamentopara aplicar el incentivo por vinculación laboral de mujeres víctimas de violencia (Ley 1257 de 2008), en el cuatrienio</v>
      </c>
      <c r="G64" s="484"/>
      <c r="H64" s="484"/>
      <c r="I64" s="483"/>
      <c r="J64" s="483"/>
      <c r="K64" s="495"/>
      <c r="L64" s="483"/>
      <c r="M64" s="483"/>
      <c r="N64" s="486"/>
    </row>
    <row r="65" spans="1:14" s="30" customFormat="1" ht="30" customHeight="1" x14ac:dyDescent="0.2">
      <c r="A65" s="766"/>
      <c r="B65" s="785"/>
      <c r="C65" s="785"/>
      <c r="D65" s="785"/>
      <c r="E65" s="785"/>
      <c r="F65" s="785"/>
      <c r="G65" s="487"/>
      <c r="H65" s="487"/>
      <c r="I65" s="488"/>
      <c r="J65" s="488"/>
      <c r="K65" s="488"/>
      <c r="L65" s="488"/>
      <c r="M65" s="488"/>
      <c r="N65" s="489"/>
    </row>
    <row r="66" spans="1:14" s="30" customFormat="1" ht="30" customHeight="1" x14ac:dyDescent="0.2">
      <c r="A66" s="766"/>
      <c r="B66" s="785"/>
      <c r="C66" s="785"/>
      <c r="D66" s="785"/>
      <c r="E66" s="785"/>
      <c r="F66" s="785"/>
      <c r="G66" s="487"/>
      <c r="H66" s="487"/>
      <c r="I66" s="488"/>
      <c r="J66" s="488"/>
      <c r="K66" s="488"/>
      <c r="L66" s="488"/>
      <c r="M66" s="488"/>
      <c r="N66" s="489"/>
    </row>
    <row r="67" spans="1:14" s="30" customFormat="1" ht="30" customHeight="1" x14ac:dyDescent="0.2">
      <c r="A67" s="766"/>
      <c r="B67" s="785"/>
      <c r="C67" s="785"/>
      <c r="D67" s="785"/>
      <c r="E67" s="785"/>
      <c r="F67" s="785"/>
      <c r="G67" s="487"/>
      <c r="H67" s="487"/>
      <c r="I67" s="488"/>
      <c r="J67" s="488"/>
      <c r="K67" s="488"/>
      <c r="L67" s="488"/>
      <c r="M67" s="488"/>
      <c r="N67" s="489"/>
    </row>
    <row r="68" spans="1:14" s="30" customFormat="1" ht="30" customHeight="1" thickBot="1" x14ac:dyDescent="0.25">
      <c r="A68" s="767"/>
      <c r="B68" s="786"/>
      <c r="C68" s="786"/>
      <c r="D68" s="786"/>
      <c r="E68" s="786"/>
      <c r="F68" s="786"/>
      <c r="G68" s="487"/>
      <c r="H68" s="487"/>
      <c r="I68" s="488"/>
      <c r="J68" s="488"/>
      <c r="K68" s="488"/>
      <c r="L68" s="488"/>
      <c r="M68" s="488"/>
      <c r="N68" s="489"/>
    </row>
    <row r="69" spans="1:14" s="46" customFormat="1" ht="30" customHeight="1" thickBot="1" x14ac:dyDescent="0.25">
      <c r="A69" s="771" t="s">
        <v>5950</v>
      </c>
      <c r="B69" s="772"/>
      <c r="C69" s="772"/>
      <c r="D69" s="772"/>
      <c r="E69" s="772"/>
      <c r="F69" s="772"/>
      <c r="G69" s="772"/>
      <c r="H69" s="772"/>
      <c r="I69" s="772"/>
      <c r="J69" s="784"/>
      <c r="K69" s="424">
        <f>SUM(K64:K68)</f>
        <v>0</v>
      </c>
      <c r="L69" s="424">
        <f>SUM(L64:L68)</f>
        <v>0</v>
      </c>
      <c r="M69" s="425"/>
      <c r="N69" s="426"/>
    </row>
    <row r="70" spans="1:14" s="30" customFormat="1" ht="45" customHeight="1" x14ac:dyDescent="0.2">
      <c r="A70" s="766">
        <v>11</v>
      </c>
      <c r="B70" s="785" t="str">
        <f>'PI. MP. Avance'!G61</f>
        <v>Apoyo al empoderamiento económico de la mujer rural del Valle del Cauca, Valle del Cauca, occidente.</v>
      </c>
      <c r="C70" s="785" t="str">
        <f>VLOOKUP(MID(F70,1,11),MP,103,FALSE)</f>
        <v>10502 - MUJER COMO MOTOR DEL DESARROLLO</v>
      </c>
      <c r="D70" s="785" t="str">
        <f>VLOOKUP(MID(F70,1,11),MP,100,FALSE)</f>
        <v>MR1050201 - Implementar el 100% de las líneas de acción, con factores críticos, de la Política pública de Equidad de Género para las Mujeres Vallecaucanas (ordenanza 317 del 2010), al 2019.</v>
      </c>
      <c r="E70" s="785" t="str">
        <f>VLOOKUP(MID(F70,1,11),MP,104,FALSE)</f>
        <v>1050202 - EMPODERAMIENTO DE LA MUJER RURAL</v>
      </c>
      <c r="F70" s="785" t="str">
        <f>'PI. MP. Avance'!B61&amp;" - "&amp;'PI. MP. Avance'!C61</f>
        <v>MP105020201 - Empoderar con inclusión ecomómica  a 210 mujeres rurales de los 42 municipios,  con enfoques: diferencial, de género,  étnico y territorial , durante el periodo de gobierno</v>
      </c>
      <c r="G70" s="484"/>
      <c r="H70" s="484"/>
      <c r="I70" s="483"/>
      <c r="J70" s="483"/>
      <c r="K70" s="495"/>
      <c r="L70" s="483"/>
      <c r="M70" s="483"/>
      <c r="N70" s="486"/>
    </row>
    <row r="71" spans="1:14" s="30" customFormat="1" ht="30" customHeight="1" x14ac:dyDescent="0.2">
      <c r="A71" s="766"/>
      <c r="B71" s="785"/>
      <c r="C71" s="785"/>
      <c r="D71" s="785"/>
      <c r="E71" s="785"/>
      <c r="F71" s="785"/>
      <c r="G71" s="487"/>
      <c r="H71" s="487"/>
      <c r="I71" s="488"/>
      <c r="J71" s="488"/>
      <c r="K71" s="488"/>
      <c r="L71" s="488"/>
      <c r="M71" s="488"/>
      <c r="N71" s="489"/>
    </row>
    <row r="72" spans="1:14" s="30" customFormat="1" ht="30" customHeight="1" x14ac:dyDescent="0.2">
      <c r="A72" s="766"/>
      <c r="B72" s="785"/>
      <c r="C72" s="785"/>
      <c r="D72" s="785"/>
      <c r="E72" s="785"/>
      <c r="F72" s="785"/>
      <c r="G72" s="487"/>
      <c r="H72" s="487"/>
      <c r="I72" s="488"/>
      <c r="J72" s="488"/>
      <c r="K72" s="488"/>
      <c r="L72" s="488"/>
      <c r="M72" s="488"/>
      <c r="N72" s="489"/>
    </row>
    <row r="73" spans="1:14" s="30" customFormat="1" ht="30" customHeight="1" x14ac:dyDescent="0.2">
      <c r="A73" s="766"/>
      <c r="B73" s="785"/>
      <c r="C73" s="785"/>
      <c r="D73" s="785"/>
      <c r="E73" s="785"/>
      <c r="F73" s="785"/>
      <c r="G73" s="487"/>
      <c r="H73" s="487"/>
      <c r="I73" s="488"/>
      <c r="J73" s="488"/>
      <c r="K73" s="488"/>
      <c r="L73" s="488"/>
      <c r="M73" s="488"/>
      <c r="N73" s="489"/>
    </row>
    <row r="74" spans="1:14" s="30" customFormat="1" ht="30" customHeight="1" thickBot="1" x14ac:dyDescent="0.25">
      <c r="A74" s="767"/>
      <c r="B74" s="786"/>
      <c r="C74" s="786"/>
      <c r="D74" s="786"/>
      <c r="E74" s="786"/>
      <c r="F74" s="786"/>
      <c r="G74" s="487"/>
      <c r="H74" s="487"/>
      <c r="I74" s="488"/>
      <c r="J74" s="488"/>
      <c r="K74" s="488"/>
      <c r="L74" s="488"/>
      <c r="M74" s="488"/>
      <c r="N74" s="489"/>
    </row>
    <row r="75" spans="1:14" s="46" customFormat="1" ht="30" customHeight="1" thickBot="1" x14ac:dyDescent="0.25">
      <c r="A75" s="771" t="s">
        <v>5950</v>
      </c>
      <c r="B75" s="772"/>
      <c r="C75" s="772"/>
      <c r="D75" s="772"/>
      <c r="E75" s="772"/>
      <c r="F75" s="772"/>
      <c r="G75" s="772"/>
      <c r="H75" s="772"/>
      <c r="I75" s="772"/>
      <c r="J75" s="784"/>
      <c r="K75" s="424">
        <f>SUM(K70:K74)</f>
        <v>0</v>
      </c>
      <c r="L75" s="424">
        <f>SUM(L70:L74)</f>
        <v>0</v>
      </c>
      <c r="M75" s="425"/>
      <c r="N75" s="426"/>
    </row>
    <row r="76" spans="1:14" s="30" customFormat="1" ht="90" customHeight="1" x14ac:dyDescent="0.2">
      <c r="A76" s="766">
        <v>12</v>
      </c>
      <c r="B76" s="785" t="str">
        <f>'PI. MP. Avance'!G66</f>
        <v>Apoyo al empoderamiento económico de la mujer rural del Valle del Cauca, Valle del Cauca, occidente.</v>
      </c>
      <c r="C76" s="785" t="str">
        <f>VLOOKUP(MID(F76,1,11),MP,103,FALSE)</f>
        <v>10502 - MUJER COMO MOTOR DEL DESARROLLO</v>
      </c>
      <c r="D76" s="785" t="str">
        <f>VLOOKUP(MID(F76,1,11),MP,100,FALSE)</f>
        <v>MR1050201 - Implementar el 100% de las líneas de acción, con factores críticos, de la Política pública de Equidad de Género para las Mujeres Vallecaucanas (ordenanza 317 del 2010), al 2019.</v>
      </c>
      <c r="E76" s="785" t="str">
        <f>VLOOKUP(MID(F76,1,11),MP,104,FALSE)</f>
        <v>1050202 - EMPODERAMIENTO DE LA MUJER RURAL</v>
      </c>
      <c r="F76" s="785" t="str">
        <f>'PI. MP. Avance'!B66&amp;" - "&amp;'PI. MP. Avance'!C66</f>
        <v>MP105020202 - Desarrollar un programa de formación  en derechos a las mujeres rurales de todo el departamento, con enfoques: diferencial, de género, étnico y territorial , durante el cuatrienio.</v>
      </c>
      <c r="G76" s="484"/>
      <c r="H76" s="484"/>
      <c r="I76" s="483"/>
      <c r="J76" s="483"/>
      <c r="K76" s="495"/>
      <c r="L76" s="483"/>
      <c r="M76" s="483"/>
      <c r="N76" s="486"/>
    </row>
    <row r="77" spans="1:14" s="30" customFormat="1" ht="14.25" x14ac:dyDescent="0.2">
      <c r="A77" s="766"/>
      <c r="B77" s="785"/>
      <c r="C77" s="785"/>
      <c r="D77" s="785"/>
      <c r="E77" s="785"/>
      <c r="F77" s="785"/>
      <c r="G77" s="487"/>
      <c r="H77" s="487"/>
      <c r="I77" s="483"/>
      <c r="J77" s="488"/>
      <c r="K77" s="496"/>
      <c r="L77" s="488"/>
      <c r="M77" s="497"/>
      <c r="N77" s="486"/>
    </row>
    <row r="78" spans="1:14" s="30" customFormat="1" ht="30" customHeight="1" x14ac:dyDescent="0.2">
      <c r="A78" s="766"/>
      <c r="B78" s="785"/>
      <c r="C78" s="785"/>
      <c r="D78" s="785"/>
      <c r="E78" s="785"/>
      <c r="F78" s="785"/>
      <c r="G78" s="487"/>
      <c r="H78" s="487"/>
      <c r="I78" s="488"/>
      <c r="J78" s="488"/>
      <c r="K78" s="488"/>
      <c r="L78" s="488"/>
      <c r="M78" s="488"/>
      <c r="N78" s="489"/>
    </row>
    <row r="79" spans="1:14" s="30" customFormat="1" ht="30" customHeight="1" x14ac:dyDescent="0.2">
      <c r="A79" s="766"/>
      <c r="B79" s="785"/>
      <c r="C79" s="785"/>
      <c r="D79" s="785"/>
      <c r="E79" s="785"/>
      <c r="F79" s="785"/>
      <c r="G79" s="487"/>
      <c r="H79" s="487"/>
      <c r="I79" s="488"/>
      <c r="J79" s="488"/>
      <c r="K79" s="488"/>
      <c r="L79" s="488"/>
      <c r="M79" s="488"/>
      <c r="N79" s="489"/>
    </row>
    <row r="80" spans="1:14" s="30" customFormat="1" ht="30" customHeight="1" thickBot="1" x14ac:dyDescent="0.25">
      <c r="A80" s="767"/>
      <c r="B80" s="786"/>
      <c r="C80" s="786"/>
      <c r="D80" s="786"/>
      <c r="E80" s="786"/>
      <c r="F80" s="786"/>
      <c r="G80" s="487"/>
      <c r="H80" s="487"/>
      <c r="I80" s="488"/>
      <c r="J80" s="488"/>
      <c r="K80" s="488"/>
      <c r="L80" s="488"/>
      <c r="M80" s="488"/>
      <c r="N80" s="489"/>
    </row>
    <row r="81" spans="1:14" s="46" customFormat="1" ht="30" customHeight="1" thickBot="1" x14ac:dyDescent="0.25">
      <c r="A81" s="771" t="s">
        <v>5950</v>
      </c>
      <c r="B81" s="772"/>
      <c r="C81" s="772"/>
      <c r="D81" s="772"/>
      <c r="E81" s="772"/>
      <c r="F81" s="772"/>
      <c r="G81" s="772"/>
      <c r="H81" s="772"/>
      <c r="I81" s="772"/>
      <c r="J81" s="784"/>
      <c r="K81" s="424">
        <f>SUM(K76:K80)</f>
        <v>0</v>
      </c>
      <c r="L81" s="424">
        <f>SUM(L76:L80)</f>
        <v>0</v>
      </c>
      <c r="M81" s="425"/>
      <c r="N81" s="426"/>
    </row>
    <row r="82" spans="1:14" s="30" customFormat="1" ht="48" customHeight="1" x14ac:dyDescent="0.2">
      <c r="A82" s="766">
        <v>13</v>
      </c>
      <c r="B82" s="785" t="str">
        <f>'PI. MP. Avance'!G71</f>
        <v xml:space="preserve">Divulgación de los derechos de la mujeres , Valle del Cauca, occidente. </v>
      </c>
      <c r="C82" s="785" t="str">
        <f>VLOOKUP(MID(F82,1,11),MP,103,FALSE)</f>
        <v>10502 - MUJER COMO MOTOR DEL DESARROLLO</v>
      </c>
      <c r="D82" s="785" t="str">
        <f>VLOOKUP(MID(F82,1,11),MP,100,FALSE)</f>
        <v>MR1050201 - Implementar el 100% de las líneas de acción, con factores críticos, de la Política pública de Equidad de Género para las Mujeres Vallecaucanas (ordenanza 317 del 2010), al 2019.</v>
      </c>
      <c r="E82" s="785" t="str">
        <f>VLOOKUP(MID(F82,1,11),MP,104,FALSE)</f>
        <v>1050203 -  IGUALDAD DE GÉNERO</v>
      </c>
      <c r="F82" s="785" t="str">
        <f>'PI. MP. Avance'!B71&amp;" - "&amp;'PI. MP. Avance'!C71</f>
        <v>MP105020301 - Socializar en el 100% de los Municipios del Departamento la Política Pública de Mujer y la Normatividad que protege sus derechos , en el periodo de Gobierno.</v>
      </c>
      <c r="G82" s="484"/>
      <c r="H82" s="484"/>
      <c r="I82" s="483"/>
      <c r="J82" s="483"/>
      <c r="K82" s="495"/>
      <c r="L82" s="483"/>
      <c r="M82" s="483"/>
      <c r="N82" s="486"/>
    </row>
    <row r="83" spans="1:14" s="30" customFormat="1" ht="30" customHeight="1" x14ac:dyDescent="0.2">
      <c r="A83" s="766"/>
      <c r="B83" s="785"/>
      <c r="C83" s="785"/>
      <c r="D83" s="785"/>
      <c r="E83" s="785"/>
      <c r="F83" s="785"/>
      <c r="G83" s="487"/>
      <c r="H83" s="487"/>
      <c r="I83" s="488"/>
      <c r="J83" s="488"/>
      <c r="K83" s="488"/>
      <c r="L83" s="488"/>
      <c r="M83" s="488"/>
      <c r="N83" s="489"/>
    </row>
    <row r="84" spans="1:14" s="30" customFormat="1" ht="30" customHeight="1" x14ac:dyDescent="0.2">
      <c r="A84" s="766"/>
      <c r="B84" s="785"/>
      <c r="C84" s="785"/>
      <c r="D84" s="785"/>
      <c r="E84" s="785"/>
      <c r="F84" s="785"/>
      <c r="G84" s="487"/>
      <c r="H84" s="487"/>
      <c r="I84" s="488"/>
      <c r="J84" s="488"/>
      <c r="K84" s="488"/>
      <c r="L84" s="488"/>
      <c r="M84" s="488"/>
      <c r="N84" s="489"/>
    </row>
    <row r="85" spans="1:14" s="30" customFormat="1" ht="30" customHeight="1" x14ac:dyDescent="0.2">
      <c r="A85" s="766"/>
      <c r="B85" s="785"/>
      <c r="C85" s="785"/>
      <c r="D85" s="785"/>
      <c r="E85" s="785"/>
      <c r="F85" s="785"/>
      <c r="G85" s="487"/>
      <c r="H85" s="487"/>
      <c r="I85" s="488"/>
      <c r="J85" s="488"/>
      <c r="K85" s="488"/>
      <c r="L85" s="488"/>
      <c r="M85" s="488"/>
      <c r="N85" s="489"/>
    </row>
    <row r="86" spans="1:14" s="30" customFormat="1" ht="30" customHeight="1" thickBot="1" x14ac:dyDescent="0.25">
      <c r="A86" s="767"/>
      <c r="B86" s="786"/>
      <c r="C86" s="786"/>
      <c r="D86" s="786"/>
      <c r="E86" s="786"/>
      <c r="F86" s="786"/>
      <c r="G86" s="487"/>
      <c r="H86" s="487"/>
      <c r="I86" s="488"/>
      <c r="J86" s="488"/>
      <c r="K86" s="488"/>
      <c r="L86" s="488"/>
      <c r="M86" s="488"/>
      <c r="N86" s="489"/>
    </row>
    <row r="87" spans="1:14" s="46" customFormat="1" ht="30" customHeight="1" thickBot="1" x14ac:dyDescent="0.25">
      <c r="A87" s="771" t="s">
        <v>5950</v>
      </c>
      <c r="B87" s="772"/>
      <c r="C87" s="772"/>
      <c r="D87" s="772"/>
      <c r="E87" s="772"/>
      <c r="F87" s="772"/>
      <c r="G87" s="772"/>
      <c r="H87" s="772"/>
      <c r="I87" s="772"/>
      <c r="J87" s="784"/>
      <c r="K87" s="424">
        <f>SUM(K82:K86)</f>
        <v>0</v>
      </c>
      <c r="L87" s="424">
        <f>SUM(L82:L86)</f>
        <v>0</v>
      </c>
      <c r="M87" s="425"/>
      <c r="N87" s="426"/>
    </row>
    <row r="88" spans="1:14" s="30" customFormat="1" ht="49.7" customHeight="1" x14ac:dyDescent="0.2">
      <c r="A88" s="766">
        <v>14</v>
      </c>
      <c r="B88" s="785" t="str">
        <f>'PI. MP. Avance'!G76</f>
        <v xml:space="preserve">Divulgación de los derechos de la mujeres , Valle del Cauca, occidente. </v>
      </c>
      <c r="C88" s="785" t="str">
        <f>VLOOKUP(MID(F88,1,11),MP,103,FALSE)</f>
        <v>10502 - MUJER COMO MOTOR DEL DESARROLLO</v>
      </c>
      <c r="D88" s="785" t="str">
        <f>VLOOKUP(MID(F88,1,11),MP,100,FALSE)</f>
        <v>MR1050201 - Implementar el 100% de las líneas de acción, con factores críticos, de la Política pública de Equidad de Género para las Mujeres Vallecaucanas (ordenanza 317 del 2010), al 2019.</v>
      </c>
      <c r="E88" s="785" t="str">
        <f>VLOOKUP(MID(F88,1,11),MP,104,FALSE)</f>
        <v>1050203 -  IGUALDAD DE GÉNERO</v>
      </c>
      <c r="F88" s="785" t="str">
        <f>'PI. MP. Avance'!B76&amp;" - "&amp;'PI. MP. Avance'!C76</f>
        <v>MP105020302 - Realizar anualmente un evento de reconocimiento y exhaltación a la labor de la Mujer Vallecaucana.  (Galardon a la Mujer Vallecaucana) ,durante el periodo de gobierno.</v>
      </c>
      <c r="G88" s="484"/>
      <c r="H88" s="484"/>
      <c r="I88" s="483"/>
      <c r="J88" s="483"/>
      <c r="K88" s="495"/>
      <c r="L88" s="483"/>
      <c r="M88" s="483"/>
      <c r="N88" s="486"/>
    </row>
    <row r="89" spans="1:14" s="30" customFormat="1" ht="30" customHeight="1" x14ac:dyDescent="0.2">
      <c r="A89" s="766"/>
      <c r="B89" s="785"/>
      <c r="C89" s="785"/>
      <c r="D89" s="785"/>
      <c r="E89" s="785"/>
      <c r="F89" s="785"/>
      <c r="G89" s="487"/>
      <c r="H89" s="487"/>
      <c r="I89" s="488"/>
      <c r="J89" s="488"/>
      <c r="K89" s="488"/>
      <c r="L89" s="488"/>
      <c r="M89" s="488"/>
      <c r="N89" s="489"/>
    </row>
    <row r="90" spans="1:14" s="30" customFormat="1" ht="30" customHeight="1" x14ac:dyDescent="0.2">
      <c r="A90" s="766"/>
      <c r="B90" s="785"/>
      <c r="C90" s="785"/>
      <c r="D90" s="785"/>
      <c r="E90" s="785"/>
      <c r="F90" s="785"/>
      <c r="G90" s="487"/>
      <c r="H90" s="487"/>
      <c r="I90" s="488"/>
      <c r="J90" s="488"/>
      <c r="K90" s="488"/>
      <c r="L90" s="488"/>
      <c r="M90" s="488"/>
      <c r="N90" s="489"/>
    </row>
    <row r="91" spans="1:14" s="30" customFormat="1" ht="30" customHeight="1" x14ac:dyDescent="0.2">
      <c r="A91" s="766"/>
      <c r="B91" s="785"/>
      <c r="C91" s="785"/>
      <c r="D91" s="785"/>
      <c r="E91" s="785"/>
      <c r="F91" s="785"/>
      <c r="G91" s="487"/>
      <c r="H91" s="487"/>
      <c r="I91" s="488"/>
      <c r="J91" s="488"/>
      <c r="K91" s="488"/>
      <c r="L91" s="488"/>
      <c r="M91" s="488"/>
      <c r="N91" s="489"/>
    </row>
    <row r="92" spans="1:14" s="30" customFormat="1" ht="30" customHeight="1" thickBot="1" x14ac:dyDescent="0.25">
      <c r="A92" s="767"/>
      <c r="B92" s="786"/>
      <c r="C92" s="786"/>
      <c r="D92" s="786"/>
      <c r="E92" s="786"/>
      <c r="F92" s="786"/>
      <c r="G92" s="487"/>
      <c r="H92" s="487"/>
      <c r="I92" s="488"/>
      <c r="J92" s="488"/>
      <c r="K92" s="488"/>
      <c r="L92" s="488"/>
      <c r="M92" s="488"/>
      <c r="N92" s="489"/>
    </row>
    <row r="93" spans="1:14" s="46" customFormat="1" ht="30" customHeight="1" thickBot="1" x14ac:dyDescent="0.25">
      <c r="A93" s="771" t="s">
        <v>5950</v>
      </c>
      <c r="B93" s="772"/>
      <c r="C93" s="772"/>
      <c r="D93" s="772"/>
      <c r="E93" s="772"/>
      <c r="F93" s="772"/>
      <c r="G93" s="772"/>
      <c r="H93" s="772"/>
      <c r="I93" s="772"/>
      <c r="J93" s="784"/>
      <c r="K93" s="424">
        <f>SUM(K88:K92)</f>
        <v>0</v>
      </c>
      <c r="L93" s="424">
        <f>SUM(L88:L92)</f>
        <v>0</v>
      </c>
      <c r="M93" s="425"/>
      <c r="N93" s="426"/>
    </row>
    <row r="94" spans="1:14" s="30" customFormat="1" ht="77.25" customHeight="1" x14ac:dyDescent="0.2">
      <c r="A94" s="766">
        <v>15</v>
      </c>
      <c r="B94" s="785" t="str">
        <f>'PI. MP. Avance'!G81</f>
        <v xml:space="preserve">Divulgación de los derechos de la mujeres , Valle del Cauca, occidente. </v>
      </c>
      <c r="C94" s="785" t="str">
        <f>VLOOKUP(MID(F94,1,11),MP,103,FALSE)</f>
        <v>10502 - MUJER COMO MOTOR DEL DESARROLLO</v>
      </c>
      <c r="D94" s="785" t="str">
        <f>VLOOKUP(MID(F94,1,11),MP,100,FALSE)</f>
        <v>MR1050201 - Implementar el 100% de las líneas de acción, con factores críticos, de la Política pública de Equidad de Género para las Mujeres Vallecaucanas (ordenanza 317 del 2010), al 2019.</v>
      </c>
      <c r="E94" s="785" t="str">
        <f>VLOOKUP(MID(F94,1,11),MP,104,FALSE)</f>
        <v>1050203 -  IGUALDAD DE GÉNERO</v>
      </c>
      <c r="F94" s="785" t="str">
        <f>'PI. MP. Avance'!B81&amp;" - "&amp;'PI. MP. Avance'!C81</f>
        <v>MP105020303 - Realizar cuatro (4) Encuentros departamentales de saberes e intercambio de experiencias exitosas, que fomenten el liderazgo y la participación efectiva para la incidencia política de las mujeres en espacios de decisión, durante el periodo de Gobierno</v>
      </c>
      <c r="G94" s="484"/>
      <c r="H94" s="484"/>
      <c r="I94" s="483"/>
      <c r="J94" s="483"/>
      <c r="K94" s="495"/>
      <c r="L94" s="483"/>
      <c r="M94" s="483"/>
      <c r="N94" s="486"/>
    </row>
    <row r="95" spans="1:14" s="30" customFormat="1" ht="30" customHeight="1" x14ac:dyDescent="0.2">
      <c r="A95" s="766"/>
      <c r="B95" s="785"/>
      <c r="C95" s="785"/>
      <c r="D95" s="785"/>
      <c r="E95" s="785"/>
      <c r="F95" s="785"/>
      <c r="G95" s="487"/>
      <c r="H95" s="487"/>
      <c r="I95" s="488"/>
      <c r="J95" s="488"/>
      <c r="K95" s="488"/>
      <c r="L95" s="488"/>
      <c r="M95" s="488"/>
      <c r="N95" s="489"/>
    </row>
    <row r="96" spans="1:14" s="30" customFormat="1" ht="30" customHeight="1" x14ac:dyDescent="0.2">
      <c r="A96" s="766"/>
      <c r="B96" s="785"/>
      <c r="C96" s="785"/>
      <c r="D96" s="785"/>
      <c r="E96" s="785"/>
      <c r="F96" s="785"/>
      <c r="G96" s="487"/>
      <c r="H96" s="487"/>
      <c r="I96" s="488"/>
      <c r="J96" s="488"/>
      <c r="K96" s="488"/>
      <c r="L96" s="488"/>
      <c r="M96" s="488"/>
      <c r="N96" s="489"/>
    </row>
    <row r="97" spans="1:14" s="30" customFormat="1" ht="30" customHeight="1" x14ac:dyDescent="0.2">
      <c r="A97" s="766"/>
      <c r="B97" s="785"/>
      <c r="C97" s="785"/>
      <c r="D97" s="785"/>
      <c r="E97" s="785"/>
      <c r="F97" s="785"/>
      <c r="G97" s="487"/>
      <c r="H97" s="487"/>
      <c r="I97" s="488"/>
      <c r="J97" s="488"/>
      <c r="K97" s="488"/>
      <c r="L97" s="488"/>
      <c r="M97" s="488"/>
      <c r="N97" s="489"/>
    </row>
    <row r="98" spans="1:14" s="30" customFormat="1" ht="30" customHeight="1" thickBot="1" x14ac:dyDescent="0.25">
      <c r="A98" s="767"/>
      <c r="B98" s="786"/>
      <c r="C98" s="786"/>
      <c r="D98" s="786"/>
      <c r="E98" s="786"/>
      <c r="F98" s="786"/>
      <c r="G98" s="487"/>
      <c r="H98" s="487"/>
      <c r="I98" s="488"/>
      <c r="J98" s="488"/>
      <c r="K98" s="488"/>
      <c r="L98" s="488"/>
      <c r="M98" s="488"/>
      <c r="N98" s="489"/>
    </row>
    <row r="99" spans="1:14" s="46" customFormat="1" ht="30" customHeight="1" thickBot="1" x14ac:dyDescent="0.25">
      <c r="A99" s="771" t="s">
        <v>5950</v>
      </c>
      <c r="B99" s="772"/>
      <c r="C99" s="772"/>
      <c r="D99" s="772"/>
      <c r="E99" s="772"/>
      <c r="F99" s="772"/>
      <c r="G99" s="772"/>
      <c r="H99" s="772"/>
      <c r="I99" s="772"/>
      <c r="J99" s="784"/>
      <c r="K99" s="424">
        <f>SUM(K94:K98)</f>
        <v>0</v>
      </c>
      <c r="L99" s="424">
        <f>SUM(L94:L98)</f>
        <v>0</v>
      </c>
      <c r="M99" s="425"/>
      <c r="N99" s="426"/>
    </row>
    <row r="100" spans="1:14" s="30" customFormat="1" ht="48.95" customHeight="1" x14ac:dyDescent="0.2">
      <c r="A100" s="766">
        <v>16</v>
      </c>
      <c r="B100" s="785" t="str">
        <f>'PI. MP. Avance'!G86</f>
        <v>Divulgación de los derechos de la mujeres , Valle del Cauca, occidente. N/P</v>
      </c>
      <c r="C100" s="785" t="str">
        <f>VLOOKUP(MID(F100,1,11),MP,103,FALSE)</f>
        <v>10502 - MUJER COMO MOTOR DEL DESARROLLO</v>
      </c>
      <c r="D100" s="785" t="str">
        <f>VLOOKUP(MID(F100,1,11),MP,100,FALSE)</f>
        <v>MR1050201 - Implementar el 100% de las líneas de acción, con factores críticos, de la Política pública de Equidad de Género para las Mujeres Vallecaucanas (ordenanza 317 del 2010), al 2019.</v>
      </c>
      <c r="E100" s="785" t="str">
        <f>VLOOKUP(MID(F100,1,11),MP,104,FALSE)</f>
        <v>1050203 -  IGUALDAD DE GÉNERO</v>
      </c>
      <c r="F100" s="785" t="str">
        <f>'PI. MP. Avance'!B86&amp;" - "&amp;'PI. MP. Avance'!C86</f>
        <v>MP105020304 - Desarrollar en los 42 entes territoriales, un programa de Formación   a Mujeres en el  uso de las TICs, durante el periodo de Gobierno.</v>
      </c>
      <c r="G100" s="484"/>
      <c r="H100" s="484"/>
      <c r="I100" s="483"/>
      <c r="J100" s="483"/>
      <c r="K100" s="495"/>
      <c r="L100" s="483"/>
      <c r="M100" s="483"/>
      <c r="N100" s="486"/>
    </row>
    <row r="101" spans="1:14" s="30" customFormat="1" ht="30" customHeight="1" x14ac:dyDescent="0.2">
      <c r="A101" s="766"/>
      <c r="B101" s="785"/>
      <c r="C101" s="785"/>
      <c r="D101" s="785"/>
      <c r="E101" s="785"/>
      <c r="F101" s="785"/>
      <c r="G101" s="487"/>
      <c r="H101" s="487"/>
      <c r="I101" s="488"/>
      <c r="J101" s="488"/>
      <c r="K101" s="488"/>
      <c r="L101" s="488"/>
      <c r="M101" s="488"/>
      <c r="N101" s="489"/>
    </row>
    <row r="102" spans="1:14" s="30" customFormat="1" ht="30" customHeight="1" x14ac:dyDescent="0.2">
      <c r="A102" s="766"/>
      <c r="B102" s="785"/>
      <c r="C102" s="785"/>
      <c r="D102" s="785"/>
      <c r="E102" s="785"/>
      <c r="F102" s="785"/>
      <c r="G102" s="487"/>
      <c r="H102" s="487"/>
      <c r="I102" s="488"/>
      <c r="J102" s="488"/>
      <c r="K102" s="488"/>
      <c r="L102" s="488"/>
      <c r="M102" s="488"/>
      <c r="N102" s="489"/>
    </row>
    <row r="103" spans="1:14" s="30" customFormat="1" ht="30" customHeight="1" x14ac:dyDescent="0.2">
      <c r="A103" s="766"/>
      <c r="B103" s="785"/>
      <c r="C103" s="785"/>
      <c r="D103" s="785"/>
      <c r="E103" s="785"/>
      <c r="F103" s="785"/>
      <c r="G103" s="487"/>
      <c r="H103" s="487"/>
      <c r="I103" s="488"/>
      <c r="J103" s="488"/>
      <c r="K103" s="488"/>
      <c r="L103" s="488"/>
      <c r="M103" s="488"/>
      <c r="N103" s="489"/>
    </row>
    <row r="104" spans="1:14" s="30" customFormat="1" ht="30" customHeight="1" thickBot="1" x14ac:dyDescent="0.25">
      <c r="A104" s="767"/>
      <c r="B104" s="786"/>
      <c r="C104" s="786"/>
      <c r="D104" s="786"/>
      <c r="E104" s="786"/>
      <c r="F104" s="786"/>
      <c r="G104" s="487"/>
      <c r="H104" s="487"/>
      <c r="I104" s="488"/>
      <c r="J104" s="488"/>
      <c r="K104" s="488"/>
      <c r="L104" s="488"/>
      <c r="M104" s="488"/>
      <c r="N104" s="489"/>
    </row>
    <row r="105" spans="1:14" s="46" customFormat="1" ht="30" customHeight="1" thickBot="1" x14ac:dyDescent="0.25">
      <c r="A105" s="771" t="s">
        <v>5950</v>
      </c>
      <c r="B105" s="772"/>
      <c r="C105" s="772"/>
      <c r="D105" s="772"/>
      <c r="E105" s="772"/>
      <c r="F105" s="772"/>
      <c r="G105" s="772"/>
      <c r="H105" s="772"/>
      <c r="I105" s="772"/>
      <c r="J105" s="784"/>
      <c r="K105" s="424">
        <f>SUM(K100:K104)</f>
        <v>0</v>
      </c>
      <c r="L105" s="424">
        <f>SUM(L100:L104)</f>
        <v>0</v>
      </c>
      <c r="M105" s="425"/>
      <c r="N105" s="426"/>
    </row>
    <row r="106" spans="1:14" s="30" customFormat="1" ht="45" customHeight="1" x14ac:dyDescent="0.2">
      <c r="A106" s="766">
        <v>17</v>
      </c>
      <c r="B106" s="785" t="str">
        <f>'PI. MP. Avance'!G91</f>
        <v>Construcción de hogares de acogida en los municipios de Buenaventura y Jamundí, Valle del Cauca, Occidente. N/P</v>
      </c>
      <c r="C106" s="785" t="str">
        <f>VLOOKUP(MID(F106,1,11),MP,103,FALSE)</f>
        <v>10505 -  PLAN INTEGRAL DE DESARROLLO INDÍGENA</v>
      </c>
      <c r="D106" s="785" t="str">
        <f>VLOOKUP(MID(F106,1,11),MP,100,FALSE)</f>
        <v xml:space="preserve">MR1050501 - Implementar el Plan Integral de Desarrollo Indígena, enmarcado en la armonización del Plan de desarrollo departamental con los planes de salvaguarda de los pueblos indígenas del Valle del Cauca, durante el cuatrienio 2016-2019. </v>
      </c>
      <c r="E106" s="785" t="str">
        <f>VLOOKUP(MID(F106,1,11),MP,104,FALSE)</f>
        <v>1050503 - COMPONENTE TERRITORIAL Y MEDIO AMBIENTE Y PROPIEDAD INTELECTUAL.</v>
      </c>
      <c r="F106" s="785" t="str">
        <f>'PI. MP. Avance'!B91&amp;" - "&amp;'PI. MP. Avance'!C91</f>
        <v>MP105050305 - Acompañar en la construcción y puesta en marcha de los hogares de acogida en los municipios de Buenaventura y Jamundí (MESA DE CONCERTACION INDIGENA).</v>
      </c>
      <c r="G106" s="484"/>
      <c r="H106" s="494"/>
      <c r="I106" s="497"/>
      <c r="J106" s="497"/>
      <c r="K106" s="497"/>
      <c r="L106" s="497"/>
      <c r="M106" s="497"/>
      <c r="N106" s="493"/>
    </row>
    <row r="107" spans="1:14" s="30" customFormat="1" ht="30" customHeight="1" x14ac:dyDescent="0.2">
      <c r="A107" s="766"/>
      <c r="B107" s="785"/>
      <c r="C107" s="785"/>
      <c r="D107" s="785"/>
      <c r="E107" s="785"/>
      <c r="F107" s="785"/>
      <c r="G107" s="487"/>
      <c r="H107" s="487"/>
      <c r="I107" s="488"/>
      <c r="J107" s="488"/>
      <c r="K107" s="488"/>
      <c r="L107" s="488"/>
      <c r="M107" s="488"/>
      <c r="N107" s="489"/>
    </row>
    <row r="108" spans="1:14" s="30" customFormat="1" ht="30" customHeight="1" x14ac:dyDescent="0.2">
      <c r="A108" s="766"/>
      <c r="B108" s="785"/>
      <c r="C108" s="785"/>
      <c r="D108" s="785"/>
      <c r="E108" s="785"/>
      <c r="F108" s="785"/>
      <c r="G108" s="487"/>
      <c r="H108" s="487"/>
      <c r="I108" s="488"/>
      <c r="J108" s="488"/>
      <c r="K108" s="488"/>
      <c r="L108" s="488"/>
      <c r="M108" s="488"/>
      <c r="N108" s="489"/>
    </row>
    <row r="109" spans="1:14" s="30" customFormat="1" ht="30" customHeight="1" x14ac:dyDescent="0.2">
      <c r="A109" s="766"/>
      <c r="B109" s="785"/>
      <c r="C109" s="785"/>
      <c r="D109" s="785"/>
      <c r="E109" s="785"/>
      <c r="F109" s="785"/>
      <c r="G109" s="487"/>
      <c r="H109" s="487"/>
      <c r="I109" s="488"/>
      <c r="J109" s="488"/>
      <c r="K109" s="488"/>
      <c r="L109" s="488"/>
      <c r="M109" s="488"/>
      <c r="N109" s="489"/>
    </row>
    <row r="110" spans="1:14" s="30" customFormat="1" ht="30" customHeight="1" thickBot="1" x14ac:dyDescent="0.25">
      <c r="A110" s="767"/>
      <c r="B110" s="786"/>
      <c r="C110" s="786"/>
      <c r="D110" s="786"/>
      <c r="E110" s="786"/>
      <c r="F110" s="786"/>
      <c r="G110" s="487"/>
      <c r="H110" s="487"/>
      <c r="I110" s="488"/>
      <c r="J110" s="488"/>
      <c r="K110" s="488"/>
      <c r="L110" s="488"/>
      <c r="M110" s="488"/>
      <c r="N110" s="489"/>
    </row>
    <row r="111" spans="1:14" s="46" customFormat="1" ht="30" customHeight="1" thickBot="1" x14ac:dyDescent="0.25">
      <c r="A111" s="771" t="s">
        <v>5950</v>
      </c>
      <c r="B111" s="772"/>
      <c r="C111" s="772"/>
      <c r="D111" s="772"/>
      <c r="E111" s="772"/>
      <c r="F111" s="772"/>
      <c r="G111" s="772"/>
      <c r="H111" s="772"/>
      <c r="I111" s="772"/>
      <c r="J111" s="784"/>
      <c r="K111" s="424">
        <f>SUM(K106:K110)</f>
        <v>0</v>
      </c>
      <c r="L111" s="424">
        <f>SUM(L106:L110)</f>
        <v>0</v>
      </c>
      <c r="M111" s="425"/>
      <c r="N111" s="426"/>
    </row>
    <row r="112" spans="1:14" s="30" customFormat="1" ht="44.25" customHeight="1" x14ac:dyDescent="0.2">
      <c r="A112" s="766">
        <v>18</v>
      </c>
      <c r="B112" s="785" t="str">
        <f>'PI. MP. Avance'!G96</f>
        <v>Formación para el desarrollo y la participación de las mujeres indígenas del Valle del Cauca, Occidente.</v>
      </c>
      <c r="C112" s="785" t="str">
        <f>VLOOKUP(MID(F112,1,11),MP,103,FALSE)</f>
        <v>10505 -  PLAN INTEGRAL DE DESARROLLO INDÍGENA</v>
      </c>
      <c r="D112" s="785" t="str">
        <f>VLOOKUP(MID(F112,1,11),MP,100,FALSE)</f>
        <v xml:space="preserve">MR1050501 - Implementar el Plan Integral de Desarrollo Indígena, enmarcado en la armonización del Plan de desarrollo departamental con los planes de salvaguarda de los pueblos indígenas del Valle del Cauca, durante el cuatrienio 2016-2019. </v>
      </c>
      <c r="E112" s="785" t="str">
        <f>VLOOKUP(MID(F112,1,11),MP,104,FALSE)</f>
        <v>1050506 - COMPONENTE DE MUJER, FAMILIA Y ADULTO MAYOR</v>
      </c>
      <c r="F112" s="785" t="str">
        <f>'PI. MP. Avance'!B96&amp;" - "&amp;'PI. MP. Avance'!C96</f>
        <v>MP105050604 -  Realizar un evento de Capacitación en Derechos a las mujeres del Valle del Cauca, específica para mujeres indígenas (MESA DE CONCERTACIÓN INDIGENA).</v>
      </c>
      <c r="G112" s="484"/>
      <c r="H112" s="494"/>
      <c r="I112" s="483"/>
      <c r="J112" s="483"/>
      <c r="K112" s="483"/>
      <c r="L112" s="483"/>
      <c r="M112" s="483"/>
      <c r="N112" s="493"/>
    </row>
    <row r="113" spans="1:14" s="30" customFormat="1" ht="30" customHeight="1" x14ac:dyDescent="0.2">
      <c r="A113" s="766"/>
      <c r="B113" s="785"/>
      <c r="C113" s="785"/>
      <c r="D113" s="785"/>
      <c r="E113" s="785"/>
      <c r="F113" s="785"/>
      <c r="G113" s="487"/>
      <c r="H113" s="487"/>
      <c r="I113" s="488"/>
      <c r="J113" s="488"/>
      <c r="K113" s="488"/>
      <c r="L113" s="488"/>
      <c r="M113" s="488"/>
      <c r="N113" s="489"/>
    </row>
    <row r="114" spans="1:14" s="30" customFormat="1" ht="30" customHeight="1" x14ac:dyDescent="0.2">
      <c r="A114" s="766"/>
      <c r="B114" s="785"/>
      <c r="C114" s="785"/>
      <c r="D114" s="785"/>
      <c r="E114" s="785"/>
      <c r="F114" s="785"/>
      <c r="G114" s="487"/>
      <c r="H114" s="487"/>
      <c r="I114" s="488"/>
      <c r="J114" s="488"/>
      <c r="K114" s="488"/>
      <c r="L114" s="488"/>
      <c r="M114" s="488"/>
      <c r="N114" s="489"/>
    </row>
    <row r="115" spans="1:14" s="30" customFormat="1" ht="30" customHeight="1" x14ac:dyDescent="0.2">
      <c r="A115" s="766"/>
      <c r="B115" s="785"/>
      <c r="C115" s="785"/>
      <c r="D115" s="785"/>
      <c r="E115" s="785"/>
      <c r="F115" s="785"/>
      <c r="G115" s="487"/>
      <c r="H115" s="487"/>
      <c r="I115" s="488"/>
      <c r="J115" s="488"/>
      <c r="K115" s="488"/>
      <c r="L115" s="488"/>
      <c r="M115" s="488"/>
      <c r="N115" s="489"/>
    </row>
    <row r="116" spans="1:14" s="30" customFormat="1" ht="30" customHeight="1" thickBot="1" x14ac:dyDescent="0.25">
      <c r="A116" s="767"/>
      <c r="B116" s="786"/>
      <c r="C116" s="786"/>
      <c r="D116" s="786"/>
      <c r="E116" s="786"/>
      <c r="F116" s="786"/>
      <c r="G116" s="487"/>
      <c r="H116" s="487"/>
      <c r="I116" s="488"/>
      <c r="J116" s="488"/>
      <c r="K116" s="488"/>
      <c r="L116" s="488"/>
      <c r="M116" s="488"/>
      <c r="N116" s="489"/>
    </row>
    <row r="117" spans="1:14" s="46" customFormat="1" ht="30" customHeight="1" thickBot="1" x14ac:dyDescent="0.25">
      <c r="A117" s="771" t="s">
        <v>5950</v>
      </c>
      <c r="B117" s="772"/>
      <c r="C117" s="772"/>
      <c r="D117" s="772"/>
      <c r="E117" s="772"/>
      <c r="F117" s="772"/>
      <c r="G117" s="772"/>
      <c r="H117" s="772"/>
      <c r="I117" s="772"/>
      <c r="J117" s="784"/>
      <c r="K117" s="424">
        <f>SUM(K112:K116)</f>
        <v>0</v>
      </c>
      <c r="L117" s="424">
        <f>SUM(L112:L116)</f>
        <v>0</v>
      </c>
      <c r="M117" s="425"/>
      <c r="N117" s="426"/>
    </row>
    <row r="118" spans="1:14" s="30" customFormat="1" ht="45" customHeight="1" x14ac:dyDescent="0.2">
      <c r="A118" s="766">
        <v>19</v>
      </c>
      <c r="B118" s="785" t="str">
        <f>'PI. MP. Avance'!G101</f>
        <v>Formación para el desarrollo y la participación de las mujeres indígenas del Valle del Cauca, Occidente.</v>
      </c>
      <c r="C118" s="785" t="str">
        <f>VLOOKUP(MID(F118,1,11),MP,103,FALSE)</f>
        <v>10505 -  PLAN INTEGRAL DE DESARROLLO INDÍGENA</v>
      </c>
      <c r="D118" s="785" t="str">
        <f>VLOOKUP(MID(F118,1,11),MP,100,FALSE)</f>
        <v xml:space="preserve">MR1050501 - Implementar el Plan Integral de Desarrollo Indígena, enmarcado en la armonización del Plan de desarrollo departamental con los planes de salvaguarda de los pueblos indígenas del Valle del Cauca, durante el cuatrienio 2016-2019. </v>
      </c>
      <c r="E118" s="785" t="str">
        <f>VLOOKUP(MID(F118,1,11),MP,104,FALSE)</f>
        <v>1050506 - COMPONENTE DE MUJER, FAMILIA Y ADULTO MAYOR</v>
      </c>
      <c r="F118" s="785" t="str">
        <f>'PI. MP. Avance'!B101&amp;" - "&amp;'PI. MP. Avance'!C101</f>
        <v>MP105050605 - Empoderar al 100% de mujeres seleccionadas en la identificación, formulación y ejecución del Proyectos Productivos (MESA DE CONCERTACIÓN INDIGENA).</v>
      </c>
      <c r="G118" s="484"/>
      <c r="H118" s="494"/>
      <c r="I118" s="483"/>
      <c r="J118" s="483"/>
      <c r="K118" s="483"/>
      <c r="L118" s="483"/>
      <c r="M118" s="483"/>
      <c r="N118" s="493"/>
    </row>
    <row r="119" spans="1:14" s="30" customFormat="1" ht="30" customHeight="1" x14ac:dyDescent="0.2">
      <c r="A119" s="766"/>
      <c r="B119" s="785"/>
      <c r="C119" s="785"/>
      <c r="D119" s="785"/>
      <c r="E119" s="785"/>
      <c r="F119" s="785"/>
      <c r="G119" s="487"/>
      <c r="H119" s="487"/>
      <c r="I119" s="488"/>
      <c r="J119" s="488"/>
      <c r="K119" s="488"/>
      <c r="L119" s="488"/>
      <c r="M119" s="488"/>
      <c r="N119" s="489"/>
    </row>
    <row r="120" spans="1:14" s="30" customFormat="1" ht="30" customHeight="1" x14ac:dyDescent="0.2">
      <c r="A120" s="766"/>
      <c r="B120" s="785"/>
      <c r="C120" s="785"/>
      <c r="D120" s="785"/>
      <c r="E120" s="785"/>
      <c r="F120" s="785"/>
      <c r="G120" s="487"/>
      <c r="H120" s="487"/>
      <c r="I120" s="488"/>
      <c r="J120" s="488"/>
      <c r="K120" s="488"/>
      <c r="L120" s="488"/>
      <c r="M120" s="488"/>
      <c r="N120" s="489"/>
    </row>
    <row r="121" spans="1:14" s="30" customFormat="1" ht="30" customHeight="1" x14ac:dyDescent="0.2">
      <c r="A121" s="766"/>
      <c r="B121" s="785"/>
      <c r="C121" s="785"/>
      <c r="D121" s="785"/>
      <c r="E121" s="785"/>
      <c r="F121" s="785"/>
      <c r="G121" s="487"/>
      <c r="H121" s="487"/>
      <c r="I121" s="488"/>
      <c r="J121" s="488"/>
      <c r="K121" s="488"/>
      <c r="L121" s="488"/>
      <c r="M121" s="488"/>
      <c r="N121" s="489"/>
    </row>
    <row r="122" spans="1:14" s="30" customFormat="1" ht="30" customHeight="1" thickBot="1" x14ac:dyDescent="0.25">
      <c r="A122" s="767"/>
      <c r="B122" s="786"/>
      <c r="C122" s="786"/>
      <c r="D122" s="786"/>
      <c r="E122" s="786"/>
      <c r="F122" s="786"/>
      <c r="G122" s="487"/>
      <c r="H122" s="487"/>
      <c r="I122" s="488"/>
      <c r="J122" s="488"/>
      <c r="K122" s="488"/>
      <c r="L122" s="488"/>
      <c r="M122" s="488"/>
      <c r="N122" s="489"/>
    </row>
    <row r="123" spans="1:14" s="46" customFormat="1" ht="30" customHeight="1" thickBot="1" x14ac:dyDescent="0.25">
      <c r="A123" s="771" t="s">
        <v>5950</v>
      </c>
      <c r="B123" s="772"/>
      <c r="C123" s="772"/>
      <c r="D123" s="772"/>
      <c r="E123" s="772"/>
      <c r="F123" s="772"/>
      <c r="G123" s="772"/>
      <c r="H123" s="772"/>
      <c r="I123" s="772"/>
      <c r="J123" s="784"/>
      <c r="K123" s="424">
        <f>SUM(K118:K122)</f>
        <v>0</v>
      </c>
      <c r="L123" s="424">
        <f>SUM(L118:L122)</f>
        <v>0</v>
      </c>
      <c r="M123" s="425"/>
      <c r="N123" s="426"/>
    </row>
    <row r="124" spans="1:14" s="30" customFormat="1" ht="30" customHeight="1" x14ac:dyDescent="0.2">
      <c r="A124" s="766">
        <v>20</v>
      </c>
      <c r="B124" s="785" t="str">
        <f>'PI. MP. Avance'!G106</f>
        <v>Formación para el desarrollo y la participación de las mujeres indígenas del Valle del Cauca, Occidente. N/P</v>
      </c>
      <c r="C124" s="785" t="str">
        <f>VLOOKUP(MID(F124,1,11),MP,103,FALSE)</f>
        <v>10505 -  PLAN INTEGRAL DE DESARROLLO INDÍGENA</v>
      </c>
      <c r="D124" s="785" t="str">
        <f>VLOOKUP(MID(F124,1,11),MP,100,FALSE)</f>
        <v xml:space="preserve">MR1050501 - Implementar el Plan Integral de Desarrollo Indígena, enmarcado en la armonización del Plan de desarrollo departamental con los planes de salvaguarda de los pueblos indígenas del Valle del Cauca, durante el cuatrienio 2016-2019. </v>
      </c>
      <c r="E124" s="785" t="str">
        <f>VLOOKUP(MID(F124,1,11),MP,104,FALSE)</f>
        <v>1050506 - COMPONENTE DE MUJER, FAMILIA Y ADULTO MAYOR</v>
      </c>
      <c r="F124" s="785" t="str">
        <f>'PI. MP. Avance'!B106&amp;" - "&amp;'PI. MP. Avance'!C106</f>
        <v>MP105050606 - Socializar la Política Pública de Mujer al 100% de los municipios del Valle del Cauca (MESA CONCERTACION INDIGENA).</v>
      </c>
      <c r="G124" s="484"/>
      <c r="H124" s="494"/>
      <c r="I124" s="483"/>
      <c r="J124" s="483"/>
      <c r="K124" s="483"/>
      <c r="L124" s="483"/>
      <c r="M124" s="483"/>
      <c r="N124" s="493"/>
    </row>
    <row r="125" spans="1:14" s="30" customFormat="1" ht="30" customHeight="1" x14ac:dyDescent="0.2">
      <c r="A125" s="766"/>
      <c r="B125" s="785"/>
      <c r="C125" s="785"/>
      <c r="D125" s="785"/>
      <c r="E125" s="785"/>
      <c r="F125" s="785"/>
      <c r="G125" s="487"/>
      <c r="H125" s="487"/>
      <c r="I125" s="488"/>
      <c r="J125" s="488"/>
      <c r="K125" s="488"/>
      <c r="L125" s="488"/>
      <c r="M125" s="488"/>
      <c r="N125" s="489"/>
    </row>
    <row r="126" spans="1:14" s="30" customFormat="1" ht="30" customHeight="1" x14ac:dyDescent="0.2">
      <c r="A126" s="766"/>
      <c r="B126" s="785"/>
      <c r="C126" s="785"/>
      <c r="D126" s="785"/>
      <c r="E126" s="785"/>
      <c r="F126" s="785"/>
      <c r="G126" s="487"/>
      <c r="H126" s="487"/>
      <c r="I126" s="488"/>
      <c r="J126" s="488"/>
      <c r="K126" s="488"/>
      <c r="L126" s="488"/>
      <c r="M126" s="488"/>
      <c r="N126" s="489"/>
    </row>
    <row r="127" spans="1:14" s="30" customFormat="1" ht="30" customHeight="1" x14ac:dyDescent="0.2">
      <c r="A127" s="766"/>
      <c r="B127" s="785"/>
      <c r="C127" s="785"/>
      <c r="D127" s="785"/>
      <c r="E127" s="785"/>
      <c r="F127" s="785"/>
      <c r="G127" s="487"/>
      <c r="H127" s="487"/>
      <c r="I127" s="488"/>
      <c r="J127" s="488"/>
      <c r="K127" s="488"/>
      <c r="L127" s="488"/>
      <c r="M127" s="488"/>
      <c r="N127" s="489"/>
    </row>
    <row r="128" spans="1:14" s="30" customFormat="1" ht="30" customHeight="1" thickBot="1" x14ac:dyDescent="0.25">
      <c r="A128" s="767"/>
      <c r="B128" s="786"/>
      <c r="C128" s="786"/>
      <c r="D128" s="786"/>
      <c r="E128" s="786"/>
      <c r="F128" s="786"/>
      <c r="G128" s="487"/>
      <c r="H128" s="487"/>
      <c r="I128" s="488"/>
      <c r="J128" s="488"/>
      <c r="K128" s="488"/>
      <c r="L128" s="488"/>
      <c r="M128" s="488"/>
      <c r="N128" s="489"/>
    </row>
    <row r="129" spans="1:14" s="46" customFormat="1" ht="30" customHeight="1" thickBot="1" x14ac:dyDescent="0.25">
      <c r="A129" s="771" t="s">
        <v>5950</v>
      </c>
      <c r="B129" s="772"/>
      <c r="C129" s="772"/>
      <c r="D129" s="772"/>
      <c r="E129" s="772"/>
      <c r="F129" s="772"/>
      <c r="G129" s="772"/>
      <c r="H129" s="772"/>
      <c r="I129" s="772"/>
      <c r="J129" s="784"/>
      <c r="K129" s="424">
        <f>SUM(K124:K128)</f>
        <v>0</v>
      </c>
      <c r="L129" s="424">
        <f>SUM(L124:L128)</f>
        <v>0</v>
      </c>
      <c r="M129" s="425"/>
      <c r="N129" s="426"/>
    </row>
    <row r="130" spans="1:14" s="30" customFormat="1" ht="44.25" customHeight="1" x14ac:dyDescent="0.2">
      <c r="A130" s="766">
        <v>21</v>
      </c>
      <c r="B130" s="785" t="str">
        <f>'PI. MP. Avance'!G111</f>
        <v>Formación para el desarrollo y la participación de las mujeres indígenas del Valle del Cauca, Occidente.</v>
      </c>
      <c r="C130" s="785" t="str">
        <f>VLOOKUP(MID(F130,1,11),MP,103,FALSE)</f>
        <v>10505 -  PLAN INTEGRAL DE DESARROLLO INDÍGENA</v>
      </c>
      <c r="D130" s="785" t="str">
        <f>VLOOKUP(MID(F130,1,11),MP,100,FALSE)</f>
        <v xml:space="preserve">MR1050501 - Implementar el Plan Integral de Desarrollo Indígena, enmarcado en la armonización del Plan de desarrollo departamental con los planes de salvaguarda de los pueblos indígenas del Valle del Cauca, durante el cuatrienio 2016-2019. </v>
      </c>
      <c r="E130" s="785" t="str">
        <f>VLOOKUP(MID(F130,1,11),MP,104,FALSE)</f>
        <v>1050506 - COMPONENTE DE MUJER, FAMILIA Y ADULTO MAYOR</v>
      </c>
      <c r="F130" s="785" t="str">
        <f>'PI. MP. Avance'!B111&amp;" - "&amp;'PI. MP. Avance'!C111</f>
        <v>MP105050607 - Conformar Red de mujeres indígenas para ser protagonistas de paz.</v>
      </c>
      <c r="G130" s="484"/>
      <c r="H130" s="494"/>
      <c r="I130" s="497"/>
      <c r="J130" s="497"/>
      <c r="K130" s="497"/>
      <c r="L130" s="497"/>
      <c r="M130" s="497"/>
      <c r="N130" s="493"/>
    </row>
    <row r="131" spans="1:14" s="30" customFormat="1" ht="30" customHeight="1" x14ac:dyDescent="0.2">
      <c r="A131" s="766"/>
      <c r="B131" s="785"/>
      <c r="C131" s="785"/>
      <c r="D131" s="785"/>
      <c r="E131" s="785"/>
      <c r="F131" s="785"/>
      <c r="G131" s="487"/>
      <c r="H131" s="487"/>
      <c r="I131" s="488"/>
      <c r="J131" s="488"/>
      <c r="K131" s="488"/>
      <c r="L131" s="488"/>
      <c r="M131" s="488"/>
      <c r="N131" s="489"/>
    </row>
    <row r="132" spans="1:14" s="30" customFormat="1" ht="30" customHeight="1" x14ac:dyDescent="0.2">
      <c r="A132" s="766"/>
      <c r="B132" s="785"/>
      <c r="C132" s="785"/>
      <c r="D132" s="785"/>
      <c r="E132" s="785"/>
      <c r="F132" s="785"/>
      <c r="G132" s="487"/>
      <c r="H132" s="487"/>
      <c r="I132" s="488"/>
      <c r="J132" s="488"/>
      <c r="K132" s="488"/>
      <c r="L132" s="488"/>
      <c r="M132" s="488"/>
      <c r="N132" s="489"/>
    </row>
    <row r="133" spans="1:14" s="30" customFormat="1" ht="30" customHeight="1" x14ac:dyDescent="0.2">
      <c r="A133" s="766"/>
      <c r="B133" s="785"/>
      <c r="C133" s="785"/>
      <c r="D133" s="785"/>
      <c r="E133" s="785"/>
      <c r="F133" s="785"/>
      <c r="G133" s="487"/>
      <c r="H133" s="487"/>
      <c r="I133" s="488"/>
      <c r="J133" s="488"/>
      <c r="K133" s="488"/>
      <c r="L133" s="488"/>
      <c r="M133" s="488"/>
      <c r="N133" s="489"/>
    </row>
    <row r="134" spans="1:14" s="30" customFormat="1" ht="30" customHeight="1" thickBot="1" x14ac:dyDescent="0.25">
      <c r="A134" s="767"/>
      <c r="B134" s="786"/>
      <c r="C134" s="786"/>
      <c r="D134" s="786"/>
      <c r="E134" s="786"/>
      <c r="F134" s="786"/>
      <c r="G134" s="487"/>
      <c r="H134" s="487"/>
      <c r="I134" s="488"/>
      <c r="J134" s="488"/>
      <c r="K134" s="488"/>
      <c r="L134" s="488"/>
      <c r="M134" s="488"/>
      <c r="N134" s="489"/>
    </row>
    <row r="135" spans="1:14" s="46" customFormat="1" ht="30" customHeight="1" thickBot="1" x14ac:dyDescent="0.25">
      <c r="A135" s="771" t="s">
        <v>5950</v>
      </c>
      <c r="B135" s="772"/>
      <c r="C135" s="772"/>
      <c r="D135" s="772"/>
      <c r="E135" s="772"/>
      <c r="F135" s="772"/>
      <c r="G135" s="772"/>
      <c r="H135" s="772"/>
      <c r="I135" s="772"/>
      <c r="J135" s="784"/>
      <c r="K135" s="424">
        <f>SUM(K130:K134)</f>
        <v>0</v>
      </c>
      <c r="L135" s="424">
        <f>SUM(L130:L134)</f>
        <v>0</v>
      </c>
      <c r="M135" s="425"/>
      <c r="N135" s="426"/>
    </row>
    <row r="136" spans="1:14" s="30" customFormat="1" ht="30" customHeight="1" x14ac:dyDescent="0.2">
      <c r="A136" s="766">
        <v>22</v>
      </c>
      <c r="B136" s="785" t="str">
        <f>'PI. MP. Avance'!G116</f>
        <v>Formación para el desarrollo y la participación de las mujeres indígenas del Valle del Cauca, Occidente.</v>
      </c>
      <c r="C136" s="785" t="str">
        <f>VLOOKUP(MID(F136,1,11),MP,103,FALSE)</f>
        <v>10505 -  PLAN INTEGRAL DE DESARROLLO INDÍGENA</v>
      </c>
      <c r="D136" s="785" t="str">
        <f>VLOOKUP(MID(F136,1,11),MP,100,FALSE)</f>
        <v xml:space="preserve">MR1050501 - Implementar el Plan Integral de Desarrollo Indígena, enmarcado en la armonización del Plan de desarrollo departamental con los planes de salvaguarda de los pueblos indígenas del Valle del Cauca, durante el cuatrienio 2016-2019. </v>
      </c>
      <c r="E136" s="785" t="str">
        <f>VLOOKUP(MID(F136,1,11),MP,104,FALSE)</f>
        <v>1050506 - COMPONENTE DE MUJER, FAMILIA Y ADULTO MAYOR</v>
      </c>
      <c r="F136" s="785" t="str">
        <f>'PI. MP. Avance'!B116&amp;" - "&amp;'PI. MP. Avance'!C116</f>
        <v xml:space="preserve">MP105050608 - Realizar Dos encuentros de mujeres forjadoras de paz, incluyendo las mujeres indígenas. </v>
      </c>
      <c r="G136" s="484"/>
      <c r="H136" s="494"/>
      <c r="I136" s="483"/>
      <c r="J136" s="483"/>
      <c r="K136" s="483"/>
      <c r="L136" s="483"/>
      <c r="M136" s="483"/>
      <c r="N136" s="493"/>
    </row>
    <row r="137" spans="1:14" s="30" customFormat="1" ht="30" customHeight="1" x14ac:dyDescent="0.2">
      <c r="A137" s="766"/>
      <c r="B137" s="785"/>
      <c r="C137" s="785"/>
      <c r="D137" s="785"/>
      <c r="E137" s="785"/>
      <c r="F137" s="785"/>
      <c r="G137" s="487"/>
      <c r="H137" s="487"/>
      <c r="I137" s="488"/>
      <c r="J137" s="488"/>
      <c r="K137" s="488"/>
      <c r="L137" s="488"/>
      <c r="M137" s="488"/>
      <c r="N137" s="489"/>
    </row>
    <row r="138" spans="1:14" s="30" customFormat="1" ht="30" customHeight="1" x14ac:dyDescent="0.2">
      <c r="A138" s="766"/>
      <c r="B138" s="785"/>
      <c r="C138" s="785"/>
      <c r="D138" s="785"/>
      <c r="E138" s="785"/>
      <c r="F138" s="785"/>
      <c r="G138" s="487"/>
      <c r="H138" s="487"/>
      <c r="I138" s="488"/>
      <c r="J138" s="488"/>
      <c r="K138" s="488"/>
      <c r="L138" s="488"/>
      <c r="M138" s="488"/>
      <c r="N138" s="489"/>
    </row>
    <row r="139" spans="1:14" s="30" customFormat="1" ht="30" customHeight="1" x14ac:dyDescent="0.2">
      <c r="A139" s="766"/>
      <c r="B139" s="785"/>
      <c r="C139" s="785"/>
      <c r="D139" s="785"/>
      <c r="E139" s="785"/>
      <c r="F139" s="785"/>
      <c r="G139" s="487"/>
      <c r="H139" s="487"/>
      <c r="I139" s="488"/>
      <c r="J139" s="488"/>
      <c r="K139" s="488"/>
      <c r="L139" s="488"/>
      <c r="M139" s="488"/>
      <c r="N139" s="489"/>
    </row>
    <row r="140" spans="1:14" s="30" customFormat="1" ht="30" customHeight="1" thickBot="1" x14ac:dyDescent="0.25">
      <c r="A140" s="767"/>
      <c r="B140" s="786"/>
      <c r="C140" s="786"/>
      <c r="D140" s="786"/>
      <c r="E140" s="786"/>
      <c r="F140" s="786"/>
      <c r="G140" s="487"/>
      <c r="H140" s="487"/>
      <c r="I140" s="488"/>
      <c r="J140" s="488"/>
      <c r="K140" s="488"/>
      <c r="L140" s="488"/>
      <c r="M140" s="488"/>
      <c r="N140" s="489"/>
    </row>
    <row r="141" spans="1:14" s="46" customFormat="1" ht="30" customHeight="1" thickBot="1" x14ac:dyDescent="0.25">
      <c r="A141" s="771" t="s">
        <v>5950</v>
      </c>
      <c r="B141" s="772"/>
      <c r="C141" s="772"/>
      <c r="D141" s="772"/>
      <c r="E141" s="772"/>
      <c r="F141" s="772"/>
      <c r="G141" s="772"/>
      <c r="H141" s="772"/>
      <c r="I141" s="772"/>
      <c r="J141" s="784"/>
      <c r="K141" s="424">
        <f>SUM(K136:K140)</f>
        <v>0</v>
      </c>
      <c r="L141" s="424">
        <f>SUM(L136:L140)</f>
        <v>0</v>
      </c>
      <c r="M141" s="425"/>
      <c r="N141" s="426"/>
    </row>
    <row r="142" spans="1:14" s="30" customFormat="1" ht="30" customHeight="1" x14ac:dyDescent="0.2">
      <c r="A142" s="766">
        <v>23</v>
      </c>
      <c r="B142" s="785" t="str">
        <f>'PI. MP. Avance'!G121</f>
        <v>Formación para el desarrollo y la participación de las mujeres indígenas del Valle del Cauca, Occidente. N/P</v>
      </c>
      <c r="C142" s="785" t="str">
        <f>VLOOKUP(MID(F142,1,11),MP,103,FALSE)</f>
        <v>10505 -  PLAN INTEGRAL DE DESARROLLO INDÍGENA</v>
      </c>
      <c r="D142" s="785" t="str">
        <f>VLOOKUP(MID(F142,1,11),MP,100,FALSE)</f>
        <v xml:space="preserve">MR1050501 - Implementar el Plan Integral de Desarrollo Indígena, enmarcado en la armonización del Plan de desarrollo departamental con los planes de salvaguarda de los pueblos indígenas del Valle del Cauca, durante el cuatrienio 2016-2019. </v>
      </c>
      <c r="E142" s="785" t="str">
        <f>VLOOKUP(MID(F142,1,11),MP,104,FALSE)</f>
        <v>1050506 - COMPONENTE DE MUJER, FAMILIA Y ADULTO MAYOR</v>
      </c>
      <c r="F142" s="785" t="str">
        <f>'PI. MP. Avance'!B121&amp;" - "&amp;'PI. MP. Avance'!C121</f>
        <v>MP105050609 - Creación de 42 enlaces de género en los municipios (MESA DE CONCERTACIÓN INDIGENA).</v>
      </c>
      <c r="G142" s="484"/>
      <c r="H142" s="494"/>
      <c r="I142" s="483"/>
      <c r="J142" s="483"/>
      <c r="K142" s="483"/>
      <c r="L142" s="483"/>
      <c r="M142" s="483"/>
      <c r="N142" s="493"/>
    </row>
    <row r="143" spans="1:14" s="30" customFormat="1" ht="30" customHeight="1" x14ac:dyDescent="0.2">
      <c r="A143" s="766"/>
      <c r="B143" s="785"/>
      <c r="C143" s="785"/>
      <c r="D143" s="785"/>
      <c r="E143" s="785"/>
      <c r="F143" s="785"/>
      <c r="G143" s="487"/>
      <c r="H143" s="487"/>
      <c r="I143" s="488"/>
      <c r="J143" s="488"/>
      <c r="K143" s="488"/>
      <c r="L143" s="488"/>
      <c r="M143" s="488"/>
      <c r="N143" s="489"/>
    </row>
    <row r="144" spans="1:14" s="30" customFormat="1" ht="30" customHeight="1" x14ac:dyDescent="0.2">
      <c r="A144" s="766"/>
      <c r="B144" s="785"/>
      <c r="C144" s="785"/>
      <c r="D144" s="785"/>
      <c r="E144" s="785"/>
      <c r="F144" s="785"/>
      <c r="G144" s="487"/>
      <c r="H144" s="487"/>
      <c r="I144" s="488"/>
      <c r="J144" s="488"/>
      <c r="K144" s="488"/>
      <c r="L144" s="488"/>
      <c r="M144" s="488"/>
      <c r="N144" s="489"/>
    </row>
    <row r="145" spans="1:14" s="30" customFormat="1" ht="30" customHeight="1" x14ac:dyDescent="0.2">
      <c r="A145" s="766"/>
      <c r="B145" s="785"/>
      <c r="C145" s="785"/>
      <c r="D145" s="785"/>
      <c r="E145" s="785"/>
      <c r="F145" s="785"/>
      <c r="G145" s="487"/>
      <c r="H145" s="487"/>
      <c r="I145" s="488"/>
      <c r="J145" s="488"/>
      <c r="K145" s="488"/>
      <c r="L145" s="488"/>
      <c r="M145" s="488"/>
      <c r="N145" s="489"/>
    </row>
    <row r="146" spans="1:14" s="30" customFormat="1" ht="30" customHeight="1" thickBot="1" x14ac:dyDescent="0.25">
      <c r="A146" s="767"/>
      <c r="B146" s="786"/>
      <c r="C146" s="786"/>
      <c r="D146" s="786"/>
      <c r="E146" s="786"/>
      <c r="F146" s="786"/>
      <c r="G146" s="487"/>
      <c r="H146" s="487"/>
      <c r="I146" s="488"/>
      <c r="J146" s="488"/>
      <c r="K146" s="488"/>
      <c r="L146" s="488"/>
      <c r="M146" s="488"/>
      <c r="N146" s="489"/>
    </row>
    <row r="147" spans="1:14" s="46" customFormat="1" ht="30" customHeight="1" thickBot="1" x14ac:dyDescent="0.25">
      <c r="A147" s="771" t="s">
        <v>5950</v>
      </c>
      <c r="B147" s="772"/>
      <c r="C147" s="772"/>
      <c r="D147" s="772"/>
      <c r="E147" s="772"/>
      <c r="F147" s="772"/>
      <c r="G147" s="772"/>
      <c r="H147" s="772"/>
      <c r="I147" s="772"/>
      <c r="J147" s="784"/>
      <c r="K147" s="424">
        <f>SUM(K142:K146)</f>
        <v>0</v>
      </c>
      <c r="L147" s="424">
        <f>SUM(L142:L146)</f>
        <v>0</v>
      </c>
      <c r="M147" s="425"/>
      <c r="N147" s="426"/>
    </row>
    <row r="148" spans="1:14" s="30" customFormat="1" ht="54.95" customHeight="1" x14ac:dyDescent="0.2">
      <c r="A148" s="766">
        <v>24</v>
      </c>
      <c r="B148" s="785" t="str">
        <f>'PI. MP. Avance'!G126</f>
        <v xml:space="preserve">Apoyo al empoderamiento económico de mujer y LGBTI en el Valle del Cauca. </v>
      </c>
      <c r="C148" s="785" t="str">
        <f>VLOOKUP(MID(F148,1,11),MP,103,FALSE)</f>
        <v>10508 - INCLUSIÓN ECONÓMICA PARA LA EQUIDAD</v>
      </c>
      <c r="D148" s="785" t="str">
        <f>VLOOKUP(MID(F148,1,11),MP,100,FALSE)</f>
        <v>MR1050801 - Implementar Un plan de economía incluyente para población vulnerable en el Departamento durante el período de gobierno.</v>
      </c>
      <c r="E148" s="785" t="str">
        <f>VLOOKUP(MID(F148,1,11),MP,104,FALSE)</f>
        <v xml:space="preserve">1050801 - EMPODERAMIENTO ECONÓMICO PARA LA INCLUSIÓN SOCIAL </v>
      </c>
      <c r="F148" s="785" t="str">
        <f>'PI. MP. Avance'!B126&amp;" - "&amp;'PI. MP. Avance'!C126</f>
        <v>MP105080103 - Desarrollar en 20 municipios del departamento, un programa de fortalecimiento de iniciativas productivas a mujeres urbanas y población LGTBI, durante el período de gobierno.</v>
      </c>
      <c r="G148" s="484"/>
      <c r="H148" s="484"/>
      <c r="I148" s="483"/>
      <c r="J148" s="483"/>
      <c r="K148" s="495"/>
      <c r="L148" s="483"/>
      <c r="M148" s="483"/>
      <c r="N148" s="486"/>
    </row>
    <row r="149" spans="1:14" s="30" customFormat="1" ht="30" customHeight="1" x14ac:dyDescent="0.2">
      <c r="A149" s="766"/>
      <c r="B149" s="785"/>
      <c r="C149" s="785"/>
      <c r="D149" s="785"/>
      <c r="E149" s="785"/>
      <c r="F149" s="785"/>
      <c r="G149" s="487"/>
      <c r="H149" s="487"/>
      <c r="I149" s="488"/>
      <c r="J149" s="488"/>
      <c r="K149" s="488"/>
      <c r="L149" s="488"/>
      <c r="M149" s="488"/>
      <c r="N149" s="489"/>
    </row>
    <row r="150" spans="1:14" s="30" customFormat="1" ht="30" customHeight="1" x14ac:dyDescent="0.2">
      <c r="A150" s="766"/>
      <c r="B150" s="785"/>
      <c r="C150" s="785"/>
      <c r="D150" s="785"/>
      <c r="E150" s="785"/>
      <c r="F150" s="785"/>
      <c r="G150" s="487"/>
      <c r="H150" s="487"/>
      <c r="I150" s="488"/>
      <c r="J150" s="488"/>
      <c r="K150" s="488"/>
      <c r="L150" s="488"/>
      <c r="M150" s="488"/>
      <c r="N150" s="489"/>
    </row>
    <row r="151" spans="1:14" s="30" customFormat="1" ht="30" customHeight="1" x14ac:dyDescent="0.2">
      <c r="A151" s="766"/>
      <c r="B151" s="785"/>
      <c r="C151" s="785"/>
      <c r="D151" s="785"/>
      <c r="E151" s="785"/>
      <c r="F151" s="785"/>
      <c r="G151" s="487"/>
      <c r="H151" s="487"/>
      <c r="I151" s="488"/>
      <c r="J151" s="488"/>
      <c r="K151" s="488"/>
      <c r="L151" s="488"/>
      <c r="M151" s="488"/>
      <c r="N151" s="489"/>
    </row>
    <row r="152" spans="1:14" s="30" customFormat="1" ht="30" customHeight="1" thickBot="1" x14ac:dyDescent="0.25">
      <c r="A152" s="767"/>
      <c r="B152" s="786"/>
      <c r="C152" s="786"/>
      <c r="D152" s="786"/>
      <c r="E152" s="786"/>
      <c r="F152" s="786"/>
      <c r="G152" s="487"/>
      <c r="H152" s="487"/>
      <c r="I152" s="488"/>
      <c r="J152" s="488"/>
      <c r="K152" s="488"/>
      <c r="L152" s="488"/>
      <c r="M152" s="488"/>
      <c r="N152" s="489"/>
    </row>
    <row r="153" spans="1:14" s="46" customFormat="1" ht="30" customHeight="1" thickBot="1" x14ac:dyDescent="0.25">
      <c r="A153" s="771" t="s">
        <v>5950</v>
      </c>
      <c r="B153" s="772"/>
      <c r="C153" s="772"/>
      <c r="D153" s="772"/>
      <c r="E153" s="772"/>
      <c r="F153" s="772"/>
      <c r="G153" s="772"/>
      <c r="H153" s="772"/>
      <c r="I153" s="772"/>
      <c r="J153" s="784"/>
      <c r="K153" s="424">
        <f>SUM(K148:K152)</f>
        <v>0</v>
      </c>
      <c r="L153" s="424">
        <f>SUM(L148:L152)</f>
        <v>0</v>
      </c>
      <c r="M153" s="425"/>
      <c r="N153" s="426"/>
    </row>
    <row r="154" spans="1:14" s="30" customFormat="1" ht="59.25" customHeight="1" x14ac:dyDescent="0.2">
      <c r="A154" s="766">
        <v>25</v>
      </c>
      <c r="B154" s="785" t="str">
        <f>'PI. MP. Avance'!G131</f>
        <v xml:space="preserve">Apoyo al empoderamiento económico de mujer y LGBTI en el Valle del Cauca. </v>
      </c>
      <c r="C154" s="785" t="str">
        <f>VLOOKUP(MID(F154,1,11),MP,103,FALSE)</f>
        <v>10508 - INCLUSIÓN ECONÓMICA PARA LA EQUIDAD</v>
      </c>
      <c r="D154" s="785" t="str">
        <f>VLOOKUP(MID(F154,1,11),MP,100,FALSE)</f>
        <v>MR1050801 - Implementar Un plan de economía incluyente para población vulnerable en el Departamento durante el período de gobierno.</v>
      </c>
      <c r="E154" s="785" t="str">
        <f>VLOOKUP(MID(F154,1,11),MP,104,FALSE)</f>
        <v xml:space="preserve">1050801 - EMPODERAMIENTO ECONÓMICO PARA LA INCLUSIÓN SOCIAL </v>
      </c>
      <c r="F154" s="785" t="str">
        <f>'PI. MP. Avance'!B131&amp;" - "&amp;'PI. MP. Avance'!C131</f>
        <v>MP105080104 - Impulsar el sello de Equidad laboral EQUIPARES, como una estrategía departamental para la inclusión laboral de las Mujeres Vallecaucanas, en el periodo de gobierno.</v>
      </c>
      <c r="G154" s="484"/>
      <c r="H154" s="484"/>
      <c r="I154" s="483"/>
      <c r="J154" s="483"/>
      <c r="K154" s="495"/>
      <c r="L154" s="483"/>
      <c r="M154" s="483"/>
      <c r="N154" s="486"/>
    </row>
    <row r="155" spans="1:14" s="30" customFormat="1" ht="30" customHeight="1" x14ac:dyDescent="0.2">
      <c r="A155" s="766"/>
      <c r="B155" s="785"/>
      <c r="C155" s="785"/>
      <c r="D155" s="785"/>
      <c r="E155" s="785"/>
      <c r="F155" s="785"/>
      <c r="G155" s="487"/>
      <c r="H155" s="487"/>
      <c r="I155" s="488"/>
      <c r="J155" s="488"/>
      <c r="K155" s="488"/>
      <c r="L155" s="488"/>
      <c r="M155" s="488"/>
      <c r="N155" s="489"/>
    </row>
    <row r="156" spans="1:14" s="30" customFormat="1" ht="30" customHeight="1" x14ac:dyDescent="0.2">
      <c r="A156" s="766"/>
      <c r="B156" s="785"/>
      <c r="C156" s="785"/>
      <c r="D156" s="785"/>
      <c r="E156" s="785"/>
      <c r="F156" s="785"/>
      <c r="G156" s="487"/>
      <c r="H156" s="487"/>
      <c r="I156" s="488"/>
      <c r="J156" s="488"/>
      <c r="K156" s="488"/>
      <c r="L156" s="488"/>
      <c r="M156" s="488"/>
      <c r="N156" s="489"/>
    </row>
    <row r="157" spans="1:14" s="30" customFormat="1" ht="30" customHeight="1" x14ac:dyDescent="0.2">
      <c r="A157" s="766"/>
      <c r="B157" s="785"/>
      <c r="C157" s="785"/>
      <c r="D157" s="785"/>
      <c r="E157" s="785"/>
      <c r="F157" s="785"/>
      <c r="G157" s="487"/>
      <c r="H157" s="487"/>
      <c r="I157" s="488"/>
      <c r="J157" s="488"/>
      <c r="K157" s="488"/>
      <c r="L157" s="488"/>
      <c r="M157" s="488"/>
      <c r="N157" s="489"/>
    </row>
    <row r="158" spans="1:14" s="30" customFormat="1" ht="30" customHeight="1" thickBot="1" x14ac:dyDescent="0.25">
      <c r="A158" s="767"/>
      <c r="B158" s="786"/>
      <c r="C158" s="786"/>
      <c r="D158" s="786"/>
      <c r="E158" s="786"/>
      <c r="F158" s="786"/>
      <c r="G158" s="487"/>
      <c r="H158" s="487"/>
      <c r="I158" s="488"/>
      <c r="J158" s="488"/>
      <c r="K158" s="488"/>
      <c r="L158" s="488"/>
      <c r="M158" s="488"/>
      <c r="N158" s="489"/>
    </row>
    <row r="159" spans="1:14" s="46" customFormat="1" ht="30" customHeight="1" thickBot="1" x14ac:dyDescent="0.25">
      <c r="A159" s="771" t="s">
        <v>5950</v>
      </c>
      <c r="B159" s="772"/>
      <c r="C159" s="772"/>
      <c r="D159" s="772"/>
      <c r="E159" s="772"/>
      <c r="F159" s="772"/>
      <c r="G159" s="772"/>
      <c r="H159" s="772"/>
      <c r="I159" s="772"/>
      <c r="J159" s="784"/>
      <c r="K159" s="424">
        <f>SUM(K154:K158)</f>
        <v>0</v>
      </c>
      <c r="L159" s="424">
        <f>SUM(L154:L158)</f>
        <v>0</v>
      </c>
      <c r="M159" s="425"/>
      <c r="N159" s="426"/>
    </row>
    <row r="160" spans="1:14" s="30" customFormat="1" ht="30" customHeight="1" x14ac:dyDescent="0.2">
      <c r="A160" s="766">
        <v>26</v>
      </c>
      <c r="B160" s="785" t="str">
        <f>'PI. MP. Avance'!G141</f>
        <v>Desarrollo de condiciones propicias para la participación de las mujeres en escenarios de paz, Valle del Cauca, Occidente. (Apoyo y seguimiento  jurídico a la RED de Mujeres)</v>
      </c>
      <c r="C160" s="785" t="str">
        <f>VLOOKUP(MID(F160,1,11),MP,103,FALSE)</f>
        <v>30705 - TERRITORIO DE PAZ CON EQUIDAD Y BIENESTAR SOCIAL.</v>
      </c>
      <c r="D160" s="785" t="str">
        <f>VLOOKUP(MID(F160,1,11),MP,100,FALSE)</f>
        <v>MR3070502 - Apoyar en los 42 municipios programas y estrategias de movilización social para mujeres y representantes del sector LGBTI, para la construcción de escenarios para la Paz en el período de gobierno.</v>
      </c>
      <c r="E160" s="785" t="str">
        <f>VLOOKUP(MID(F160,1,11),MP,104,FALSE)</f>
        <v>3070502 - LA VOZ DE LAS MUJERES CONSTRUYENDO PAZ</v>
      </c>
      <c r="F160" s="785" t="str">
        <f>'PI. MP. Avance'!B141&amp;" - "&amp;'PI. MP. Avance'!C141</f>
        <v>MP307050201 - Crear, en el marco de las Organizaciones de mujeres , Una (1) RED de mujeres protagonista en los escenarios de PAZ y posconflicto, en el cuatrienio</v>
      </c>
      <c r="G160" s="484"/>
      <c r="H160" s="484"/>
      <c r="I160" s="483"/>
      <c r="J160" s="483"/>
      <c r="K160" s="495"/>
      <c r="L160" s="483"/>
      <c r="M160" s="483"/>
      <c r="N160" s="486"/>
    </row>
    <row r="161" spans="1:14" s="30" customFormat="1" ht="30" customHeight="1" x14ac:dyDescent="0.2">
      <c r="A161" s="766"/>
      <c r="B161" s="785"/>
      <c r="C161" s="785"/>
      <c r="D161" s="785"/>
      <c r="E161" s="785"/>
      <c r="F161" s="785"/>
      <c r="G161" s="487"/>
      <c r="H161" s="487"/>
      <c r="I161" s="483"/>
      <c r="J161" s="488"/>
      <c r="K161" s="496"/>
      <c r="L161" s="488"/>
      <c r="M161" s="497"/>
      <c r="N161" s="486"/>
    </row>
    <row r="162" spans="1:14" s="30" customFormat="1" ht="30" customHeight="1" x14ac:dyDescent="0.2">
      <c r="A162" s="766"/>
      <c r="B162" s="785"/>
      <c r="C162" s="785"/>
      <c r="D162" s="785"/>
      <c r="E162" s="785"/>
      <c r="F162" s="785"/>
      <c r="G162" s="487"/>
      <c r="H162" s="487"/>
      <c r="I162" s="483"/>
      <c r="J162" s="488"/>
      <c r="K162" s="496"/>
      <c r="L162" s="488"/>
      <c r="M162" s="497"/>
      <c r="N162" s="486"/>
    </row>
    <row r="163" spans="1:14" s="30" customFormat="1" ht="30" customHeight="1" x14ac:dyDescent="0.2">
      <c r="A163" s="766"/>
      <c r="B163" s="785"/>
      <c r="C163" s="785"/>
      <c r="D163" s="785"/>
      <c r="E163" s="785"/>
      <c r="F163" s="785"/>
      <c r="G163" s="487"/>
      <c r="H163" s="487"/>
      <c r="I163" s="488"/>
      <c r="J163" s="488"/>
      <c r="K163" s="488"/>
      <c r="L163" s="488"/>
      <c r="M163" s="488"/>
      <c r="N163" s="489"/>
    </row>
    <row r="164" spans="1:14" s="30" customFormat="1" ht="30" customHeight="1" thickBot="1" x14ac:dyDescent="0.25">
      <c r="A164" s="767"/>
      <c r="B164" s="786"/>
      <c r="C164" s="786"/>
      <c r="D164" s="786"/>
      <c r="E164" s="786"/>
      <c r="F164" s="786"/>
      <c r="G164" s="487"/>
      <c r="H164" s="487"/>
      <c r="I164" s="488"/>
      <c r="J164" s="488"/>
      <c r="K164" s="488"/>
      <c r="L164" s="488"/>
      <c r="M164" s="488"/>
      <c r="N164" s="489"/>
    </row>
    <row r="165" spans="1:14" s="46" customFormat="1" ht="30" customHeight="1" thickBot="1" x14ac:dyDescent="0.25">
      <c r="A165" s="771" t="s">
        <v>5950</v>
      </c>
      <c r="B165" s="772"/>
      <c r="C165" s="772"/>
      <c r="D165" s="772"/>
      <c r="E165" s="772"/>
      <c r="F165" s="772"/>
      <c r="G165" s="772"/>
      <c r="H165" s="772"/>
      <c r="I165" s="772"/>
      <c r="J165" s="784"/>
      <c r="K165" s="424">
        <f>SUM(K160:K164)</f>
        <v>0</v>
      </c>
      <c r="L165" s="424">
        <f>SUM(L160:L164)</f>
        <v>0</v>
      </c>
      <c r="M165" s="425"/>
      <c r="N165" s="426"/>
    </row>
    <row r="166" spans="1:14" s="30" customFormat="1" ht="42.95" customHeight="1" x14ac:dyDescent="0.2">
      <c r="A166" s="766">
        <v>27</v>
      </c>
      <c r="B166" s="785" t="str">
        <f>'PI. MP. Avance'!G146</f>
        <v>Desarrollo de condiciones propicias para la participación de las mujeres en escenarios de paz, Valle del Cauca, Occidente. N/P</v>
      </c>
      <c r="C166" s="785" t="str">
        <f>VLOOKUP(MID(F166,1,11),MP,103,FALSE)</f>
        <v>30705 - TERRITORIO DE PAZ CON EQUIDAD Y BIENESTAR SOCIAL.</v>
      </c>
      <c r="D166" s="785" t="str">
        <f>VLOOKUP(MID(F166,1,11),MP,100,FALSE)</f>
        <v>MR3070502 - Apoyar en los 42 municipios programas y estrategias de movilización social para mujeres y representantes del sector LGBTI, para la construcción de escenarios para la Paz en el período de gobierno.</v>
      </c>
      <c r="E166" s="785" t="str">
        <f>VLOOKUP(MID(F166,1,11),MP,104,FALSE)</f>
        <v>3070502 - LA VOZ DE LAS MUJERES CONSTRUYENDO PAZ</v>
      </c>
      <c r="F166" s="785" t="str">
        <f>'PI. MP. Avance'!B146&amp;" - "&amp;'PI. MP. Avance'!C146</f>
        <v>MP307050202 - Realizar dos (2) Encuentros  de mujeres forjadoras de PAZ, que permitan el fortalecimiento de las iniciativas y escenarios de PAZ en el postconflicto, en el cuatrienio.</v>
      </c>
      <c r="G166" s="484"/>
      <c r="H166" s="484"/>
      <c r="I166" s="483"/>
      <c r="J166" s="483"/>
      <c r="K166" s="495"/>
      <c r="L166" s="483"/>
      <c r="M166" s="483"/>
      <c r="N166" s="486"/>
    </row>
    <row r="167" spans="1:14" s="30" customFormat="1" ht="30" customHeight="1" x14ac:dyDescent="0.2">
      <c r="A167" s="766"/>
      <c r="B167" s="785"/>
      <c r="C167" s="785"/>
      <c r="D167" s="785"/>
      <c r="E167" s="785"/>
      <c r="F167" s="785"/>
      <c r="G167" s="487"/>
      <c r="H167" s="487"/>
      <c r="I167" s="488"/>
      <c r="J167" s="488"/>
      <c r="K167" s="488"/>
      <c r="L167" s="488"/>
      <c r="M167" s="488"/>
      <c r="N167" s="489"/>
    </row>
    <row r="168" spans="1:14" s="30" customFormat="1" ht="30" customHeight="1" x14ac:dyDescent="0.2">
      <c r="A168" s="766"/>
      <c r="B168" s="785"/>
      <c r="C168" s="785"/>
      <c r="D168" s="785"/>
      <c r="E168" s="785"/>
      <c r="F168" s="785"/>
      <c r="G168" s="487"/>
      <c r="H168" s="487"/>
      <c r="I168" s="488"/>
      <c r="J168" s="488"/>
      <c r="K168" s="488"/>
      <c r="L168" s="488"/>
      <c r="M168" s="488"/>
      <c r="N168" s="489"/>
    </row>
    <row r="169" spans="1:14" s="30" customFormat="1" ht="30" customHeight="1" x14ac:dyDescent="0.2">
      <c r="A169" s="766"/>
      <c r="B169" s="785"/>
      <c r="C169" s="785"/>
      <c r="D169" s="785"/>
      <c r="E169" s="785"/>
      <c r="F169" s="785"/>
      <c r="G169" s="487"/>
      <c r="H169" s="487"/>
      <c r="I169" s="488"/>
      <c r="J169" s="488"/>
      <c r="K169" s="488"/>
      <c r="L169" s="488"/>
      <c r="M169" s="488"/>
      <c r="N169" s="489"/>
    </row>
    <row r="170" spans="1:14" s="30" customFormat="1" ht="30" customHeight="1" thickBot="1" x14ac:dyDescent="0.25">
      <c r="A170" s="767"/>
      <c r="B170" s="786"/>
      <c r="C170" s="786"/>
      <c r="D170" s="786"/>
      <c r="E170" s="786"/>
      <c r="F170" s="786"/>
      <c r="G170" s="487"/>
      <c r="H170" s="487"/>
      <c r="I170" s="488"/>
      <c r="J170" s="488"/>
      <c r="K170" s="488"/>
      <c r="L170" s="488"/>
      <c r="M170" s="488"/>
      <c r="N170" s="489"/>
    </row>
    <row r="171" spans="1:14" s="46" customFormat="1" ht="30" customHeight="1" thickBot="1" x14ac:dyDescent="0.25">
      <c r="A171" s="771" t="s">
        <v>5950</v>
      </c>
      <c r="B171" s="772"/>
      <c r="C171" s="772"/>
      <c r="D171" s="772"/>
      <c r="E171" s="772"/>
      <c r="F171" s="772"/>
      <c r="G171" s="772"/>
      <c r="H171" s="772"/>
      <c r="I171" s="772"/>
      <c r="J171" s="784"/>
      <c r="K171" s="424">
        <f>SUM(K166:K170)</f>
        <v>0</v>
      </c>
      <c r="L171" s="424">
        <f>SUM(L166:L170)</f>
        <v>0</v>
      </c>
      <c r="M171" s="425"/>
      <c r="N171" s="426"/>
    </row>
    <row r="172" spans="1:14" s="30" customFormat="1" ht="30" customHeight="1" x14ac:dyDescent="0.2">
      <c r="A172" s="766">
        <v>28</v>
      </c>
      <c r="B172" s="785" t="str">
        <f>'PI. MP. Avance'!G151</f>
        <v>Construcción de escenarios para la participación del sector LGBTI en el posconflicto, Valle del Cauca, Occidente.(Apoyo y seguimiento jurídico a la RED LGBTI)</v>
      </c>
      <c r="C172" s="785" t="str">
        <f>VLOOKUP(MID(F172,1,11),MP,103,FALSE)</f>
        <v>30705 - TERRITORIO DE PAZ CON EQUIDAD Y BIENESTAR SOCIAL.</v>
      </c>
      <c r="D172" s="785" t="str">
        <f>VLOOKUP(MID(F172,1,11),MP,100,FALSE)</f>
        <v>MR3070502 - Apoyar en los 42 municipios programas y estrategias de movilización social para mujeres y representantes del sector LGBTI, para la construcción de escenarios para la Paz en el período de gobierno.</v>
      </c>
      <c r="E172" s="785" t="str">
        <f>VLOOKUP(MID(F172,1,11),MP,104,FALSE)</f>
        <v>3070503 - LGBTI VÍCTIMAS INVISIBLES EN BUSCA DE LA VERDAD JUSTICIA Y REPARACIÓN</v>
      </c>
      <c r="F172" s="785" t="str">
        <f>'PI. MP. Avance'!B151&amp;" - "&amp;'PI. MP. Avance'!C151</f>
        <v>MP307050301 - Crear, en el marco de las Confluencias Municipales de LGBTI, Una (1) RED LGBTI protagonista en los escenarios de PAZ y posconflicto, en el cuatrienio</v>
      </c>
      <c r="G172" s="484"/>
      <c r="H172" s="484"/>
      <c r="I172" s="483"/>
      <c r="J172" s="483"/>
      <c r="K172" s="495"/>
      <c r="L172" s="483"/>
      <c r="M172" s="483"/>
      <c r="N172" s="486"/>
    </row>
    <row r="173" spans="1:14" s="30" customFormat="1" ht="30" customHeight="1" x14ac:dyDescent="0.2">
      <c r="A173" s="766"/>
      <c r="B173" s="785"/>
      <c r="C173" s="785"/>
      <c r="D173" s="785"/>
      <c r="E173" s="785"/>
      <c r="F173" s="785"/>
      <c r="G173" s="487"/>
      <c r="H173" s="487"/>
      <c r="I173" s="483"/>
      <c r="J173" s="488"/>
      <c r="K173" s="496"/>
      <c r="L173" s="488"/>
      <c r="M173" s="497"/>
      <c r="N173" s="486"/>
    </row>
    <row r="174" spans="1:14" s="30" customFormat="1" ht="30" customHeight="1" x14ac:dyDescent="0.2">
      <c r="A174" s="766"/>
      <c r="B174" s="785"/>
      <c r="C174" s="785"/>
      <c r="D174" s="785"/>
      <c r="E174" s="785"/>
      <c r="F174" s="785"/>
      <c r="G174" s="487"/>
      <c r="H174" s="487"/>
      <c r="I174" s="488"/>
      <c r="J174" s="488"/>
      <c r="K174" s="488"/>
      <c r="L174" s="488"/>
      <c r="M174" s="488"/>
      <c r="N174" s="489"/>
    </row>
    <row r="175" spans="1:14" s="30" customFormat="1" ht="30" customHeight="1" x14ac:dyDescent="0.2">
      <c r="A175" s="766"/>
      <c r="B175" s="785"/>
      <c r="C175" s="785"/>
      <c r="D175" s="785"/>
      <c r="E175" s="785"/>
      <c r="F175" s="785"/>
      <c r="G175" s="487"/>
      <c r="H175" s="487"/>
      <c r="I175" s="488"/>
      <c r="J175" s="488"/>
      <c r="K175" s="488"/>
      <c r="L175" s="488"/>
      <c r="M175" s="488"/>
      <c r="N175" s="489"/>
    </row>
    <row r="176" spans="1:14" s="30" customFormat="1" ht="30" customHeight="1" thickBot="1" x14ac:dyDescent="0.25">
      <c r="A176" s="767"/>
      <c r="B176" s="786"/>
      <c r="C176" s="786"/>
      <c r="D176" s="786"/>
      <c r="E176" s="786"/>
      <c r="F176" s="786"/>
      <c r="G176" s="487"/>
      <c r="H176" s="487"/>
      <c r="I176" s="488"/>
      <c r="J176" s="488"/>
      <c r="K176" s="488"/>
      <c r="L176" s="488"/>
      <c r="M176" s="488"/>
      <c r="N176" s="489"/>
    </row>
    <row r="177" spans="1:14" s="46" customFormat="1" ht="30" customHeight="1" thickBot="1" x14ac:dyDescent="0.25">
      <c r="A177" s="771" t="s">
        <v>5950</v>
      </c>
      <c r="B177" s="772"/>
      <c r="C177" s="772"/>
      <c r="D177" s="772"/>
      <c r="E177" s="772"/>
      <c r="F177" s="772"/>
      <c r="G177" s="772"/>
      <c r="H177" s="772"/>
      <c r="I177" s="772"/>
      <c r="J177" s="784"/>
      <c r="K177" s="424">
        <f>SUM(K172:K176)</f>
        <v>0</v>
      </c>
      <c r="L177" s="424">
        <f>SUM(L172:L176)</f>
        <v>0</v>
      </c>
      <c r="M177" s="425"/>
      <c r="N177" s="426"/>
    </row>
    <row r="178" spans="1:14" s="30" customFormat="1" ht="30" customHeight="1" x14ac:dyDescent="0.2">
      <c r="A178" s="766">
        <v>29</v>
      </c>
      <c r="B178" s="785" t="str">
        <f>'PI. MP. Avance'!G156</f>
        <v>Construcción de escenarios para la participación del sector LGBTI en el posconflicto, Valle del Cauca, Occidente.</v>
      </c>
      <c r="C178" s="785" t="str">
        <f>VLOOKUP(MID(F178,1,11),MP,103,FALSE)</f>
        <v>30705 - TERRITORIO DE PAZ CON EQUIDAD Y BIENESTAR SOCIAL.</v>
      </c>
      <c r="D178" s="785" t="str">
        <f>VLOOKUP(MID(F178,1,11),MP,100,FALSE)</f>
        <v>MR3070502 - Apoyar en los 42 municipios programas y estrategias de movilización social para mujeres y representantes del sector LGBTI, para la construcción de escenarios para la Paz en el período de gobierno.</v>
      </c>
      <c r="E178" s="785" t="str">
        <f>VLOOKUP(MID(F178,1,11),MP,104,FALSE)</f>
        <v>3070503 - LGBTI VÍCTIMAS INVISIBLES EN BUSCA DE LA VERDAD JUSTICIA Y REPARACIÓN</v>
      </c>
      <c r="F178" s="785" t="str">
        <f>'PI. MP. Avance'!B156&amp;" - "&amp;'PI. MP. Avance'!C156</f>
        <v>MP307050302 - Realizar dos (2) Encuentros de representantes del sector LGBTI, forjadores de PAZ, que permitan el fortalecimiento de las iniciativas y escenarios de PAZ en el postconflicto, en el cuatrienio.</v>
      </c>
      <c r="G178" s="484"/>
      <c r="H178" s="484"/>
      <c r="I178" s="483"/>
      <c r="J178" s="483"/>
      <c r="K178" s="495"/>
      <c r="L178" s="483"/>
      <c r="M178" s="483"/>
      <c r="N178" s="486"/>
    </row>
    <row r="179" spans="1:14" s="30" customFormat="1" ht="30" customHeight="1" x14ac:dyDescent="0.2">
      <c r="A179" s="766"/>
      <c r="B179" s="785"/>
      <c r="C179" s="785"/>
      <c r="D179" s="785"/>
      <c r="E179" s="785"/>
      <c r="F179" s="785"/>
      <c r="G179" s="487"/>
      <c r="H179" s="487"/>
      <c r="I179" s="488"/>
      <c r="J179" s="488"/>
      <c r="K179" s="488"/>
      <c r="L179" s="488"/>
      <c r="M179" s="488"/>
      <c r="N179" s="489"/>
    </row>
    <row r="180" spans="1:14" s="30" customFormat="1" ht="30" customHeight="1" x14ac:dyDescent="0.2">
      <c r="A180" s="766"/>
      <c r="B180" s="785"/>
      <c r="C180" s="785"/>
      <c r="D180" s="785"/>
      <c r="E180" s="785"/>
      <c r="F180" s="785"/>
      <c r="G180" s="487"/>
      <c r="H180" s="487"/>
      <c r="I180" s="488"/>
      <c r="J180" s="488"/>
      <c r="K180" s="488"/>
      <c r="L180" s="488"/>
      <c r="M180" s="488"/>
      <c r="N180" s="489"/>
    </row>
    <row r="181" spans="1:14" s="30" customFormat="1" ht="30" customHeight="1" x14ac:dyDescent="0.2">
      <c r="A181" s="766"/>
      <c r="B181" s="785"/>
      <c r="C181" s="785"/>
      <c r="D181" s="785"/>
      <c r="E181" s="785"/>
      <c r="F181" s="785"/>
      <c r="G181" s="487"/>
      <c r="H181" s="487"/>
      <c r="I181" s="488"/>
      <c r="J181" s="488"/>
      <c r="K181" s="488"/>
      <c r="L181" s="488"/>
      <c r="M181" s="488"/>
      <c r="N181" s="489"/>
    </row>
    <row r="182" spans="1:14" s="30" customFormat="1" ht="30" customHeight="1" thickBot="1" x14ac:dyDescent="0.25">
      <c r="A182" s="767"/>
      <c r="B182" s="786"/>
      <c r="C182" s="786"/>
      <c r="D182" s="786"/>
      <c r="E182" s="786"/>
      <c r="F182" s="786"/>
      <c r="G182" s="487"/>
      <c r="H182" s="487"/>
      <c r="I182" s="488"/>
      <c r="J182" s="488"/>
      <c r="K182" s="488"/>
      <c r="L182" s="488"/>
      <c r="M182" s="488"/>
      <c r="N182" s="489"/>
    </row>
    <row r="183" spans="1:14" s="46" customFormat="1" ht="30" customHeight="1" thickBot="1" x14ac:dyDescent="0.25">
      <c r="A183" s="771" t="s">
        <v>5950</v>
      </c>
      <c r="B183" s="772"/>
      <c r="C183" s="772"/>
      <c r="D183" s="772"/>
      <c r="E183" s="772"/>
      <c r="F183" s="772"/>
      <c r="G183" s="772"/>
      <c r="H183" s="772"/>
      <c r="I183" s="772"/>
      <c r="J183" s="772"/>
      <c r="K183" s="424">
        <f>SUM(K178:K182)</f>
        <v>0</v>
      </c>
      <c r="L183" s="424">
        <f>SUM(L178:L182)</f>
        <v>0</v>
      </c>
      <c r="M183" s="425"/>
      <c r="N183" s="426"/>
    </row>
    <row r="184" spans="1:14" s="46" customFormat="1" ht="30" customHeight="1" thickBot="1" x14ac:dyDescent="0.25">
      <c r="A184" s="782" t="s">
        <v>5958</v>
      </c>
      <c r="B184" s="783"/>
      <c r="C184" s="783"/>
      <c r="D184" s="783"/>
      <c r="E184" s="783"/>
      <c r="F184" s="783"/>
      <c r="G184" s="783"/>
      <c r="H184" s="783"/>
      <c r="I184" s="783"/>
      <c r="J184" s="783"/>
      <c r="K184" s="427">
        <f>+K183+K177+K171+K165+K159+K153+K147+K141+K135+K129+K123+K117+K111+K105+K99+K93+K87+K81+K75+K69+K63+K57+K51+K45+K39+K33+K27+K21</f>
        <v>0</v>
      </c>
      <c r="L184" s="427">
        <f>+L183+L177+L171+L165+L159+L153+L147+L141+L135+L129+L123+L117+L111+L105+L99+L93+L87+L81+L75+L69+L63+L57+L51+L45+L39+L33+L27+L21</f>
        <v>0</v>
      </c>
      <c r="M184" s="428"/>
      <c r="N184" s="429"/>
    </row>
    <row r="185" spans="1:14" x14ac:dyDescent="0.25">
      <c r="N185" s="359"/>
    </row>
    <row r="186" spans="1:14" x14ac:dyDescent="0.25">
      <c r="N186" s="359"/>
    </row>
    <row r="187" spans="1:14" x14ac:dyDescent="0.25">
      <c r="N187" s="359"/>
    </row>
    <row r="188" spans="1:14" x14ac:dyDescent="0.25">
      <c r="N188" s="359"/>
    </row>
    <row r="189" spans="1:14" x14ac:dyDescent="0.25">
      <c r="N189" s="359"/>
    </row>
    <row r="190" spans="1:14" x14ac:dyDescent="0.25">
      <c r="N190" s="359"/>
    </row>
    <row r="191" spans="1:14" x14ac:dyDescent="0.25">
      <c r="N191" s="359"/>
    </row>
    <row r="192" spans="1:14" x14ac:dyDescent="0.25">
      <c r="N192" s="359"/>
    </row>
    <row r="193" spans="14:14" x14ac:dyDescent="0.25">
      <c r="N193" s="359"/>
    </row>
    <row r="194" spans="14:14" x14ac:dyDescent="0.25">
      <c r="N194" s="359"/>
    </row>
    <row r="195" spans="14:14" x14ac:dyDescent="0.25">
      <c r="N195" s="359"/>
    </row>
    <row r="196" spans="14:14" x14ac:dyDescent="0.25">
      <c r="N196" s="359"/>
    </row>
    <row r="197" spans="14:14" x14ac:dyDescent="0.25">
      <c r="N197" s="359"/>
    </row>
    <row r="198" spans="14:14" x14ac:dyDescent="0.25">
      <c r="N198" s="359"/>
    </row>
    <row r="199" spans="14:14" x14ac:dyDescent="0.25">
      <c r="N199" s="359"/>
    </row>
    <row r="200" spans="14:14" x14ac:dyDescent="0.25">
      <c r="N200" s="359"/>
    </row>
    <row r="201" spans="14:14" x14ac:dyDescent="0.25">
      <c r="N201" s="359"/>
    </row>
    <row r="202" spans="14:14" x14ac:dyDescent="0.25">
      <c r="N202" s="359"/>
    </row>
    <row r="203" spans="14:14" x14ac:dyDescent="0.25">
      <c r="N203" s="359"/>
    </row>
    <row r="204" spans="14:14" x14ac:dyDescent="0.25">
      <c r="N204" s="359"/>
    </row>
    <row r="205" spans="14:14" x14ac:dyDescent="0.25">
      <c r="N205" s="359"/>
    </row>
    <row r="206" spans="14:14" x14ac:dyDescent="0.25">
      <c r="N206" s="359"/>
    </row>
    <row r="207" spans="14:14" x14ac:dyDescent="0.25">
      <c r="N207" s="359"/>
    </row>
    <row r="208" spans="14:14" x14ac:dyDescent="0.25">
      <c r="N208" s="359"/>
    </row>
    <row r="209" spans="14:14" x14ac:dyDescent="0.25">
      <c r="N209" s="359"/>
    </row>
    <row r="210" spans="14:14" x14ac:dyDescent="0.25">
      <c r="N210" s="359"/>
    </row>
    <row r="211" spans="14:14" x14ac:dyDescent="0.25">
      <c r="N211" s="359"/>
    </row>
    <row r="212" spans="14:14" x14ac:dyDescent="0.25">
      <c r="N212" s="359"/>
    </row>
    <row r="213" spans="14:14" x14ac:dyDescent="0.25">
      <c r="N213" s="359"/>
    </row>
    <row r="214" spans="14:14" x14ac:dyDescent="0.25">
      <c r="N214" s="359"/>
    </row>
    <row r="215" spans="14:14" x14ac:dyDescent="0.25">
      <c r="N215" s="359"/>
    </row>
    <row r="216" spans="14:14" x14ac:dyDescent="0.25">
      <c r="N216" s="359"/>
    </row>
    <row r="217" spans="14:14" x14ac:dyDescent="0.25">
      <c r="N217" s="359"/>
    </row>
    <row r="218" spans="14:14" x14ac:dyDescent="0.25">
      <c r="N218" s="359"/>
    </row>
    <row r="219" spans="14:14" x14ac:dyDescent="0.25">
      <c r="N219" s="359"/>
    </row>
    <row r="220" spans="14:14" x14ac:dyDescent="0.25">
      <c r="N220" s="359"/>
    </row>
    <row r="221" spans="14:14" x14ac:dyDescent="0.25">
      <c r="N221" s="359"/>
    </row>
    <row r="222" spans="14:14" x14ac:dyDescent="0.25">
      <c r="N222" s="359"/>
    </row>
    <row r="223" spans="14:14" x14ac:dyDescent="0.25">
      <c r="N223" s="359"/>
    </row>
    <row r="224" spans="14:14" x14ac:dyDescent="0.25">
      <c r="N224" s="359"/>
    </row>
    <row r="225" spans="14:14" x14ac:dyDescent="0.25">
      <c r="N225" s="359"/>
    </row>
    <row r="226" spans="14:14" x14ac:dyDescent="0.25">
      <c r="N226" s="359"/>
    </row>
    <row r="227" spans="14:14" x14ac:dyDescent="0.25">
      <c r="N227" s="359"/>
    </row>
    <row r="228" spans="14:14" x14ac:dyDescent="0.25">
      <c r="N228" s="359"/>
    </row>
    <row r="229" spans="14:14" x14ac:dyDescent="0.25">
      <c r="N229" s="359"/>
    </row>
    <row r="230" spans="14:14" x14ac:dyDescent="0.25">
      <c r="N230" s="359"/>
    </row>
    <row r="231" spans="14:14" x14ac:dyDescent="0.25">
      <c r="N231" s="359"/>
    </row>
    <row r="232" spans="14:14" x14ac:dyDescent="0.25">
      <c r="N232" s="359"/>
    </row>
    <row r="233" spans="14:14" x14ac:dyDescent="0.25">
      <c r="N233" s="359"/>
    </row>
    <row r="234" spans="14:14" x14ac:dyDescent="0.25">
      <c r="N234" s="359"/>
    </row>
    <row r="235" spans="14:14" x14ac:dyDescent="0.25">
      <c r="N235" s="359"/>
    </row>
    <row r="236" spans="14:14" x14ac:dyDescent="0.25">
      <c r="N236" s="359"/>
    </row>
    <row r="237" spans="14:14" x14ac:dyDescent="0.25">
      <c r="N237" s="359"/>
    </row>
    <row r="238" spans="14:14" x14ac:dyDescent="0.25">
      <c r="N238" s="359"/>
    </row>
    <row r="239" spans="14:14" x14ac:dyDescent="0.25">
      <c r="N239" s="359"/>
    </row>
    <row r="240" spans="14:14" x14ac:dyDescent="0.25">
      <c r="N240" s="359"/>
    </row>
    <row r="241" spans="14:14" x14ac:dyDescent="0.25">
      <c r="N241" s="359"/>
    </row>
    <row r="242" spans="14:14" x14ac:dyDescent="0.25">
      <c r="N242" s="359"/>
    </row>
    <row r="243" spans="14:14" x14ac:dyDescent="0.25">
      <c r="N243" s="359"/>
    </row>
    <row r="244" spans="14:14" x14ac:dyDescent="0.25">
      <c r="N244" s="359"/>
    </row>
    <row r="245" spans="14:14" x14ac:dyDescent="0.25">
      <c r="N245" s="359"/>
    </row>
    <row r="246" spans="14:14" x14ac:dyDescent="0.25">
      <c r="N246" s="359"/>
    </row>
    <row r="247" spans="14:14" x14ac:dyDescent="0.25">
      <c r="N247" s="359"/>
    </row>
    <row r="248" spans="14:14" x14ac:dyDescent="0.25">
      <c r="N248" s="359"/>
    </row>
    <row r="249" spans="14:14" x14ac:dyDescent="0.25">
      <c r="N249" s="359"/>
    </row>
    <row r="250" spans="14:14" x14ac:dyDescent="0.25">
      <c r="N250" s="359"/>
    </row>
    <row r="251" spans="14:14" x14ac:dyDescent="0.25">
      <c r="N251" s="359"/>
    </row>
    <row r="252" spans="14:14" x14ac:dyDescent="0.25">
      <c r="N252" s="359"/>
    </row>
    <row r="253" spans="14:14" x14ac:dyDescent="0.25">
      <c r="N253" s="359"/>
    </row>
    <row r="254" spans="14:14" x14ac:dyDescent="0.25">
      <c r="N254" s="359"/>
    </row>
    <row r="255" spans="14:14" x14ac:dyDescent="0.25">
      <c r="N255" s="359"/>
    </row>
    <row r="256" spans="14:14" x14ac:dyDescent="0.25">
      <c r="N256" s="359"/>
    </row>
    <row r="257" spans="14:14" x14ac:dyDescent="0.25">
      <c r="N257" s="359"/>
    </row>
    <row r="258" spans="14:14" x14ac:dyDescent="0.25">
      <c r="N258" s="359"/>
    </row>
    <row r="259" spans="14:14" x14ac:dyDescent="0.25">
      <c r="N259" s="359"/>
    </row>
    <row r="260" spans="14:14" x14ac:dyDescent="0.25">
      <c r="N260" s="359"/>
    </row>
    <row r="261" spans="14:14" x14ac:dyDescent="0.25">
      <c r="N261" s="359"/>
    </row>
    <row r="262" spans="14:14" x14ac:dyDescent="0.25">
      <c r="N262" s="359"/>
    </row>
    <row r="263" spans="14:14" x14ac:dyDescent="0.25">
      <c r="N263" s="359"/>
    </row>
    <row r="264" spans="14:14" x14ac:dyDescent="0.25">
      <c r="N264" s="359"/>
    </row>
    <row r="265" spans="14:14" x14ac:dyDescent="0.25">
      <c r="N265" s="359"/>
    </row>
    <row r="266" spans="14:14" x14ac:dyDescent="0.25">
      <c r="N266" s="359"/>
    </row>
    <row r="267" spans="14:14" x14ac:dyDescent="0.25">
      <c r="N267" s="359"/>
    </row>
    <row r="268" spans="14:14" x14ac:dyDescent="0.25">
      <c r="N268" s="359"/>
    </row>
    <row r="269" spans="14:14" x14ac:dyDescent="0.25">
      <c r="N269" s="359"/>
    </row>
  </sheetData>
  <sheetProtection sheet="1" objects="1" scenarios="1" formatCells="0" formatColumns="0" formatRows="0" deleteRows="0"/>
  <mergeCells count="208">
    <mergeCell ref="A15:J15"/>
    <mergeCell ref="A16:A20"/>
    <mergeCell ref="B16:B20"/>
    <mergeCell ref="C16:C20"/>
    <mergeCell ref="D16:D20"/>
    <mergeCell ref="E16:E20"/>
    <mergeCell ref="F16:F20"/>
    <mergeCell ref="D2:I3"/>
    <mergeCell ref="D4:I4"/>
    <mergeCell ref="D5:H5"/>
    <mergeCell ref="D7:N7"/>
    <mergeCell ref="A10:A14"/>
    <mergeCell ref="B10:B14"/>
    <mergeCell ref="C10:C14"/>
    <mergeCell ref="D10:D14"/>
    <mergeCell ref="E10:E14"/>
    <mergeCell ref="F10:F14"/>
    <mergeCell ref="A27:J27"/>
    <mergeCell ref="A28:A32"/>
    <mergeCell ref="B28:B32"/>
    <mergeCell ref="C28:C32"/>
    <mergeCell ref="D28:D32"/>
    <mergeCell ref="E28:E32"/>
    <mergeCell ref="F28:F32"/>
    <mergeCell ref="A21:J21"/>
    <mergeCell ref="A22:A26"/>
    <mergeCell ref="B22:B26"/>
    <mergeCell ref="C22:C26"/>
    <mergeCell ref="D22:D26"/>
    <mergeCell ref="E22:E26"/>
    <mergeCell ref="F22:F26"/>
    <mergeCell ref="A39:J39"/>
    <mergeCell ref="A40:A44"/>
    <mergeCell ref="B40:B44"/>
    <mergeCell ref="C40:C44"/>
    <mergeCell ref="D40:D44"/>
    <mergeCell ref="E40:E44"/>
    <mergeCell ref="F40:F44"/>
    <mergeCell ref="A33:J33"/>
    <mergeCell ref="A34:A38"/>
    <mergeCell ref="B34:B38"/>
    <mergeCell ref="C34:C38"/>
    <mergeCell ref="D34:D38"/>
    <mergeCell ref="E34:E38"/>
    <mergeCell ref="F34:F38"/>
    <mergeCell ref="A51:J51"/>
    <mergeCell ref="A52:A56"/>
    <mergeCell ref="B52:B56"/>
    <mergeCell ref="C52:C56"/>
    <mergeCell ref="D52:D56"/>
    <mergeCell ref="E52:E56"/>
    <mergeCell ref="F52:F56"/>
    <mergeCell ref="A45:J45"/>
    <mergeCell ref="A46:A50"/>
    <mergeCell ref="B46:B50"/>
    <mergeCell ref="C46:C50"/>
    <mergeCell ref="D46:D50"/>
    <mergeCell ref="E46:E50"/>
    <mergeCell ref="F46:F50"/>
    <mergeCell ref="A63:J63"/>
    <mergeCell ref="A64:A68"/>
    <mergeCell ref="B64:B68"/>
    <mergeCell ref="C64:C68"/>
    <mergeCell ref="D64:D68"/>
    <mergeCell ref="E64:E68"/>
    <mergeCell ref="F64:F68"/>
    <mergeCell ref="A57:J57"/>
    <mergeCell ref="A58:A62"/>
    <mergeCell ref="B58:B62"/>
    <mergeCell ref="C58:C62"/>
    <mergeCell ref="D58:D62"/>
    <mergeCell ref="E58:E62"/>
    <mergeCell ref="F58:F62"/>
    <mergeCell ref="A75:J75"/>
    <mergeCell ref="A76:A80"/>
    <mergeCell ref="B76:B80"/>
    <mergeCell ref="C76:C80"/>
    <mergeCell ref="D76:D80"/>
    <mergeCell ref="E76:E80"/>
    <mergeCell ref="F76:F80"/>
    <mergeCell ref="A69:J69"/>
    <mergeCell ref="A70:A74"/>
    <mergeCell ref="B70:B74"/>
    <mergeCell ref="C70:C74"/>
    <mergeCell ref="D70:D74"/>
    <mergeCell ref="E70:E74"/>
    <mergeCell ref="F70:F74"/>
    <mergeCell ref="A87:J87"/>
    <mergeCell ref="A88:A92"/>
    <mergeCell ref="B88:B92"/>
    <mergeCell ref="C88:C92"/>
    <mergeCell ref="D88:D92"/>
    <mergeCell ref="E88:E92"/>
    <mergeCell ref="F88:F92"/>
    <mergeCell ref="A81:J81"/>
    <mergeCell ref="A82:A86"/>
    <mergeCell ref="B82:B86"/>
    <mergeCell ref="C82:C86"/>
    <mergeCell ref="D82:D86"/>
    <mergeCell ref="E82:E86"/>
    <mergeCell ref="F82:F86"/>
    <mergeCell ref="A99:J99"/>
    <mergeCell ref="A100:A104"/>
    <mergeCell ref="B100:B104"/>
    <mergeCell ref="C100:C104"/>
    <mergeCell ref="D100:D104"/>
    <mergeCell ref="E100:E104"/>
    <mergeCell ref="F100:F104"/>
    <mergeCell ref="A93:J93"/>
    <mergeCell ref="A94:A98"/>
    <mergeCell ref="B94:B98"/>
    <mergeCell ref="C94:C98"/>
    <mergeCell ref="D94:D98"/>
    <mergeCell ref="E94:E98"/>
    <mergeCell ref="F94:F98"/>
    <mergeCell ref="A111:J111"/>
    <mergeCell ref="A112:A116"/>
    <mergeCell ref="B112:B116"/>
    <mergeCell ref="C112:C116"/>
    <mergeCell ref="D112:D116"/>
    <mergeCell ref="E112:E116"/>
    <mergeCell ref="F112:F116"/>
    <mergeCell ref="A105:J105"/>
    <mergeCell ref="A106:A110"/>
    <mergeCell ref="B106:B110"/>
    <mergeCell ref="C106:C110"/>
    <mergeCell ref="D106:D110"/>
    <mergeCell ref="E106:E110"/>
    <mergeCell ref="F106:F110"/>
    <mergeCell ref="A123:J123"/>
    <mergeCell ref="A124:A128"/>
    <mergeCell ref="B124:B128"/>
    <mergeCell ref="C124:C128"/>
    <mergeCell ref="D124:D128"/>
    <mergeCell ref="E124:E128"/>
    <mergeCell ref="F124:F128"/>
    <mergeCell ref="A117:J117"/>
    <mergeCell ref="A118:A122"/>
    <mergeCell ref="B118:B122"/>
    <mergeCell ref="C118:C122"/>
    <mergeCell ref="D118:D122"/>
    <mergeCell ref="E118:E122"/>
    <mergeCell ref="F118:F122"/>
    <mergeCell ref="A135:J135"/>
    <mergeCell ref="A136:A140"/>
    <mergeCell ref="B136:B140"/>
    <mergeCell ref="C136:C140"/>
    <mergeCell ref="D136:D140"/>
    <mergeCell ref="E136:E140"/>
    <mergeCell ref="F136:F140"/>
    <mergeCell ref="A129:J129"/>
    <mergeCell ref="A130:A134"/>
    <mergeCell ref="B130:B134"/>
    <mergeCell ref="C130:C134"/>
    <mergeCell ref="D130:D134"/>
    <mergeCell ref="E130:E134"/>
    <mergeCell ref="F130:F134"/>
    <mergeCell ref="A147:J147"/>
    <mergeCell ref="A148:A152"/>
    <mergeCell ref="B148:B152"/>
    <mergeCell ref="C148:C152"/>
    <mergeCell ref="D148:D152"/>
    <mergeCell ref="E148:E152"/>
    <mergeCell ref="F148:F152"/>
    <mergeCell ref="A141:J141"/>
    <mergeCell ref="A142:A146"/>
    <mergeCell ref="B142:B146"/>
    <mergeCell ref="C142:C146"/>
    <mergeCell ref="D142:D146"/>
    <mergeCell ref="E142:E146"/>
    <mergeCell ref="F142:F146"/>
    <mergeCell ref="A159:J159"/>
    <mergeCell ref="A160:A164"/>
    <mergeCell ref="B160:B164"/>
    <mergeCell ref="C160:C164"/>
    <mergeCell ref="D160:D164"/>
    <mergeCell ref="E160:E164"/>
    <mergeCell ref="F160:F164"/>
    <mergeCell ref="A153:J153"/>
    <mergeCell ref="A154:A158"/>
    <mergeCell ref="B154:B158"/>
    <mergeCell ref="C154:C158"/>
    <mergeCell ref="D154:D158"/>
    <mergeCell ref="E154:E158"/>
    <mergeCell ref="F154:F158"/>
    <mergeCell ref="A171:J171"/>
    <mergeCell ref="A172:A176"/>
    <mergeCell ref="B172:B176"/>
    <mergeCell ref="C172:C176"/>
    <mergeCell ref="D172:D176"/>
    <mergeCell ref="E172:E176"/>
    <mergeCell ref="F172:F176"/>
    <mergeCell ref="A165:J165"/>
    <mergeCell ref="A166:A170"/>
    <mergeCell ref="B166:B170"/>
    <mergeCell ref="C166:C170"/>
    <mergeCell ref="D166:D170"/>
    <mergeCell ref="E166:E170"/>
    <mergeCell ref="F166:F170"/>
    <mergeCell ref="A183:J183"/>
    <mergeCell ref="A184:J184"/>
    <mergeCell ref="A177:J177"/>
    <mergeCell ref="A178:A182"/>
    <mergeCell ref="B178:B182"/>
    <mergeCell ref="C178:C182"/>
    <mergeCell ref="D178:D182"/>
    <mergeCell ref="E178:E182"/>
    <mergeCell ref="F178:F182"/>
  </mergeCells>
  <dataValidations count="1">
    <dataValidation type="list" allowBlank="1" showInputMessage="1" showErrorMessage="1" sqref="D7">
      <formula1>ENTIDADES</formula1>
    </dataValidation>
  </dataValidations>
  <printOptions horizontalCentered="1" verticalCentered="1"/>
  <pageMargins left="1.1811023622047245" right="0" top="0.39370078740157483" bottom="0.59055118110236227" header="0.31496062992125984" footer="0.39370078740157483"/>
  <pageSetup paperSize="5" scale="50" fitToHeight="0" orientation="landscape" r:id="rId1"/>
  <headerFooter>
    <oddHeader>&amp;RPág. &amp;P de &amp;N</oddHeader>
    <oddFooter>&amp;LLUZ ADRIANA LONDOÑO RAMIREZ
Secretaria de Despacho
Firma: ___________________&amp;CFRANCISCO JAVIER GOMEZ RIOS
Profesional Universitario
Firma: ___________________&amp;RGICELA OCHOA BEJARANO
Departamento Adminstrativo de Planeación</oddFooter>
  </headerFooter>
  <rowBreaks count="5" manualBreakCount="5">
    <brk id="39" max="10" man="1"/>
    <brk id="69" max="10" man="1"/>
    <brk id="99" max="10" man="1"/>
    <brk id="129" max="10" man="1"/>
    <brk id="159"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95</vt:i4>
      </vt:variant>
    </vt:vector>
  </HeadingPairs>
  <TitlesOfParts>
    <vt:vector size="109" baseType="lpstr">
      <vt:lpstr>PI. METAS RESULTADO</vt:lpstr>
      <vt:lpstr>PI. MP. Avance</vt:lpstr>
      <vt:lpstr>PI. MP. Ejec Fin</vt:lpstr>
      <vt:lpstr>PA. RECURSOS MP 2017</vt:lpstr>
      <vt:lpstr>PA. ACTIVIDADES 2017</vt:lpstr>
      <vt:lpstr>PA. RECURSOS MP 2018</vt:lpstr>
      <vt:lpstr>PA. ACTIVIDADES 2018</vt:lpstr>
      <vt:lpstr>PA. RECURSOS MP 2019</vt:lpstr>
      <vt:lpstr>PA. ACTIVIDADES 2019</vt:lpstr>
      <vt:lpstr>PA. RECURSOS MP 2016 </vt:lpstr>
      <vt:lpstr>PA. ACTIVIDADES 2016</vt:lpstr>
      <vt:lpstr>METAS PRODUCTO</vt:lpstr>
      <vt:lpstr>METAS DE RESULTADO</vt:lpstr>
      <vt:lpstr>codific busqueda</vt:lpstr>
      <vt:lpstr>_MP1105</vt:lpstr>
      <vt:lpstr>_MP1106</vt:lpstr>
      <vt:lpstr>_MP1108</vt:lpstr>
      <vt:lpstr>_MP1114</vt:lpstr>
      <vt:lpstr>_MP1117</vt:lpstr>
      <vt:lpstr>_MP1123</vt:lpstr>
      <vt:lpstr>_MP1124</vt:lpstr>
      <vt:lpstr>_MP1125</vt:lpstr>
      <vt:lpstr>_MP1126</vt:lpstr>
      <vt:lpstr>_MP1127</vt:lpstr>
      <vt:lpstr>_MP1128</vt:lpstr>
      <vt:lpstr>_MP1129</vt:lpstr>
      <vt:lpstr>_MP1130</vt:lpstr>
      <vt:lpstr>_MP1131</vt:lpstr>
      <vt:lpstr>_MP1132</vt:lpstr>
      <vt:lpstr>_MP1133</vt:lpstr>
      <vt:lpstr>_MP1134</vt:lpstr>
      <vt:lpstr>_MP1135</vt:lpstr>
      <vt:lpstr>_MP1136</vt:lpstr>
      <vt:lpstr>_MP1137</vt:lpstr>
      <vt:lpstr>_MP1138</vt:lpstr>
      <vt:lpstr>_MP1139</vt:lpstr>
      <vt:lpstr>_MP1140</vt:lpstr>
      <vt:lpstr>_MP1142</vt:lpstr>
      <vt:lpstr>_MP1211</vt:lpstr>
      <vt:lpstr>_MP1212</vt:lpstr>
      <vt:lpstr>_MP1213</vt:lpstr>
      <vt:lpstr>_MP1214</vt:lpstr>
      <vt:lpstr>_MP1215</vt:lpstr>
      <vt:lpstr>_MP1216</vt:lpstr>
      <vt:lpstr>_MP1218</vt:lpstr>
      <vt:lpstr>_MP1231</vt:lpstr>
      <vt:lpstr>_MP1232</vt:lpstr>
      <vt:lpstr>_MP1233</vt:lpstr>
      <vt:lpstr>_MP1234</vt:lpstr>
      <vt:lpstr>_MP1235</vt:lpstr>
      <vt:lpstr>_MP12501</vt:lpstr>
      <vt:lpstr>_MP12503</vt:lpstr>
      <vt:lpstr>_MP12504</vt:lpstr>
      <vt:lpstr>_MP12505</vt:lpstr>
      <vt:lpstr>_MR1105</vt:lpstr>
      <vt:lpstr>_MR1106</vt:lpstr>
      <vt:lpstr>_MR1108</vt:lpstr>
      <vt:lpstr>_MR1114</vt:lpstr>
      <vt:lpstr>_MR1117</vt:lpstr>
      <vt:lpstr>_MR1124</vt:lpstr>
      <vt:lpstr>_MR1125</vt:lpstr>
      <vt:lpstr>_MR1126</vt:lpstr>
      <vt:lpstr>_MR1127</vt:lpstr>
      <vt:lpstr>_MR1128</vt:lpstr>
      <vt:lpstr>_MR1129</vt:lpstr>
      <vt:lpstr>_MR1130</vt:lpstr>
      <vt:lpstr>_MR1131</vt:lpstr>
      <vt:lpstr>_MR1132</vt:lpstr>
      <vt:lpstr>_MR1133</vt:lpstr>
      <vt:lpstr>_MR1134</vt:lpstr>
      <vt:lpstr>_MR1136</vt:lpstr>
      <vt:lpstr>_MR1137</vt:lpstr>
      <vt:lpstr>_MR1138</vt:lpstr>
      <vt:lpstr>_MR1139</vt:lpstr>
      <vt:lpstr>_MR1140</vt:lpstr>
      <vt:lpstr>_MR1142</vt:lpstr>
      <vt:lpstr>_MR1215</vt:lpstr>
      <vt:lpstr>_MR1216</vt:lpstr>
      <vt:lpstr>_MR1232</vt:lpstr>
      <vt:lpstr>_MR1233</vt:lpstr>
      <vt:lpstr>_MR1234</vt:lpstr>
      <vt:lpstr>_MR1235</vt:lpstr>
      <vt:lpstr>_MR12505</vt:lpstr>
      <vt:lpstr>'PA. ACTIVIDADES 2016'!Área_de_impresión</vt:lpstr>
      <vt:lpstr>'PA. ACTIVIDADES 2017'!Área_de_impresión</vt:lpstr>
      <vt:lpstr>'PA. ACTIVIDADES 2018'!Área_de_impresión</vt:lpstr>
      <vt:lpstr>'PA. ACTIVIDADES 2019'!Área_de_impresión</vt:lpstr>
      <vt:lpstr>'PA. RECURSOS MP 2016 '!Área_de_impresión</vt:lpstr>
      <vt:lpstr>'PA. RECURSOS MP 2017'!Área_de_impresión</vt:lpstr>
      <vt:lpstr>'PA. RECURSOS MP 2018'!Área_de_impresión</vt:lpstr>
      <vt:lpstr>'PA. RECURSOS MP 2019'!Área_de_impresión</vt:lpstr>
      <vt:lpstr>'PI. METAS RESULTADO'!Área_de_impresión</vt:lpstr>
      <vt:lpstr>'PI. MP. Avance'!Área_de_impresión</vt:lpstr>
      <vt:lpstr>'PI. MP. Ejec Fin'!Área_de_impresión</vt:lpstr>
      <vt:lpstr>ENTIDADES</vt:lpstr>
      <vt:lpstr>FUENTES</vt:lpstr>
      <vt:lpstr>MP</vt:lpstr>
      <vt:lpstr>MR</vt:lpstr>
      <vt:lpstr>'PA. ACTIVIDADES 2016'!Títulos_a_imprimir</vt:lpstr>
      <vt:lpstr>'PA. ACTIVIDADES 2017'!Títulos_a_imprimir</vt:lpstr>
      <vt:lpstr>'PA. ACTIVIDADES 2018'!Títulos_a_imprimir</vt:lpstr>
      <vt:lpstr>'PA. ACTIVIDADES 2019'!Títulos_a_imprimir</vt:lpstr>
      <vt:lpstr>'PA. RECURSOS MP 2016 '!Títulos_a_imprimir</vt:lpstr>
      <vt:lpstr>'PA. RECURSOS MP 2017'!Títulos_a_imprimir</vt:lpstr>
      <vt:lpstr>'PA. RECURSOS MP 2018'!Títulos_a_imprimir</vt:lpstr>
      <vt:lpstr>'PA. RECURSOS MP 2019'!Títulos_a_imprimir</vt:lpstr>
      <vt:lpstr>'PI. METAS RESULTADO'!Títulos_a_imprimir</vt:lpstr>
      <vt:lpstr>'PI. MP. Avance'!Títulos_a_imprimir</vt:lpstr>
      <vt:lpstr>'PI. MP. Ejec Fin'!Títulos_a_imprimir</vt:lpstr>
    </vt:vector>
  </TitlesOfParts>
  <Company>Hewlett-Packard Company</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Gonzalo Atehortua Marmolejo TIENS Colombia</dc:creator>
  <cp:lastModifiedBy>Francisco Javier Gomez Rios</cp:lastModifiedBy>
  <cp:revision/>
  <cp:lastPrinted>2018-01-24T16:30:42Z</cp:lastPrinted>
  <dcterms:created xsi:type="dcterms:W3CDTF">2016-06-09T14:10:50Z</dcterms:created>
  <dcterms:modified xsi:type="dcterms:W3CDTF">2018-04-17T13:28:52Z</dcterms:modified>
</cp:coreProperties>
</file>