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Copia\D\PLAN DE ACCION 2018\"/>
    </mc:Choice>
  </mc:AlternateContent>
  <workbookProtection workbookPassword="E3FB" lockStructure="1"/>
  <bookViews>
    <workbookView xWindow="0" yWindow="0" windowWidth="19200" windowHeight="7980" tabRatio="829" activeTab="5"/>
  </bookViews>
  <sheets>
    <sheet name="PI. METAS RESULTADO" sheetId="1" r:id="rId1"/>
    <sheet name="PI. MP. Avance" sheetId="28" r:id="rId2"/>
    <sheet name="PI. MP. Ejec Fin" sheetId="22" r:id="rId3"/>
    <sheet name="PA. RECURSOS MP 2017" sheetId="35" state="hidden" r:id="rId4"/>
    <sheet name="PA. ACTIVIDADES 2017" sheetId="36" state="hidden" r:id="rId5"/>
    <sheet name="PA. RECURSOS MP 2018" sheetId="37" r:id="rId6"/>
    <sheet name="PA. ACTIVIDADES 2018" sheetId="38" r:id="rId7"/>
    <sheet name="PA. RECURSOS MP 2019" sheetId="33" state="hidden" r:id="rId8"/>
    <sheet name="PA. ACTIVIDADES 2019" sheetId="34" state="hidden" r:id="rId9"/>
    <sheet name="PA. RECURSOS MP 2016 " sheetId="24" state="hidden" r:id="rId10"/>
    <sheet name="PA. ACTIVIDADES 2016" sheetId="27" state="hidden" r:id="rId11"/>
    <sheet name="METAS PRODUCTO" sheetId="26" state="hidden" r:id="rId12"/>
    <sheet name="METAS DE RESULTADO" sheetId="25" state="hidden" r:id="rId13"/>
    <sheet name="codific busqueda" sheetId="3" state="hidden" r:id="rId14"/>
  </sheets>
  <definedNames>
    <definedName name="_xlnm._FilterDatabase" localSheetId="12" hidden="1">'METAS DE RESULTADO'!$A$3:$R$133</definedName>
    <definedName name="_xlnm._FilterDatabase" localSheetId="11" hidden="1">'METAS PRODUCTO'!$B$3:$CK$719</definedName>
    <definedName name="_xlnm._FilterDatabase" localSheetId="10" hidden="1">'PA. ACTIVIDADES 2016'!$B$9:$N$9</definedName>
    <definedName name="_xlnm._FilterDatabase" localSheetId="4" hidden="1">'PA. ACTIVIDADES 2017'!$B$9:$N$9</definedName>
    <definedName name="_xlnm._FilterDatabase" localSheetId="6" hidden="1">'PA. ACTIVIDADES 2018'!$B$9:$N$9</definedName>
    <definedName name="_xlnm._FilterDatabase" localSheetId="8" hidden="1">'PA. ACTIVIDADES 2019'!$B$9:$N$9</definedName>
    <definedName name="_xlnm._FilterDatabase" localSheetId="0" hidden="1">'PI. METAS RESULTADO'!$B$10:$L$26</definedName>
    <definedName name="_xlnm._FilterDatabase" localSheetId="2" hidden="1">'PI. MP. Ejec Fin'!$B$10:$O$10</definedName>
    <definedName name="_MP1105">'codific busqueda'!$C$26:$C$112</definedName>
    <definedName name="_MP1106">'codific busqueda'!$D$26:$D$64</definedName>
    <definedName name="_MP1108">'codific busqueda'!$E$26:$E$82</definedName>
    <definedName name="_MP1114">'codific busqueda'!$F$26:$F$52</definedName>
    <definedName name="_MP1117">'codific busqueda'!$G$26:$G$39</definedName>
    <definedName name="_MP1123">'codific busqueda'!$H$26:$H$29</definedName>
    <definedName name="_MP1124">'codific busqueda'!$I$26:$I$34</definedName>
    <definedName name="_MP1125">'codific busqueda'!$J$26:$J$32</definedName>
    <definedName name="_MP1126">'codific busqueda'!$K$26:$K$34</definedName>
    <definedName name="_MP1127">'codific busqueda'!$L$26:$L$32</definedName>
    <definedName name="_MP1128">'codific busqueda'!$M$26:$M$51</definedName>
    <definedName name="_MP1129">'codific busqueda'!$N$26:$N$33</definedName>
    <definedName name="_MP1130">'codific busqueda'!$O$26:$O$78</definedName>
    <definedName name="_MP1131">'codific busqueda'!$P$26:$P$45</definedName>
    <definedName name="_MP1132">'codific busqueda'!$Q$26:$Q$75</definedName>
    <definedName name="_MP1133">'codific busqueda'!$R$26:$R$39</definedName>
    <definedName name="_MP1134">'codific busqueda'!$S$26:$S$54</definedName>
    <definedName name="_MP1135">'codific busqueda'!$T$26:$T$27</definedName>
    <definedName name="_MP1136">'codific busqueda'!$U$26:$U$108</definedName>
    <definedName name="_MP1137">'codific busqueda'!$V$26:$V$27</definedName>
    <definedName name="_MP1138">'codific busqueda'!$W$26:$W$46</definedName>
    <definedName name="_MP1139">'codific busqueda'!$X$26:$X$27</definedName>
    <definedName name="_MP1140">'codific busqueda'!$Y$26:$Y$27</definedName>
    <definedName name="_MP1142">'codific busqueda'!$Z$26:$Z$42</definedName>
    <definedName name="_MP1211">'codific busqueda'!$AH$26:$AH$42</definedName>
    <definedName name="_MP1212">'codific busqueda'!$AK$26:$AK$31</definedName>
    <definedName name="_MP1213">'codific busqueda'!$AB$26:$AB$36</definedName>
    <definedName name="_MP1214">'codific busqueda'!$AJ$26:$AJ$43</definedName>
    <definedName name="_MP1215">'codific busqueda'!$AF$26:$AF$35</definedName>
    <definedName name="_MP1216">'codific busqueda'!$AI$26:$AI$40</definedName>
    <definedName name="_MP1218">'codific busqueda'!$AG$26:$AG$28</definedName>
    <definedName name="_MP1231">'codific busqueda'!$AA$26</definedName>
    <definedName name="_MP1232">'codific busqueda'!$AD$26:$AD$27</definedName>
    <definedName name="_MP1233">'codific busqueda'!$AE$26</definedName>
    <definedName name="_MP1234">'codific busqueda'!$AL$26:$AL$30</definedName>
    <definedName name="_MP1235">'codific busqueda'!$AN$26:$AN$38</definedName>
    <definedName name="_MP12501">'codific busqueda'!$AO$26:$AO$44</definedName>
    <definedName name="_MP12503">'codific busqueda'!$AP$26</definedName>
    <definedName name="_MP12504">'codific busqueda'!$AC$26:$AC$35</definedName>
    <definedName name="_MP12505">'codific busqueda'!$AM$26</definedName>
    <definedName name="_MR1105">'codific busqueda'!$C$3:$C$21</definedName>
    <definedName name="_MR1106">'codific busqueda'!$D$3:$D$19</definedName>
    <definedName name="_MR1108">'codific busqueda'!$E$3:$E$15</definedName>
    <definedName name="_MR1114">'codific busqueda'!$F$3:$F$6</definedName>
    <definedName name="_MR1117">'codific busqueda'!$G$3:$G$4</definedName>
    <definedName name="_MR1124">'codific busqueda'!$I$3:$I$5</definedName>
    <definedName name="_MR1125">'codific busqueda'!$J$3</definedName>
    <definedName name="_MR1126">'codific busqueda'!$K$3:$K$4</definedName>
    <definedName name="_MR1127">'codific busqueda'!$L$3:$L$4</definedName>
    <definedName name="_MR1128">'codific busqueda'!$M$3:$M$5</definedName>
    <definedName name="_MR1129">'codific busqueda'!$N$3</definedName>
    <definedName name="_MR1130">'codific busqueda'!$O$3:$O$11</definedName>
    <definedName name="_MR1131">'codific busqueda'!$P$3:$P$6</definedName>
    <definedName name="_MR1132">'codific busqueda'!$Q$3:$Q$10</definedName>
    <definedName name="_MR1133">'codific busqueda'!$R$3:$R$4</definedName>
    <definedName name="_MR1134">'codific busqueda'!$S$3:$S$5</definedName>
    <definedName name="_MR1136">'codific busqueda'!$U$3:$U$21</definedName>
    <definedName name="_MR1137">'codific busqueda'!$V$3</definedName>
    <definedName name="_MR1138">'codific busqueda'!$W$3:$W$6</definedName>
    <definedName name="_MR1139">'codific busqueda'!$X$3</definedName>
    <definedName name="_MR1140">'codific busqueda'!$Y$3</definedName>
    <definedName name="_MR1142">'codific busqueda'!$Z$3</definedName>
    <definedName name="_MR1215">'codific busqueda'!$AF$3</definedName>
    <definedName name="_MR1216">'codific busqueda'!$AI$3:$AI$5</definedName>
    <definedName name="_MR1232">'codific busqueda'!$AD$3</definedName>
    <definedName name="_MR1233">'codific busqueda'!$AE$3</definedName>
    <definedName name="_MR1234">'codific busqueda'!$AL$3:$AL$4</definedName>
    <definedName name="_MR1235">'codific busqueda'!$AN$3</definedName>
    <definedName name="_MR12505">'codific busqueda'!$AM$3</definedName>
    <definedName name="_xlnm.Print_Area" localSheetId="10">'PA. ACTIVIDADES 2016'!$A$1:$N$191</definedName>
    <definedName name="_xlnm.Print_Area" localSheetId="4">'PA. ACTIVIDADES 2017'!$A$1:$N$197</definedName>
    <definedName name="_xlnm.Print_Area" localSheetId="6">'PA. ACTIVIDADES 2018'!$A$1:$N$182</definedName>
    <definedName name="_xlnm.Print_Area" localSheetId="8">'PA. ACTIVIDADES 2019'!$A$1:$N$183</definedName>
    <definedName name="_xlnm.Print_Area" localSheetId="9">'PA. RECURSOS MP 2016 '!$A$2:$R$258</definedName>
    <definedName name="_xlnm.Print_Area" localSheetId="3">'PA. RECURSOS MP 2017'!$A$2:$R$266</definedName>
    <definedName name="_xlnm.Print_Area" localSheetId="5">'PA. RECURSOS MP 2018'!$A$2:$R$266</definedName>
    <definedName name="_xlnm.Print_Area" localSheetId="7">'PA. RECURSOS MP 2019'!$A$1:$R$242</definedName>
    <definedName name="_xlnm.Print_Area" localSheetId="0">'PI. METAS RESULTADO'!$A$1:$L$26</definedName>
    <definedName name="_xlnm.Print_Area" localSheetId="1">'PI. MP. Avance'!$A$1:$M$165</definedName>
    <definedName name="_xlnm.Print_Area" localSheetId="2">'PI. MP. Ejec Fin'!$A$1:$O$170</definedName>
    <definedName name="ENTIDADES">'codific busqueda'!$A$2:$A$57</definedName>
    <definedName name="FUENTES">'codific busqueda'!$A$79:$A$91</definedName>
    <definedName name="MP">'METAS PRODUCTO'!$B$4:$DA$718</definedName>
    <definedName name="MR">'METAS DE RESULTADO'!$A$4:$R$133</definedName>
    <definedName name="_xlnm.Print_Titles" localSheetId="10">'PA. ACTIVIDADES 2016'!$7:$9</definedName>
    <definedName name="_xlnm.Print_Titles" localSheetId="4">'PA. ACTIVIDADES 2017'!$7:$9</definedName>
    <definedName name="_xlnm.Print_Titles" localSheetId="6">'PA. ACTIVIDADES 2018'!$7:$9</definedName>
    <definedName name="_xlnm.Print_Titles" localSheetId="8">'PA. ACTIVIDADES 2019'!$7:$9</definedName>
    <definedName name="_xlnm.Print_Titles" localSheetId="9">'PA. RECURSOS MP 2016 '!$9:$10</definedName>
    <definedName name="_xlnm.Print_Titles" localSheetId="3">'PA. RECURSOS MP 2017'!$9:$10</definedName>
    <definedName name="_xlnm.Print_Titles" localSheetId="5">'PA. RECURSOS MP 2018'!$9:$10</definedName>
    <definedName name="_xlnm.Print_Titles" localSheetId="7">'PA. RECURSOS MP 2019'!$9:$10</definedName>
    <definedName name="_xlnm.Print_Titles" localSheetId="0">'PI. METAS RESULTADO'!$7:$11</definedName>
    <definedName name="_xlnm.Print_Titles" localSheetId="1">'PI. MP. Avance'!$7:$9</definedName>
    <definedName name="_xlnm.Print_Titles" localSheetId="2">'PI. MP. Ejec Fin'!$7:$9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46" i="38" l="1"/>
  <c r="L161" i="22" l="1"/>
  <c r="K161" i="22"/>
  <c r="J161" i="22"/>
  <c r="L164" i="22"/>
  <c r="K164" i="22"/>
  <c r="J164" i="22"/>
  <c r="L163" i="22"/>
  <c r="L158" i="22"/>
  <c r="J138" i="22"/>
  <c r="L123" i="22"/>
  <c r="K123" i="22"/>
  <c r="J123" i="22"/>
  <c r="L118" i="22"/>
  <c r="K118" i="22"/>
  <c r="L113" i="22"/>
  <c r="K113" i="22"/>
  <c r="L108" i="22"/>
  <c r="K108" i="22"/>
  <c r="J108" i="22"/>
  <c r="L103" i="22"/>
  <c r="K103" i="22"/>
  <c r="L98" i="22"/>
  <c r="K98" i="22"/>
  <c r="L93" i="22"/>
  <c r="K93" i="22"/>
  <c r="J93" i="22"/>
  <c r="L88" i="22"/>
  <c r="L53" i="22"/>
  <c r="K53" i="22"/>
  <c r="L38" i="22"/>
  <c r="L33" i="22"/>
  <c r="L28" i="22"/>
  <c r="L23" i="22"/>
  <c r="K23" i="22"/>
  <c r="J23" i="22"/>
  <c r="L14" i="22"/>
  <c r="K14" i="22"/>
  <c r="J14" i="22"/>
  <c r="L13" i="22" l="1"/>
  <c r="I5" i="38" l="1"/>
  <c r="L181" i="38"/>
  <c r="K181" i="38"/>
  <c r="B176" i="38"/>
  <c r="L175" i="38"/>
  <c r="K175" i="38"/>
  <c r="B170" i="38"/>
  <c r="L169" i="38"/>
  <c r="K169" i="38"/>
  <c r="B164" i="38"/>
  <c r="L163" i="38"/>
  <c r="K163" i="38"/>
  <c r="B158" i="38"/>
  <c r="L157" i="38"/>
  <c r="K157" i="38"/>
  <c r="B152" i="38"/>
  <c r="L151" i="38"/>
  <c r="K151" i="38"/>
  <c r="B146" i="38"/>
  <c r="L145" i="38"/>
  <c r="K145" i="38"/>
  <c r="B140" i="38"/>
  <c r="L139" i="38"/>
  <c r="K139" i="38"/>
  <c r="B134" i="38"/>
  <c r="L133" i="38"/>
  <c r="K133" i="38"/>
  <c r="B128" i="38"/>
  <c r="L127" i="38"/>
  <c r="K127" i="38"/>
  <c r="B122" i="38"/>
  <c r="L121" i="38"/>
  <c r="K121" i="38"/>
  <c r="B116" i="38"/>
  <c r="L115" i="38"/>
  <c r="K115" i="38"/>
  <c r="B110" i="38"/>
  <c r="L109" i="38"/>
  <c r="K109" i="38"/>
  <c r="B104" i="38"/>
  <c r="L103" i="38"/>
  <c r="K103" i="38"/>
  <c r="B99" i="38"/>
  <c r="L98" i="38"/>
  <c r="K98" i="38"/>
  <c r="B93" i="38"/>
  <c r="L92" i="38"/>
  <c r="K92" i="38"/>
  <c r="B87" i="38"/>
  <c r="L86" i="38"/>
  <c r="K86" i="38"/>
  <c r="B82" i="38"/>
  <c r="L81" i="38"/>
  <c r="K81" i="38"/>
  <c r="B78" i="38"/>
  <c r="L77" i="38"/>
  <c r="K77" i="38"/>
  <c r="B75" i="38"/>
  <c r="L74" i="38"/>
  <c r="K74" i="38"/>
  <c r="B70" i="38"/>
  <c r="L69" i="38"/>
  <c r="K69" i="38"/>
  <c r="B65" i="38"/>
  <c r="L64" i="38"/>
  <c r="K64" i="38"/>
  <c r="B61" i="38"/>
  <c r="L60" i="38"/>
  <c r="K60" i="38"/>
  <c r="B56" i="38"/>
  <c r="L55" i="38"/>
  <c r="K55" i="38"/>
  <c r="B51" i="38"/>
  <c r="L50" i="38"/>
  <c r="K50" i="38"/>
  <c r="B46" i="38"/>
  <c r="L45" i="38"/>
  <c r="K45" i="38"/>
  <c r="B40" i="38"/>
  <c r="L39" i="38"/>
  <c r="K39" i="38"/>
  <c r="B34" i="38"/>
  <c r="L33" i="38"/>
  <c r="K33" i="38"/>
  <c r="B28" i="38"/>
  <c r="L27" i="38"/>
  <c r="K27" i="38"/>
  <c r="B22" i="38"/>
  <c r="L21" i="38"/>
  <c r="K21" i="38"/>
  <c r="B16" i="38"/>
  <c r="L15" i="38"/>
  <c r="K15" i="38"/>
  <c r="B10" i="38"/>
  <c r="D7" i="38"/>
  <c r="G270" i="37"/>
  <c r="G269" i="37"/>
  <c r="Q265" i="37"/>
  <c r="M265" i="37"/>
  <c r="I265" i="37"/>
  <c r="R264" i="37"/>
  <c r="R266" i="37" s="1"/>
  <c r="Q264" i="37"/>
  <c r="P264" i="37"/>
  <c r="O264" i="37"/>
  <c r="N264" i="37"/>
  <c r="M264" i="37"/>
  <c r="L264" i="37"/>
  <c r="K264" i="37"/>
  <c r="J264" i="37"/>
  <c r="I264" i="37"/>
  <c r="H264" i="37"/>
  <c r="G264" i="37"/>
  <c r="F264" i="37"/>
  <c r="R262" i="37"/>
  <c r="R263" i="37" s="1"/>
  <c r="Q262" i="37"/>
  <c r="P262" i="37"/>
  <c r="P265" i="37" s="1"/>
  <c r="O262" i="37"/>
  <c r="N262" i="37"/>
  <c r="M262" i="37"/>
  <c r="L262" i="37"/>
  <c r="L265" i="37" s="1"/>
  <c r="K262" i="37"/>
  <c r="J262" i="37"/>
  <c r="I262" i="37"/>
  <c r="H262" i="37"/>
  <c r="H265" i="37" s="1"/>
  <c r="G262" i="37"/>
  <c r="F262" i="37"/>
  <c r="R260" i="37"/>
  <c r="R261" i="37" s="1"/>
  <c r="Q260" i="37"/>
  <c r="P260" i="37"/>
  <c r="O260" i="37"/>
  <c r="N260" i="37"/>
  <c r="M260" i="37"/>
  <c r="L260" i="37"/>
  <c r="K260" i="37"/>
  <c r="J260" i="37"/>
  <c r="I260" i="37"/>
  <c r="H260" i="37"/>
  <c r="G260" i="37"/>
  <c r="F260" i="37"/>
  <c r="R259" i="37"/>
  <c r="E256" i="37"/>
  <c r="E254" i="37"/>
  <c r="K163" i="22" s="1"/>
  <c r="E252" i="37"/>
  <c r="J163" i="22" s="1"/>
  <c r="E251" i="37"/>
  <c r="B251" i="37"/>
  <c r="R250" i="37"/>
  <c r="R249" i="37"/>
  <c r="Q249" i="37"/>
  <c r="P249" i="37"/>
  <c r="O249" i="37"/>
  <c r="N249" i="37"/>
  <c r="M249" i="37"/>
  <c r="L249" i="37"/>
  <c r="K249" i="37"/>
  <c r="J249" i="37"/>
  <c r="I249" i="37"/>
  <c r="H249" i="37"/>
  <c r="G249" i="37"/>
  <c r="F249" i="37"/>
  <c r="E248" i="37"/>
  <c r="R247" i="37"/>
  <c r="E246" i="37"/>
  <c r="R245" i="37"/>
  <c r="E244" i="37"/>
  <c r="J158" i="22" s="1"/>
  <c r="B243" i="37"/>
  <c r="R242" i="37"/>
  <c r="R241" i="37"/>
  <c r="Q241" i="37"/>
  <c r="P241" i="37"/>
  <c r="O241" i="37"/>
  <c r="N241" i="37"/>
  <c r="M241" i="37"/>
  <c r="L241" i="37"/>
  <c r="K241" i="37"/>
  <c r="J241" i="37"/>
  <c r="I241" i="37"/>
  <c r="H241" i="37"/>
  <c r="G241" i="37"/>
  <c r="F241" i="37"/>
  <c r="E240" i="37"/>
  <c r="L153" i="22" s="1"/>
  <c r="R239" i="37"/>
  <c r="E238" i="37"/>
  <c r="K153" i="22" s="1"/>
  <c r="R237" i="37"/>
  <c r="E236" i="37"/>
  <c r="J153" i="22" s="1"/>
  <c r="B235" i="37"/>
  <c r="R234" i="37"/>
  <c r="R233" i="37"/>
  <c r="Q233" i="37"/>
  <c r="P233" i="37"/>
  <c r="O233" i="37"/>
  <c r="N233" i="37"/>
  <c r="M233" i="37"/>
  <c r="L233" i="37"/>
  <c r="K233" i="37"/>
  <c r="J233" i="37"/>
  <c r="I233" i="37"/>
  <c r="H233" i="37"/>
  <c r="G233" i="37"/>
  <c r="F233" i="37"/>
  <c r="E232" i="37"/>
  <c r="L148" i="22" s="1"/>
  <c r="R231" i="37"/>
  <c r="E230" i="37"/>
  <c r="R229" i="37"/>
  <c r="E228" i="37"/>
  <c r="J148" i="22" s="1"/>
  <c r="B227" i="37"/>
  <c r="R226" i="37"/>
  <c r="R225" i="37"/>
  <c r="Q225" i="37"/>
  <c r="P225" i="37"/>
  <c r="O225" i="37"/>
  <c r="N225" i="37"/>
  <c r="M225" i="37"/>
  <c r="L225" i="37"/>
  <c r="K225" i="37"/>
  <c r="J225" i="37"/>
  <c r="I225" i="37"/>
  <c r="H225" i="37"/>
  <c r="G225" i="37"/>
  <c r="F225" i="37"/>
  <c r="E224" i="37"/>
  <c r="L143" i="22" s="1"/>
  <c r="R223" i="37"/>
  <c r="E222" i="37"/>
  <c r="K143" i="22" s="1"/>
  <c r="R221" i="37"/>
  <c r="E220" i="37"/>
  <c r="J143" i="22" s="1"/>
  <c r="B219" i="37"/>
  <c r="R218" i="37"/>
  <c r="F218" i="37"/>
  <c r="R217" i="37"/>
  <c r="Q217" i="37"/>
  <c r="P217" i="37"/>
  <c r="O217" i="37"/>
  <c r="N217" i="37"/>
  <c r="M217" i="37"/>
  <c r="L217" i="37"/>
  <c r="K217" i="37"/>
  <c r="J217" i="37"/>
  <c r="I217" i="37"/>
  <c r="H217" i="37"/>
  <c r="G217" i="37"/>
  <c r="F217" i="37"/>
  <c r="E216" i="37"/>
  <c r="L138" i="22" s="1"/>
  <c r="R215" i="37"/>
  <c r="F215" i="37"/>
  <c r="E214" i="37"/>
  <c r="R213" i="37"/>
  <c r="F213" i="37"/>
  <c r="E212" i="37"/>
  <c r="B211" i="37"/>
  <c r="R210" i="37"/>
  <c r="R209" i="37"/>
  <c r="Q209" i="37"/>
  <c r="P209" i="37"/>
  <c r="O209" i="37"/>
  <c r="N209" i="37"/>
  <c r="M209" i="37"/>
  <c r="L209" i="37"/>
  <c r="K209" i="37"/>
  <c r="J209" i="37"/>
  <c r="I209" i="37"/>
  <c r="H209" i="37"/>
  <c r="G209" i="37"/>
  <c r="F209" i="37"/>
  <c r="E208" i="37"/>
  <c r="L133" i="22" s="1"/>
  <c r="R207" i="37"/>
  <c r="E206" i="37"/>
  <c r="K133" i="22" s="1"/>
  <c r="R205" i="37"/>
  <c r="E204" i="37"/>
  <c r="J133" i="22" s="1"/>
  <c r="B203" i="37"/>
  <c r="R202" i="37"/>
  <c r="R201" i="37"/>
  <c r="Q201" i="37"/>
  <c r="P201" i="37"/>
  <c r="O201" i="37"/>
  <c r="N201" i="37"/>
  <c r="M201" i="37"/>
  <c r="L201" i="37"/>
  <c r="K201" i="37"/>
  <c r="J201" i="37"/>
  <c r="I201" i="37"/>
  <c r="H201" i="37"/>
  <c r="G201" i="37"/>
  <c r="F201" i="37"/>
  <c r="E200" i="37"/>
  <c r="L128" i="22" s="1"/>
  <c r="R199" i="37"/>
  <c r="E198" i="37"/>
  <c r="K128" i="22" s="1"/>
  <c r="R197" i="37"/>
  <c r="E196" i="37"/>
  <c r="J128" i="22" s="1"/>
  <c r="B195" i="37"/>
  <c r="R194" i="37"/>
  <c r="R193" i="37"/>
  <c r="Q193" i="37"/>
  <c r="P193" i="37"/>
  <c r="O193" i="37"/>
  <c r="N193" i="37"/>
  <c r="M193" i="37"/>
  <c r="L193" i="37"/>
  <c r="K193" i="37"/>
  <c r="J193" i="37"/>
  <c r="I193" i="37"/>
  <c r="H193" i="37"/>
  <c r="G193" i="37"/>
  <c r="F193" i="37"/>
  <c r="E192" i="37"/>
  <c r="E193" i="37" s="1"/>
  <c r="R191" i="37"/>
  <c r="E190" i="37"/>
  <c r="R189" i="37"/>
  <c r="E188" i="37"/>
  <c r="B187" i="37"/>
  <c r="R186" i="37"/>
  <c r="R185" i="37"/>
  <c r="Q185" i="37"/>
  <c r="P185" i="37"/>
  <c r="O185" i="37"/>
  <c r="N185" i="37"/>
  <c r="M185" i="37"/>
  <c r="L185" i="37"/>
  <c r="K185" i="37"/>
  <c r="J185" i="37"/>
  <c r="I185" i="37"/>
  <c r="H185" i="37"/>
  <c r="G185" i="37"/>
  <c r="F185" i="37"/>
  <c r="E184" i="37"/>
  <c r="E185" i="37" s="1"/>
  <c r="R183" i="37"/>
  <c r="E182" i="37"/>
  <c r="R181" i="37"/>
  <c r="E180" i="37"/>
  <c r="J118" i="22" s="1"/>
  <c r="B179" i="37"/>
  <c r="R178" i="37"/>
  <c r="R177" i="37"/>
  <c r="Q177" i="37"/>
  <c r="P177" i="37"/>
  <c r="O177" i="37"/>
  <c r="N177" i="37"/>
  <c r="M177" i="37"/>
  <c r="L177" i="37"/>
  <c r="K177" i="37"/>
  <c r="J177" i="37"/>
  <c r="I177" i="37"/>
  <c r="H177" i="37"/>
  <c r="G177" i="37"/>
  <c r="F177" i="37"/>
  <c r="E176" i="37"/>
  <c r="R175" i="37"/>
  <c r="E174" i="37"/>
  <c r="R173" i="37"/>
  <c r="E172" i="37"/>
  <c r="J113" i="22" s="1"/>
  <c r="B171" i="37"/>
  <c r="R170" i="37"/>
  <c r="R169" i="37"/>
  <c r="Q169" i="37"/>
  <c r="P169" i="37"/>
  <c r="O169" i="37"/>
  <c r="N169" i="37"/>
  <c r="M169" i="37"/>
  <c r="L169" i="37"/>
  <c r="K169" i="37"/>
  <c r="J169" i="37"/>
  <c r="I169" i="37"/>
  <c r="H169" i="37"/>
  <c r="G169" i="37"/>
  <c r="F169" i="37"/>
  <c r="E168" i="37"/>
  <c r="R167" i="37"/>
  <c r="E166" i="37"/>
  <c r="R165" i="37"/>
  <c r="E164" i="37"/>
  <c r="B163" i="37"/>
  <c r="R162" i="37"/>
  <c r="R161" i="37"/>
  <c r="Q161" i="37"/>
  <c r="P161" i="37"/>
  <c r="O161" i="37"/>
  <c r="N161" i="37"/>
  <c r="M161" i="37"/>
  <c r="L161" i="37"/>
  <c r="K161" i="37"/>
  <c r="J161" i="37"/>
  <c r="I161" i="37"/>
  <c r="H161" i="37"/>
  <c r="G161" i="37"/>
  <c r="F161" i="37"/>
  <c r="E160" i="37"/>
  <c r="R159" i="37"/>
  <c r="E158" i="37"/>
  <c r="R157" i="37"/>
  <c r="E156" i="37"/>
  <c r="J103" i="22" s="1"/>
  <c r="B155" i="37"/>
  <c r="R154" i="37"/>
  <c r="R153" i="37"/>
  <c r="Q153" i="37"/>
  <c r="P153" i="37"/>
  <c r="O153" i="37"/>
  <c r="N153" i="37"/>
  <c r="M153" i="37"/>
  <c r="L153" i="37"/>
  <c r="K153" i="37"/>
  <c r="J153" i="37"/>
  <c r="I153" i="37"/>
  <c r="H153" i="37"/>
  <c r="G153" i="37"/>
  <c r="F153" i="37"/>
  <c r="E152" i="37"/>
  <c r="R151" i="37"/>
  <c r="E150" i="37"/>
  <c r="E153" i="37" s="1"/>
  <c r="R149" i="37"/>
  <c r="E148" i="37"/>
  <c r="J98" i="22" s="1"/>
  <c r="B147" i="37"/>
  <c r="R146" i="37"/>
  <c r="R145" i="37"/>
  <c r="Q145" i="37"/>
  <c r="P145" i="37"/>
  <c r="O145" i="37"/>
  <c r="N145" i="37"/>
  <c r="M145" i="37"/>
  <c r="L145" i="37"/>
  <c r="K145" i="37"/>
  <c r="J145" i="37"/>
  <c r="I145" i="37"/>
  <c r="H145" i="37"/>
  <c r="G145" i="37"/>
  <c r="F145" i="37"/>
  <c r="E144" i="37"/>
  <c r="R143" i="37"/>
  <c r="E142" i="37"/>
  <c r="R141" i="37"/>
  <c r="E140" i="37"/>
  <c r="B139" i="37"/>
  <c r="R138" i="37"/>
  <c r="R137" i="37"/>
  <c r="Q137" i="37"/>
  <c r="P137" i="37"/>
  <c r="O137" i="37"/>
  <c r="N137" i="37"/>
  <c r="M137" i="37"/>
  <c r="L137" i="37"/>
  <c r="K137" i="37"/>
  <c r="J137" i="37"/>
  <c r="I137" i="37"/>
  <c r="H137" i="37"/>
  <c r="G137" i="37"/>
  <c r="F137" i="37"/>
  <c r="E136" i="37"/>
  <c r="R135" i="37"/>
  <c r="E134" i="37"/>
  <c r="R133" i="37"/>
  <c r="E132" i="37"/>
  <c r="J88" i="22" s="1"/>
  <c r="B131" i="37"/>
  <c r="R130" i="37"/>
  <c r="R129" i="37"/>
  <c r="Q129" i="37"/>
  <c r="P129" i="37"/>
  <c r="O129" i="37"/>
  <c r="N129" i="37"/>
  <c r="M129" i="37"/>
  <c r="L129" i="37"/>
  <c r="K129" i="37"/>
  <c r="J129" i="37"/>
  <c r="I129" i="37"/>
  <c r="H129" i="37"/>
  <c r="G129" i="37"/>
  <c r="F129" i="37"/>
  <c r="E128" i="37"/>
  <c r="L83" i="22" s="1"/>
  <c r="R127" i="37"/>
  <c r="E126" i="37"/>
  <c r="K83" i="22" s="1"/>
  <c r="R125" i="37"/>
  <c r="E124" i="37"/>
  <c r="J83" i="22" s="1"/>
  <c r="B123" i="37"/>
  <c r="R122" i="37"/>
  <c r="R121" i="37"/>
  <c r="Q121" i="37"/>
  <c r="P121" i="37"/>
  <c r="O121" i="37"/>
  <c r="N121" i="37"/>
  <c r="M121" i="37"/>
  <c r="L121" i="37"/>
  <c r="K121" i="37"/>
  <c r="J121" i="37"/>
  <c r="I121" i="37"/>
  <c r="H121" i="37"/>
  <c r="G121" i="37"/>
  <c r="F121" i="37"/>
  <c r="E120" i="37"/>
  <c r="L78" i="22" s="1"/>
  <c r="R119" i="37"/>
  <c r="E118" i="37"/>
  <c r="R117" i="37"/>
  <c r="E116" i="37"/>
  <c r="J78" i="22" s="1"/>
  <c r="B115" i="37"/>
  <c r="R114" i="37"/>
  <c r="R113" i="37"/>
  <c r="Q113" i="37"/>
  <c r="P113" i="37"/>
  <c r="O113" i="37"/>
  <c r="N113" i="37"/>
  <c r="M113" i="37"/>
  <c r="L113" i="37"/>
  <c r="K113" i="37"/>
  <c r="J113" i="37"/>
  <c r="I113" i="37"/>
  <c r="H113" i="37"/>
  <c r="G113" i="37"/>
  <c r="F113" i="37"/>
  <c r="E113" i="37"/>
  <c r="E112" i="37"/>
  <c r="L73" i="22" s="1"/>
  <c r="R111" i="37"/>
  <c r="E110" i="37"/>
  <c r="K73" i="22" s="1"/>
  <c r="R109" i="37"/>
  <c r="E108" i="37"/>
  <c r="J73" i="22" s="1"/>
  <c r="B107" i="37"/>
  <c r="R106" i="37"/>
  <c r="R105" i="37"/>
  <c r="Q105" i="37"/>
  <c r="P105" i="37"/>
  <c r="O105" i="37"/>
  <c r="N105" i="37"/>
  <c r="M105" i="37"/>
  <c r="L105" i="37"/>
  <c r="K105" i="37"/>
  <c r="J105" i="37"/>
  <c r="I105" i="37"/>
  <c r="H105" i="37"/>
  <c r="G105" i="37"/>
  <c r="F105" i="37"/>
  <c r="E104" i="37"/>
  <c r="L68" i="22" s="1"/>
  <c r="R103" i="37"/>
  <c r="E102" i="37"/>
  <c r="K68" i="22" s="1"/>
  <c r="R101" i="37"/>
  <c r="E100" i="37"/>
  <c r="J68" i="22" s="1"/>
  <c r="B99" i="37"/>
  <c r="R98" i="37"/>
  <c r="R97" i="37"/>
  <c r="Q97" i="37"/>
  <c r="P97" i="37"/>
  <c r="O97" i="37"/>
  <c r="N97" i="37"/>
  <c r="M97" i="37"/>
  <c r="L97" i="37"/>
  <c r="K97" i="37"/>
  <c r="J97" i="37"/>
  <c r="I97" i="37"/>
  <c r="H97" i="37"/>
  <c r="G97" i="37"/>
  <c r="F97" i="37"/>
  <c r="E96" i="37"/>
  <c r="L63" i="22" s="1"/>
  <c r="R95" i="37"/>
  <c r="E94" i="37"/>
  <c r="K63" i="22" s="1"/>
  <c r="R93" i="37"/>
  <c r="E92" i="37"/>
  <c r="J63" i="22" s="1"/>
  <c r="B91" i="37"/>
  <c r="R90" i="37"/>
  <c r="R89" i="37"/>
  <c r="Q89" i="37"/>
  <c r="P89" i="37"/>
  <c r="O89" i="37"/>
  <c r="N89" i="37"/>
  <c r="M89" i="37"/>
  <c r="L89" i="37"/>
  <c r="K89" i="37"/>
  <c r="J89" i="37"/>
  <c r="I89" i="37"/>
  <c r="H89" i="37"/>
  <c r="G89" i="37"/>
  <c r="F89" i="37"/>
  <c r="E88" i="37"/>
  <c r="L58" i="22" s="1"/>
  <c r="R87" i="37"/>
  <c r="E86" i="37"/>
  <c r="K58" i="22" s="1"/>
  <c r="R85" i="37"/>
  <c r="E84" i="37"/>
  <c r="J58" i="22" s="1"/>
  <c r="B83" i="37"/>
  <c r="R82" i="37"/>
  <c r="R81" i="37"/>
  <c r="Q81" i="37"/>
  <c r="P81" i="37"/>
  <c r="O81" i="37"/>
  <c r="N81" i="37"/>
  <c r="M81" i="37"/>
  <c r="L81" i="37"/>
  <c r="K81" i="37"/>
  <c r="J81" i="37"/>
  <c r="I81" i="37"/>
  <c r="H81" i="37"/>
  <c r="G81" i="37"/>
  <c r="F81" i="37"/>
  <c r="E81" i="37"/>
  <c r="E80" i="37"/>
  <c r="R79" i="37"/>
  <c r="E78" i="37"/>
  <c r="R77" i="37"/>
  <c r="E76" i="37"/>
  <c r="J53" i="22" s="1"/>
  <c r="B75" i="37"/>
  <c r="R74" i="37"/>
  <c r="R73" i="37"/>
  <c r="Q73" i="37"/>
  <c r="P73" i="37"/>
  <c r="O73" i="37"/>
  <c r="N73" i="37"/>
  <c r="M73" i="37"/>
  <c r="L73" i="37"/>
  <c r="K73" i="37"/>
  <c r="J73" i="37"/>
  <c r="I73" i="37"/>
  <c r="H73" i="37"/>
  <c r="G73" i="37"/>
  <c r="F73" i="37"/>
  <c r="E72" i="37"/>
  <c r="L48" i="22" s="1"/>
  <c r="R71" i="37"/>
  <c r="E70" i="37"/>
  <c r="K48" i="22" s="1"/>
  <c r="R69" i="37"/>
  <c r="E68" i="37"/>
  <c r="J48" i="22" s="1"/>
  <c r="B67" i="37"/>
  <c r="R66" i="37"/>
  <c r="R65" i="37"/>
  <c r="Q65" i="37"/>
  <c r="P65" i="37"/>
  <c r="O65" i="37"/>
  <c r="N65" i="37"/>
  <c r="M65" i="37"/>
  <c r="L65" i="37"/>
  <c r="K65" i="37"/>
  <c r="J65" i="37"/>
  <c r="I65" i="37"/>
  <c r="H65" i="37"/>
  <c r="G65" i="37"/>
  <c r="F65" i="37"/>
  <c r="E64" i="37"/>
  <c r="L43" i="22" s="1"/>
  <c r="R63" i="37"/>
  <c r="E62" i="37"/>
  <c r="R61" i="37"/>
  <c r="E60" i="37"/>
  <c r="J43" i="22" s="1"/>
  <c r="B59" i="37"/>
  <c r="R58" i="37"/>
  <c r="R57" i="37"/>
  <c r="Q57" i="37"/>
  <c r="P57" i="37"/>
  <c r="O57" i="37"/>
  <c r="N57" i="37"/>
  <c r="M57" i="37"/>
  <c r="L57" i="37"/>
  <c r="K57" i="37"/>
  <c r="J57" i="37"/>
  <c r="I57" i="37"/>
  <c r="H57" i="37"/>
  <c r="G57" i="37"/>
  <c r="F57" i="37"/>
  <c r="E56" i="37"/>
  <c r="R55" i="37"/>
  <c r="E54" i="37"/>
  <c r="R53" i="37"/>
  <c r="E52" i="37"/>
  <c r="J38" i="22" s="1"/>
  <c r="B51" i="37"/>
  <c r="R50" i="37"/>
  <c r="R49" i="37"/>
  <c r="Q49" i="37"/>
  <c r="P49" i="37"/>
  <c r="O49" i="37"/>
  <c r="N49" i="37"/>
  <c r="M49" i="37"/>
  <c r="L49" i="37"/>
  <c r="K49" i="37"/>
  <c r="J49" i="37"/>
  <c r="I49" i="37"/>
  <c r="H49" i="37"/>
  <c r="G49" i="37"/>
  <c r="F49" i="37"/>
  <c r="E48" i="37"/>
  <c r="R47" i="37"/>
  <c r="E46" i="37"/>
  <c r="R45" i="37"/>
  <c r="E44" i="37"/>
  <c r="J33" i="22" s="1"/>
  <c r="B43" i="37"/>
  <c r="R42" i="37"/>
  <c r="R41" i="37"/>
  <c r="Q41" i="37"/>
  <c r="P41" i="37"/>
  <c r="O41" i="37"/>
  <c r="N41" i="37"/>
  <c r="M41" i="37"/>
  <c r="L41" i="37"/>
  <c r="K41" i="37"/>
  <c r="J41" i="37"/>
  <c r="I41" i="37"/>
  <c r="H41" i="37"/>
  <c r="G41" i="37"/>
  <c r="F41" i="37"/>
  <c r="E40" i="37"/>
  <c r="R39" i="37"/>
  <c r="E38" i="37"/>
  <c r="K28" i="22" s="1"/>
  <c r="R37" i="37"/>
  <c r="E36" i="37"/>
  <c r="J28" i="22" s="1"/>
  <c r="B35" i="37"/>
  <c r="R34" i="37"/>
  <c r="R33" i="37"/>
  <c r="Q33" i="37"/>
  <c r="P33" i="37"/>
  <c r="O33" i="37"/>
  <c r="N33" i="37"/>
  <c r="M33" i="37"/>
  <c r="L33" i="37"/>
  <c r="K33" i="37"/>
  <c r="J33" i="37"/>
  <c r="I33" i="37"/>
  <c r="H33" i="37"/>
  <c r="G33" i="37"/>
  <c r="F33" i="37"/>
  <c r="E32" i="37"/>
  <c r="R31" i="37"/>
  <c r="E30" i="37"/>
  <c r="E33" i="37" s="1"/>
  <c r="R29" i="37"/>
  <c r="E28" i="37"/>
  <c r="B27" i="37"/>
  <c r="R26" i="37"/>
  <c r="R25" i="37"/>
  <c r="Q25" i="37"/>
  <c r="P25" i="37"/>
  <c r="O25" i="37"/>
  <c r="N25" i="37"/>
  <c r="M25" i="37"/>
  <c r="L25" i="37"/>
  <c r="K25" i="37"/>
  <c r="J25" i="37"/>
  <c r="I25" i="37"/>
  <c r="H25" i="37"/>
  <c r="G25" i="37"/>
  <c r="F25" i="37"/>
  <c r="E24" i="37"/>
  <c r="L18" i="22" s="1"/>
  <c r="R23" i="37"/>
  <c r="E22" i="37"/>
  <c r="K18" i="22" s="1"/>
  <c r="R21" i="37"/>
  <c r="E20" i="37"/>
  <c r="J18" i="22" s="1"/>
  <c r="B19" i="37"/>
  <c r="R18" i="37"/>
  <c r="R17" i="37"/>
  <c r="Q17" i="37"/>
  <c r="P17" i="37"/>
  <c r="O17" i="37"/>
  <c r="N17" i="37"/>
  <c r="M17" i="37"/>
  <c r="L17" i="37"/>
  <c r="K17" i="37"/>
  <c r="J17" i="37"/>
  <c r="I17" i="37"/>
  <c r="H17" i="37"/>
  <c r="G17" i="37"/>
  <c r="F17" i="37"/>
  <c r="E16" i="37"/>
  <c r="R15" i="37"/>
  <c r="E14" i="37"/>
  <c r="R13" i="37"/>
  <c r="E12" i="37"/>
  <c r="J13" i="22" s="1"/>
  <c r="B11" i="37"/>
  <c r="D7" i="37"/>
  <c r="O5" i="37"/>
  <c r="F187" i="37" s="1"/>
  <c r="M165" i="28"/>
  <c r="M164" i="28"/>
  <c r="L164" i="28"/>
  <c r="M163" i="28"/>
  <c r="L163" i="28"/>
  <c r="M162" i="28"/>
  <c r="M161" i="28"/>
  <c r="L196" i="36"/>
  <c r="K196" i="36"/>
  <c r="B191" i="36"/>
  <c r="G264" i="35"/>
  <c r="H264" i="35"/>
  <c r="I264" i="35"/>
  <c r="J264" i="35"/>
  <c r="K264" i="35"/>
  <c r="L264" i="35"/>
  <c r="M264" i="35"/>
  <c r="N264" i="35"/>
  <c r="O264" i="35"/>
  <c r="P264" i="35"/>
  <c r="Q264" i="35"/>
  <c r="G262" i="35"/>
  <c r="H262" i="35"/>
  <c r="I262" i="35"/>
  <c r="J262" i="35"/>
  <c r="K262" i="35"/>
  <c r="L262" i="35"/>
  <c r="M262" i="35"/>
  <c r="N262" i="35"/>
  <c r="O262" i="35"/>
  <c r="P262" i="35"/>
  <c r="Q262" i="35"/>
  <c r="G260" i="35"/>
  <c r="H260" i="35"/>
  <c r="I260" i="35"/>
  <c r="J260" i="35"/>
  <c r="K260" i="35"/>
  <c r="L260" i="35"/>
  <c r="M260" i="35"/>
  <c r="N260" i="35"/>
  <c r="O260" i="35"/>
  <c r="P260" i="35"/>
  <c r="Q260" i="35"/>
  <c r="F264" i="35"/>
  <c r="F262" i="35"/>
  <c r="F260" i="35"/>
  <c r="B251" i="35"/>
  <c r="E256" i="35"/>
  <c r="L162" i="22" s="1"/>
  <c r="E254" i="35"/>
  <c r="E252" i="35"/>
  <c r="E251" i="35"/>
  <c r="B161" i="22"/>
  <c r="I164" i="22" s="1"/>
  <c r="G161" i="22"/>
  <c r="I165" i="28"/>
  <c r="L165" i="28" s="1"/>
  <c r="I164" i="28"/>
  <c r="L161" i="28" s="1"/>
  <c r="I163" i="28"/>
  <c r="I162" i="28"/>
  <c r="I161" i="28"/>
  <c r="F161" i="28"/>
  <c r="F161" i="22" s="1"/>
  <c r="E161" i="28"/>
  <c r="E161" i="22" s="1"/>
  <c r="D161" i="28"/>
  <c r="D161" i="22" s="1"/>
  <c r="C161" i="28"/>
  <c r="F176" i="38" s="1"/>
  <c r="L182" i="38" l="1"/>
  <c r="K182" i="38"/>
  <c r="E257" i="37"/>
  <c r="E249" i="37"/>
  <c r="K158" i="22"/>
  <c r="E233" i="37"/>
  <c r="K148" i="22"/>
  <c r="E217" i="37"/>
  <c r="K138" i="22"/>
  <c r="E209" i="37"/>
  <c r="E201" i="37"/>
  <c r="E137" i="37"/>
  <c r="K88" i="22"/>
  <c r="E121" i="37"/>
  <c r="K78" i="22"/>
  <c r="L168" i="22"/>
  <c r="E271" i="37" s="1"/>
  <c r="E89" i="37"/>
  <c r="E65" i="37"/>
  <c r="K43" i="22"/>
  <c r="E57" i="37"/>
  <c r="K38" i="22"/>
  <c r="E49" i="37"/>
  <c r="K33" i="22"/>
  <c r="J168" i="22"/>
  <c r="E269" i="37" s="1"/>
  <c r="E17" i="37"/>
  <c r="K13" i="22"/>
  <c r="E260" i="37"/>
  <c r="F269" i="37" s="1"/>
  <c r="J11" i="37"/>
  <c r="J18" i="37" s="1"/>
  <c r="P19" i="37"/>
  <c r="P26" i="37" s="1"/>
  <c r="O27" i="37"/>
  <c r="L19" i="37"/>
  <c r="L26" i="37" s="1"/>
  <c r="O107" i="37"/>
  <c r="N11" i="37"/>
  <c r="I35" i="37"/>
  <c r="M123" i="37"/>
  <c r="M130" i="37" s="1"/>
  <c r="F11" i="37"/>
  <c r="F15" i="37" s="1"/>
  <c r="I67" i="37"/>
  <c r="L171" i="37"/>
  <c r="H19" i="37"/>
  <c r="H26" i="37" s="1"/>
  <c r="I51" i="37"/>
  <c r="K99" i="37"/>
  <c r="G131" i="37"/>
  <c r="E176" i="38"/>
  <c r="D176" i="38"/>
  <c r="C176" i="38"/>
  <c r="F191" i="37"/>
  <c r="F189" i="37"/>
  <c r="F194" i="37"/>
  <c r="O34" i="37"/>
  <c r="O29" i="37"/>
  <c r="O31" i="37"/>
  <c r="I27" i="37"/>
  <c r="I74" i="37"/>
  <c r="I69" i="37"/>
  <c r="I71" i="37"/>
  <c r="E97" i="37"/>
  <c r="L178" i="37"/>
  <c r="L173" i="37"/>
  <c r="L175" i="37"/>
  <c r="C161" i="22"/>
  <c r="C251" i="37"/>
  <c r="G11" i="37"/>
  <c r="K11" i="37"/>
  <c r="O11" i="37"/>
  <c r="J15" i="37"/>
  <c r="N15" i="37"/>
  <c r="I19" i="37"/>
  <c r="M19" i="37"/>
  <c r="Q19" i="37"/>
  <c r="L23" i="37"/>
  <c r="P23" i="37"/>
  <c r="E25" i="37"/>
  <c r="J27" i="37"/>
  <c r="M35" i="37"/>
  <c r="G43" i="37"/>
  <c r="M51" i="37"/>
  <c r="G59" i="37"/>
  <c r="M67" i="37"/>
  <c r="G75" i="37"/>
  <c r="H83" i="37"/>
  <c r="P99" i="37"/>
  <c r="E129" i="37"/>
  <c r="O131" i="37"/>
  <c r="G139" i="37"/>
  <c r="M147" i="37"/>
  <c r="G155" i="37"/>
  <c r="F163" i="37"/>
  <c r="J179" i="37"/>
  <c r="I42" i="37"/>
  <c r="I37" i="37"/>
  <c r="I39" i="37"/>
  <c r="O111" i="37"/>
  <c r="O109" i="37"/>
  <c r="G135" i="37"/>
  <c r="G138" i="37"/>
  <c r="G133" i="37"/>
  <c r="H11" i="37"/>
  <c r="L11" i="37"/>
  <c r="P11" i="37"/>
  <c r="F13" i="37"/>
  <c r="J13" i="37"/>
  <c r="N13" i="37"/>
  <c r="F18" i="37"/>
  <c r="N18" i="37"/>
  <c r="F19" i="37"/>
  <c r="J19" i="37"/>
  <c r="N19" i="37"/>
  <c r="P21" i="37"/>
  <c r="F27" i="37"/>
  <c r="K27" i="37"/>
  <c r="Q35" i="37"/>
  <c r="E41" i="37"/>
  <c r="K43" i="37"/>
  <c r="Q51" i="37"/>
  <c r="K59" i="37"/>
  <c r="Q67" i="37"/>
  <c r="E73" i="37"/>
  <c r="K75" i="37"/>
  <c r="M83" i="37"/>
  <c r="G91" i="37"/>
  <c r="H115" i="37"/>
  <c r="I58" i="37"/>
  <c r="I53" i="37"/>
  <c r="I55" i="37"/>
  <c r="K103" i="37"/>
  <c r="K106" i="37"/>
  <c r="K101" i="37"/>
  <c r="M127" i="37"/>
  <c r="M125" i="37"/>
  <c r="N243" i="37"/>
  <c r="J243" i="37"/>
  <c r="F243" i="37"/>
  <c r="P235" i="37"/>
  <c r="L235" i="37"/>
  <c r="H235" i="37"/>
  <c r="N227" i="37"/>
  <c r="J227" i="37"/>
  <c r="F227" i="37"/>
  <c r="Q243" i="37"/>
  <c r="M243" i="37"/>
  <c r="I243" i="37"/>
  <c r="O235" i="37"/>
  <c r="K235" i="37"/>
  <c r="G235" i="37"/>
  <c r="Q227" i="37"/>
  <c r="M227" i="37"/>
  <c r="I227" i="37"/>
  <c r="O219" i="37"/>
  <c r="K219" i="37"/>
  <c r="G219" i="37"/>
  <c r="P243" i="37"/>
  <c r="L243" i="37"/>
  <c r="H243" i="37"/>
  <c r="N235" i="37"/>
  <c r="J235" i="37"/>
  <c r="F235" i="37"/>
  <c r="P227" i="37"/>
  <c r="L227" i="37"/>
  <c r="H227" i="37"/>
  <c r="N219" i="37"/>
  <c r="J219" i="37"/>
  <c r="F219" i="37"/>
  <c r="P211" i="37"/>
  <c r="K243" i="37"/>
  <c r="Q235" i="37"/>
  <c r="K227" i="37"/>
  <c r="P219" i="37"/>
  <c r="H219" i="37"/>
  <c r="Q211" i="37"/>
  <c r="L211" i="37"/>
  <c r="H211" i="37"/>
  <c r="Q203" i="37"/>
  <c r="M203" i="37"/>
  <c r="I203" i="37"/>
  <c r="O195" i="37"/>
  <c r="K195" i="37"/>
  <c r="G195" i="37"/>
  <c r="Q187" i="37"/>
  <c r="M187" i="37"/>
  <c r="I187" i="37"/>
  <c r="M219" i="37"/>
  <c r="O211" i="37"/>
  <c r="J211" i="37"/>
  <c r="O203" i="37"/>
  <c r="J203" i="37"/>
  <c r="N195" i="37"/>
  <c r="I195" i="37"/>
  <c r="O187" i="37"/>
  <c r="J187" i="37"/>
  <c r="Q179" i="37"/>
  <c r="M179" i="37"/>
  <c r="I179" i="37"/>
  <c r="O171" i="37"/>
  <c r="K171" i="37"/>
  <c r="G171" i="37"/>
  <c r="O243" i="37"/>
  <c r="M235" i="37"/>
  <c r="O227" i="37"/>
  <c r="L219" i="37"/>
  <c r="N211" i="37"/>
  <c r="I211" i="37"/>
  <c r="N203" i="37"/>
  <c r="H203" i="37"/>
  <c r="M195" i="37"/>
  <c r="H195" i="37"/>
  <c r="N187" i="37"/>
  <c r="H187" i="37"/>
  <c r="P179" i="37"/>
  <c r="L179" i="37"/>
  <c r="H179" i="37"/>
  <c r="N171" i="37"/>
  <c r="J171" i="37"/>
  <c r="F171" i="37"/>
  <c r="G243" i="37"/>
  <c r="I235" i="37"/>
  <c r="G227" i="37"/>
  <c r="I219" i="37"/>
  <c r="M211" i="37"/>
  <c r="G211" i="37"/>
  <c r="L203" i="37"/>
  <c r="G203" i="37"/>
  <c r="Q195" i="37"/>
  <c r="L195" i="37"/>
  <c r="F195" i="37"/>
  <c r="L187" i="37"/>
  <c r="G187" i="37"/>
  <c r="O179" i="37"/>
  <c r="K179" i="37"/>
  <c r="G179" i="37"/>
  <c r="Q171" i="37"/>
  <c r="M171" i="37"/>
  <c r="I171" i="37"/>
  <c r="O163" i="37"/>
  <c r="K163" i="37"/>
  <c r="G163" i="37"/>
  <c r="Q155" i="37"/>
  <c r="M155" i="37"/>
  <c r="I155" i="37"/>
  <c r="P203" i="37"/>
  <c r="J195" i="37"/>
  <c r="F179" i="37"/>
  <c r="H171" i="37"/>
  <c r="P163" i="37"/>
  <c r="J163" i="37"/>
  <c r="P155" i="37"/>
  <c r="K155" i="37"/>
  <c r="F155" i="37"/>
  <c r="P147" i="37"/>
  <c r="L147" i="37"/>
  <c r="H147" i="37"/>
  <c r="N139" i="37"/>
  <c r="J139" i="37"/>
  <c r="F139" i="37"/>
  <c r="P131" i="37"/>
  <c r="L131" i="37"/>
  <c r="H131" i="37"/>
  <c r="K203" i="37"/>
  <c r="P187" i="37"/>
  <c r="N163" i="37"/>
  <c r="I163" i="37"/>
  <c r="O155" i="37"/>
  <c r="J155" i="37"/>
  <c r="O147" i="37"/>
  <c r="K147" i="37"/>
  <c r="G147" i="37"/>
  <c r="Q139" i="37"/>
  <c r="M139" i="37"/>
  <c r="I139" i="37"/>
  <c r="Q219" i="37"/>
  <c r="F203" i="37"/>
  <c r="K187" i="37"/>
  <c r="N179" i="37"/>
  <c r="P171" i="37"/>
  <c r="M163" i="37"/>
  <c r="H163" i="37"/>
  <c r="N155" i="37"/>
  <c r="H155" i="37"/>
  <c r="N147" i="37"/>
  <c r="J147" i="37"/>
  <c r="F147" i="37"/>
  <c r="P139" i="37"/>
  <c r="L139" i="37"/>
  <c r="H139" i="37"/>
  <c r="N131" i="37"/>
  <c r="J131" i="37"/>
  <c r="F131" i="37"/>
  <c r="P123" i="37"/>
  <c r="L123" i="37"/>
  <c r="H123" i="37"/>
  <c r="N115" i="37"/>
  <c r="J115" i="37"/>
  <c r="F115" i="37"/>
  <c r="P107" i="37"/>
  <c r="L107" i="37"/>
  <c r="H107" i="37"/>
  <c r="N99" i="37"/>
  <c r="J99" i="37"/>
  <c r="F99" i="37"/>
  <c r="P91" i="37"/>
  <c r="L91" i="37"/>
  <c r="H91" i="37"/>
  <c r="N83" i="37"/>
  <c r="J83" i="37"/>
  <c r="F83" i="37"/>
  <c r="P75" i="37"/>
  <c r="K211" i="37"/>
  <c r="P195" i="37"/>
  <c r="I147" i="37"/>
  <c r="M131" i="37"/>
  <c r="Q123" i="37"/>
  <c r="K123" i="37"/>
  <c r="F123" i="37"/>
  <c r="Q115" i="37"/>
  <c r="L115" i="37"/>
  <c r="G115" i="37"/>
  <c r="N107" i="37"/>
  <c r="I107" i="37"/>
  <c r="O99" i="37"/>
  <c r="I99" i="37"/>
  <c r="Q91" i="37"/>
  <c r="K91" i="37"/>
  <c r="F91" i="37"/>
  <c r="Q83" i="37"/>
  <c r="L83" i="37"/>
  <c r="G83" i="37"/>
  <c r="N75" i="37"/>
  <c r="J75" i="37"/>
  <c r="F75" i="37"/>
  <c r="P67" i="37"/>
  <c r="L67" i="37"/>
  <c r="H67" i="37"/>
  <c r="N59" i="37"/>
  <c r="J59" i="37"/>
  <c r="F59" i="37"/>
  <c r="P51" i="37"/>
  <c r="L51" i="37"/>
  <c r="H51" i="37"/>
  <c r="N43" i="37"/>
  <c r="J43" i="37"/>
  <c r="F43" i="37"/>
  <c r="P35" i="37"/>
  <c r="L35" i="37"/>
  <c r="H35" i="37"/>
  <c r="Q163" i="37"/>
  <c r="O139" i="37"/>
  <c r="K131" i="37"/>
  <c r="O123" i="37"/>
  <c r="J123" i="37"/>
  <c r="P115" i="37"/>
  <c r="K115" i="37"/>
  <c r="M107" i="37"/>
  <c r="G107" i="37"/>
  <c r="M99" i="37"/>
  <c r="H99" i="37"/>
  <c r="O91" i="37"/>
  <c r="J91" i="37"/>
  <c r="P83" i="37"/>
  <c r="K83" i="37"/>
  <c r="M75" i="37"/>
  <c r="I75" i="37"/>
  <c r="O67" i="37"/>
  <c r="K67" i="37"/>
  <c r="G67" i="37"/>
  <c r="Q59" i="37"/>
  <c r="M59" i="37"/>
  <c r="I59" i="37"/>
  <c r="O51" i="37"/>
  <c r="K51" i="37"/>
  <c r="G51" i="37"/>
  <c r="Q43" i="37"/>
  <c r="M43" i="37"/>
  <c r="I43" i="37"/>
  <c r="O35" i="37"/>
  <c r="K35" i="37"/>
  <c r="G35" i="37"/>
  <c r="Q27" i="37"/>
  <c r="M27" i="37"/>
  <c r="L163" i="37"/>
  <c r="L155" i="37"/>
  <c r="Q147" i="37"/>
  <c r="K139" i="37"/>
  <c r="Q131" i="37"/>
  <c r="I131" i="37"/>
  <c r="N123" i="37"/>
  <c r="I123" i="37"/>
  <c r="O115" i="37"/>
  <c r="I115" i="37"/>
  <c r="Q107" i="37"/>
  <c r="K107" i="37"/>
  <c r="F107" i="37"/>
  <c r="Q99" i="37"/>
  <c r="L99" i="37"/>
  <c r="G99" i="37"/>
  <c r="N91" i="37"/>
  <c r="I91" i="37"/>
  <c r="O83" i="37"/>
  <c r="I83" i="37"/>
  <c r="Q75" i="37"/>
  <c r="L75" i="37"/>
  <c r="H75" i="37"/>
  <c r="N67" i="37"/>
  <c r="J67" i="37"/>
  <c r="F67" i="37"/>
  <c r="P59" i="37"/>
  <c r="L59" i="37"/>
  <c r="H59" i="37"/>
  <c r="N51" i="37"/>
  <c r="J51" i="37"/>
  <c r="F51" i="37"/>
  <c r="P43" i="37"/>
  <c r="L43" i="37"/>
  <c r="H43" i="37"/>
  <c r="N35" i="37"/>
  <c r="J35" i="37"/>
  <c r="F35" i="37"/>
  <c r="P27" i="37"/>
  <c r="L27" i="37"/>
  <c r="H27" i="37"/>
  <c r="I11" i="37"/>
  <c r="M11" i="37"/>
  <c r="Q11" i="37"/>
  <c r="G19" i="37"/>
  <c r="K19" i="37"/>
  <c r="O19" i="37"/>
  <c r="G27" i="37"/>
  <c r="N27" i="37"/>
  <c r="O43" i="37"/>
  <c r="O59" i="37"/>
  <c r="O75" i="37"/>
  <c r="M91" i="37"/>
  <c r="J107" i="37"/>
  <c r="O114" i="37"/>
  <c r="M115" i="37"/>
  <c r="G123" i="37"/>
  <c r="E105" i="37"/>
  <c r="E161" i="37"/>
  <c r="E169" i="37"/>
  <c r="E177" i="37"/>
  <c r="E145" i="37"/>
  <c r="E258" i="37"/>
  <c r="E255" i="37"/>
  <c r="E225" i="37"/>
  <c r="E241" i="37"/>
  <c r="E262" i="37"/>
  <c r="E253" i="37"/>
  <c r="G265" i="37"/>
  <c r="K265" i="37"/>
  <c r="O265" i="37"/>
  <c r="F265" i="37"/>
  <c r="J265" i="37"/>
  <c r="N265" i="37"/>
  <c r="R265" i="37"/>
  <c r="E264" i="37"/>
  <c r="L162" i="28"/>
  <c r="E253" i="35"/>
  <c r="J162" i="22"/>
  <c r="E255" i="35"/>
  <c r="K162" i="22"/>
  <c r="E257" i="35"/>
  <c r="F191" i="36"/>
  <c r="D191" i="36" s="1"/>
  <c r="C251" i="35"/>
  <c r="E258" i="35"/>
  <c r="I161" i="22"/>
  <c r="I165" i="22"/>
  <c r="I163" i="22"/>
  <c r="I162" i="22"/>
  <c r="E71" i="28"/>
  <c r="K168" i="22" l="1"/>
  <c r="E270" i="37" s="1"/>
  <c r="L21" i="37"/>
  <c r="H23" i="37"/>
  <c r="H21" i="37"/>
  <c r="N259" i="37"/>
  <c r="N266" i="37" s="1"/>
  <c r="O50" i="37"/>
  <c r="O45" i="37"/>
  <c r="O47" i="37"/>
  <c r="I259" i="37"/>
  <c r="I18" i="37"/>
  <c r="I13" i="37"/>
  <c r="I15" i="37"/>
  <c r="H50" i="37"/>
  <c r="H45" i="37"/>
  <c r="H47" i="37"/>
  <c r="F270" i="37"/>
  <c r="N34" i="37"/>
  <c r="N29" i="37"/>
  <c r="N31" i="37"/>
  <c r="G26" i="37"/>
  <c r="G21" i="37"/>
  <c r="G23" i="37"/>
  <c r="E11" i="37"/>
  <c r="F42" i="37"/>
  <c r="F37" i="37"/>
  <c r="F39" i="37"/>
  <c r="E35" i="37"/>
  <c r="L50" i="37"/>
  <c r="L45" i="37"/>
  <c r="L47" i="37"/>
  <c r="N58" i="37"/>
  <c r="N53" i="37"/>
  <c r="N55" i="37"/>
  <c r="F74" i="37"/>
  <c r="F69" i="37"/>
  <c r="F71" i="37"/>
  <c r="E67" i="37"/>
  <c r="L82" i="37"/>
  <c r="L79" i="37"/>
  <c r="L77" i="37"/>
  <c r="I98" i="37"/>
  <c r="I95" i="37"/>
  <c r="I93" i="37"/>
  <c r="Q103" i="37"/>
  <c r="Q106" i="37"/>
  <c r="Q101" i="37"/>
  <c r="I119" i="37"/>
  <c r="I122" i="37"/>
  <c r="I117" i="37"/>
  <c r="I138" i="37"/>
  <c r="I133" i="37"/>
  <c r="I135" i="37"/>
  <c r="L159" i="37"/>
  <c r="L162" i="37"/>
  <c r="L157" i="37"/>
  <c r="G39" i="37"/>
  <c r="G42" i="37"/>
  <c r="G37" i="37"/>
  <c r="M47" i="37"/>
  <c r="M50" i="37"/>
  <c r="M45" i="37"/>
  <c r="O55" i="37"/>
  <c r="O58" i="37"/>
  <c r="O53" i="37"/>
  <c r="G71" i="37"/>
  <c r="G74" i="37"/>
  <c r="G69" i="37"/>
  <c r="M82" i="37"/>
  <c r="M79" i="37"/>
  <c r="M77" i="37"/>
  <c r="O95" i="37"/>
  <c r="O98" i="37"/>
  <c r="O93" i="37"/>
  <c r="M114" i="37"/>
  <c r="M111" i="37"/>
  <c r="M109" i="37"/>
  <c r="O127" i="37"/>
  <c r="O130" i="37"/>
  <c r="O125" i="37"/>
  <c r="H42" i="37"/>
  <c r="H37" i="37"/>
  <c r="H39" i="37"/>
  <c r="J50" i="37"/>
  <c r="J45" i="37"/>
  <c r="J47" i="37"/>
  <c r="P58" i="37"/>
  <c r="P53" i="37"/>
  <c r="P55" i="37"/>
  <c r="H74" i="37"/>
  <c r="H69" i="37"/>
  <c r="H71" i="37"/>
  <c r="J82" i="37"/>
  <c r="J77" i="37"/>
  <c r="J79" i="37"/>
  <c r="Q87" i="37"/>
  <c r="Q90" i="37"/>
  <c r="Q85" i="37"/>
  <c r="I103" i="37"/>
  <c r="I106" i="37"/>
  <c r="I101" i="37"/>
  <c r="G117" i="37"/>
  <c r="G119" i="37"/>
  <c r="G122" i="37"/>
  <c r="K127" i="37"/>
  <c r="K130" i="37"/>
  <c r="K125" i="37"/>
  <c r="P197" i="37"/>
  <c r="P199" i="37"/>
  <c r="P202" i="37"/>
  <c r="J90" i="37"/>
  <c r="J85" i="37"/>
  <c r="J87" i="37"/>
  <c r="P98" i="37"/>
  <c r="P95" i="37"/>
  <c r="P93" i="37"/>
  <c r="H114" i="37"/>
  <c r="H111" i="37"/>
  <c r="H109" i="37"/>
  <c r="J122" i="37"/>
  <c r="J117" i="37"/>
  <c r="J119" i="37"/>
  <c r="P130" i="37"/>
  <c r="P127" i="37"/>
  <c r="P125" i="37"/>
  <c r="H146" i="37"/>
  <c r="H141" i="37"/>
  <c r="H143" i="37"/>
  <c r="J154" i="37"/>
  <c r="J149" i="37"/>
  <c r="J151" i="37"/>
  <c r="H167" i="37"/>
  <c r="H170" i="37"/>
  <c r="H165" i="37"/>
  <c r="K194" i="37"/>
  <c r="K189" i="37"/>
  <c r="K191" i="37"/>
  <c r="M143" i="37"/>
  <c r="M146" i="37"/>
  <c r="M141" i="37"/>
  <c r="O151" i="37"/>
  <c r="O154" i="37"/>
  <c r="O149" i="37"/>
  <c r="N170" i="37"/>
  <c r="N167" i="37"/>
  <c r="N165" i="37"/>
  <c r="L138" i="37"/>
  <c r="L133" i="37"/>
  <c r="L135" i="37"/>
  <c r="N146" i="37"/>
  <c r="N141" i="37"/>
  <c r="N143" i="37"/>
  <c r="F162" i="37"/>
  <c r="F159" i="37"/>
  <c r="F157" i="37"/>
  <c r="E155" i="37"/>
  <c r="P170" i="37"/>
  <c r="P165" i="37"/>
  <c r="P167" i="37"/>
  <c r="P207" i="37"/>
  <c r="P210" i="37"/>
  <c r="P205" i="37"/>
  <c r="G170" i="37"/>
  <c r="G165" i="37"/>
  <c r="G167" i="37"/>
  <c r="M178" i="37"/>
  <c r="M173" i="37"/>
  <c r="M175" i="37"/>
  <c r="O186" i="37"/>
  <c r="O181" i="37"/>
  <c r="O183" i="37"/>
  <c r="L199" i="37"/>
  <c r="L202" i="37"/>
  <c r="L197" i="37"/>
  <c r="G218" i="37"/>
  <c r="G215" i="37"/>
  <c r="G213" i="37"/>
  <c r="E211" i="37"/>
  <c r="I242" i="37"/>
  <c r="I237" i="37"/>
  <c r="I239" i="37"/>
  <c r="N175" i="37"/>
  <c r="N173" i="37"/>
  <c r="N178" i="37"/>
  <c r="H191" i="37"/>
  <c r="H194" i="37"/>
  <c r="H189" i="37"/>
  <c r="H207" i="37"/>
  <c r="H210" i="37"/>
  <c r="H205" i="37"/>
  <c r="L226" i="37"/>
  <c r="L221" i="37"/>
  <c r="L223" i="37"/>
  <c r="G178" i="37"/>
  <c r="G173" i="37"/>
  <c r="G175" i="37"/>
  <c r="M186" i="37"/>
  <c r="M181" i="37"/>
  <c r="M183" i="37"/>
  <c r="I202" i="37"/>
  <c r="I197" i="37"/>
  <c r="I199" i="37"/>
  <c r="J218" i="37"/>
  <c r="J213" i="37"/>
  <c r="J215" i="37"/>
  <c r="M194" i="37"/>
  <c r="M191" i="37"/>
  <c r="M189" i="37"/>
  <c r="O202" i="37"/>
  <c r="O197" i="37"/>
  <c r="O199" i="37"/>
  <c r="H215" i="37"/>
  <c r="H213" i="37"/>
  <c r="H218" i="37"/>
  <c r="P226" i="37"/>
  <c r="P221" i="37"/>
  <c r="P223" i="37"/>
  <c r="P215" i="37"/>
  <c r="P218" i="37"/>
  <c r="P213" i="37"/>
  <c r="H234" i="37"/>
  <c r="H229" i="37"/>
  <c r="H231" i="37"/>
  <c r="J242" i="37"/>
  <c r="J237" i="37"/>
  <c r="J239" i="37"/>
  <c r="P250" i="37"/>
  <c r="P245" i="37"/>
  <c r="P247" i="37"/>
  <c r="I231" i="37"/>
  <c r="I234" i="37"/>
  <c r="I229" i="37"/>
  <c r="K239" i="37"/>
  <c r="K242" i="37"/>
  <c r="K237" i="37"/>
  <c r="Q247" i="37"/>
  <c r="Q245" i="37"/>
  <c r="Q250" i="37"/>
  <c r="H242" i="37"/>
  <c r="H237" i="37"/>
  <c r="H239" i="37"/>
  <c r="J250" i="37"/>
  <c r="J245" i="37"/>
  <c r="J247" i="37"/>
  <c r="G95" i="37"/>
  <c r="G93" i="37"/>
  <c r="G98" i="37"/>
  <c r="Q74" i="37"/>
  <c r="Q69" i="37"/>
  <c r="Q71" i="37"/>
  <c r="J23" i="37"/>
  <c r="J26" i="37"/>
  <c r="J21" i="37"/>
  <c r="L259" i="37"/>
  <c r="L15" i="37"/>
  <c r="L18" i="37"/>
  <c r="L13" i="37"/>
  <c r="G162" i="37"/>
  <c r="G157" i="37"/>
  <c r="G159" i="37"/>
  <c r="H90" i="37"/>
  <c r="H85" i="37"/>
  <c r="H87" i="37"/>
  <c r="G66" i="37"/>
  <c r="G61" i="37"/>
  <c r="G63" i="37"/>
  <c r="M26" i="37"/>
  <c r="M21" i="37"/>
  <c r="M23" i="37"/>
  <c r="O259" i="37"/>
  <c r="O18" i="37"/>
  <c r="O13" i="37"/>
  <c r="O15" i="37"/>
  <c r="F271" i="37"/>
  <c r="E265" i="37"/>
  <c r="J114" i="37"/>
  <c r="J109" i="37"/>
  <c r="J111" i="37"/>
  <c r="O79" i="37"/>
  <c r="O77" i="37"/>
  <c r="O82" i="37"/>
  <c r="G34" i="37"/>
  <c r="G29" i="37"/>
  <c r="G31" i="37"/>
  <c r="Q259" i="37"/>
  <c r="Q18" i="37"/>
  <c r="Q13" i="37"/>
  <c r="Q15" i="37"/>
  <c r="H31" i="37"/>
  <c r="H29" i="37"/>
  <c r="H34" i="37"/>
  <c r="J42" i="37"/>
  <c r="J37" i="37"/>
  <c r="J39" i="37"/>
  <c r="P50" i="37"/>
  <c r="P45" i="37"/>
  <c r="P47" i="37"/>
  <c r="H66" i="37"/>
  <c r="H61" i="37"/>
  <c r="H63" i="37"/>
  <c r="J74" i="37"/>
  <c r="J69" i="37"/>
  <c r="J71" i="37"/>
  <c r="Q82" i="37"/>
  <c r="Q77" i="37"/>
  <c r="Q79" i="37"/>
  <c r="N98" i="37"/>
  <c r="N93" i="37"/>
  <c r="N95" i="37"/>
  <c r="F114" i="37"/>
  <c r="F109" i="37"/>
  <c r="F111" i="37"/>
  <c r="E107" i="37"/>
  <c r="O122" i="37"/>
  <c r="O117" i="37"/>
  <c r="O119" i="37"/>
  <c r="Q138" i="37"/>
  <c r="Q133" i="37"/>
  <c r="Q135" i="37"/>
  <c r="L165" i="37"/>
  <c r="L170" i="37"/>
  <c r="L167" i="37"/>
  <c r="K39" i="37"/>
  <c r="K42" i="37"/>
  <c r="K37" i="37"/>
  <c r="Q47" i="37"/>
  <c r="Q50" i="37"/>
  <c r="Q45" i="37"/>
  <c r="I63" i="37"/>
  <c r="I66" i="37"/>
  <c r="I61" i="37"/>
  <c r="K71" i="37"/>
  <c r="K74" i="37"/>
  <c r="K69" i="37"/>
  <c r="K90" i="37"/>
  <c r="K85" i="37"/>
  <c r="K87" i="37"/>
  <c r="H106" i="37"/>
  <c r="H101" i="37"/>
  <c r="H103" i="37"/>
  <c r="K122" i="37"/>
  <c r="K117" i="37"/>
  <c r="K119" i="37"/>
  <c r="K135" i="37"/>
  <c r="K133" i="37"/>
  <c r="K138" i="37"/>
  <c r="L42" i="37"/>
  <c r="L37" i="37"/>
  <c r="L39" i="37"/>
  <c r="N50" i="37"/>
  <c r="N45" i="37"/>
  <c r="N47" i="37"/>
  <c r="E59" i="37"/>
  <c r="F66" i="37"/>
  <c r="F61" i="37"/>
  <c r="F63" i="37"/>
  <c r="L74" i="37"/>
  <c r="L69" i="37"/>
  <c r="L71" i="37"/>
  <c r="N82" i="37"/>
  <c r="N77" i="37"/>
  <c r="N79" i="37"/>
  <c r="F98" i="37"/>
  <c r="F93" i="37"/>
  <c r="F95" i="37"/>
  <c r="E91" i="37"/>
  <c r="O101" i="37"/>
  <c r="O103" i="37"/>
  <c r="O106" i="37"/>
  <c r="L122" i="37"/>
  <c r="L117" i="37"/>
  <c r="L119" i="37"/>
  <c r="Q127" i="37"/>
  <c r="Q125" i="37"/>
  <c r="Q130" i="37"/>
  <c r="K218" i="37"/>
  <c r="K215" i="37"/>
  <c r="K213" i="37"/>
  <c r="N87" i="37"/>
  <c r="N90" i="37"/>
  <c r="N85" i="37"/>
  <c r="F103" i="37"/>
  <c r="F106" i="37"/>
  <c r="F101" i="37"/>
  <c r="E99" i="37"/>
  <c r="L114" i="37"/>
  <c r="L109" i="37"/>
  <c r="L111" i="37"/>
  <c r="N119" i="37"/>
  <c r="N122" i="37"/>
  <c r="N117" i="37"/>
  <c r="F138" i="37"/>
  <c r="F133" i="37"/>
  <c r="F135" i="37"/>
  <c r="E131" i="37"/>
  <c r="L146" i="37"/>
  <c r="L141" i="37"/>
  <c r="L143" i="37"/>
  <c r="N154" i="37"/>
  <c r="N149" i="37"/>
  <c r="N151" i="37"/>
  <c r="M170" i="37"/>
  <c r="M165" i="37"/>
  <c r="M167" i="37"/>
  <c r="E203" i="37"/>
  <c r="F207" i="37"/>
  <c r="F205" i="37"/>
  <c r="F210" i="37"/>
  <c r="Q143" i="37"/>
  <c r="Q146" i="37"/>
  <c r="Q141" i="37"/>
  <c r="J162" i="37"/>
  <c r="J159" i="37"/>
  <c r="J157" i="37"/>
  <c r="P191" i="37"/>
  <c r="P194" i="37"/>
  <c r="P189" i="37"/>
  <c r="P138" i="37"/>
  <c r="P133" i="37"/>
  <c r="P135" i="37"/>
  <c r="H154" i="37"/>
  <c r="H149" i="37"/>
  <c r="H151" i="37"/>
  <c r="K162" i="37"/>
  <c r="K157" i="37"/>
  <c r="K159" i="37"/>
  <c r="H178" i="37"/>
  <c r="H173" i="37"/>
  <c r="H175" i="37"/>
  <c r="I162" i="37"/>
  <c r="I159" i="37"/>
  <c r="I157" i="37"/>
  <c r="K165" i="37"/>
  <c r="K170" i="37"/>
  <c r="K167" i="37"/>
  <c r="Q178" i="37"/>
  <c r="Q173" i="37"/>
  <c r="Q175" i="37"/>
  <c r="G194" i="37"/>
  <c r="G189" i="37"/>
  <c r="G191" i="37"/>
  <c r="Q202" i="37"/>
  <c r="Q197" i="37"/>
  <c r="Q199" i="37"/>
  <c r="M218" i="37"/>
  <c r="M215" i="37"/>
  <c r="M213" i="37"/>
  <c r="G250" i="37"/>
  <c r="G245" i="37"/>
  <c r="G247" i="37"/>
  <c r="H183" i="37"/>
  <c r="H186" i="37"/>
  <c r="H181" i="37"/>
  <c r="N194" i="37"/>
  <c r="N191" i="37"/>
  <c r="N189" i="37"/>
  <c r="N210" i="37"/>
  <c r="N207" i="37"/>
  <c r="N205" i="37"/>
  <c r="O234" i="37"/>
  <c r="O229" i="37"/>
  <c r="O231" i="37"/>
  <c r="K178" i="37"/>
  <c r="K173" i="37"/>
  <c r="K175" i="37"/>
  <c r="Q186" i="37"/>
  <c r="Q181" i="37"/>
  <c r="Q183" i="37"/>
  <c r="N199" i="37"/>
  <c r="N202" i="37"/>
  <c r="N197" i="37"/>
  <c r="O218" i="37"/>
  <c r="O213" i="37"/>
  <c r="O215" i="37"/>
  <c r="Q191" i="37"/>
  <c r="Q189" i="37"/>
  <c r="Q194" i="37"/>
  <c r="I210" i="37"/>
  <c r="I207" i="37"/>
  <c r="I205" i="37"/>
  <c r="L215" i="37"/>
  <c r="L218" i="37"/>
  <c r="L213" i="37"/>
  <c r="K234" i="37"/>
  <c r="K229" i="37"/>
  <c r="K231" i="37"/>
  <c r="F226" i="37"/>
  <c r="F223" i="37"/>
  <c r="F221" i="37"/>
  <c r="E219" i="37"/>
  <c r="L234" i="37"/>
  <c r="L229" i="37"/>
  <c r="L231" i="37"/>
  <c r="N242" i="37"/>
  <c r="N237" i="37"/>
  <c r="N239" i="37"/>
  <c r="G223" i="37"/>
  <c r="G221" i="37"/>
  <c r="G226" i="37"/>
  <c r="M231" i="37"/>
  <c r="M229" i="37"/>
  <c r="M234" i="37"/>
  <c r="O239" i="37"/>
  <c r="O242" i="37"/>
  <c r="O237" i="37"/>
  <c r="E227" i="37"/>
  <c r="F234" i="37"/>
  <c r="F229" i="37"/>
  <c r="F231" i="37"/>
  <c r="L242" i="37"/>
  <c r="L237" i="37"/>
  <c r="L239" i="37"/>
  <c r="N250" i="37"/>
  <c r="N245" i="37"/>
  <c r="N247" i="37"/>
  <c r="M87" i="37"/>
  <c r="M85" i="37"/>
  <c r="M90" i="37"/>
  <c r="K66" i="37"/>
  <c r="K61" i="37"/>
  <c r="K63" i="37"/>
  <c r="Q42" i="37"/>
  <c r="Q37" i="37"/>
  <c r="Q39" i="37"/>
  <c r="F23" i="37"/>
  <c r="E19" i="37"/>
  <c r="F26" i="37"/>
  <c r="F21" i="37"/>
  <c r="H259" i="37"/>
  <c r="H15" i="37"/>
  <c r="H18" i="37"/>
  <c r="H13" i="37"/>
  <c r="F259" i="37"/>
  <c r="M154" i="37"/>
  <c r="M149" i="37"/>
  <c r="M151" i="37"/>
  <c r="G79" i="37"/>
  <c r="G82" i="37"/>
  <c r="G77" i="37"/>
  <c r="M42" i="37"/>
  <c r="M37" i="37"/>
  <c r="M39" i="37"/>
  <c r="I26" i="37"/>
  <c r="I21" i="37"/>
  <c r="I23" i="37"/>
  <c r="K259" i="37"/>
  <c r="K18" i="37"/>
  <c r="K13" i="37"/>
  <c r="K15" i="37"/>
  <c r="G127" i="37"/>
  <c r="G125" i="37"/>
  <c r="G130" i="37"/>
  <c r="O66" i="37"/>
  <c r="O61" i="37"/>
  <c r="O63" i="37"/>
  <c r="O26" i="37"/>
  <c r="O21" i="37"/>
  <c r="O23" i="37"/>
  <c r="M259" i="37"/>
  <c r="M18" i="37"/>
  <c r="M13" i="37"/>
  <c r="M15" i="37"/>
  <c r="L31" i="37"/>
  <c r="L29" i="37"/>
  <c r="L34" i="37"/>
  <c r="N42" i="37"/>
  <c r="N37" i="37"/>
  <c r="N39" i="37"/>
  <c r="F58" i="37"/>
  <c r="F53" i="37"/>
  <c r="F55" i="37"/>
  <c r="E51" i="37"/>
  <c r="L66" i="37"/>
  <c r="L61" i="37"/>
  <c r="L63" i="37"/>
  <c r="N74" i="37"/>
  <c r="N69" i="37"/>
  <c r="N71" i="37"/>
  <c r="I87" i="37"/>
  <c r="I90" i="37"/>
  <c r="I85" i="37"/>
  <c r="G106" i="37"/>
  <c r="G101" i="37"/>
  <c r="G103" i="37"/>
  <c r="K111" i="37"/>
  <c r="K109" i="37"/>
  <c r="K114" i="37"/>
  <c r="I130" i="37"/>
  <c r="I127" i="37"/>
  <c r="I125" i="37"/>
  <c r="K146" i="37"/>
  <c r="K141" i="37"/>
  <c r="K143" i="37"/>
  <c r="M31" i="37"/>
  <c r="M29" i="37"/>
  <c r="M34" i="37"/>
  <c r="O39" i="37"/>
  <c r="O42" i="37"/>
  <c r="O37" i="37"/>
  <c r="G55" i="37"/>
  <c r="G58" i="37"/>
  <c r="G53" i="37"/>
  <c r="M63" i="37"/>
  <c r="M66" i="37"/>
  <c r="M61" i="37"/>
  <c r="O71" i="37"/>
  <c r="O74" i="37"/>
  <c r="O69" i="37"/>
  <c r="P90" i="37"/>
  <c r="P85" i="37"/>
  <c r="P87" i="37"/>
  <c r="M103" i="37"/>
  <c r="M106" i="37"/>
  <c r="M101" i="37"/>
  <c r="P122" i="37"/>
  <c r="P117" i="37"/>
  <c r="P119" i="37"/>
  <c r="O146" i="37"/>
  <c r="O141" i="37"/>
  <c r="O143" i="37"/>
  <c r="P42" i="37"/>
  <c r="P37" i="37"/>
  <c r="P39" i="37"/>
  <c r="H58" i="37"/>
  <c r="H53" i="37"/>
  <c r="H55" i="37"/>
  <c r="J66" i="37"/>
  <c r="J61" i="37"/>
  <c r="J63" i="37"/>
  <c r="P74" i="37"/>
  <c r="P69" i="37"/>
  <c r="P71" i="37"/>
  <c r="G85" i="37"/>
  <c r="G87" i="37"/>
  <c r="G90" i="37"/>
  <c r="K95" i="37"/>
  <c r="K98" i="37"/>
  <c r="K93" i="37"/>
  <c r="I111" i="37"/>
  <c r="I109" i="37"/>
  <c r="I114" i="37"/>
  <c r="Q119" i="37"/>
  <c r="Q122" i="37"/>
  <c r="Q117" i="37"/>
  <c r="M138" i="37"/>
  <c r="M133" i="37"/>
  <c r="M135" i="37"/>
  <c r="P79" i="37"/>
  <c r="P77" i="37"/>
  <c r="P82" i="37"/>
  <c r="H95" i="37"/>
  <c r="H93" i="37"/>
  <c r="H98" i="37"/>
  <c r="J101" i="37"/>
  <c r="J103" i="37"/>
  <c r="J106" i="37"/>
  <c r="P111" i="37"/>
  <c r="P109" i="37"/>
  <c r="P114" i="37"/>
  <c r="H127" i="37"/>
  <c r="H125" i="37"/>
  <c r="H130" i="37"/>
  <c r="J138" i="37"/>
  <c r="J133" i="37"/>
  <c r="J135" i="37"/>
  <c r="P146" i="37"/>
  <c r="P141" i="37"/>
  <c r="P143" i="37"/>
  <c r="H159" i="37"/>
  <c r="H157" i="37"/>
  <c r="H162" i="37"/>
  <c r="P178" i="37"/>
  <c r="P173" i="37"/>
  <c r="P175" i="37"/>
  <c r="Q226" i="37"/>
  <c r="Q221" i="37"/>
  <c r="Q223" i="37"/>
  <c r="G151" i="37"/>
  <c r="G154" i="37"/>
  <c r="G149" i="37"/>
  <c r="O162" i="37"/>
  <c r="O157" i="37"/>
  <c r="O159" i="37"/>
  <c r="K210" i="37"/>
  <c r="K205" i="37"/>
  <c r="K207" i="37"/>
  <c r="E139" i="37"/>
  <c r="F146" i="37"/>
  <c r="F141" i="37"/>
  <c r="F143" i="37"/>
  <c r="L154" i="37"/>
  <c r="L149" i="37"/>
  <c r="L151" i="37"/>
  <c r="P159" i="37"/>
  <c r="P162" i="37"/>
  <c r="P157" i="37"/>
  <c r="E179" i="37"/>
  <c r="F186" i="37"/>
  <c r="F181" i="37"/>
  <c r="F183" i="37"/>
  <c r="M159" i="37"/>
  <c r="M157" i="37"/>
  <c r="M162" i="37"/>
  <c r="O170" i="37"/>
  <c r="O165" i="37"/>
  <c r="O167" i="37"/>
  <c r="G186" i="37"/>
  <c r="G181" i="37"/>
  <c r="G183" i="37"/>
  <c r="L191" i="37"/>
  <c r="L189" i="37"/>
  <c r="L194" i="37"/>
  <c r="G210" i="37"/>
  <c r="G205" i="37"/>
  <c r="G207" i="37"/>
  <c r="I226" i="37"/>
  <c r="I221" i="37"/>
  <c r="I223" i="37"/>
  <c r="F175" i="37"/>
  <c r="E171" i="37"/>
  <c r="F173" i="37"/>
  <c r="F178" i="37"/>
  <c r="L183" i="37"/>
  <c r="L181" i="37"/>
  <c r="L186" i="37"/>
  <c r="H202" i="37"/>
  <c r="H197" i="37"/>
  <c r="H199" i="37"/>
  <c r="I215" i="37"/>
  <c r="I218" i="37"/>
  <c r="I213" i="37"/>
  <c r="M242" i="37"/>
  <c r="M237" i="37"/>
  <c r="M239" i="37"/>
  <c r="O178" i="37"/>
  <c r="O173" i="37"/>
  <c r="O175" i="37"/>
  <c r="J194" i="37"/>
  <c r="J191" i="37"/>
  <c r="J189" i="37"/>
  <c r="J210" i="37"/>
  <c r="J207" i="37"/>
  <c r="J205" i="37"/>
  <c r="M226" i="37"/>
  <c r="M221" i="37"/>
  <c r="M223" i="37"/>
  <c r="G199" i="37"/>
  <c r="G202" i="37"/>
  <c r="G197" i="37"/>
  <c r="M210" i="37"/>
  <c r="M207" i="37"/>
  <c r="M205" i="37"/>
  <c r="Q215" i="37"/>
  <c r="Q218" i="37"/>
  <c r="Q213" i="37"/>
  <c r="Q242" i="37"/>
  <c r="Q237" i="37"/>
  <c r="Q239" i="37"/>
  <c r="J226" i="37"/>
  <c r="J223" i="37"/>
  <c r="J221" i="37"/>
  <c r="P234" i="37"/>
  <c r="P229" i="37"/>
  <c r="P231" i="37"/>
  <c r="H250" i="37"/>
  <c r="H245" i="37"/>
  <c r="H247" i="37"/>
  <c r="K223" i="37"/>
  <c r="K226" i="37"/>
  <c r="K221" i="37"/>
  <c r="Q231" i="37"/>
  <c r="Q229" i="37"/>
  <c r="Q234" i="37"/>
  <c r="I247" i="37"/>
  <c r="I250" i="37"/>
  <c r="I245" i="37"/>
  <c r="J234" i="37"/>
  <c r="J229" i="37"/>
  <c r="J231" i="37"/>
  <c r="P242" i="37"/>
  <c r="P237" i="37"/>
  <c r="P239" i="37"/>
  <c r="J259" i="37"/>
  <c r="K79" i="37"/>
  <c r="K77" i="37"/>
  <c r="K82" i="37"/>
  <c r="Q58" i="37"/>
  <c r="Q53" i="37"/>
  <c r="Q55" i="37"/>
  <c r="K34" i="37"/>
  <c r="K29" i="37"/>
  <c r="K31" i="37"/>
  <c r="J186" i="37"/>
  <c r="J181" i="37"/>
  <c r="J183" i="37"/>
  <c r="G146" i="37"/>
  <c r="G141" i="37"/>
  <c r="G143" i="37"/>
  <c r="M58" i="37"/>
  <c r="M53" i="37"/>
  <c r="M55" i="37"/>
  <c r="J34" i="37"/>
  <c r="J29" i="37"/>
  <c r="J31" i="37"/>
  <c r="G259" i="37"/>
  <c r="G18" i="37"/>
  <c r="G13" i="37"/>
  <c r="G15" i="37"/>
  <c r="M95" i="37"/>
  <c r="M93" i="37"/>
  <c r="M98" i="37"/>
  <c r="M119" i="37"/>
  <c r="M117" i="37"/>
  <c r="M122" i="37"/>
  <c r="K26" i="37"/>
  <c r="K21" i="37"/>
  <c r="K23" i="37"/>
  <c r="P31" i="37"/>
  <c r="P29" i="37"/>
  <c r="P34" i="37"/>
  <c r="J58" i="37"/>
  <c r="J53" i="37"/>
  <c r="J55" i="37"/>
  <c r="P66" i="37"/>
  <c r="P61" i="37"/>
  <c r="P63" i="37"/>
  <c r="H82" i="37"/>
  <c r="H79" i="37"/>
  <c r="H77" i="37"/>
  <c r="O90" i="37"/>
  <c r="O85" i="37"/>
  <c r="O87" i="37"/>
  <c r="L106" i="37"/>
  <c r="L101" i="37"/>
  <c r="L103" i="37"/>
  <c r="Q114" i="37"/>
  <c r="Q109" i="37"/>
  <c r="Q111" i="37"/>
  <c r="N130" i="37"/>
  <c r="N125" i="37"/>
  <c r="N127" i="37"/>
  <c r="Q154" i="37"/>
  <c r="Q149" i="37"/>
  <c r="Q151" i="37"/>
  <c r="Q34" i="37"/>
  <c r="Q31" i="37"/>
  <c r="Q29" i="37"/>
  <c r="I47" i="37"/>
  <c r="I50" i="37"/>
  <c r="I45" i="37"/>
  <c r="K55" i="37"/>
  <c r="K58" i="37"/>
  <c r="K53" i="37"/>
  <c r="Q63" i="37"/>
  <c r="Q66" i="37"/>
  <c r="Q61" i="37"/>
  <c r="I79" i="37"/>
  <c r="I77" i="37"/>
  <c r="I82" i="37"/>
  <c r="J98" i="37"/>
  <c r="J93" i="37"/>
  <c r="J95" i="37"/>
  <c r="G111" i="37"/>
  <c r="G114" i="37"/>
  <c r="G109" i="37"/>
  <c r="J130" i="37"/>
  <c r="J125" i="37"/>
  <c r="J127" i="37"/>
  <c r="Q170" i="37"/>
  <c r="Q165" i="37"/>
  <c r="Q167" i="37"/>
  <c r="E43" i="37"/>
  <c r="F50" i="37"/>
  <c r="F45" i="37"/>
  <c r="F47" i="37"/>
  <c r="L58" i="37"/>
  <c r="L53" i="37"/>
  <c r="L55" i="37"/>
  <c r="N66" i="37"/>
  <c r="N61" i="37"/>
  <c r="N63" i="37"/>
  <c r="F82" i="37"/>
  <c r="F77" i="37"/>
  <c r="E75" i="37"/>
  <c r="F79" i="37"/>
  <c r="L90" i="37"/>
  <c r="L85" i="37"/>
  <c r="L87" i="37"/>
  <c r="Q95" i="37"/>
  <c r="Q93" i="37"/>
  <c r="Q98" i="37"/>
  <c r="N114" i="37"/>
  <c r="N109" i="37"/>
  <c r="N111" i="37"/>
  <c r="F130" i="37"/>
  <c r="F125" i="37"/>
  <c r="F127" i="37"/>
  <c r="E123" i="37"/>
  <c r="I154" i="37"/>
  <c r="I149" i="37"/>
  <c r="I151" i="37"/>
  <c r="F90" i="37"/>
  <c r="F85" i="37"/>
  <c r="E83" i="37"/>
  <c r="F87" i="37"/>
  <c r="L95" i="37"/>
  <c r="L93" i="37"/>
  <c r="L98" i="37"/>
  <c r="N106" i="37"/>
  <c r="N101" i="37"/>
  <c r="N103" i="37"/>
  <c r="F122" i="37"/>
  <c r="F117" i="37"/>
  <c r="E115" i="37"/>
  <c r="F119" i="37"/>
  <c r="L127" i="37"/>
  <c r="L125" i="37"/>
  <c r="L130" i="37"/>
  <c r="N138" i="37"/>
  <c r="N133" i="37"/>
  <c r="N135" i="37"/>
  <c r="F154" i="37"/>
  <c r="F149" i="37"/>
  <c r="F151" i="37"/>
  <c r="E147" i="37"/>
  <c r="N162" i="37"/>
  <c r="N157" i="37"/>
  <c r="N159" i="37"/>
  <c r="N186" i="37"/>
  <c r="N181" i="37"/>
  <c r="N183" i="37"/>
  <c r="I143" i="37"/>
  <c r="I146" i="37"/>
  <c r="I141" i="37"/>
  <c r="K151" i="37"/>
  <c r="K149" i="37"/>
  <c r="K154" i="37"/>
  <c r="I170" i="37"/>
  <c r="I165" i="37"/>
  <c r="I167" i="37"/>
  <c r="H138" i="37"/>
  <c r="H133" i="37"/>
  <c r="H135" i="37"/>
  <c r="J146" i="37"/>
  <c r="J141" i="37"/>
  <c r="J143" i="37"/>
  <c r="P154" i="37"/>
  <c r="P149" i="37"/>
  <c r="P151" i="37"/>
  <c r="J170" i="37"/>
  <c r="J167" i="37"/>
  <c r="J165" i="37"/>
  <c r="J199" i="37"/>
  <c r="J202" i="37"/>
  <c r="J197" i="37"/>
  <c r="Q162" i="37"/>
  <c r="Q159" i="37"/>
  <c r="Q157" i="37"/>
  <c r="I178" i="37"/>
  <c r="I173" i="37"/>
  <c r="I175" i="37"/>
  <c r="K186" i="37"/>
  <c r="K181" i="37"/>
  <c r="K183" i="37"/>
  <c r="F199" i="37"/>
  <c r="F197" i="37"/>
  <c r="E195" i="37"/>
  <c r="F202" i="37"/>
  <c r="L207" i="37"/>
  <c r="L205" i="37"/>
  <c r="L210" i="37"/>
  <c r="G234" i="37"/>
  <c r="G229" i="37"/>
  <c r="G231" i="37"/>
  <c r="J175" i="37"/>
  <c r="J178" i="37"/>
  <c r="J173" i="37"/>
  <c r="P183" i="37"/>
  <c r="P186" i="37"/>
  <c r="P181" i="37"/>
  <c r="M202" i="37"/>
  <c r="M197" i="37"/>
  <c r="M199" i="37"/>
  <c r="N218" i="37"/>
  <c r="N213" i="37"/>
  <c r="N215" i="37"/>
  <c r="O250" i="37"/>
  <c r="O245" i="37"/>
  <c r="O247" i="37"/>
  <c r="I186" i="37"/>
  <c r="I181" i="37"/>
  <c r="I183" i="37"/>
  <c r="O194" i="37"/>
  <c r="O189" i="37"/>
  <c r="O191" i="37"/>
  <c r="O210" i="37"/>
  <c r="O205" i="37"/>
  <c r="O207" i="37"/>
  <c r="I194" i="37"/>
  <c r="I191" i="37"/>
  <c r="I189" i="37"/>
  <c r="K197" i="37"/>
  <c r="K199" i="37"/>
  <c r="K202" i="37"/>
  <c r="Q207" i="37"/>
  <c r="Q205" i="37"/>
  <c r="Q210" i="37"/>
  <c r="H226" i="37"/>
  <c r="H221" i="37"/>
  <c r="H223" i="37"/>
  <c r="K250" i="37"/>
  <c r="K245" i="37"/>
  <c r="K247" i="37"/>
  <c r="N226" i="37"/>
  <c r="N223" i="37"/>
  <c r="N221" i="37"/>
  <c r="F242" i="37"/>
  <c r="F237" i="37"/>
  <c r="F239" i="37"/>
  <c r="E235" i="37"/>
  <c r="L250" i="37"/>
  <c r="L245" i="37"/>
  <c r="L247" i="37"/>
  <c r="O223" i="37"/>
  <c r="O226" i="37"/>
  <c r="O221" i="37"/>
  <c r="G239" i="37"/>
  <c r="G242" i="37"/>
  <c r="G237" i="37"/>
  <c r="M247" i="37"/>
  <c r="M245" i="37"/>
  <c r="M250" i="37"/>
  <c r="N234" i="37"/>
  <c r="N229" i="37"/>
  <c r="N231" i="37"/>
  <c r="E243" i="37"/>
  <c r="F250" i="37"/>
  <c r="F245" i="37"/>
  <c r="F247" i="37"/>
  <c r="H122" i="37"/>
  <c r="H117" i="37"/>
  <c r="H119" i="37"/>
  <c r="K50" i="37"/>
  <c r="K45" i="37"/>
  <c r="K47" i="37"/>
  <c r="F34" i="37"/>
  <c r="F29" i="37"/>
  <c r="E27" i="37"/>
  <c r="F31" i="37"/>
  <c r="N23" i="37"/>
  <c r="N26" i="37"/>
  <c r="N21" i="37"/>
  <c r="P259" i="37"/>
  <c r="P15" i="37"/>
  <c r="P18" i="37"/>
  <c r="P13" i="37"/>
  <c r="F170" i="37"/>
  <c r="F167" i="37"/>
  <c r="E163" i="37"/>
  <c r="F165" i="37"/>
  <c r="O135" i="37"/>
  <c r="O138" i="37"/>
  <c r="O133" i="37"/>
  <c r="P106" i="37"/>
  <c r="P101" i="37"/>
  <c r="P103" i="37"/>
  <c r="M74" i="37"/>
  <c r="M69" i="37"/>
  <c r="M71" i="37"/>
  <c r="G50" i="37"/>
  <c r="G45" i="37"/>
  <c r="G47" i="37"/>
  <c r="Q21" i="37"/>
  <c r="Q26" i="37"/>
  <c r="Q23" i="37"/>
  <c r="I34" i="37"/>
  <c r="I31" i="37"/>
  <c r="I29" i="37"/>
  <c r="E187" i="37"/>
  <c r="C191" i="36"/>
  <c r="E191" i="36"/>
  <c r="L159" i="28"/>
  <c r="L154" i="28"/>
  <c r="L149" i="28"/>
  <c r="L144" i="28"/>
  <c r="L139" i="28"/>
  <c r="L129" i="28"/>
  <c r="L124" i="28"/>
  <c r="L119" i="28"/>
  <c r="L114" i="28"/>
  <c r="L109" i="28"/>
  <c r="L104" i="28"/>
  <c r="L99" i="28"/>
  <c r="L94" i="28"/>
  <c r="L89" i="28"/>
  <c r="L84" i="28"/>
  <c r="L74" i="28"/>
  <c r="L69" i="28"/>
  <c r="L64" i="28"/>
  <c r="L59" i="28"/>
  <c r="L54" i="28"/>
  <c r="L49" i="28"/>
  <c r="L44" i="28"/>
  <c r="L39" i="28"/>
  <c r="L34" i="28"/>
  <c r="L29" i="28"/>
  <c r="L24" i="28"/>
  <c r="L19" i="28"/>
  <c r="L14" i="28"/>
  <c r="K25" i="1"/>
  <c r="K20" i="1"/>
  <c r="K15" i="1"/>
  <c r="L18" i="28"/>
  <c r="L13" i="28"/>
  <c r="M79" i="28"/>
  <c r="M78" i="28"/>
  <c r="M77" i="28"/>
  <c r="M76" i="28"/>
  <c r="M134" i="28"/>
  <c r="M133" i="28"/>
  <c r="M132" i="28"/>
  <c r="M131" i="28"/>
  <c r="M159" i="28"/>
  <c r="M158" i="28"/>
  <c r="M157" i="28"/>
  <c r="M154" i="28"/>
  <c r="M153" i="28"/>
  <c r="M152" i="28"/>
  <c r="M149" i="28"/>
  <c r="M148" i="28"/>
  <c r="M147" i="28"/>
  <c r="M144" i="28"/>
  <c r="M143" i="28"/>
  <c r="M142" i="28"/>
  <c r="M139" i="28"/>
  <c r="M138" i="28"/>
  <c r="M137" i="28"/>
  <c r="M129" i="28"/>
  <c r="M128" i="28"/>
  <c r="M127" i="28"/>
  <c r="M124" i="28"/>
  <c r="M123" i="28"/>
  <c r="M122" i="28"/>
  <c r="M119" i="28"/>
  <c r="M118" i="28"/>
  <c r="M117" i="28"/>
  <c r="M114" i="28"/>
  <c r="M113" i="28"/>
  <c r="M112" i="28"/>
  <c r="M109" i="28"/>
  <c r="M108" i="28"/>
  <c r="M107" i="28"/>
  <c r="M104" i="28"/>
  <c r="M103" i="28"/>
  <c r="M102" i="28"/>
  <c r="M99" i="28"/>
  <c r="M98" i="28"/>
  <c r="M97" i="28"/>
  <c r="M94" i="28"/>
  <c r="M93" i="28"/>
  <c r="M92" i="28"/>
  <c r="M89" i="28"/>
  <c r="M88" i="28"/>
  <c r="M87" i="28"/>
  <c r="M84" i="28"/>
  <c r="M83" i="28"/>
  <c r="M82" i="28"/>
  <c r="M74" i="28"/>
  <c r="M73" i="28"/>
  <c r="M72" i="28"/>
  <c r="M69" i="28"/>
  <c r="M68" i="28"/>
  <c r="M67" i="28"/>
  <c r="M64" i="28"/>
  <c r="M63" i="28"/>
  <c r="M62" i="28"/>
  <c r="M59" i="28"/>
  <c r="M58" i="28"/>
  <c r="M57" i="28"/>
  <c r="M54" i="28"/>
  <c r="M53" i="28"/>
  <c r="M52" i="28"/>
  <c r="M49" i="28"/>
  <c r="M48" i="28"/>
  <c r="M47" i="28"/>
  <c r="M44" i="28"/>
  <c r="M43" i="28"/>
  <c r="M42" i="28"/>
  <c r="M39" i="28"/>
  <c r="M38" i="28"/>
  <c r="M37" i="28"/>
  <c r="M17" i="28"/>
  <c r="M18" i="28"/>
  <c r="M19" i="28"/>
  <c r="M22" i="28"/>
  <c r="M23" i="28"/>
  <c r="M24" i="28"/>
  <c r="M28" i="28"/>
  <c r="M29" i="28"/>
  <c r="M34" i="28"/>
  <c r="M33" i="28"/>
  <c r="M32" i="28"/>
  <c r="M27" i="28"/>
  <c r="M14" i="28"/>
  <c r="M13" i="28"/>
  <c r="M12" i="28"/>
  <c r="L25" i="1"/>
  <c r="L24" i="1"/>
  <c r="L23" i="1"/>
  <c r="L26" i="1" s="1"/>
  <c r="L20" i="1"/>
  <c r="L19" i="1"/>
  <c r="L18" i="1"/>
  <c r="L15" i="1"/>
  <c r="L14" i="1"/>
  <c r="L13" i="1"/>
  <c r="M11" i="28"/>
  <c r="L22" i="1"/>
  <c r="L17" i="1"/>
  <c r="L12" i="1"/>
  <c r="J26" i="1"/>
  <c r="I26" i="1"/>
  <c r="J21" i="1"/>
  <c r="I21" i="1"/>
  <c r="J16" i="1"/>
  <c r="I16" i="1"/>
  <c r="L158" i="28"/>
  <c r="L153" i="28"/>
  <c r="L148" i="28"/>
  <c r="L143" i="28"/>
  <c r="L138" i="28"/>
  <c r="L128" i="28"/>
  <c r="L123" i="28"/>
  <c r="L118" i="28"/>
  <c r="L113" i="28"/>
  <c r="L108" i="28"/>
  <c r="L103" i="28"/>
  <c r="L98" i="28"/>
  <c r="L93" i="28"/>
  <c r="L88" i="28"/>
  <c r="L83" i="28"/>
  <c r="L73" i="28"/>
  <c r="L68" i="28"/>
  <c r="L63" i="28"/>
  <c r="L58" i="28"/>
  <c r="L53" i="28"/>
  <c r="L48" i="28"/>
  <c r="L43" i="28"/>
  <c r="L38" i="28"/>
  <c r="L33" i="28"/>
  <c r="L28" i="28"/>
  <c r="L23" i="28"/>
  <c r="K24" i="1"/>
  <c r="K19" i="1"/>
  <c r="K14" i="1"/>
  <c r="E216" i="35"/>
  <c r="L137" i="22" s="1"/>
  <c r="E212" i="35"/>
  <c r="J137" i="22" s="1"/>
  <c r="M137" i="22" s="1"/>
  <c r="E214" i="35"/>
  <c r="K137" i="22" s="1"/>
  <c r="N137" i="22" s="1"/>
  <c r="E216" i="33"/>
  <c r="L139" i="22" s="1"/>
  <c r="E214" i="33"/>
  <c r="K139" i="22" s="1"/>
  <c r="O139" i="22" s="1"/>
  <c r="E212" i="33"/>
  <c r="J139" i="22" s="1"/>
  <c r="E220" i="33"/>
  <c r="J144" i="22" s="1"/>
  <c r="M138" i="22"/>
  <c r="E224" i="33"/>
  <c r="L144" i="22" s="1"/>
  <c r="E222" i="33"/>
  <c r="K144" i="22" s="1"/>
  <c r="E232" i="33"/>
  <c r="L149" i="22" s="1"/>
  <c r="E230" i="33"/>
  <c r="K149" i="22" s="1"/>
  <c r="E228" i="33"/>
  <c r="J149" i="22" s="1"/>
  <c r="E240" i="33"/>
  <c r="L154" i="22" s="1"/>
  <c r="E238" i="33"/>
  <c r="K154" i="22" s="1"/>
  <c r="E236" i="33"/>
  <c r="J154" i="22" s="1"/>
  <c r="N154" i="22" s="1"/>
  <c r="F248" i="33"/>
  <c r="G248" i="33"/>
  <c r="H248" i="33"/>
  <c r="I248" i="33"/>
  <c r="J248" i="33"/>
  <c r="K248" i="33"/>
  <c r="L248" i="33"/>
  <c r="M248" i="33"/>
  <c r="N248" i="33"/>
  <c r="O248" i="33"/>
  <c r="P248" i="33"/>
  <c r="Q248" i="33"/>
  <c r="F246" i="33"/>
  <c r="G246" i="33"/>
  <c r="H246" i="33"/>
  <c r="I246" i="33"/>
  <c r="J246" i="33"/>
  <c r="K246" i="33"/>
  <c r="L246" i="33"/>
  <c r="M246" i="33"/>
  <c r="N246" i="33"/>
  <c r="O246" i="33"/>
  <c r="P246" i="33"/>
  <c r="Q246" i="33"/>
  <c r="F244" i="33"/>
  <c r="G244" i="33"/>
  <c r="H244" i="33"/>
  <c r="I244" i="33"/>
  <c r="J244" i="33"/>
  <c r="K244" i="33"/>
  <c r="L244" i="33"/>
  <c r="M244" i="33"/>
  <c r="N244" i="33"/>
  <c r="O244" i="33"/>
  <c r="P244" i="33"/>
  <c r="Q244" i="33"/>
  <c r="E248" i="35"/>
  <c r="E246" i="35"/>
  <c r="K157" i="22" s="1"/>
  <c r="E244" i="35"/>
  <c r="J157" i="22" s="1"/>
  <c r="E240" i="35"/>
  <c r="L152" i="22" s="1"/>
  <c r="E238" i="35"/>
  <c r="K152" i="22" s="1"/>
  <c r="E236" i="35"/>
  <c r="J152" i="22" s="1"/>
  <c r="E232" i="35"/>
  <c r="L147" i="22" s="1"/>
  <c r="E230" i="35"/>
  <c r="K147" i="22" s="1"/>
  <c r="E228" i="35"/>
  <c r="J147" i="22" s="1"/>
  <c r="E224" i="35"/>
  <c r="L142" i="22" s="1"/>
  <c r="E222" i="35"/>
  <c r="K142" i="22" s="1"/>
  <c r="E220" i="35"/>
  <c r="J142" i="22" s="1"/>
  <c r="E208" i="35"/>
  <c r="L132" i="22" s="1"/>
  <c r="E206" i="35"/>
  <c r="K132" i="22" s="1"/>
  <c r="E204" i="35"/>
  <c r="J132" i="22" s="1"/>
  <c r="E200" i="35"/>
  <c r="L127" i="22" s="1"/>
  <c r="E198" i="35"/>
  <c r="K127" i="22" s="1"/>
  <c r="E196" i="35"/>
  <c r="J127" i="22" s="1"/>
  <c r="E192" i="35"/>
  <c r="L122" i="22" s="1"/>
  <c r="E190" i="35"/>
  <c r="K122" i="22" s="1"/>
  <c r="E188" i="35"/>
  <c r="J122" i="22" s="1"/>
  <c r="E184" i="35"/>
  <c r="L117" i="22" s="1"/>
  <c r="E182" i="35"/>
  <c r="K117" i="22" s="1"/>
  <c r="O117" i="22" s="1"/>
  <c r="E180" i="35"/>
  <c r="J117" i="22" s="1"/>
  <c r="E176" i="35"/>
  <c r="L112" i="22" s="1"/>
  <c r="E174" i="35"/>
  <c r="E172" i="35"/>
  <c r="J112" i="22" s="1"/>
  <c r="E168" i="35"/>
  <c r="L107" i="22" s="1"/>
  <c r="N107" i="22" s="1"/>
  <c r="E166" i="35"/>
  <c r="E164" i="35"/>
  <c r="J107" i="22" s="1"/>
  <c r="E160" i="35"/>
  <c r="L102" i="22" s="1"/>
  <c r="E158" i="35"/>
  <c r="K102" i="22" s="1"/>
  <c r="E156" i="35"/>
  <c r="J102" i="22"/>
  <c r="E152" i="35"/>
  <c r="E150" i="35"/>
  <c r="K97" i="22" s="1"/>
  <c r="E148" i="35"/>
  <c r="J97" i="22" s="1"/>
  <c r="E144" i="35"/>
  <c r="E142" i="35"/>
  <c r="K92" i="22" s="1"/>
  <c r="E140" i="35"/>
  <c r="J92" i="22" s="1"/>
  <c r="E136" i="35"/>
  <c r="L87" i="22" s="1"/>
  <c r="E134" i="35"/>
  <c r="E137" i="35" s="1"/>
  <c r="E132" i="35"/>
  <c r="J87" i="22" s="1"/>
  <c r="E128" i="35"/>
  <c r="L82" i="22" s="1"/>
  <c r="E126" i="35"/>
  <c r="K82" i="22" s="1"/>
  <c r="E124" i="35"/>
  <c r="J82" i="22" s="1"/>
  <c r="E120" i="35"/>
  <c r="L77" i="22" s="1"/>
  <c r="E118" i="35"/>
  <c r="K77" i="22" s="1"/>
  <c r="E116" i="35"/>
  <c r="J77" i="22" s="1"/>
  <c r="E112" i="35"/>
  <c r="L72" i="22" s="1"/>
  <c r="E110" i="35"/>
  <c r="K72" i="22" s="1"/>
  <c r="E108" i="35"/>
  <c r="J72" i="22" s="1"/>
  <c r="E104" i="35"/>
  <c r="E102" i="35"/>
  <c r="K67" i="22" s="1"/>
  <c r="E100" i="35"/>
  <c r="J67" i="22" s="1"/>
  <c r="E96" i="35"/>
  <c r="E94" i="35"/>
  <c r="K62" i="22" s="1"/>
  <c r="E92" i="35"/>
  <c r="J62" i="22" s="1"/>
  <c r="E88" i="35"/>
  <c r="L57" i="22" s="1"/>
  <c r="E86" i="35"/>
  <c r="K57" i="22" s="1"/>
  <c r="E84" i="35"/>
  <c r="J57" i="22" s="1"/>
  <c r="E80" i="35"/>
  <c r="L52" i="22" s="1"/>
  <c r="E78" i="35"/>
  <c r="K52" i="22" s="1"/>
  <c r="E76" i="35"/>
  <c r="J52" i="22" s="1"/>
  <c r="E72" i="35"/>
  <c r="L47" i="22" s="1"/>
  <c r="E70" i="35"/>
  <c r="K47" i="22" s="1"/>
  <c r="E68" i="35"/>
  <c r="J47" i="22" s="1"/>
  <c r="E64" i="35"/>
  <c r="L42" i="22" s="1"/>
  <c r="E62" i="35"/>
  <c r="K42" i="22" s="1"/>
  <c r="E60" i="35"/>
  <c r="J42" i="22" s="1"/>
  <c r="E56" i="35"/>
  <c r="L37" i="22" s="1"/>
  <c r="E54" i="35"/>
  <c r="K37" i="22" s="1"/>
  <c r="E52" i="35"/>
  <c r="J37" i="22" s="1"/>
  <c r="E48" i="35"/>
  <c r="L32" i="22" s="1"/>
  <c r="E46" i="35"/>
  <c r="K32" i="22" s="1"/>
  <c r="E44" i="35"/>
  <c r="J32" i="22" s="1"/>
  <c r="E40" i="35"/>
  <c r="L27" i="22" s="1"/>
  <c r="E38" i="35"/>
  <c r="K27" i="22" s="1"/>
  <c r="E36" i="35"/>
  <c r="J27" i="22" s="1"/>
  <c r="E32" i="35"/>
  <c r="L22" i="22" s="1"/>
  <c r="E30" i="35"/>
  <c r="K22" i="22" s="1"/>
  <c r="E28" i="35"/>
  <c r="J22" i="22" s="1"/>
  <c r="E24" i="35"/>
  <c r="L17" i="22" s="1"/>
  <c r="E22" i="35"/>
  <c r="K17" i="22"/>
  <c r="E20" i="35"/>
  <c r="J17" i="22" s="1"/>
  <c r="E16" i="35"/>
  <c r="L12" i="22" s="1"/>
  <c r="E14" i="35"/>
  <c r="E12" i="35"/>
  <c r="J12" i="22" s="1"/>
  <c r="L190" i="36"/>
  <c r="L184" i="36"/>
  <c r="L178" i="36"/>
  <c r="L172" i="36"/>
  <c r="L160" i="36"/>
  <c r="L154" i="36"/>
  <c r="L148" i="36"/>
  <c r="L142" i="36"/>
  <c r="L136" i="36"/>
  <c r="L130" i="36"/>
  <c r="L124" i="36"/>
  <c r="L118" i="36"/>
  <c r="L112" i="36"/>
  <c r="L106" i="36"/>
  <c r="L100" i="36"/>
  <c r="L94" i="36"/>
  <c r="L88" i="36"/>
  <c r="L81" i="36"/>
  <c r="L75" i="36"/>
  <c r="L69" i="36"/>
  <c r="L63" i="36"/>
  <c r="L57" i="36"/>
  <c r="L51" i="36"/>
  <c r="L45" i="36"/>
  <c r="L39" i="36"/>
  <c r="L33" i="36"/>
  <c r="L27" i="36"/>
  <c r="L21" i="36"/>
  <c r="L166" i="36"/>
  <c r="L15" i="36"/>
  <c r="K190" i="36"/>
  <c r="K184" i="36"/>
  <c r="K178" i="36"/>
  <c r="K172" i="36"/>
  <c r="K160" i="36"/>
  <c r="K154" i="36"/>
  <c r="K148" i="36"/>
  <c r="K142" i="36"/>
  <c r="K136" i="36"/>
  <c r="K130" i="36"/>
  <c r="K124" i="36"/>
  <c r="K118" i="36"/>
  <c r="K112" i="36"/>
  <c r="K106" i="36"/>
  <c r="K100" i="36"/>
  <c r="K94" i="36"/>
  <c r="K88" i="36"/>
  <c r="K81" i="36"/>
  <c r="K75" i="36"/>
  <c r="K69" i="36"/>
  <c r="K63" i="36"/>
  <c r="K57" i="36"/>
  <c r="K51" i="36"/>
  <c r="K45" i="36"/>
  <c r="K39" i="36"/>
  <c r="K33" i="36"/>
  <c r="K27" i="36"/>
  <c r="K21" i="36"/>
  <c r="K166" i="36"/>
  <c r="K15" i="36"/>
  <c r="C156" i="28"/>
  <c r="F170" i="38" s="1"/>
  <c r="B185" i="36"/>
  <c r="C151" i="28"/>
  <c r="F164" i="38" s="1"/>
  <c r="B179" i="36"/>
  <c r="C146" i="28"/>
  <c r="B173" i="36"/>
  <c r="C141" i="28"/>
  <c r="F152" i="38" s="1"/>
  <c r="B167" i="36"/>
  <c r="C136" i="28"/>
  <c r="F146" i="38" s="1"/>
  <c r="B161" i="36"/>
  <c r="C131" i="28"/>
  <c r="B155" i="36"/>
  <c r="C126" i="28"/>
  <c r="B149" i="36"/>
  <c r="C121" i="28"/>
  <c r="B143" i="36"/>
  <c r="C116" i="28"/>
  <c r="B137" i="36"/>
  <c r="C111" i="28"/>
  <c r="F116" i="38" s="1"/>
  <c r="B131" i="36"/>
  <c r="C106" i="28"/>
  <c r="F110" i="38" s="1"/>
  <c r="B125" i="36"/>
  <c r="C101" i="28"/>
  <c r="B119" i="36"/>
  <c r="C96" i="28"/>
  <c r="B113" i="36"/>
  <c r="C91" i="28"/>
  <c r="F93" i="38" s="1"/>
  <c r="B107" i="36"/>
  <c r="C86" i="28"/>
  <c r="B101" i="36"/>
  <c r="C81" i="28"/>
  <c r="F82" i="38" s="1"/>
  <c r="B95" i="36"/>
  <c r="C76" i="28"/>
  <c r="B89" i="36"/>
  <c r="C71" i="28"/>
  <c r="B82" i="36"/>
  <c r="C66" i="28"/>
  <c r="B76" i="36"/>
  <c r="C61" i="28"/>
  <c r="B70" i="36"/>
  <c r="C56" i="28"/>
  <c r="B64" i="36"/>
  <c r="C51" i="28"/>
  <c r="B58" i="36"/>
  <c r="C46" i="28"/>
  <c r="F51" i="38" s="1"/>
  <c r="B52" i="36"/>
  <c r="C41" i="28"/>
  <c r="B46" i="36"/>
  <c r="C36" i="28"/>
  <c r="F40" i="38" s="1"/>
  <c r="B40" i="36"/>
  <c r="C31" i="28"/>
  <c r="B34" i="36"/>
  <c r="C26" i="28"/>
  <c r="B28" i="36"/>
  <c r="C21" i="28"/>
  <c r="B22" i="36"/>
  <c r="C16" i="28"/>
  <c r="B16" i="36"/>
  <c r="C11" i="28"/>
  <c r="B10" i="36"/>
  <c r="D7" i="36"/>
  <c r="I5" i="36"/>
  <c r="E16" i="24"/>
  <c r="L11" i="22" s="1"/>
  <c r="E24" i="24"/>
  <c r="L16" i="22" s="1"/>
  <c r="E32" i="24"/>
  <c r="L21" i="22" s="1"/>
  <c r="E40" i="24"/>
  <c r="L26" i="22" s="1"/>
  <c r="E48" i="24"/>
  <c r="L31" i="22" s="1"/>
  <c r="E56" i="24"/>
  <c r="L36" i="22" s="1"/>
  <c r="E64" i="24"/>
  <c r="L41" i="22" s="1"/>
  <c r="E72" i="24"/>
  <c r="L46" i="22" s="1"/>
  <c r="E80" i="24"/>
  <c r="L51" i="22" s="1"/>
  <c r="E88" i="24"/>
  <c r="L56" i="22" s="1"/>
  <c r="E96" i="24"/>
  <c r="L61" i="22" s="1"/>
  <c r="E104" i="24"/>
  <c r="L66" i="22" s="1"/>
  <c r="E112" i="24"/>
  <c r="L71" i="22" s="1"/>
  <c r="E120" i="24"/>
  <c r="L76" i="22" s="1"/>
  <c r="E128" i="24"/>
  <c r="L81" i="22" s="1"/>
  <c r="E136" i="24"/>
  <c r="L86" i="22" s="1"/>
  <c r="E144" i="24"/>
  <c r="L91" i="22" s="1"/>
  <c r="E152" i="24"/>
  <c r="L96" i="22"/>
  <c r="E160" i="24"/>
  <c r="L101" i="22" s="1"/>
  <c r="E168" i="24"/>
  <c r="L106" i="22" s="1"/>
  <c r="E176" i="24"/>
  <c r="L111" i="22" s="1"/>
  <c r="E184" i="24"/>
  <c r="L116" i="22" s="1"/>
  <c r="E192" i="24"/>
  <c r="L121" i="22" s="1"/>
  <c r="E200" i="24"/>
  <c r="L126" i="22" s="1"/>
  <c r="E208" i="24"/>
  <c r="L131" i="22" s="1"/>
  <c r="E224" i="24"/>
  <c r="L141" i="22" s="1"/>
  <c r="E232" i="24"/>
  <c r="L146" i="22" s="1"/>
  <c r="E240" i="24"/>
  <c r="L151" i="22" s="1"/>
  <c r="E248" i="24"/>
  <c r="L156" i="22" s="1"/>
  <c r="E216" i="24"/>
  <c r="L136" i="22" s="1"/>
  <c r="H265" i="35"/>
  <c r="K265" i="35"/>
  <c r="L265" i="35"/>
  <c r="E14" i="24"/>
  <c r="K11" i="22" s="1"/>
  <c r="O11" i="22" s="1"/>
  <c r="E22" i="24"/>
  <c r="K16" i="22" s="1"/>
  <c r="E30" i="24"/>
  <c r="K21" i="22" s="1"/>
  <c r="E38" i="24"/>
  <c r="K26" i="22" s="1"/>
  <c r="E46" i="24"/>
  <c r="K31" i="22" s="1"/>
  <c r="O31" i="22" s="1"/>
  <c r="E54" i="24"/>
  <c r="K36" i="22" s="1"/>
  <c r="E62" i="24"/>
  <c r="K41" i="22" s="1"/>
  <c r="O41" i="22" s="1"/>
  <c r="E70" i="24"/>
  <c r="K46" i="22" s="1"/>
  <c r="E78" i="24"/>
  <c r="K51" i="22" s="1"/>
  <c r="E86" i="24"/>
  <c r="K56" i="22" s="1"/>
  <c r="E94" i="24"/>
  <c r="K61" i="22" s="1"/>
  <c r="E102" i="24"/>
  <c r="K66" i="22" s="1"/>
  <c r="E110" i="24"/>
  <c r="K71" i="22" s="1"/>
  <c r="E118" i="24"/>
  <c r="K76" i="22" s="1"/>
  <c r="E126" i="24"/>
  <c r="K81" i="22"/>
  <c r="E134" i="24"/>
  <c r="K86" i="22" s="1"/>
  <c r="E142" i="24"/>
  <c r="K91" i="22" s="1"/>
  <c r="O91" i="22" s="1"/>
  <c r="E150" i="24"/>
  <c r="K96" i="22" s="1"/>
  <c r="E158" i="24"/>
  <c r="K101" i="22" s="1"/>
  <c r="O101" i="22" s="1"/>
  <c r="E166" i="24"/>
  <c r="K106" i="22" s="1"/>
  <c r="E174" i="24"/>
  <c r="K111" i="22" s="1"/>
  <c r="O111" i="22" s="1"/>
  <c r="E182" i="24"/>
  <c r="K116" i="22" s="1"/>
  <c r="E190" i="24"/>
  <c r="K121" i="22" s="1"/>
  <c r="O121" i="22" s="1"/>
  <c r="E198" i="24"/>
  <c r="K126" i="22" s="1"/>
  <c r="E206" i="24"/>
  <c r="K131" i="22" s="1"/>
  <c r="O131" i="22" s="1"/>
  <c r="E222" i="24"/>
  <c r="K141" i="22" s="1"/>
  <c r="E230" i="24"/>
  <c r="K146" i="22" s="1"/>
  <c r="O146" i="22" s="1"/>
  <c r="E238" i="24"/>
  <c r="E246" i="24"/>
  <c r="K156" i="22" s="1"/>
  <c r="O156" i="22" s="1"/>
  <c r="E214" i="24"/>
  <c r="E12" i="24"/>
  <c r="J11" i="22" s="1"/>
  <c r="E20" i="24"/>
  <c r="J16" i="22" s="1"/>
  <c r="E28" i="24"/>
  <c r="J21" i="22" s="1"/>
  <c r="E36" i="24"/>
  <c r="J26" i="22" s="1"/>
  <c r="E44" i="24"/>
  <c r="J31" i="22" s="1"/>
  <c r="E52" i="24"/>
  <c r="J36" i="22" s="1"/>
  <c r="E60" i="24"/>
  <c r="J41" i="22" s="1"/>
  <c r="E68" i="24"/>
  <c r="J46" i="22" s="1"/>
  <c r="E76" i="24"/>
  <c r="J51" i="22" s="1"/>
  <c r="E84" i="24"/>
  <c r="J56" i="22" s="1"/>
  <c r="E92" i="24"/>
  <c r="J61" i="22" s="1"/>
  <c r="E100" i="24"/>
  <c r="J66" i="22" s="1"/>
  <c r="E108" i="24"/>
  <c r="J71" i="22" s="1"/>
  <c r="E116" i="24"/>
  <c r="J76" i="22" s="1"/>
  <c r="E124" i="24"/>
  <c r="J81" i="22" s="1"/>
  <c r="E132" i="24"/>
  <c r="J86" i="22" s="1"/>
  <c r="E140" i="24"/>
  <c r="J91" i="22" s="1"/>
  <c r="E148" i="24"/>
  <c r="J96" i="22" s="1"/>
  <c r="E156" i="24"/>
  <c r="J101" i="22" s="1"/>
  <c r="E164" i="24"/>
  <c r="J106" i="22" s="1"/>
  <c r="E172" i="24"/>
  <c r="J111" i="22" s="1"/>
  <c r="E180" i="24"/>
  <c r="J116" i="22" s="1"/>
  <c r="E188" i="24"/>
  <c r="J121" i="22" s="1"/>
  <c r="N121" i="22" s="1"/>
  <c r="E196" i="24"/>
  <c r="J126" i="22" s="1"/>
  <c r="E204" i="24"/>
  <c r="J131" i="22" s="1"/>
  <c r="E220" i="24"/>
  <c r="J141" i="22" s="1"/>
  <c r="E228" i="24"/>
  <c r="J146" i="22" s="1"/>
  <c r="E236" i="24"/>
  <c r="J151" i="22" s="1"/>
  <c r="E244" i="24"/>
  <c r="J156" i="22" s="1"/>
  <c r="E212" i="24"/>
  <c r="J136" i="22" s="1"/>
  <c r="R264" i="35"/>
  <c r="R259" i="35"/>
  <c r="O5" i="35"/>
  <c r="B11" i="35"/>
  <c r="B19" i="35"/>
  <c r="B27" i="35"/>
  <c r="B35" i="35"/>
  <c r="B43" i="35"/>
  <c r="B51" i="35"/>
  <c r="B59" i="35"/>
  <c r="B67" i="35"/>
  <c r="B75" i="35"/>
  <c r="B83" i="35"/>
  <c r="B91" i="35"/>
  <c r="B99" i="35"/>
  <c r="B107" i="35"/>
  <c r="B115" i="35"/>
  <c r="B123" i="35"/>
  <c r="B131" i="35"/>
  <c r="B139" i="35"/>
  <c r="B147" i="35"/>
  <c r="B155" i="35"/>
  <c r="B163" i="35"/>
  <c r="B171" i="35"/>
  <c r="B179" i="35"/>
  <c r="B187" i="35"/>
  <c r="B195" i="35"/>
  <c r="B203" i="35"/>
  <c r="B219" i="35"/>
  <c r="B227" i="35"/>
  <c r="B235" i="35"/>
  <c r="B243" i="35"/>
  <c r="R262" i="35"/>
  <c r="O265" i="35"/>
  <c r="M265" i="35"/>
  <c r="R260" i="35"/>
  <c r="R250" i="35"/>
  <c r="R249" i="35"/>
  <c r="Q249" i="35"/>
  <c r="P249" i="35"/>
  <c r="O249" i="35"/>
  <c r="N249" i="35"/>
  <c r="M249" i="35"/>
  <c r="L249" i="35"/>
  <c r="K249" i="35"/>
  <c r="J249" i="35"/>
  <c r="I249" i="35"/>
  <c r="H249" i="35"/>
  <c r="G249" i="35"/>
  <c r="F249" i="35"/>
  <c r="R247" i="35"/>
  <c r="R245" i="35"/>
  <c r="R242" i="35"/>
  <c r="R241" i="35"/>
  <c r="Q241" i="35"/>
  <c r="P241" i="35"/>
  <c r="O241" i="35"/>
  <c r="N241" i="35"/>
  <c r="M241" i="35"/>
  <c r="L241" i="35"/>
  <c r="K241" i="35"/>
  <c r="J241" i="35"/>
  <c r="I241" i="35"/>
  <c r="H241" i="35"/>
  <c r="G241" i="35"/>
  <c r="F241" i="35"/>
  <c r="R239" i="35"/>
  <c r="R237" i="35"/>
  <c r="R234" i="35"/>
  <c r="R233" i="35"/>
  <c r="Q233" i="35"/>
  <c r="P233" i="35"/>
  <c r="O233" i="35"/>
  <c r="N233" i="35"/>
  <c r="M233" i="35"/>
  <c r="L233" i="35"/>
  <c r="K233" i="35"/>
  <c r="J233" i="35"/>
  <c r="I233" i="35"/>
  <c r="H233" i="35"/>
  <c r="G233" i="35"/>
  <c r="F233" i="35"/>
  <c r="E233" i="35"/>
  <c r="R231" i="35"/>
  <c r="R229" i="35"/>
  <c r="R226" i="35"/>
  <c r="R225" i="35"/>
  <c r="Q225" i="35"/>
  <c r="P225" i="35"/>
  <c r="O225" i="35"/>
  <c r="N225" i="35"/>
  <c r="M225" i="35"/>
  <c r="L225" i="35"/>
  <c r="K225" i="35"/>
  <c r="J225" i="35"/>
  <c r="I225" i="35"/>
  <c r="H225" i="35"/>
  <c r="G225" i="35"/>
  <c r="F225" i="35"/>
  <c r="R223" i="35"/>
  <c r="R221" i="35"/>
  <c r="R218" i="35"/>
  <c r="B211" i="35"/>
  <c r="F218" i="35"/>
  <c r="R217" i="35"/>
  <c r="Q217" i="35"/>
  <c r="P217" i="35"/>
  <c r="O217" i="35"/>
  <c r="N217" i="35"/>
  <c r="M217" i="35"/>
  <c r="L217" i="35"/>
  <c r="K217" i="35"/>
  <c r="J217" i="35"/>
  <c r="I217" i="35"/>
  <c r="H217" i="35"/>
  <c r="G217" i="35"/>
  <c r="F217" i="35"/>
  <c r="R215" i="35"/>
  <c r="F215" i="35"/>
  <c r="R213" i="35"/>
  <c r="F213" i="35"/>
  <c r="C211" i="35"/>
  <c r="R210" i="35"/>
  <c r="R209" i="35"/>
  <c r="Q209" i="35"/>
  <c r="P209" i="35"/>
  <c r="O209" i="35"/>
  <c r="N209" i="35"/>
  <c r="M209" i="35"/>
  <c r="L209" i="35"/>
  <c r="K209" i="35"/>
  <c r="J209" i="35"/>
  <c r="I209" i="35"/>
  <c r="H209" i="35"/>
  <c r="G209" i="35"/>
  <c r="F209" i="35"/>
  <c r="R207" i="35"/>
  <c r="R205" i="35"/>
  <c r="R202" i="35"/>
  <c r="R201" i="35"/>
  <c r="Q201" i="35"/>
  <c r="P201" i="35"/>
  <c r="O201" i="35"/>
  <c r="N201" i="35"/>
  <c r="M201" i="35"/>
  <c r="L201" i="35"/>
  <c r="K201" i="35"/>
  <c r="J201" i="35"/>
  <c r="I201" i="35"/>
  <c r="H201" i="35"/>
  <c r="G201" i="35"/>
  <c r="F201" i="35"/>
  <c r="R199" i="35"/>
  <c r="R197" i="35"/>
  <c r="R194" i="35"/>
  <c r="R193" i="35"/>
  <c r="Q193" i="35"/>
  <c r="P193" i="35"/>
  <c r="O193" i="35"/>
  <c r="N193" i="35"/>
  <c r="M193" i="35"/>
  <c r="L193" i="35"/>
  <c r="K193" i="35"/>
  <c r="J193" i="35"/>
  <c r="I193" i="35"/>
  <c r="H193" i="35"/>
  <c r="G193" i="35"/>
  <c r="F193" i="35"/>
  <c r="R191" i="35"/>
  <c r="R189" i="35"/>
  <c r="R186" i="35"/>
  <c r="R185" i="35"/>
  <c r="Q185" i="35"/>
  <c r="P185" i="35"/>
  <c r="O185" i="35"/>
  <c r="N185" i="35"/>
  <c r="M185" i="35"/>
  <c r="L185" i="35"/>
  <c r="K185" i="35"/>
  <c r="J185" i="35"/>
  <c r="I185" i="35"/>
  <c r="H185" i="35"/>
  <c r="G185" i="35"/>
  <c r="F185" i="35"/>
  <c r="E185" i="35"/>
  <c r="R183" i="35"/>
  <c r="R181" i="35"/>
  <c r="R178" i="35"/>
  <c r="R177" i="35"/>
  <c r="Q177" i="35"/>
  <c r="P177" i="35"/>
  <c r="O177" i="35"/>
  <c r="N177" i="35"/>
  <c r="M177" i="35"/>
  <c r="L177" i="35"/>
  <c r="K177" i="35"/>
  <c r="J177" i="35"/>
  <c r="I177" i="35"/>
  <c r="H177" i="35"/>
  <c r="G177" i="35"/>
  <c r="F177" i="35"/>
  <c r="R175" i="35"/>
  <c r="R173" i="35"/>
  <c r="R170" i="35"/>
  <c r="R169" i="35"/>
  <c r="Q169" i="35"/>
  <c r="P169" i="35"/>
  <c r="O169" i="35"/>
  <c r="N169" i="35"/>
  <c r="M169" i="35"/>
  <c r="L169" i="35"/>
  <c r="K169" i="35"/>
  <c r="J169" i="35"/>
  <c r="I169" i="35"/>
  <c r="H169" i="35"/>
  <c r="G169" i="35"/>
  <c r="F169" i="35"/>
  <c r="R167" i="35"/>
  <c r="R165" i="35"/>
  <c r="R162" i="35"/>
  <c r="R161" i="35"/>
  <c r="Q161" i="35"/>
  <c r="P161" i="35"/>
  <c r="O161" i="35"/>
  <c r="N161" i="35"/>
  <c r="M161" i="35"/>
  <c r="L161" i="35"/>
  <c r="K161" i="35"/>
  <c r="J161" i="35"/>
  <c r="I161" i="35"/>
  <c r="H161" i="35"/>
  <c r="G161" i="35"/>
  <c r="F161" i="35"/>
  <c r="R159" i="35"/>
  <c r="R157" i="35"/>
  <c r="R154" i="35"/>
  <c r="R153" i="35"/>
  <c r="Q153" i="35"/>
  <c r="P153" i="35"/>
  <c r="O153" i="35"/>
  <c r="N153" i="35"/>
  <c r="M153" i="35"/>
  <c r="L153" i="35"/>
  <c r="K153" i="35"/>
  <c r="J153" i="35"/>
  <c r="I153" i="35"/>
  <c r="H153" i="35"/>
  <c r="G153" i="35"/>
  <c r="F153" i="35"/>
  <c r="R151" i="35"/>
  <c r="R149" i="35"/>
  <c r="R146" i="35"/>
  <c r="R145" i="35"/>
  <c r="Q145" i="35"/>
  <c r="P145" i="35"/>
  <c r="O145" i="35"/>
  <c r="N145" i="35"/>
  <c r="M145" i="35"/>
  <c r="L145" i="35"/>
  <c r="K145" i="35"/>
  <c r="J145" i="35"/>
  <c r="I145" i="35"/>
  <c r="H145" i="35"/>
  <c r="G145" i="35"/>
  <c r="F145" i="35"/>
  <c r="R143" i="35"/>
  <c r="R141" i="35"/>
  <c r="R138" i="35"/>
  <c r="R137" i="35"/>
  <c r="Q137" i="35"/>
  <c r="P137" i="35"/>
  <c r="O137" i="35"/>
  <c r="N137" i="35"/>
  <c r="M137" i="35"/>
  <c r="L137" i="35"/>
  <c r="K137" i="35"/>
  <c r="J137" i="35"/>
  <c r="I137" i="35"/>
  <c r="H137" i="35"/>
  <c r="G137" i="35"/>
  <c r="F137" i="35"/>
  <c r="R135" i="35"/>
  <c r="R133" i="35"/>
  <c r="R130" i="35"/>
  <c r="R129" i="35"/>
  <c r="Q129" i="35"/>
  <c r="P129" i="35"/>
  <c r="O129" i="35"/>
  <c r="N129" i="35"/>
  <c r="M129" i="35"/>
  <c r="L129" i="35"/>
  <c r="K129" i="35"/>
  <c r="J129" i="35"/>
  <c r="I129" i="35"/>
  <c r="H129" i="35"/>
  <c r="G129" i="35"/>
  <c r="F129" i="35"/>
  <c r="R127" i="35"/>
  <c r="R125" i="35"/>
  <c r="R122" i="35"/>
  <c r="R121" i="35"/>
  <c r="Q121" i="35"/>
  <c r="P121" i="35"/>
  <c r="O121" i="35"/>
  <c r="N121" i="35"/>
  <c r="M121" i="35"/>
  <c r="L121" i="35"/>
  <c r="K121" i="35"/>
  <c r="J121" i="35"/>
  <c r="I121" i="35"/>
  <c r="H121" i="35"/>
  <c r="G121" i="35"/>
  <c r="F121" i="35"/>
  <c r="R119" i="35"/>
  <c r="R117" i="35"/>
  <c r="R114" i="35"/>
  <c r="R113" i="35"/>
  <c r="Q113" i="35"/>
  <c r="P113" i="35"/>
  <c r="O113" i="35"/>
  <c r="N113" i="35"/>
  <c r="M113" i="35"/>
  <c r="L113" i="35"/>
  <c r="K113" i="35"/>
  <c r="J113" i="35"/>
  <c r="I113" i="35"/>
  <c r="H113" i="35"/>
  <c r="G113" i="35"/>
  <c r="F113" i="35"/>
  <c r="R111" i="35"/>
  <c r="R109" i="35"/>
  <c r="R106" i="35"/>
  <c r="R105" i="35"/>
  <c r="Q105" i="35"/>
  <c r="P105" i="35"/>
  <c r="O105" i="35"/>
  <c r="N105" i="35"/>
  <c r="M105" i="35"/>
  <c r="L105" i="35"/>
  <c r="K105" i="35"/>
  <c r="J105" i="35"/>
  <c r="I105" i="35"/>
  <c r="H105" i="35"/>
  <c r="G105" i="35"/>
  <c r="F105" i="35"/>
  <c r="R103" i="35"/>
  <c r="R101" i="35"/>
  <c r="R98" i="35"/>
  <c r="R97" i="35"/>
  <c r="Q97" i="35"/>
  <c r="P97" i="35"/>
  <c r="O97" i="35"/>
  <c r="N97" i="35"/>
  <c r="M97" i="35"/>
  <c r="L97" i="35"/>
  <c r="K97" i="35"/>
  <c r="J97" i="35"/>
  <c r="I97" i="35"/>
  <c r="H97" i="35"/>
  <c r="G97" i="35"/>
  <c r="F97" i="35"/>
  <c r="R95" i="35"/>
  <c r="R93" i="35"/>
  <c r="R90" i="35"/>
  <c r="R89" i="35"/>
  <c r="Q89" i="35"/>
  <c r="P89" i="35"/>
  <c r="O89" i="35"/>
  <c r="N89" i="35"/>
  <c r="M89" i="35"/>
  <c r="L89" i="35"/>
  <c r="K89" i="35"/>
  <c r="J89" i="35"/>
  <c r="I89" i="35"/>
  <c r="H89" i="35"/>
  <c r="G89" i="35"/>
  <c r="F89" i="35"/>
  <c r="R87" i="35"/>
  <c r="R85" i="35"/>
  <c r="R82" i="35"/>
  <c r="R81" i="35"/>
  <c r="Q81" i="35"/>
  <c r="P81" i="35"/>
  <c r="O81" i="35"/>
  <c r="N81" i="35"/>
  <c r="M81" i="35"/>
  <c r="L81" i="35"/>
  <c r="K81" i="35"/>
  <c r="J81" i="35"/>
  <c r="I81" i="35"/>
  <c r="H81" i="35"/>
  <c r="G81" i="35"/>
  <c r="F81" i="35"/>
  <c r="E81" i="35"/>
  <c r="R79" i="35"/>
  <c r="R77" i="35"/>
  <c r="R74" i="35"/>
  <c r="R73" i="35"/>
  <c r="Q73" i="35"/>
  <c r="P73" i="35"/>
  <c r="O73" i="35"/>
  <c r="N73" i="35"/>
  <c r="M73" i="35"/>
  <c r="L73" i="35"/>
  <c r="K73" i="35"/>
  <c r="J73" i="35"/>
  <c r="I73" i="35"/>
  <c r="H73" i="35"/>
  <c r="G73" i="35"/>
  <c r="F73" i="35"/>
  <c r="E73" i="35"/>
  <c r="R71" i="35"/>
  <c r="R69" i="35"/>
  <c r="R66" i="35"/>
  <c r="R65" i="35"/>
  <c r="Q65" i="35"/>
  <c r="P65" i="35"/>
  <c r="O65" i="35"/>
  <c r="N65" i="35"/>
  <c r="M65" i="35"/>
  <c r="L65" i="35"/>
  <c r="K65" i="35"/>
  <c r="J65" i="35"/>
  <c r="I65" i="35"/>
  <c r="H65" i="35"/>
  <c r="G65" i="35"/>
  <c r="F65" i="35"/>
  <c r="R63" i="35"/>
  <c r="R61" i="35"/>
  <c r="R58" i="35"/>
  <c r="R57" i="35"/>
  <c r="Q57" i="35"/>
  <c r="P57" i="35"/>
  <c r="O57" i="35"/>
  <c r="N57" i="35"/>
  <c r="M57" i="35"/>
  <c r="L57" i="35"/>
  <c r="K57" i="35"/>
  <c r="J57" i="35"/>
  <c r="I57" i="35"/>
  <c r="H57" i="35"/>
  <c r="G57" i="35"/>
  <c r="F57" i="35"/>
  <c r="R55" i="35"/>
  <c r="R53" i="35"/>
  <c r="R50" i="35"/>
  <c r="R49" i="35"/>
  <c r="Q49" i="35"/>
  <c r="P49" i="35"/>
  <c r="O49" i="35"/>
  <c r="N49" i="35"/>
  <c r="M49" i="35"/>
  <c r="L49" i="35"/>
  <c r="K49" i="35"/>
  <c r="J49" i="35"/>
  <c r="I49" i="35"/>
  <c r="H49" i="35"/>
  <c r="G49" i="35"/>
  <c r="F49" i="35"/>
  <c r="R47" i="35"/>
  <c r="R45" i="35"/>
  <c r="R42" i="35"/>
  <c r="R41" i="35"/>
  <c r="Q41" i="35"/>
  <c r="P41" i="35"/>
  <c r="O41" i="35"/>
  <c r="N41" i="35"/>
  <c r="M41" i="35"/>
  <c r="L41" i="35"/>
  <c r="K41" i="35"/>
  <c r="J41" i="35"/>
  <c r="I41" i="35"/>
  <c r="H41" i="35"/>
  <c r="G41" i="35"/>
  <c r="F41" i="35"/>
  <c r="R39" i="35"/>
  <c r="R37" i="35"/>
  <c r="R34" i="35"/>
  <c r="R33" i="35"/>
  <c r="Q33" i="35"/>
  <c r="P33" i="35"/>
  <c r="O33" i="35"/>
  <c r="N33" i="35"/>
  <c r="M33" i="35"/>
  <c r="L33" i="35"/>
  <c r="K33" i="35"/>
  <c r="J33" i="35"/>
  <c r="I33" i="35"/>
  <c r="H33" i="35"/>
  <c r="G33" i="35"/>
  <c r="F33" i="35"/>
  <c r="E33" i="35"/>
  <c r="R31" i="35"/>
  <c r="R29" i="35"/>
  <c r="R26" i="35"/>
  <c r="R25" i="35"/>
  <c r="Q25" i="35"/>
  <c r="P25" i="35"/>
  <c r="O25" i="35"/>
  <c r="N25" i="35"/>
  <c r="M25" i="35"/>
  <c r="L25" i="35"/>
  <c r="K25" i="35"/>
  <c r="J25" i="35"/>
  <c r="I25" i="35"/>
  <c r="H25" i="35"/>
  <c r="G25" i="35"/>
  <c r="F25" i="35"/>
  <c r="R23" i="35"/>
  <c r="R21" i="35"/>
  <c r="R18" i="35"/>
  <c r="R17" i="35"/>
  <c r="Q17" i="35"/>
  <c r="P17" i="35"/>
  <c r="O17" i="35"/>
  <c r="N17" i="35"/>
  <c r="M17" i="35"/>
  <c r="L17" i="35"/>
  <c r="K17" i="35"/>
  <c r="J17" i="35"/>
  <c r="I17" i="35"/>
  <c r="H17" i="35"/>
  <c r="G17" i="35"/>
  <c r="F17" i="35"/>
  <c r="R15" i="35"/>
  <c r="R13" i="35"/>
  <c r="D7" i="35"/>
  <c r="G256" i="24"/>
  <c r="H256" i="24"/>
  <c r="I256" i="24"/>
  <c r="J256" i="24"/>
  <c r="K256" i="24"/>
  <c r="L256" i="24"/>
  <c r="M256" i="24"/>
  <c r="N256" i="24"/>
  <c r="O256" i="24"/>
  <c r="P256" i="24"/>
  <c r="Q256" i="24"/>
  <c r="R256" i="24"/>
  <c r="F256" i="24"/>
  <c r="G254" i="24"/>
  <c r="H254" i="24"/>
  <c r="I254" i="24"/>
  <c r="J254" i="24"/>
  <c r="J257" i="24" s="1"/>
  <c r="K254" i="24"/>
  <c r="L254" i="24"/>
  <c r="M254" i="24"/>
  <c r="N254" i="24"/>
  <c r="O254" i="24"/>
  <c r="P254" i="24"/>
  <c r="Q254" i="24"/>
  <c r="R254" i="24"/>
  <c r="F254" i="24"/>
  <c r="G252" i="24"/>
  <c r="H252" i="24"/>
  <c r="I252" i="24"/>
  <c r="J252" i="24"/>
  <c r="K252" i="24"/>
  <c r="L252" i="24"/>
  <c r="M252" i="24"/>
  <c r="N252" i="24"/>
  <c r="O252" i="24"/>
  <c r="P252" i="24"/>
  <c r="Q252" i="24"/>
  <c r="R252" i="24"/>
  <c r="F252" i="24"/>
  <c r="B161" i="27"/>
  <c r="I139" i="28"/>
  <c r="I138" i="28"/>
  <c r="I137" i="28"/>
  <c r="I136" i="28"/>
  <c r="F136" i="28"/>
  <c r="F136" i="22" s="1"/>
  <c r="E136" i="28"/>
  <c r="E136" i="22" s="1"/>
  <c r="D136" i="28"/>
  <c r="D136" i="22" s="1"/>
  <c r="L166" i="27"/>
  <c r="K166" i="27"/>
  <c r="R218" i="24"/>
  <c r="R217" i="24"/>
  <c r="Q217" i="24"/>
  <c r="P217" i="24"/>
  <c r="O217" i="24"/>
  <c r="N217" i="24"/>
  <c r="M217" i="24"/>
  <c r="L217" i="24"/>
  <c r="K217" i="24"/>
  <c r="J217" i="24"/>
  <c r="I217" i="24"/>
  <c r="H217" i="24"/>
  <c r="G217" i="24"/>
  <c r="F217" i="24"/>
  <c r="R215" i="24"/>
  <c r="R213" i="24"/>
  <c r="B211" i="24"/>
  <c r="G136" i="22"/>
  <c r="B136" i="22"/>
  <c r="B141" i="22"/>
  <c r="I141" i="22" s="1"/>
  <c r="I140" i="28"/>
  <c r="L140" i="28" s="1"/>
  <c r="M136" i="28"/>
  <c r="L183" i="34"/>
  <c r="K183" i="34"/>
  <c r="B178" i="34"/>
  <c r="L177" i="34"/>
  <c r="K177" i="34"/>
  <c r="B172" i="34"/>
  <c r="L171" i="34"/>
  <c r="K171" i="34"/>
  <c r="B166" i="34"/>
  <c r="L165" i="34"/>
  <c r="K165" i="34"/>
  <c r="B160" i="34"/>
  <c r="L159" i="34"/>
  <c r="K159" i="34"/>
  <c r="B154" i="34"/>
  <c r="L153" i="34"/>
  <c r="K153" i="34"/>
  <c r="B148" i="34"/>
  <c r="L147" i="34"/>
  <c r="K147" i="34"/>
  <c r="B142" i="34"/>
  <c r="L141" i="34"/>
  <c r="K141" i="34"/>
  <c r="B136" i="34"/>
  <c r="L135" i="34"/>
  <c r="K135" i="34"/>
  <c r="B130" i="34"/>
  <c r="L129" i="34"/>
  <c r="K129" i="34"/>
  <c r="B124" i="34"/>
  <c r="L123" i="34"/>
  <c r="K123" i="34"/>
  <c r="B118" i="34"/>
  <c r="L117" i="34"/>
  <c r="K117" i="34"/>
  <c r="B112" i="34"/>
  <c r="L111" i="34"/>
  <c r="K111" i="34"/>
  <c r="B106" i="34"/>
  <c r="L105" i="34"/>
  <c r="K105" i="34"/>
  <c r="B100" i="34"/>
  <c r="L99" i="34"/>
  <c r="K99" i="34"/>
  <c r="B94" i="34"/>
  <c r="L93" i="34"/>
  <c r="K93" i="34"/>
  <c r="B88" i="34"/>
  <c r="L87" i="34"/>
  <c r="K87" i="34"/>
  <c r="B82" i="34"/>
  <c r="L81" i="34"/>
  <c r="K81" i="34"/>
  <c r="B76" i="34"/>
  <c r="L75" i="34"/>
  <c r="K75" i="34"/>
  <c r="B70" i="34"/>
  <c r="L69" i="34"/>
  <c r="K69" i="34"/>
  <c r="B64" i="34"/>
  <c r="L63" i="34"/>
  <c r="K63" i="34"/>
  <c r="B58" i="34"/>
  <c r="L57" i="34"/>
  <c r="K57" i="34"/>
  <c r="B52" i="34"/>
  <c r="L51" i="34"/>
  <c r="K51" i="34"/>
  <c r="B46" i="34"/>
  <c r="L45" i="34"/>
  <c r="K45" i="34"/>
  <c r="B40" i="34"/>
  <c r="L39" i="34"/>
  <c r="K39" i="34"/>
  <c r="B34" i="34"/>
  <c r="L33" i="34"/>
  <c r="K33" i="34"/>
  <c r="B28" i="34"/>
  <c r="L27" i="34"/>
  <c r="K27" i="34"/>
  <c r="B22" i="34"/>
  <c r="L21" i="34"/>
  <c r="K21" i="34"/>
  <c r="B16" i="34"/>
  <c r="L15" i="34"/>
  <c r="K15" i="34"/>
  <c r="B10" i="34"/>
  <c r="D7" i="34"/>
  <c r="I5" i="34"/>
  <c r="R248" i="33"/>
  <c r="R246" i="33"/>
  <c r="R244" i="33"/>
  <c r="R243" i="33"/>
  <c r="R242" i="33"/>
  <c r="R241" i="33"/>
  <c r="Q241" i="33"/>
  <c r="P241" i="33"/>
  <c r="O241" i="33"/>
  <c r="N241" i="33"/>
  <c r="M241" i="33"/>
  <c r="L241" i="33"/>
  <c r="K241" i="33"/>
  <c r="J241" i="33"/>
  <c r="I241" i="33"/>
  <c r="H241" i="33"/>
  <c r="G241" i="33"/>
  <c r="F241" i="33"/>
  <c r="R239" i="33"/>
  <c r="R237" i="33"/>
  <c r="B235" i="33"/>
  <c r="R234" i="33"/>
  <c r="R233" i="33"/>
  <c r="Q233" i="33"/>
  <c r="P233" i="33"/>
  <c r="O233" i="33"/>
  <c r="N233" i="33"/>
  <c r="M233" i="33"/>
  <c r="L233" i="33"/>
  <c r="K233" i="33"/>
  <c r="J233" i="33"/>
  <c r="I233" i="33"/>
  <c r="H233" i="33"/>
  <c r="G233" i="33"/>
  <c r="F233" i="33"/>
  <c r="R231" i="33"/>
  <c r="R229" i="33"/>
  <c r="B227" i="33"/>
  <c r="R226" i="33"/>
  <c r="R225" i="33"/>
  <c r="Q225" i="33"/>
  <c r="P225" i="33"/>
  <c r="O225" i="33"/>
  <c r="N225" i="33"/>
  <c r="M225" i="33"/>
  <c r="L225" i="33"/>
  <c r="K225" i="33"/>
  <c r="J225" i="33"/>
  <c r="I225" i="33"/>
  <c r="H225" i="33"/>
  <c r="G225" i="33"/>
  <c r="F225" i="33"/>
  <c r="R223" i="33"/>
  <c r="R221" i="33"/>
  <c r="B219" i="33"/>
  <c r="R218" i="33"/>
  <c r="R217" i="33"/>
  <c r="Q217" i="33"/>
  <c r="P217" i="33"/>
  <c r="O217" i="33"/>
  <c r="N217" i="33"/>
  <c r="M217" i="33"/>
  <c r="L217" i="33"/>
  <c r="K217" i="33"/>
  <c r="J217" i="33"/>
  <c r="I217" i="33"/>
  <c r="H217" i="33"/>
  <c r="G217" i="33"/>
  <c r="F217" i="33"/>
  <c r="R215" i="33"/>
  <c r="R213" i="33"/>
  <c r="B211" i="33"/>
  <c r="R210" i="33"/>
  <c r="R209" i="33"/>
  <c r="Q209" i="33"/>
  <c r="P209" i="33"/>
  <c r="O209" i="33"/>
  <c r="N209" i="33"/>
  <c r="M209" i="33"/>
  <c r="L209" i="33"/>
  <c r="K209" i="33"/>
  <c r="J209" i="33"/>
  <c r="I209" i="33"/>
  <c r="H209" i="33"/>
  <c r="G209" i="33"/>
  <c r="F209" i="33"/>
  <c r="E208" i="33"/>
  <c r="R207" i="33"/>
  <c r="E206" i="33"/>
  <c r="R205" i="33"/>
  <c r="E204" i="33"/>
  <c r="B203" i="33"/>
  <c r="R202" i="33"/>
  <c r="R201" i="33"/>
  <c r="Q201" i="33"/>
  <c r="P201" i="33"/>
  <c r="O201" i="33"/>
  <c r="N201" i="33"/>
  <c r="M201" i="33"/>
  <c r="L201" i="33"/>
  <c r="K201" i="33"/>
  <c r="J201" i="33"/>
  <c r="I201" i="33"/>
  <c r="H201" i="33"/>
  <c r="G201" i="33"/>
  <c r="F201" i="33"/>
  <c r="E200" i="33"/>
  <c r="L129" i="22" s="1"/>
  <c r="R199" i="33"/>
  <c r="E198" i="33"/>
  <c r="K129" i="22" s="1"/>
  <c r="R197" i="33"/>
  <c r="E196" i="33"/>
  <c r="J129" i="22" s="1"/>
  <c r="B195" i="33"/>
  <c r="R194" i="33"/>
  <c r="R193" i="33"/>
  <c r="Q193" i="33"/>
  <c r="P193" i="33"/>
  <c r="O193" i="33"/>
  <c r="N193" i="33"/>
  <c r="M193" i="33"/>
  <c r="L193" i="33"/>
  <c r="K193" i="33"/>
  <c r="J193" i="33"/>
  <c r="I193" i="33"/>
  <c r="H193" i="33"/>
  <c r="G193" i="33"/>
  <c r="F193" i="33"/>
  <c r="E192" i="33"/>
  <c r="L124" i="22" s="1"/>
  <c r="R191" i="33"/>
  <c r="E190" i="33"/>
  <c r="K124" i="22" s="1"/>
  <c r="R189" i="33"/>
  <c r="E188" i="33"/>
  <c r="J124" i="22" s="1"/>
  <c r="B187" i="33"/>
  <c r="R186" i="33"/>
  <c r="R185" i="33"/>
  <c r="Q185" i="33"/>
  <c r="P185" i="33"/>
  <c r="O185" i="33"/>
  <c r="N185" i="33"/>
  <c r="M185" i="33"/>
  <c r="L185" i="33"/>
  <c r="K185" i="33"/>
  <c r="J185" i="33"/>
  <c r="I185" i="33"/>
  <c r="H185" i="33"/>
  <c r="G185" i="33"/>
  <c r="F185" i="33"/>
  <c r="E184" i="33"/>
  <c r="L119" i="22" s="1"/>
  <c r="R183" i="33"/>
  <c r="E182" i="33"/>
  <c r="K119" i="22" s="1"/>
  <c r="R181" i="33"/>
  <c r="E180" i="33"/>
  <c r="J119" i="22" s="1"/>
  <c r="B179" i="33"/>
  <c r="R178" i="33"/>
  <c r="R177" i="33"/>
  <c r="Q177" i="33"/>
  <c r="P177" i="33"/>
  <c r="O177" i="33"/>
  <c r="N177" i="33"/>
  <c r="M177" i="33"/>
  <c r="L177" i="33"/>
  <c r="K177" i="33"/>
  <c r="J177" i="33"/>
  <c r="I177" i="33"/>
  <c r="H177" i="33"/>
  <c r="G177" i="33"/>
  <c r="F177" i="33"/>
  <c r="E176" i="33"/>
  <c r="L114" i="22" s="1"/>
  <c r="R175" i="33"/>
  <c r="E174" i="33"/>
  <c r="K114" i="22" s="1"/>
  <c r="R173" i="33"/>
  <c r="E172" i="33"/>
  <c r="J114" i="22" s="1"/>
  <c r="B171" i="33"/>
  <c r="R170" i="33"/>
  <c r="R169" i="33"/>
  <c r="Q169" i="33"/>
  <c r="P169" i="33"/>
  <c r="O169" i="33"/>
  <c r="N169" i="33"/>
  <c r="M169" i="33"/>
  <c r="L169" i="33"/>
  <c r="K169" i="33"/>
  <c r="J169" i="33"/>
  <c r="I169" i="33"/>
  <c r="H169" i="33"/>
  <c r="G169" i="33"/>
  <c r="F169" i="33"/>
  <c r="E168" i="33"/>
  <c r="L109" i="22" s="1"/>
  <c r="R167" i="33"/>
  <c r="E166" i="33"/>
  <c r="K109" i="22" s="1"/>
  <c r="R165" i="33"/>
  <c r="E164" i="33"/>
  <c r="J109" i="22" s="1"/>
  <c r="B163" i="33"/>
  <c r="R162" i="33"/>
  <c r="R161" i="33"/>
  <c r="Q161" i="33"/>
  <c r="P161" i="33"/>
  <c r="O161" i="33"/>
  <c r="N161" i="33"/>
  <c r="M161" i="33"/>
  <c r="L161" i="33"/>
  <c r="K161" i="33"/>
  <c r="J161" i="33"/>
  <c r="I161" i="33"/>
  <c r="H161" i="33"/>
  <c r="G161" i="33"/>
  <c r="F161" i="33"/>
  <c r="E160" i="33"/>
  <c r="L104" i="22" s="1"/>
  <c r="R159" i="33"/>
  <c r="E158" i="33"/>
  <c r="K104" i="22" s="1"/>
  <c r="R157" i="33"/>
  <c r="E156" i="33"/>
  <c r="J104" i="22"/>
  <c r="B155" i="33"/>
  <c r="R154" i="33"/>
  <c r="R153" i="33"/>
  <c r="Q153" i="33"/>
  <c r="P153" i="33"/>
  <c r="O153" i="33"/>
  <c r="N153" i="33"/>
  <c r="M153" i="33"/>
  <c r="L153" i="33"/>
  <c r="K153" i="33"/>
  <c r="J153" i="33"/>
  <c r="I153" i="33"/>
  <c r="H153" i="33"/>
  <c r="G153" i="33"/>
  <c r="F153" i="33"/>
  <c r="E152" i="33"/>
  <c r="L99" i="22" s="1"/>
  <c r="R151" i="33"/>
  <c r="E150" i="33"/>
  <c r="K99" i="22" s="1"/>
  <c r="R149" i="33"/>
  <c r="E148" i="33"/>
  <c r="J99" i="22" s="1"/>
  <c r="B147" i="33"/>
  <c r="R146" i="33"/>
  <c r="R145" i="33"/>
  <c r="Q145" i="33"/>
  <c r="P145" i="33"/>
  <c r="O145" i="33"/>
  <c r="N145" i="33"/>
  <c r="M145" i="33"/>
  <c r="L145" i="33"/>
  <c r="K145" i="33"/>
  <c r="J145" i="33"/>
  <c r="I145" i="33"/>
  <c r="H145" i="33"/>
  <c r="G145" i="33"/>
  <c r="F145" i="33"/>
  <c r="E144" i="33"/>
  <c r="L94" i="22" s="1"/>
  <c r="R143" i="33"/>
  <c r="E142" i="33"/>
  <c r="K94" i="22" s="1"/>
  <c r="R141" i="33"/>
  <c r="E140" i="33"/>
  <c r="J94" i="22" s="1"/>
  <c r="B139" i="33"/>
  <c r="R138" i="33"/>
  <c r="R137" i="33"/>
  <c r="Q137" i="33"/>
  <c r="P137" i="33"/>
  <c r="O137" i="33"/>
  <c r="N137" i="33"/>
  <c r="M137" i="33"/>
  <c r="L137" i="33"/>
  <c r="K137" i="33"/>
  <c r="J137" i="33"/>
  <c r="I137" i="33"/>
  <c r="H137" i="33"/>
  <c r="G137" i="33"/>
  <c r="F137" i="33"/>
  <c r="E136" i="33"/>
  <c r="L89" i="22" s="1"/>
  <c r="R135" i="33"/>
  <c r="E134" i="33"/>
  <c r="K89" i="22" s="1"/>
  <c r="R133" i="33"/>
  <c r="E132" i="33"/>
  <c r="J89" i="22" s="1"/>
  <c r="B131" i="33"/>
  <c r="R130" i="33"/>
  <c r="R129" i="33"/>
  <c r="Q129" i="33"/>
  <c r="P129" i="33"/>
  <c r="O129" i="33"/>
  <c r="N129" i="33"/>
  <c r="M129" i="33"/>
  <c r="L129" i="33"/>
  <c r="K129" i="33"/>
  <c r="J129" i="33"/>
  <c r="I129" i="33"/>
  <c r="H129" i="33"/>
  <c r="G129" i="33"/>
  <c r="F129" i="33"/>
  <c r="E128" i="33"/>
  <c r="L84" i="22" s="1"/>
  <c r="R127" i="33"/>
  <c r="E126" i="33"/>
  <c r="K84" i="22" s="1"/>
  <c r="R125" i="33"/>
  <c r="E124" i="33"/>
  <c r="J84" i="22" s="1"/>
  <c r="B123" i="33"/>
  <c r="R122" i="33"/>
  <c r="R121" i="33"/>
  <c r="Q121" i="33"/>
  <c r="P121" i="33"/>
  <c r="O121" i="33"/>
  <c r="N121" i="33"/>
  <c r="M121" i="33"/>
  <c r="L121" i="33"/>
  <c r="K121" i="33"/>
  <c r="J121" i="33"/>
  <c r="I121" i="33"/>
  <c r="H121" i="33"/>
  <c r="G121" i="33"/>
  <c r="F121" i="33"/>
  <c r="E120" i="33"/>
  <c r="L79" i="22" s="1"/>
  <c r="O79" i="22" s="1"/>
  <c r="R119" i="33"/>
  <c r="E118" i="33"/>
  <c r="K79" i="22" s="1"/>
  <c r="R117" i="33"/>
  <c r="E116" i="33"/>
  <c r="J79" i="22" s="1"/>
  <c r="B115" i="33"/>
  <c r="R114" i="33"/>
  <c r="R113" i="33"/>
  <c r="Q113" i="33"/>
  <c r="P113" i="33"/>
  <c r="O113" i="33"/>
  <c r="N113" i="33"/>
  <c r="M113" i="33"/>
  <c r="L113" i="33"/>
  <c r="K113" i="33"/>
  <c r="J113" i="33"/>
  <c r="I113" i="33"/>
  <c r="H113" i="33"/>
  <c r="G113" i="33"/>
  <c r="F113" i="33"/>
  <c r="E112" i="33"/>
  <c r="L74" i="22" s="1"/>
  <c r="O74" i="22" s="1"/>
  <c r="R111" i="33"/>
  <c r="E110" i="33"/>
  <c r="K74" i="22" s="1"/>
  <c r="R109" i="33"/>
  <c r="E108" i="33"/>
  <c r="J74" i="22" s="1"/>
  <c r="B107" i="33"/>
  <c r="R106" i="33"/>
  <c r="R105" i="33"/>
  <c r="Q105" i="33"/>
  <c r="P105" i="33"/>
  <c r="O105" i="33"/>
  <c r="N105" i="33"/>
  <c r="M105" i="33"/>
  <c r="L105" i="33"/>
  <c r="K105" i="33"/>
  <c r="J105" i="33"/>
  <c r="I105" i="33"/>
  <c r="H105" i="33"/>
  <c r="G105" i="33"/>
  <c r="F105" i="33"/>
  <c r="E104" i="33"/>
  <c r="L69" i="22" s="1"/>
  <c r="R103" i="33"/>
  <c r="E102" i="33"/>
  <c r="K69" i="22" s="1"/>
  <c r="R101" i="33"/>
  <c r="E100" i="33"/>
  <c r="J69" i="22" s="1"/>
  <c r="B99" i="33"/>
  <c r="R98" i="33"/>
  <c r="R97" i="33"/>
  <c r="Q97" i="33"/>
  <c r="P97" i="33"/>
  <c r="O97" i="33"/>
  <c r="N97" i="33"/>
  <c r="M97" i="33"/>
  <c r="L97" i="33"/>
  <c r="K97" i="33"/>
  <c r="J97" i="33"/>
  <c r="I97" i="33"/>
  <c r="H97" i="33"/>
  <c r="G97" i="33"/>
  <c r="F97" i="33"/>
  <c r="E96" i="33"/>
  <c r="L64" i="22" s="1"/>
  <c r="R95" i="33"/>
  <c r="E94" i="33"/>
  <c r="K64" i="22"/>
  <c r="R93" i="33"/>
  <c r="E92" i="33"/>
  <c r="J64" i="22" s="1"/>
  <c r="B91" i="33"/>
  <c r="R90" i="33"/>
  <c r="R89" i="33"/>
  <c r="Q89" i="33"/>
  <c r="P89" i="33"/>
  <c r="O89" i="33"/>
  <c r="N89" i="33"/>
  <c r="M89" i="33"/>
  <c r="L89" i="33"/>
  <c r="K89" i="33"/>
  <c r="J89" i="33"/>
  <c r="I89" i="33"/>
  <c r="H89" i="33"/>
  <c r="G89" i="33"/>
  <c r="F89" i="33"/>
  <c r="E88" i="33"/>
  <c r="L59" i="22" s="1"/>
  <c r="R87" i="33"/>
  <c r="E86" i="33"/>
  <c r="K59" i="22" s="1"/>
  <c r="R85" i="33"/>
  <c r="E84" i="33"/>
  <c r="J59" i="22" s="1"/>
  <c r="B83" i="33"/>
  <c r="R82" i="33"/>
  <c r="R81" i="33"/>
  <c r="Q81" i="33"/>
  <c r="P81" i="33"/>
  <c r="O81" i="33"/>
  <c r="N81" i="33"/>
  <c r="M81" i="33"/>
  <c r="L81" i="33"/>
  <c r="K81" i="33"/>
  <c r="J81" i="33"/>
  <c r="I81" i="33"/>
  <c r="H81" i="33"/>
  <c r="G81" i="33"/>
  <c r="F81" i="33"/>
  <c r="E80" i="33"/>
  <c r="L54" i="22" s="1"/>
  <c r="R79" i="33"/>
  <c r="E78" i="33"/>
  <c r="K54" i="22" s="1"/>
  <c r="R77" i="33"/>
  <c r="E76" i="33"/>
  <c r="J54" i="22" s="1"/>
  <c r="B75" i="33"/>
  <c r="R74" i="33"/>
  <c r="R73" i="33"/>
  <c r="Q73" i="33"/>
  <c r="P73" i="33"/>
  <c r="O73" i="33"/>
  <c r="N73" i="33"/>
  <c r="M73" i="33"/>
  <c r="L73" i="33"/>
  <c r="K73" i="33"/>
  <c r="J73" i="33"/>
  <c r="I73" i="33"/>
  <c r="H73" i="33"/>
  <c r="G73" i="33"/>
  <c r="F73" i="33"/>
  <c r="E72" i="33"/>
  <c r="L49" i="22" s="1"/>
  <c r="R71" i="33"/>
  <c r="E70" i="33"/>
  <c r="K49" i="22" s="1"/>
  <c r="R69" i="33"/>
  <c r="E68" i="33"/>
  <c r="J49" i="22" s="1"/>
  <c r="N49" i="22" s="1"/>
  <c r="B67" i="33"/>
  <c r="R66" i="33"/>
  <c r="R65" i="33"/>
  <c r="Q65" i="33"/>
  <c r="P65" i="33"/>
  <c r="O65" i="33"/>
  <c r="N65" i="33"/>
  <c r="M65" i="33"/>
  <c r="L65" i="33"/>
  <c r="K65" i="33"/>
  <c r="J65" i="33"/>
  <c r="I65" i="33"/>
  <c r="H65" i="33"/>
  <c r="G65" i="33"/>
  <c r="F65" i="33"/>
  <c r="E64" i="33"/>
  <c r="L44" i="22" s="1"/>
  <c r="R63" i="33"/>
  <c r="E62" i="33"/>
  <c r="K44" i="22" s="1"/>
  <c r="R61" i="33"/>
  <c r="E60" i="33"/>
  <c r="J44" i="22" s="1"/>
  <c r="B59" i="33"/>
  <c r="R58" i="33"/>
  <c r="R57" i="33"/>
  <c r="Q57" i="33"/>
  <c r="P57" i="33"/>
  <c r="O57" i="33"/>
  <c r="N57" i="33"/>
  <c r="M57" i="33"/>
  <c r="L57" i="33"/>
  <c r="K57" i="33"/>
  <c r="J57" i="33"/>
  <c r="I57" i="33"/>
  <c r="H57" i="33"/>
  <c r="G57" i="33"/>
  <c r="F57" i="33"/>
  <c r="E56" i="33"/>
  <c r="L39" i="22" s="1"/>
  <c r="R55" i="33"/>
  <c r="E54" i="33"/>
  <c r="K39" i="22" s="1"/>
  <c r="R53" i="33"/>
  <c r="E52" i="33"/>
  <c r="J39" i="22" s="1"/>
  <c r="B51" i="33"/>
  <c r="R50" i="33"/>
  <c r="R49" i="33"/>
  <c r="Q49" i="33"/>
  <c r="P49" i="33"/>
  <c r="O49" i="33"/>
  <c r="N49" i="33"/>
  <c r="M49" i="33"/>
  <c r="L49" i="33"/>
  <c r="K49" i="33"/>
  <c r="J49" i="33"/>
  <c r="I49" i="33"/>
  <c r="H49" i="33"/>
  <c r="G49" i="33"/>
  <c r="F49" i="33"/>
  <c r="E48" i="33"/>
  <c r="L34" i="22" s="1"/>
  <c r="R47" i="33"/>
  <c r="E46" i="33"/>
  <c r="K34" i="22" s="1"/>
  <c r="R45" i="33"/>
  <c r="E44" i="33"/>
  <c r="J34" i="22" s="1"/>
  <c r="B43" i="33"/>
  <c r="R42" i="33"/>
  <c r="R41" i="33"/>
  <c r="Q41" i="33"/>
  <c r="P41" i="33"/>
  <c r="O41" i="33"/>
  <c r="N41" i="33"/>
  <c r="M41" i="33"/>
  <c r="L41" i="33"/>
  <c r="K41" i="33"/>
  <c r="J41" i="33"/>
  <c r="I41" i="33"/>
  <c r="H41" i="33"/>
  <c r="G41" i="33"/>
  <c r="F41" i="33"/>
  <c r="E40" i="33"/>
  <c r="L29" i="22" s="1"/>
  <c r="R39" i="33"/>
  <c r="E38" i="33"/>
  <c r="K29" i="22" s="1"/>
  <c r="R37" i="33"/>
  <c r="E36" i="33"/>
  <c r="J29" i="22" s="1"/>
  <c r="B35" i="33"/>
  <c r="R34" i="33"/>
  <c r="R33" i="33"/>
  <c r="Q33" i="33"/>
  <c r="P33" i="33"/>
  <c r="O33" i="33"/>
  <c r="N33" i="33"/>
  <c r="M33" i="33"/>
  <c r="L33" i="33"/>
  <c r="K33" i="33"/>
  <c r="J33" i="33"/>
  <c r="I33" i="33"/>
  <c r="H33" i="33"/>
  <c r="G33" i="33"/>
  <c r="F33" i="33"/>
  <c r="E32" i="33"/>
  <c r="L24" i="22" s="1"/>
  <c r="R31" i="33"/>
  <c r="E30" i="33"/>
  <c r="K24" i="22" s="1"/>
  <c r="R29" i="33"/>
  <c r="E28" i="33"/>
  <c r="J24" i="22" s="1"/>
  <c r="N24" i="22" s="1"/>
  <c r="B27" i="33"/>
  <c r="R26" i="33"/>
  <c r="R25" i="33"/>
  <c r="Q25" i="33"/>
  <c r="P25" i="33"/>
  <c r="O25" i="33"/>
  <c r="N25" i="33"/>
  <c r="M25" i="33"/>
  <c r="L25" i="33"/>
  <c r="K25" i="33"/>
  <c r="J25" i="33"/>
  <c r="I25" i="33"/>
  <c r="H25" i="33"/>
  <c r="G25" i="33"/>
  <c r="F25" i="33"/>
  <c r="E24" i="33"/>
  <c r="L19" i="22" s="1"/>
  <c r="R23" i="33"/>
  <c r="E22" i="33"/>
  <c r="K19" i="22" s="1"/>
  <c r="R21" i="33"/>
  <c r="E20" i="33"/>
  <c r="J19" i="22" s="1"/>
  <c r="B19" i="33"/>
  <c r="R18" i="33"/>
  <c r="R17" i="33"/>
  <c r="Q17" i="33"/>
  <c r="P17" i="33"/>
  <c r="O17" i="33"/>
  <c r="N17" i="33"/>
  <c r="M17" i="33"/>
  <c r="L17" i="33"/>
  <c r="K17" i="33"/>
  <c r="J17" i="33"/>
  <c r="I17" i="33"/>
  <c r="H17" i="33"/>
  <c r="G17" i="33"/>
  <c r="F17" i="33"/>
  <c r="E16" i="33"/>
  <c r="R15" i="33"/>
  <c r="E14" i="33"/>
  <c r="R13" i="33"/>
  <c r="E12" i="33"/>
  <c r="B11" i="33"/>
  <c r="D7" i="33"/>
  <c r="O5" i="33"/>
  <c r="K100" i="22"/>
  <c r="N63" i="22"/>
  <c r="L60" i="22"/>
  <c r="J55" i="22"/>
  <c r="K35" i="22"/>
  <c r="L190" i="27"/>
  <c r="K190" i="27"/>
  <c r="L184" i="27"/>
  <c r="K184" i="27"/>
  <c r="L178" i="27"/>
  <c r="K178" i="27"/>
  <c r="L172" i="27"/>
  <c r="K172" i="27"/>
  <c r="L160" i="27"/>
  <c r="K160" i="27"/>
  <c r="L154" i="27"/>
  <c r="K154" i="27"/>
  <c r="L148" i="27"/>
  <c r="K148" i="27"/>
  <c r="L142" i="27"/>
  <c r="K142" i="27"/>
  <c r="L136" i="27"/>
  <c r="K136" i="27"/>
  <c r="L130" i="27"/>
  <c r="K130" i="27"/>
  <c r="L124" i="27"/>
  <c r="K124" i="27"/>
  <c r="L118" i="27"/>
  <c r="K118" i="27"/>
  <c r="L112" i="27"/>
  <c r="K112" i="27"/>
  <c r="L106" i="27"/>
  <c r="K106" i="27"/>
  <c r="L100" i="27"/>
  <c r="K100" i="27"/>
  <c r="L94" i="27"/>
  <c r="K94" i="27"/>
  <c r="L88" i="27"/>
  <c r="K88" i="27"/>
  <c r="L81" i="27"/>
  <c r="K81" i="27"/>
  <c r="L75" i="27"/>
  <c r="K75" i="27"/>
  <c r="L69" i="27"/>
  <c r="K69" i="27"/>
  <c r="L63" i="27"/>
  <c r="K63" i="27"/>
  <c r="L57" i="27"/>
  <c r="K57" i="27"/>
  <c r="L51" i="27"/>
  <c r="K51" i="27"/>
  <c r="L45" i="27"/>
  <c r="K45" i="27"/>
  <c r="L39" i="27"/>
  <c r="K39" i="27"/>
  <c r="L33" i="27"/>
  <c r="K33" i="27"/>
  <c r="L27" i="27"/>
  <c r="K27" i="27"/>
  <c r="L21" i="27"/>
  <c r="K21" i="27"/>
  <c r="B11" i="22"/>
  <c r="B16" i="22"/>
  <c r="I16" i="22" s="1"/>
  <c r="B21" i="22"/>
  <c r="I22" i="22" s="1"/>
  <c r="B26" i="22"/>
  <c r="I27" i="22" s="1"/>
  <c r="M27" i="22" s="1"/>
  <c r="B31" i="22"/>
  <c r="I34" i="22" s="1"/>
  <c r="B36" i="22"/>
  <c r="I39" i="22" s="1"/>
  <c r="B41" i="22"/>
  <c r="I42" i="22" s="1"/>
  <c r="B46" i="22"/>
  <c r="I47" i="22" s="1"/>
  <c r="M47" i="22" s="1"/>
  <c r="B51" i="22"/>
  <c r="B56" i="22"/>
  <c r="I59" i="22" s="1"/>
  <c r="B61" i="22"/>
  <c r="I62" i="22" s="1"/>
  <c r="B66" i="22"/>
  <c r="I67" i="22" s="1"/>
  <c r="B71" i="22"/>
  <c r="I73" i="22" s="1"/>
  <c r="B76" i="22"/>
  <c r="I76" i="22" s="1"/>
  <c r="M76" i="22" s="1"/>
  <c r="B81" i="22"/>
  <c r="I82" i="22" s="1"/>
  <c r="B86" i="22"/>
  <c r="I89" i="22" s="1"/>
  <c r="B91" i="22"/>
  <c r="I95" i="22" s="1"/>
  <c r="B96" i="22"/>
  <c r="I96" i="22" s="1"/>
  <c r="B101" i="22"/>
  <c r="I105" i="22" s="1"/>
  <c r="B106" i="22"/>
  <c r="I109" i="22" s="1"/>
  <c r="B111" i="22"/>
  <c r="I113" i="22" s="1"/>
  <c r="B116" i="22"/>
  <c r="I116" i="22" s="1"/>
  <c r="B121" i="22"/>
  <c r="I122" i="22" s="1"/>
  <c r="M122" i="22" s="1"/>
  <c r="B126" i="22"/>
  <c r="I127" i="22" s="1"/>
  <c r="B131" i="22"/>
  <c r="I135" i="22" s="1"/>
  <c r="B146" i="22"/>
  <c r="I147" i="22" s="1"/>
  <c r="B151" i="22"/>
  <c r="I152" i="22" s="1"/>
  <c r="M152" i="22" s="1"/>
  <c r="B156" i="22"/>
  <c r="I158" i="22" s="1"/>
  <c r="B173" i="27"/>
  <c r="B179" i="27"/>
  <c r="B185" i="27"/>
  <c r="L15" i="27"/>
  <c r="K15" i="27"/>
  <c r="O5" i="24"/>
  <c r="B11" i="24"/>
  <c r="B19" i="24"/>
  <c r="B27" i="24"/>
  <c r="B35" i="24"/>
  <c r="B43" i="24"/>
  <c r="B51" i="24"/>
  <c r="B59" i="24"/>
  <c r="B67" i="24"/>
  <c r="B75" i="24"/>
  <c r="B83" i="24"/>
  <c r="B91" i="24"/>
  <c r="B99" i="24"/>
  <c r="B107" i="24"/>
  <c r="B115" i="24"/>
  <c r="B123" i="24"/>
  <c r="B131" i="24"/>
  <c r="B139" i="24"/>
  <c r="B147" i="24"/>
  <c r="B155" i="24"/>
  <c r="B163" i="24"/>
  <c r="B171" i="24"/>
  <c r="B179" i="24"/>
  <c r="B187" i="24"/>
  <c r="B195" i="24"/>
  <c r="M195" i="24" s="1"/>
  <c r="M202" i="24" s="1"/>
  <c r="B203" i="24"/>
  <c r="B219" i="24"/>
  <c r="B227" i="24"/>
  <c r="B235" i="24"/>
  <c r="B243" i="24"/>
  <c r="R251" i="24"/>
  <c r="J5" i="22"/>
  <c r="I70" i="22"/>
  <c r="J5" i="28"/>
  <c r="J15" i="28" s="1"/>
  <c r="M16" i="28"/>
  <c r="M21" i="28"/>
  <c r="M26" i="28"/>
  <c r="M31" i="28"/>
  <c r="M36" i="28"/>
  <c r="M41" i="28"/>
  <c r="M46" i="28"/>
  <c r="M51" i="28"/>
  <c r="M56" i="28"/>
  <c r="M61" i="28"/>
  <c r="M66" i="28"/>
  <c r="M71" i="28"/>
  <c r="M81" i="28"/>
  <c r="M86" i="28"/>
  <c r="M91" i="28"/>
  <c r="M96" i="28"/>
  <c r="M101" i="28"/>
  <c r="M106" i="28"/>
  <c r="M111" i="28"/>
  <c r="M116" i="28"/>
  <c r="M121" i="28"/>
  <c r="M126" i="28"/>
  <c r="M141" i="28"/>
  <c r="M146" i="28"/>
  <c r="M151" i="28"/>
  <c r="M156"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L76" i="28" s="1"/>
  <c r="I77" i="28"/>
  <c r="L77" i="28" s="1"/>
  <c r="I78" i="28"/>
  <c r="L78" i="28" s="1"/>
  <c r="I79" i="28"/>
  <c r="L79" i="28" s="1"/>
  <c r="I80" i="28"/>
  <c r="I81" i="28"/>
  <c r="I82" i="28"/>
  <c r="I83" i="28"/>
  <c r="I84" i="28"/>
  <c r="I85" i="28"/>
  <c r="I86" i="28"/>
  <c r="I87" i="28"/>
  <c r="I88" i="28"/>
  <c r="I89" i="28"/>
  <c r="I90" i="28"/>
  <c r="I91" i="28"/>
  <c r="I92" i="28"/>
  <c r="I93" i="28"/>
  <c r="I94" i="28"/>
  <c r="I95" i="28"/>
  <c r="I96" i="28"/>
  <c r="I97" i="28"/>
  <c r="I98" i="28"/>
  <c r="I99" i="28"/>
  <c r="I100" i="28"/>
  <c r="I101" i="28"/>
  <c r="I102" i="28"/>
  <c r="I103" i="28"/>
  <c r="I104" i="28"/>
  <c r="I105" i="28"/>
  <c r="I106" i="28"/>
  <c r="I107" i="28"/>
  <c r="I108" i="28"/>
  <c r="I109" i="28"/>
  <c r="I110" i="28"/>
  <c r="I111" i="28"/>
  <c r="I112" i="28"/>
  <c r="I113" i="28"/>
  <c r="I114" i="28"/>
  <c r="I115" i="28"/>
  <c r="I116" i="28"/>
  <c r="I117" i="28"/>
  <c r="I118" i="28"/>
  <c r="I119" i="28"/>
  <c r="I120" i="28"/>
  <c r="I121" i="28"/>
  <c r="I122" i="28"/>
  <c r="I123" i="28"/>
  <c r="I124" i="28"/>
  <c r="I125" i="28"/>
  <c r="I126" i="28"/>
  <c r="I127" i="28"/>
  <c r="I128" i="28"/>
  <c r="I129" i="28"/>
  <c r="I130" i="28"/>
  <c r="I131" i="28"/>
  <c r="L131" i="28" s="1"/>
  <c r="I132" i="28"/>
  <c r="L132" i="28" s="1"/>
  <c r="I133" i="28"/>
  <c r="L133" i="28" s="1"/>
  <c r="I134" i="28"/>
  <c r="L134" i="28" s="1"/>
  <c r="I135" i="28"/>
  <c r="I141" i="28"/>
  <c r="I142" i="28"/>
  <c r="I143" i="28"/>
  <c r="I144" i="28"/>
  <c r="I145" i="28"/>
  <c r="I146" i="28"/>
  <c r="I147" i="28"/>
  <c r="I148" i="28"/>
  <c r="I149" i="28"/>
  <c r="I150" i="28"/>
  <c r="I151" i="28"/>
  <c r="I152" i="28"/>
  <c r="I153" i="28"/>
  <c r="I154" i="28"/>
  <c r="I155" i="28"/>
  <c r="I156" i="28"/>
  <c r="I157" i="28"/>
  <c r="I158" i="28"/>
  <c r="I159" i="28"/>
  <c r="I160" i="28"/>
  <c r="I11" i="28"/>
  <c r="H13" i="1"/>
  <c r="H14" i="1"/>
  <c r="H15" i="1"/>
  <c r="H16" i="1"/>
  <c r="H17" i="1"/>
  <c r="H18" i="1"/>
  <c r="H19" i="1"/>
  <c r="H20" i="1"/>
  <c r="H21" i="1"/>
  <c r="H23" i="1"/>
  <c r="H24" i="1"/>
  <c r="H25" i="1"/>
  <c r="H26" i="1"/>
  <c r="H12" i="1"/>
  <c r="G16" i="22"/>
  <c r="I5" i="27"/>
  <c r="F156" i="28"/>
  <c r="F156" i="22" s="1"/>
  <c r="E156" i="28"/>
  <c r="E156" i="22" s="1"/>
  <c r="D156" i="28"/>
  <c r="D156" i="22" s="1"/>
  <c r="F151" i="28"/>
  <c r="F151" i="22" s="1"/>
  <c r="E151" i="28"/>
  <c r="E151" i="22" s="1"/>
  <c r="D151" i="28"/>
  <c r="D151" i="22" s="1"/>
  <c r="F146" i="28"/>
  <c r="F146" i="22" s="1"/>
  <c r="E146" i="28"/>
  <c r="E146" i="22" s="1"/>
  <c r="D146" i="28"/>
  <c r="D146" i="22" s="1"/>
  <c r="F141" i="28"/>
  <c r="F141" i="22" s="1"/>
  <c r="E141" i="28"/>
  <c r="E141" i="22" s="1"/>
  <c r="D141" i="28"/>
  <c r="D141" i="22" s="1"/>
  <c r="F131" i="28"/>
  <c r="F131" i="22" s="1"/>
  <c r="E131" i="28"/>
  <c r="E131" i="22" s="1"/>
  <c r="D131" i="28"/>
  <c r="D131" i="22" s="1"/>
  <c r="F126" i="28"/>
  <c r="F126" i="22" s="1"/>
  <c r="E126" i="28"/>
  <c r="E126" i="22" s="1"/>
  <c r="D126" i="28"/>
  <c r="D126" i="22" s="1"/>
  <c r="F121" i="28"/>
  <c r="F121" i="22" s="1"/>
  <c r="E121" i="28"/>
  <c r="E121" i="22" s="1"/>
  <c r="D121" i="28"/>
  <c r="D121" i="22" s="1"/>
  <c r="F116" i="28"/>
  <c r="F116" i="22" s="1"/>
  <c r="E116" i="28"/>
  <c r="E116" i="22" s="1"/>
  <c r="D116" i="28"/>
  <c r="D116" i="22" s="1"/>
  <c r="F111" i="28"/>
  <c r="F111" i="22" s="1"/>
  <c r="E111" i="28"/>
  <c r="E111" i="22" s="1"/>
  <c r="D111" i="28"/>
  <c r="D111" i="22" s="1"/>
  <c r="F106" i="28"/>
  <c r="F106" i="22" s="1"/>
  <c r="E106" i="28"/>
  <c r="E106" i="22" s="1"/>
  <c r="D106" i="28"/>
  <c r="D106" i="22" s="1"/>
  <c r="F101" i="28"/>
  <c r="F101" i="22" s="1"/>
  <c r="E101" i="28"/>
  <c r="E101" i="22" s="1"/>
  <c r="D101" i="28"/>
  <c r="D101" i="22" s="1"/>
  <c r="F96" i="28"/>
  <c r="F96" i="22" s="1"/>
  <c r="E96" i="28"/>
  <c r="E96" i="22" s="1"/>
  <c r="D96" i="28"/>
  <c r="D96" i="22" s="1"/>
  <c r="F91" i="28"/>
  <c r="F91" i="22" s="1"/>
  <c r="E91" i="28"/>
  <c r="E91" i="22" s="1"/>
  <c r="D91" i="28"/>
  <c r="D91" i="22" s="1"/>
  <c r="F86" i="28"/>
  <c r="F86" i="22" s="1"/>
  <c r="E86" i="28"/>
  <c r="E86" i="22" s="1"/>
  <c r="D86" i="28"/>
  <c r="D86" i="22" s="1"/>
  <c r="F81" i="28"/>
  <c r="F81" i="22" s="1"/>
  <c r="E81" i="28"/>
  <c r="E81" i="22" s="1"/>
  <c r="D81" i="28"/>
  <c r="D81" i="22" s="1"/>
  <c r="F76" i="28"/>
  <c r="F76" i="22" s="1"/>
  <c r="E76" i="28"/>
  <c r="E76" i="22" s="1"/>
  <c r="D76" i="28"/>
  <c r="D76" i="22" s="1"/>
  <c r="F71" i="28"/>
  <c r="F71" i="22" s="1"/>
  <c r="E71" i="22"/>
  <c r="D71" i="28"/>
  <c r="D71" i="22" s="1"/>
  <c r="F66" i="28"/>
  <c r="F66" i="22" s="1"/>
  <c r="E66" i="28"/>
  <c r="E66" i="22" s="1"/>
  <c r="D66" i="28"/>
  <c r="D66" i="22" s="1"/>
  <c r="F61" i="28"/>
  <c r="F61" i="22" s="1"/>
  <c r="E61" i="28"/>
  <c r="E61" i="22" s="1"/>
  <c r="D61" i="28"/>
  <c r="D61" i="22" s="1"/>
  <c r="F56" i="28"/>
  <c r="F56" i="22" s="1"/>
  <c r="E56" i="28"/>
  <c r="E56" i="22" s="1"/>
  <c r="D56" i="28"/>
  <c r="D56" i="22" s="1"/>
  <c r="F51" i="28"/>
  <c r="F51" i="22" s="1"/>
  <c r="E51" i="28"/>
  <c r="E51" i="22" s="1"/>
  <c r="D51" i="28"/>
  <c r="D51" i="22" s="1"/>
  <c r="F46" i="28"/>
  <c r="F46" i="22" s="1"/>
  <c r="E46" i="28"/>
  <c r="E46" i="22" s="1"/>
  <c r="D46" i="28"/>
  <c r="D46" i="22" s="1"/>
  <c r="F41" i="28"/>
  <c r="F41" i="22" s="1"/>
  <c r="E41" i="28"/>
  <c r="E41" i="22" s="1"/>
  <c r="D41" i="28"/>
  <c r="D41" i="22" s="1"/>
  <c r="F36" i="28"/>
  <c r="F36" i="22" s="1"/>
  <c r="E36" i="28"/>
  <c r="E36" i="22" s="1"/>
  <c r="D36" i="28"/>
  <c r="D36" i="22" s="1"/>
  <c r="F31" i="28"/>
  <c r="F31" i="22" s="1"/>
  <c r="E31" i="28"/>
  <c r="E31" i="22" s="1"/>
  <c r="D31" i="28"/>
  <c r="D31" i="22" s="1"/>
  <c r="F26" i="28"/>
  <c r="F26" i="22" s="1"/>
  <c r="E26" i="28"/>
  <c r="E26" i="22" s="1"/>
  <c r="D26" i="28"/>
  <c r="D26" i="22" s="1"/>
  <c r="F21" i="28"/>
  <c r="F21" i="22" s="1"/>
  <c r="E21" i="28"/>
  <c r="E21" i="22" s="1"/>
  <c r="D21" i="28"/>
  <c r="D21" i="22" s="1"/>
  <c r="F16" i="28"/>
  <c r="F16" i="22" s="1"/>
  <c r="E16" i="28"/>
  <c r="E16" i="22" s="1"/>
  <c r="D16" i="28"/>
  <c r="D16" i="22" s="1"/>
  <c r="F11" i="28"/>
  <c r="F11" i="22" s="1"/>
  <c r="E11" i="28"/>
  <c r="E11" i="22" s="1"/>
  <c r="D11" i="28"/>
  <c r="D11" i="22" s="1"/>
  <c r="F22" i="1"/>
  <c r="E22" i="1"/>
  <c r="F17" i="1"/>
  <c r="E17" i="1"/>
  <c r="F12" i="1"/>
  <c r="E12" i="1"/>
  <c r="D22" i="1"/>
  <c r="D17" i="1"/>
  <c r="D12" i="1"/>
  <c r="C22" i="1"/>
  <c r="C17" i="1"/>
  <c r="C12" i="1"/>
  <c r="R133" i="25"/>
  <c r="Q133" i="25"/>
  <c r="R132" i="25"/>
  <c r="Q132" i="25"/>
  <c r="R131" i="25"/>
  <c r="Q131" i="25"/>
  <c r="R130" i="25"/>
  <c r="Q130" i="25"/>
  <c r="R129" i="25"/>
  <c r="Q129" i="25"/>
  <c r="R128" i="25"/>
  <c r="Q128" i="25"/>
  <c r="R127" i="25"/>
  <c r="Q127" i="25"/>
  <c r="R126" i="25"/>
  <c r="Q126" i="25"/>
  <c r="R125" i="25"/>
  <c r="Q125" i="25"/>
  <c r="R124" i="25"/>
  <c r="Q124" i="25"/>
  <c r="R123" i="25"/>
  <c r="Q123" i="25"/>
  <c r="R122" i="25"/>
  <c r="Q122" i="25"/>
  <c r="R121" i="25"/>
  <c r="Q121" i="25"/>
  <c r="R120" i="25"/>
  <c r="Q120" i="25"/>
  <c r="R119" i="25"/>
  <c r="Q119" i="25"/>
  <c r="R118" i="25"/>
  <c r="Q118" i="25"/>
  <c r="R117" i="25"/>
  <c r="Q117" i="25"/>
  <c r="R116" i="25"/>
  <c r="Q116" i="25"/>
  <c r="R115" i="25"/>
  <c r="Q115" i="25"/>
  <c r="R114" i="25"/>
  <c r="Q114" i="25"/>
  <c r="R113" i="25"/>
  <c r="Q113" i="25"/>
  <c r="R112" i="25"/>
  <c r="Q112" i="25"/>
  <c r="R111" i="25"/>
  <c r="Q111" i="25"/>
  <c r="R110" i="25"/>
  <c r="Q110" i="25"/>
  <c r="R109" i="25"/>
  <c r="Q109" i="25"/>
  <c r="R108" i="25"/>
  <c r="Q108" i="25"/>
  <c r="R107" i="25"/>
  <c r="Q107" i="25"/>
  <c r="R106" i="25"/>
  <c r="Q106" i="25"/>
  <c r="R105" i="25"/>
  <c r="Q105" i="25"/>
  <c r="R104" i="25"/>
  <c r="Q104" i="25"/>
  <c r="R103" i="25"/>
  <c r="Q103" i="25"/>
  <c r="R102" i="25"/>
  <c r="Q102" i="25"/>
  <c r="R101" i="25"/>
  <c r="Q101" i="25"/>
  <c r="R100" i="25"/>
  <c r="Q100" i="25"/>
  <c r="R99" i="25"/>
  <c r="Q99" i="25"/>
  <c r="R98" i="25"/>
  <c r="Q98" i="25"/>
  <c r="R97" i="25"/>
  <c r="Q97" i="25"/>
  <c r="R96" i="25"/>
  <c r="Q96" i="25"/>
  <c r="R95" i="25"/>
  <c r="Q95" i="25"/>
  <c r="R94" i="25"/>
  <c r="Q94" i="25"/>
  <c r="R93" i="25"/>
  <c r="Q93" i="25"/>
  <c r="R92" i="25"/>
  <c r="Q92" i="25"/>
  <c r="R91" i="25"/>
  <c r="Q91" i="25"/>
  <c r="R90" i="25"/>
  <c r="Q90" i="25"/>
  <c r="R89" i="25"/>
  <c r="Q89" i="25"/>
  <c r="R88" i="25"/>
  <c r="Q88" i="25"/>
  <c r="R87" i="25"/>
  <c r="Q87" i="25"/>
  <c r="R86" i="25"/>
  <c r="Q86" i="25"/>
  <c r="R85" i="25"/>
  <c r="Q85" i="25"/>
  <c r="R84" i="25"/>
  <c r="Q84" i="25"/>
  <c r="R83" i="25"/>
  <c r="Q83" i="25"/>
  <c r="R82" i="25"/>
  <c r="Q82" i="25"/>
  <c r="R81" i="25"/>
  <c r="Q81" i="25"/>
  <c r="R80" i="25"/>
  <c r="Q80" i="25"/>
  <c r="R79" i="25"/>
  <c r="Q79" i="25"/>
  <c r="R78" i="25"/>
  <c r="Q78" i="25"/>
  <c r="R77" i="25"/>
  <c r="Q77" i="25"/>
  <c r="R76" i="25"/>
  <c r="Q76" i="25"/>
  <c r="R75" i="25"/>
  <c r="Q75" i="25"/>
  <c r="R74" i="25"/>
  <c r="Q74" i="25"/>
  <c r="R73" i="25"/>
  <c r="Q73" i="25"/>
  <c r="R72" i="25"/>
  <c r="Q72" i="25"/>
  <c r="R71" i="25"/>
  <c r="Q71" i="25"/>
  <c r="R70" i="25"/>
  <c r="Q70" i="25"/>
  <c r="R69" i="25"/>
  <c r="Q69" i="25"/>
  <c r="R68" i="25"/>
  <c r="Q68" i="25"/>
  <c r="R67" i="25"/>
  <c r="Q67" i="25"/>
  <c r="R66" i="25"/>
  <c r="Q66" i="25"/>
  <c r="R65" i="25"/>
  <c r="Q65" i="25"/>
  <c r="R64" i="25"/>
  <c r="Q64" i="25"/>
  <c r="R63" i="25"/>
  <c r="Q63" i="25"/>
  <c r="R62" i="25"/>
  <c r="Q62" i="25"/>
  <c r="R61" i="25"/>
  <c r="Q61" i="25"/>
  <c r="R60" i="25"/>
  <c r="Q60" i="25"/>
  <c r="R59" i="25"/>
  <c r="Q59" i="25"/>
  <c r="R58" i="25"/>
  <c r="Q58" i="25"/>
  <c r="R57" i="25"/>
  <c r="Q57" i="25"/>
  <c r="R56" i="25"/>
  <c r="Q56" i="25"/>
  <c r="R55" i="25"/>
  <c r="Q55" i="25"/>
  <c r="R54" i="25"/>
  <c r="Q54" i="25"/>
  <c r="R53" i="25"/>
  <c r="Q53" i="25"/>
  <c r="R52" i="25"/>
  <c r="Q52" i="25"/>
  <c r="R51" i="25"/>
  <c r="Q51" i="25"/>
  <c r="R50" i="25"/>
  <c r="Q50" i="25"/>
  <c r="R49" i="25"/>
  <c r="Q49" i="25"/>
  <c r="R48" i="25"/>
  <c r="Q48" i="25"/>
  <c r="R47" i="25"/>
  <c r="Q47" i="25"/>
  <c r="R46" i="25"/>
  <c r="Q46" i="25"/>
  <c r="R45" i="25"/>
  <c r="Q45" i="25"/>
  <c r="R44" i="25"/>
  <c r="Q44" i="25"/>
  <c r="R43" i="25"/>
  <c r="Q43" i="25"/>
  <c r="R42" i="25"/>
  <c r="Q42" i="25"/>
  <c r="R41" i="25"/>
  <c r="Q41" i="25"/>
  <c r="R40" i="25"/>
  <c r="Q40" i="25"/>
  <c r="R39" i="25"/>
  <c r="Q39" i="25"/>
  <c r="R38" i="25"/>
  <c r="Q38" i="25"/>
  <c r="R37" i="25"/>
  <c r="Q37" i="25"/>
  <c r="R36" i="25"/>
  <c r="Q36" i="25"/>
  <c r="R35" i="25"/>
  <c r="Q35" i="25"/>
  <c r="R34" i="25"/>
  <c r="Q34" i="25"/>
  <c r="R33" i="25"/>
  <c r="Q33" i="25"/>
  <c r="R32" i="25"/>
  <c r="Q32" i="25"/>
  <c r="R31" i="25"/>
  <c r="Q31" i="25"/>
  <c r="R30" i="25"/>
  <c r="Q30" i="25"/>
  <c r="R29" i="25"/>
  <c r="Q29" i="25"/>
  <c r="R28" i="25"/>
  <c r="Q28" i="25"/>
  <c r="R27" i="25"/>
  <c r="Q27" i="25"/>
  <c r="R26" i="25"/>
  <c r="Q26" i="25"/>
  <c r="R25" i="25"/>
  <c r="Q25" i="25"/>
  <c r="R24" i="25"/>
  <c r="Q24" i="25"/>
  <c r="R23" i="25"/>
  <c r="Q23" i="25"/>
  <c r="R22" i="25"/>
  <c r="Q22" i="25"/>
  <c r="R21" i="25"/>
  <c r="Q21" i="25"/>
  <c r="R20" i="25"/>
  <c r="Q20" i="25"/>
  <c r="R19" i="25"/>
  <c r="Q19" i="25"/>
  <c r="R18" i="25"/>
  <c r="Q18" i="25"/>
  <c r="R17" i="25"/>
  <c r="Q17" i="25"/>
  <c r="R16" i="25"/>
  <c r="Q16" i="25"/>
  <c r="R15" i="25"/>
  <c r="Q15" i="25"/>
  <c r="R14" i="25"/>
  <c r="Q14" i="25"/>
  <c r="R13" i="25"/>
  <c r="Q13" i="25"/>
  <c r="R12" i="25"/>
  <c r="Q12" i="25"/>
  <c r="R11" i="25"/>
  <c r="Q11" i="25"/>
  <c r="R10" i="25"/>
  <c r="Q10" i="25"/>
  <c r="R9" i="25"/>
  <c r="Q9" i="25"/>
  <c r="R8" i="25"/>
  <c r="Q8" i="25"/>
  <c r="R7" i="25"/>
  <c r="Q7" i="25"/>
  <c r="R6" i="25"/>
  <c r="Q6" i="25"/>
  <c r="R5" i="25"/>
  <c r="Q5" i="25"/>
  <c r="R4" i="25"/>
  <c r="Q4" i="25"/>
  <c r="P133" i="25"/>
  <c r="P132" i="25"/>
  <c r="P131" i="25"/>
  <c r="P130" i="25"/>
  <c r="P129" i="25"/>
  <c r="P128" i="25"/>
  <c r="P127" i="25"/>
  <c r="P126" i="25"/>
  <c r="P125" i="25"/>
  <c r="P124" i="25"/>
  <c r="P123" i="25"/>
  <c r="P122" i="25"/>
  <c r="P121" i="25"/>
  <c r="P120" i="25"/>
  <c r="P119" i="25"/>
  <c r="P118" i="25"/>
  <c r="P117" i="25"/>
  <c r="P116" i="25"/>
  <c r="P115" i="25"/>
  <c r="P114" i="25"/>
  <c r="P113" i="25"/>
  <c r="P112" i="25"/>
  <c r="P111" i="25"/>
  <c r="P110" i="25"/>
  <c r="P109" i="25"/>
  <c r="P108" i="25"/>
  <c r="P107" i="25"/>
  <c r="P106" i="25"/>
  <c r="P105" i="25"/>
  <c r="P104" i="25"/>
  <c r="P103" i="25"/>
  <c r="P102" i="25"/>
  <c r="P101" i="25"/>
  <c r="P100" i="25"/>
  <c r="P99" i="25"/>
  <c r="P98" i="25"/>
  <c r="P97" i="25"/>
  <c r="P96" i="25"/>
  <c r="P95" i="25"/>
  <c r="P94" i="25"/>
  <c r="P93" i="25"/>
  <c r="P92" i="25"/>
  <c r="P91" i="25"/>
  <c r="P90" i="25"/>
  <c r="P89" i="25"/>
  <c r="P88" i="25"/>
  <c r="P87" i="25"/>
  <c r="P86" i="25"/>
  <c r="P85" i="25"/>
  <c r="P84" i="25"/>
  <c r="P83" i="25"/>
  <c r="P82" i="25"/>
  <c r="P81" i="25"/>
  <c r="P80" i="25"/>
  <c r="P79" i="25"/>
  <c r="P78" i="25"/>
  <c r="P77" i="25"/>
  <c r="P76" i="25"/>
  <c r="P75" i="25"/>
  <c r="P74" i="25"/>
  <c r="P73" i="25"/>
  <c r="P72" i="25"/>
  <c r="P71" i="25"/>
  <c r="P70" i="25"/>
  <c r="P69" i="25"/>
  <c r="P68" i="25"/>
  <c r="P67" i="25"/>
  <c r="P66" i="25"/>
  <c r="P65" i="25"/>
  <c r="P64" i="25"/>
  <c r="P63" i="25"/>
  <c r="P62" i="25"/>
  <c r="P61" i="25"/>
  <c r="P60" i="25"/>
  <c r="P59" i="25"/>
  <c r="P58" i="25"/>
  <c r="P57" i="25"/>
  <c r="P56" i="25"/>
  <c r="P55" i="25"/>
  <c r="P54" i="25"/>
  <c r="P53" i="25"/>
  <c r="P52" i="25"/>
  <c r="P51" i="25"/>
  <c r="P50" i="25"/>
  <c r="P49" i="25"/>
  <c r="P48" i="25"/>
  <c r="P47" i="25"/>
  <c r="P46" i="2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P18" i="25"/>
  <c r="P17" i="25"/>
  <c r="P16" i="25"/>
  <c r="P15" i="25"/>
  <c r="P14" i="25"/>
  <c r="P13" i="25"/>
  <c r="P12" i="25"/>
  <c r="P11" i="25"/>
  <c r="P10" i="25"/>
  <c r="P9" i="25"/>
  <c r="P8" i="25"/>
  <c r="P7" i="25"/>
  <c r="P6" i="25"/>
  <c r="P5" i="25"/>
  <c r="P4" i="25"/>
  <c r="J96" i="25"/>
  <c r="J10" i="25"/>
  <c r="D7" i="24"/>
  <c r="BW719" i="26"/>
  <c r="BV719" i="26"/>
  <c r="BR719" i="26"/>
  <c r="BQ719" i="26"/>
  <c r="BP719" i="26"/>
  <c r="BJ719" i="26"/>
  <c r="BI719" i="26"/>
  <c r="BC719" i="26"/>
  <c r="AW719" i="26"/>
  <c r="AV719" i="26"/>
  <c r="AQ719" i="26"/>
  <c r="AJ719" i="26"/>
  <c r="AI719" i="26"/>
  <c r="AE719" i="26"/>
  <c r="AC719" i="26"/>
  <c r="BT719" i="26"/>
  <c r="AR719" i="26"/>
  <c r="BS719" i="26"/>
  <c r="AT719" i="26"/>
  <c r="BD719" i="26"/>
  <c r="AD719" i="26"/>
  <c r="AG719" i="26"/>
  <c r="BG719" i="26"/>
  <c r="BH719" i="26"/>
  <c r="AL719" i="26"/>
  <c r="AP719" i="26"/>
  <c r="AB719" i="26"/>
  <c r="AA719" i="26"/>
  <c r="Z719" i="26"/>
  <c r="Y719" i="26"/>
  <c r="AY719" i="26"/>
  <c r="BL719" i="26"/>
  <c r="BE719" i="26"/>
  <c r="AU719" i="26"/>
  <c r="BU719" i="26"/>
  <c r="AS719" i="26"/>
  <c r="CI719" i="26"/>
  <c r="BF719" i="26"/>
  <c r="CF719" i="26"/>
  <c r="CJ719" i="26"/>
  <c r="CC719" i="26"/>
  <c r="AH719" i="26"/>
  <c r="AF719" i="26"/>
  <c r="CD719" i="26"/>
  <c r="CH719" i="26"/>
  <c r="AN719" i="26"/>
  <c r="AM719" i="26"/>
  <c r="X719" i="26"/>
  <c r="AZ719" i="26"/>
  <c r="AO719" i="26"/>
  <c r="AK719" i="26"/>
  <c r="BA719" i="26"/>
  <c r="CE719" i="26"/>
  <c r="BY719" i="26"/>
  <c r="CG719" i="26"/>
  <c r="BB719" i="26"/>
  <c r="BM719" i="26"/>
  <c r="BN719" i="26"/>
  <c r="AX719" i="26"/>
  <c r="CB719" i="26"/>
  <c r="BO719" i="26"/>
  <c r="BK719" i="26"/>
  <c r="BZ719" i="26"/>
  <c r="BX719" i="26"/>
  <c r="CA719" i="26"/>
  <c r="D7" i="27"/>
  <c r="C7" i="22"/>
  <c r="B10" i="27"/>
  <c r="B16" i="27"/>
  <c r="B22" i="27"/>
  <c r="B28" i="27"/>
  <c r="B34" i="27"/>
  <c r="B40" i="27"/>
  <c r="B46" i="27"/>
  <c r="B52" i="27"/>
  <c r="B58" i="27"/>
  <c r="B64" i="27"/>
  <c r="B70" i="27"/>
  <c r="B76" i="27"/>
  <c r="B82" i="27"/>
  <c r="B89" i="27"/>
  <c r="B95" i="27"/>
  <c r="B101" i="27"/>
  <c r="B107" i="27"/>
  <c r="B113" i="27"/>
  <c r="B119" i="27"/>
  <c r="B125" i="27"/>
  <c r="B131" i="27"/>
  <c r="B137" i="27"/>
  <c r="B143" i="27"/>
  <c r="B149" i="27"/>
  <c r="B155" i="27"/>
  <c r="B167" i="27"/>
  <c r="G21" i="22"/>
  <c r="G26" i="22"/>
  <c r="G31" i="22"/>
  <c r="G36" i="22"/>
  <c r="G41" i="22"/>
  <c r="G46" i="22"/>
  <c r="G51" i="22"/>
  <c r="G56" i="22"/>
  <c r="G61" i="22"/>
  <c r="G66" i="22"/>
  <c r="G71" i="22"/>
  <c r="G76" i="22"/>
  <c r="G81" i="22"/>
  <c r="G86" i="22"/>
  <c r="G91" i="22"/>
  <c r="G96" i="22"/>
  <c r="G101" i="22"/>
  <c r="G106" i="22"/>
  <c r="G111" i="22"/>
  <c r="G116" i="22"/>
  <c r="G121" i="22"/>
  <c r="G126" i="22"/>
  <c r="G131" i="22"/>
  <c r="G141" i="22"/>
  <c r="G146" i="22"/>
  <c r="G151" i="22"/>
  <c r="G156" i="22"/>
  <c r="G11" i="22"/>
  <c r="C7" i="28"/>
  <c r="R250" i="24"/>
  <c r="R249" i="24"/>
  <c r="R247" i="24"/>
  <c r="R245" i="24"/>
  <c r="R242" i="24"/>
  <c r="R241" i="24"/>
  <c r="R239" i="24"/>
  <c r="R237" i="24"/>
  <c r="R234" i="24"/>
  <c r="R233" i="24"/>
  <c r="R231" i="24"/>
  <c r="R229" i="24"/>
  <c r="R226" i="24"/>
  <c r="R225" i="24"/>
  <c r="R223" i="24"/>
  <c r="R221" i="24"/>
  <c r="R210" i="24"/>
  <c r="R209" i="24"/>
  <c r="R207" i="24"/>
  <c r="R205" i="24"/>
  <c r="R202" i="24"/>
  <c r="R201" i="24"/>
  <c r="R199" i="24"/>
  <c r="R197" i="24"/>
  <c r="R194" i="24"/>
  <c r="R193" i="24"/>
  <c r="R191" i="24"/>
  <c r="R189" i="24"/>
  <c r="R186" i="24"/>
  <c r="R185" i="24"/>
  <c r="R183" i="24"/>
  <c r="R181" i="24"/>
  <c r="R178" i="24"/>
  <c r="R177" i="24"/>
  <c r="R175" i="24"/>
  <c r="R173" i="24"/>
  <c r="R170" i="24"/>
  <c r="R169" i="24"/>
  <c r="R167" i="24"/>
  <c r="R165" i="24"/>
  <c r="R162" i="24"/>
  <c r="R161" i="24"/>
  <c r="R159" i="24"/>
  <c r="R157" i="24"/>
  <c r="R154" i="24"/>
  <c r="R153" i="24"/>
  <c r="R151" i="24"/>
  <c r="R149" i="24"/>
  <c r="R146" i="24"/>
  <c r="R145" i="24"/>
  <c r="R143" i="24"/>
  <c r="R141" i="24"/>
  <c r="R138" i="24"/>
  <c r="R137" i="24"/>
  <c r="R135" i="24"/>
  <c r="R133" i="24"/>
  <c r="R130" i="24"/>
  <c r="R129" i="24"/>
  <c r="R127" i="24"/>
  <c r="R125" i="24"/>
  <c r="R122" i="24"/>
  <c r="R121" i="24"/>
  <c r="R119" i="24"/>
  <c r="R117" i="24"/>
  <c r="R114" i="24"/>
  <c r="R113" i="24"/>
  <c r="R111" i="24"/>
  <c r="R109" i="24"/>
  <c r="R106" i="24"/>
  <c r="R105" i="24"/>
  <c r="R103" i="24"/>
  <c r="R101" i="24"/>
  <c r="R98" i="24"/>
  <c r="R97" i="24"/>
  <c r="R95" i="24"/>
  <c r="R93" i="24"/>
  <c r="R90" i="24"/>
  <c r="R89" i="24"/>
  <c r="R87" i="24"/>
  <c r="R85" i="24"/>
  <c r="R82" i="24"/>
  <c r="R81" i="24"/>
  <c r="R79" i="24"/>
  <c r="R77" i="24"/>
  <c r="R74" i="24"/>
  <c r="R73" i="24"/>
  <c r="R71" i="24"/>
  <c r="R69" i="24"/>
  <c r="R66" i="24"/>
  <c r="R65" i="24"/>
  <c r="R63" i="24"/>
  <c r="R61" i="24"/>
  <c r="R58" i="24"/>
  <c r="R57" i="24"/>
  <c r="R55" i="24"/>
  <c r="R53" i="24"/>
  <c r="R50" i="24"/>
  <c r="R49" i="24"/>
  <c r="R47" i="24"/>
  <c r="R45" i="24"/>
  <c r="R42" i="24"/>
  <c r="R41" i="24"/>
  <c r="R39" i="24"/>
  <c r="R37" i="24"/>
  <c r="R34" i="24"/>
  <c r="R33" i="24"/>
  <c r="R31" i="24"/>
  <c r="R29" i="24"/>
  <c r="R26" i="24"/>
  <c r="R25" i="24"/>
  <c r="R23" i="24"/>
  <c r="R21" i="24"/>
  <c r="R18" i="24"/>
  <c r="R17" i="24"/>
  <c r="R15" i="24"/>
  <c r="R13" i="24"/>
  <c r="F17" i="24"/>
  <c r="G17" i="24"/>
  <c r="H17" i="24"/>
  <c r="I17" i="24"/>
  <c r="J17" i="24"/>
  <c r="K17" i="24"/>
  <c r="L17" i="24"/>
  <c r="M17" i="24"/>
  <c r="N17" i="24"/>
  <c r="O17" i="24"/>
  <c r="P17" i="24"/>
  <c r="Q17" i="24"/>
  <c r="F25" i="24"/>
  <c r="G25" i="24"/>
  <c r="H25" i="24"/>
  <c r="I25" i="24"/>
  <c r="J25" i="24"/>
  <c r="K25" i="24"/>
  <c r="L25" i="24"/>
  <c r="M25" i="24"/>
  <c r="N25" i="24"/>
  <c r="O25" i="24"/>
  <c r="P25" i="24"/>
  <c r="Q25" i="24"/>
  <c r="F33" i="24"/>
  <c r="G33" i="24"/>
  <c r="H33" i="24"/>
  <c r="I33" i="24"/>
  <c r="J33" i="24"/>
  <c r="K33" i="24"/>
  <c r="L33" i="24"/>
  <c r="M33" i="24"/>
  <c r="N33" i="24"/>
  <c r="O33" i="24"/>
  <c r="P33" i="24"/>
  <c r="Q33" i="24"/>
  <c r="F41" i="24"/>
  <c r="G41" i="24"/>
  <c r="H41" i="24"/>
  <c r="I41" i="24"/>
  <c r="J41" i="24"/>
  <c r="K41" i="24"/>
  <c r="L41" i="24"/>
  <c r="M41" i="24"/>
  <c r="N41" i="24"/>
  <c r="O41" i="24"/>
  <c r="P41" i="24"/>
  <c r="Q41" i="24"/>
  <c r="F49" i="24"/>
  <c r="G49" i="24"/>
  <c r="H49" i="24"/>
  <c r="I49" i="24"/>
  <c r="J49" i="24"/>
  <c r="K49" i="24"/>
  <c r="L49" i="24"/>
  <c r="M49" i="24"/>
  <c r="N49" i="24"/>
  <c r="O49" i="24"/>
  <c r="P49" i="24"/>
  <c r="Q49" i="24"/>
  <c r="F57" i="24"/>
  <c r="G57" i="24"/>
  <c r="H57" i="24"/>
  <c r="I57" i="24"/>
  <c r="J57" i="24"/>
  <c r="K57" i="24"/>
  <c r="L57" i="24"/>
  <c r="M57" i="24"/>
  <c r="N57" i="24"/>
  <c r="O57" i="24"/>
  <c r="P57" i="24"/>
  <c r="Q57" i="24"/>
  <c r="F65" i="24"/>
  <c r="G65" i="24"/>
  <c r="H65" i="24"/>
  <c r="I65" i="24"/>
  <c r="J65" i="24"/>
  <c r="K65" i="24"/>
  <c r="L65" i="24"/>
  <c r="M65" i="24"/>
  <c r="N65" i="24"/>
  <c r="O65" i="24"/>
  <c r="P65" i="24"/>
  <c r="Q65" i="24"/>
  <c r="F73" i="24"/>
  <c r="G73" i="24"/>
  <c r="H73" i="24"/>
  <c r="I73" i="24"/>
  <c r="J73" i="24"/>
  <c r="K73" i="24"/>
  <c r="L73" i="24"/>
  <c r="M73" i="24"/>
  <c r="N73" i="24"/>
  <c r="O73" i="24"/>
  <c r="P73" i="24"/>
  <c r="Q73" i="24"/>
  <c r="F81" i="24"/>
  <c r="G81" i="24"/>
  <c r="H81" i="24"/>
  <c r="I81" i="24"/>
  <c r="J81" i="24"/>
  <c r="K81" i="24"/>
  <c r="L81" i="24"/>
  <c r="M81" i="24"/>
  <c r="N81" i="24"/>
  <c r="O81" i="24"/>
  <c r="P81" i="24"/>
  <c r="Q81" i="24"/>
  <c r="F89" i="24"/>
  <c r="G89" i="24"/>
  <c r="H89" i="24"/>
  <c r="I89" i="24"/>
  <c r="J89" i="24"/>
  <c r="K89" i="24"/>
  <c r="L89" i="24"/>
  <c r="M89" i="24"/>
  <c r="N89" i="24"/>
  <c r="O89" i="24"/>
  <c r="P89" i="24"/>
  <c r="Q89" i="24"/>
  <c r="F97" i="24"/>
  <c r="G97" i="24"/>
  <c r="H97" i="24"/>
  <c r="I97" i="24"/>
  <c r="J97" i="24"/>
  <c r="K97" i="24"/>
  <c r="L97" i="24"/>
  <c r="M97" i="24"/>
  <c r="N97" i="24"/>
  <c r="O97" i="24"/>
  <c r="P97" i="24"/>
  <c r="Q97" i="24"/>
  <c r="F105" i="24"/>
  <c r="G105" i="24"/>
  <c r="H105" i="24"/>
  <c r="I105" i="24"/>
  <c r="J105" i="24"/>
  <c r="K105" i="24"/>
  <c r="L105" i="24"/>
  <c r="M105" i="24"/>
  <c r="N105" i="24"/>
  <c r="O105" i="24"/>
  <c r="P105" i="24"/>
  <c r="Q105" i="24"/>
  <c r="F113" i="24"/>
  <c r="G113" i="24"/>
  <c r="H113" i="24"/>
  <c r="I113" i="24"/>
  <c r="J113" i="24"/>
  <c r="K113" i="24"/>
  <c r="L113" i="24"/>
  <c r="M113" i="24"/>
  <c r="N113" i="24"/>
  <c r="O113" i="24"/>
  <c r="P113" i="24"/>
  <c r="Q113" i="24"/>
  <c r="F121" i="24"/>
  <c r="G121" i="24"/>
  <c r="H121" i="24"/>
  <c r="I121" i="24"/>
  <c r="J121" i="24"/>
  <c r="K121" i="24"/>
  <c r="L121" i="24"/>
  <c r="M121" i="24"/>
  <c r="N121" i="24"/>
  <c r="O121" i="24"/>
  <c r="P121" i="24"/>
  <c r="Q121" i="24"/>
  <c r="F129" i="24"/>
  <c r="G129" i="24"/>
  <c r="H129" i="24"/>
  <c r="I129" i="24"/>
  <c r="J129" i="24"/>
  <c r="K129" i="24"/>
  <c r="L129" i="24"/>
  <c r="M129" i="24"/>
  <c r="N129" i="24"/>
  <c r="O129" i="24"/>
  <c r="P129" i="24"/>
  <c r="Q129" i="24"/>
  <c r="F137" i="24"/>
  <c r="G137" i="24"/>
  <c r="H137" i="24"/>
  <c r="I137" i="24"/>
  <c r="J137" i="24"/>
  <c r="K137" i="24"/>
  <c r="L137" i="24"/>
  <c r="M137" i="24"/>
  <c r="N137" i="24"/>
  <c r="O137" i="24"/>
  <c r="P137" i="24"/>
  <c r="Q137" i="24"/>
  <c r="F145" i="24"/>
  <c r="G145" i="24"/>
  <c r="H145" i="24"/>
  <c r="I145" i="24"/>
  <c r="J145" i="24"/>
  <c r="K145" i="24"/>
  <c r="L145" i="24"/>
  <c r="M145" i="24"/>
  <c r="N145" i="24"/>
  <c r="O145" i="24"/>
  <c r="P145" i="24"/>
  <c r="Q145" i="24"/>
  <c r="F153" i="24"/>
  <c r="G153" i="24"/>
  <c r="H153" i="24"/>
  <c r="I153" i="24"/>
  <c r="J153" i="24"/>
  <c r="K153" i="24"/>
  <c r="L153" i="24"/>
  <c r="M153" i="24"/>
  <c r="N153" i="24"/>
  <c r="O153" i="24"/>
  <c r="P153" i="24"/>
  <c r="Q153" i="24"/>
  <c r="F161" i="24"/>
  <c r="G161" i="24"/>
  <c r="H161" i="24"/>
  <c r="I161" i="24"/>
  <c r="J161" i="24"/>
  <c r="K161" i="24"/>
  <c r="L161" i="24"/>
  <c r="M161" i="24"/>
  <c r="N161" i="24"/>
  <c r="O161" i="24"/>
  <c r="P161" i="24"/>
  <c r="Q161" i="24"/>
  <c r="F169" i="24"/>
  <c r="G169" i="24"/>
  <c r="H169" i="24"/>
  <c r="I169" i="24"/>
  <c r="J169" i="24"/>
  <c r="K169" i="24"/>
  <c r="L169" i="24"/>
  <c r="M169" i="24"/>
  <c r="N169" i="24"/>
  <c r="O169" i="24"/>
  <c r="P169" i="24"/>
  <c r="Q169" i="24"/>
  <c r="F177" i="24"/>
  <c r="G177" i="24"/>
  <c r="H177" i="24"/>
  <c r="I177" i="24"/>
  <c r="J177" i="24"/>
  <c r="K177" i="24"/>
  <c r="L177" i="24"/>
  <c r="M177" i="24"/>
  <c r="N177" i="24"/>
  <c r="O177" i="24"/>
  <c r="P177" i="24"/>
  <c r="Q177" i="24"/>
  <c r="F185" i="24"/>
  <c r="G185" i="24"/>
  <c r="H185" i="24"/>
  <c r="I185" i="24"/>
  <c r="J185" i="24"/>
  <c r="K185" i="24"/>
  <c r="L185" i="24"/>
  <c r="M185" i="24"/>
  <c r="N185" i="24"/>
  <c r="O185" i="24"/>
  <c r="P185" i="24"/>
  <c r="Q185" i="24"/>
  <c r="F193" i="24"/>
  <c r="G193" i="24"/>
  <c r="H193" i="24"/>
  <c r="I193" i="24"/>
  <c r="J193" i="24"/>
  <c r="K193" i="24"/>
  <c r="L193" i="24"/>
  <c r="M193" i="24"/>
  <c r="N193" i="24"/>
  <c r="O193" i="24"/>
  <c r="P193" i="24"/>
  <c r="Q193" i="24"/>
  <c r="F201" i="24"/>
  <c r="G201" i="24"/>
  <c r="H201" i="24"/>
  <c r="I201" i="24"/>
  <c r="J201" i="24"/>
  <c r="K201" i="24"/>
  <c r="L201" i="24"/>
  <c r="M201" i="24"/>
  <c r="N201" i="24"/>
  <c r="O201" i="24"/>
  <c r="P201" i="24"/>
  <c r="Q201" i="24"/>
  <c r="F209" i="24"/>
  <c r="G209" i="24"/>
  <c r="H209" i="24"/>
  <c r="I209" i="24"/>
  <c r="J209" i="24"/>
  <c r="K209" i="24"/>
  <c r="L209" i="24"/>
  <c r="M209" i="24"/>
  <c r="N209" i="24"/>
  <c r="O209" i="24"/>
  <c r="P209" i="24"/>
  <c r="Q209" i="24"/>
  <c r="F225" i="24"/>
  <c r="G225" i="24"/>
  <c r="H225" i="24"/>
  <c r="I225" i="24"/>
  <c r="J225" i="24"/>
  <c r="K225" i="24"/>
  <c r="L225" i="24"/>
  <c r="M225" i="24"/>
  <c r="N225" i="24"/>
  <c r="O225" i="24"/>
  <c r="P225" i="24"/>
  <c r="Q225" i="24"/>
  <c r="F233" i="24"/>
  <c r="G233" i="24"/>
  <c r="H233" i="24"/>
  <c r="I233" i="24"/>
  <c r="J233" i="24"/>
  <c r="K233" i="24"/>
  <c r="L233" i="24"/>
  <c r="M233" i="24"/>
  <c r="N233" i="24"/>
  <c r="O233" i="24"/>
  <c r="P233" i="24"/>
  <c r="Q233" i="24"/>
  <c r="J155" i="22"/>
  <c r="F241" i="24"/>
  <c r="G241" i="24"/>
  <c r="H241" i="24"/>
  <c r="I241" i="24"/>
  <c r="J241" i="24"/>
  <c r="K241" i="24"/>
  <c r="L241" i="24"/>
  <c r="M241" i="24"/>
  <c r="N241" i="24"/>
  <c r="O241" i="24"/>
  <c r="P241" i="24"/>
  <c r="Q241" i="24"/>
  <c r="F249" i="24"/>
  <c r="G249" i="24"/>
  <c r="H249" i="24"/>
  <c r="I249" i="24"/>
  <c r="J249" i="24"/>
  <c r="K249" i="24"/>
  <c r="L249" i="24"/>
  <c r="M249" i="24"/>
  <c r="N249" i="24"/>
  <c r="O249" i="24"/>
  <c r="P249" i="24"/>
  <c r="Q249" i="24"/>
  <c r="I29" i="22"/>
  <c r="M29" i="22" s="1"/>
  <c r="L257" i="24"/>
  <c r="K257" i="24"/>
  <c r="G257" i="24"/>
  <c r="F51" i="24"/>
  <c r="F58" i="24" s="1"/>
  <c r="I107" i="22"/>
  <c r="M107" i="22" s="1"/>
  <c r="I106" i="22"/>
  <c r="O39" i="22"/>
  <c r="O99" i="22"/>
  <c r="O119" i="22"/>
  <c r="O124" i="22"/>
  <c r="O144" i="22"/>
  <c r="O149" i="22"/>
  <c r="O154" i="22"/>
  <c r="I102" i="22"/>
  <c r="Q257" i="24"/>
  <c r="O257" i="24"/>
  <c r="N257" i="24"/>
  <c r="F179" i="24"/>
  <c r="F181" i="24" s="1"/>
  <c r="F131" i="24"/>
  <c r="F133" i="24" s="1"/>
  <c r="O67" i="24"/>
  <c r="L11" i="33"/>
  <c r="L191" i="27"/>
  <c r="G262" i="24" s="1"/>
  <c r="K134" i="22"/>
  <c r="I114" i="22"/>
  <c r="L19" i="33"/>
  <c r="L23" i="33" s="1"/>
  <c r="J27" i="33"/>
  <c r="L35" i="33"/>
  <c r="L43" i="33"/>
  <c r="L47" i="33" s="1"/>
  <c r="J51" i="33"/>
  <c r="L59" i="33"/>
  <c r="L61" i="33" s="1"/>
  <c r="I159" i="22"/>
  <c r="I74" i="22"/>
  <c r="I33" i="22"/>
  <c r="J134" i="22"/>
  <c r="L134" i="22"/>
  <c r="I35" i="22"/>
  <c r="J211" i="24"/>
  <c r="J218" i="24" s="1"/>
  <c r="L211" i="24"/>
  <c r="O211" i="24"/>
  <c r="O52" i="22"/>
  <c r="O147" i="22"/>
  <c r="P257" i="24"/>
  <c r="R257" i="24"/>
  <c r="N122" i="22"/>
  <c r="M67" i="24"/>
  <c r="I66" i="22"/>
  <c r="M66" i="22" s="1"/>
  <c r="C43" i="24"/>
  <c r="I77" i="22"/>
  <c r="C155" i="24"/>
  <c r="F115" i="24"/>
  <c r="F119" i="24" s="1"/>
  <c r="I46" i="22"/>
  <c r="M46" i="22" s="1"/>
  <c r="I26" i="22"/>
  <c r="M26" i="22" s="1"/>
  <c r="E225" i="24"/>
  <c r="E65" i="24"/>
  <c r="E193" i="24"/>
  <c r="E161" i="24"/>
  <c r="N31" i="22"/>
  <c r="N142" i="22"/>
  <c r="O142" i="22"/>
  <c r="E105" i="24"/>
  <c r="E73" i="24"/>
  <c r="N146" i="22"/>
  <c r="N101" i="22"/>
  <c r="E256" i="24"/>
  <c r="F263" i="24" s="1"/>
  <c r="P235" i="24"/>
  <c r="P237" i="24" s="1"/>
  <c r="P19" i="24"/>
  <c r="O147" i="24"/>
  <c r="L235" i="24"/>
  <c r="L237" i="24" s="1"/>
  <c r="L51" i="24"/>
  <c r="L55" i="24" s="1"/>
  <c r="K195" i="24"/>
  <c r="F219" i="24"/>
  <c r="F221" i="24" s="1"/>
  <c r="F83" i="24"/>
  <c r="F85" i="24" s="1"/>
  <c r="I151" i="22"/>
  <c r="M151" i="22" s="1"/>
  <c r="I45" i="22"/>
  <c r="Q35" i="24"/>
  <c r="Q37" i="24" s="1"/>
  <c r="P179" i="24"/>
  <c r="P186" i="24" s="1"/>
  <c r="O219" i="24"/>
  <c r="O223" i="24" s="1"/>
  <c r="N195" i="24"/>
  <c r="N199" i="24" s="1"/>
  <c r="M179" i="24"/>
  <c r="M35" i="24"/>
  <c r="M37" i="24" s="1"/>
  <c r="J163" i="24"/>
  <c r="J167" i="24" s="1"/>
  <c r="I83" i="24"/>
  <c r="I87" i="24" s="1"/>
  <c r="G219" i="24"/>
  <c r="M99" i="24"/>
  <c r="M106" i="24" s="1"/>
  <c r="F19" i="24"/>
  <c r="F26" i="24" s="1"/>
  <c r="E254" i="24"/>
  <c r="F262" i="24" s="1"/>
  <c r="I154" i="22"/>
  <c r="M154" i="22" s="1"/>
  <c r="I19" i="22"/>
  <c r="I128" i="22"/>
  <c r="I98" i="22"/>
  <c r="I68" i="22"/>
  <c r="I142" i="22"/>
  <c r="M142" i="22" s="1"/>
  <c r="I97" i="22"/>
  <c r="I57" i="22"/>
  <c r="I17" i="22"/>
  <c r="I126" i="22"/>
  <c r="M126" i="22" s="1"/>
  <c r="I86" i="22"/>
  <c r="I145" i="22"/>
  <c r="I125" i="22"/>
  <c r="I20" i="22"/>
  <c r="P147" i="24"/>
  <c r="P35" i="24"/>
  <c r="P39" i="24" s="1"/>
  <c r="O195" i="24"/>
  <c r="O199" i="24" s="1"/>
  <c r="N179" i="24"/>
  <c r="N181" i="24" s="1"/>
  <c r="N19" i="24"/>
  <c r="N26" i="24" s="1"/>
  <c r="M163" i="24"/>
  <c r="M167" i="24" s="1"/>
  <c r="K235" i="24"/>
  <c r="K242" i="24" s="1"/>
  <c r="K67" i="24"/>
  <c r="K69" i="24" s="1"/>
  <c r="J35" i="24"/>
  <c r="J39" i="24" s="1"/>
  <c r="F67" i="24"/>
  <c r="F71" i="24" s="1"/>
  <c r="I144" i="22"/>
  <c r="M144" i="22" s="1"/>
  <c r="I58" i="22"/>
  <c r="E209" i="24"/>
  <c r="N131" i="22"/>
  <c r="N81" i="22"/>
  <c r="E81" i="24"/>
  <c r="E145" i="24"/>
  <c r="N66" i="22"/>
  <c r="N61" i="22"/>
  <c r="N26" i="22"/>
  <c r="O81" i="22"/>
  <c r="O26" i="22"/>
  <c r="N76" i="22"/>
  <c r="E57" i="24"/>
  <c r="O141" i="22"/>
  <c r="N141" i="22"/>
  <c r="E153" i="24"/>
  <c r="I131" i="22"/>
  <c r="M131" i="22" s="1"/>
  <c r="I132" i="22"/>
  <c r="I134" i="22"/>
  <c r="I133" i="22"/>
  <c r="I91" i="22"/>
  <c r="I92" i="22"/>
  <c r="I93" i="22"/>
  <c r="I94" i="22"/>
  <c r="M94" i="22" s="1"/>
  <c r="I51" i="22"/>
  <c r="M51" i="22" s="1"/>
  <c r="I52" i="22"/>
  <c r="M52" i="22" s="1"/>
  <c r="I55" i="22"/>
  <c r="I54" i="22"/>
  <c r="M54" i="22" s="1"/>
  <c r="I53" i="22"/>
  <c r="I11" i="22"/>
  <c r="M11" i="22" s="1"/>
  <c r="I12" i="22"/>
  <c r="I15" i="22"/>
  <c r="I13" i="22"/>
  <c r="I14" i="22"/>
  <c r="M14" i="22" s="1"/>
  <c r="E169" i="24"/>
  <c r="E121" i="24"/>
  <c r="E25" i="24"/>
  <c r="E89" i="24"/>
  <c r="E17" i="24"/>
  <c r="O76" i="22"/>
  <c r="O56" i="22"/>
  <c r="Q131" i="24"/>
  <c r="O235" i="24"/>
  <c r="O131" i="24"/>
  <c r="H235" i="24"/>
  <c r="H237" i="24" s="1"/>
  <c r="E177" i="24"/>
  <c r="E113" i="24"/>
  <c r="E233" i="24"/>
  <c r="O126" i="22"/>
  <c r="N126" i="22"/>
  <c r="E97" i="24"/>
  <c r="O46" i="22"/>
  <c r="N46" i="22"/>
  <c r="E33" i="24"/>
  <c r="E129" i="24"/>
  <c r="E49" i="24"/>
  <c r="E201" i="24"/>
  <c r="E185" i="24"/>
  <c r="E41" i="24"/>
  <c r="E249" i="24"/>
  <c r="E137" i="24"/>
  <c r="N71" i="22"/>
  <c r="N51" i="22"/>
  <c r="N151" i="22"/>
  <c r="O99" i="24"/>
  <c r="O103" i="24" s="1"/>
  <c r="N131" i="24"/>
  <c r="L99" i="24"/>
  <c r="K99" i="24"/>
  <c r="K101" i="24" s="1"/>
  <c r="K163" i="24"/>
  <c r="K165" i="24" s="1"/>
  <c r="L163" i="24"/>
  <c r="G35" i="24"/>
  <c r="G37" i="24" s="1"/>
  <c r="F11" i="24"/>
  <c r="F13" i="24" s="1"/>
  <c r="F27" i="24"/>
  <c r="F29" i="24" s="1"/>
  <c r="F43" i="24"/>
  <c r="F59" i="24"/>
  <c r="F61" i="24" s="1"/>
  <c r="F75" i="24"/>
  <c r="F77" i="24" s="1"/>
  <c r="F91" i="24"/>
  <c r="F107" i="24"/>
  <c r="F114" i="24" s="1"/>
  <c r="F123" i="24"/>
  <c r="F139" i="24"/>
  <c r="F143" i="24" s="1"/>
  <c r="F155" i="24"/>
  <c r="F159" i="24" s="1"/>
  <c r="F171" i="24"/>
  <c r="F175" i="24" s="1"/>
  <c r="F187" i="24"/>
  <c r="F191" i="24" s="1"/>
  <c r="F203" i="24"/>
  <c r="F227" i="24"/>
  <c r="F231" i="24" s="1"/>
  <c r="F243" i="24"/>
  <c r="G147" i="24"/>
  <c r="H99" i="24"/>
  <c r="H106" i="24" s="1"/>
  <c r="I19" i="24"/>
  <c r="J235" i="24"/>
  <c r="J239" i="24" s="1"/>
  <c r="K51" i="24"/>
  <c r="K55" i="24" s="1"/>
  <c r="K115" i="24"/>
  <c r="K179" i="24"/>
  <c r="L67" i="24"/>
  <c r="L74" i="24" s="1"/>
  <c r="L131" i="24"/>
  <c r="L138" i="24" s="1"/>
  <c r="M19" i="24"/>
  <c r="M83" i="24"/>
  <c r="M147" i="24"/>
  <c r="M149" i="24" s="1"/>
  <c r="M219" i="24"/>
  <c r="N35" i="24"/>
  <c r="N39" i="24" s="1"/>
  <c r="N99" i="24"/>
  <c r="N103" i="24" s="1"/>
  <c r="N163" i="24"/>
  <c r="N235" i="24"/>
  <c r="N242" i="24" s="1"/>
  <c r="O51" i="24"/>
  <c r="O53" i="24" s="1"/>
  <c r="O115" i="24"/>
  <c r="O122" i="24" s="1"/>
  <c r="O179" i="24"/>
  <c r="P67" i="24"/>
  <c r="P131" i="24"/>
  <c r="P133" i="24" s="1"/>
  <c r="P195" i="24"/>
  <c r="P199" i="24" s="1"/>
  <c r="Q19" i="24"/>
  <c r="Q23" i="24" s="1"/>
  <c r="Q83" i="24"/>
  <c r="Q85" i="24" s="1"/>
  <c r="Q147" i="24"/>
  <c r="Q219" i="24"/>
  <c r="Q223" i="24" s="1"/>
  <c r="I146" i="22"/>
  <c r="M146" i="22" s="1"/>
  <c r="I148" i="22"/>
  <c r="I149" i="22"/>
  <c r="M149" i="22" s="1"/>
  <c r="I101" i="22"/>
  <c r="M101" i="22" s="1"/>
  <c r="I103" i="22"/>
  <c r="I104" i="22"/>
  <c r="I61" i="22"/>
  <c r="M61" i="22" s="1"/>
  <c r="I63" i="22"/>
  <c r="I64" i="22"/>
  <c r="I21" i="22"/>
  <c r="M21" i="22" s="1"/>
  <c r="I23" i="22"/>
  <c r="I24" i="22"/>
  <c r="M24" i="22" s="1"/>
  <c r="N27" i="22"/>
  <c r="I156" i="22"/>
  <c r="M156" i="22" s="1"/>
  <c r="I157" i="22"/>
  <c r="I111" i="22"/>
  <c r="M111" i="22" s="1"/>
  <c r="I112" i="22"/>
  <c r="I71" i="22"/>
  <c r="M71" i="22" s="1"/>
  <c r="I72" i="22"/>
  <c r="I31" i="22"/>
  <c r="M31" i="22" s="1"/>
  <c r="I32" i="22"/>
  <c r="M257" i="24"/>
  <c r="I257" i="24"/>
  <c r="R255" i="24"/>
  <c r="Q179" i="24"/>
  <c r="Q99" i="24"/>
  <c r="Q103" i="24" s="1"/>
  <c r="P163" i="24"/>
  <c r="P170" i="24" s="1"/>
  <c r="P83" i="24"/>
  <c r="P85" i="24" s="1"/>
  <c r="O163" i="24"/>
  <c r="O165" i="24" s="1"/>
  <c r="O83" i="24"/>
  <c r="N147" i="24"/>
  <c r="N67" i="24"/>
  <c r="M235" i="24"/>
  <c r="M239" i="24" s="1"/>
  <c r="M131" i="24"/>
  <c r="M51" i="24"/>
  <c r="M53" i="24" s="1"/>
  <c r="L219" i="24"/>
  <c r="L221" i="24" s="1"/>
  <c r="L115" i="24"/>
  <c r="L35" i="24"/>
  <c r="L37" i="24" s="1"/>
  <c r="K219" i="24"/>
  <c r="K131" i="24"/>
  <c r="K138" i="24" s="1"/>
  <c r="K35" i="24"/>
  <c r="J99" i="24"/>
  <c r="J106" i="24" s="1"/>
  <c r="I147" i="24"/>
  <c r="H163" i="24"/>
  <c r="H167" i="24" s="1"/>
  <c r="G83" i="24"/>
  <c r="G90" i="24" s="1"/>
  <c r="F235" i="24"/>
  <c r="F237" i="24" s="1"/>
  <c r="F163" i="24"/>
  <c r="F167" i="24" s="1"/>
  <c r="F99" i="24"/>
  <c r="F103" i="24" s="1"/>
  <c r="F35" i="24"/>
  <c r="F39" i="24" s="1"/>
  <c r="I121" i="22"/>
  <c r="M121" i="22" s="1"/>
  <c r="I123" i="22"/>
  <c r="I124" i="22"/>
  <c r="M124" i="22" s="1"/>
  <c r="I81" i="22"/>
  <c r="M81" i="22" s="1"/>
  <c r="I83" i="22"/>
  <c r="I84" i="22"/>
  <c r="I41" i="22"/>
  <c r="M41" i="22" s="1"/>
  <c r="I43" i="22"/>
  <c r="I44" i="22"/>
  <c r="R253" i="24"/>
  <c r="L184" i="34"/>
  <c r="O83" i="22"/>
  <c r="R245" i="33"/>
  <c r="R250" i="33"/>
  <c r="K184" i="34"/>
  <c r="Q243" i="24"/>
  <c r="Q250" i="24" s="1"/>
  <c r="Q227" i="24"/>
  <c r="Q234" i="24" s="1"/>
  <c r="Q203" i="24"/>
  <c r="Q210" i="24" s="1"/>
  <c r="Q187" i="24"/>
  <c r="Q191" i="24" s="1"/>
  <c r="Q171" i="24"/>
  <c r="Q173" i="24" s="1"/>
  <c r="Q155" i="24"/>
  <c r="Q159" i="24" s="1"/>
  <c r="Q139" i="24"/>
  <c r="Q123" i="24"/>
  <c r="Q107" i="24"/>
  <c r="Q109" i="24" s="1"/>
  <c r="Q91" i="24"/>
  <c r="Q98" i="24" s="1"/>
  <c r="Q75" i="24"/>
  <c r="Q79" i="24" s="1"/>
  <c r="Q59" i="24"/>
  <c r="Q61" i="24" s="1"/>
  <c r="Q43" i="24"/>
  <c r="Q47" i="24" s="1"/>
  <c r="Q27" i="24"/>
  <c r="Q34" i="24" s="1"/>
  <c r="Q11" i="24"/>
  <c r="P243" i="24"/>
  <c r="P227" i="24"/>
  <c r="P229" i="24" s="1"/>
  <c r="P203" i="24"/>
  <c r="P205" i="24" s="1"/>
  <c r="P187" i="24"/>
  <c r="P194" i="24" s="1"/>
  <c r="P171" i="24"/>
  <c r="P175" i="24" s="1"/>
  <c r="P155" i="24"/>
  <c r="P157" i="24" s="1"/>
  <c r="P139" i="24"/>
  <c r="P141" i="24" s="1"/>
  <c r="P123" i="24"/>
  <c r="P107" i="24"/>
  <c r="P91" i="24"/>
  <c r="P98" i="24" s="1"/>
  <c r="P75" i="24"/>
  <c r="P79" i="24" s="1"/>
  <c r="P59" i="24"/>
  <c r="P61" i="24" s="1"/>
  <c r="P43" i="24"/>
  <c r="P50" i="24" s="1"/>
  <c r="P27" i="24"/>
  <c r="P34" i="24" s="1"/>
  <c r="P11" i="24"/>
  <c r="P13" i="24" s="1"/>
  <c r="O243" i="24"/>
  <c r="O227" i="24"/>
  <c r="O203" i="24"/>
  <c r="O210" i="24" s="1"/>
  <c r="O187" i="24"/>
  <c r="O194" i="24" s="1"/>
  <c r="O171" i="24"/>
  <c r="O175" i="24" s="1"/>
  <c r="O155" i="24"/>
  <c r="O159" i="24" s="1"/>
  <c r="O139" i="24"/>
  <c r="O146" i="24" s="1"/>
  <c r="O123" i="24"/>
  <c r="O130" i="24" s="1"/>
  <c r="O107" i="24"/>
  <c r="O91" i="24"/>
  <c r="O95" i="24" s="1"/>
  <c r="O75" i="24"/>
  <c r="O77" i="24" s="1"/>
  <c r="O59" i="24"/>
  <c r="O43" i="24"/>
  <c r="O45" i="24" s="1"/>
  <c r="O27" i="24"/>
  <c r="O11" i="24"/>
  <c r="O15" i="24" s="1"/>
  <c r="N243" i="24"/>
  <c r="N247" i="24" s="1"/>
  <c r="N227" i="24"/>
  <c r="N203" i="24"/>
  <c r="N187" i="24"/>
  <c r="N189" i="24" s="1"/>
  <c r="N171" i="24"/>
  <c r="N175" i="24" s="1"/>
  <c r="N155" i="24"/>
  <c r="N162" i="24" s="1"/>
  <c r="N139" i="24"/>
  <c r="N141" i="24" s="1"/>
  <c r="N123" i="24"/>
  <c r="N125" i="24" s="1"/>
  <c r="N107" i="24"/>
  <c r="N91" i="24"/>
  <c r="N75" i="24"/>
  <c r="N77" i="24" s="1"/>
  <c r="N59" i="24"/>
  <c r="N66" i="24" s="1"/>
  <c r="N43" i="24"/>
  <c r="N45" i="24" s="1"/>
  <c r="N27" i="24"/>
  <c r="N29" i="24" s="1"/>
  <c r="N11" i="24"/>
  <c r="N18" i="24" s="1"/>
  <c r="M243" i="24"/>
  <c r="M250" i="24" s="1"/>
  <c r="M227" i="24"/>
  <c r="M234" i="24" s="1"/>
  <c r="M203" i="24"/>
  <c r="M210" i="24" s="1"/>
  <c r="M187" i="24"/>
  <c r="M171" i="24"/>
  <c r="M178" i="24" s="1"/>
  <c r="M155" i="24"/>
  <c r="M157" i="24" s="1"/>
  <c r="M139" i="24"/>
  <c r="M141" i="24" s="1"/>
  <c r="M123" i="24"/>
  <c r="M125" i="24" s="1"/>
  <c r="M107" i="24"/>
  <c r="M109" i="24" s="1"/>
  <c r="M91" i="24"/>
  <c r="M75" i="24"/>
  <c r="M59" i="24"/>
  <c r="M66" i="24" s="1"/>
  <c r="M43" i="24"/>
  <c r="M47" i="24" s="1"/>
  <c r="M27" i="24"/>
  <c r="M34" i="24" s="1"/>
  <c r="M11" i="24"/>
  <c r="M13" i="24" s="1"/>
  <c r="L243" i="24"/>
  <c r="L227" i="24"/>
  <c r="L231" i="24" s="1"/>
  <c r="L203" i="24"/>
  <c r="L205" i="24" s="1"/>
  <c r="L187" i="24"/>
  <c r="L171" i="24"/>
  <c r="L155" i="24"/>
  <c r="L162" i="24" s="1"/>
  <c r="L139" i="24"/>
  <c r="L143" i="24" s="1"/>
  <c r="L123" i="24"/>
  <c r="L127" i="24" s="1"/>
  <c r="L107" i="24"/>
  <c r="L109" i="24" s="1"/>
  <c r="L91" i="24"/>
  <c r="L95" i="24" s="1"/>
  <c r="L75" i="24"/>
  <c r="L59" i="24"/>
  <c r="L43" i="24"/>
  <c r="L47" i="24" s="1"/>
  <c r="L27" i="24"/>
  <c r="L31" i="24" s="1"/>
  <c r="L11" i="24"/>
  <c r="L18" i="24" s="1"/>
  <c r="K243" i="24"/>
  <c r="K250" i="24" s="1"/>
  <c r="K227" i="24"/>
  <c r="K203" i="24"/>
  <c r="K207" i="24" s="1"/>
  <c r="K187" i="24"/>
  <c r="K189" i="24" s="1"/>
  <c r="K171" i="24"/>
  <c r="K155" i="24"/>
  <c r="K139" i="24"/>
  <c r="K146" i="24" s="1"/>
  <c r="K123" i="24"/>
  <c r="K127" i="24" s="1"/>
  <c r="K107" i="24"/>
  <c r="K109" i="24" s="1"/>
  <c r="K91" i="24"/>
  <c r="K93" i="24" s="1"/>
  <c r="K75" i="24"/>
  <c r="K82" i="24" s="1"/>
  <c r="K59" i="24"/>
  <c r="K43" i="24"/>
  <c r="K27" i="24"/>
  <c r="K34" i="24" s="1"/>
  <c r="K11" i="24"/>
  <c r="K13" i="24" s="1"/>
  <c r="J243" i="24"/>
  <c r="J247" i="24" s="1"/>
  <c r="J195" i="24"/>
  <c r="J199" i="24" s="1"/>
  <c r="J131" i="24"/>
  <c r="J67" i="24"/>
  <c r="J71" i="24" s="1"/>
  <c r="I179" i="24"/>
  <c r="I186" i="24" s="1"/>
  <c r="I115" i="24"/>
  <c r="I51" i="24"/>
  <c r="H131" i="24"/>
  <c r="H133" i="24" s="1"/>
  <c r="H67" i="24"/>
  <c r="H71" i="24" s="1"/>
  <c r="G179" i="24"/>
  <c r="G186" i="24" s="1"/>
  <c r="G115" i="24"/>
  <c r="G117" i="24" s="1"/>
  <c r="G51" i="24"/>
  <c r="J25" i="28"/>
  <c r="J60" i="22"/>
  <c r="H11" i="33"/>
  <c r="H18" i="33" s="1"/>
  <c r="P11" i="33"/>
  <c r="P18" i="33" s="1"/>
  <c r="H19" i="33"/>
  <c r="H23" i="33" s="1"/>
  <c r="P19" i="33"/>
  <c r="P23" i="33" s="1"/>
  <c r="F27" i="33"/>
  <c r="N27" i="33"/>
  <c r="H35" i="33"/>
  <c r="H37" i="33" s="1"/>
  <c r="P35" i="33"/>
  <c r="K60" i="28"/>
  <c r="J115" i="22"/>
  <c r="K150" i="22"/>
  <c r="K70" i="22"/>
  <c r="K45" i="22"/>
  <c r="I235" i="33"/>
  <c r="I239" i="33" s="1"/>
  <c r="I227" i="33"/>
  <c r="I219" i="33"/>
  <c r="I226" i="33" s="1"/>
  <c r="I211" i="33"/>
  <c r="I215" i="33" s="1"/>
  <c r="J195" i="33"/>
  <c r="J197" i="33" s="1"/>
  <c r="N187" i="33"/>
  <c r="F187" i="33"/>
  <c r="F191" i="33" s="1"/>
  <c r="J179" i="33"/>
  <c r="N171" i="33"/>
  <c r="N175" i="33" s="1"/>
  <c r="F171" i="33"/>
  <c r="J163" i="33"/>
  <c r="J167" i="33" s="1"/>
  <c r="N155" i="33"/>
  <c r="F155" i="33"/>
  <c r="F159" i="33" s="1"/>
  <c r="J147" i="33"/>
  <c r="N139" i="33"/>
  <c r="F139" i="33"/>
  <c r="J131" i="33"/>
  <c r="P123" i="33"/>
  <c r="L123" i="33"/>
  <c r="H123" i="33"/>
  <c r="H125" i="33" s="1"/>
  <c r="N115" i="33"/>
  <c r="J115" i="33"/>
  <c r="F115" i="33"/>
  <c r="P107" i="33"/>
  <c r="P114" i="33" s="1"/>
  <c r="L107" i="33"/>
  <c r="L109" i="33" s="1"/>
  <c r="H107" i="33"/>
  <c r="N99" i="33"/>
  <c r="J99" i="33"/>
  <c r="J103" i="33" s="1"/>
  <c r="F99" i="33"/>
  <c r="P91" i="33"/>
  <c r="P98" i="33" s="1"/>
  <c r="L91" i="33"/>
  <c r="L95" i="33" s="1"/>
  <c r="H91" i="33"/>
  <c r="H98" i="33" s="1"/>
  <c r="N83" i="33"/>
  <c r="N90" i="33" s="1"/>
  <c r="J83" i="33"/>
  <c r="F83" i="33"/>
  <c r="F85" i="33" s="1"/>
  <c r="Q235" i="33"/>
  <c r="Q239" i="33" s="1"/>
  <c r="Q227" i="33"/>
  <c r="Q219" i="33"/>
  <c r="Q211" i="33"/>
  <c r="N195" i="33"/>
  <c r="F195" i="33"/>
  <c r="F199" i="33" s="1"/>
  <c r="J187" i="33"/>
  <c r="N179" i="33"/>
  <c r="N183" i="33" s="1"/>
  <c r="F179" i="33"/>
  <c r="J171" i="33"/>
  <c r="J178" i="33" s="1"/>
  <c r="N163" i="33"/>
  <c r="F163" i="33"/>
  <c r="F170" i="33" s="1"/>
  <c r="J155" i="33"/>
  <c r="N147" i="33"/>
  <c r="F147" i="33"/>
  <c r="F151" i="33" s="1"/>
  <c r="J139" i="33"/>
  <c r="N131" i="33"/>
  <c r="F131" i="33"/>
  <c r="F135" i="33" s="1"/>
  <c r="N123" i="33"/>
  <c r="J123" i="33"/>
  <c r="F123" i="33"/>
  <c r="P115" i="33"/>
  <c r="P122" i="33" s="1"/>
  <c r="L115" i="33"/>
  <c r="L119" i="33" s="1"/>
  <c r="H115" i="33"/>
  <c r="N107" i="33"/>
  <c r="J107" i="33"/>
  <c r="J114" i="33" s="1"/>
  <c r="F107" i="33"/>
  <c r="P99" i="33"/>
  <c r="P106" i="33" s="1"/>
  <c r="L99" i="33"/>
  <c r="L106" i="33" s="1"/>
  <c r="H99" i="33"/>
  <c r="H106" i="33" s="1"/>
  <c r="N91" i="33"/>
  <c r="N93" i="33" s="1"/>
  <c r="J91" i="33"/>
  <c r="J93" i="33" s="1"/>
  <c r="F91" i="33"/>
  <c r="F93" i="33" s="1"/>
  <c r="P83" i="33"/>
  <c r="P90" i="33" s="1"/>
  <c r="L83" i="33"/>
  <c r="L85" i="33" s="1"/>
  <c r="H83" i="33"/>
  <c r="N75" i="33"/>
  <c r="J75" i="33"/>
  <c r="J79" i="33" s="1"/>
  <c r="F75" i="33"/>
  <c r="P67" i="33"/>
  <c r="P74" i="33" s="1"/>
  <c r="L67" i="33"/>
  <c r="H67" i="33"/>
  <c r="H74" i="33" s="1"/>
  <c r="N59" i="33"/>
  <c r="N63" i="33" s="1"/>
  <c r="J59" i="33"/>
  <c r="F59" i="33"/>
  <c r="P51" i="33"/>
  <c r="L51" i="33"/>
  <c r="L55" i="33" s="1"/>
  <c r="H51" i="33"/>
  <c r="H53" i="33" s="1"/>
  <c r="N43" i="33"/>
  <c r="N45" i="33" s="1"/>
  <c r="J43" i="33"/>
  <c r="F43" i="33"/>
  <c r="F11" i="33"/>
  <c r="J11" i="33"/>
  <c r="J15" i="33" s="1"/>
  <c r="N11" i="33"/>
  <c r="N13" i="33" s="1"/>
  <c r="F19" i="33"/>
  <c r="F26" i="33" s="1"/>
  <c r="J19" i="33"/>
  <c r="N19" i="33"/>
  <c r="H27" i="33"/>
  <c r="H34" i="33" s="1"/>
  <c r="L27" i="33"/>
  <c r="L34" i="33" s="1"/>
  <c r="P27" i="33"/>
  <c r="P31" i="33" s="1"/>
  <c r="F35" i="33"/>
  <c r="F42" i="33" s="1"/>
  <c r="J35" i="33"/>
  <c r="N35" i="33"/>
  <c r="N39" i="33" s="1"/>
  <c r="H43" i="33"/>
  <c r="H50" i="33" s="1"/>
  <c r="P43" i="33"/>
  <c r="F51" i="33"/>
  <c r="F55" i="33" s="1"/>
  <c r="N51" i="33"/>
  <c r="H59" i="33"/>
  <c r="H61" i="33" s="1"/>
  <c r="P59" i="33"/>
  <c r="P61" i="33" s="1"/>
  <c r="F67" i="33"/>
  <c r="N67" i="33"/>
  <c r="H75" i="33"/>
  <c r="P75" i="33"/>
  <c r="L50" i="33"/>
  <c r="L75" i="33"/>
  <c r="L18" i="33"/>
  <c r="O101" i="24"/>
  <c r="E17" i="33"/>
  <c r="E25" i="33"/>
  <c r="E33" i="33"/>
  <c r="E41" i="33"/>
  <c r="E49" i="33"/>
  <c r="E57" i="33"/>
  <c r="E65" i="33"/>
  <c r="E73" i="33"/>
  <c r="E81" i="33"/>
  <c r="E89" i="33"/>
  <c r="E97" i="33"/>
  <c r="E105" i="33"/>
  <c r="E113" i="33"/>
  <c r="E121" i="33"/>
  <c r="P235" i="33"/>
  <c r="P237" i="33" s="1"/>
  <c r="N235" i="33"/>
  <c r="L235" i="33"/>
  <c r="L237" i="33" s="1"/>
  <c r="J235" i="33"/>
  <c r="J237" i="33" s="1"/>
  <c r="H235" i="33"/>
  <c r="H237" i="33" s="1"/>
  <c r="F235" i="33"/>
  <c r="P227" i="33"/>
  <c r="P229" i="33" s="1"/>
  <c r="N227" i="33"/>
  <c r="N234" i="33" s="1"/>
  <c r="L227" i="33"/>
  <c r="L229" i="33" s="1"/>
  <c r="J227" i="33"/>
  <c r="J229" i="33" s="1"/>
  <c r="H227" i="33"/>
  <c r="H229" i="33" s="1"/>
  <c r="F227" i="33"/>
  <c r="P219" i="33"/>
  <c r="P221" i="33" s="1"/>
  <c r="N219" i="33"/>
  <c r="N226" i="33" s="1"/>
  <c r="L219" i="33"/>
  <c r="J219" i="33"/>
  <c r="J221" i="33" s="1"/>
  <c r="H219" i="33"/>
  <c r="H221" i="33" s="1"/>
  <c r="F219" i="33"/>
  <c r="F221" i="33" s="1"/>
  <c r="P211" i="33"/>
  <c r="P213" i="33" s="1"/>
  <c r="N211" i="33"/>
  <c r="N215" i="33" s="1"/>
  <c r="L211" i="33"/>
  <c r="L213" i="33" s="1"/>
  <c r="J211" i="33"/>
  <c r="H211" i="33"/>
  <c r="H213" i="33" s="1"/>
  <c r="F211" i="33"/>
  <c r="F213" i="33" s="1"/>
  <c r="O235" i="33"/>
  <c r="K235" i="33"/>
  <c r="G235" i="33"/>
  <c r="G237" i="33" s="1"/>
  <c r="O227" i="33"/>
  <c r="O229" i="33" s="1"/>
  <c r="K227" i="33"/>
  <c r="K229" i="33" s="1"/>
  <c r="G227" i="33"/>
  <c r="G234" i="33" s="1"/>
  <c r="O219" i="33"/>
  <c r="O221" i="33" s="1"/>
  <c r="K219" i="33"/>
  <c r="G219" i="33"/>
  <c r="G221" i="33" s="1"/>
  <c r="O211" i="33"/>
  <c r="O215" i="33" s="1"/>
  <c r="K211" i="33"/>
  <c r="K213" i="33" s="1"/>
  <c r="G211" i="33"/>
  <c r="G213" i="33" s="1"/>
  <c r="G203" i="33"/>
  <c r="G205" i="33" s="1"/>
  <c r="Q195" i="33"/>
  <c r="Q202" i="33" s="1"/>
  <c r="O195" i="33"/>
  <c r="O197" i="33" s="1"/>
  <c r="M195" i="33"/>
  <c r="K195" i="33"/>
  <c r="K197" i="33" s="1"/>
  <c r="I195" i="33"/>
  <c r="I202" i="33" s="1"/>
  <c r="G195" i="33"/>
  <c r="G197" i="33" s="1"/>
  <c r="Q187" i="33"/>
  <c r="Q191" i="33" s="1"/>
  <c r="O187" i="33"/>
  <c r="O189" i="33" s="1"/>
  <c r="M187" i="33"/>
  <c r="K187" i="33"/>
  <c r="K189" i="33" s="1"/>
  <c r="I187" i="33"/>
  <c r="I194" i="33" s="1"/>
  <c r="G187" i="33"/>
  <c r="G189" i="33" s="1"/>
  <c r="Q179" i="33"/>
  <c r="Q181" i="33" s="1"/>
  <c r="O179" i="33"/>
  <c r="O181" i="33" s="1"/>
  <c r="M179" i="33"/>
  <c r="K179" i="33"/>
  <c r="K181" i="33" s="1"/>
  <c r="I179" i="33"/>
  <c r="I181" i="33" s="1"/>
  <c r="G179" i="33"/>
  <c r="Q171" i="33"/>
  <c r="O171" i="33"/>
  <c r="O173" i="33" s="1"/>
  <c r="M171" i="33"/>
  <c r="M173" i="33" s="1"/>
  <c r="K171" i="33"/>
  <c r="K173" i="33" s="1"/>
  <c r="I171" i="33"/>
  <c r="I175" i="33" s="1"/>
  <c r="G171" i="33"/>
  <c r="G178" i="33" s="1"/>
  <c r="Q163" i="33"/>
  <c r="O163" i="33"/>
  <c r="O165" i="33" s="1"/>
  <c r="M163" i="33"/>
  <c r="M170" i="33" s="1"/>
  <c r="K163" i="33"/>
  <c r="K165" i="33" s="1"/>
  <c r="I163" i="33"/>
  <c r="I165" i="33" s="1"/>
  <c r="G163" i="33"/>
  <c r="G165" i="33" s="1"/>
  <c r="Q155" i="33"/>
  <c r="O155" i="33"/>
  <c r="O157" i="33" s="1"/>
  <c r="M155" i="33"/>
  <c r="M157" i="33" s="1"/>
  <c r="K155" i="33"/>
  <c r="I155" i="33"/>
  <c r="G155" i="33"/>
  <c r="G157" i="33" s="1"/>
  <c r="Q147" i="33"/>
  <c r="Q149" i="33" s="1"/>
  <c r="O147" i="33"/>
  <c r="O149" i="33" s="1"/>
  <c r="M147" i="33"/>
  <c r="K147" i="33"/>
  <c r="K149" i="33" s="1"/>
  <c r="I147" i="33"/>
  <c r="I149" i="33" s="1"/>
  <c r="G147" i="33"/>
  <c r="G149" i="33" s="1"/>
  <c r="Q139" i="33"/>
  <c r="Q143" i="33" s="1"/>
  <c r="O139" i="33"/>
  <c r="O141" i="33" s="1"/>
  <c r="M139" i="33"/>
  <c r="M146" i="33" s="1"/>
  <c r="K139" i="33"/>
  <c r="K141" i="33" s="1"/>
  <c r="I139" i="33"/>
  <c r="I146" i="33" s="1"/>
  <c r="G139" i="33"/>
  <c r="G141" i="33" s="1"/>
  <c r="Q131" i="33"/>
  <c r="Q133" i="33" s="1"/>
  <c r="O131" i="33"/>
  <c r="M131" i="33"/>
  <c r="M138" i="33" s="1"/>
  <c r="K131" i="33"/>
  <c r="K133" i="33" s="1"/>
  <c r="I131" i="33"/>
  <c r="I133" i="33" s="1"/>
  <c r="G131" i="33"/>
  <c r="G133" i="33" s="1"/>
  <c r="G11" i="33"/>
  <c r="G15" i="33" s="1"/>
  <c r="I11" i="33"/>
  <c r="I18" i="33" s="1"/>
  <c r="K11" i="33"/>
  <c r="M11" i="33"/>
  <c r="M13" i="33" s="1"/>
  <c r="O11" i="33"/>
  <c r="Q11" i="33"/>
  <c r="Q13" i="33" s="1"/>
  <c r="G19" i="33"/>
  <c r="G26" i="33" s="1"/>
  <c r="I19" i="33"/>
  <c r="I21" i="33" s="1"/>
  <c r="K19" i="33"/>
  <c r="K21" i="33" s="1"/>
  <c r="M19" i="33"/>
  <c r="M21" i="33" s="1"/>
  <c r="O19" i="33"/>
  <c r="O23" i="33" s="1"/>
  <c r="Q19" i="33"/>
  <c r="G27" i="33"/>
  <c r="G29" i="33" s="1"/>
  <c r="I27" i="33"/>
  <c r="I29" i="33" s="1"/>
  <c r="K27" i="33"/>
  <c r="M27" i="33"/>
  <c r="M29" i="33" s="1"/>
  <c r="O27" i="33"/>
  <c r="O29" i="33" s="1"/>
  <c r="Q27" i="33"/>
  <c r="Q29" i="33" s="1"/>
  <c r="G35" i="33"/>
  <c r="I35" i="33"/>
  <c r="I37" i="33" s="1"/>
  <c r="K35" i="33"/>
  <c r="K37" i="33" s="1"/>
  <c r="M35" i="33"/>
  <c r="M37" i="33" s="1"/>
  <c r="O35" i="33"/>
  <c r="O42" i="33" s="1"/>
  <c r="Q35" i="33"/>
  <c r="Q37" i="33" s="1"/>
  <c r="G43" i="33"/>
  <c r="G45" i="33" s="1"/>
  <c r="I43" i="33"/>
  <c r="I45" i="33" s="1"/>
  <c r="K43" i="33"/>
  <c r="K47" i="33" s="1"/>
  <c r="M43" i="33"/>
  <c r="O43" i="33"/>
  <c r="O45" i="33" s="1"/>
  <c r="Q43" i="33"/>
  <c r="Q45" i="33" s="1"/>
  <c r="G51" i="33"/>
  <c r="G55" i="33" s="1"/>
  <c r="I51" i="33"/>
  <c r="I53" i="33" s="1"/>
  <c r="K51" i="33"/>
  <c r="K53" i="33" s="1"/>
  <c r="M51" i="33"/>
  <c r="O51" i="33"/>
  <c r="O55" i="33" s="1"/>
  <c r="Q51" i="33"/>
  <c r="Q55" i="33" s="1"/>
  <c r="G59" i="33"/>
  <c r="G61" i="33" s="1"/>
  <c r="I59" i="33"/>
  <c r="I61" i="33" s="1"/>
  <c r="K59" i="33"/>
  <c r="K66" i="33" s="1"/>
  <c r="M59" i="33"/>
  <c r="M66" i="33" s="1"/>
  <c r="O59" i="33"/>
  <c r="O61" i="33" s="1"/>
  <c r="Q59" i="33"/>
  <c r="Q61" i="33" s="1"/>
  <c r="G67" i="33"/>
  <c r="G71" i="33" s="1"/>
  <c r="I67" i="33"/>
  <c r="K67" i="33"/>
  <c r="K69" i="33" s="1"/>
  <c r="M67" i="33"/>
  <c r="M69" i="33" s="1"/>
  <c r="O67" i="33"/>
  <c r="O74" i="33" s="1"/>
  <c r="Q67" i="33"/>
  <c r="Q74" i="33" s="1"/>
  <c r="G75" i="33"/>
  <c r="G77" i="33" s="1"/>
  <c r="I75" i="33"/>
  <c r="I77" i="33" s="1"/>
  <c r="K75" i="33"/>
  <c r="K79" i="33" s="1"/>
  <c r="M75" i="33"/>
  <c r="M79" i="33" s="1"/>
  <c r="O75" i="33"/>
  <c r="O77" i="33" s="1"/>
  <c r="Q75" i="33"/>
  <c r="G83" i="33"/>
  <c r="I83" i="33"/>
  <c r="I90" i="33" s="1"/>
  <c r="K83" i="33"/>
  <c r="K85" i="33" s="1"/>
  <c r="M83" i="33"/>
  <c r="M85" i="33" s="1"/>
  <c r="O83" i="33"/>
  <c r="Q83" i="33"/>
  <c r="Q87" i="33" s="1"/>
  <c r="G91" i="33"/>
  <c r="G93" i="33" s="1"/>
  <c r="I91" i="33"/>
  <c r="I93" i="33" s="1"/>
  <c r="K91" i="33"/>
  <c r="K98" i="33" s="1"/>
  <c r="M91" i="33"/>
  <c r="O91" i="33"/>
  <c r="O93" i="33" s="1"/>
  <c r="Q91" i="33"/>
  <c r="Q93" i="33" s="1"/>
  <c r="G99" i="33"/>
  <c r="I99" i="33"/>
  <c r="I103" i="33" s="1"/>
  <c r="K99" i="33"/>
  <c r="K101" i="33" s="1"/>
  <c r="M99" i="33"/>
  <c r="M101" i="33" s="1"/>
  <c r="O99" i="33"/>
  <c r="O106" i="33" s="1"/>
  <c r="Q99" i="33"/>
  <c r="Q106" i="33" s="1"/>
  <c r="G107" i="33"/>
  <c r="G109" i="33" s="1"/>
  <c r="I107" i="33"/>
  <c r="I109" i="33" s="1"/>
  <c r="K107" i="33"/>
  <c r="K111" i="33" s="1"/>
  <c r="M107" i="33"/>
  <c r="O107" i="33"/>
  <c r="O109" i="33" s="1"/>
  <c r="Q107" i="33"/>
  <c r="Q109" i="33" s="1"/>
  <c r="G115" i="33"/>
  <c r="G119" i="33" s="1"/>
  <c r="I115" i="33"/>
  <c r="I122" i="33" s="1"/>
  <c r="K115" i="33"/>
  <c r="K117" i="33" s="1"/>
  <c r="M115" i="33"/>
  <c r="M117" i="33" s="1"/>
  <c r="O115" i="33"/>
  <c r="O119" i="33" s="1"/>
  <c r="Q115" i="33"/>
  <c r="Q119" i="33" s="1"/>
  <c r="G123" i="33"/>
  <c r="G125" i="33" s="1"/>
  <c r="I123" i="33"/>
  <c r="K123" i="33"/>
  <c r="K130" i="33" s="1"/>
  <c r="M123" i="33"/>
  <c r="M130" i="33" s="1"/>
  <c r="O123" i="33"/>
  <c r="O125" i="33" s="1"/>
  <c r="Q123" i="33"/>
  <c r="Q125" i="33" s="1"/>
  <c r="E129" i="33"/>
  <c r="H131" i="33"/>
  <c r="H133" i="33" s="1"/>
  <c r="L131" i="33"/>
  <c r="P131" i="33"/>
  <c r="P138" i="33" s="1"/>
  <c r="E137" i="33"/>
  <c r="H139" i="33"/>
  <c r="H146" i="33" s="1"/>
  <c r="L139" i="33"/>
  <c r="P139" i="33"/>
  <c r="E145" i="33"/>
  <c r="H147" i="33"/>
  <c r="H149" i="33" s="1"/>
  <c r="L147" i="33"/>
  <c r="L149" i="33" s="1"/>
  <c r="P147" i="33"/>
  <c r="P154" i="33" s="1"/>
  <c r="E153" i="33"/>
  <c r="H155" i="33"/>
  <c r="H157" i="33" s="1"/>
  <c r="L155" i="33"/>
  <c r="L157" i="33" s="1"/>
  <c r="P155" i="33"/>
  <c r="P162" i="33" s="1"/>
  <c r="E161" i="33"/>
  <c r="H163" i="33"/>
  <c r="H167" i="33" s="1"/>
  <c r="L163" i="33"/>
  <c r="P163" i="33"/>
  <c r="P170" i="33" s="1"/>
  <c r="E169" i="33"/>
  <c r="H171" i="33"/>
  <c r="H178" i="33" s="1"/>
  <c r="L171" i="33"/>
  <c r="L178" i="33" s="1"/>
  <c r="P171" i="33"/>
  <c r="P175" i="33" s="1"/>
  <c r="E177" i="33"/>
  <c r="H179" i="33"/>
  <c r="L179" i="33"/>
  <c r="L186" i="33" s="1"/>
  <c r="P179" i="33"/>
  <c r="P186" i="33" s="1"/>
  <c r="E185" i="33"/>
  <c r="H187" i="33"/>
  <c r="H191" i="33" s="1"/>
  <c r="L187" i="33"/>
  <c r="L194" i="33" s="1"/>
  <c r="P187" i="33"/>
  <c r="P194" i="33" s="1"/>
  <c r="E193" i="33"/>
  <c r="C195" i="33"/>
  <c r="H195" i="33"/>
  <c r="H197" i="33" s="1"/>
  <c r="L195" i="33"/>
  <c r="P195" i="33"/>
  <c r="E201" i="33"/>
  <c r="E209" i="33"/>
  <c r="M211" i="33"/>
  <c r="M213" i="33" s="1"/>
  <c r="E217" i="33"/>
  <c r="M219" i="33"/>
  <c r="E225" i="33"/>
  <c r="M227" i="33"/>
  <c r="M234" i="33" s="1"/>
  <c r="E233" i="33"/>
  <c r="M235" i="33"/>
  <c r="M242" i="33" s="1"/>
  <c r="E241" i="33"/>
  <c r="R247" i="33"/>
  <c r="F249" i="33"/>
  <c r="H249" i="33"/>
  <c r="J249" i="33"/>
  <c r="L249" i="33"/>
  <c r="N249" i="33"/>
  <c r="P249" i="33"/>
  <c r="R249" i="33"/>
  <c r="G249" i="33"/>
  <c r="I249" i="33"/>
  <c r="K249" i="33"/>
  <c r="M249" i="33"/>
  <c r="O249" i="33"/>
  <c r="Q249" i="33"/>
  <c r="N21" i="22"/>
  <c r="F95" i="27"/>
  <c r="P71" i="24"/>
  <c r="N165" i="24"/>
  <c r="O221" i="24"/>
  <c r="O85" i="24"/>
  <c r="Q87" i="24"/>
  <c r="N21" i="24"/>
  <c r="N135" i="24"/>
  <c r="O151" i="24"/>
  <c r="O133" i="24"/>
  <c r="J219" i="24"/>
  <c r="J226" i="24" s="1"/>
  <c r="J179" i="24"/>
  <c r="J181" i="24" s="1"/>
  <c r="J147" i="24"/>
  <c r="J115" i="24"/>
  <c r="J119" i="24" s="1"/>
  <c r="J83" i="24"/>
  <c r="J87" i="24" s="1"/>
  <c r="J51" i="24"/>
  <c r="J58" i="24" s="1"/>
  <c r="J19" i="24"/>
  <c r="J23" i="24" s="1"/>
  <c r="I235" i="24"/>
  <c r="I237" i="24" s="1"/>
  <c r="I195" i="24"/>
  <c r="I199" i="24" s="1"/>
  <c r="I163" i="24"/>
  <c r="I170" i="24" s="1"/>
  <c r="I131" i="24"/>
  <c r="I135" i="24" s="1"/>
  <c r="I99" i="24"/>
  <c r="I103" i="24" s="1"/>
  <c r="I67" i="24"/>
  <c r="I35" i="24"/>
  <c r="I42" i="24" s="1"/>
  <c r="H219" i="24"/>
  <c r="H223" i="24" s="1"/>
  <c r="H179" i="24"/>
  <c r="H181" i="24" s="1"/>
  <c r="H147" i="24"/>
  <c r="H151" i="24" s="1"/>
  <c r="H115" i="24"/>
  <c r="H117" i="24" s="1"/>
  <c r="H83" i="24"/>
  <c r="H90" i="24" s="1"/>
  <c r="H51" i="24"/>
  <c r="H55" i="24" s="1"/>
  <c r="H19" i="24"/>
  <c r="G235" i="24"/>
  <c r="G237" i="24" s="1"/>
  <c r="G195" i="24"/>
  <c r="G199" i="24" s="1"/>
  <c r="G163" i="24"/>
  <c r="G170" i="24" s="1"/>
  <c r="G131" i="24"/>
  <c r="G133" i="24" s="1"/>
  <c r="G99" i="24"/>
  <c r="G106" i="24" s="1"/>
  <c r="G67" i="24"/>
  <c r="G71" i="24" s="1"/>
  <c r="K130" i="28"/>
  <c r="J115" i="28"/>
  <c r="K90" i="28"/>
  <c r="L90" i="28" s="1"/>
  <c r="J75" i="28"/>
  <c r="K50" i="28"/>
  <c r="J35" i="28"/>
  <c r="K25" i="28"/>
  <c r="J40" i="28"/>
  <c r="K45" i="28"/>
  <c r="L45" i="28" s="1"/>
  <c r="J60" i="28"/>
  <c r="M60" i="28" s="1"/>
  <c r="K65" i="28"/>
  <c r="J80" i="28"/>
  <c r="K85" i="28"/>
  <c r="J100" i="28"/>
  <c r="K105" i="28"/>
  <c r="J120" i="28"/>
  <c r="K125" i="28"/>
  <c r="J145" i="28"/>
  <c r="K150" i="28"/>
  <c r="L150" i="28" s="1"/>
  <c r="E252" i="24"/>
  <c r="F261" i="24" s="1"/>
  <c r="F257" i="24"/>
  <c r="G11" i="24"/>
  <c r="G15" i="24" s="1"/>
  <c r="G27" i="24"/>
  <c r="G31" i="24" s="1"/>
  <c r="G43" i="24"/>
  <c r="G45" i="24" s="1"/>
  <c r="G59" i="24"/>
  <c r="G61" i="24" s="1"/>
  <c r="G75" i="24"/>
  <c r="G77" i="24" s="1"/>
  <c r="G91" i="24"/>
  <c r="G107" i="24"/>
  <c r="G114" i="24" s="1"/>
  <c r="G123" i="24"/>
  <c r="G125" i="24" s="1"/>
  <c r="G139" i="24"/>
  <c r="G141" i="24" s="1"/>
  <c r="G155" i="24"/>
  <c r="G171" i="24"/>
  <c r="G178" i="24" s="1"/>
  <c r="G187" i="24"/>
  <c r="G194" i="24" s="1"/>
  <c r="G203" i="24"/>
  <c r="G205" i="24" s="1"/>
  <c r="G227" i="24"/>
  <c r="G243" i="24"/>
  <c r="G250" i="24" s="1"/>
  <c r="H11" i="24"/>
  <c r="H13" i="24" s="1"/>
  <c r="H27" i="24"/>
  <c r="H31" i="24" s="1"/>
  <c r="H43" i="24"/>
  <c r="H59" i="24"/>
  <c r="H61" i="24" s="1"/>
  <c r="H75" i="24"/>
  <c r="H79" i="24" s="1"/>
  <c r="H91" i="24"/>
  <c r="H95" i="24" s="1"/>
  <c r="H107" i="24"/>
  <c r="H123" i="24"/>
  <c r="H130" i="24" s="1"/>
  <c r="H139" i="24"/>
  <c r="H146" i="24" s="1"/>
  <c r="H155" i="24"/>
  <c r="H159" i="24" s="1"/>
  <c r="H171" i="24"/>
  <c r="H173" i="24" s="1"/>
  <c r="H187" i="24"/>
  <c r="H191" i="24" s="1"/>
  <c r="H203" i="24"/>
  <c r="H227" i="24"/>
  <c r="H229" i="24" s="1"/>
  <c r="H243" i="24"/>
  <c r="H245" i="24" s="1"/>
  <c r="I11" i="24"/>
  <c r="I13" i="24" s="1"/>
  <c r="I27" i="24"/>
  <c r="I31" i="24" s="1"/>
  <c r="I43" i="24"/>
  <c r="I47" i="24" s="1"/>
  <c r="I59" i="24"/>
  <c r="I75" i="24"/>
  <c r="I82" i="24" s="1"/>
  <c r="I91" i="24"/>
  <c r="I95" i="24" s="1"/>
  <c r="I107" i="24"/>
  <c r="I109" i="24" s="1"/>
  <c r="I123" i="24"/>
  <c r="I139" i="24"/>
  <c r="I143" i="24" s="1"/>
  <c r="I155" i="24"/>
  <c r="I157" i="24" s="1"/>
  <c r="I171" i="24"/>
  <c r="I175" i="24" s="1"/>
  <c r="I187" i="24"/>
  <c r="I191" i="24" s="1"/>
  <c r="I203" i="24"/>
  <c r="I205" i="24" s="1"/>
  <c r="I227" i="24"/>
  <c r="I243" i="24"/>
  <c r="I250" i="24" s="1"/>
  <c r="J11" i="24"/>
  <c r="J15" i="24" s="1"/>
  <c r="J27" i="24"/>
  <c r="J29" i="24" s="1"/>
  <c r="J43" i="24"/>
  <c r="J59" i="24"/>
  <c r="J63" i="24" s="1"/>
  <c r="J75" i="24"/>
  <c r="J82" i="24" s="1"/>
  <c r="J91" i="24"/>
  <c r="J93" i="24" s="1"/>
  <c r="J107" i="24"/>
  <c r="J114" i="24" s="1"/>
  <c r="J123" i="24"/>
  <c r="J127" i="24" s="1"/>
  <c r="J139" i="24"/>
  <c r="J155" i="24"/>
  <c r="J159" i="24" s="1"/>
  <c r="J171" i="24"/>
  <c r="J178" i="24" s="1"/>
  <c r="J187" i="24"/>
  <c r="J194" i="24" s="1"/>
  <c r="J203" i="24"/>
  <c r="J210" i="24" s="1"/>
  <c r="J227" i="24"/>
  <c r="J229" i="24" s="1"/>
  <c r="E257" i="24"/>
  <c r="J173" i="33"/>
  <c r="J45" i="33"/>
  <c r="J242" i="24"/>
  <c r="N11" i="22"/>
  <c r="N109" i="33"/>
  <c r="F213" i="24"/>
  <c r="M136" i="22"/>
  <c r="F218" i="24"/>
  <c r="F215" i="24"/>
  <c r="O215" i="24"/>
  <c r="N202" i="33"/>
  <c r="L215" i="24"/>
  <c r="N139" i="22"/>
  <c r="M139" i="22"/>
  <c r="O134" i="22"/>
  <c r="N134" i="22"/>
  <c r="N133" i="33"/>
  <c r="M69" i="24"/>
  <c r="J109" i="33"/>
  <c r="G85" i="24"/>
  <c r="N69" i="33"/>
  <c r="N53" i="33"/>
  <c r="F122" i="24"/>
  <c r="F117" i="24"/>
  <c r="F103" i="33"/>
  <c r="G87" i="24"/>
  <c r="N61" i="33"/>
  <c r="M181" i="24"/>
  <c r="L242" i="24"/>
  <c r="M165" i="24"/>
  <c r="K71" i="24"/>
  <c r="N23" i="24"/>
  <c r="G223" i="24"/>
  <c r="F90" i="24"/>
  <c r="K199" i="24"/>
  <c r="I90" i="24"/>
  <c r="F226" i="24"/>
  <c r="F37" i="24"/>
  <c r="L119" i="24"/>
  <c r="Q186" i="24"/>
  <c r="Q21" i="24"/>
  <c r="K58" i="24"/>
  <c r="G154" i="24"/>
  <c r="G42" i="24"/>
  <c r="K103" i="24"/>
  <c r="N156" i="22"/>
  <c r="J61" i="33"/>
  <c r="K135" i="24"/>
  <c r="L223" i="24"/>
  <c r="M85" i="24"/>
  <c r="F247" i="24"/>
  <c r="F109" i="24"/>
  <c r="L106" i="24"/>
  <c r="Q135" i="24"/>
  <c r="F165" i="24"/>
  <c r="K223" i="24"/>
  <c r="N151" i="24"/>
  <c r="Q154" i="24"/>
  <c r="M26" i="24"/>
  <c r="F162" i="24"/>
  <c r="F95" i="24"/>
  <c r="F34" i="24"/>
  <c r="L165" i="24"/>
  <c r="F239" i="24"/>
  <c r="J103" i="24"/>
  <c r="M133" i="24"/>
  <c r="M226" i="24"/>
  <c r="K117" i="24"/>
  <c r="F207" i="24"/>
  <c r="F146" i="24"/>
  <c r="F15" i="24"/>
  <c r="O106" i="24"/>
  <c r="N111" i="22"/>
  <c r="O106" i="22"/>
  <c r="M106" i="22"/>
  <c r="N106" i="22"/>
  <c r="O96" i="22"/>
  <c r="N96" i="22"/>
  <c r="N91" i="22"/>
  <c r="M91" i="22"/>
  <c r="G122" i="24"/>
  <c r="I122" i="24"/>
  <c r="J69" i="24"/>
  <c r="K18" i="24"/>
  <c r="K47" i="24"/>
  <c r="K77" i="24"/>
  <c r="K143" i="24"/>
  <c r="K178" i="24"/>
  <c r="K205" i="24"/>
  <c r="L29" i="24"/>
  <c r="L61" i="24"/>
  <c r="L93" i="24"/>
  <c r="L159" i="24"/>
  <c r="L194" i="24"/>
  <c r="L229" i="24"/>
  <c r="M45" i="24"/>
  <c r="M77" i="24"/>
  <c r="M111" i="24"/>
  <c r="M173" i="24"/>
  <c r="M245" i="24"/>
  <c r="N61" i="24"/>
  <c r="N98" i="24"/>
  <c r="N130" i="24"/>
  <c r="N194" i="24"/>
  <c r="N234" i="24"/>
  <c r="O13" i="24"/>
  <c r="O82" i="24"/>
  <c r="O109" i="24"/>
  <c r="O141" i="24"/>
  <c r="O205" i="24"/>
  <c r="O245" i="24"/>
  <c r="P31" i="24"/>
  <c r="P95" i="24"/>
  <c r="P127" i="24"/>
  <c r="P159" i="24"/>
  <c r="P231" i="24"/>
  <c r="Q18" i="24"/>
  <c r="Q45" i="24"/>
  <c r="Q114" i="24"/>
  <c r="Q141" i="24"/>
  <c r="Q178" i="24"/>
  <c r="Q247" i="24"/>
  <c r="G55" i="24"/>
  <c r="I53" i="24"/>
  <c r="J138" i="24"/>
  <c r="K63" i="24"/>
  <c r="K159" i="24"/>
  <c r="K231" i="24"/>
  <c r="L82" i="24"/>
  <c r="L178" i="24"/>
  <c r="L247" i="24"/>
  <c r="M93" i="24"/>
  <c r="M194" i="24"/>
  <c r="N13" i="24"/>
  <c r="N111" i="24"/>
  <c r="N210" i="24"/>
  <c r="O34" i="24"/>
  <c r="O125" i="24"/>
  <c r="O191" i="24"/>
  <c r="O229" i="24"/>
  <c r="P18" i="24"/>
  <c r="P77" i="24"/>
  <c r="P114" i="24"/>
  <c r="P146" i="24"/>
  <c r="P207" i="24"/>
  <c r="P250" i="24"/>
  <c r="Q29" i="24"/>
  <c r="Q95" i="24"/>
  <c r="Q127" i="24"/>
  <c r="Q162" i="24"/>
  <c r="Q229" i="24"/>
  <c r="H82" i="33"/>
  <c r="L74" i="33"/>
  <c r="L98" i="33"/>
  <c r="L82" i="33"/>
  <c r="P77" i="33"/>
  <c r="P47" i="33"/>
  <c r="P53" i="33"/>
  <c r="P71" i="33"/>
  <c r="H90" i="33"/>
  <c r="P85" i="33"/>
  <c r="P103" i="33"/>
  <c r="H122" i="33"/>
  <c r="P117" i="33"/>
  <c r="P95" i="33"/>
  <c r="H114" i="33"/>
  <c r="P109" i="33"/>
  <c r="P127" i="33"/>
  <c r="P197" i="33"/>
  <c r="P143" i="33"/>
  <c r="I127" i="33"/>
  <c r="M111" i="33"/>
  <c r="M98" i="33"/>
  <c r="Q77" i="33"/>
  <c r="I71" i="33"/>
  <c r="M55" i="33"/>
  <c r="M45" i="33"/>
  <c r="M42" i="33"/>
  <c r="Q31" i="33"/>
  <c r="Q21" i="33"/>
  <c r="Q18" i="33"/>
  <c r="I15" i="33"/>
  <c r="O133" i="33"/>
  <c r="O146" i="33"/>
  <c r="K151" i="33"/>
  <c r="K157" i="33"/>
  <c r="K170" i="33"/>
  <c r="G175" i="33"/>
  <c r="G181" i="33"/>
  <c r="G194" i="33"/>
  <c r="O191" i="33"/>
  <c r="K215" i="33"/>
  <c r="O226" i="33"/>
  <c r="O237" i="33"/>
  <c r="L215" i="33"/>
  <c r="L221" i="33"/>
  <c r="L234" i="33"/>
  <c r="H239" i="33"/>
  <c r="L183" i="33"/>
  <c r="L181" i="33"/>
  <c r="L165" i="33"/>
  <c r="L141" i="33"/>
  <c r="O87" i="33"/>
  <c r="K34" i="33"/>
  <c r="M135" i="33"/>
  <c r="I162" i="33"/>
  <c r="Q159" i="33"/>
  <c r="Q165" i="33"/>
  <c r="Q178" i="33"/>
  <c r="M183" i="33"/>
  <c r="M189" i="33"/>
  <c r="M199" i="33"/>
  <c r="K221" i="33"/>
  <c r="K239" i="33"/>
  <c r="J213" i="33"/>
  <c r="F229" i="33"/>
  <c r="F237" i="33"/>
  <c r="N239" i="33"/>
  <c r="L50" i="28"/>
  <c r="L130" i="28"/>
  <c r="L125" i="28"/>
  <c r="N263" i="37" l="1"/>
  <c r="N83" i="22"/>
  <c r="N88" i="22"/>
  <c r="M128" i="22"/>
  <c r="O113" i="22"/>
  <c r="O103" i="22"/>
  <c r="M63" i="22"/>
  <c r="C11" i="37"/>
  <c r="F10" i="38"/>
  <c r="C27" i="37"/>
  <c r="F22" i="38"/>
  <c r="C43" i="37"/>
  <c r="F34" i="38"/>
  <c r="C59" i="37"/>
  <c r="C75" i="37"/>
  <c r="F56" i="38"/>
  <c r="C91" i="37"/>
  <c r="F65" i="38"/>
  <c r="C107" i="37"/>
  <c r="F75" i="38"/>
  <c r="E82" i="38"/>
  <c r="D82" i="38"/>
  <c r="C82" i="38"/>
  <c r="D93" i="38"/>
  <c r="C93" i="38"/>
  <c r="E93" i="38"/>
  <c r="C155" i="37"/>
  <c r="F104" i="38"/>
  <c r="D116" i="38"/>
  <c r="C116" i="38"/>
  <c r="E116" i="38"/>
  <c r="C187" i="37"/>
  <c r="F128" i="38"/>
  <c r="C203" i="37"/>
  <c r="F140" i="38"/>
  <c r="E152" i="38"/>
  <c r="D152" i="38"/>
  <c r="C152" i="38"/>
  <c r="D164" i="38"/>
  <c r="C164" i="38"/>
  <c r="E164" i="38"/>
  <c r="N261" i="37"/>
  <c r="N28" i="22"/>
  <c r="N38" i="22"/>
  <c r="O88" i="22"/>
  <c r="N118" i="22"/>
  <c r="C19" i="37"/>
  <c r="F16" i="38"/>
  <c r="C35" i="37"/>
  <c r="F28" i="38"/>
  <c r="E40" i="38"/>
  <c r="D40" i="38"/>
  <c r="C40" i="38"/>
  <c r="C51" i="38"/>
  <c r="D51" i="38"/>
  <c r="E51" i="38"/>
  <c r="C83" i="37"/>
  <c r="F61" i="38"/>
  <c r="C99" i="37"/>
  <c r="F70" i="38"/>
  <c r="C115" i="37"/>
  <c r="F78" i="38"/>
  <c r="C131" i="37"/>
  <c r="F87" i="38"/>
  <c r="C147" i="37"/>
  <c r="F99" i="38"/>
  <c r="C110" i="38"/>
  <c r="E110" i="38"/>
  <c r="D110" i="38"/>
  <c r="C179" i="37"/>
  <c r="F122" i="38"/>
  <c r="C195" i="37"/>
  <c r="F134" i="38"/>
  <c r="E146" i="38"/>
  <c r="D146" i="38"/>
  <c r="C146" i="38"/>
  <c r="C227" i="37"/>
  <c r="F158" i="38"/>
  <c r="E170" i="38"/>
  <c r="D170" i="38"/>
  <c r="C170" i="38"/>
  <c r="O138" i="22"/>
  <c r="N108" i="22"/>
  <c r="N98" i="22"/>
  <c r="J30" i="22"/>
  <c r="O123" i="22"/>
  <c r="N138" i="22"/>
  <c r="C123" i="33"/>
  <c r="C123" i="37"/>
  <c r="C139" i="33"/>
  <c r="C139" i="37"/>
  <c r="C171" i="33"/>
  <c r="C171" i="37"/>
  <c r="C211" i="33"/>
  <c r="C219" i="37"/>
  <c r="C227" i="33"/>
  <c r="C235" i="37"/>
  <c r="P263" i="37"/>
  <c r="P261" i="37"/>
  <c r="P266" i="37"/>
  <c r="E149" i="37"/>
  <c r="E154" i="37"/>
  <c r="E151" i="37"/>
  <c r="G266" i="37"/>
  <c r="G261" i="37"/>
  <c r="G263" i="37"/>
  <c r="E183" i="37"/>
  <c r="E181" i="37"/>
  <c r="E186" i="37"/>
  <c r="E259" i="37"/>
  <c r="F266" i="37"/>
  <c r="F261" i="37"/>
  <c r="F263" i="37"/>
  <c r="H263" i="37"/>
  <c r="H261" i="37"/>
  <c r="H266" i="37"/>
  <c r="E210" i="37"/>
  <c r="E207" i="37"/>
  <c r="E205" i="37"/>
  <c r="E101" i="37"/>
  <c r="E106" i="37"/>
  <c r="E103" i="37"/>
  <c r="E63" i="37"/>
  <c r="E66" i="37"/>
  <c r="E61" i="37"/>
  <c r="E111" i="37"/>
  <c r="E109" i="37"/>
  <c r="E114" i="37"/>
  <c r="Q263" i="37"/>
  <c r="Q261" i="37"/>
  <c r="Q266" i="37"/>
  <c r="O261" i="37"/>
  <c r="O266" i="37"/>
  <c r="O263" i="37"/>
  <c r="L263" i="37"/>
  <c r="L261" i="37"/>
  <c r="L266" i="37"/>
  <c r="E218" i="37"/>
  <c r="E215" i="37"/>
  <c r="E213" i="37"/>
  <c r="E69" i="37"/>
  <c r="E71" i="37"/>
  <c r="E74" i="37"/>
  <c r="E31" i="37"/>
  <c r="E29" i="37"/>
  <c r="E34" i="37"/>
  <c r="E247" i="37"/>
  <c r="E250" i="37"/>
  <c r="E245" i="37"/>
  <c r="E242" i="37"/>
  <c r="E237" i="37"/>
  <c r="E239" i="37"/>
  <c r="E85" i="37"/>
  <c r="E90" i="37"/>
  <c r="E87" i="37"/>
  <c r="E79" i="37"/>
  <c r="E77" i="37"/>
  <c r="E82" i="37"/>
  <c r="E47" i="37"/>
  <c r="E50" i="37"/>
  <c r="E45" i="37"/>
  <c r="E175" i="37"/>
  <c r="E178" i="37"/>
  <c r="E173" i="37"/>
  <c r="E53" i="37"/>
  <c r="E55" i="37"/>
  <c r="E58" i="37"/>
  <c r="I263" i="37"/>
  <c r="I261" i="37"/>
  <c r="I266" i="37"/>
  <c r="C51" i="24"/>
  <c r="C51" i="37"/>
  <c r="F52" i="27"/>
  <c r="C67" i="37"/>
  <c r="C163" i="24"/>
  <c r="C163" i="37"/>
  <c r="F161" i="36"/>
  <c r="C211" i="37"/>
  <c r="C243" i="24"/>
  <c r="C243" i="37"/>
  <c r="E194" i="37"/>
  <c r="E191" i="37"/>
  <c r="E189" i="37"/>
  <c r="E167" i="37"/>
  <c r="E170" i="37"/>
  <c r="E165" i="37"/>
  <c r="E199" i="37"/>
  <c r="E202" i="37"/>
  <c r="E197" i="37"/>
  <c r="J261" i="37"/>
  <c r="J263" i="37"/>
  <c r="J266" i="37"/>
  <c r="E141" i="37"/>
  <c r="E146" i="37"/>
  <c r="E143" i="37"/>
  <c r="M261" i="37"/>
  <c r="M263" i="37"/>
  <c r="M266" i="37"/>
  <c r="E133" i="37"/>
  <c r="E138" i="37"/>
  <c r="E135" i="37"/>
  <c r="E159" i="37"/>
  <c r="E162" i="37"/>
  <c r="E157" i="37"/>
  <c r="E37" i="37"/>
  <c r="E39" i="37"/>
  <c r="E42" i="37"/>
  <c r="E15" i="37"/>
  <c r="E13" i="37"/>
  <c r="E18" i="37"/>
  <c r="J110" i="22"/>
  <c r="C203" i="35"/>
  <c r="E117" i="37"/>
  <c r="E122" i="37"/>
  <c r="E119" i="37"/>
  <c r="E130" i="37"/>
  <c r="E125" i="37"/>
  <c r="E127" i="37"/>
  <c r="K266" i="37"/>
  <c r="K263" i="37"/>
  <c r="K261" i="37"/>
  <c r="E23" i="37"/>
  <c r="E21" i="37"/>
  <c r="E26" i="37"/>
  <c r="E231" i="37"/>
  <c r="E234" i="37"/>
  <c r="E229" i="37"/>
  <c r="E221" i="37"/>
  <c r="E226" i="37"/>
  <c r="E223" i="37"/>
  <c r="E98" i="37"/>
  <c r="E93" i="37"/>
  <c r="E95" i="37"/>
  <c r="L125" i="22"/>
  <c r="M125" i="22" s="1"/>
  <c r="N123" i="22"/>
  <c r="O108" i="22"/>
  <c r="M148" i="22"/>
  <c r="M53" i="22"/>
  <c r="O53" i="22"/>
  <c r="K55" i="22"/>
  <c r="I69" i="22"/>
  <c r="O48" i="22"/>
  <c r="E209" i="35"/>
  <c r="H250" i="24"/>
  <c r="J37" i="24"/>
  <c r="M74" i="22"/>
  <c r="O89" i="22"/>
  <c r="R261" i="35"/>
  <c r="C187" i="35"/>
  <c r="F235" i="35"/>
  <c r="F242" i="35" s="1"/>
  <c r="O71" i="22"/>
  <c r="O61" i="22"/>
  <c r="O51" i="22"/>
  <c r="N127" i="22"/>
  <c r="I219" i="24"/>
  <c r="I226" i="24" s="1"/>
  <c r="O98" i="22"/>
  <c r="N103" i="22"/>
  <c r="N113" i="22"/>
  <c r="O104" i="22"/>
  <c r="N37" i="22"/>
  <c r="J120" i="22"/>
  <c r="L227" i="35"/>
  <c r="L229" i="35" s="1"/>
  <c r="L21" i="1"/>
  <c r="L16" i="1"/>
  <c r="J65" i="22"/>
  <c r="M25" i="28"/>
  <c r="O143" i="22"/>
  <c r="N143" i="22"/>
  <c r="L105" i="22"/>
  <c r="M105" i="22" s="1"/>
  <c r="O102" i="22"/>
  <c r="O94" i="22"/>
  <c r="M134" i="22"/>
  <c r="M58" i="22"/>
  <c r="N219" i="24"/>
  <c r="N221" i="24" s="1"/>
  <c r="P219" i="24"/>
  <c r="P226" i="24" s="1"/>
  <c r="M211" i="24"/>
  <c r="K147" i="24"/>
  <c r="K151" i="24" s="1"/>
  <c r="Q51" i="24"/>
  <c r="Q55" i="24" s="1"/>
  <c r="M102" i="22"/>
  <c r="I150" i="22"/>
  <c r="I18" i="22"/>
  <c r="O129" i="22"/>
  <c r="H257" i="24"/>
  <c r="E217" i="35"/>
  <c r="N41" i="22"/>
  <c r="J167" i="22"/>
  <c r="K145" i="22"/>
  <c r="M83" i="22"/>
  <c r="I119" i="22"/>
  <c r="K191" i="27"/>
  <c r="G261" i="24" s="1"/>
  <c r="O78" i="22"/>
  <c r="O21" i="22"/>
  <c r="N117" i="22"/>
  <c r="N144" i="22"/>
  <c r="M104" i="22"/>
  <c r="F147" i="24"/>
  <c r="L147" i="24"/>
  <c r="L149" i="24" s="1"/>
  <c r="O35" i="24"/>
  <c r="O39" i="24" s="1"/>
  <c r="Q163" i="24"/>
  <c r="Q165" i="24" s="1"/>
  <c r="H35" i="24"/>
  <c r="H39" i="24" s="1"/>
  <c r="N115" i="24"/>
  <c r="N119" i="24" s="1"/>
  <c r="Q67" i="24"/>
  <c r="Q69" i="24" s="1"/>
  <c r="P211" i="24"/>
  <c r="P215" i="24" s="1"/>
  <c r="H211" i="24"/>
  <c r="H218" i="24" s="1"/>
  <c r="N83" i="24"/>
  <c r="L19" i="24"/>
  <c r="I60" i="22"/>
  <c r="I99" i="22"/>
  <c r="N18" i="22"/>
  <c r="N58" i="22"/>
  <c r="N124" i="22"/>
  <c r="N203" i="33"/>
  <c r="N207" i="33" s="1"/>
  <c r="E193" i="35"/>
  <c r="C243" i="35"/>
  <c r="I51" i="35"/>
  <c r="I53" i="35" s="1"/>
  <c r="K87" i="22"/>
  <c r="M127" i="22"/>
  <c r="N47" i="22"/>
  <c r="N73" i="22"/>
  <c r="N116" i="22"/>
  <c r="O116" i="22"/>
  <c r="N93" i="22"/>
  <c r="O93" i="22"/>
  <c r="N36" i="22"/>
  <c r="O36" i="22"/>
  <c r="N16" i="22"/>
  <c r="O16" i="22"/>
  <c r="N86" i="22"/>
  <c r="O86" i="22"/>
  <c r="M93" i="22"/>
  <c r="O43" i="22"/>
  <c r="M114" i="22"/>
  <c r="I48" i="22"/>
  <c r="O73" i="22"/>
  <c r="E41" i="35"/>
  <c r="G67" i="35"/>
  <c r="G69" i="35" s="1"/>
  <c r="O99" i="35"/>
  <c r="O103" i="35" s="1"/>
  <c r="K227" i="35"/>
  <c r="K234" i="35" s="1"/>
  <c r="M123" i="35"/>
  <c r="M127" i="35" s="1"/>
  <c r="K197" i="36"/>
  <c r="O153" i="22"/>
  <c r="J165" i="24"/>
  <c r="G19" i="24"/>
  <c r="L83" i="24"/>
  <c r="L90" i="24" s="1"/>
  <c r="O19" i="24"/>
  <c r="O23" i="24" s="1"/>
  <c r="Q115" i="24"/>
  <c r="Q122" i="24" s="1"/>
  <c r="Q235" i="24"/>
  <c r="Q237" i="24" s="1"/>
  <c r="K83" i="24"/>
  <c r="K85" i="24" s="1"/>
  <c r="N51" i="24"/>
  <c r="N55" i="24" s="1"/>
  <c r="P51" i="24"/>
  <c r="P58" i="24" s="1"/>
  <c r="K19" i="24"/>
  <c r="M115" i="24"/>
  <c r="M117" i="24" s="1"/>
  <c r="P115" i="24"/>
  <c r="P117" i="24" s="1"/>
  <c r="L179" i="24"/>
  <c r="L181" i="24" s="1"/>
  <c r="N211" i="24"/>
  <c r="N218" i="24" s="1"/>
  <c r="K211" i="24"/>
  <c r="K218" i="24" s="1"/>
  <c r="I160" i="22"/>
  <c r="P99" i="24"/>
  <c r="I108" i="22"/>
  <c r="I30" i="22"/>
  <c r="R258" i="24"/>
  <c r="I28" i="22"/>
  <c r="M28" i="22" s="1"/>
  <c r="M147" i="22"/>
  <c r="M96" i="22"/>
  <c r="J67" i="33"/>
  <c r="O49" i="22"/>
  <c r="E49" i="35"/>
  <c r="H67" i="35"/>
  <c r="H69" i="35" s="1"/>
  <c r="P35" i="35"/>
  <c r="P42" i="35" s="1"/>
  <c r="J219" i="35"/>
  <c r="J223" i="35" s="1"/>
  <c r="M179" i="35"/>
  <c r="M186" i="35" s="1"/>
  <c r="O66" i="22"/>
  <c r="L25" i="22"/>
  <c r="M25" i="22" s="1"/>
  <c r="J40" i="22"/>
  <c r="N77" i="22"/>
  <c r="O87" i="22"/>
  <c r="J105" i="22"/>
  <c r="K120" i="22"/>
  <c r="L130" i="22"/>
  <c r="N147" i="22"/>
  <c r="K155" i="22"/>
  <c r="M43" i="22"/>
  <c r="M86" i="22"/>
  <c r="I90" i="22"/>
  <c r="M18" i="22"/>
  <c r="E57" i="35"/>
  <c r="E161" i="35"/>
  <c r="E225" i="35"/>
  <c r="R263" i="35"/>
  <c r="G243" i="35"/>
  <c r="G247" i="35" s="1"/>
  <c r="L197" i="36"/>
  <c r="N153" i="22"/>
  <c r="N112" i="22"/>
  <c r="J150" i="22"/>
  <c r="L40" i="22"/>
  <c r="M77" i="22"/>
  <c r="J140" i="22"/>
  <c r="O22" i="22"/>
  <c r="M22" i="22"/>
  <c r="P131" i="35"/>
  <c r="P135" i="35" s="1"/>
  <c r="N12" i="22"/>
  <c r="N17" i="22"/>
  <c r="O37" i="22"/>
  <c r="O27" i="22"/>
  <c r="K30" i="22"/>
  <c r="J75" i="22"/>
  <c r="M112" i="22"/>
  <c r="E260" i="35"/>
  <c r="M12" i="22"/>
  <c r="F11" i="35"/>
  <c r="F18" i="35" s="1"/>
  <c r="G99" i="35"/>
  <c r="G103" i="35" s="1"/>
  <c r="H99" i="35"/>
  <c r="I59" i="35"/>
  <c r="I61" i="35" s="1"/>
  <c r="J35" i="35"/>
  <c r="J39" i="35" s="1"/>
  <c r="K27" i="35"/>
  <c r="K34" i="35" s="1"/>
  <c r="L35" i="35"/>
  <c r="L39" i="35" s="1"/>
  <c r="O163" i="35"/>
  <c r="O170" i="35" s="1"/>
  <c r="P187" i="35"/>
  <c r="P189" i="35" s="1"/>
  <c r="L91" i="35"/>
  <c r="G59" i="35"/>
  <c r="G66" i="35" s="1"/>
  <c r="G27" i="35"/>
  <c r="G34" i="35" s="1"/>
  <c r="Q265" i="35"/>
  <c r="I265" i="35"/>
  <c r="Q163" i="35"/>
  <c r="Q167" i="35" s="1"/>
  <c r="O58" i="22"/>
  <c r="O34" i="22"/>
  <c r="N52" i="22"/>
  <c r="O122" i="22"/>
  <c r="O59" i="22"/>
  <c r="N129" i="22"/>
  <c r="N56" i="22"/>
  <c r="N102" i="22"/>
  <c r="N149" i="22"/>
  <c r="H203" i="33"/>
  <c r="H205" i="33" s="1"/>
  <c r="P203" i="33"/>
  <c r="M203" i="33"/>
  <c r="M210" i="33" s="1"/>
  <c r="K203" i="33"/>
  <c r="K210" i="33" s="1"/>
  <c r="J203" i="33"/>
  <c r="J205" i="33" s="1"/>
  <c r="Q203" i="33"/>
  <c r="Q243" i="33" s="1"/>
  <c r="I203" i="33"/>
  <c r="I210" i="33" s="1"/>
  <c r="O203" i="33"/>
  <c r="O205" i="33" s="1"/>
  <c r="L203" i="33"/>
  <c r="L205" i="33" s="1"/>
  <c r="F203" i="33"/>
  <c r="F205" i="33" s="1"/>
  <c r="H195" i="24"/>
  <c r="F195" i="24"/>
  <c r="L195" i="24"/>
  <c r="L202" i="24" s="1"/>
  <c r="Q195" i="24"/>
  <c r="Q199" i="24" s="1"/>
  <c r="G211" i="35"/>
  <c r="G213" i="35" s="1"/>
  <c r="F131" i="35"/>
  <c r="F133" i="35" s="1"/>
  <c r="G163" i="35"/>
  <c r="G170" i="35" s="1"/>
  <c r="H187" i="35"/>
  <c r="I203" i="35"/>
  <c r="I207" i="35" s="1"/>
  <c r="J195" i="35"/>
  <c r="J197" i="35" s="1"/>
  <c r="K155" i="35"/>
  <c r="K162" i="35" s="1"/>
  <c r="L163" i="35"/>
  <c r="L165" i="35" s="1"/>
  <c r="N163" i="35"/>
  <c r="N167" i="35" s="1"/>
  <c r="O27" i="35"/>
  <c r="O34" i="35" s="1"/>
  <c r="F83" i="35"/>
  <c r="F90" i="35" s="1"/>
  <c r="M211" i="35"/>
  <c r="M218" i="35" s="1"/>
  <c r="F99" i="35"/>
  <c r="F106" i="35" s="1"/>
  <c r="G107" i="35"/>
  <c r="G111" i="35" s="1"/>
  <c r="H155" i="35"/>
  <c r="H159" i="35" s="1"/>
  <c r="I187" i="35"/>
  <c r="J99" i="35"/>
  <c r="J103" i="35" s="1"/>
  <c r="K99" i="35"/>
  <c r="K101" i="35" s="1"/>
  <c r="L99" i="35"/>
  <c r="L101" i="35" s="1"/>
  <c r="N67" i="35"/>
  <c r="N74" i="35" s="1"/>
  <c r="P227" i="35"/>
  <c r="P229" i="35" s="1"/>
  <c r="K195" i="35"/>
  <c r="K199" i="35" s="1"/>
  <c r="O139" i="35"/>
  <c r="O141" i="35" s="1"/>
  <c r="N107" i="35"/>
  <c r="N111" i="35" s="1"/>
  <c r="O75" i="35"/>
  <c r="O79" i="35" s="1"/>
  <c r="P43" i="35"/>
  <c r="P47" i="35" s="1"/>
  <c r="G11" i="35"/>
  <c r="G15" i="35" s="1"/>
  <c r="J90" i="22"/>
  <c r="K140" i="22"/>
  <c r="J25" i="22"/>
  <c r="N25" i="22" s="1"/>
  <c r="N14" i="22"/>
  <c r="O14" i="22"/>
  <c r="N170" i="35"/>
  <c r="L67" i="22"/>
  <c r="E105" i="35"/>
  <c r="K112" i="22"/>
  <c r="E177" i="35"/>
  <c r="L157" i="22"/>
  <c r="E249" i="35"/>
  <c r="G207" i="24"/>
  <c r="I58" i="35"/>
  <c r="O243" i="35"/>
  <c r="O250" i="35" s="1"/>
  <c r="I243" i="35"/>
  <c r="I247" i="35" s="1"/>
  <c r="N243" i="35"/>
  <c r="N247" i="35" s="1"/>
  <c r="J243" i="35"/>
  <c r="J247" i="35" s="1"/>
  <c r="M203" i="35"/>
  <c r="M205" i="35" s="1"/>
  <c r="G203" i="35"/>
  <c r="G207" i="35" s="1"/>
  <c r="N171" i="35"/>
  <c r="N173" i="35" s="1"/>
  <c r="F171" i="35"/>
  <c r="F178" i="35" s="1"/>
  <c r="L147" i="35"/>
  <c r="I147" i="35"/>
  <c r="I151" i="35" s="1"/>
  <c r="P147" i="35"/>
  <c r="P154" i="35" s="1"/>
  <c r="H147" i="35"/>
  <c r="H154" i="35" s="1"/>
  <c r="H115" i="35"/>
  <c r="H117" i="35" s="1"/>
  <c r="N115" i="35"/>
  <c r="N122" i="35" s="1"/>
  <c r="Q51" i="35"/>
  <c r="F51" i="35"/>
  <c r="F53" i="35" s="1"/>
  <c r="M51" i="35"/>
  <c r="M53" i="35" s="1"/>
  <c r="H51" i="35"/>
  <c r="H53" i="35" s="1"/>
  <c r="J19" i="35"/>
  <c r="J23" i="35" s="1"/>
  <c r="H19" i="35"/>
  <c r="H23" i="35" s="1"/>
  <c r="L19" i="35"/>
  <c r="I19" i="35"/>
  <c r="I26" i="35" s="1"/>
  <c r="K151" i="22"/>
  <c r="O151" i="22" s="1"/>
  <c r="E241" i="24"/>
  <c r="L62" i="22"/>
  <c r="M62" i="22" s="1"/>
  <c r="E97" i="35"/>
  <c r="K107" i="22"/>
  <c r="O107" i="22" s="1"/>
  <c r="E169" i="35"/>
  <c r="O148" i="22"/>
  <c r="N148" i="22"/>
  <c r="N87" i="22"/>
  <c r="Q211" i="24"/>
  <c r="Q218" i="24" s="1"/>
  <c r="I211" i="24"/>
  <c r="G211" i="24"/>
  <c r="G218" i="24" s="1"/>
  <c r="O203" i="35"/>
  <c r="K136" i="22"/>
  <c r="E217" i="24"/>
  <c r="K12" i="22"/>
  <c r="E17" i="35"/>
  <c r="L97" i="22"/>
  <c r="E153" i="35"/>
  <c r="Q211" i="35"/>
  <c r="Q215" i="35" s="1"/>
  <c r="K211" i="35"/>
  <c r="K215" i="35" s="1"/>
  <c r="P211" i="35"/>
  <c r="P218" i="35" s="1"/>
  <c r="J211" i="35"/>
  <c r="J213" i="35" s="1"/>
  <c r="N211" i="35"/>
  <c r="N213" i="35" s="1"/>
  <c r="H211" i="35"/>
  <c r="J147" i="35"/>
  <c r="J151" i="35" s="1"/>
  <c r="M115" i="35"/>
  <c r="P265" i="35"/>
  <c r="N22" i="22"/>
  <c r="L92" i="22"/>
  <c r="E145" i="35"/>
  <c r="E248" i="33"/>
  <c r="L159" i="22" s="1"/>
  <c r="M159" i="22" s="1"/>
  <c r="K20" i="22"/>
  <c r="M116" i="22"/>
  <c r="O38" i="22"/>
  <c r="N128" i="22"/>
  <c r="M141" i="22"/>
  <c r="E244" i="33"/>
  <c r="J159" i="22" s="1"/>
  <c r="I110" i="22"/>
  <c r="I40" i="22"/>
  <c r="I88" i="22"/>
  <c r="M88" i="22" s="1"/>
  <c r="I37" i="22"/>
  <c r="M37" i="22" s="1"/>
  <c r="M73" i="22"/>
  <c r="O28" i="22"/>
  <c r="N48" i="22"/>
  <c r="O69" i="22"/>
  <c r="O114" i="22"/>
  <c r="H195" i="35"/>
  <c r="H202" i="35" s="1"/>
  <c r="M67" i="22"/>
  <c r="I111" i="24"/>
  <c r="I25" i="22"/>
  <c r="M119" i="22"/>
  <c r="M69" i="22"/>
  <c r="M89" i="22"/>
  <c r="M59" i="22"/>
  <c r="M39" i="22"/>
  <c r="O118" i="22"/>
  <c r="O29" i="22"/>
  <c r="N34" i="22"/>
  <c r="N69" i="22"/>
  <c r="N114" i="22"/>
  <c r="L23" i="35"/>
  <c r="F179" i="35"/>
  <c r="F181" i="35" s="1"/>
  <c r="F139" i="35"/>
  <c r="F141" i="35" s="1"/>
  <c r="I107" i="35"/>
  <c r="I114" i="35" s="1"/>
  <c r="L93" i="35"/>
  <c r="L98" i="35"/>
  <c r="L95" i="35"/>
  <c r="O82" i="35"/>
  <c r="O77" i="35"/>
  <c r="G50" i="24"/>
  <c r="H125" i="24"/>
  <c r="I101" i="24"/>
  <c r="M103" i="22"/>
  <c r="M98" i="22"/>
  <c r="M113" i="22"/>
  <c r="M123" i="22"/>
  <c r="O133" i="22"/>
  <c r="M108" i="22"/>
  <c r="L105" i="28"/>
  <c r="L85" i="28"/>
  <c r="L65" i="28"/>
  <c r="L25" i="28"/>
  <c r="I85" i="22"/>
  <c r="I143" i="22"/>
  <c r="M143" i="22" s="1"/>
  <c r="M16" i="22"/>
  <c r="N43" i="22"/>
  <c r="N53" i="22"/>
  <c r="O63" i="22"/>
  <c r="O128" i="22"/>
  <c r="N29" i="22"/>
  <c r="N39" i="22"/>
  <c r="N59" i="22"/>
  <c r="N74" i="22"/>
  <c r="N89" i="22"/>
  <c r="N104" i="22"/>
  <c r="F219" i="35"/>
  <c r="F226" i="35" s="1"/>
  <c r="F43" i="35"/>
  <c r="F45" i="35" s="1"/>
  <c r="G195" i="35"/>
  <c r="G197" i="35" s="1"/>
  <c r="G139" i="35"/>
  <c r="G141" i="35" s="1"/>
  <c r="I139" i="35"/>
  <c r="I146" i="35" s="1"/>
  <c r="I91" i="35"/>
  <c r="I98" i="35" s="1"/>
  <c r="J179" i="35"/>
  <c r="J186" i="35" s="1"/>
  <c r="J139" i="35"/>
  <c r="J141" i="35" s="1"/>
  <c r="J75" i="35"/>
  <c r="J82" i="35" s="1"/>
  <c r="K139" i="35"/>
  <c r="K143" i="35" s="1"/>
  <c r="K91" i="35"/>
  <c r="M43" i="35"/>
  <c r="M45" i="35" s="1"/>
  <c r="N219" i="35"/>
  <c r="N43" i="35"/>
  <c r="N45" i="35" s="1"/>
  <c r="G109" i="24"/>
  <c r="H63" i="24"/>
  <c r="H234" i="24"/>
  <c r="J189" i="24"/>
  <c r="G239" i="24"/>
  <c r="K157" i="35"/>
  <c r="H170" i="24"/>
  <c r="L226" i="24"/>
  <c r="H101" i="35"/>
  <c r="G79" i="24"/>
  <c r="G173" i="24"/>
  <c r="G245" i="24"/>
  <c r="H98" i="24"/>
  <c r="H194" i="24"/>
  <c r="I18" i="24"/>
  <c r="J31" i="24"/>
  <c r="J55" i="24"/>
  <c r="H119" i="24"/>
  <c r="G103" i="24"/>
  <c r="G18" i="24"/>
  <c r="G47" i="24"/>
  <c r="G111" i="24"/>
  <c r="G146" i="24"/>
  <c r="G175" i="24"/>
  <c r="G247" i="24"/>
  <c r="H34" i="24"/>
  <c r="H66" i="24"/>
  <c r="H127" i="24"/>
  <c r="H157" i="24"/>
  <c r="I15" i="24"/>
  <c r="I77" i="24"/>
  <c r="I173" i="24"/>
  <c r="J125" i="24"/>
  <c r="J117" i="24"/>
  <c r="I242" i="24"/>
  <c r="H186" i="24"/>
  <c r="H58" i="24"/>
  <c r="G165" i="24"/>
  <c r="I50" i="24"/>
  <c r="I79" i="24"/>
  <c r="I146" i="24"/>
  <c r="I247" i="24"/>
  <c r="J61" i="24"/>
  <c r="J162" i="24"/>
  <c r="E35" i="24"/>
  <c r="E42" i="24" s="1"/>
  <c r="P242" i="33"/>
  <c r="P223" i="33"/>
  <c r="H226" i="33"/>
  <c r="H207" i="33"/>
  <c r="G239" i="33"/>
  <c r="G210" i="33"/>
  <c r="K199" i="33"/>
  <c r="K183" i="33"/>
  <c r="O178" i="33"/>
  <c r="O159" i="33"/>
  <c r="G162" i="33"/>
  <c r="G143" i="33"/>
  <c r="K138" i="33"/>
  <c r="M23" i="33"/>
  <c r="I34" i="33"/>
  <c r="I47" i="33"/>
  <c r="Q50" i="33"/>
  <c r="P111" i="33"/>
  <c r="P93" i="33"/>
  <c r="P119" i="33"/>
  <c r="P101" i="33"/>
  <c r="P87" i="33"/>
  <c r="P69" i="33"/>
  <c r="Q245" i="24"/>
  <c r="Q175" i="24"/>
  <c r="Q111" i="24"/>
  <c r="Q50" i="24"/>
  <c r="P234" i="24"/>
  <c r="P162" i="24"/>
  <c r="P93" i="24"/>
  <c r="P29" i="24"/>
  <c r="O207" i="24"/>
  <c r="O143" i="24"/>
  <c r="O79" i="24"/>
  <c r="O18" i="24"/>
  <c r="N191" i="24"/>
  <c r="N127" i="24"/>
  <c r="N63" i="24"/>
  <c r="M247" i="24"/>
  <c r="M175" i="24"/>
  <c r="M114" i="24"/>
  <c r="M50" i="24"/>
  <c r="L234" i="24"/>
  <c r="L157" i="24"/>
  <c r="L98" i="24"/>
  <c r="L34" i="24"/>
  <c r="K210" i="24"/>
  <c r="K141" i="24"/>
  <c r="K79" i="24"/>
  <c r="K15" i="24"/>
  <c r="J74" i="24"/>
  <c r="H202" i="24"/>
  <c r="G119" i="24"/>
  <c r="F18" i="24"/>
  <c r="F141" i="24"/>
  <c r="F170" i="24"/>
  <c r="F111" i="24"/>
  <c r="K106" i="24"/>
  <c r="F42" i="24"/>
  <c r="F87" i="24"/>
  <c r="K74" i="24"/>
  <c r="L239" i="24"/>
  <c r="O226" i="24"/>
  <c r="F149" i="24"/>
  <c r="N18" i="33"/>
  <c r="N15" i="33"/>
  <c r="H13" i="33"/>
  <c r="F167" i="33"/>
  <c r="O170" i="24"/>
  <c r="N117" i="24"/>
  <c r="F185" i="27"/>
  <c r="E185" i="27" s="1"/>
  <c r="C235" i="33"/>
  <c r="N122" i="24"/>
  <c r="C51" i="33"/>
  <c r="C26" i="22"/>
  <c r="F143" i="27"/>
  <c r="E143" i="27" s="1"/>
  <c r="E219" i="33"/>
  <c r="E221" i="33" s="1"/>
  <c r="H149" i="24"/>
  <c r="Q221" i="24"/>
  <c r="Q53" i="24"/>
  <c r="J109" i="24"/>
  <c r="J183" i="24"/>
  <c r="J122" i="24"/>
  <c r="I239" i="24"/>
  <c r="I167" i="24"/>
  <c r="I106" i="24"/>
  <c r="I39" i="24"/>
  <c r="H183" i="24"/>
  <c r="E115" i="24"/>
  <c r="H53" i="24"/>
  <c r="G242" i="24"/>
  <c r="G101" i="24"/>
  <c r="P239" i="33"/>
  <c r="H242" i="33"/>
  <c r="L231" i="33"/>
  <c r="P226" i="33"/>
  <c r="H223" i="33"/>
  <c r="L218" i="33"/>
  <c r="P207" i="33"/>
  <c r="H210" i="33"/>
  <c r="G242" i="33"/>
  <c r="O223" i="33"/>
  <c r="K218" i="33"/>
  <c r="G207" i="33"/>
  <c r="K202" i="33"/>
  <c r="O194" i="33"/>
  <c r="G191" i="33"/>
  <c r="K186" i="33"/>
  <c r="O175" i="33"/>
  <c r="K167" i="33"/>
  <c r="O162" i="33"/>
  <c r="G159" i="33"/>
  <c r="K154" i="33"/>
  <c r="O143" i="33"/>
  <c r="G146" i="33"/>
  <c r="K135" i="33"/>
  <c r="Q15" i="33"/>
  <c r="M26" i="33"/>
  <c r="I31" i="33"/>
  <c r="Q34" i="33"/>
  <c r="M39" i="33"/>
  <c r="I50" i="33"/>
  <c r="Q47" i="33"/>
  <c r="Q231" i="24"/>
  <c r="Q157" i="24"/>
  <c r="Q93" i="24"/>
  <c r="Q31" i="24"/>
  <c r="P210" i="24"/>
  <c r="P143" i="24"/>
  <c r="P82" i="24"/>
  <c r="P15" i="24"/>
  <c r="O189" i="24"/>
  <c r="J101" i="24"/>
  <c r="F31" i="24"/>
  <c r="F157" i="24"/>
  <c r="K133" i="24"/>
  <c r="G39" i="24"/>
  <c r="K53" i="24"/>
  <c r="F223" i="24"/>
  <c r="I85" i="24"/>
  <c r="K26" i="24"/>
  <c r="M170" i="24"/>
  <c r="N66" i="33"/>
  <c r="I218" i="24"/>
  <c r="M215" i="24"/>
  <c r="E187" i="24"/>
  <c r="E191" i="24" s="1"/>
  <c r="C81" i="22"/>
  <c r="C121" i="22"/>
  <c r="C219" i="33"/>
  <c r="C203" i="33"/>
  <c r="H165" i="24"/>
  <c r="Q26" i="24"/>
  <c r="F242" i="24"/>
  <c r="L26" i="33"/>
  <c r="L133" i="24"/>
  <c r="M101" i="24"/>
  <c r="C227" i="24"/>
  <c r="L133" i="33"/>
  <c r="L138" i="33"/>
  <c r="D95" i="27"/>
  <c r="E95" i="27"/>
  <c r="L197" i="33"/>
  <c r="L202" i="33"/>
  <c r="H66" i="33"/>
  <c r="H63" i="33"/>
  <c r="F58" i="33"/>
  <c r="F53" i="33"/>
  <c r="J39" i="33"/>
  <c r="J42" i="33"/>
  <c r="J37" i="33"/>
  <c r="P34" i="33"/>
  <c r="P29" i="33"/>
  <c r="N23" i="33"/>
  <c r="N21" i="33"/>
  <c r="G181" i="24"/>
  <c r="G183" i="24"/>
  <c r="I58" i="24"/>
  <c r="I55" i="24"/>
  <c r="J135" i="24"/>
  <c r="J133" i="24"/>
  <c r="K29" i="24"/>
  <c r="K251" i="24"/>
  <c r="K255" i="24" s="1"/>
  <c r="K31" i="24"/>
  <c r="K98" i="24"/>
  <c r="K95" i="24"/>
  <c r="K162" i="24"/>
  <c r="K157" i="24"/>
  <c r="K234" i="24"/>
  <c r="K229" i="24"/>
  <c r="L50" i="24"/>
  <c r="L45" i="24"/>
  <c r="L114" i="24"/>
  <c r="L111" i="24"/>
  <c r="L173" i="24"/>
  <c r="L175" i="24"/>
  <c r="L245" i="24"/>
  <c r="L250" i="24"/>
  <c r="M61" i="24"/>
  <c r="M63" i="24"/>
  <c r="M127" i="24"/>
  <c r="M130" i="24"/>
  <c r="M189" i="24"/>
  <c r="M191" i="24"/>
  <c r="N79" i="24"/>
  <c r="N82" i="24"/>
  <c r="N143" i="24"/>
  <c r="N146" i="24"/>
  <c r="N205" i="24"/>
  <c r="N207" i="24"/>
  <c r="O29" i="24"/>
  <c r="O31" i="24"/>
  <c r="O61" i="24"/>
  <c r="O66" i="24"/>
  <c r="O98" i="24"/>
  <c r="O93" i="24"/>
  <c r="O157" i="24"/>
  <c r="O162" i="24"/>
  <c r="O234" i="24"/>
  <c r="O231" i="24"/>
  <c r="P45" i="24"/>
  <c r="P47" i="24"/>
  <c r="P109" i="24"/>
  <c r="P111" i="24"/>
  <c r="P173" i="24"/>
  <c r="P178" i="24"/>
  <c r="P245" i="24"/>
  <c r="P247" i="24"/>
  <c r="Q66" i="24"/>
  <c r="Q63" i="24"/>
  <c r="Q125" i="24"/>
  <c r="Q130" i="24"/>
  <c r="Q194" i="24"/>
  <c r="Q189" i="24"/>
  <c r="F106" i="24"/>
  <c r="F101" i="24"/>
  <c r="L42" i="24"/>
  <c r="L39" i="24"/>
  <c r="M138" i="24"/>
  <c r="M135" i="24"/>
  <c r="P87" i="24"/>
  <c r="P90" i="24"/>
  <c r="Q101" i="24"/>
  <c r="Q106" i="24"/>
  <c r="Q151" i="24"/>
  <c r="Q149" i="24"/>
  <c r="O58" i="24"/>
  <c r="O55" i="24"/>
  <c r="M151" i="24"/>
  <c r="M154" i="24"/>
  <c r="M23" i="24"/>
  <c r="M21" i="24"/>
  <c r="I26" i="24"/>
  <c r="I23" i="24"/>
  <c r="G149" i="24"/>
  <c r="G151" i="24"/>
  <c r="F234" i="24"/>
  <c r="F229" i="24"/>
  <c r="F93" i="24"/>
  <c r="F98" i="24"/>
  <c r="F66" i="24"/>
  <c r="F63" i="24"/>
  <c r="L101" i="24"/>
  <c r="L103" i="24"/>
  <c r="O135" i="24"/>
  <c r="O138" i="24"/>
  <c r="Q133" i="24"/>
  <c r="Q138" i="24"/>
  <c r="K239" i="24"/>
  <c r="K237" i="24"/>
  <c r="N183" i="24"/>
  <c r="N186" i="24"/>
  <c r="O202" i="24"/>
  <c r="O197" i="24"/>
  <c r="P149" i="24"/>
  <c r="P154" i="24"/>
  <c r="P151" i="24"/>
  <c r="Q239" i="24"/>
  <c r="Q242" i="24"/>
  <c r="K87" i="24"/>
  <c r="K90" i="24"/>
  <c r="M42" i="24"/>
  <c r="M39" i="24"/>
  <c r="N53" i="24"/>
  <c r="N58" i="24"/>
  <c r="O42" i="24"/>
  <c r="O37" i="24"/>
  <c r="P53" i="24"/>
  <c r="P55" i="24"/>
  <c r="Q42" i="24"/>
  <c r="Q39" i="24"/>
  <c r="N223" i="24"/>
  <c r="N226" i="24"/>
  <c r="F16" i="27"/>
  <c r="E16" i="27" s="1"/>
  <c r="C19" i="33"/>
  <c r="F40" i="27"/>
  <c r="C40" i="27" s="1"/>
  <c r="E52" i="27"/>
  <c r="D52" i="27"/>
  <c r="C56" i="22"/>
  <c r="C83" i="24"/>
  <c r="F64" i="27"/>
  <c r="E64" i="27" s="1"/>
  <c r="C61" i="22"/>
  <c r="C91" i="33"/>
  <c r="C99" i="24"/>
  <c r="C99" i="35"/>
  <c r="C99" i="33"/>
  <c r="C147" i="24"/>
  <c r="C155" i="33"/>
  <c r="F119" i="27"/>
  <c r="D119" i="27" s="1"/>
  <c r="C101" i="22"/>
  <c r="G13" i="24"/>
  <c r="G82" i="24"/>
  <c r="G143" i="24"/>
  <c r="G210" i="24"/>
  <c r="H29" i="24"/>
  <c r="H93" i="24"/>
  <c r="H162" i="24"/>
  <c r="H189" i="24"/>
  <c r="H231" i="24"/>
  <c r="I45" i="24"/>
  <c r="I114" i="24"/>
  <c r="I178" i="24"/>
  <c r="I210" i="24"/>
  <c r="I245" i="24"/>
  <c r="J66" i="24"/>
  <c r="J95" i="24"/>
  <c r="J130" i="24"/>
  <c r="J191" i="24"/>
  <c r="J231" i="24"/>
  <c r="G122" i="33"/>
  <c r="O15" i="33"/>
  <c r="O13" i="33"/>
  <c r="H58" i="33"/>
  <c r="H55" i="33"/>
  <c r="P55" i="33"/>
  <c r="P58" i="33"/>
  <c r="J63" i="33"/>
  <c r="J66" i="33"/>
  <c r="H71" i="33"/>
  <c r="H69" i="33"/>
  <c r="H87" i="33"/>
  <c r="H85" i="33"/>
  <c r="H103" i="33"/>
  <c r="H101" i="33"/>
  <c r="H119" i="33"/>
  <c r="H117" i="33"/>
  <c r="J125" i="33"/>
  <c r="J130" i="33"/>
  <c r="J127" i="33"/>
  <c r="H95" i="33"/>
  <c r="H93" i="33"/>
  <c r="H111" i="33"/>
  <c r="H109" i="33"/>
  <c r="J119" i="33"/>
  <c r="J117" i="33"/>
  <c r="H127" i="33"/>
  <c r="H130" i="33"/>
  <c r="P125" i="33"/>
  <c r="P130" i="33"/>
  <c r="N162" i="33"/>
  <c r="N159" i="33"/>
  <c r="H37" i="24"/>
  <c r="H42" i="24"/>
  <c r="K197" i="24"/>
  <c r="K202" i="24"/>
  <c r="P26" i="24"/>
  <c r="P21" i="24"/>
  <c r="P239" i="24"/>
  <c r="P242" i="24"/>
  <c r="M74" i="24"/>
  <c r="M71" i="24"/>
  <c r="O218" i="24"/>
  <c r="O213" i="24"/>
  <c r="L218" i="24"/>
  <c r="L213" i="24"/>
  <c r="H215" i="24"/>
  <c r="H213" i="24"/>
  <c r="L13" i="33"/>
  <c r="L15" i="33"/>
  <c r="F135" i="24"/>
  <c r="F138" i="24"/>
  <c r="F183" i="24"/>
  <c r="F186" i="24"/>
  <c r="I223" i="24"/>
  <c r="I221" i="24"/>
  <c r="I141" i="24"/>
  <c r="I207" i="24"/>
  <c r="J34" i="24"/>
  <c r="J98" i="24"/>
  <c r="J157" i="24"/>
  <c r="J234" i="24"/>
  <c r="E43" i="24"/>
  <c r="E50" i="24" s="1"/>
  <c r="E59" i="24"/>
  <c r="E66" i="24" s="1"/>
  <c r="H77" i="24"/>
  <c r="I194" i="24"/>
  <c r="J21" i="24"/>
  <c r="G138" i="24"/>
  <c r="Q237" i="33"/>
  <c r="H39" i="33"/>
  <c r="H42" i="33"/>
  <c r="F31" i="33"/>
  <c r="F29" i="33"/>
  <c r="H69" i="24"/>
  <c r="H74" i="24"/>
  <c r="I117" i="24"/>
  <c r="I119" i="24"/>
  <c r="J197" i="24"/>
  <c r="J202" i="24"/>
  <c r="K50" i="24"/>
  <c r="K45" i="24"/>
  <c r="K111" i="24"/>
  <c r="K114" i="24"/>
  <c r="K175" i="24"/>
  <c r="K173" i="24"/>
  <c r="K247" i="24"/>
  <c r="K245" i="24"/>
  <c r="L66" i="24"/>
  <c r="L63" i="24"/>
  <c r="L125" i="24"/>
  <c r="L130" i="24"/>
  <c r="L189" i="24"/>
  <c r="L191" i="24"/>
  <c r="M15" i="24"/>
  <c r="M18" i="24"/>
  <c r="M82" i="24"/>
  <c r="M79" i="24"/>
  <c r="M146" i="24"/>
  <c r="M143" i="24"/>
  <c r="M205" i="24"/>
  <c r="M207" i="24"/>
  <c r="N34" i="24"/>
  <c r="N31" i="24"/>
  <c r="N93" i="24"/>
  <c r="N95" i="24"/>
  <c r="N157" i="24"/>
  <c r="N159" i="24"/>
  <c r="N231" i="24"/>
  <c r="N229" i="24"/>
  <c r="O50" i="24"/>
  <c r="O47" i="24"/>
  <c r="O114" i="24"/>
  <c r="O111" i="24"/>
  <c r="O173" i="24"/>
  <c r="O178" i="24"/>
  <c r="O247" i="24"/>
  <c r="O250" i="24"/>
  <c r="P63" i="24"/>
  <c r="P66" i="24"/>
  <c r="P125" i="24"/>
  <c r="P130" i="24"/>
  <c r="P189" i="24"/>
  <c r="P191" i="24"/>
  <c r="Q15" i="24"/>
  <c r="Q13" i="24"/>
  <c r="Q77" i="24"/>
  <c r="Q82" i="24"/>
  <c r="Q143" i="24"/>
  <c r="Q146" i="24"/>
  <c r="Q205" i="24"/>
  <c r="Q207" i="24"/>
  <c r="I151" i="24"/>
  <c r="I154" i="24"/>
  <c r="I149" i="24"/>
  <c r="K42" i="24"/>
  <c r="K39" i="24"/>
  <c r="K37" i="24"/>
  <c r="K221" i="24"/>
  <c r="K226" i="24"/>
  <c r="L117" i="24"/>
  <c r="L122" i="24"/>
  <c r="M55" i="24"/>
  <c r="M58" i="24"/>
  <c r="M242" i="24"/>
  <c r="M237" i="24"/>
  <c r="N154" i="24"/>
  <c r="N149" i="24"/>
  <c r="P167" i="24"/>
  <c r="P165" i="24"/>
  <c r="Q183" i="24"/>
  <c r="Q181" i="24"/>
  <c r="P202" i="24"/>
  <c r="P197" i="24"/>
  <c r="P69" i="24"/>
  <c r="P74" i="24"/>
  <c r="O119" i="24"/>
  <c r="O117" i="24"/>
  <c r="N101" i="24"/>
  <c r="N106" i="24"/>
  <c r="M223" i="24"/>
  <c r="M221" i="24"/>
  <c r="M90" i="24"/>
  <c r="M87" i="24"/>
  <c r="L197" i="24"/>
  <c r="L71" i="24"/>
  <c r="L69" i="24"/>
  <c r="K119" i="24"/>
  <c r="K122" i="24"/>
  <c r="H101" i="24"/>
  <c r="H103" i="24"/>
  <c r="F245" i="24"/>
  <c r="F250" i="24"/>
  <c r="F210" i="24"/>
  <c r="F205" i="24"/>
  <c r="F79" i="24"/>
  <c r="F82" i="24"/>
  <c r="F45" i="24"/>
  <c r="F50" i="24"/>
  <c r="F47" i="24"/>
  <c r="L167" i="24"/>
  <c r="L170" i="24"/>
  <c r="N133" i="24"/>
  <c r="N138" i="24"/>
  <c r="O239" i="24"/>
  <c r="O237" i="24"/>
  <c r="F74" i="24"/>
  <c r="F69" i="24"/>
  <c r="L87" i="24"/>
  <c r="L85" i="24"/>
  <c r="Q119" i="24"/>
  <c r="Q117" i="24"/>
  <c r="F21" i="24"/>
  <c r="F23" i="24"/>
  <c r="G226" i="24"/>
  <c r="G221" i="24"/>
  <c r="L154" i="24"/>
  <c r="L151" i="24"/>
  <c r="M183" i="24"/>
  <c r="M186" i="24"/>
  <c r="Q167" i="24"/>
  <c r="Q170" i="24"/>
  <c r="L58" i="24"/>
  <c r="L53" i="24"/>
  <c r="L183" i="24"/>
  <c r="L186" i="24"/>
  <c r="P223" i="24"/>
  <c r="P221" i="24"/>
  <c r="P106" i="24"/>
  <c r="P101" i="24"/>
  <c r="C11" i="24"/>
  <c r="C21" i="22"/>
  <c r="C27" i="24"/>
  <c r="F22" i="27"/>
  <c r="C22" i="27" s="1"/>
  <c r="C35" i="24"/>
  <c r="C35" i="33"/>
  <c r="F34" i="27"/>
  <c r="E34" i="27" s="1"/>
  <c r="C67" i="24"/>
  <c r="C67" i="33"/>
  <c r="F58" i="27"/>
  <c r="C58" i="27" s="1"/>
  <c r="F70" i="27"/>
  <c r="E70" i="27" s="1"/>
  <c r="H79" i="33"/>
  <c r="H77" i="33"/>
  <c r="F74" i="33"/>
  <c r="F71" i="33"/>
  <c r="F69" i="33"/>
  <c r="H47" i="33"/>
  <c r="H45" i="33"/>
  <c r="H31" i="33"/>
  <c r="H29" i="33"/>
  <c r="F23" i="33"/>
  <c r="F21" i="33"/>
  <c r="F13" i="33"/>
  <c r="F18" i="33"/>
  <c r="F15" i="33"/>
  <c r="J50" i="33"/>
  <c r="J47" i="33"/>
  <c r="J95" i="33"/>
  <c r="J98" i="33"/>
  <c r="F138" i="33"/>
  <c r="F133" i="33"/>
  <c r="J146" i="33"/>
  <c r="J141" i="33"/>
  <c r="N151" i="33"/>
  <c r="N149" i="33"/>
  <c r="Q226" i="33"/>
  <c r="Q221" i="33"/>
  <c r="J87" i="33"/>
  <c r="J85" i="33"/>
  <c r="F146" i="33"/>
  <c r="F141" i="33"/>
  <c r="J154" i="33"/>
  <c r="J149" i="33"/>
  <c r="F175" i="33"/>
  <c r="F173" i="33"/>
  <c r="J183" i="33"/>
  <c r="J181" i="33"/>
  <c r="J186" i="33"/>
  <c r="N191" i="33"/>
  <c r="N189" i="33"/>
  <c r="N194" i="33"/>
  <c r="N213" i="24"/>
  <c r="N215" i="24"/>
  <c r="J213" i="24"/>
  <c r="J215" i="24"/>
  <c r="L66" i="33"/>
  <c r="L63" i="33"/>
  <c r="J31" i="33"/>
  <c r="J34" i="33"/>
  <c r="G34" i="24"/>
  <c r="G130" i="24"/>
  <c r="H175" i="24"/>
  <c r="I93" i="24"/>
  <c r="J173" i="24"/>
  <c r="C95" i="27"/>
  <c r="C91" i="35"/>
  <c r="C91" i="22"/>
  <c r="C111" i="22"/>
  <c r="C131" i="22"/>
  <c r="F131" i="27"/>
  <c r="C131" i="27" s="1"/>
  <c r="F107" i="27"/>
  <c r="C107" i="27" s="1"/>
  <c r="M226" i="33"/>
  <c r="M223" i="33"/>
  <c r="H183" i="33"/>
  <c r="H181" i="33"/>
  <c r="M149" i="33"/>
  <c r="M154" i="33"/>
  <c r="I157" i="33"/>
  <c r="I159" i="33"/>
  <c r="Q157" i="33"/>
  <c r="Q162" i="33"/>
  <c r="M165" i="33"/>
  <c r="M167" i="33"/>
  <c r="I173" i="33"/>
  <c r="I178" i="33"/>
  <c r="Q173" i="33"/>
  <c r="Q175" i="33"/>
  <c r="M181" i="33"/>
  <c r="M186" i="33"/>
  <c r="I189" i="33"/>
  <c r="I191" i="33"/>
  <c r="Q189" i="33"/>
  <c r="Q194" i="33"/>
  <c r="M202" i="33"/>
  <c r="M197" i="33"/>
  <c r="K205" i="33"/>
  <c r="K207" i="33"/>
  <c r="O213" i="33"/>
  <c r="O218" i="33"/>
  <c r="G229" i="33"/>
  <c r="G231" i="33"/>
  <c r="K237" i="33"/>
  <c r="K242" i="33"/>
  <c r="N205" i="33"/>
  <c r="N210" i="33"/>
  <c r="N213" i="33"/>
  <c r="N218" i="33"/>
  <c r="N221" i="33"/>
  <c r="N223" i="33"/>
  <c r="N229" i="33"/>
  <c r="N231" i="33"/>
  <c r="N237" i="33"/>
  <c r="N242" i="33"/>
  <c r="E235" i="33"/>
  <c r="E237" i="33" s="1"/>
  <c r="M218" i="33"/>
  <c r="M215" i="33"/>
  <c r="P178" i="33"/>
  <c r="P173" i="33"/>
  <c r="L167" i="33"/>
  <c r="L170" i="33"/>
  <c r="P146" i="33"/>
  <c r="P141" i="33"/>
  <c r="G103" i="33"/>
  <c r="E99" i="33"/>
  <c r="E101" i="33" s="1"/>
  <c r="G87" i="33"/>
  <c r="G90" i="33"/>
  <c r="G42" i="33"/>
  <c r="G39" i="33"/>
  <c r="K15" i="33"/>
  <c r="K18" i="33"/>
  <c r="J141" i="24"/>
  <c r="J143" i="24"/>
  <c r="J47" i="24"/>
  <c r="J50" i="24"/>
  <c r="I231" i="24"/>
  <c r="I234" i="24"/>
  <c r="I125" i="24"/>
  <c r="I127" i="24"/>
  <c r="I61" i="24"/>
  <c r="I66" i="24"/>
  <c r="H205" i="24"/>
  <c r="H210" i="24"/>
  <c r="H111" i="24"/>
  <c r="H109" i="24"/>
  <c r="H47" i="24"/>
  <c r="H45" i="24"/>
  <c r="G231" i="24"/>
  <c r="G229" i="24"/>
  <c r="G159" i="24"/>
  <c r="G157" i="24"/>
  <c r="G98" i="24"/>
  <c r="G95" i="24"/>
  <c r="H21" i="24"/>
  <c r="E19" i="24"/>
  <c r="E23" i="24" s="1"/>
  <c r="I74" i="24"/>
  <c r="I71" i="24"/>
  <c r="J151" i="24"/>
  <c r="J154" i="24"/>
  <c r="C185" i="27"/>
  <c r="P82" i="33"/>
  <c r="P79" i="33"/>
  <c r="N71" i="33"/>
  <c r="N74" i="33"/>
  <c r="P45" i="33"/>
  <c r="P50" i="33"/>
  <c r="P243" i="33"/>
  <c r="P245" i="33" s="1"/>
  <c r="F79" i="33"/>
  <c r="F77" i="33"/>
  <c r="E19" i="33"/>
  <c r="E26" i="33" s="1"/>
  <c r="M151" i="33"/>
  <c r="M141" i="33"/>
  <c r="G13" i="33"/>
  <c r="G58" i="33"/>
  <c r="L135" i="33"/>
  <c r="L199" i="33"/>
  <c r="E131" i="33"/>
  <c r="E135" i="33" s="1"/>
  <c r="J29" i="33"/>
  <c r="N239" i="24"/>
  <c r="O242" i="24"/>
  <c r="L45" i="33"/>
  <c r="F173" i="24"/>
  <c r="H239" i="24"/>
  <c r="P103" i="24"/>
  <c r="P251" i="24"/>
  <c r="P255" i="24" s="1"/>
  <c r="J101" i="35"/>
  <c r="P63" i="33"/>
  <c r="P66" i="33"/>
  <c r="N55" i="33"/>
  <c r="N58" i="33"/>
  <c r="L58" i="33"/>
  <c r="L53" i="33"/>
  <c r="L90" i="33"/>
  <c r="L87" i="33"/>
  <c r="L122" i="33"/>
  <c r="L117" i="33"/>
  <c r="Q218" i="33"/>
  <c r="Q215" i="33"/>
  <c r="N103" i="33"/>
  <c r="N101" i="33"/>
  <c r="L114" i="33"/>
  <c r="L111" i="33"/>
  <c r="F122" i="33"/>
  <c r="F119" i="33"/>
  <c r="L130" i="33"/>
  <c r="L125" i="33"/>
  <c r="P13" i="33"/>
  <c r="P15" i="33"/>
  <c r="G53" i="24"/>
  <c r="G58" i="24"/>
  <c r="H138" i="24"/>
  <c r="H135" i="24"/>
  <c r="I183" i="24"/>
  <c r="I181" i="24"/>
  <c r="J245" i="24"/>
  <c r="J250" i="24"/>
  <c r="K61" i="24"/>
  <c r="K66" i="24"/>
  <c r="K125" i="24"/>
  <c r="K130" i="24"/>
  <c r="K194" i="24"/>
  <c r="K191" i="24"/>
  <c r="L251" i="24"/>
  <c r="L15" i="24"/>
  <c r="L13" i="24"/>
  <c r="L79" i="24"/>
  <c r="L77" i="24"/>
  <c r="L141" i="24"/>
  <c r="L146" i="24"/>
  <c r="L207" i="24"/>
  <c r="L210" i="24"/>
  <c r="M31" i="24"/>
  <c r="M29" i="24"/>
  <c r="M95" i="24"/>
  <c r="M98" i="24"/>
  <c r="M159" i="24"/>
  <c r="M162" i="24"/>
  <c r="M231" i="24"/>
  <c r="M229" i="24"/>
  <c r="N251" i="24"/>
  <c r="N258" i="24" s="1"/>
  <c r="N15" i="24"/>
  <c r="N47" i="24"/>
  <c r="N50" i="24"/>
  <c r="N109" i="24"/>
  <c r="N114" i="24"/>
  <c r="N178" i="24"/>
  <c r="N173" i="24"/>
  <c r="N245" i="24"/>
  <c r="N250" i="24"/>
  <c r="J85" i="24"/>
  <c r="I138" i="24"/>
  <c r="E219" i="24"/>
  <c r="E226" i="24" s="1"/>
  <c r="H87" i="24"/>
  <c r="G202" i="24"/>
  <c r="E67" i="24"/>
  <c r="E71" i="24" s="1"/>
  <c r="H199" i="33"/>
  <c r="H202" i="33"/>
  <c r="H170" i="33"/>
  <c r="H165" i="33"/>
  <c r="H162" i="33"/>
  <c r="H159" i="33"/>
  <c r="L151" i="33"/>
  <c r="L154" i="33"/>
  <c r="H138" i="33"/>
  <c r="H135" i="33"/>
  <c r="M125" i="33"/>
  <c r="M127" i="33"/>
  <c r="Q117" i="33"/>
  <c r="Q122" i="33"/>
  <c r="I117" i="33"/>
  <c r="I119" i="33"/>
  <c r="M109" i="33"/>
  <c r="M114" i="33"/>
  <c r="Q101" i="33"/>
  <c r="Q103" i="33"/>
  <c r="I101" i="33"/>
  <c r="I106" i="33"/>
  <c r="M93" i="33"/>
  <c r="M95" i="33"/>
  <c r="Q85" i="33"/>
  <c r="Q90" i="33"/>
  <c r="I85" i="33"/>
  <c r="I87" i="33"/>
  <c r="M77" i="33"/>
  <c r="M82" i="33"/>
  <c r="Q69" i="33"/>
  <c r="Q71" i="33"/>
  <c r="I69" i="33"/>
  <c r="I74" i="33"/>
  <c r="M61" i="33"/>
  <c r="M63" i="33"/>
  <c r="Q53" i="33"/>
  <c r="Q58" i="33"/>
  <c r="M58" i="33"/>
  <c r="M53" i="33"/>
  <c r="I58" i="33"/>
  <c r="I55" i="33"/>
  <c r="M50" i="33"/>
  <c r="M47" i="33"/>
  <c r="Q42" i="33"/>
  <c r="Q39" i="33"/>
  <c r="I42" i="33"/>
  <c r="I39" i="33"/>
  <c r="M34" i="33"/>
  <c r="M31" i="33"/>
  <c r="Q26" i="33"/>
  <c r="Q23" i="33"/>
  <c r="I26" i="33"/>
  <c r="I23" i="33"/>
  <c r="M18" i="33"/>
  <c r="M15" i="33"/>
  <c r="I13" i="33"/>
  <c r="E11" i="33"/>
  <c r="G138" i="33"/>
  <c r="G135" i="33"/>
  <c r="O138" i="33"/>
  <c r="O135" i="33"/>
  <c r="K146" i="33"/>
  <c r="K143" i="33"/>
  <c r="G154" i="33"/>
  <c r="G151" i="33"/>
  <c r="O154" i="33"/>
  <c r="O151" i="33"/>
  <c r="K162" i="33"/>
  <c r="K159" i="33"/>
  <c r="G170" i="33"/>
  <c r="G167" i="33"/>
  <c r="O170" i="33"/>
  <c r="O167" i="33"/>
  <c r="G173" i="33"/>
  <c r="E171" i="33"/>
  <c r="K178" i="33"/>
  <c r="K175" i="33"/>
  <c r="G186" i="33"/>
  <c r="G183" i="33"/>
  <c r="O186" i="33"/>
  <c r="O183" i="33"/>
  <c r="K194" i="33"/>
  <c r="K191" i="33"/>
  <c r="G199" i="33"/>
  <c r="G202" i="33"/>
  <c r="E195" i="33"/>
  <c r="E197" i="33" s="1"/>
  <c r="O199" i="33"/>
  <c r="O202" i="33"/>
  <c r="O207" i="33"/>
  <c r="G223" i="33"/>
  <c r="G226" i="33"/>
  <c r="K231" i="33"/>
  <c r="K234" i="33"/>
  <c r="O239" i="33"/>
  <c r="O242" i="33"/>
  <c r="L210" i="33"/>
  <c r="L207" i="33"/>
  <c r="H218" i="33"/>
  <c r="H215" i="33"/>
  <c r="E211" i="33"/>
  <c r="P218" i="33"/>
  <c r="P215" i="33"/>
  <c r="L226" i="33"/>
  <c r="L223" i="33"/>
  <c r="H234" i="33"/>
  <c r="H231" i="33"/>
  <c r="E227" i="33"/>
  <c r="P234" i="33"/>
  <c r="P231" i="33"/>
  <c r="L242" i="33"/>
  <c r="L239" i="33"/>
  <c r="I218" i="33"/>
  <c r="N178" i="33"/>
  <c r="O127" i="24"/>
  <c r="O63" i="24"/>
  <c r="G31" i="35"/>
  <c r="D131" i="27"/>
  <c r="N42" i="33"/>
  <c r="N37" i="33"/>
  <c r="N243" i="33"/>
  <c r="N245" i="33" s="1"/>
  <c r="F37" i="33"/>
  <c r="F39" i="33"/>
  <c r="F243" i="33"/>
  <c r="F245" i="33" s="1"/>
  <c r="L31" i="33"/>
  <c r="L29" i="33"/>
  <c r="J26" i="33"/>
  <c r="J23" i="33"/>
  <c r="J21" i="33"/>
  <c r="J13" i="33"/>
  <c r="J18" i="33"/>
  <c r="J243" i="33"/>
  <c r="J247" i="33" s="1"/>
  <c r="F47" i="33"/>
  <c r="F50" i="33"/>
  <c r="F45" i="33"/>
  <c r="N47" i="33"/>
  <c r="N50" i="33"/>
  <c r="F66" i="33"/>
  <c r="F63" i="33"/>
  <c r="F61" i="33"/>
  <c r="L71" i="33"/>
  <c r="L69" i="33"/>
  <c r="F82" i="33"/>
  <c r="E75" i="33"/>
  <c r="N79" i="33"/>
  <c r="N82" i="33"/>
  <c r="N77" i="33"/>
  <c r="F98" i="33"/>
  <c r="F95" i="33"/>
  <c r="N95" i="33"/>
  <c r="N98" i="33"/>
  <c r="L103" i="33"/>
  <c r="L101" i="33"/>
  <c r="F114" i="33"/>
  <c r="F111" i="33"/>
  <c r="F109" i="33"/>
  <c r="N111" i="33"/>
  <c r="N114" i="33"/>
  <c r="F125" i="33"/>
  <c r="F127" i="33"/>
  <c r="F130" i="33"/>
  <c r="E123" i="33"/>
  <c r="E125" i="33" s="1"/>
  <c r="N130" i="33"/>
  <c r="N127" i="33"/>
  <c r="N125" i="33"/>
  <c r="N138" i="33"/>
  <c r="N135" i="33"/>
  <c r="F149" i="33"/>
  <c r="F154" i="33"/>
  <c r="J159" i="33"/>
  <c r="J162" i="33"/>
  <c r="J157" i="33"/>
  <c r="N170" i="33"/>
  <c r="N165" i="33"/>
  <c r="N167" i="33"/>
  <c r="F183" i="33"/>
  <c r="F181" i="33"/>
  <c r="J191" i="33"/>
  <c r="J189" i="33"/>
  <c r="J194" i="33"/>
  <c r="N197" i="33"/>
  <c r="N199" i="33"/>
  <c r="Q234" i="33"/>
  <c r="Q231" i="33"/>
  <c r="Q229" i="33"/>
  <c r="H194" i="33"/>
  <c r="H189" i="33"/>
  <c r="H151" i="33"/>
  <c r="H243" i="33"/>
  <c r="H245" i="33" s="1"/>
  <c r="K125" i="33"/>
  <c r="K127" i="33"/>
  <c r="O117" i="33"/>
  <c r="O122" i="33"/>
  <c r="K109" i="33"/>
  <c r="K114" i="33"/>
  <c r="O101" i="33"/>
  <c r="O103" i="33"/>
  <c r="G101" i="33"/>
  <c r="G106" i="33"/>
  <c r="K93" i="33"/>
  <c r="K95" i="33"/>
  <c r="O85" i="33"/>
  <c r="O90" i="33"/>
  <c r="K77" i="33"/>
  <c r="K82" i="33"/>
  <c r="O69" i="33"/>
  <c r="O71" i="33"/>
  <c r="G69" i="33"/>
  <c r="G74" i="33"/>
  <c r="E67" i="33"/>
  <c r="E74" i="33" s="1"/>
  <c r="K61" i="33"/>
  <c r="K63" i="33"/>
  <c r="O53" i="33"/>
  <c r="O58" i="33"/>
  <c r="K45" i="33"/>
  <c r="K50" i="33"/>
  <c r="O37" i="33"/>
  <c r="O39" i="33"/>
  <c r="K29" i="33"/>
  <c r="K31" i="33"/>
  <c r="O21" i="33"/>
  <c r="O26" i="33"/>
  <c r="G21" i="33"/>
  <c r="G23" i="33"/>
  <c r="I141" i="33"/>
  <c r="I143" i="33"/>
  <c r="E139" i="33"/>
  <c r="E141" i="33" s="1"/>
  <c r="Q141" i="33"/>
  <c r="Q146" i="33"/>
  <c r="I154" i="33"/>
  <c r="I151" i="33"/>
  <c r="Q154" i="33"/>
  <c r="Q151" i="33"/>
  <c r="M162" i="33"/>
  <c r="M159" i="33"/>
  <c r="E163" i="33"/>
  <c r="E167" i="33" s="1"/>
  <c r="I170" i="33"/>
  <c r="I167" i="33"/>
  <c r="Q170" i="33"/>
  <c r="Q167" i="33"/>
  <c r="M178" i="33"/>
  <c r="M175" i="33"/>
  <c r="I186" i="33"/>
  <c r="I183" i="33"/>
  <c r="Q186" i="33"/>
  <c r="Q183" i="33"/>
  <c r="M194" i="33"/>
  <c r="M191" i="33"/>
  <c r="I199" i="33"/>
  <c r="I197" i="33"/>
  <c r="Q199" i="33"/>
  <c r="Q197" i="33"/>
  <c r="G215" i="33"/>
  <c r="G218" i="33"/>
  <c r="K223" i="33"/>
  <c r="K226" i="33"/>
  <c r="O231" i="33"/>
  <c r="O234" i="33"/>
  <c r="F210" i="33"/>
  <c r="F207" i="33"/>
  <c r="J210" i="33"/>
  <c r="J207" i="33"/>
  <c r="F218" i="33"/>
  <c r="F215" i="33"/>
  <c r="J218" i="33"/>
  <c r="J215" i="33"/>
  <c r="F226" i="33"/>
  <c r="F223" i="33"/>
  <c r="J226" i="33"/>
  <c r="J223" i="33"/>
  <c r="F234" i="33"/>
  <c r="F231" i="33"/>
  <c r="J234" i="33"/>
  <c r="J231" i="33"/>
  <c r="F242" i="33"/>
  <c r="F239" i="33"/>
  <c r="J242" i="33"/>
  <c r="J239" i="33"/>
  <c r="L79" i="33"/>
  <c r="L77" i="33"/>
  <c r="J221" i="24"/>
  <c r="J149" i="24"/>
  <c r="J26" i="24"/>
  <c r="I197" i="24"/>
  <c r="I133" i="24"/>
  <c r="H226" i="24"/>
  <c r="E147" i="24"/>
  <c r="E149" i="24" s="1"/>
  <c r="E83" i="24"/>
  <c r="E85" i="24" s="1"/>
  <c r="H26" i="24"/>
  <c r="G197" i="24"/>
  <c r="G135" i="24"/>
  <c r="G74" i="24"/>
  <c r="N69" i="24"/>
  <c r="N71" i="24"/>
  <c r="N74" i="24"/>
  <c r="O90" i="24"/>
  <c r="O87" i="24"/>
  <c r="P138" i="24"/>
  <c r="P135" i="24"/>
  <c r="O181" i="24"/>
  <c r="O183" i="24"/>
  <c r="O186" i="24"/>
  <c r="N167" i="24"/>
  <c r="N170" i="24"/>
  <c r="N37" i="24"/>
  <c r="N42" i="24"/>
  <c r="K183" i="24"/>
  <c r="K186" i="24"/>
  <c r="K181" i="24"/>
  <c r="F127" i="24"/>
  <c r="F125" i="24"/>
  <c r="D58" i="27"/>
  <c r="D34" i="27"/>
  <c r="P213" i="24"/>
  <c r="P218" i="24"/>
  <c r="K215" i="24"/>
  <c r="K213" i="24"/>
  <c r="Q215" i="24"/>
  <c r="J71" i="33"/>
  <c r="J69" i="33"/>
  <c r="J74" i="33"/>
  <c r="J55" i="33"/>
  <c r="J53" i="33"/>
  <c r="J58" i="33"/>
  <c r="L39" i="33"/>
  <c r="L42" i="33"/>
  <c r="H26" i="35"/>
  <c r="I63" i="35"/>
  <c r="L42" i="35"/>
  <c r="M55" i="35"/>
  <c r="O101" i="35"/>
  <c r="O106" i="35"/>
  <c r="Q165" i="35"/>
  <c r="F10" i="36"/>
  <c r="C10" i="36" s="1"/>
  <c r="F10" i="34"/>
  <c r="C11" i="33"/>
  <c r="F10" i="27"/>
  <c r="E10" i="27" s="1"/>
  <c r="F16" i="36"/>
  <c r="C16" i="36" s="1"/>
  <c r="F16" i="34"/>
  <c r="D16" i="34" s="1"/>
  <c r="C19" i="24"/>
  <c r="C16" i="22"/>
  <c r="F22" i="36"/>
  <c r="E22" i="36" s="1"/>
  <c r="C27" i="35"/>
  <c r="F22" i="34"/>
  <c r="C27" i="33"/>
  <c r="F28" i="34"/>
  <c r="D28" i="34" s="1"/>
  <c r="F28" i="27"/>
  <c r="F34" i="36"/>
  <c r="C43" i="35"/>
  <c r="F34" i="34"/>
  <c r="C31" i="22"/>
  <c r="C43" i="33"/>
  <c r="C36" i="22"/>
  <c r="F40" i="34"/>
  <c r="D40" i="34" s="1"/>
  <c r="F46" i="36"/>
  <c r="D46" i="36" s="1"/>
  <c r="F46" i="34"/>
  <c r="C41" i="22"/>
  <c r="C59" i="24"/>
  <c r="F46" i="27"/>
  <c r="C59" i="33"/>
  <c r="F52" i="36"/>
  <c r="E52" i="36" s="1"/>
  <c r="C67" i="35"/>
  <c r="F52" i="34"/>
  <c r="D52" i="34" s="1"/>
  <c r="C46" i="22"/>
  <c r="F58" i="36"/>
  <c r="E58" i="36" s="1"/>
  <c r="C75" i="35"/>
  <c r="F58" i="34"/>
  <c r="C51" i="22"/>
  <c r="C75" i="24"/>
  <c r="C75" i="33"/>
  <c r="F64" i="34"/>
  <c r="D64" i="34" s="1"/>
  <c r="C83" i="33"/>
  <c r="F70" i="36"/>
  <c r="C70" i="36" s="1"/>
  <c r="F70" i="34"/>
  <c r="C91" i="24"/>
  <c r="F76" i="36"/>
  <c r="D76" i="36" s="1"/>
  <c r="F76" i="34"/>
  <c r="D76" i="34" s="1"/>
  <c r="C66" i="22"/>
  <c r="F76" i="27"/>
  <c r="F82" i="36"/>
  <c r="C82" i="36" s="1"/>
  <c r="C107" i="35"/>
  <c r="F82" i="34"/>
  <c r="C71" i="22"/>
  <c r="F82" i="27"/>
  <c r="C107" i="33"/>
  <c r="F89" i="36"/>
  <c r="D89" i="36" s="1"/>
  <c r="C115" i="35"/>
  <c r="F88" i="34"/>
  <c r="D88" i="34" s="1"/>
  <c r="C115" i="33"/>
  <c r="F89" i="27"/>
  <c r="E89" i="27" s="1"/>
  <c r="C76" i="22"/>
  <c r="F95" i="36"/>
  <c r="C95" i="36" s="1"/>
  <c r="C123" i="35"/>
  <c r="F94" i="34"/>
  <c r="C123" i="24"/>
  <c r="F101" i="36"/>
  <c r="C101" i="36" s="1"/>
  <c r="C131" i="35"/>
  <c r="F100" i="34"/>
  <c r="D100" i="34" s="1"/>
  <c r="C131" i="33"/>
  <c r="F101" i="27"/>
  <c r="C101" i="27" s="1"/>
  <c r="C86" i="22"/>
  <c r="F107" i="36"/>
  <c r="C107" i="36" s="1"/>
  <c r="F106" i="34"/>
  <c r="F113" i="36"/>
  <c r="D113" i="36" s="1"/>
  <c r="F112" i="34"/>
  <c r="D112" i="34" s="1"/>
  <c r="C147" i="33"/>
  <c r="F113" i="27"/>
  <c r="D113" i="27" s="1"/>
  <c r="C96" i="22"/>
  <c r="F119" i="36"/>
  <c r="E119" i="36" s="1"/>
  <c r="C155" i="35"/>
  <c r="F118" i="34"/>
  <c r="F125" i="36"/>
  <c r="C125" i="36" s="1"/>
  <c r="F124" i="34"/>
  <c r="D124" i="34" s="1"/>
  <c r="C163" i="33"/>
  <c r="F125" i="27"/>
  <c r="E125" i="27" s="1"/>
  <c r="C106" i="22"/>
  <c r="F131" i="36"/>
  <c r="D131" i="36" s="1"/>
  <c r="C171" i="35"/>
  <c r="F130" i="34"/>
  <c r="F137" i="36"/>
  <c r="E137" i="36" s="1"/>
  <c r="F136" i="34"/>
  <c r="C179" i="33"/>
  <c r="C116" i="22"/>
  <c r="F143" i="36"/>
  <c r="C143" i="36" s="1"/>
  <c r="F142" i="34"/>
  <c r="C187" i="24"/>
  <c r="C187" i="33"/>
  <c r="F149" i="36"/>
  <c r="C149" i="36" s="1"/>
  <c r="F148" i="34"/>
  <c r="D148" i="34" s="1"/>
  <c r="C126" i="22"/>
  <c r="F155" i="36"/>
  <c r="E155" i="36" s="1"/>
  <c r="F155" i="27"/>
  <c r="F154" i="34"/>
  <c r="F167" i="36"/>
  <c r="C167" i="36" s="1"/>
  <c r="C141" i="22"/>
  <c r="F167" i="27"/>
  <c r="D167" i="27" s="1"/>
  <c r="C219" i="24"/>
  <c r="F160" i="34"/>
  <c r="F173" i="36"/>
  <c r="E173" i="36" s="1"/>
  <c r="F166" i="34"/>
  <c r="F173" i="27"/>
  <c r="E173" i="27" s="1"/>
  <c r="F179" i="36"/>
  <c r="E179" i="36" s="1"/>
  <c r="C235" i="24"/>
  <c r="F172" i="34"/>
  <c r="F179" i="27"/>
  <c r="D179" i="27" s="1"/>
  <c r="F185" i="36"/>
  <c r="E185" i="36" s="1"/>
  <c r="F178" i="34"/>
  <c r="L127" i="33"/>
  <c r="L93" i="33"/>
  <c r="F117" i="33"/>
  <c r="N106" i="33"/>
  <c r="F157" i="33"/>
  <c r="I213" i="33"/>
  <c r="P26" i="33"/>
  <c r="M251" i="24"/>
  <c r="M258" i="24" s="1"/>
  <c r="F90" i="33"/>
  <c r="F87" i="33"/>
  <c r="N87" i="33"/>
  <c r="N85" i="33"/>
  <c r="F106" i="33"/>
  <c r="F101" i="33"/>
  <c r="N119" i="33"/>
  <c r="N122" i="33"/>
  <c r="J138" i="33"/>
  <c r="J133" i="33"/>
  <c r="N143" i="33"/>
  <c r="N141" i="33"/>
  <c r="J199" i="33"/>
  <c r="J202" i="33"/>
  <c r="I234" i="33"/>
  <c r="I231" i="33"/>
  <c r="P37" i="33"/>
  <c r="P42" i="33"/>
  <c r="N29" i="33"/>
  <c r="N34" i="33"/>
  <c r="N31" i="33"/>
  <c r="G26" i="24"/>
  <c r="G21" i="24"/>
  <c r="O21" i="24"/>
  <c r="O251" i="24"/>
  <c r="O253" i="24" s="1"/>
  <c r="P42" i="24"/>
  <c r="P37" i="24"/>
  <c r="N202" i="24"/>
  <c r="N197" i="24"/>
  <c r="P181" i="24"/>
  <c r="P183" i="24"/>
  <c r="M122" i="24"/>
  <c r="M119" i="24"/>
  <c r="O154" i="24"/>
  <c r="O149" i="24"/>
  <c r="P119" i="24"/>
  <c r="P122" i="24"/>
  <c r="Q74" i="24"/>
  <c r="Q71" i="24"/>
  <c r="C143" i="27"/>
  <c r="D16" i="27"/>
  <c r="O71" i="24"/>
  <c r="O69" i="24"/>
  <c r="O74" i="24"/>
  <c r="L23" i="24"/>
  <c r="L21" i="24"/>
  <c r="F251" i="24"/>
  <c r="F255" i="24" s="1"/>
  <c r="C211" i="24"/>
  <c r="F161" i="27"/>
  <c r="C161" i="27" s="1"/>
  <c r="C19" i="35"/>
  <c r="C59" i="35"/>
  <c r="E163" i="24"/>
  <c r="E167" i="24" s="1"/>
  <c r="L60" i="28"/>
  <c r="M40" i="22"/>
  <c r="J251" i="24"/>
  <c r="J253" i="24" s="1"/>
  <c r="H251" i="24"/>
  <c r="H258" i="24" s="1"/>
  <c r="E143" i="33"/>
  <c r="E11" i="24"/>
  <c r="E13" i="24" s="1"/>
  <c r="E107" i="24"/>
  <c r="E111" i="24" s="1"/>
  <c r="E139" i="24"/>
  <c r="E141" i="24" s="1"/>
  <c r="E171" i="24"/>
  <c r="E178" i="24" s="1"/>
  <c r="E203" i="24"/>
  <c r="E210" i="24" s="1"/>
  <c r="E243" i="24"/>
  <c r="E250" i="24" s="1"/>
  <c r="I251" i="24"/>
  <c r="I258" i="24" s="1"/>
  <c r="E27" i="24"/>
  <c r="E29" i="24" s="1"/>
  <c r="G63" i="24"/>
  <c r="G93" i="24"/>
  <c r="G127" i="24"/>
  <c r="G162" i="24"/>
  <c r="G191" i="24"/>
  <c r="G234" i="24"/>
  <c r="H18" i="24"/>
  <c r="H50" i="24"/>
  <c r="H114" i="24"/>
  <c r="H143" i="24"/>
  <c r="H178" i="24"/>
  <c r="H247" i="24"/>
  <c r="I29" i="24"/>
  <c r="I63" i="24"/>
  <c r="I130" i="24"/>
  <c r="I159" i="24"/>
  <c r="I189" i="24"/>
  <c r="J18" i="24"/>
  <c r="J45" i="24"/>
  <c r="J79" i="24"/>
  <c r="J111" i="24"/>
  <c r="J175" i="24"/>
  <c r="J207" i="24"/>
  <c r="J186" i="24"/>
  <c r="J53" i="24"/>
  <c r="I165" i="24"/>
  <c r="I37" i="24"/>
  <c r="E179" i="24"/>
  <c r="E186" i="24" s="1"/>
  <c r="H122" i="24"/>
  <c r="E51" i="24"/>
  <c r="E55" i="24" s="1"/>
  <c r="E235" i="24"/>
  <c r="E237" i="24" s="1"/>
  <c r="G167" i="24"/>
  <c r="E99" i="24"/>
  <c r="E103" i="24" s="1"/>
  <c r="Q242" i="33"/>
  <c r="F165" i="33"/>
  <c r="M197" i="24"/>
  <c r="G29" i="35"/>
  <c r="G74" i="35"/>
  <c r="I111" i="35"/>
  <c r="P149" i="35"/>
  <c r="P151" i="35"/>
  <c r="O165" i="35"/>
  <c r="M210" i="35"/>
  <c r="E194" i="24"/>
  <c r="G251" i="24"/>
  <c r="G255" i="24" s="1"/>
  <c r="E75" i="24"/>
  <c r="E79" i="24" s="1"/>
  <c r="G29" i="24"/>
  <c r="G66" i="24"/>
  <c r="E91" i="24"/>
  <c r="E98" i="24" s="1"/>
  <c r="E123" i="24"/>
  <c r="E127" i="24" s="1"/>
  <c r="E155" i="24"/>
  <c r="E157" i="24" s="1"/>
  <c r="G189" i="24"/>
  <c r="E227" i="24"/>
  <c r="E234" i="24" s="1"/>
  <c r="H15" i="24"/>
  <c r="H82" i="24"/>
  <c r="H141" i="24"/>
  <c r="H207" i="24"/>
  <c r="I34" i="24"/>
  <c r="I98" i="24"/>
  <c r="I162" i="24"/>
  <c r="I229" i="24"/>
  <c r="J13" i="24"/>
  <c r="J77" i="24"/>
  <c r="J146" i="24"/>
  <c r="J205" i="24"/>
  <c r="J223" i="24"/>
  <c r="J90" i="24"/>
  <c r="I202" i="24"/>
  <c r="I69" i="24"/>
  <c r="H221" i="24"/>
  <c r="H154" i="24"/>
  <c r="H85" i="24"/>
  <c r="H23" i="24"/>
  <c r="E131" i="24"/>
  <c r="E133" i="24" s="1"/>
  <c r="G69" i="24"/>
  <c r="D185" i="27"/>
  <c r="E119" i="27"/>
  <c r="I223" i="33"/>
  <c r="I207" i="33"/>
  <c r="J175" i="33"/>
  <c r="J151" i="33"/>
  <c r="N157" i="33"/>
  <c r="N154" i="33"/>
  <c r="F143" i="33"/>
  <c r="J82" i="33"/>
  <c r="J77" i="33"/>
  <c r="H15" i="33"/>
  <c r="H175" i="33"/>
  <c r="H173" i="33"/>
  <c r="P159" i="33"/>
  <c r="P157" i="33"/>
  <c r="H143" i="33"/>
  <c r="H141" i="33"/>
  <c r="Q130" i="33"/>
  <c r="Q127" i="33"/>
  <c r="I130" i="33"/>
  <c r="I125" i="33"/>
  <c r="M122" i="33"/>
  <c r="M119" i="33"/>
  <c r="Q114" i="33"/>
  <c r="Q111" i="33"/>
  <c r="E107" i="33"/>
  <c r="I114" i="33"/>
  <c r="I111" i="33"/>
  <c r="M106" i="33"/>
  <c r="M103" i="33"/>
  <c r="Q98" i="33"/>
  <c r="Q95" i="33"/>
  <c r="I98" i="33"/>
  <c r="I95" i="33"/>
  <c r="M90" i="33"/>
  <c r="M87" i="33"/>
  <c r="Q82" i="33"/>
  <c r="Q79" i="33"/>
  <c r="I82" i="33"/>
  <c r="I79" i="33"/>
  <c r="M74" i="33"/>
  <c r="M71" i="33"/>
  <c r="Q66" i="33"/>
  <c r="Q63" i="33"/>
  <c r="I66" i="33"/>
  <c r="I63" i="33"/>
  <c r="E43" i="33"/>
  <c r="P191" i="33"/>
  <c r="P189" i="33"/>
  <c r="E189" i="24"/>
  <c r="I229" i="33"/>
  <c r="Q213" i="33"/>
  <c r="F194" i="33"/>
  <c r="F189" i="33"/>
  <c r="F186" i="33"/>
  <c r="D136" i="34"/>
  <c r="J170" i="33"/>
  <c r="N173" i="33"/>
  <c r="N237" i="24"/>
  <c r="K154" i="24"/>
  <c r="Q226" i="24"/>
  <c r="F178" i="24"/>
  <c r="F189" i="24"/>
  <c r="O167" i="24"/>
  <c r="D70" i="27"/>
  <c r="Q58" i="24"/>
  <c r="P39" i="33"/>
  <c r="P21" i="33"/>
  <c r="L37" i="33"/>
  <c r="L21" i="33"/>
  <c r="F130" i="24"/>
  <c r="F194" i="24"/>
  <c r="F202" i="24"/>
  <c r="H242" i="24"/>
  <c r="J237" i="24"/>
  <c r="J42" i="24"/>
  <c r="M103" i="24"/>
  <c r="P23" i="24"/>
  <c r="C11" i="22"/>
  <c r="C107" i="24"/>
  <c r="C139" i="24"/>
  <c r="C171" i="24"/>
  <c r="C203" i="24"/>
  <c r="K149" i="24"/>
  <c r="F149" i="27"/>
  <c r="C115" i="24"/>
  <c r="C179" i="24"/>
  <c r="M199" i="24"/>
  <c r="L26" i="24"/>
  <c r="C156" i="22"/>
  <c r="C151" i="22"/>
  <c r="C146" i="22"/>
  <c r="C195" i="24"/>
  <c r="C131" i="24"/>
  <c r="F137" i="27"/>
  <c r="C136" i="22"/>
  <c r="C11" i="35"/>
  <c r="F15" i="35"/>
  <c r="K29" i="35"/>
  <c r="K31" i="35"/>
  <c r="J37" i="35"/>
  <c r="P37" i="35"/>
  <c r="J42" i="35"/>
  <c r="G71" i="35"/>
  <c r="J106" i="35"/>
  <c r="M125" i="35"/>
  <c r="C139" i="35"/>
  <c r="C147" i="35"/>
  <c r="C163" i="35"/>
  <c r="N175" i="35"/>
  <c r="N178" i="35"/>
  <c r="C179" i="35"/>
  <c r="C195" i="35"/>
  <c r="C219" i="35"/>
  <c r="C227" i="35"/>
  <c r="C235" i="35"/>
  <c r="N245" i="35"/>
  <c r="N250" i="35"/>
  <c r="N26" i="33"/>
  <c r="J26" i="35"/>
  <c r="I141" i="35"/>
  <c r="I143" i="35"/>
  <c r="H189" i="35"/>
  <c r="G215" i="35"/>
  <c r="D10" i="27"/>
  <c r="M239" i="33"/>
  <c r="M237" i="33"/>
  <c r="M231" i="33"/>
  <c r="M229" i="33"/>
  <c r="M207" i="33"/>
  <c r="M205" i="33"/>
  <c r="M221" i="33"/>
  <c r="P202" i="33"/>
  <c r="P199" i="33"/>
  <c r="E187" i="33"/>
  <c r="L191" i="33"/>
  <c r="L189" i="33"/>
  <c r="P183" i="33"/>
  <c r="P181" i="33"/>
  <c r="H186" i="33"/>
  <c r="E179" i="33"/>
  <c r="L175" i="33"/>
  <c r="L173" i="33"/>
  <c r="P167" i="33"/>
  <c r="P165" i="33"/>
  <c r="L159" i="33"/>
  <c r="L162" i="33"/>
  <c r="E155" i="33"/>
  <c r="P151" i="33"/>
  <c r="P149" i="33"/>
  <c r="H154" i="33"/>
  <c r="E147" i="33"/>
  <c r="L143" i="33"/>
  <c r="L146" i="33"/>
  <c r="L243" i="33"/>
  <c r="P135" i="33"/>
  <c r="P133" i="33"/>
  <c r="O130" i="33"/>
  <c r="O127" i="33"/>
  <c r="G130" i="33"/>
  <c r="G127" i="33"/>
  <c r="K122" i="33"/>
  <c r="K119" i="33"/>
  <c r="G117" i="33"/>
  <c r="E115" i="33"/>
  <c r="O114" i="33"/>
  <c r="O111" i="33"/>
  <c r="G114" i="33"/>
  <c r="G111" i="33"/>
  <c r="K106" i="33"/>
  <c r="K103" i="33"/>
  <c r="O98" i="33"/>
  <c r="O95" i="33"/>
  <c r="E91" i="33"/>
  <c r="G98" i="33"/>
  <c r="G95" i="33"/>
  <c r="K90" i="33"/>
  <c r="K87" i="33"/>
  <c r="G85" i="33"/>
  <c r="E83" i="33"/>
  <c r="O82" i="33"/>
  <c r="O79" i="33"/>
  <c r="G82" i="33"/>
  <c r="G79" i="33"/>
  <c r="K74" i="33"/>
  <c r="K71" i="33"/>
  <c r="O66" i="33"/>
  <c r="O63" i="33"/>
  <c r="E59" i="33"/>
  <c r="G66" i="33"/>
  <c r="G63" i="33"/>
  <c r="K58" i="33"/>
  <c r="K55" i="33"/>
  <c r="G53" i="33"/>
  <c r="E51" i="33"/>
  <c r="O50" i="33"/>
  <c r="O47" i="33"/>
  <c r="G50" i="33"/>
  <c r="G47" i="33"/>
  <c r="K42" i="33"/>
  <c r="K39" i="33"/>
  <c r="G37" i="33"/>
  <c r="E35" i="33"/>
  <c r="O34" i="33"/>
  <c r="O31" i="33"/>
  <c r="E27" i="33"/>
  <c r="G34" i="33"/>
  <c r="G31" i="33"/>
  <c r="K26" i="33"/>
  <c r="K23" i="33"/>
  <c r="O18" i="33"/>
  <c r="K243" i="33"/>
  <c r="K13" i="33"/>
  <c r="G18" i="33"/>
  <c r="G243" i="33"/>
  <c r="I243" i="33"/>
  <c r="I138" i="33"/>
  <c r="I135" i="33"/>
  <c r="M243" i="33"/>
  <c r="M133" i="33"/>
  <c r="M143" i="33"/>
  <c r="Q135" i="33"/>
  <c r="Q138" i="33"/>
  <c r="I237" i="33"/>
  <c r="I221" i="33"/>
  <c r="I205" i="33"/>
  <c r="F197" i="33"/>
  <c r="N186" i="33"/>
  <c r="N181" i="33"/>
  <c r="I242" i="33"/>
  <c r="Q223" i="33"/>
  <c r="J165" i="33"/>
  <c r="J135" i="33"/>
  <c r="F178" i="33"/>
  <c r="F162" i="33"/>
  <c r="N146" i="33"/>
  <c r="J122" i="33"/>
  <c r="N117" i="33"/>
  <c r="J106" i="33"/>
  <c r="J101" i="33"/>
  <c r="J90" i="33"/>
  <c r="F34" i="33"/>
  <c r="K170" i="24"/>
  <c r="H26" i="33"/>
  <c r="H21" i="33"/>
  <c r="G23" i="24"/>
  <c r="L135" i="24"/>
  <c r="O26" i="24"/>
  <c r="J170" i="24"/>
  <c r="K167" i="24"/>
  <c r="F55" i="24"/>
  <c r="M99" i="22"/>
  <c r="H21" i="35"/>
  <c r="H71" i="35"/>
  <c r="H74" i="35"/>
  <c r="H162" i="35"/>
  <c r="G218" i="35"/>
  <c r="K218" i="35"/>
  <c r="M34" i="22"/>
  <c r="P50" i="35"/>
  <c r="D22" i="36"/>
  <c r="O54" i="22"/>
  <c r="O137" i="22"/>
  <c r="E63" i="24"/>
  <c r="E131" i="27"/>
  <c r="C119" i="27"/>
  <c r="D101" i="27"/>
  <c r="F202" i="33"/>
  <c r="J143" i="33"/>
  <c r="C52" i="27"/>
  <c r="F53" i="24"/>
  <c r="I120" i="22"/>
  <c r="I100" i="22"/>
  <c r="I80" i="22"/>
  <c r="I75" i="22"/>
  <c r="I65" i="22"/>
  <c r="I50" i="22"/>
  <c r="I129" i="22"/>
  <c r="M129" i="22" s="1"/>
  <c r="I79" i="22"/>
  <c r="M79" i="22" s="1"/>
  <c r="I49" i="22"/>
  <c r="M49" i="22" s="1"/>
  <c r="I118" i="22"/>
  <c r="M118" i="22" s="1"/>
  <c r="I78" i="22"/>
  <c r="M78" i="22" s="1"/>
  <c r="I117" i="22"/>
  <c r="M117" i="22" s="1"/>
  <c r="I115" i="22"/>
  <c r="I87" i="22"/>
  <c r="M87" i="22" s="1"/>
  <c r="I56" i="22"/>
  <c r="M56" i="22" s="1"/>
  <c r="M48" i="22"/>
  <c r="N78" i="22"/>
  <c r="N119" i="22"/>
  <c r="Q218" i="35"/>
  <c r="Q35" i="35"/>
  <c r="M57" i="22"/>
  <c r="L155" i="22"/>
  <c r="N155" i="22" s="1"/>
  <c r="L35" i="22"/>
  <c r="O35" i="22" s="1"/>
  <c r="N32" i="22"/>
  <c r="O32" i="22"/>
  <c r="M32" i="22"/>
  <c r="N72" i="22"/>
  <c r="M72" i="22"/>
  <c r="O72" i="22"/>
  <c r="N82" i="22"/>
  <c r="M82" i="22"/>
  <c r="O82" i="22"/>
  <c r="N42" i="22"/>
  <c r="O42" i="22"/>
  <c r="L45" i="22"/>
  <c r="M45" i="22" s="1"/>
  <c r="M42" i="22"/>
  <c r="E65" i="35"/>
  <c r="O57" i="22"/>
  <c r="N60" i="22"/>
  <c r="N57" i="22"/>
  <c r="E89" i="35"/>
  <c r="E121" i="35"/>
  <c r="K85" i="22"/>
  <c r="N152" i="22"/>
  <c r="O152" i="22"/>
  <c r="E241" i="35"/>
  <c r="E201" i="35"/>
  <c r="O132" i="22"/>
  <c r="N132" i="22"/>
  <c r="M132" i="22"/>
  <c r="J21" i="35"/>
  <c r="P39" i="35"/>
  <c r="H55" i="35"/>
  <c r="G101" i="35"/>
  <c r="G106" i="35"/>
  <c r="I189" i="35"/>
  <c r="F223" i="35"/>
  <c r="P231" i="35"/>
  <c r="H197" i="35"/>
  <c r="J202" i="35"/>
  <c r="O245" i="35"/>
  <c r="H58" i="35"/>
  <c r="I95" i="35"/>
  <c r="L234" i="35"/>
  <c r="G250" i="35"/>
  <c r="G245" i="35"/>
  <c r="O210" i="35"/>
  <c r="O207" i="35"/>
  <c r="O205" i="35"/>
  <c r="G13" i="35"/>
  <c r="N50" i="35"/>
  <c r="K213" i="35"/>
  <c r="P234" i="35"/>
  <c r="P191" i="35"/>
  <c r="P194" i="35"/>
  <c r="I211" i="35"/>
  <c r="I218" i="35" s="1"/>
  <c r="L211" i="35"/>
  <c r="L213" i="35" s="1"/>
  <c r="O211" i="35"/>
  <c r="F203" i="35"/>
  <c r="F163" i="35"/>
  <c r="F115" i="35"/>
  <c r="F75" i="35"/>
  <c r="F35" i="35"/>
  <c r="G235" i="35"/>
  <c r="G187" i="35"/>
  <c r="G131" i="35"/>
  <c r="G91" i="35"/>
  <c r="G43" i="35"/>
  <c r="H227" i="35"/>
  <c r="H179" i="35"/>
  <c r="H131" i="35"/>
  <c r="H91" i="35"/>
  <c r="H35" i="35"/>
  <c r="I227" i="35"/>
  <c r="I171" i="35"/>
  <c r="I123" i="35"/>
  <c r="I83" i="35"/>
  <c r="I43" i="35"/>
  <c r="J235" i="35"/>
  <c r="J171" i="35"/>
  <c r="J115" i="35"/>
  <c r="J67" i="35"/>
  <c r="J11" i="35"/>
  <c r="K187" i="35"/>
  <c r="K131" i="35"/>
  <c r="K67" i="35"/>
  <c r="L219" i="35"/>
  <c r="L221" i="35" s="1"/>
  <c r="L131" i="35"/>
  <c r="L59" i="35"/>
  <c r="M227" i="35"/>
  <c r="M171" i="35"/>
  <c r="M91" i="35"/>
  <c r="M27" i="35"/>
  <c r="N203" i="35"/>
  <c r="N147" i="35"/>
  <c r="N83" i="35"/>
  <c r="N35" i="35"/>
  <c r="O195" i="35"/>
  <c r="O123" i="35"/>
  <c r="O67" i="35"/>
  <c r="P195" i="35"/>
  <c r="P115" i="35"/>
  <c r="Q99" i="35"/>
  <c r="Q67" i="35"/>
  <c r="F243" i="35"/>
  <c r="F247" i="35" s="1"/>
  <c r="F195" i="35"/>
  <c r="F199" i="35" s="1"/>
  <c r="F147" i="35"/>
  <c r="F151" i="35" s="1"/>
  <c r="F107" i="35"/>
  <c r="F67" i="35"/>
  <c r="F71" i="35" s="1"/>
  <c r="F19" i="35"/>
  <c r="F23" i="35" s="1"/>
  <c r="G227" i="35"/>
  <c r="G171" i="35"/>
  <c r="G123" i="35"/>
  <c r="G75" i="35"/>
  <c r="G35" i="35"/>
  <c r="H219" i="35"/>
  <c r="H163" i="35"/>
  <c r="H123" i="35"/>
  <c r="H83" i="35"/>
  <c r="H27" i="35"/>
  <c r="I219" i="35"/>
  <c r="I155" i="35"/>
  <c r="I115" i="35"/>
  <c r="I75" i="35"/>
  <c r="I27" i="35"/>
  <c r="J203" i="35"/>
  <c r="J163" i="35"/>
  <c r="J107" i="35"/>
  <c r="J51" i="35"/>
  <c r="K243" i="35"/>
  <c r="K171" i="35"/>
  <c r="K107" i="35"/>
  <c r="K43" i="35"/>
  <c r="L187" i="35"/>
  <c r="L123" i="35"/>
  <c r="L51" i="35"/>
  <c r="M219" i="35"/>
  <c r="M139" i="35"/>
  <c r="M75" i="35"/>
  <c r="M11" i="35"/>
  <c r="N195" i="35"/>
  <c r="N131" i="35"/>
  <c r="N75" i="35"/>
  <c r="N19" i="35"/>
  <c r="O187" i="35"/>
  <c r="O107" i="35"/>
  <c r="O35" i="35"/>
  <c r="P155" i="35"/>
  <c r="P91" i="35"/>
  <c r="Q195" i="35"/>
  <c r="Q115" i="35"/>
  <c r="J155" i="28"/>
  <c r="J130" i="28"/>
  <c r="M130" i="28" s="1"/>
  <c r="J110" i="28"/>
  <c r="J90" i="28"/>
  <c r="M90" i="28" s="1"/>
  <c r="J70" i="28"/>
  <c r="J50" i="28"/>
  <c r="M50" i="28" s="1"/>
  <c r="J30" i="28"/>
  <c r="K15" i="28"/>
  <c r="K30" i="28"/>
  <c r="K70" i="28"/>
  <c r="K110" i="28"/>
  <c r="K155" i="28"/>
  <c r="M60" i="22"/>
  <c r="K25" i="22"/>
  <c r="K65" i="22"/>
  <c r="K95" i="22"/>
  <c r="K110" i="22"/>
  <c r="K135" i="22"/>
  <c r="J15" i="22"/>
  <c r="J95" i="22"/>
  <c r="J135" i="22"/>
  <c r="K20" i="28"/>
  <c r="L30" i="22"/>
  <c r="L50" i="22"/>
  <c r="L90" i="22"/>
  <c r="L120" i="22"/>
  <c r="J100" i="22"/>
  <c r="J105" i="28"/>
  <c r="M105" i="28" s="1"/>
  <c r="L75" i="22"/>
  <c r="L55" i="22"/>
  <c r="L135" i="22"/>
  <c r="L150" i="22"/>
  <c r="J125" i="28"/>
  <c r="M125" i="28" s="1"/>
  <c r="L145" i="22"/>
  <c r="L140" i="22"/>
  <c r="J130" i="22"/>
  <c r="J45" i="22"/>
  <c r="J20" i="22"/>
  <c r="J160" i="28"/>
  <c r="K40" i="28"/>
  <c r="L40" i="28" s="1"/>
  <c r="K100" i="28"/>
  <c r="L100" i="28" s="1"/>
  <c r="K145" i="28"/>
  <c r="J150" i="28"/>
  <c r="M150" i="28" s="1"/>
  <c r="L95" i="22"/>
  <c r="L115" i="22"/>
  <c r="K160" i="28"/>
  <c r="K135" i="28"/>
  <c r="K115" i="28"/>
  <c r="K95" i="28"/>
  <c r="K75" i="28"/>
  <c r="K55" i="28"/>
  <c r="K35" i="28"/>
  <c r="J20" i="28"/>
  <c r="J55" i="28"/>
  <c r="J95" i="28"/>
  <c r="J135" i="28"/>
  <c r="K40" i="22"/>
  <c r="O40" i="22" s="1"/>
  <c r="K60" i="22"/>
  <c r="O60" i="22" s="1"/>
  <c r="K90" i="22"/>
  <c r="K105" i="22"/>
  <c r="K125" i="22"/>
  <c r="J50" i="22"/>
  <c r="J85" i="22"/>
  <c r="J125" i="22"/>
  <c r="K80" i="28"/>
  <c r="K120" i="28"/>
  <c r="L80" i="22"/>
  <c r="L110" i="22"/>
  <c r="J35" i="22"/>
  <c r="J80" i="22"/>
  <c r="J65" i="28"/>
  <c r="M65" i="28" s="1"/>
  <c r="L15" i="22"/>
  <c r="J45" i="28"/>
  <c r="M45" i="28" s="1"/>
  <c r="J85" i="28"/>
  <c r="M85" i="28" s="1"/>
  <c r="L85" i="22"/>
  <c r="M85" i="22" s="1"/>
  <c r="J145" i="22"/>
  <c r="J70" i="22"/>
  <c r="O127" i="22"/>
  <c r="K130" i="22"/>
  <c r="K75" i="22"/>
  <c r="E113" i="35"/>
  <c r="E129" i="35"/>
  <c r="K80" i="22"/>
  <c r="O77" i="22"/>
  <c r="K50" i="22"/>
  <c r="O47" i="22"/>
  <c r="L20" i="22"/>
  <c r="M17" i="22"/>
  <c r="O17" i="22"/>
  <c r="E25" i="35"/>
  <c r="E21" i="24"/>
  <c r="E122" i="24"/>
  <c r="E117" i="24"/>
  <c r="E119" i="24"/>
  <c r="E242" i="33"/>
  <c r="E226" i="33"/>
  <c r="E223" i="33"/>
  <c r="H255" i="24"/>
  <c r="E39" i="24"/>
  <c r="E87" i="24"/>
  <c r="E15" i="33"/>
  <c r="H247" i="33"/>
  <c r="E245" i="24"/>
  <c r="J111" i="33"/>
  <c r="O33" i="22"/>
  <c r="N33" i="22"/>
  <c r="M33" i="22"/>
  <c r="N64" i="22"/>
  <c r="O64" i="22"/>
  <c r="M64" i="22"/>
  <c r="N94" i="22"/>
  <c r="J169" i="22"/>
  <c r="M109" i="22"/>
  <c r="N109" i="22"/>
  <c r="O109" i="22"/>
  <c r="O18" i="22"/>
  <c r="M23" i="22"/>
  <c r="O23" i="22"/>
  <c r="N23" i="22"/>
  <c r="O24" i="22"/>
  <c r="M13" i="22"/>
  <c r="O13" i="22"/>
  <c r="N13" i="22"/>
  <c r="M68" i="22"/>
  <c r="N68" i="22"/>
  <c r="O68" i="22"/>
  <c r="L169" i="22"/>
  <c r="M19" i="22"/>
  <c r="N19" i="22"/>
  <c r="O19" i="22"/>
  <c r="N44" i="22"/>
  <c r="O44" i="22"/>
  <c r="M44" i="22"/>
  <c r="N84" i="22"/>
  <c r="M84" i="22"/>
  <c r="O84" i="22"/>
  <c r="L151" i="28"/>
  <c r="L152" i="28"/>
  <c r="L126" i="28"/>
  <c r="L127" i="28"/>
  <c r="L106" i="28"/>
  <c r="L107" i="28"/>
  <c r="L86" i="28"/>
  <c r="L87" i="28"/>
  <c r="L67" i="28"/>
  <c r="L66" i="28"/>
  <c r="L47" i="28"/>
  <c r="L46" i="28"/>
  <c r="L27" i="28"/>
  <c r="L26" i="28"/>
  <c r="Q90" i="24"/>
  <c r="C34" i="27"/>
  <c r="M133" i="22"/>
  <c r="K23" i="1"/>
  <c r="K26" i="1" s="1"/>
  <c r="K22" i="1"/>
  <c r="K17" i="1"/>
  <c r="K18" i="1"/>
  <c r="K21" i="1" s="1"/>
  <c r="L147" i="28"/>
  <c r="L146" i="28"/>
  <c r="L122" i="28"/>
  <c r="L121" i="28"/>
  <c r="L102" i="28"/>
  <c r="L101" i="28"/>
  <c r="L82" i="28"/>
  <c r="L81" i="28"/>
  <c r="L61" i="28"/>
  <c r="L62" i="28"/>
  <c r="L41" i="28"/>
  <c r="L42" i="28"/>
  <c r="L21" i="28"/>
  <c r="L22" i="28"/>
  <c r="I155" i="22"/>
  <c r="N54" i="22"/>
  <c r="I153" i="22"/>
  <c r="M153" i="22" s="1"/>
  <c r="I38" i="22"/>
  <c r="I36" i="22"/>
  <c r="K13" i="1"/>
  <c r="K16" i="1" s="1"/>
  <c r="K12" i="1"/>
  <c r="L141" i="28"/>
  <c r="L142" i="28"/>
  <c r="L116" i="28"/>
  <c r="L117" i="28"/>
  <c r="L96" i="28"/>
  <c r="L97" i="28"/>
  <c r="L57" i="28"/>
  <c r="L56" i="28"/>
  <c r="L37" i="28"/>
  <c r="L36" i="28"/>
  <c r="L17" i="28"/>
  <c r="L16" i="28"/>
  <c r="N99" i="22"/>
  <c r="D161" i="27"/>
  <c r="E161" i="27"/>
  <c r="I21" i="24"/>
  <c r="N133" i="22"/>
  <c r="L157" i="28"/>
  <c r="L156" i="28"/>
  <c r="L112" i="28"/>
  <c r="L111" i="28"/>
  <c r="L92" i="28"/>
  <c r="L91" i="28"/>
  <c r="L71" i="28"/>
  <c r="L72" i="28"/>
  <c r="L51" i="28"/>
  <c r="L52" i="28"/>
  <c r="L31" i="28"/>
  <c r="L32" i="28"/>
  <c r="L12" i="28"/>
  <c r="L11" i="28"/>
  <c r="I130" i="22"/>
  <c r="H218" i="35"/>
  <c r="H213" i="35"/>
  <c r="N215" i="35"/>
  <c r="H235" i="35"/>
  <c r="O235" i="35"/>
  <c r="P235" i="35"/>
  <c r="K235" i="35"/>
  <c r="I11" i="35"/>
  <c r="O11" i="35"/>
  <c r="K11" i="35"/>
  <c r="G265" i="35"/>
  <c r="E264" i="35"/>
  <c r="F64" i="36"/>
  <c r="C83" i="35"/>
  <c r="F146" i="35"/>
  <c r="L235" i="35"/>
  <c r="L83" i="35"/>
  <c r="M83" i="35"/>
  <c r="H59" i="35"/>
  <c r="O59" i="35"/>
  <c r="K59" i="35"/>
  <c r="F28" i="36"/>
  <c r="C35" i="35"/>
  <c r="F40" i="36"/>
  <c r="C51" i="35"/>
  <c r="F237" i="35"/>
  <c r="F239" i="35"/>
  <c r="F183" i="35"/>
  <c r="F103" i="35"/>
  <c r="F13" i="35"/>
  <c r="E262" i="35"/>
  <c r="N79" i="22"/>
  <c r="F101" i="35"/>
  <c r="F143" i="35"/>
  <c r="F186" i="35"/>
  <c r="H215" i="35"/>
  <c r="P213" i="35"/>
  <c r="F221" i="35"/>
  <c r="F87" i="35"/>
  <c r="P59" i="35"/>
  <c r="I179" i="35"/>
  <c r="P179" i="35"/>
  <c r="L179" i="35"/>
  <c r="G155" i="35"/>
  <c r="M155" i="35"/>
  <c r="O155" i="35"/>
  <c r="D34" i="36"/>
  <c r="E34" i="36"/>
  <c r="C34" i="36"/>
  <c r="P99" i="35"/>
  <c r="Q11" i="35"/>
  <c r="Q27" i="35"/>
  <c r="Q43" i="35"/>
  <c r="Q59" i="35"/>
  <c r="Q75" i="35"/>
  <c r="Q91" i="35"/>
  <c r="Q107" i="35"/>
  <c r="Q123" i="35"/>
  <c r="Q139" i="35"/>
  <c r="Q155" i="35"/>
  <c r="Q171" i="35"/>
  <c r="Q187" i="35"/>
  <c r="Q203" i="35"/>
  <c r="Q227" i="35"/>
  <c r="Q243" i="35"/>
  <c r="P19" i="35"/>
  <c r="P51" i="35"/>
  <c r="P83" i="35"/>
  <c r="Q19" i="35"/>
  <c r="Q83" i="35"/>
  <c r="Q147" i="35"/>
  <c r="Q219" i="35"/>
  <c r="P27" i="35"/>
  <c r="P67" i="35"/>
  <c r="P107" i="35"/>
  <c r="P139" i="35"/>
  <c r="P171" i="35"/>
  <c r="P203" i="35"/>
  <c r="P243" i="35"/>
  <c r="O19" i="35"/>
  <c r="O51" i="35"/>
  <c r="O83" i="35"/>
  <c r="O115" i="35"/>
  <c r="O147" i="35"/>
  <c r="O179" i="35"/>
  <c r="O219" i="35"/>
  <c r="N27" i="35"/>
  <c r="N59" i="35"/>
  <c r="N91" i="35"/>
  <c r="N123" i="35"/>
  <c r="N155" i="35"/>
  <c r="N187" i="35"/>
  <c r="N227" i="35"/>
  <c r="M35" i="35"/>
  <c r="M67" i="35"/>
  <c r="M99" i="35"/>
  <c r="M131" i="35"/>
  <c r="M163" i="35"/>
  <c r="M195" i="35"/>
  <c r="M235" i="35"/>
  <c r="L11" i="35"/>
  <c r="L43" i="35"/>
  <c r="L75" i="35"/>
  <c r="L107" i="35"/>
  <c r="L139" i="35"/>
  <c r="L171" i="35"/>
  <c r="L203" i="35"/>
  <c r="L243" i="35"/>
  <c r="K19" i="35"/>
  <c r="K51" i="35"/>
  <c r="K83" i="35"/>
  <c r="K115" i="35"/>
  <c r="K147" i="35"/>
  <c r="K179" i="35"/>
  <c r="K219" i="35"/>
  <c r="J27" i="35"/>
  <c r="J59" i="35"/>
  <c r="J91" i="35"/>
  <c r="J123" i="35"/>
  <c r="J155" i="35"/>
  <c r="J187" i="35"/>
  <c r="J227" i="35"/>
  <c r="I35" i="35"/>
  <c r="I67" i="35"/>
  <c r="I99" i="35"/>
  <c r="I131" i="35"/>
  <c r="I163" i="35"/>
  <c r="I195" i="35"/>
  <c r="I235" i="35"/>
  <c r="H11" i="35"/>
  <c r="H43" i="35"/>
  <c r="H75" i="35"/>
  <c r="H107" i="35"/>
  <c r="H139" i="35"/>
  <c r="H171" i="35"/>
  <c r="H203" i="35"/>
  <c r="H243" i="35"/>
  <c r="G19" i="35"/>
  <c r="G51" i="35"/>
  <c r="G83" i="35"/>
  <c r="G115" i="35"/>
  <c r="G147" i="35"/>
  <c r="G179" i="35"/>
  <c r="G219" i="35"/>
  <c r="F27" i="35"/>
  <c r="F59" i="35"/>
  <c r="F91" i="35"/>
  <c r="F123" i="35"/>
  <c r="F155" i="35"/>
  <c r="F187" i="35"/>
  <c r="F227" i="35"/>
  <c r="J166" i="22"/>
  <c r="N265" i="35"/>
  <c r="J265" i="35"/>
  <c r="F265" i="35"/>
  <c r="K166" i="22"/>
  <c r="D10" i="36"/>
  <c r="E10" i="36"/>
  <c r="E82" i="36"/>
  <c r="D95" i="36"/>
  <c r="L137" i="28"/>
  <c r="L136" i="28"/>
  <c r="L231" i="35"/>
  <c r="J131" i="35"/>
  <c r="J83" i="35"/>
  <c r="J43" i="35"/>
  <c r="K203" i="35"/>
  <c r="K163" i="35"/>
  <c r="K123" i="35"/>
  <c r="K75" i="35"/>
  <c r="K35" i="35"/>
  <c r="L195" i="35"/>
  <c r="L155" i="35"/>
  <c r="L115" i="35"/>
  <c r="L67" i="35"/>
  <c r="L27" i="35"/>
  <c r="M243" i="35"/>
  <c r="M187" i="35"/>
  <c r="M147" i="35"/>
  <c r="M107" i="35"/>
  <c r="M59" i="35"/>
  <c r="M19" i="35"/>
  <c r="N235" i="35"/>
  <c r="N179" i="35"/>
  <c r="N139" i="35"/>
  <c r="N99" i="35"/>
  <c r="N51" i="35"/>
  <c r="N11" i="35"/>
  <c r="O227" i="35"/>
  <c r="O171" i="35"/>
  <c r="O131" i="35"/>
  <c r="O91" i="35"/>
  <c r="O43" i="35"/>
  <c r="P219" i="35"/>
  <c r="P163" i="35"/>
  <c r="P123" i="35"/>
  <c r="P75" i="35"/>
  <c r="P11" i="35"/>
  <c r="Q235" i="35"/>
  <c r="Q179" i="35"/>
  <c r="Q131" i="35"/>
  <c r="R266" i="35"/>
  <c r="R265" i="35"/>
  <c r="L166" i="22"/>
  <c r="C52" i="36"/>
  <c r="E76" i="36"/>
  <c r="C173" i="36"/>
  <c r="D185" i="36"/>
  <c r="C185" i="36"/>
  <c r="E246" i="33"/>
  <c r="E107" i="36"/>
  <c r="E113" i="36"/>
  <c r="D161" i="36"/>
  <c r="E161" i="36"/>
  <c r="C161" i="36"/>
  <c r="D137" i="36"/>
  <c r="D179" i="36"/>
  <c r="D155" i="36"/>
  <c r="E143" i="36"/>
  <c r="G270" i="35"/>
  <c r="G269" i="35"/>
  <c r="N130" i="22" l="1"/>
  <c r="O130" i="22"/>
  <c r="M130" i="22"/>
  <c r="C158" i="38"/>
  <c r="E158" i="38"/>
  <c r="D158" i="38"/>
  <c r="E99" i="38"/>
  <c r="D99" i="38"/>
  <c r="C99" i="38"/>
  <c r="E78" i="38"/>
  <c r="D78" i="38"/>
  <c r="C78" i="38"/>
  <c r="E61" i="38"/>
  <c r="D61" i="38"/>
  <c r="C61" i="38"/>
  <c r="C28" i="38"/>
  <c r="E28" i="38"/>
  <c r="D28" i="38"/>
  <c r="E65" i="38"/>
  <c r="D65" i="38"/>
  <c r="C65" i="38"/>
  <c r="E46" i="38"/>
  <c r="C46" i="38"/>
  <c r="D46" i="38"/>
  <c r="E22" i="38"/>
  <c r="D22" i="38"/>
  <c r="C22" i="38"/>
  <c r="D119" i="36"/>
  <c r="C134" i="38"/>
  <c r="E134" i="38"/>
  <c r="D134" i="38"/>
  <c r="E128" i="38"/>
  <c r="D128" i="38"/>
  <c r="C128" i="38"/>
  <c r="C87" i="38"/>
  <c r="E87" i="38"/>
  <c r="D87" i="38"/>
  <c r="C70" i="38"/>
  <c r="E70" i="38"/>
  <c r="D70" i="38"/>
  <c r="E16" i="38"/>
  <c r="D16" i="38"/>
  <c r="C16" i="38"/>
  <c r="E104" i="38"/>
  <c r="D104" i="38"/>
  <c r="C104" i="38"/>
  <c r="D75" i="38"/>
  <c r="C75" i="38"/>
  <c r="E75" i="38"/>
  <c r="D56" i="38"/>
  <c r="C56" i="38"/>
  <c r="E56" i="38"/>
  <c r="D34" i="38"/>
  <c r="C34" i="38"/>
  <c r="E34" i="38"/>
  <c r="D10" i="38"/>
  <c r="C10" i="38"/>
  <c r="E10" i="38"/>
  <c r="E122" i="38"/>
  <c r="D122" i="38"/>
  <c r="C122" i="38"/>
  <c r="D140" i="38"/>
  <c r="C140" i="38"/>
  <c r="E140" i="38"/>
  <c r="K160" i="22"/>
  <c r="N125" i="22"/>
  <c r="O125" i="22"/>
  <c r="N40" i="22"/>
  <c r="E261" i="37"/>
  <c r="E266" i="37"/>
  <c r="E263" i="37"/>
  <c r="N119" i="35"/>
  <c r="G215" i="24"/>
  <c r="E113" i="27"/>
  <c r="O25" i="22"/>
  <c r="N105" i="22"/>
  <c r="O105" i="22"/>
  <c r="D52" i="36"/>
  <c r="C22" i="36"/>
  <c r="E18" i="24"/>
  <c r="K167" i="22"/>
  <c r="I245" i="35"/>
  <c r="N218" i="35"/>
  <c r="M183" i="35"/>
  <c r="O143" i="35"/>
  <c r="Q213" i="35"/>
  <c r="H157" i="35"/>
  <c r="L106" i="35"/>
  <c r="G165" i="35"/>
  <c r="I21" i="35"/>
  <c r="I149" i="35"/>
  <c r="O146" i="35"/>
  <c r="I250" i="35"/>
  <c r="M181" i="35"/>
  <c r="F85" i="35"/>
  <c r="I23" i="35"/>
  <c r="M130" i="35"/>
  <c r="I154" i="35"/>
  <c r="G18" i="35"/>
  <c r="G205" i="35"/>
  <c r="G167" i="35"/>
  <c r="O167" i="35"/>
  <c r="L103" i="35"/>
  <c r="I66" i="35"/>
  <c r="N117" i="35"/>
  <c r="P215" i="35"/>
  <c r="F55" i="35"/>
  <c r="M50" i="35"/>
  <c r="K229" i="35"/>
  <c r="J199" i="35"/>
  <c r="J245" i="35"/>
  <c r="P45" i="35"/>
  <c r="G109" i="35"/>
  <c r="H149" i="35"/>
  <c r="G61" i="35"/>
  <c r="J149" i="35"/>
  <c r="I109" i="35"/>
  <c r="K106" i="35"/>
  <c r="L37" i="35"/>
  <c r="F58" i="35"/>
  <c r="G63" i="35"/>
  <c r="I55" i="35"/>
  <c r="F135" i="35"/>
  <c r="J226" i="35"/>
  <c r="H151" i="35"/>
  <c r="K231" i="35"/>
  <c r="J250" i="35"/>
  <c r="K103" i="35"/>
  <c r="O31" i="35"/>
  <c r="O29" i="35"/>
  <c r="K197" i="35"/>
  <c r="J221" i="35"/>
  <c r="F138" i="35"/>
  <c r="J154" i="35"/>
  <c r="G114" i="35"/>
  <c r="Q170" i="35"/>
  <c r="K202" i="35"/>
  <c r="N85" i="24"/>
  <c r="N87" i="24"/>
  <c r="N90" i="24"/>
  <c r="L167" i="22"/>
  <c r="N167" i="22" s="1"/>
  <c r="F154" i="24"/>
  <c r="F151" i="24"/>
  <c r="M213" i="24"/>
  <c r="M218" i="24"/>
  <c r="E101" i="27"/>
  <c r="E90" i="24"/>
  <c r="C64" i="27"/>
  <c r="E211" i="24"/>
  <c r="E213" i="24" s="1"/>
  <c r="E58" i="27"/>
  <c r="D40" i="27"/>
  <c r="K159" i="35"/>
  <c r="N165" i="35"/>
  <c r="P138" i="35"/>
  <c r="D107" i="36"/>
  <c r="C70" i="27"/>
  <c r="P133" i="35"/>
  <c r="O80" i="22"/>
  <c r="C10" i="27"/>
  <c r="E130" i="33"/>
  <c r="E175" i="24"/>
  <c r="E223" i="24"/>
  <c r="C89" i="27"/>
  <c r="E221" i="24"/>
  <c r="Q213" i="24"/>
  <c r="G213" i="24"/>
  <c r="E61" i="24"/>
  <c r="L199" i="24"/>
  <c r="K21" i="24"/>
  <c r="K23" i="24"/>
  <c r="E95" i="36"/>
  <c r="D82" i="36"/>
  <c r="D143" i="36"/>
  <c r="J146" i="35"/>
  <c r="F47" i="35"/>
  <c r="F50" i="35"/>
  <c r="F269" i="35"/>
  <c r="H103" i="35"/>
  <c r="H106" i="35"/>
  <c r="N15" i="22"/>
  <c r="I93" i="35"/>
  <c r="N47" i="35"/>
  <c r="J143" i="35"/>
  <c r="M47" i="35"/>
  <c r="M155" i="22"/>
  <c r="N35" i="22"/>
  <c r="K258" i="24"/>
  <c r="P205" i="33"/>
  <c r="P210" i="33"/>
  <c r="G210" i="35"/>
  <c r="Q210" i="33"/>
  <c r="Q205" i="33"/>
  <c r="I210" i="35"/>
  <c r="Q207" i="33"/>
  <c r="I205" i="35"/>
  <c r="O243" i="33"/>
  <c r="E243" i="33" s="1"/>
  <c r="O210" i="33"/>
  <c r="E203" i="33"/>
  <c r="E207" i="33" s="1"/>
  <c r="H199" i="35"/>
  <c r="F253" i="24"/>
  <c r="Q251" i="24"/>
  <c r="E195" i="24"/>
  <c r="E197" i="24" s="1"/>
  <c r="Q202" i="24"/>
  <c r="K253" i="24"/>
  <c r="F197" i="24"/>
  <c r="F199" i="24"/>
  <c r="Q197" i="24"/>
  <c r="H197" i="24"/>
  <c r="H199" i="24"/>
  <c r="I191" i="35"/>
  <c r="I194" i="35"/>
  <c r="H194" i="35"/>
  <c r="H191" i="35"/>
  <c r="J181" i="35"/>
  <c r="O247" i="35"/>
  <c r="H122" i="35"/>
  <c r="L167" i="35"/>
  <c r="N69" i="35"/>
  <c r="M207" i="35"/>
  <c r="N71" i="35"/>
  <c r="M58" i="35"/>
  <c r="L170" i="35"/>
  <c r="N114" i="35"/>
  <c r="J215" i="35"/>
  <c r="J183" i="35"/>
  <c r="H119" i="35"/>
  <c r="N109" i="35"/>
  <c r="J218" i="35"/>
  <c r="G199" i="35"/>
  <c r="G202" i="35"/>
  <c r="M215" i="35"/>
  <c r="M213" i="35"/>
  <c r="N97" i="22"/>
  <c r="L100" i="22"/>
  <c r="O100" i="22" s="1"/>
  <c r="O97" i="22"/>
  <c r="N136" i="22"/>
  <c r="O136" i="22"/>
  <c r="F173" i="35"/>
  <c r="F175" i="35"/>
  <c r="N159" i="22"/>
  <c r="M122" i="35"/>
  <c r="M117" i="35"/>
  <c r="M119" i="35"/>
  <c r="Q58" i="35"/>
  <c r="Q55" i="35"/>
  <c r="Q53" i="35"/>
  <c r="O157" i="22"/>
  <c r="N157" i="22"/>
  <c r="N67" i="22"/>
  <c r="O67" i="22"/>
  <c r="L70" i="22"/>
  <c r="D89" i="27"/>
  <c r="N92" i="22"/>
  <c r="O92" i="22"/>
  <c r="O12" i="22"/>
  <c r="K15" i="22"/>
  <c r="O15" i="22" s="1"/>
  <c r="M157" i="22"/>
  <c r="M97" i="22"/>
  <c r="I215" i="24"/>
  <c r="I213" i="24"/>
  <c r="N62" i="22"/>
  <c r="O62" i="22"/>
  <c r="L65" i="22"/>
  <c r="L21" i="35"/>
  <c r="L26" i="35"/>
  <c r="L149" i="35"/>
  <c r="L154" i="35"/>
  <c r="L151" i="35"/>
  <c r="O112" i="22"/>
  <c r="K115" i="22"/>
  <c r="O115" i="22" s="1"/>
  <c r="M92" i="22"/>
  <c r="N221" i="35"/>
  <c r="N226" i="35"/>
  <c r="N223" i="35"/>
  <c r="K98" i="35"/>
  <c r="K95" i="35"/>
  <c r="K93" i="35"/>
  <c r="J77" i="35"/>
  <c r="J79" i="35"/>
  <c r="K146" i="35"/>
  <c r="K141" i="35"/>
  <c r="G146" i="35"/>
  <c r="G143" i="35"/>
  <c r="E40" i="27"/>
  <c r="D64" i="27"/>
  <c r="E58" i="24"/>
  <c r="E162" i="24"/>
  <c r="H253" i="24"/>
  <c r="F258" i="24"/>
  <c r="C89" i="36"/>
  <c r="C137" i="36"/>
  <c r="D125" i="36"/>
  <c r="E149" i="36"/>
  <c r="D173" i="36"/>
  <c r="D70" i="36"/>
  <c r="D101" i="36"/>
  <c r="F245" i="35"/>
  <c r="E131" i="36"/>
  <c r="C58" i="36"/>
  <c r="L215" i="35"/>
  <c r="E47" i="24"/>
  <c r="E107" i="27"/>
  <c r="E37" i="24"/>
  <c r="C16" i="27"/>
  <c r="E69" i="33"/>
  <c r="D143" i="27"/>
  <c r="E207" i="24"/>
  <c r="E15" i="24"/>
  <c r="L218" i="35"/>
  <c r="O255" i="24"/>
  <c r="E109" i="24"/>
  <c r="E173" i="24"/>
  <c r="C113" i="36"/>
  <c r="N250" i="33"/>
  <c r="J255" i="24"/>
  <c r="E146" i="33"/>
  <c r="D125" i="27"/>
  <c r="D107" i="27"/>
  <c r="N247" i="33"/>
  <c r="H250" i="33"/>
  <c r="E45" i="24"/>
  <c r="E95" i="24"/>
  <c r="E22" i="27"/>
  <c r="D22" i="27"/>
  <c r="E53" i="24"/>
  <c r="E167" i="36"/>
  <c r="C155" i="36"/>
  <c r="C179" i="36"/>
  <c r="E125" i="36"/>
  <c r="D149" i="36"/>
  <c r="C76" i="36"/>
  <c r="E70" i="36"/>
  <c r="E46" i="36"/>
  <c r="C131" i="36"/>
  <c r="D58" i="36"/>
  <c r="I213" i="35"/>
  <c r="I167" i="22"/>
  <c r="M167" i="22" s="1"/>
  <c r="E154" i="24"/>
  <c r="E239" i="33"/>
  <c r="E26" i="24"/>
  <c r="E146" i="24"/>
  <c r="E34" i="24"/>
  <c r="E93" i="24"/>
  <c r="E229" i="24"/>
  <c r="E77" i="24"/>
  <c r="C113" i="27"/>
  <c r="E16" i="36"/>
  <c r="E231" i="24"/>
  <c r="D16" i="36"/>
  <c r="E133" i="33"/>
  <c r="E138" i="33"/>
  <c r="E103" i="33"/>
  <c r="E106" i="33"/>
  <c r="E23" i="33"/>
  <c r="E21" i="33"/>
  <c r="P250" i="33"/>
  <c r="P247" i="33"/>
  <c r="E106" i="24"/>
  <c r="E159" i="24"/>
  <c r="E101" i="24"/>
  <c r="E82" i="24"/>
  <c r="P258" i="24"/>
  <c r="P253" i="24"/>
  <c r="E143" i="24"/>
  <c r="E31" i="24"/>
  <c r="E205" i="24"/>
  <c r="E211" i="35"/>
  <c r="E218" i="35" s="1"/>
  <c r="E101" i="36"/>
  <c r="C46" i="36"/>
  <c r="F250" i="35"/>
  <c r="O258" i="24"/>
  <c r="E151" i="24"/>
  <c r="E247" i="24"/>
  <c r="E114" i="24"/>
  <c r="E74" i="24"/>
  <c r="D167" i="36"/>
  <c r="E89" i="36"/>
  <c r="E69" i="24"/>
  <c r="E183" i="24"/>
  <c r="E170" i="24"/>
  <c r="E135" i="24"/>
  <c r="G258" i="24"/>
  <c r="E71" i="33"/>
  <c r="E181" i="24"/>
  <c r="E165" i="24"/>
  <c r="E138" i="24"/>
  <c r="G253" i="24"/>
  <c r="C125" i="27"/>
  <c r="C119" i="36"/>
  <c r="E127" i="33"/>
  <c r="E218" i="33"/>
  <c r="E215" i="33"/>
  <c r="E213" i="33"/>
  <c r="E173" i="33"/>
  <c r="E175" i="33"/>
  <c r="E178" i="33"/>
  <c r="E13" i="33"/>
  <c r="E18" i="33"/>
  <c r="L255" i="24"/>
  <c r="L258" i="24"/>
  <c r="L253" i="24"/>
  <c r="J258" i="24"/>
  <c r="E234" i="33"/>
  <c r="E231" i="33"/>
  <c r="E229" i="33"/>
  <c r="E199" i="33"/>
  <c r="E202" i="33"/>
  <c r="N253" i="24"/>
  <c r="N255" i="24"/>
  <c r="M255" i="24"/>
  <c r="M253" i="24"/>
  <c r="C173" i="27"/>
  <c r="D173" i="27"/>
  <c r="D166" i="34"/>
  <c r="C166" i="34"/>
  <c r="E166" i="34"/>
  <c r="E155" i="27"/>
  <c r="D155" i="27"/>
  <c r="C155" i="27"/>
  <c r="E148" i="34"/>
  <c r="C148" i="34"/>
  <c r="E136" i="34"/>
  <c r="C136" i="34"/>
  <c r="E124" i="34"/>
  <c r="C124" i="34"/>
  <c r="E112" i="34"/>
  <c r="C112" i="34"/>
  <c r="E94" i="34"/>
  <c r="C94" i="34"/>
  <c r="D94" i="34"/>
  <c r="E82" i="27"/>
  <c r="C82" i="27"/>
  <c r="D82" i="27"/>
  <c r="E82" i="34"/>
  <c r="D82" i="34"/>
  <c r="C82" i="34"/>
  <c r="D76" i="27"/>
  <c r="C76" i="27"/>
  <c r="E76" i="27"/>
  <c r="E76" i="34"/>
  <c r="C76" i="34"/>
  <c r="E70" i="34"/>
  <c r="C70" i="34"/>
  <c r="D70" i="34"/>
  <c r="E64" i="34"/>
  <c r="C64" i="34"/>
  <c r="E52" i="34"/>
  <c r="C52" i="34"/>
  <c r="E46" i="34"/>
  <c r="C46" i="34"/>
  <c r="D46" i="34"/>
  <c r="E34" i="34"/>
  <c r="D34" i="34"/>
  <c r="C34" i="34"/>
  <c r="C28" i="27"/>
  <c r="D28" i="27"/>
  <c r="E28" i="27"/>
  <c r="E22" i="34"/>
  <c r="C22" i="34"/>
  <c r="D22" i="34"/>
  <c r="E16" i="34"/>
  <c r="C16" i="34"/>
  <c r="E251" i="24"/>
  <c r="D178" i="34"/>
  <c r="C178" i="34"/>
  <c r="E178" i="34"/>
  <c r="C179" i="27"/>
  <c r="E179" i="27"/>
  <c r="C172" i="34"/>
  <c r="E172" i="34"/>
  <c r="D172" i="34"/>
  <c r="C160" i="34"/>
  <c r="D160" i="34"/>
  <c r="E160" i="34"/>
  <c r="E167" i="27"/>
  <c r="C167" i="27"/>
  <c r="D154" i="34"/>
  <c r="C154" i="34"/>
  <c r="E154" i="34"/>
  <c r="E142" i="34"/>
  <c r="C142" i="34"/>
  <c r="D142" i="34"/>
  <c r="E130" i="34"/>
  <c r="D130" i="34"/>
  <c r="C130" i="34"/>
  <c r="E118" i="34"/>
  <c r="C118" i="34"/>
  <c r="D118" i="34"/>
  <c r="E106" i="34"/>
  <c r="D106" i="34"/>
  <c r="C106" i="34"/>
  <c r="E100" i="34"/>
  <c r="C100" i="34"/>
  <c r="E88" i="34"/>
  <c r="C88" i="34"/>
  <c r="E58" i="34"/>
  <c r="D58" i="34"/>
  <c r="C58" i="34"/>
  <c r="E46" i="27"/>
  <c r="C46" i="27"/>
  <c r="D46" i="27"/>
  <c r="E40" i="34"/>
  <c r="C40" i="34"/>
  <c r="E28" i="34"/>
  <c r="C28" i="34"/>
  <c r="E10" i="34"/>
  <c r="D10" i="34"/>
  <c r="C10" i="34"/>
  <c r="E215" i="24"/>
  <c r="E218" i="24"/>
  <c r="E165" i="33"/>
  <c r="E170" i="33"/>
  <c r="E79" i="33"/>
  <c r="E77" i="33"/>
  <c r="E82" i="33"/>
  <c r="J250" i="33"/>
  <c r="J245" i="33"/>
  <c r="F250" i="33"/>
  <c r="F247" i="33"/>
  <c r="E242" i="24"/>
  <c r="E239" i="24"/>
  <c r="I253" i="24"/>
  <c r="I255" i="24"/>
  <c r="E130" i="24"/>
  <c r="E125" i="24"/>
  <c r="E202" i="24"/>
  <c r="Q247" i="33"/>
  <c r="Q245" i="33"/>
  <c r="Q250" i="33"/>
  <c r="E47" i="33"/>
  <c r="E45" i="33"/>
  <c r="E50" i="33"/>
  <c r="E137" i="27"/>
  <c r="C137" i="27"/>
  <c r="D137" i="27"/>
  <c r="E149" i="27"/>
  <c r="D149" i="27"/>
  <c r="C149" i="27"/>
  <c r="E111" i="33"/>
  <c r="E109" i="33"/>
  <c r="E114" i="33"/>
  <c r="M245" i="33"/>
  <c r="M250" i="33"/>
  <c r="M247" i="33"/>
  <c r="G245" i="33"/>
  <c r="G250" i="33"/>
  <c r="G247" i="33"/>
  <c r="O247" i="33"/>
  <c r="O250" i="33"/>
  <c r="E31" i="33"/>
  <c r="E34" i="33"/>
  <c r="E29" i="33"/>
  <c r="E90" i="33"/>
  <c r="E87" i="33"/>
  <c r="E85" i="33"/>
  <c r="E95" i="33"/>
  <c r="E98" i="33"/>
  <c r="E93" i="33"/>
  <c r="E149" i="33"/>
  <c r="E151" i="33"/>
  <c r="E154" i="33"/>
  <c r="E157" i="33"/>
  <c r="E159" i="33"/>
  <c r="E162" i="33"/>
  <c r="I247" i="33"/>
  <c r="I245" i="33"/>
  <c r="I250" i="33"/>
  <c r="K247" i="33"/>
  <c r="K245" i="33"/>
  <c r="K250" i="33"/>
  <c r="E39" i="33"/>
  <c r="E42" i="33"/>
  <c r="E37" i="33"/>
  <c r="E55" i="33"/>
  <c r="E53" i="33"/>
  <c r="E58" i="33"/>
  <c r="E66" i="33"/>
  <c r="E61" i="33"/>
  <c r="E63" i="33"/>
  <c r="E119" i="33"/>
  <c r="E117" i="33"/>
  <c r="E122" i="33"/>
  <c r="L245" i="33"/>
  <c r="L250" i="33"/>
  <c r="L247" i="33"/>
  <c r="E181" i="33"/>
  <c r="E183" i="33"/>
  <c r="E186" i="33"/>
  <c r="E191" i="33"/>
  <c r="E194" i="33"/>
  <c r="E189" i="33"/>
  <c r="O155" i="22"/>
  <c r="Q42" i="35"/>
  <c r="Q39" i="35"/>
  <c r="Q37" i="35"/>
  <c r="E219" i="35"/>
  <c r="E226" i="35" s="1"/>
  <c r="E83" i="35"/>
  <c r="E90" i="35" s="1"/>
  <c r="E67" i="35"/>
  <c r="E69" i="35" s="1"/>
  <c r="I169" i="22"/>
  <c r="M169" i="22" s="1"/>
  <c r="M35" i="22"/>
  <c r="O75" i="22"/>
  <c r="N85" i="22"/>
  <c r="O85" i="22"/>
  <c r="O50" i="22"/>
  <c r="O167" i="22"/>
  <c r="N45" i="22"/>
  <c r="O45" i="22"/>
  <c r="E235" i="35"/>
  <c r="E237" i="35" s="1"/>
  <c r="P159" i="35"/>
  <c r="P162" i="35"/>
  <c r="P157" i="35"/>
  <c r="N23" i="35"/>
  <c r="N26" i="35"/>
  <c r="N21" i="35"/>
  <c r="M18" i="35"/>
  <c r="M13" i="35"/>
  <c r="M15" i="35"/>
  <c r="L55" i="35"/>
  <c r="L58" i="35"/>
  <c r="L53" i="35"/>
  <c r="K114" i="35"/>
  <c r="K111" i="35"/>
  <c r="K109" i="35"/>
  <c r="J109" i="35"/>
  <c r="J114" i="35"/>
  <c r="J111" i="35"/>
  <c r="I82" i="35"/>
  <c r="I77" i="35"/>
  <c r="I79" i="35"/>
  <c r="H31" i="35"/>
  <c r="H29" i="35"/>
  <c r="H34" i="35"/>
  <c r="H223" i="35"/>
  <c r="H221" i="35"/>
  <c r="G178" i="35"/>
  <c r="G175" i="35"/>
  <c r="G173" i="35"/>
  <c r="F109" i="35"/>
  <c r="F111" i="35"/>
  <c r="F114" i="35"/>
  <c r="Q69" i="35"/>
  <c r="Q71" i="35"/>
  <c r="Q74" i="35"/>
  <c r="O69" i="35"/>
  <c r="O74" i="35"/>
  <c r="O71" i="35"/>
  <c r="N87" i="35"/>
  <c r="N90" i="35"/>
  <c r="N85" i="35"/>
  <c r="M93" i="35"/>
  <c r="M98" i="35"/>
  <c r="M95" i="35"/>
  <c r="L138" i="35"/>
  <c r="L133" i="35"/>
  <c r="L135" i="35"/>
  <c r="K194" i="35"/>
  <c r="K189" i="35"/>
  <c r="K191" i="35"/>
  <c r="J178" i="35"/>
  <c r="J173" i="35"/>
  <c r="J175" i="35"/>
  <c r="I127" i="35"/>
  <c r="I125" i="35"/>
  <c r="I130" i="35"/>
  <c r="H95" i="35"/>
  <c r="H98" i="35"/>
  <c r="H93" i="35"/>
  <c r="G50" i="35"/>
  <c r="G47" i="35"/>
  <c r="G45" i="35"/>
  <c r="G242" i="35"/>
  <c r="G239" i="35"/>
  <c r="G237" i="35"/>
  <c r="F170" i="35"/>
  <c r="F165" i="35"/>
  <c r="F167" i="35"/>
  <c r="E195" i="35"/>
  <c r="E199" i="35" s="1"/>
  <c r="H226" i="35"/>
  <c r="I215" i="35"/>
  <c r="Q122" i="35"/>
  <c r="Q119" i="35"/>
  <c r="Q117" i="35"/>
  <c r="O37" i="35"/>
  <c r="O39" i="35"/>
  <c r="O42" i="35"/>
  <c r="N82" i="35"/>
  <c r="N79" i="35"/>
  <c r="N77" i="35"/>
  <c r="M79" i="35"/>
  <c r="M77" i="35"/>
  <c r="M82" i="35"/>
  <c r="L127" i="35"/>
  <c r="L130" i="35"/>
  <c r="L125" i="35"/>
  <c r="K178" i="35"/>
  <c r="K173" i="35"/>
  <c r="K175" i="35"/>
  <c r="J167" i="35"/>
  <c r="J165" i="35"/>
  <c r="J170" i="35"/>
  <c r="I122" i="35"/>
  <c r="I119" i="35"/>
  <c r="I117" i="35"/>
  <c r="H85" i="35"/>
  <c r="H87" i="35"/>
  <c r="H90" i="35"/>
  <c r="G42" i="35"/>
  <c r="G37" i="35"/>
  <c r="G39" i="35"/>
  <c r="G231" i="35"/>
  <c r="G234" i="35"/>
  <c r="G229" i="35"/>
  <c r="F149" i="35"/>
  <c r="F154" i="35"/>
  <c r="Q106" i="35"/>
  <c r="Q101" i="35"/>
  <c r="Q103" i="35"/>
  <c r="O130" i="35"/>
  <c r="O125" i="35"/>
  <c r="O127" i="35"/>
  <c r="N149" i="35"/>
  <c r="N154" i="35"/>
  <c r="N151" i="35"/>
  <c r="M178" i="35"/>
  <c r="M175" i="35"/>
  <c r="M173" i="35"/>
  <c r="L223" i="35"/>
  <c r="L226" i="35"/>
  <c r="J13" i="35"/>
  <c r="J18" i="35"/>
  <c r="J15" i="35"/>
  <c r="J237" i="35"/>
  <c r="J242" i="35"/>
  <c r="J239" i="35"/>
  <c r="I178" i="35"/>
  <c r="I173" i="35"/>
  <c r="I175" i="35"/>
  <c r="H133" i="35"/>
  <c r="H138" i="35"/>
  <c r="H135" i="35"/>
  <c r="G98" i="35"/>
  <c r="G95" i="35"/>
  <c r="G93" i="35"/>
  <c r="F39" i="35"/>
  <c r="F42" i="35"/>
  <c r="F37" i="35"/>
  <c r="F210" i="35"/>
  <c r="F205" i="35"/>
  <c r="F207" i="35"/>
  <c r="M259" i="35"/>
  <c r="M266" i="35" s="1"/>
  <c r="G259" i="35"/>
  <c r="G261" i="35" s="1"/>
  <c r="Q202" i="35"/>
  <c r="Q199" i="35"/>
  <c r="Q197" i="35"/>
  <c r="O114" i="35"/>
  <c r="O111" i="35"/>
  <c r="O109" i="35"/>
  <c r="N135" i="35"/>
  <c r="N138" i="35"/>
  <c r="N133" i="35"/>
  <c r="M146" i="35"/>
  <c r="M141" i="35"/>
  <c r="M143" i="35"/>
  <c r="L191" i="35"/>
  <c r="L189" i="35"/>
  <c r="L194" i="35"/>
  <c r="K247" i="35"/>
  <c r="K250" i="35"/>
  <c r="K245" i="35"/>
  <c r="J205" i="35"/>
  <c r="J207" i="35"/>
  <c r="J210" i="35"/>
  <c r="I159" i="35"/>
  <c r="I157" i="35"/>
  <c r="I162" i="35"/>
  <c r="H127" i="35"/>
  <c r="H125" i="35"/>
  <c r="H130" i="35"/>
  <c r="G82" i="35"/>
  <c r="G79" i="35"/>
  <c r="G77" i="35"/>
  <c r="F26" i="35"/>
  <c r="F21" i="35"/>
  <c r="F202" i="35"/>
  <c r="F197" i="35"/>
  <c r="P117" i="35"/>
  <c r="P122" i="35"/>
  <c r="P119" i="35"/>
  <c r="O197" i="35"/>
  <c r="O199" i="35"/>
  <c r="O202" i="35"/>
  <c r="N210" i="35"/>
  <c r="N205" i="35"/>
  <c r="N207" i="35"/>
  <c r="M234" i="35"/>
  <c r="M229" i="35"/>
  <c r="M231" i="35"/>
  <c r="K71" i="35"/>
  <c r="K74" i="35"/>
  <c r="K69" i="35"/>
  <c r="J71" i="35"/>
  <c r="J69" i="35"/>
  <c r="J74" i="35"/>
  <c r="I50" i="35"/>
  <c r="I45" i="35"/>
  <c r="I47" i="35"/>
  <c r="I234" i="35"/>
  <c r="I231" i="35"/>
  <c r="I229" i="35"/>
  <c r="H181" i="35"/>
  <c r="H186" i="35"/>
  <c r="H183" i="35"/>
  <c r="G133" i="35"/>
  <c r="G138" i="35"/>
  <c r="G135" i="35"/>
  <c r="F79" i="35"/>
  <c r="F82" i="35"/>
  <c r="F77" i="35"/>
  <c r="O215" i="35"/>
  <c r="O213" i="35"/>
  <c r="O218" i="35"/>
  <c r="P93" i="35"/>
  <c r="P98" i="35"/>
  <c r="P95" i="35"/>
  <c r="O191" i="35"/>
  <c r="O189" i="35"/>
  <c r="O194" i="35"/>
  <c r="N202" i="35"/>
  <c r="N199" i="35"/>
  <c r="N197" i="35"/>
  <c r="M221" i="35"/>
  <c r="M223" i="35"/>
  <c r="M226" i="35"/>
  <c r="K50" i="35"/>
  <c r="K45" i="35"/>
  <c r="K47" i="35"/>
  <c r="J55" i="35"/>
  <c r="J58" i="35"/>
  <c r="J53" i="35"/>
  <c r="I29" i="35"/>
  <c r="I34" i="35"/>
  <c r="I31" i="35"/>
  <c r="I226" i="35"/>
  <c r="I223" i="35"/>
  <c r="I221" i="35"/>
  <c r="H165" i="35"/>
  <c r="H167" i="35"/>
  <c r="H170" i="35"/>
  <c r="G130" i="35"/>
  <c r="G125" i="35"/>
  <c r="G127" i="35"/>
  <c r="F74" i="35"/>
  <c r="F69" i="35"/>
  <c r="P197" i="35"/>
  <c r="P202" i="35"/>
  <c r="P199" i="35"/>
  <c r="N42" i="35"/>
  <c r="N39" i="35"/>
  <c r="N37" i="35"/>
  <c r="M34" i="35"/>
  <c r="M31" i="35"/>
  <c r="M29" i="35"/>
  <c r="L63" i="35"/>
  <c r="L66" i="35"/>
  <c r="L61" i="35"/>
  <c r="K135" i="35"/>
  <c r="K138" i="35"/>
  <c r="K133" i="35"/>
  <c r="J119" i="35"/>
  <c r="J122" i="35"/>
  <c r="J117" i="35"/>
  <c r="I90" i="35"/>
  <c r="I87" i="35"/>
  <c r="I85" i="35"/>
  <c r="H37" i="35"/>
  <c r="H39" i="35"/>
  <c r="H42" i="35"/>
  <c r="H229" i="35"/>
  <c r="H234" i="35"/>
  <c r="H231" i="35"/>
  <c r="G194" i="35"/>
  <c r="G191" i="35"/>
  <c r="G189" i="35"/>
  <c r="F119" i="35"/>
  <c r="F122" i="35"/>
  <c r="F117" i="35"/>
  <c r="L115" i="28"/>
  <c r="M115" i="28"/>
  <c r="L145" i="28"/>
  <c r="M145" i="28"/>
  <c r="M30" i="28"/>
  <c r="L30" i="28"/>
  <c r="L80" i="28"/>
  <c r="M80" i="28"/>
  <c r="L55" i="28"/>
  <c r="M55" i="28"/>
  <c r="M135" i="28"/>
  <c r="L135" i="28"/>
  <c r="M120" i="22"/>
  <c r="N120" i="22"/>
  <c r="O120" i="22"/>
  <c r="L20" i="28"/>
  <c r="M20" i="28"/>
  <c r="L155" i="28"/>
  <c r="M155" i="28"/>
  <c r="L15" i="28"/>
  <c r="M15" i="28"/>
  <c r="M40" i="28"/>
  <c r="M120" i="28"/>
  <c r="L120" i="28"/>
  <c r="L35" i="28"/>
  <c r="M35" i="28"/>
  <c r="N95" i="22"/>
  <c r="M95" i="22"/>
  <c r="O95" i="22"/>
  <c r="N55" i="22"/>
  <c r="M55" i="22"/>
  <c r="O55" i="22"/>
  <c r="M30" i="22"/>
  <c r="O30" i="22"/>
  <c r="N30" i="22"/>
  <c r="M15" i="22"/>
  <c r="M110" i="22"/>
  <c r="N110" i="22"/>
  <c r="O110" i="22"/>
  <c r="L75" i="28"/>
  <c r="M75" i="28"/>
  <c r="M160" i="28"/>
  <c r="L160" i="28"/>
  <c r="M150" i="22"/>
  <c r="N150" i="22"/>
  <c r="O150" i="22"/>
  <c r="M75" i="22"/>
  <c r="N75" i="22"/>
  <c r="O90" i="22"/>
  <c r="M90" i="22"/>
  <c r="N90" i="22"/>
  <c r="L110" i="28"/>
  <c r="M110" i="28"/>
  <c r="M100" i="28"/>
  <c r="M145" i="22"/>
  <c r="N145" i="22"/>
  <c r="O145" i="22"/>
  <c r="N80" i="22"/>
  <c r="M80" i="22"/>
  <c r="M95" i="28"/>
  <c r="M115" i="22"/>
  <c r="N115" i="22"/>
  <c r="N140" i="22"/>
  <c r="M140" i="22"/>
  <c r="O140" i="22"/>
  <c r="O135" i="22"/>
  <c r="N135" i="22"/>
  <c r="M135" i="22"/>
  <c r="M50" i="22"/>
  <c r="N50" i="22"/>
  <c r="M70" i="28"/>
  <c r="L70" i="28"/>
  <c r="M20" i="22"/>
  <c r="O20" i="22"/>
  <c r="N20" i="22"/>
  <c r="K159" i="22"/>
  <c r="E249" i="33"/>
  <c r="E271" i="35"/>
  <c r="E263" i="24"/>
  <c r="N166" i="22"/>
  <c r="O166" i="22"/>
  <c r="Q186" i="35"/>
  <c r="Q181" i="35"/>
  <c r="Q183" i="35"/>
  <c r="P127" i="35"/>
  <c r="P125" i="35"/>
  <c r="P130" i="35"/>
  <c r="O98" i="35"/>
  <c r="O95" i="35"/>
  <c r="O93" i="35"/>
  <c r="N13" i="35"/>
  <c r="N259" i="35"/>
  <c r="N15" i="35"/>
  <c r="N18" i="35"/>
  <c r="N183" i="35"/>
  <c r="N186" i="35"/>
  <c r="N181" i="35"/>
  <c r="M111" i="35"/>
  <c r="M109" i="35"/>
  <c r="M114" i="35"/>
  <c r="L31" i="35"/>
  <c r="L29" i="35"/>
  <c r="L34" i="35"/>
  <c r="L197" i="35"/>
  <c r="L199" i="35"/>
  <c r="L202" i="35"/>
  <c r="K167" i="35"/>
  <c r="K170" i="35"/>
  <c r="K165" i="35"/>
  <c r="J135" i="35"/>
  <c r="J138" i="35"/>
  <c r="J133" i="35"/>
  <c r="E227" i="35"/>
  <c r="F231" i="35"/>
  <c r="F229" i="35"/>
  <c r="F234" i="35"/>
  <c r="F93" i="35"/>
  <c r="F98" i="35"/>
  <c r="F95" i="35"/>
  <c r="E91" i="35"/>
  <c r="G186" i="35"/>
  <c r="G181" i="35"/>
  <c r="G183" i="35"/>
  <c r="G58" i="35"/>
  <c r="G55" i="35"/>
  <c r="G53" i="35"/>
  <c r="H175" i="35"/>
  <c r="H178" i="35"/>
  <c r="H173" i="35"/>
  <c r="E171" i="35"/>
  <c r="H47" i="35"/>
  <c r="H50" i="35"/>
  <c r="E43" i="35"/>
  <c r="H45" i="35"/>
  <c r="I170" i="35"/>
  <c r="I167" i="35"/>
  <c r="I165" i="35"/>
  <c r="I42" i="35"/>
  <c r="I39" i="35"/>
  <c r="I37" i="35"/>
  <c r="J125" i="35"/>
  <c r="J130" i="35"/>
  <c r="J127" i="35"/>
  <c r="K226" i="35"/>
  <c r="K223" i="35"/>
  <c r="K221" i="35"/>
  <c r="K85" i="35"/>
  <c r="K90" i="35"/>
  <c r="K87" i="35"/>
  <c r="L207" i="35"/>
  <c r="L205" i="35"/>
  <c r="L210" i="35"/>
  <c r="L79" i="35"/>
  <c r="L77" i="35"/>
  <c r="L82" i="35"/>
  <c r="M202" i="35"/>
  <c r="M197" i="35"/>
  <c r="M199" i="35"/>
  <c r="M74" i="35"/>
  <c r="M69" i="35"/>
  <c r="M71" i="35"/>
  <c r="N157" i="35"/>
  <c r="N162" i="35"/>
  <c r="N159" i="35"/>
  <c r="N29" i="35"/>
  <c r="N31" i="35"/>
  <c r="N34" i="35"/>
  <c r="O119" i="35"/>
  <c r="O117" i="35"/>
  <c r="O122" i="35"/>
  <c r="P245" i="35"/>
  <c r="P247" i="35"/>
  <c r="P250" i="35"/>
  <c r="P111" i="35"/>
  <c r="P114" i="35"/>
  <c r="P109" i="35"/>
  <c r="Q154" i="35"/>
  <c r="Q151" i="35"/>
  <c r="Q149" i="35"/>
  <c r="P53" i="35"/>
  <c r="P58" i="35"/>
  <c r="P55" i="35"/>
  <c r="Q205" i="35"/>
  <c r="Q207" i="35"/>
  <c r="Q210" i="35"/>
  <c r="Q143" i="35"/>
  <c r="Q141" i="35"/>
  <c r="Q146" i="35"/>
  <c r="Q79" i="35"/>
  <c r="Q82" i="35"/>
  <c r="Q77" i="35"/>
  <c r="Q259" i="35"/>
  <c r="Q13" i="35"/>
  <c r="Q15" i="35"/>
  <c r="Q18" i="35"/>
  <c r="O162" i="35"/>
  <c r="O159" i="35"/>
  <c r="O157" i="35"/>
  <c r="P181" i="35"/>
  <c r="P186" i="35"/>
  <c r="P183" i="35"/>
  <c r="C40" i="36"/>
  <c r="E40" i="36"/>
  <c r="D40" i="36"/>
  <c r="O66" i="35"/>
  <c r="O63" i="35"/>
  <c r="O61" i="35"/>
  <c r="L239" i="35"/>
  <c r="L237" i="35"/>
  <c r="L242" i="35"/>
  <c r="K242" i="35"/>
  <c r="K239" i="35"/>
  <c r="K237" i="35"/>
  <c r="L160" i="22"/>
  <c r="M160" i="22" s="1"/>
  <c r="Q239" i="35"/>
  <c r="Q242" i="35"/>
  <c r="Q237" i="35"/>
  <c r="P165" i="35"/>
  <c r="P170" i="35"/>
  <c r="P167" i="35"/>
  <c r="O138" i="35"/>
  <c r="O135" i="35"/>
  <c r="O133" i="35"/>
  <c r="N55" i="35"/>
  <c r="N58" i="35"/>
  <c r="N53" i="35"/>
  <c r="N237" i="35"/>
  <c r="N242" i="35"/>
  <c r="N239" i="35"/>
  <c r="M154" i="35"/>
  <c r="M151" i="35"/>
  <c r="M149" i="35"/>
  <c r="L69" i="35"/>
  <c r="L71" i="35"/>
  <c r="L74" i="35"/>
  <c r="K39" i="35"/>
  <c r="K37" i="35"/>
  <c r="K42" i="35"/>
  <c r="K210" i="35"/>
  <c r="K205" i="35"/>
  <c r="K207" i="35"/>
  <c r="E215" i="35"/>
  <c r="F189" i="35"/>
  <c r="F194" i="35"/>
  <c r="E187" i="35"/>
  <c r="F191" i="35"/>
  <c r="F61" i="35"/>
  <c r="E59" i="35"/>
  <c r="F66" i="35"/>
  <c r="F63" i="35"/>
  <c r="G151" i="35"/>
  <c r="G149" i="35"/>
  <c r="G154" i="35"/>
  <c r="G26" i="35"/>
  <c r="G21" i="35"/>
  <c r="G23" i="35"/>
  <c r="H143" i="35"/>
  <c r="H141" i="35"/>
  <c r="E139" i="35"/>
  <c r="H146" i="35"/>
  <c r="H15" i="35"/>
  <c r="E11" i="35"/>
  <c r="H259" i="35"/>
  <c r="H18" i="35"/>
  <c r="H13" i="35"/>
  <c r="I138" i="35"/>
  <c r="I135" i="35"/>
  <c r="I133" i="35"/>
  <c r="J231" i="35"/>
  <c r="J234" i="35"/>
  <c r="J229" i="35"/>
  <c r="J93" i="35"/>
  <c r="J98" i="35"/>
  <c r="J95" i="35"/>
  <c r="K186" i="35"/>
  <c r="K181" i="35"/>
  <c r="K183" i="35"/>
  <c r="K58" i="35"/>
  <c r="K53" i="35"/>
  <c r="K55" i="35"/>
  <c r="L175" i="35"/>
  <c r="L178" i="35"/>
  <c r="L173" i="35"/>
  <c r="L47" i="35"/>
  <c r="L45" i="35"/>
  <c r="L50" i="35"/>
  <c r="M170" i="35"/>
  <c r="M167" i="35"/>
  <c r="M165" i="35"/>
  <c r="M42" i="35"/>
  <c r="M39" i="35"/>
  <c r="M37" i="35"/>
  <c r="N125" i="35"/>
  <c r="N130" i="35"/>
  <c r="N127" i="35"/>
  <c r="O226" i="35"/>
  <c r="O223" i="35"/>
  <c r="O221" i="35"/>
  <c r="O90" i="35"/>
  <c r="O85" i="35"/>
  <c r="O87" i="35"/>
  <c r="P207" i="35"/>
  <c r="P210" i="35"/>
  <c r="P205" i="35"/>
  <c r="P69" i="35"/>
  <c r="P71" i="35"/>
  <c r="P74" i="35"/>
  <c r="Q90" i="35"/>
  <c r="Q87" i="35"/>
  <c r="Q85" i="35"/>
  <c r="P21" i="35"/>
  <c r="P26" i="35"/>
  <c r="P23" i="35"/>
  <c r="Q191" i="35"/>
  <c r="Q189" i="35"/>
  <c r="Q194" i="35"/>
  <c r="Q127" i="35"/>
  <c r="Q125" i="35"/>
  <c r="Q130" i="35"/>
  <c r="Q61" i="35"/>
  <c r="Q66" i="35"/>
  <c r="Q63" i="35"/>
  <c r="P101" i="35"/>
  <c r="P106" i="35"/>
  <c r="P103" i="35"/>
  <c r="M162" i="35"/>
  <c r="M159" i="35"/>
  <c r="M157" i="35"/>
  <c r="I186" i="35"/>
  <c r="I181" i="35"/>
  <c r="I183" i="35"/>
  <c r="F270" i="35"/>
  <c r="E35" i="35"/>
  <c r="E51" i="35"/>
  <c r="E179" i="35"/>
  <c r="H63" i="35"/>
  <c r="H66" i="35"/>
  <c r="H61" i="35"/>
  <c r="C64" i="36"/>
  <c r="E64" i="36"/>
  <c r="D64" i="36"/>
  <c r="K259" i="35"/>
  <c r="K18" i="35"/>
  <c r="K15" i="35"/>
  <c r="K13" i="35"/>
  <c r="P239" i="35"/>
  <c r="P237" i="35"/>
  <c r="P242" i="35"/>
  <c r="N169" i="22"/>
  <c r="P15" i="35"/>
  <c r="P259" i="35"/>
  <c r="P18" i="35"/>
  <c r="P13" i="35"/>
  <c r="P223" i="35"/>
  <c r="P226" i="35"/>
  <c r="P221" i="35"/>
  <c r="O178" i="35"/>
  <c r="O175" i="35"/>
  <c r="O173" i="35"/>
  <c r="N103" i="35"/>
  <c r="N101" i="35"/>
  <c r="N106" i="35"/>
  <c r="M26" i="35"/>
  <c r="M23" i="35"/>
  <c r="M21" i="35"/>
  <c r="M191" i="35"/>
  <c r="M189" i="35"/>
  <c r="M194" i="35"/>
  <c r="L117" i="35"/>
  <c r="L122" i="35"/>
  <c r="L119" i="35"/>
  <c r="K82" i="35"/>
  <c r="K79" i="35"/>
  <c r="K77" i="35"/>
  <c r="J45" i="35"/>
  <c r="J50" i="35"/>
  <c r="J47" i="35"/>
  <c r="E270" i="35"/>
  <c r="E262" i="24"/>
  <c r="F157" i="35"/>
  <c r="E155" i="35"/>
  <c r="F159" i="35"/>
  <c r="F162" i="35"/>
  <c r="F29" i="35"/>
  <c r="F34" i="35"/>
  <c r="F31" i="35"/>
  <c r="E27" i="35"/>
  <c r="E115" i="35"/>
  <c r="G122" i="35"/>
  <c r="G117" i="35"/>
  <c r="G119" i="35"/>
  <c r="H245" i="35"/>
  <c r="H250" i="35"/>
  <c r="H247" i="35"/>
  <c r="H111" i="35"/>
  <c r="E107" i="35"/>
  <c r="H109" i="35"/>
  <c r="H114" i="35"/>
  <c r="I242" i="35"/>
  <c r="I239" i="35"/>
  <c r="I237" i="35"/>
  <c r="I106" i="35"/>
  <c r="I103" i="35"/>
  <c r="I101" i="35"/>
  <c r="J189" i="35"/>
  <c r="J194" i="35"/>
  <c r="J191" i="35"/>
  <c r="J61" i="35"/>
  <c r="J66" i="35"/>
  <c r="J63" i="35"/>
  <c r="K149" i="35"/>
  <c r="K154" i="35"/>
  <c r="K151" i="35"/>
  <c r="K23" i="35"/>
  <c r="K21" i="35"/>
  <c r="K26" i="35"/>
  <c r="L143" i="35"/>
  <c r="L146" i="35"/>
  <c r="L141" i="35"/>
  <c r="L259" i="35"/>
  <c r="L15" i="35"/>
  <c r="L13" i="35"/>
  <c r="L18" i="35"/>
  <c r="M138" i="35"/>
  <c r="M135" i="35"/>
  <c r="M133" i="35"/>
  <c r="N231" i="35"/>
  <c r="N229" i="35"/>
  <c r="N234" i="35"/>
  <c r="N93" i="35"/>
  <c r="N98" i="35"/>
  <c r="N95" i="35"/>
  <c r="O183" i="35"/>
  <c r="O186" i="35"/>
  <c r="O181" i="35"/>
  <c r="O55" i="35"/>
  <c r="O53" i="35"/>
  <c r="O58" i="35"/>
  <c r="P175" i="35"/>
  <c r="P173" i="35"/>
  <c r="P178" i="35"/>
  <c r="P31" i="35"/>
  <c r="P29" i="35"/>
  <c r="P34" i="35"/>
  <c r="Q26" i="35"/>
  <c r="Q23" i="35"/>
  <c r="Q21" i="35"/>
  <c r="Q250" i="35"/>
  <c r="Q245" i="35"/>
  <c r="Q247" i="35"/>
  <c r="Q178" i="35"/>
  <c r="Q175" i="35"/>
  <c r="Q173" i="35"/>
  <c r="Q109" i="35"/>
  <c r="Q114" i="35"/>
  <c r="Q111" i="35"/>
  <c r="Q47" i="35"/>
  <c r="Q45" i="35"/>
  <c r="Q50" i="35"/>
  <c r="G162" i="35"/>
  <c r="G159" i="35"/>
  <c r="G157" i="35"/>
  <c r="P63" i="35"/>
  <c r="P66" i="35"/>
  <c r="P61" i="35"/>
  <c r="E28" i="36"/>
  <c r="D28" i="36"/>
  <c r="C28" i="36"/>
  <c r="M90" i="35"/>
  <c r="M85" i="35"/>
  <c r="M87" i="35"/>
  <c r="E19" i="35"/>
  <c r="E147" i="35"/>
  <c r="E243" i="35"/>
  <c r="F271" i="35"/>
  <c r="E265" i="35"/>
  <c r="O259" i="35"/>
  <c r="O18" i="35"/>
  <c r="O15" i="35"/>
  <c r="O13" i="35"/>
  <c r="O242" i="35"/>
  <c r="O237" i="35"/>
  <c r="O239" i="35"/>
  <c r="I166" i="22"/>
  <c r="M36" i="22"/>
  <c r="Q138" i="35"/>
  <c r="Q135" i="35"/>
  <c r="Q133" i="35"/>
  <c r="P79" i="35"/>
  <c r="P77" i="35"/>
  <c r="P82" i="35"/>
  <c r="O50" i="35"/>
  <c r="O47" i="35"/>
  <c r="O45" i="35"/>
  <c r="O234" i="35"/>
  <c r="O229" i="35"/>
  <c r="O231" i="35"/>
  <c r="N141" i="35"/>
  <c r="N146" i="35"/>
  <c r="N143" i="35"/>
  <c r="M63" i="35"/>
  <c r="M66" i="35"/>
  <c r="M61" i="35"/>
  <c r="M250" i="35"/>
  <c r="M245" i="35"/>
  <c r="M247" i="35"/>
  <c r="L159" i="35"/>
  <c r="L157" i="35"/>
  <c r="L162" i="35"/>
  <c r="K130" i="35"/>
  <c r="K127" i="35"/>
  <c r="K125" i="35"/>
  <c r="J87" i="35"/>
  <c r="J90" i="35"/>
  <c r="J85" i="35"/>
  <c r="E269" i="35"/>
  <c r="E261" i="24"/>
  <c r="F125" i="35"/>
  <c r="F127" i="35"/>
  <c r="E123" i="35"/>
  <c r="F130" i="35"/>
  <c r="G226" i="35"/>
  <c r="G223" i="35"/>
  <c r="G221" i="35"/>
  <c r="G87" i="35"/>
  <c r="G90" i="35"/>
  <c r="G85" i="35"/>
  <c r="H207" i="35"/>
  <c r="H210" i="35"/>
  <c r="E203" i="35"/>
  <c r="H205" i="35"/>
  <c r="H79" i="35"/>
  <c r="E75" i="35"/>
  <c r="H82" i="35"/>
  <c r="H77" i="35"/>
  <c r="I202" i="35"/>
  <c r="I199" i="35"/>
  <c r="I197" i="35"/>
  <c r="I74" i="35"/>
  <c r="I71" i="35"/>
  <c r="I69" i="35"/>
  <c r="J157" i="35"/>
  <c r="J159" i="35"/>
  <c r="J162" i="35"/>
  <c r="J29" i="35"/>
  <c r="J34" i="35"/>
  <c r="J259" i="35"/>
  <c r="J31" i="35"/>
  <c r="K119" i="35"/>
  <c r="K117" i="35"/>
  <c r="K122" i="35"/>
  <c r="L245" i="35"/>
  <c r="L250" i="35"/>
  <c r="L247" i="35"/>
  <c r="L111" i="35"/>
  <c r="L114" i="35"/>
  <c r="L109" i="35"/>
  <c r="M242" i="35"/>
  <c r="M237" i="35"/>
  <c r="M239" i="35"/>
  <c r="M106" i="35"/>
  <c r="M101" i="35"/>
  <c r="M103" i="35"/>
  <c r="N189" i="35"/>
  <c r="N194" i="35"/>
  <c r="N191" i="35"/>
  <c r="N61" i="35"/>
  <c r="N66" i="35"/>
  <c r="N63" i="35"/>
  <c r="O154" i="35"/>
  <c r="O151" i="35"/>
  <c r="O149" i="35"/>
  <c r="O23" i="35"/>
  <c r="O26" i="35"/>
  <c r="O21" i="35"/>
  <c r="P143" i="35"/>
  <c r="P141" i="35"/>
  <c r="P146" i="35"/>
  <c r="Q221" i="35"/>
  <c r="Q223" i="35"/>
  <c r="Q226" i="35"/>
  <c r="P85" i="35"/>
  <c r="P90" i="35"/>
  <c r="P87" i="35"/>
  <c r="Q234" i="35"/>
  <c r="Q231" i="35"/>
  <c r="Q229" i="35"/>
  <c r="Q157" i="35"/>
  <c r="Q159" i="35"/>
  <c r="Q162" i="35"/>
  <c r="Q98" i="35"/>
  <c r="Q95" i="35"/>
  <c r="Q93" i="35"/>
  <c r="Q34" i="35"/>
  <c r="Q31" i="35"/>
  <c r="Q29" i="35"/>
  <c r="L181" i="35"/>
  <c r="L186" i="35"/>
  <c r="L183" i="35"/>
  <c r="E163" i="35"/>
  <c r="E131" i="35"/>
  <c r="F259" i="35"/>
  <c r="E99" i="35"/>
  <c r="K66" i="35"/>
  <c r="K63" i="35"/>
  <c r="K61" i="35"/>
  <c r="L85" i="35"/>
  <c r="L87" i="35"/>
  <c r="L90" i="35"/>
  <c r="I259" i="35"/>
  <c r="I13" i="35"/>
  <c r="I15" i="35"/>
  <c r="I18" i="35"/>
  <c r="H239" i="35"/>
  <c r="H237" i="35"/>
  <c r="H242" i="35"/>
  <c r="M38" i="22"/>
  <c r="I168" i="22"/>
  <c r="E250" i="33" l="1"/>
  <c r="E247" i="33"/>
  <c r="E213" i="35"/>
  <c r="O245" i="33"/>
  <c r="E199" i="24"/>
  <c r="J170" i="22"/>
  <c r="J160" i="22"/>
  <c r="N160" i="22" s="1"/>
  <c r="E71" i="35"/>
  <c r="E205" i="33"/>
  <c r="E210" i="33"/>
  <c r="Q253" i="24"/>
  <c r="Q258" i="24"/>
  <c r="Q255" i="24"/>
  <c r="N100" i="22"/>
  <c r="O160" i="22"/>
  <c r="N65" i="22"/>
  <c r="M65" i="22"/>
  <c r="O70" i="22"/>
  <c r="M70" i="22"/>
  <c r="M100" i="22"/>
  <c r="O65" i="22"/>
  <c r="N70" i="22"/>
  <c r="E245" i="33"/>
  <c r="E197" i="35"/>
  <c r="E202" i="35"/>
  <c r="E223" i="35"/>
  <c r="E74" i="35"/>
  <c r="E221" i="35"/>
  <c r="M263" i="35"/>
  <c r="E242" i="35"/>
  <c r="E239" i="35"/>
  <c r="E85" i="35"/>
  <c r="E253" i="24"/>
  <c r="E258" i="24"/>
  <c r="E255" i="24"/>
  <c r="M261" i="35"/>
  <c r="E87" i="35"/>
  <c r="G263" i="35"/>
  <c r="G266" i="35"/>
  <c r="E111" i="35"/>
  <c r="E109" i="35"/>
  <c r="E114" i="35"/>
  <c r="E117" i="35"/>
  <c r="E122" i="35"/>
  <c r="E119" i="35"/>
  <c r="E138" i="35"/>
  <c r="E133" i="35"/>
  <c r="E135" i="35"/>
  <c r="E82" i="35"/>
  <c r="E77" i="35"/>
  <c r="E79" i="35"/>
  <c r="E34" i="35"/>
  <c r="E29" i="35"/>
  <c r="E31" i="35"/>
  <c r="K261" i="35"/>
  <c r="K263" i="35"/>
  <c r="K266" i="35"/>
  <c r="E58" i="35"/>
  <c r="E53" i="35"/>
  <c r="E55" i="35"/>
  <c r="H263" i="35"/>
  <c r="H266" i="35"/>
  <c r="H261" i="35"/>
  <c r="E146" i="35"/>
  <c r="E141" i="35"/>
  <c r="E143" i="35"/>
  <c r="E45" i="35"/>
  <c r="E50" i="35"/>
  <c r="E47" i="35"/>
  <c r="E234" i="35"/>
  <c r="E229" i="35"/>
  <c r="E231" i="35"/>
  <c r="O159" i="22"/>
  <c r="K169" i="22"/>
  <c r="P263" i="35"/>
  <c r="P266" i="35"/>
  <c r="P261" i="35"/>
  <c r="E42" i="35"/>
  <c r="E37" i="35"/>
  <c r="E39" i="35"/>
  <c r="E15" i="35"/>
  <c r="E18" i="35"/>
  <c r="E13" i="35"/>
  <c r="O158" i="22"/>
  <c r="N158" i="22"/>
  <c r="M158" i="22"/>
  <c r="Q263" i="35"/>
  <c r="Q266" i="35"/>
  <c r="Q261" i="35"/>
  <c r="E93" i="35"/>
  <c r="E98" i="35"/>
  <c r="E95" i="35"/>
  <c r="N261" i="35"/>
  <c r="N263" i="35"/>
  <c r="N266" i="35"/>
  <c r="E170" i="35"/>
  <c r="E165" i="35"/>
  <c r="E167" i="35"/>
  <c r="E247" i="35"/>
  <c r="E245" i="35"/>
  <c r="E250" i="35"/>
  <c r="E106" i="35"/>
  <c r="E103" i="35"/>
  <c r="E101" i="35"/>
  <c r="J263" i="35"/>
  <c r="J261" i="35"/>
  <c r="J266" i="35"/>
  <c r="I170" i="22"/>
  <c r="E149" i="35"/>
  <c r="E154" i="35"/>
  <c r="E151" i="35"/>
  <c r="E159" i="35"/>
  <c r="E162" i="35"/>
  <c r="E157" i="35"/>
  <c r="E194" i="35"/>
  <c r="E191" i="35"/>
  <c r="E189" i="35"/>
  <c r="M166" i="22"/>
  <c r="E125" i="35"/>
  <c r="E130" i="35"/>
  <c r="E127" i="35"/>
  <c r="O261" i="35"/>
  <c r="O263" i="35"/>
  <c r="O266" i="35"/>
  <c r="I263" i="35"/>
  <c r="I266" i="35"/>
  <c r="I261" i="35"/>
  <c r="F263" i="35"/>
  <c r="E259" i="35"/>
  <c r="F261" i="35"/>
  <c r="F266" i="35"/>
  <c r="E207" i="35"/>
  <c r="E210" i="35"/>
  <c r="E205" i="35"/>
  <c r="E23" i="35"/>
  <c r="E21" i="35"/>
  <c r="E26" i="35"/>
  <c r="L263" i="35"/>
  <c r="L266" i="35"/>
  <c r="L261" i="35"/>
  <c r="E183" i="35"/>
  <c r="E186" i="35"/>
  <c r="E181" i="35"/>
  <c r="E63" i="35"/>
  <c r="E66" i="35"/>
  <c r="E61" i="35"/>
  <c r="E178" i="35"/>
  <c r="E175" i="35"/>
  <c r="E173" i="35"/>
  <c r="N168" i="22" l="1"/>
  <c r="O168" i="22"/>
  <c r="M168" i="22"/>
  <c r="L170" i="22"/>
  <c r="E261" i="35"/>
  <c r="E263" i="35"/>
  <c r="E266" i="35"/>
  <c r="O169" i="22"/>
  <c r="K170" i="22"/>
  <c r="M170" i="22" l="1"/>
  <c r="O170" i="22"/>
  <c r="N170" i="22"/>
</calcChain>
</file>

<file path=xl/comments1.xml><?xml version="1.0" encoding="utf-8"?>
<comments xmlns="http://schemas.openxmlformats.org/spreadsheetml/2006/main">
  <authors>
    <author>msuarez</author>
  </authors>
  <commentList>
    <comment ref="G10" authorId="0" shapeId="0">
      <text>
        <r>
          <rPr>
            <b/>
            <sz val="11"/>
            <color indexed="81"/>
            <rFont val="Tahoma"/>
            <family val="2"/>
          </rPr>
          <t>El Nombre del Proyecto debe ser igual al registrado en el Banco de Proyectos</t>
        </r>
      </text>
    </comment>
  </commentList>
</comments>
</file>

<file path=xl/comments2.xml><?xml version="1.0" encoding="utf-8"?>
<comments xmlns="http://schemas.openxmlformats.org/spreadsheetml/2006/main">
  <authors>
    <author>msuarez</author>
  </authors>
  <commentList>
    <comment ref="G10" authorId="0" shapeId="0">
      <text>
        <r>
          <rPr>
            <b/>
            <sz val="11"/>
            <color indexed="81"/>
            <rFont val="Tahoma"/>
            <family val="2"/>
          </rPr>
          <t>El Nombre del Proyecto debe ser igual al registrado en el Banco de Proyectos</t>
        </r>
      </text>
    </comment>
    <comment ref="L10" authorId="0" shapeId="0">
      <text>
        <r>
          <rPr>
            <b/>
            <sz val="9"/>
            <color indexed="81"/>
            <rFont val="Tahoma"/>
            <family val="2"/>
          </rPr>
          <t xml:space="preserve">Gicella:
</t>
        </r>
        <r>
          <rPr>
            <sz val="10"/>
            <color indexed="81"/>
            <rFont val="Tahoma"/>
            <family val="2"/>
          </rPr>
          <t xml:space="preserve">Tener en cuenta, que el Ppto ejecutado es:
Ppto ejec= </t>
        </r>
        <r>
          <rPr>
            <b/>
            <sz val="10"/>
            <color indexed="81"/>
            <rFont val="Tahoma"/>
            <family val="2"/>
          </rPr>
          <t>( Cuentas x pagar + Pagos efectivos )</t>
        </r>
      </text>
    </comment>
  </commentList>
</comments>
</file>

<file path=xl/comments3.xml><?xml version="1.0" encoding="utf-8"?>
<comments xmlns="http://schemas.openxmlformats.org/spreadsheetml/2006/main">
  <authors>
    <author>Gonzalo Atehortua Marmolejo TIENS Colombia</author>
  </authors>
  <commentList>
    <comment ref="I10" authorId="0" shapeId="0">
      <text>
        <r>
          <rPr>
            <b/>
            <sz val="9"/>
            <color indexed="81"/>
            <rFont val="Tahoma"/>
            <family val="2"/>
          </rPr>
          <t>Estapillas del Dpto</t>
        </r>
        <r>
          <rPr>
            <sz val="9"/>
            <color indexed="81"/>
            <rFont val="Tahoma"/>
            <family val="2"/>
          </rPr>
          <t xml:space="preserve">
</t>
        </r>
      </text>
    </comment>
    <comment ref="O10" authorId="0" shapeId="0">
      <text>
        <r>
          <rPr>
            <b/>
            <sz val="9"/>
            <color indexed="81"/>
            <rFont val="Tahoma"/>
            <family val="2"/>
          </rPr>
          <t>Recuros del Dpto con destinación específica y diferentes a estampillas</t>
        </r>
        <r>
          <rPr>
            <sz val="9"/>
            <color indexed="81"/>
            <rFont val="Tahoma"/>
            <family val="2"/>
          </rPr>
          <t xml:space="preserve">
</t>
        </r>
      </text>
    </comment>
  </commentList>
</comments>
</file>

<file path=xl/comments4.xml><?xml version="1.0" encoding="utf-8"?>
<comments xmlns="http://schemas.openxmlformats.org/spreadsheetml/2006/main">
  <authors>
    <author>Gonzalo Atehortua Marmolejo TIENS Colombia</author>
  </authors>
  <commentList>
    <comment ref="I10" authorId="0" shapeId="0">
      <text>
        <r>
          <rPr>
            <b/>
            <sz val="9"/>
            <color indexed="81"/>
            <rFont val="Tahoma"/>
            <family val="2"/>
          </rPr>
          <t>Estapillas del Dpto</t>
        </r>
        <r>
          <rPr>
            <sz val="9"/>
            <color indexed="81"/>
            <rFont val="Tahoma"/>
            <family val="2"/>
          </rPr>
          <t xml:space="preserve">
</t>
        </r>
      </text>
    </comment>
    <comment ref="O10" authorId="0" shapeId="0">
      <text>
        <r>
          <rPr>
            <b/>
            <sz val="9"/>
            <color indexed="81"/>
            <rFont val="Tahoma"/>
            <family val="2"/>
          </rPr>
          <t>Recuros del Dpto con destinación específica y diferentes a estampillas</t>
        </r>
        <r>
          <rPr>
            <sz val="9"/>
            <color indexed="81"/>
            <rFont val="Tahoma"/>
            <family val="2"/>
          </rPr>
          <t xml:space="preserve">
</t>
        </r>
      </text>
    </comment>
  </commentList>
</comments>
</file>

<file path=xl/comments5.xml><?xml version="1.0" encoding="utf-8"?>
<comments xmlns="http://schemas.openxmlformats.org/spreadsheetml/2006/main">
  <authors>
    <author>Gonzalo Atehortua Marmolejo TIENS Colombia</author>
  </authors>
  <commentList>
    <comment ref="I10" authorId="0" shapeId="0">
      <text>
        <r>
          <rPr>
            <b/>
            <sz val="9"/>
            <color indexed="81"/>
            <rFont val="Tahoma"/>
            <family val="2"/>
          </rPr>
          <t>Estapillas del Dpto</t>
        </r>
        <r>
          <rPr>
            <sz val="9"/>
            <color indexed="81"/>
            <rFont val="Tahoma"/>
            <family val="2"/>
          </rPr>
          <t xml:space="preserve">
</t>
        </r>
      </text>
    </comment>
    <comment ref="O10" authorId="0" shapeId="0">
      <text>
        <r>
          <rPr>
            <b/>
            <sz val="9"/>
            <color indexed="81"/>
            <rFont val="Tahoma"/>
            <family val="2"/>
          </rPr>
          <t>Recuros del Dpto con destinación específica y diferentes a estampillas</t>
        </r>
        <r>
          <rPr>
            <sz val="9"/>
            <color indexed="81"/>
            <rFont val="Tahoma"/>
            <family val="2"/>
          </rPr>
          <t xml:space="preserve">
</t>
        </r>
      </text>
    </comment>
  </commentList>
</comments>
</file>

<file path=xl/comments6.xml><?xml version="1.0" encoding="utf-8"?>
<comments xmlns="http://schemas.openxmlformats.org/spreadsheetml/2006/main">
  <authors>
    <author>Gonzalo Atehortua Marmolejo TIENS Colombia</author>
  </authors>
  <commentList>
    <comment ref="I10" authorId="0" shapeId="0">
      <text>
        <r>
          <rPr>
            <b/>
            <sz val="9"/>
            <color indexed="81"/>
            <rFont val="Tahoma"/>
            <family val="2"/>
          </rPr>
          <t>Estapillas del Dpto</t>
        </r>
        <r>
          <rPr>
            <sz val="9"/>
            <color indexed="81"/>
            <rFont val="Tahoma"/>
            <family val="2"/>
          </rPr>
          <t xml:space="preserve">
</t>
        </r>
      </text>
    </comment>
    <comment ref="O10" authorId="0" shapeId="0">
      <text>
        <r>
          <rPr>
            <b/>
            <sz val="9"/>
            <color indexed="81"/>
            <rFont val="Tahoma"/>
            <family val="2"/>
          </rPr>
          <t>Recuros del Dpto con destinación específica y diferentes a estampillas</t>
        </r>
        <r>
          <rPr>
            <sz val="9"/>
            <color indexed="81"/>
            <rFont val="Tahoma"/>
            <family val="2"/>
          </rPr>
          <t xml:space="preserve">
</t>
        </r>
      </text>
    </comment>
  </commentList>
</comments>
</file>

<file path=xl/comments7.xml><?xml version="1.0" encoding="utf-8"?>
<comments xmlns="http://schemas.openxmlformats.org/spreadsheetml/2006/main">
  <authors>
    <author>ricardo castro</author>
    <author>jargote</author>
    <author>limier</author>
    <author>Claudia Cecilia Herrera Galvez</author>
  </authors>
  <commentList>
    <comment ref="AG127" authorId="0" shapeId="0">
      <text>
        <r>
          <rPr>
            <b/>
            <sz val="9"/>
            <color indexed="81"/>
            <rFont val="Tahoma"/>
            <family val="2"/>
          </rPr>
          <t>ricardo castro:</t>
        </r>
        <r>
          <rPr>
            <sz val="9"/>
            <color indexed="81"/>
            <rFont val="Tahoma"/>
            <family val="2"/>
          </rPr>
          <t xml:space="preserve">
CREE</t>
        </r>
      </text>
    </comment>
    <comment ref="Z139" authorId="1" shapeId="0">
      <text>
        <r>
          <rPr>
            <b/>
            <sz val="9"/>
            <color indexed="81"/>
            <rFont val="Tahoma"/>
            <family val="2"/>
          </rPr>
          <t>jargote:</t>
        </r>
        <r>
          <rPr>
            <sz val="9"/>
            <color indexed="81"/>
            <rFont val="Tahoma"/>
            <family val="2"/>
          </rPr>
          <t xml:space="preserve">
Dra. Ida Patricia Prado. Ajuste hecho en Abril 8 2016, de cifras del SGP en los 4 años, como el de RP en 2016.</t>
        </r>
      </text>
    </comment>
    <comment ref="Y176" authorId="2" shapeId="0">
      <text>
        <r>
          <rPr>
            <b/>
            <sz val="9"/>
            <color indexed="81"/>
            <rFont val="Tahoma"/>
            <family val="2"/>
          </rPr>
          <t>limier:</t>
        </r>
        <r>
          <rPr>
            <sz val="9"/>
            <color indexed="81"/>
            <rFont val="Tahoma"/>
            <family val="2"/>
          </rPr>
          <t xml:space="preserve">
error en el formato de indicador es 500.000.000
y estaba 500,000</t>
        </r>
      </text>
    </comment>
    <comment ref="AB176" authorId="2" shapeId="0">
      <text>
        <r>
          <rPr>
            <b/>
            <sz val="9"/>
            <color indexed="81"/>
            <rFont val="Tahoma"/>
            <family val="2"/>
          </rPr>
          <t xml:space="preserve">limier: error en el formato de indicador estaba 1,000,000 se modifico 1.000.000.000  </t>
        </r>
      </text>
    </comment>
    <comment ref="AL176" authorId="2" shapeId="0">
      <text>
        <r>
          <rPr>
            <b/>
            <sz val="9"/>
            <color indexed="81"/>
            <rFont val="Tahoma"/>
            <family val="2"/>
          </rPr>
          <t xml:space="preserve">limier: error en el formato de indicador estaba 1,000,000 se modifico 1.000.000.000  </t>
        </r>
      </text>
    </comment>
    <comment ref="AN176" authorId="2" shapeId="0">
      <text>
        <r>
          <rPr>
            <b/>
            <sz val="9"/>
            <color indexed="81"/>
            <rFont val="Tahoma"/>
            <family val="2"/>
          </rPr>
          <t xml:space="preserve">limier: error en el formato de indicador estaba 1,000,000 se modifico 1.000.000.000  </t>
        </r>
      </text>
    </comment>
    <comment ref="AY176" authorId="2" shapeId="0">
      <text>
        <r>
          <rPr>
            <b/>
            <sz val="9"/>
            <color indexed="81"/>
            <rFont val="Tahoma"/>
            <family val="2"/>
          </rPr>
          <t xml:space="preserve">limier: error en el formato de indicador estaba 1,000,000 se modifico 1.000.000.000  </t>
        </r>
      </text>
    </comment>
    <comment ref="BA176" authorId="2" shapeId="0">
      <text>
        <r>
          <rPr>
            <b/>
            <sz val="9"/>
            <color indexed="81"/>
            <rFont val="Tahoma"/>
            <family val="2"/>
          </rPr>
          <t xml:space="preserve">limier: error en el formato de indicador estaba 1,000,000 se modifico 1.000.000.000  </t>
        </r>
      </text>
    </comment>
    <comment ref="BL176" authorId="2" shapeId="0">
      <text>
        <r>
          <rPr>
            <b/>
            <sz val="9"/>
            <color indexed="81"/>
            <rFont val="Tahoma"/>
            <family val="2"/>
          </rPr>
          <t xml:space="preserve">limier: error en el formato de indicador estaba 1,000,000 se modifico 1.000.000.000  </t>
        </r>
      </text>
    </comment>
    <comment ref="BN176" authorId="2" shapeId="0">
      <text>
        <r>
          <rPr>
            <b/>
            <sz val="9"/>
            <color indexed="81"/>
            <rFont val="Tahoma"/>
            <family val="2"/>
          </rPr>
          <t xml:space="preserve">limier: error en el formato de indicador estaba 1,000,000 se modifico 1.000.000.000  </t>
        </r>
      </text>
    </comment>
    <comment ref="AG180" authorId="1" shapeId="0">
      <text>
        <r>
          <rPr>
            <b/>
            <sz val="9"/>
            <color indexed="81"/>
            <rFont val="Tahoma"/>
            <family val="2"/>
          </rPr>
          <t>jargote:</t>
        </r>
        <r>
          <rPr>
            <sz val="9"/>
            <color indexed="81"/>
            <rFont val="Tahoma"/>
            <family val="2"/>
          </rPr>
          <t xml:space="preserve">
Dra. Sara Diana Urbano: Recursos directamente del Ministerio de Educación</t>
        </r>
      </text>
    </comment>
    <comment ref="AI180" authorId="1" shapeId="0">
      <text>
        <r>
          <rPr>
            <b/>
            <sz val="9"/>
            <color indexed="81"/>
            <rFont val="Tahoma"/>
            <family val="2"/>
          </rPr>
          <t>jargote:</t>
        </r>
        <r>
          <rPr>
            <sz val="9"/>
            <color indexed="81"/>
            <rFont val="Tahoma"/>
            <family val="2"/>
          </rPr>
          <t xml:space="preserve">
Dra. Sara Diana Urbano: Recursos directamente del Ministerio de Educación</t>
        </r>
      </text>
    </comment>
    <comment ref="AT180" authorId="1" shapeId="0">
      <text>
        <r>
          <rPr>
            <b/>
            <sz val="9"/>
            <color indexed="81"/>
            <rFont val="Tahoma"/>
            <family val="2"/>
          </rPr>
          <t>jargote:</t>
        </r>
        <r>
          <rPr>
            <sz val="9"/>
            <color indexed="81"/>
            <rFont val="Tahoma"/>
            <family val="2"/>
          </rPr>
          <t xml:space="preserve">
Dra. Sara Diana Urbano: Recursos directamente del Ministerio de Educación</t>
        </r>
      </text>
    </comment>
    <comment ref="AV180" authorId="1" shapeId="0">
      <text>
        <r>
          <rPr>
            <b/>
            <sz val="9"/>
            <color indexed="81"/>
            <rFont val="Tahoma"/>
            <family val="2"/>
          </rPr>
          <t>jargote:</t>
        </r>
        <r>
          <rPr>
            <sz val="9"/>
            <color indexed="81"/>
            <rFont val="Tahoma"/>
            <family val="2"/>
          </rPr>
          <t xml:space="preserve">
Dra. Sara Diana Urbano: Recursos directamente del Ministerio de Educación</t>
        </r>
      </text>
    </comment>
    <comment ref="BG180" authorId="1" shapeId="0">
      <text>
        <r>
          <rPr>
            <b/>
            <sz val="9"/>
            <color indexed="81"/>
            <rFont val="Tahoma"/>
            <family val="2"/>
          </rPr>
          <t>jargote:</t>
        </r>
        <r>
          <rPr>
            <sz val="9"/>
            <color indexed="81"/>
            <rFont val="Tahoma"/>
            <family val="2"/>
          </rPr>
          <t xml:space="preserve">
Dra. Sara Diana Urbano: Recursos directamente del Ministerio de Educación</t>
        </r>
      </text>
    </comment>
    <comment ref="BI180" authorId="1" shapeId="0">
      <text>
        <r>
          <rPr>
            <b/>
            <sz val="9"/>
            <color indexed="81"/>
            <rFont val="Tahoma"/>
            <family val="2"/>
          </rPr>
          <t>jargote:</t>
        </r>
        <r>
          <rPr>
            <sz val="9"/>
            <color indexed="81"/>
            <rFont val="Tahoma"/>
            <family val="2"/>
          </rPr>
          <t xml:space="preserve">
Dra. Sara Diana Urbano: Recursos directamente del Ministerio de Educación</t>
        </r>
      </text>
    </comment>
    <comment ref="BT180" authorId="1" shapeId="0">
      <text>
        <r>
          <rPr>
            <b/>
            <sz val="9"/>
            <color indexed="81"/>
            <rFont val="Tahoma"/>
            <family val="2"/>
          </rPr>
          <t>jargote:</t>
        </r>
        <r>
          <rPr>
            <sz val="9"/>
            <color indexed="81"/>
            <rFont val="Tahoma"/>
            <family val="2"/>
          </rPr>
          <t xml:space="preserve">
Dra. Sara Diana Urbano: Recursos directamente del Ministerio de Educación</t>
        </r>
      </text>
    </comment>
    <comment ref="BV180" authorId="1" shapeId="0">
      <text>
        <r>
          <rPr>
            <b/>
            <sz val="9"/>
            <color indexed="81"/>
            <rFont val="Tahoma"/>
            <family val="2"/>
          </rPr>
          <t>jargote:</t>
        </r>
        <r>
          <rPr>
            <sz val="9"/>
            <color indexed="81"/>
            <rFont val="Tahoma"/>
            <family val="2"/>
          </rPr>
          <t xml:space="preserve">
Dra. Sara Diana Urbano: Recursos directamente del Ministerio de Educación</t>
        </r>
      </text>
    </comment>
    <comment ref="AH209" authorId="0" shapeId="0">
      <text>
        <r>
          <rPr>
            <b/>
            <sz val="9"/>
            <color indexed="81"/>
            <rFont val="Tahoma"/>
            <family val="2"/>
          </rPr>
          <t>ricardo castro:</t>
        </r>
        <r>
          <rPr>
            <sz val="9"/>
            <color indexed="81"/>
            <rFont val="Tahoma"/>
            <family val="2"/>
          </rPr>
          <t xml:space="preserve">
Impuesto Nacional al Consumo INC
</t>
        </r>
      </text>
    </comment>
    <comment ref="AT213" authorId="0" shapeId="0">
      <text>
        <r>
          <rPr>
            <b/>
            <sz val="9"/>
            <color indexed="81"/>
            <rFont val="Tahoma"/>
            <family val="2"/>
          </rPr>
          <t>ricardo castro:</t>
        </r>
        <r>
          <rPr>
            <sz val="9"/>
            <color indexed="81"/>
            <rFont val="Tahoma"/>
            <family val="2"/>
          </rPr>
          <t xml:space="preserve">
Cuenta Ley 55 de 1966 titulacion de predios
</t>
        </r>
      </text>
    </comment>
    <comment ref="AT214" authorId="0" shapeId="0">
      <text>
        <r>
          <rPr>
            <b/>
            <sz val="9"/>
            <color indexed="81"/>
            <rFont val="Tahoma"/>
            <family val="2"/>
          </rPr>
          <t>ricardo castro:</t>
        </r>
        <r>
          <rPr>
            <sz val="9"/>
            <color indexed="81"/>
            <rFont val="Tahoma"/>
            <family val="2"/>
          </rPr>
          <t xml:space="preserve">
Cuenta Ley 55 de 1966 titulacion de predios
</t>
        </r>
      </text>
    </comment>
    <comment ref="AG270" authorId="0" shapeId="0">
      <text>
        <r>
          <rPr>
            <b/>
            <sz val="9"/>
            <color indexed="81"/>
            <rFont val="Tahoma"/>
            <family val="2"/>
          </rPr>
          <t>ricardo castro:</t>
        </r>
        <r>
          <rPr>
            <sz val="9"/>
            <color indexed="81"/>
            <rFont val="Tahoma"/>
            <family val="2"/>
          </rPr>
          <t xml:space="preserve">
min Agro</t>
        </r>
      </text>
    </comment>
    <comment ref="AL360" authorId="2" shapeId="0">
      <text>
        <r>
          <rPr>
            <b/>
            <sz val="9"/>
            <color indexed="81"/>
            <rFont val="Tahoma"/>
            <family val="2"/>
          </rPr>
          <t>limier:</t>
        </r>
        <r>
          <rPr>
            <sz val="9"/>
            <color indexed="81"/>
            <rFont val="Tahoma"/>
            <family val="2"/>
          </rPr>
          <t xml:space="preserve">
se Agrego los 20.000.000 para este año y se borraron del 2015</t>
        </r>
      </text>
    </comment>
    <comment ref="BG361" authorId="1" shapeId="0">
      <text>
        <r>
          <rPr>
            <b/>
            <sz val="9"/>
            <color indexed="81"/>
            <rFont val="Tahoma"/>
            <family val="2"/>
          </rPr>
          <t>jargote:</t>
        </r>
        <r>
          <rPr>
            <sz val="9"/>
            <color indexed="81"/>
            <rFont val="Tahoma"/>
            <family val="2"/>
          </rPr>
          <t xml:space="preserve">
Dr. Luis Enrique Caicedo: Gestión de recursos con el sector público y privado nacional y regional.</t>
        </r>
      </text>
    </comment>
    <comment ref="BT361" authorId="1" shapeId="0">
      <text>
        <r>
          <rPr>
            <b/>
            <sz val="9"/>
            <color indexed="81"/>
            <rFont val="Tahoma"/>
            <family val="2"/>
          </rPr>
          <t>jargote:</t>
        </r>
        <r>
          <rPr>
            <sz val="9"/>
            <color indexed="81"/>
            <rFont val="Tahoma"/>
            <family val="2"/>
          </rPr>
          <t xml:space="preserve">
Dr. Luis Enrique Caicedo: Gestión de recursos con el sector público y privado nacional y regional.</t>
        </r>
      </text>
    </comment>
    <comment ref="BP373" authorId="2" shapeId="0">
      <text>
        <r>
          <rPr>
            <b/>
            <sz val="9"/>
            <color indexed="81"/>
            <rFont val="Tahoma"/>
            <family val="2"/>
          </rPr>
          <t>limier:</t>
        </r>
        <r>
          <rPr>
            <sz val="9"/>
            <color indexed="81"/>
            <rFont val="Tahoma"/>
            <family val="2"/>
          </rPr>
          <t xml:space="preserve">
Para el año 2019 el valor es 58.689.000 y  no 58.787.000 como aparecia</t>
        </r>
      </text>
    </comment>
    <comment ref="AD377" authorId="0" shapeId="0">
      <text>
        <r>
          <rPr>
            <b/>
            <sz val="9"/>
            <color indexed="81"/>
            <rFont val="Tahoma"/>
            <family val="2"/>
          </rPr>
          <t>ricardo castro:</t>
        </r>
        <r>
          <rPr>
            <sz val="9"/>
            <color indexed="81"/>
            <rFont val="Tahoma"/>
            <family val="2"/>
          </rPr>
          <t xml:space="preserve">
</t>
        </r>
      </text>
    </comment>
    <comment ref="AS506" authorId="3" shapeId="0">
      <text>
        <r>
          <rPr>
            <b/>
            <sz val="9"/>
            <color indexed="81"/>
            <rFont val="Tahoma"/>
            <family val="2"/>
          </rPr>
          <t>Estimado de inversión en SAP</t>
        </r>
      </text>
    </comment>
    <comment ref="BF506" authorId="3" shapeId="0">
      <text>
        <r>
          <rPr>
            <b/>
            <sz val="9"/>
            <color indexed="81"/>
            <rFont val="Tahoma"/>
            <family val="2"/>
          </rPr>
          <t xml:space="preserve">35 mm anuales mantenimiento docunet y de página web
</t>
        </r>
      </text>
    </comment>
    <comment ref="C557" authorId="0" shapeId="0">
      <text>
        <r>
          <rPr>
            <b/>
            <sz val="9"/>
            <color indexed="81"/>
            <rFont val="Tahoma"/>
            <family val="2"/>
          </rPr>
          <t>ricardo castro:</t>
        </r>
        <r>
          <rPr>
            <sz val="9"/>
            <color indexed="81"/>
            <rFont val="Tahoma"/>
            <family val="2"/>
          </rPr>
          <t xml:space="preserve">
Crear Subprograma Rom 
</t>
        </r>
      </text>
    </comment>
  </commentList>
</comments>
</file>

<file path=xl/comments8.xml><?xml version="1.0" encoding="utf-8"?>
<comments xmlns="http://schemas.openxmlformats.org/spreadsheetml/2006/main">
  <authors>
    <author>Gonzalo Atehortua Marmolejo TIENS Colombia</author>
  </authors>
  <commentList>
    <comment ref="A133" authorId="0" shapeId="0">
      <text>
        <r>
          <rPr>
            <b/>
            <sz val="9"/>
            <color indexed="81"/>
            <rFont val="Tahoma"/>
            <family val="2"/>
          </rPr>
          <t>Gonzalo Atehortua Marmolejo :Meta repetida. Ver la MR3020202</t>
        </r>
      </text>
    </comment>
  </commentList>
</comments>
</file>

<file path=xl/sharedStrings.xml><?xml version="1.0" encoding="utf-8"?>
<sst xmlns="http://schemas.openxmlformats.org/spreadsheetml/2006/main" count="23342" uniqueCount="6159">
  <si>
    <t>PLAN DE DESARROLLO 2016 - 2019  "EL VALLE ESTA EN VOS"</t>
  </si>
  <si>
    <r>
      <t>Código</t>
    </r>
    <r>
      <rPr>
        <b/>
        <sz val="11"/>
        <color indexed="8"/>
        <rFont val="Trebuchet MS"/>
        <family val="2"/>
      </rPr>
      <t xml:space="preserve">:   </t>
    </r>
  </si>
  <si>
    <t>Versión:</t>
  </si>
  <si>
    <r>
      <t xml:space="preserve">PLAN INDICATIVO - AVANCE  POR  </t>
    </r>
    <r>
      <rPr>
        <b/>
        <sz val="14"/>
        <color rgb="FF0000CC"/>
        <rFont val="Arial"/>
        <family val="2"/>
      </rPr>
      <t xml:space="preserve">METAS RESULTADOS </t>
    </r>
  </si>
  <si>
    <t>Fecha de Aprobación:</t>
  </si>
  <si>
    <t>FECHA DE CORTE   AAAAMMDD</t>
  </si>
  <si>
    <t xml:space="preserve">Página  </t>
  </si>
  <si>
    <t>ENTIDAD:</t>
  </si>
  <si>
    <t>#</t>
  </si>
  <si>
    <t xml:space="preserve">META DE RESULTADO </t>
  </si>
  <si>
    <t xml:space="preserve">DATOS DEL INDICADOR </t>
  </si>
  <si>
    <t>CODIGO</t>
  </si>
  <si>
    <t>Descripción Meta al 2019</t>
  </si>
  <si>
    <t>NOMBRE</t>
  </si>
  <si>
    <t>FORMULA</t>
  </si>
  <si>
    <t>DEFINICION DE VARIABLES</t>
  </si>
  <si>
    <t>VALORES ESPERADOS Y ALCANZADOS</t>
  </si>
  <si>
    <t>AÑO</t>
  </si>
  <si>
    <t>ALCANZADO</t>
  </si>
  <si>
    <t>2016-2019</t>
  </si>
  <si>
    <r>
      <t xml:space="preserve">PLAN INDICATIVO - </t>
    </r>
    <r>
      <rPr>
        <b/>
        <sz val="14"/>
        <color rgb="FF0000FF"/>
        <rFont val="Arial"/>
        <family val="2"/>
      </rPr>
      <t>AVANCE por  METAS DE PRODUCTO</t>
    </r>
  </si>
  <si>
    <t>FECHA DE CORTE AAAAMMDD</t>
  </si>
  <si>
    <t>META DE PRODUCTO</t>
  </si>
  <si>
    <t>VALORES  PROGRAMADOS  V.S. AVANCE FÍSICO ALCANZADO (Unidades)</t>
  </si>
  <si>
    <t>CODIGO META PRODUCTO</t>
  </si>
  <si>
    <t>DESCRIPCION DE LA META</t>
  </si>
  <si>
    <t>NOMBRE INDICADOR</t>
  </si>
  <si>
    <t>PROYECTO</t>
  </si>
  <si>
    <t>PROGRAMADO 
Plan Indicativo</t>
  </si>
  <si>
    <t>PROGRAMADO 
Plan de Acción</t>
  </si>
  <si>
    <t>AVANCE ALCANZADO</t>
  </si>
  <si>
    <t>% AVANCE
P. Ind.</t>
  </si>
  <si>
    <t>% AVANCE
Plan Acción</t>
  </si>
  <si>
    <r>
      <t xml:space="preserve">PLAN INDICATIVO - INFORMACIÓN FINANCIERA  por  </t>
    </r>
    <r>
      <rPr>
        <b/>
        <sz val="14"/>
        <color rgb="FF0000CC"/>
        <rFont val="Arial"/>
        <family val="2"/>
      </rPr>
      <t>METAS DE PRODUCTO</t>
    </r>
  </si>
  <si>
    <t>VALORES   PROGRAMADOS   V.S.   EJECUCIÓN    (En pesos $)</t>
  </si>
  <si>
    <t>PROGRAMADO 
Ppto.Inic (POAI)</t>
  </si>
  <si>
    <t>PRESUPUESTO 
DEFINITIVO</t>
  </si>
  <si>
    <r>
      <t xml:space="preserve">EJECUCION FINANCIERA
</t>
    </r>
    <r>
      <rPr>
        <b/>
        <sz val="11"/>
        <color rgb="FFC00000"/>
        <rFont val="Arial"/>
        <family val="2"/>
      </rPr>
      <t>( CxP + Pagos )</t>
    </r>
  </si>
  <si>
    <t>% AVANCE
Ejec.</t>
  </si>
  <si>
    <t>% AVANCE
POAI</t>
  </si>
  <si>
    <t>% AVANCE
Ppto Def</t>
  </si>
  <si>
    <r>
      <t>Código</t>
    </r>
    <r>
      <rPr>
        <b/>
        <sz val="11"/>
        <color indexed="8"/>
        <rFont val="Arial"/>
        <family val="2"/>
      </rPr>
      <t xml:space="preserve">:   </t>
    </r>
  </si>
  <si>
    <r>
      <t xml:space="preserve">PLAN DE ACCIÓN - </t>
    </r>
    <r>
      <rPr>
        <b/>
        <sz val="14"/>
        <color rgb="FF0000FF"/>
        <rFont val="Arial"/>
        <family val="2"/>
      </rPr>
      <t>RECURSOS FINANCIEROS DE LAS METAS DE PRODUCTO</t>
    </r>
  </si>
  <si>
    <t>Vigencia</t>
  </si>
  <si>
    <t>DATOS META</t>
  </si>
  <si>
    <t>RELACION DE RECURSOS DE LAS METAS</t>
  </si>
  <si>
    <t>CODIGO META</t>
  </si>
  <si>
    <t>META PRODUCTO</t>
  </si>
  <si>
    <t>RECURSOS FINANCIEROS</t>
  </si>
  <si>
    <t xml:space="preserve">TOTAL </t>
  </si>
  <si>
    <t xml:space="preserve">ICLD </t>
  </si>
  <si>
    <t xml:space="preserve">SGP </t>
  </si>
  <si>
    <t xml:space="preserve">RENTAS CEDIDAS </t>
  </si>
  <si>
    <t xml:space="preserve">ESTAMPILLAS </t>
  </si>
  <si>
    <t xml:space="preserve">SGR </t>
  </si>
  <si>
    <t xml:space="preserve">SGR CTI </t>
  </si>
  <si>
    <t xml:space="preserve">CREDITOS </t>
  </si>
  <si>
    <t xml:space="preserve">REC PROP DESCENTRALIZ </t>
  </si>
  <si>
    <t xml:space="preserve">OTROS </t>
  </si>
  <si>
    <t xml:space="preserve">DESTINACION ESP </t>
  </si>
  <si>
    <t xml:space="preserve">PRIVADO </t>
  </si>
  <si>
    <t xml:space="preserve">VALORIZACION </t>
  </si>
  <si>
    <t>RECURSOS GESTIONADOS</t>
  </si>
  <si>
    <t>Progr. Plan Pluria</t>
  </si>
  <si>
    <t>Asignado POAI</t>
  </si>
  <si>
    <t>POAI Vs. Plan Plur %</t>
  </si>
  <si>
    <t>Ppto. Definitivo</t>
  </si>
  <si>
    <t>Ppto. Def Vs. Plur %</t>
  </si>
  <si>
    <t>Ejecutado financieramente</t>
  </si>
  <si>
    <t>Ejec.Vs.Ppto.Def. %</t>
  </si>
  <si>
    <t>Ejec.Vs.Plan Plu. %</t>
  </si>
  <si>
    <r>
      <t xml:space="preserve">PLAN DE ACCIÓN - </t>
    </r>
    <r>
      <rPr>
        <b/>
        <sz val="14"/>
        <color rgb="FF0000FF"/>
        <rFont val="Arial"/>
        <family val="2"/>
      </rPr>
      <t>CADENA DE VALOR</t>
    </r>
  </si>
  <si>
    <t>PROGRAMA</t>
  </si>
  <si>
    <t>MR-META RESULTADO</t>
  </si>
  <si>
    <t>SUBPROGRAMA</t>
  </si>
  <si>
    <t>MP-META DE PRODUCTO</t>
  </si>
  <si>
    <t>NOMBRE FUNCIONARIO COORDINADOR</t>
  </si>
  <si>
    <t>COD META PRODUCTO</t>
  </si>
  <si>
    <t>NOMBRE META DE PRODUCTO</t>
  </si>
  <si>
    <t>DEPENDENCIA O ENTIDAD COORDINADORA</t>
  </si>
  <si>
    <t>COD MR ASOCIADA</t>
  </si>
  <si>
    <t>NOMBRE META RESULTADO ASOCIADA</t>
  </si>
  <si>
    <t>TIPO DE META (MM, MR,MI)</t>
  </si>
  <si>
    <t>SECTOR</t>
  </si>
  <si>
    <t>POBLACION OBJETIVO</t>
  </si>
  <si>
    <t>AÑO LINEA BASE</t>
  </si>
  <si>
    <t>LINEA BASE</t>
  </si>
  <si>
    <t>PROCEDIIENTO RELACIONADO</t>
  </si>
  <si>
    <t xml:space="preserve">NOMBRE DEL INDICADOR </t>
  </si>
  <si>
    <t>DEFINICIÓN DE VARIABLES</t>
  </si>
  <si>
    <t>OBLIGATORIEDAD</t>
  </si>
  <si>
    <t xml:space="preserve"> RAZON OBLIGATORIEDAD</t>
  </si>
  <si>
    <t>Ponderación MP</t>
  </si>
  <si>
    <t>VALOR ESP CUATRIENIO</t>
  </si>
  <si>
    <t>VAL ESP 2016</t>
  </si>
  <si>
    <t>VAL ESP 2017</t>
  </si>
  <si>
    <t>VAL ESP 2018</t>
  </si>
  <si>
    <t>VAL ESP 2019</t>
  </si>
  <si>
    <t>TOTAL 2016</t>
  </si>
  <si>
    <t>ICLD 2016</t>
  </si>
  <si>
    <t>SGP 2016</t>
  </si>
  <si>
    <t>RENTAS CEDIDAS 2016</t>
  </si>
  <si>
    <t>ESTAMPILLAS 2016</t>
  </si>
  <si>
    <t>SGR 2016</t>
  </si>
  <si>
    <t>SGR CTI 2016</t>
  </si>
  <si>
    <t>CREDITOS  2016</t>
  </si>
  <si>
    <t>REC PROP DESCENTRALIZ  2016</t>
  </si>
  <si>
    <t>OTROS 2016</t>
  </si>
  <si>
    <t>DESTINACION ESP 2016</t>
  </si>
  <si>
    <t>PRIVADO 2016</t>
  </si>
  <si>
    <t>VALORIZACION 2016</t>
  </si>
  <si>
    <t>TOTAL 2017</t>
  </si>
  <si>
    <t>ICLD 2017</t>
  </si>
  <si>
    <t>SGP 2017</t>
  </si>
  <si>
    <t>RENTAS CEDIDAS 2017</t>
  </si>
  <si>
    <t>ESTAMPILLAS 2017</t>
  </si>
  <si>
    <t>SGR 2017</t>
  </si>
  <si>
    <t>SGR CTI 2017</t>
  </si>
  <si>
    <t>CREDITOS  2017</t>
  </si>
  <si>
    <t>REC PROP DESCENTRALIZ  2017</t>
  </si>
  <si>
    <t>OTROS 2017</t>
  </si>
  <si>
    <t>DESTINACION ESP 2017</t>
  </si>
  <si>
    <t>PRIVADO 2017</t>
  </si>
  <si>
    <t>VALORIZACION 2017</t>
  </si>
  <si>
    <t>TOTAL 2018</t>
  </si>
  <si>
    <t>ICLD 2018</t>
  </si>
  <si>
    <t>SGP 2018</t>
  </si>
  <si>
    <t>RENTAS CEDIDAS 2018</t>
  </si>
  <si>
    <t>ESTAMPILLAS 2018</t>
  </si>
  <si>
    <t>SGR 2018</t>
  </si>
  <si>
    <t>SGR CTI 2018</t>
  </si>
  <si>
    <t>CREDITOS  2018</t>
  </si>
  <si>
    <t>REC PROP DESCENTRALIZ  2018</t>
  </si>
  <si>
    <t>OTROS 2018</t>
  </si>
  <si>
    <t>DESTINACION ESP 2018</t>
  </si>
  <si>
    <t>PRIVADO 2018</t>
  </si>
  <si>
    <t>VALORIZACION 2018</t>
  </si>
  <si>
    <t>TOTAL 2019</t>
  </si>
  <si>
    <t>ICLD 2019</t>
  </si>
  <si>
    <t>SGP 2019</t>
  </si>
  <si>
    <t>RENTAS CEDIDAS 2019</t>
  </si>
  <si>
    <t>ESTAMPILLAS 2019</t>
  </si>
  <si>
    <t>SGR 2019</t>
  </si>
  <si>
    <t>SGR CTI 2019</t>
  </si>
  <si>
    <t>CREDITOS  2019</t>
  </si>
  <si>
    <t>REC PROP DESCENTRALIZ  2019</t>
  </si>
  <si>
    <t>OTROS 2019</t>
  </si>
  <si>
    <t>DESTINACION ESP 2019</t>
  </si>
  <si>
    <t>PRIVADO 2019</t>
  </si>
  <si>
    <t>VALORIZACION 2019</t>
  </si>
  <si>
    <t>TOTAL PERGOB</t>
  </si>
  <si>
    <t>ICLD PERGOB</t>
  </si>
  <si>
    <t>SGP PERGOB</t>
  </si>
  <si>
    <t>RENTAS CEDIDAS PERGOB</t>
  </si>
  <si>
    <t>ESTAMPILLAS PERGOB</t>
  </si>
  <si>
    <t>SGR PERGOB</t>
  </si>
  <si>
    <t>SGR CTI PERGOB</t>
  </si>
  <si>
    <t>CREDITOS  PERGOB</t>
  </si>
  <si>
    <t>REC PROP DESCENTRALIZ  PERGOB</t>
  </si>
  <si>
    <t>OTROS PERGOB</t>
  </si>
  <si>
    <t>DESTINACION ESP PERGOB</t>
  </si>
  <si>
    <t>PRIVADO PERGOB</t>
  </si>
  <si>
    <t>VALORIZACION PERGOB</t>
  </si>
  <si>
    <t>Meta Producto cuatrenio</t>
  </si>
  <si>
    <t>Sector FUT</t>
  </si>
  <si>
    <t>CodSec FUT</t>
  </si>
  <si>
    <t>ODS  por  Meta Producto</t>
  </si>
  <si>
    <t>COD PILAR</t>
  </si>
  <si>
    <t>NOMBRE PILAR</t>
  </si>
  <si>
    <t>COD LINEA ACCION</t>
  </si>
  <si>
    <t>NOMBRE LINEA DE ACCION</t>
  </si>
  <si>
    <t>COD PROG</t>
  </si>
  <si>
    <t>NOMBRE PROGRAMA</t>
  </si>
  <si>
    <t>COD SUBPRO</t>
  </si>
  <si>
    <t>NOMBRE SUBPROGRAMA</t>
  </si>
  <si>
    <t>Meta RESULTADO</t>
  </si>
  <si>
    <t>PILAR</t>
  </si>
  <si>
    <t>COD SUB-PROG</t>
  </si>
  <si>
    <t>MP101010101</t>
  </si>
  <si>
    <t>Lograr que 100% de las ET Entidades Territoriales implementen planes de trabajo para  Prevención, vigilancia y control de los riesgos en salud laboral del sector informal de la economía, comercio y agricultura, de los municipios.</t>
  </si>
  <si>
    <t>1106. SECRETARIA DE SALUD</t>
  </si>
  <si>
    <t>MR1010101</t>
  </si>
  <si>
    <t>Mantener como mínimo en 6.4 la tasa de mortalidad por enfermedad profesional en Valle del Cauca, al 2019.</t>
  </si>
  <si>
    <t>MI</t>
  </si>
  <si>
    <t>01   SECTOR SALUD</t>
  </si>
  <si>
    <t>OTRO</t>
  </si>
  <si>
    <t>No hay procedimiento establecido en La Gobernación</t>
  </si>
  <si>
    <t xml:space="preserve">Porcentaje de ET- Entidades Territoriales con planes de trabajo para prevención, vigilancia y control de los riesgos en salud laboral del sector informal de la economía de los municipios </t>
  </si>
  <si>
    <t xml:space="preserve"> (No de ET con planes para intervención del riesgo laboral del sector informal implementados / Total ET) * 100</t>
  </si>
  <si>
    <t>Entidades Territoriales (municipios) con planes para intervención del riesgo laboral del sector informal implementados.
Total ET: 41 municipios y 1 distrito.</t>
  </si>
  <si>
    <t>Si, por ser de política pública</t>
  </si>
  <si>
    <t>*Plan Decenal de Salud Pública. 
*Decreto 614 de 1984</t>
  </si>
  <si>
    <t>MP101010101 - Lograr que 100% de las ET Entidades Territoriales implementen planes de trabajo para  Prevención, vigilancia y control de los riesgos en salud laboral del sector informal de la economía, comercio y agricultura, de los municipios.</t>
  </si>
  <si>
    <t>Salud</t>
  </si>
  <si>
    <t>A.2</t>
  </si>
  <si>
    <t>8. Trabajo decente y crecimiento económico</t>
  </si>
  <si>
    <t>1 - EQUIDAD Y LUCHA CONTRA POBREZA</t>
  </si>
  <si>
    <t>101 - VALLE SALUDABLE</t>
  </si>
  <si>
    <t>10101 - SALUD Y ÁMBITO LABORAL</t>
  </si>
  <si>
    <t>1010101 - ENTORNO LABORAL SANO Y SEGURO</t>
  </si>
  <si>
    <t>MR1010101 - Mantener como mínimo en 6.4 la tasa de mortalidad por enfermedad profesional en Valle del Cauca, al 2019.</t>
  </si>
  <si>
    <t>MP101020101</t>
  </si>
  <si>
    <t>Lograr que el 100% de las ET apliquen las acciones de la dimensión de Salud Ambiental a  2019.</t>
  </si>
  <si>
    <t>MR1010201</t>
  </si>
  <si>
    <t xml:space="preserve"> Mantener el 100% de las cabeceras municipales de los entes territoriales con índice de riesgo de abastecimiento de agua (IRABA) en niveles de 0 a 20, durante el período de gobierno.</t>
  </si>
  <si>
    <t xml:space="preserve">Entidades Territoriales que han logrado aplicar las acciones de la dimensión de Salud Ambiental a 2019 </t>
  </si>
  <si>
    <t>(No de ET con acciones de la dimension en salud ambiental / No total de ET)*100</t>
  </si>
  <si>
    <t>Entes territoriales con acciones de la dimension de  Salud Ambiental
Entidades Territoriales = 41 municipios y un Distrito</t>
  </si>
  <si>
    <t>Lineamiento internacional y nacional Ministerio de Salud y Proteccioón Social</t>
  </si>
  <si>
    <t>MP101020101 - Lograr que el 100% de las ET apliquen las acciones de la dimensión de Salud Ambiental a  2019.</t>
  </si>
  <si>
    <t>15. Vida de ecosistemas terrestres</t>
  </si>
  <si>
    <t>10102 - SALUD AMBIENTAL</t>
  </si>
  <si>
    <t>1010201 - INTERVENCIÓN SANITARIA Y AMBIENTAL</t>
  </si>
  <si>
    <t>MR1010201 -  Mantener el 100% de las cabeceras municipales de los entes territoriales con índice de riesgo de abastecimiento de agua (IRABA) en niveles de 0 a 20, durante el período de gobierno.</t>
  </si>
  <si>
    <t>MP101020102</t>
  </si>
  <si>
    <t>Lograr que el 100% de las entidades territoriales implemente las acciones de Inspección  Vigilancia y Control – IVC- de salud ambiental bajo el enfoque de riesgo al 2019.</t>
  </si>
  <si>
    <t>Entidades Territoriales que han logrado implementar las acciones de IVC de salud ambiental bajo el enfoque de riesgo durante al 2019</t>
  </si>
  <si>
    <t>(No de ET con implementacion de acciones de IVC ambiental / total de ET)*100</t>
  </si>
  <si>
    <t>Entidades Territoriales que han implementado acciones de Inspección Vigilancia y Control  de salud ambiental con enfoque de riesgo.
Entes territoriales= 41  municipios y un distrito.</t>
  </si>
  <si>
    <t>MP101020102 - Lograr que el 100% de las entidades territoriales implemente las acciones de Inspección  Vigilancia y Control – IVC- de salud ambiental bajo el enfoque de riesgo al 2019.</t>
  </si>
  <si>
    <t>MP101020103</t>
  </si>
  <si>
    <t>Lograr que el 100% de las Entidades Territoriales – ET implementen la Estrategia de Gestión Integrada – EGI para las Enfermedades Trasmitidas por Vectores para el 2019.</t>
  </si>
  <si>
    <t>MR1010202</t>
  </si>
  <si>
    <t>Mantener como mínimo en 387 por 100.000 habitantes, la tasa de incidencia de dengue, durante el período de gobierno.</t>
  </si>
  <si>
    <t xml:space="preserve">Las Entidades Territoriales que han logrado implementar las Estrategia de Gestión Integrada - EGI para zoonosis  durante el periodo de gobierno  </t>
  </si>
  <si>
    <t>(No de ET con la  EGI para zoonosis para el 2019. implementada / Total Entidades Rerritoriales Programadas) * 100</t>
  </si>
  <si>
    <t>Entidades Territoriales con Estrategia de Gestion Integrada para Zoonosis para el 2019 Implementada
 Entidades Rerritoriales Programadas</t>
  </si>
  <si>
    <t>MP101020103 - Lograr que el 100% de las Entidades Territoriales – ET implementen la Estrategia de Gestión Integrada – EGI para las Enfermedades Trasmitidas por Vectores para el 2019.</t>
  </si>
  <si>
    <t>3. Salud y bienestar</t>
  </si>
  <si>
    <t>MR1010202 - Mantener como mínimo en 387 por 100.000 habitantes, la tasa de incidencia de dengue, durante el período de gobierno.</t>
  </si>
  <si>
    <t>MP101020104</t>
  </si>
  <si>
    <t>Lograr que el 100% de las Entidades Territoriales – ET implementen la Estrategia de Gestión Integrada – EGI para zoonosis para el 2019.</t>
  </si>
  <si>
    <t>NA</t>
  </si>
  <si>
    <t xml:space="preserve">Entidades Territoriales - ET  que han logrado implementar la Estrategia de Gestión Integrada - EGI para  las Enfermemdades Trasmitidas por Vectores </t>
  </si>
  <si>
    <t xml:space="preserve">No de ET con la EGI para  las Enfermedades Trasmitidas por Vectores implementada/ Total Entidades Territoriales Programadas) * 100 </t>
  </si>
  <si>
    <t>Entes Territoriales  con Estrategia de Gsetión Integral  para  las Enfermedades Trasmitidas por Vectores
Entidades Territoriales Programadas</t>
  </si>
  <si>
    <t>MP101020104 - Lograr que el 100% de las Entidades Territoriales – ET implementen la Estrategia de Gestión Integrada – EGI para zoonosis para el 2019.</t>
  </si>
  <si>
    <t>MP101020105</t>
  </si>
  <si>
    <t>Mantener en 0,22% el Indice de Riesgo de Calidad de Agua en los Servicios prestados por Acuavalle S.A. E.S.P. durante el periodo de Gobierno.</t>
  </si>
  <si>
    <t>1178. ACUAVALLE S.A. E.S.P.</t>
  </si>
  <si>
    <t>MM</t>
  </si>
  <si>
    <t>03   SECTOR AGUA POTABLE Y SANEAMIENTO BASICO</t>
  </si>
  <si>
    <t>Instituto descentralizado. No aplica.</t>
  </si>
  <si>
    <t xml:space="preserve">El Indice de Riesgo de Calidad del Agua en el servicio de Acueducto debe continuar en el rango establecido durante el periodo de gobierno  </t>
  </si>
  <si>
    <t>IRCA (%) = (Σ P.R. NO Aceptables / Σ P.R C.A) *100</t>
  </si>
  <si>
    <t>IRCA: El Indice de Riesgo de Calidad del Agua             Σ P.R. NO Aceptables: Σ puntajes de riesgo asignado a las características no aceptables                                                                       Σ P.R C.A: Σ puntajes de riesgo asignados a todas las características analizadas</t>
  </si>
  <si>
    <t>Si, por ser de una ley</t>
  </si>
  <si>
    <t>La resolución 2115 de 2007 del Ministerio de Ambiente, Vivienda y Territorio.</t>
  </si>
  <si>
    <t>MP101020105 - Mantener en 0,22% el Indice de Riesgo de Calidad de Agua en los Servicios prestados por Acuavalle S.A. E.S.P. durante el periodo de Gobierno.</t>
  </si>
  <si>
    <t>APSB</t>
  </si>
  <si>
    <t>A.3</t>
  </si>
  <si>
    <t>6. Agua limpia y saneamiento</t>
  </si>
  <si>
    <t>MP101020106</t>
  </si>
  <si>
    <t xml:space="preserve">Implementar 46 sistemas individuales  en manejo de aguas servidas en  cuencas hidrográficas  abastecedoras de los acueductos operados por Acuavalle S.A. E.S.P. </t>
  </si>
  <si>
    <t>Sistemas Individuales de manejo de aguas servidas a implementar en los acueductos operados por Acuavalle S.A E.S.P</t>
  </si>
  <si>
    <t>Soluciones Implementadas: Número de STARD Instalados</t>
  </si>
  <si>
    <t>STARD: Sistemas de Tratamiento de Aguas Residuales Domesticas</t>
  </si>
  <si>
    <t>No es obligatoria</t>
  </si>
  <si>
    <t xml:space="preserve">MP101020106 - Implementar 46 sistemas individuales  en manejo de aguas servidas en  cuencas hidrográficas  abastecedoras de los acueductos operados por Acuavalle S.A. E.S.P. </t>
  </si>
  <si>
    <t>MP101030101</t>
  </si>
  <si>
    <t>Cofinanciar la continuidad del 100% de la población que se encuentra afiliada al régimen subsidiado durante el periodo de gobierno</t>
  </si>
  <si>
    <t>MR1010301</t>
  </si>
  <si>
    <t>Incrementar en 2 puntos porcentuales la cobertura de aseguramiento de la población con SISBEN niveles 1, 2 y en condiciones de desplazamiento, durante el período de gobierno.</t>
  </si>
  <si>
    <t>PR-SP-M3-P6-01-01 . Procedimiento para cofinanciar la continuidad de la afiliación al régimen subsidiado</t>
  </si>
  <si>
    <t>Porcentaje de poblacion afiliada al Regimen Subsidiado</t>
  </si>
  <si>
    <t>((Población afiliada al final de período - Población al inicio ) / Población al inicio ) * 100</t>
  </si>
  <si>
    <t xml:space="preserve">Población afiliada al final de período
Población al inicio </t>
  </si>
  <si>
    <t>MP101030101 - Cofinanciar la continuidad del 100% de la población que se encuentra afiliada al régimen subsidiado durante el periodo de gobierno</t>
  </si>
  <si>
    <t>1. Fin de la pobreza</t>
  </si>
  <si>
    <t>10103 - AUTORIDAD SANITARIA</t>
  </si>
  <si>
    <t>1010301 - ASEGURAMIENTO</t>
  </si>
  <si>
    <t>MR1010301 - Incrementar en 2 puntos porcentuales la cobertura de aseguramiento de la población con SISBEN niveles 1, 2 y en condiciones de desplazamiento, durante el período de gobierno.</t>
  </si>
  <si>
    <t>MP101030102</t>
  </si>
  <si>
    <t>Monitorear el 100% de las Entidades Territoriales de Salud en el cumplimiento de las competencias en el aseguramiento</t>
  </si>
  <si>
    <t>PR-SP-M3-P6-01-02 . Procedimiento para realizar asistencia técnica a las DLS, ESES en el componente de aseguramiento</t>
  </si>
  <si>
    <t>Entidades Territoriales de Salud Monitoreadas en el cumplimiento de las competencias en el aseguramiento durante el periodo de gobierno</t>
  </si>
  <si>
    <t>(N° de ET monitoreadas en el cumplimiento de las comp en el Aseguramiento  /N° de ET ) * 100</t>
  </si>
  <si>
    <t>ET monitoreadas en el cumplimiento de las comp en el Aseguramiento
ET  del Departamento</t>
  </si>
  <si>
    <t>MP101030102 - Monitorear el 100% de las Entidades Territoriales de Salud en el cumplimiento de las competencias en el aseguramiento</t>
  </si>
  <si>
    <t>MP101030201</t>
  </si>
  <si>
    <t>Implementar en un 100% los componentes del  Plan de Fortalecimiento de la Red Pública de Prestación de Servicios de Salud. Se evidenciara el equilibrio financiero acorde a los indicadores dispuestos por Min. Salud y Min. Hacienda</t>
  </si>
  <si>
    <t>MR1010302</t>
  </si>
  <si>
    <t>Lograr que el 100% de los entes territoriales  implementen la estrategia de Atención Primaria En Salud – APS, durante el periodo de gobierno.</t>
  </si>
  <si>
    <t>LEVANTAR LB</t>
  </si>
  <si>
    <t>Porcentaje de componentes del  Plan de Fortalecimiento de la Red Pública de Prestación de Servicios de Salud implementado</t>
  </si>
  <si>
    <t>(No. componentes del  Plan de Fortalecimiento de la Red Pública de Prestación de Servicios de Salud implementado/ Total de componentes) *100</t>
  </si>
  <si>
    <t>Componentes del  Plan de Fortalecimiento de la Red Pública de Prestación de Servicios de Salud implementado
Total de componentes</t>
  </si>
  <si>
    <t>MP101030201 - Implementar en un 100% los componentes del  Plan de Fortalecimiento de la Red Pública de Prestación de Servicios de Salud. Se evidenciara el equilibrio financiero acorde a los indicadores dispuestos por Min. Salud y Min. Hacienda</t>
  </si>
  <si>
    <t>1010302 - ATENCIÓN PRIMARIA EN SALUD - APS</t>
  </si>
  <si>
    <t>MR1010302 - Lograr que el 100% de los entes territoriales  implementen la estrategia de Atención Primaria En Salud – APS, durante el periodo de gobierno.</t>
  </si>
  <si>
    <t>MP101030202</t>
  </si>
  <si>
    <t>Fortalecer el 100% de los Hospitales Universitarios del Valle del Cauca</t>
  </si>
  <si>
    <t xml:space="preserve">Porcentaje de espacios de participación ciudadana que se han logrado activar para contribuir al goce efectivo de los derechos de salud </t>
  </si>
  <si>
    <t>(No. De HUV fortalecidos / Total hospitales universitarios con planes programados) * 100</t>
  </si>
  <si>
    <t xml:space="preserve">Hospitales Universitarios fortalecidos
 Total hospitales universitarios </t>
  </si>
  <si>
    <t>MP101030202 - Fortalecer el 100% de los Hospitales Universitarios del Valle del Cauca</t>
  </si>
  <si>
    <t>10. Reducción de las desigualdades</t>
  </si>
  <si>
    <t>MP101030203</t>
  </si>
  <si>
    <t>Implementar en un 100% los componentes del  Plan de Fortalecimiento y Desarrollo Institucional de la SDS.</t>
  </si>
  <si>
    <t>Porcentaje  de componentes del  Plan de Fortalecimiento y Desarrollo Institucional de la SDS implementado.</t>
  </si>
  <si>
    <t>(No. componentes del  Plan de FDI de la SDS implementados/  Total de componenes) *100.</t>
  </si>
  <si>
    <t>Componentes del  Plan de FDI de la SDS implementados
Total de componenes</t>
  </si>
  <si>
    <t>MP101030203 - Implementar en un 100% los componentes del  Plan de Fortalecimiento y Desarrollo Institucional de la SDS.</t>
  </si>
  <si>
    <t>MP101030204</t>
  </si>
  <si>
    <t>Lograr que el 100% de las ESE cuenten con planes para el mejoramiento de la infraestructura, dotación de equipos y ambulancias.</t>
  </si>
  <si>
    <t>Porcentaje de las ESE  que han logrado contar con planes para el mejoramiento de la infraestructura, dotación de equipos y ambulancias durante el periodo de gobierno</t>
  </si>
  <si>
    <t>(N° ESEs con planes de mejoramiento de infraestructura implentados  /Total ESEs ) *100</t>
  </si>
  <si>
    <t xml:space="preserve">ESEs con planes de mejoramiento de infraestructura implentados
Total ESEs </t>
  </si>
  <si>
    <t>MP101030204 - Lograr que el 100% de las ESE cuenten con planes para el mejoramiento de la infraestructura, dotación de equipos y ambulancias.</t>
  </si>
  <si>
    <t>MP101030205</t>
  </si>
  <si>
    <t>Lograr que se activen el 100% de los espacios de participación ciudadana para contribuir al goce efectivo de los derechos de salud durante el periodo de gobierno.</t>
  </si>
  <si>
    <t>(N° de espacios de participacion ciudadana activados/N° de   espacios de participacion ciudadana programados) *100</t>
  </si>
  <si>
    <t xml:space="preserve">N° de espacios de participacion ciudadana activados = Numero de  Espacios de Participacion Ciudadana </t>
  </si>
  <si>
    <t>MP101030205 - Lograr que se activen el 100% de los espacios de participación ciudadana para contribuir al goce efectivo de los derechos de salud durante el periodo de gobierno.</t>
  </si>
  <si>
    <t>MP101030206</t>
  </si>
  <si>
    <t>Implementar en el 100% de la red hospitalaria pública del Valle del Cauca la Historia Clínica Electrónica Unificada</t>
  </si>
  <si>
    <t>MR1010303</t>
  </si>
  <si>
    <t>Implementar un modelo integral de atención y gestión de información en salud,
para incrementar la inteligencia sanitaria, en el marco de los determinantes sociales y la APS, mediante la aplicación de tecnologías de información y de comunicación, en el departamento a 2019.</t>
  </si>
  <si>
    <t>Porcentaje de la red hospitalaria pública implementando la Historia Clínica Electrónica</t>
  </si>
  <si>
    <t>(N° de ESE con HC electronica implementada/ N° de ESE )*100</t>
  </si>
  <si>
    <t>N° de ESE con HC electronica implementada = Numero de Empresas Sociales del Estado con Historias Clinicas electronicas implementadas</t>
  </si>
  <si>
    <t>MP101030206 - Implementar en el 100% de la red hospitalaria pública del Valle del Cauca la Historia Clínica Electrónica Unificada</t>
  </si>
  <si>
    <t>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t>
  </si>
  <si>
    <t>MP101030207</t>
  </si>
  <si>
    <t>Lograr que el 100% de los ET implementen la estrategia de Atención Primaria en Salud - APS durante el programa de Gobierno.</t>
  </si>
  <si>
    <t xml:space="preserve">Porcentaje de Entes Territoriales que han logrado implementar la Estrategia de Atención Primaria en Salud - APS </t>
  </si>
  <si>
    <t>(Nro ET con EAPS implementada/Total de municipios) *100</t>
  </si>
  <si>
    <t>Nro ET con EAPS implementada = Numero de Entes Territoriales con Estrategia de Atencion Primaria en Salud implementadas</t>
  </si>
  <si>
    <t>MP101030207 - Lograr que el 100% de los ET implementen la estrategia de Atención Primaria en Salud - APS durante el programa de Gobierno.</t>
  </si>
  <si>
    <t>MP101030208</t>
  </si>
  <si>
    <t>Implementar en 40 municipios del departamento un sistema de comunicación en tiempo real, tele presencia para mejorar la calidad en el acceso a los servicios de salud la calidad, mejorando la capacidad de resolución de las IPS públicas.</t>
  </si>
  <si>
    <t xml:space="preserve"> Direcciones Locales de Salud  con un sistema de comunicación implementado para mejorar la calidad del acceso a los servicios de salud la calidad</t>
  </si>
  <si>
    <t>Numero de DLS con sistema de comunicación implementado / No. De DLS</t>
  </si>
  <si>
    <t>de DLS con sistema de comunicación implementado = Numero de Direcciones Locales de Salud con sistema de comunicación implementado</t>
  </si>
  <si>
    <t>MP101030208 - Implementar en 40 municipios del departamento un sistema de comunicación en tiempo real, tele presencia para mejorar la calidad en el acceso a los servicios de salud la calidad, mejorando la capacidad de resolución de las IPS públicas.</t>
  </si>
  <si>
    <t>MP101030301</t>
  </si>
  <si>
    <t>Asistir 41 Direcciones Locales de Salud, Para el cumplimiento de la notificación obligatoria  con monitoreo y seguimiento durante el período de gobierno.</t>
  </si>
  <si>
    <t>MR1050501</t>
  </si>
  <si>
    <t xml:space="preserve">Implementar el Plan Integral de Desarrollo Indígena, enmarcado en la armonización del Plan de desarrollo departamental con los planes de salvaguarda de los pueblos indígenas del Valle del Cauca, durante el cuatrienio 2016-2019. </t>
  </si>
  <si>
    <t>POBLACION INDIGENA</t>
  </si>
  <si>
    <t>Validacion Perfiles Epidemiologicos realizados en 2007</t>
  </si>
  <si>
    <t>No de perfiles epidemiologicos revisados y validados</t>
  </si>
  <si>
    <t>Validacion de los 6 perfiles epideminologicos realizados en el 2007</t>
  </si>
  <si>
    <t>MP101030301 - Asistir 41 Direcciones Locales de Salud, Para el cumplimiento de la notificación obligatoria  con monitoreo y seguimiento durante el período de gobierno.</t>
  </si>
  <si>
    <t>1010303 - INSPECCIÓN, VIGILANCIA Y CONTROL</t>
  </si>
  <si>
    <t xml:space="preserve">MR1050501 - Implementar el Plan Integral de Desarrollo Indígena, enmarcado en la armonización del Plan de desarrollo departamental con los planes de salvaguarda de los pueblos indígenas del Valle del Cauca, durante el cuatrienio 2016-2019. </t>
  </si>
  <si>
    <t>MP101030302</t>
  </si>
  <si>
    <t>Asistir a 41 Direcciones Locales de Salud Para el fortalecimiento de la gestión del sistema  De vigilancia en salud publica en el cumplimiento de lineamientos y adherencia a las acciones, durante el período de gobierno.</t>
  </si>
  <si>
    <t xml:space="preserve">Priorizacion con enfoque diferencial </t>
  </si>
  <si>
    <t>Documento con la priorizacion de la poblacion indigena</t>
  </si>
  <si>
    <t>MP101030302 - Asistir a 41 Direcciones Locales de Salud Para el fortalecimiento de la gestión del sistema  De vigilancia en salud publica en el cumplimiento de lineamientos y adherencia a las acciones, durante el período de gobierno.</t>
  </si>
  <si>
    <t>MP101030303</t>
  </si>
  <si>
    <t>Asistir  a 302 Laboratorios Para el fortalecimiento de la Red Departamental de Laboratorios participando en programas de control de calidad de pruebas de eventos de interés en salud pública, durante el periodo de gobierno</t>
  </si>
  <si>
    <t>Armonizacion del modulo de salud propio (Plan SISPI)</t>
  </si>
  <si>
    <t>Modulo de Salud Propio Armonizado</t>
  </si>
  <si>
    <t>MP101030303 - Asistir  a 302 Laboratorios Para el fortalecimiento de la Red Departamental de Laboratorios participando en programas de control de calidad de pruebas de eventos de interés en salud pública, durante el periodo de gobierno</t>
  </si>
  <si>
    <t>MP101030304</t>
  </si>
  <si>
    <t>Lograr que el 100% de los actores del sistema sea vigilado durante el periodo de gobierno.</t>
  </si>
  <si>
    <t>Implementacion del modelo de intervencion en Salud</t>
  </si>
  <si>
    <t># de componentes del modelo implementado/ total # de componentes del modelo</t>
  </si>
  <si>
    <t>Numero de componentes del modelo implementado</t>
  </si>
  <si>
    <t>MP101030304 - Lograr que el 100% de los actores del sistema sea vigilado durante el periodo de gobierno.</t>
  </si>
  <si>
    <t>MP101030305</t>
  </si>
  <si>
    <t>Implementar  4 nuevos procesos para la actualización del laboratorio departamental como centro de referencia  del sur occidente colombiano.</t>
  </si>
  <si>
    <t>MR1010304</t>
  </si>
  <si>
    <t>Lograr que el 100% de los eventos de interés en salud pública sean intervenidos y vigilados durante el período de gobierno.</t>
  </si>
  <si>
    <t>Número de procesos implementados para la actualización del laboratorio departamenta</t>
  </si>
  <si>
    <t xml:space="preserve">No. de procesos  implementados para la actualización del laboratorio departamental </t>
  </si>
  <si>
    <t>Procesos implementados</t>
  </si>
  <si>
    <t>MP101030305 - Implementar  4 nuevos procesos para la actualización del laboratorio departamental como centro de referencia  del sur occidente colombiano.</t>
  </si>
  <si>
    <t>MR1010304 - Lograr que el 100% de los eventos de interés en salud pública sean intervenidos y vigilados durante el período de gobierno.</t>
  </si>
  <si>
    <t>MP101040101</t>
  </si>
  <si>
    <t>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t>
  </si>
  <si>
    <t>MR1010401</t>
  </si>
  <si>
    <t>Mantener la tasa de incidencia de sífilis congénita en 1.5 casos o menos, por cada 1.000 nacidos vivos durante el período de gobierno.</t>
  </si>
  <si>
    <t>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t>
  </si>
  <si>
    <t>(N° de los actores del SGSSS asistidos en fortalecimiento institucional de los programas AUTOCUIDADO CONSUMO SAL, AZUCAR, ACTIVIDAD FISICA, SALUD VISUAL, BUCAL Y AUDITIVA / Total actores del SGSSS) *100</t>
  </si>
  <si>
    <t>Actores del Sistema General de Seguridad Social de Salud: Direcciones Locales de Salud, Entidades Administradoras de Planes de Beneficios y comunidad asistidos tecnicamente en Estrategia de eliminacion de Sifilis congenita</t>
  </si>
  <si>
    <t>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t>
  </si>
  <si>
    <t>5. Igualdad de género</t>
  </si>
  <si>
    <t>10104 - SALUD SEXUAL Y REPRODUCTIVA</t>
  </si>
  <si>
    <t xml:space="preserve">1010401 - DERECHOS SEXUALES,  REPRODUCTIVOS Y EQUIDAD DE GENERO </t>
  </si>
  <si>
    <t>MR1010401 - Mantener la tasa de incidencia de sífilis congénita en 1.5 casos o menos, por cada 1.000 nacidos vivos durante el período de gobierno.</t>
  </si>
  <si>
    <t>MP101040201</t>
  </si>
  <si>
    <t>Asistir al 100% de los actores del SGSSS (Entidades Territoriales, Empresas Administradoras de Planes de Beneficio, redes de jóvenes) en la estrategia servicios amigables para adolescentes y jóvenes (SASJ) durante el período de gobierno.</t>
  </si>
  <si>
    <t>MR1010402</t>
  </si>
  <si>
    <t>Disminuir en 4 puntos con respecto a la línea de base, la razón de mortalidad materna por causas evitables, durante el período de gobierno.</t>
  </si>
  <si>
    <t>Porcentaje de actores del SGSSS- ET, EAPB, asistidos en redes de jóvenes para fortalecimiento institucional y comunitario de la estrategia servicios amigables para adolescentes y jóvenes (SASJ)</t>
  </si>
  <si>
    <t>(No.actores SGSSS DLS, EAPB, ESE asistidos tecnicamente en SASJ / Total actores SGSSS) X 100</t>
  </si>
  <si>
    <t>Actores del Sistema General de Seguridad Social en Salud, Direcciones Locales, Empresas Sociales del Estado asistidos tecnicamente en servicios amigables para adolescentes y jóvenes</t>
  </si>
  <si>
    <t>MP101040201 - Asistir al 100% de los actores del SGSSS (Entidades Territoriales, Empresas Administradoras de Planes de Beneficio, redes de jóvenes) en la estrategia servicios amigables para adolescentes y jóvenes (SASJ) durante el período de gobierno.</t>
  </si>
  <si>
    <t>1010402 - SEXUALIDAD SEGURA Y RESPONSABLE</t>
  </si>
  <si>
    <t>MR1010402 - Disminuir en 4 puntos con respecto a la línea de base, la razón de mortalidad materna por causas evitables, durante el período de gobierno.</t>
  </si>
  <si>
    <t>MP101040203</t>
  </si>
  <si>
    <t>Asistir al 100% de los actores del SGSSS (Entidades Territoriales, Empresas Administradoras de Planes de Beneficio, redes de jóvenes) en la estrategia servicios amigables para adolescentes y jóvenes (SASJ) durante el período de  gobierno.</t>
  </si>
  <si>
    <t>Porcentaje de los actores del SGSSS- ET, EAPB, comunidad  asistidos para fortalecimiento institucional y comunitario Madres, Infantes, Familia y Comunidad- MIFC, Estrategia maternidad segura (EMS) durante el periodo de gobierno.</t>
  </si>
  <si>
    <t>(No de actores del SGSSS Asistidos / Total de Actores del SGSSS) *100</t>
  </si>
  <si>
    <t xml:space="preserve">Actores del Sistema General de Seguridad Social en Salud, asistidos tecnicamente en Estrategia maternidad segura </t>
  </si>
  <si>
    <t>MP101040203 - Asistir al 100% de los actores del SGSSS (Entidades Territoriales, Empresas Administradoras de Planes de Beneficio, redes de jóvenes) en la estrategia servicios amigables para adolescentes y jóvenes (SASJ) durante el período de  gobierno.</t>
  </si>
  <si>
    <t>MP101050101</t>
  </si>
  <si>
    <t>Implementar en el 100% de los Entes Territoriales - ET el componente de salud mental desde la estrategia de atención primaria.</t>
  </si>
  <si>
    <t>MR1010501</t>
  </si>
  <si>
    <t>Reducir a 3,6 la prevalencia del consumo de sustancias psicoactivas durante el período de gobierno.</t>
  </si>
  <si>
    <t>Porcentaje de Entes Territoriales  implementando el componente de salud mental desde la estrategia de atención primaria</t>
  </si>
  <si>
    <t xml:space="preserve"> (No. De ET con el componente de salud mental desde la estrategia de atención primaria implemenado/Total de Entes  Territorales) *100</t>
  </si>
  <si>
    <t>Entes Territoriales (municipios)  con el componente de salud mental implementado</t>
  </si>
  <si>
    <t>MP101050101 - Implementar en el 100% de los Entes Territoriales - ET el componente de salud mental desde la estrategia de atención primaria.</t>
  </si>
  <si>
    <t>10105 - SALUD MENTAL Y CONVIVENCIA</t>
  </si>
  <si>
    <t>1010501 - LAS DROGAS NO TE CONTROLAN</t>
  </si>
  <si>
    <t>MR1010501 - Reducir a 3,6 la prevalencia del consumo de sustancias psicoactivas durante el período de gobierno.</t>
  </si>
  <si>
    <t>MP101050201</t>
  </si>
  <si>
    <t>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t>
  </si>
  <si>
    <t>Porcentaje de actores del SGSSS DLS, EAPB, ESE asistidos  en fortalecimiento institucional y comunitario para la prevención y atención integral a problemas y trastornos mentales y a diferentes formas de violencia</t>
  </si>
  <si>
    <t xml:space="preserve">(No. actores de SGSSS DLS, EAPB, ESE   asistidos/ Total de actores de SGSSS) *100 </t>
  </si>
  <si>
    <t>Actores del Sistema General de Seguridad Social (Direcciones Locales de Salud. Empresas Administradoras de Planes de Beneficios, Empresas Sociales del Estado)</t>
  </si>
  <si>
    <t>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t>
  </si>
  <si>
    <t>1010502 - ATENCIÓN INTEGRAL EN SALUD MENTAL</t>
  </si>
  <si>
    <t>MP101060101</t>
  </si>
  <si>
    <t>Asistir el 100 % de las DLS, EAPB y ESE en los lineamientos nacionales para el control de la tuberculosis y HANSEN, en el período de gobierno.</t>
  </si>
  <si>
    <t>MR1010601</t>
  </si>
  <si>
    <t>Incrementar al 85% el porcentaje de tratamiento exitoso de los casos de tuberculosis pulmonar con baciloscopia positiva, al 2019.</t>
  </si>
  <si>
    <t>Porcentaje de DLS, EAPB y ESE  asistidos en los lineamientos nacionales para el control de la tuberculosis y HANSEN</t>
  </si>
  <si>
    <t>(No de DLS, EAPB y ESE asistidos en los lineamientos nacionales para el control de la tuberculosis y HANSEN/ Total DLS, EAPB y ESE)*100</t>
  </si>
  <si>
    <t>Direcciones Locales de Salud, Emprsas Administradoras de Planes de Beneficios y Empresas Sociales del Estado del departamento
Asistencia Tecnica para el control de la tuberculosis y HANSEN</t>
  </si>
  <si>
    <t>MP101060101 - Asistir el 100 % de las DLS, EAPB y ESE en los lineamientos nacionales para el control de la tuberculosis y HANSEN, en el período de gobierno.</t>
  </si>
  <si>
    <t>10106 - ENFERMEDADES TRANSMISIBLES</t>
  </si>
  <si>
    <t>1010601 - ATENCIÓN INTEGRAL A LAS ENFERMEDADES TRASMISIBLES</t>
  </si>
  <si>
    <t>MR1010601 - Incrementar al 85% el porcentaje de tratamiento exitoso de los casos de tuberculosis pulmonar con baciloscopia positiva, al 2019.</t>
  </si>
  <si>
    <t>MP101060201</t>
  </si>
  <si>
    <t>Asistir al 95% de los actores del SGSSS (Entidades Territoriales, Empresas Administradoras de Planes de Beneficio y Empresas Sociales del Estado) en fortalecimiento institucional del programa ampliado de inmunizaciones (PAI) y la estrategia de AIEPI, durante el período de gobierno</t>
  </si>
  <si>
    <t>MR1010602</t>
  </si>
  <si>
    <t>Mantener por debajo de 18 por 10.000 menores de cinco años, la tasa de mortalidad, durante el período de gobierno.</t>
  </si>
  <si>
    <t>Porcentaje de actores del SGSSS DLS, EAPB, ESE  asisidos en  fortalecimiento institucional del programa ampliado de inmunizaciones (PAI) y la estrategia de AIEPI</t>
  </si>
  <si>
    <t>(No.de actores SGSSS asistidos tecnicamente en PAI / Total actores SGSSS) * 100</t>
  </si>
  <si>
    <t>Actores SGSSS con asistencia técnica en el PAI
Actores SGSSS</t>
  </si>
  <si>
    <t>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t>
  </si>
  <si>
    <t>1010602 - SALUD INFANTIL</t>
  </si>
  <si>
    <t>MR1010602 - Mantener por debajo de 18 por 10.000 menores de cinco años, la tasa de mortalidad, durante el período de gobierno.</t>
  </si>
  <si>
    <t>MP101070101</t>
  </si>
  <si>
    <t>Asistir al 100% de los actores del SGSSS (DLS, EAPB, ESE) con mayor carga en enfermedad en el manejo integral de las neoplasias, durante el período de gobierno.</t>
  </si>
  <si>
    <t>MR1010701</t>
  </si>
  <si>
    <t>Mantener por debajo de 2000 la tasa ajustada de años potencialmente perdidos debido a neoplasias por cada 100 mil habitantes, durante el período de gobierno.</t>
  </si>
  <si>
    <t>Porcentaje de actores del SGSSS (DLS, EAPB, ESE)  con mayor carga en enfermedad  asistidos en  fortalecimiento institucional de los programas de prevención y tratamiento de las neoplasias</t>
  </si>
  <si>
    <t>(No de actores del SGSSS (DLS, EAPB, ESE) asistidos / Total de Actores de SGSSS)*100</t>
  </si>
  <si>
    <t>Actores del SGSSS (DLS, EAPB, ESE) asistidos
Total de Actores de SGSSS</t>
  </si>
  <si>
    <t>MP101070101 - Asistir al 100% de los actores del SGSSS (DLS, EAPB, ESE) con mayor carga en enfermedad en el manejo integral de las neoplasias, durante el período de gobierno.</t>
  </si>
  <si>
    <t>10107 - ATENCIÓN INTEGRAL A ENFERMEDADES NO TRASMISIBLES Y ESTILOS DE VIDA SALUDABLES</t>
  </si>
  <si>
    <t>1010701 - ATENCIÓN INTEGRAL A LOS PACIENTES CON NEOPLASIAS</t>
  </si>
  <si>
    <t>MR1010701 - Mantener por debajo de 2000 la tasa ajustada de años potencialmente perdidos debido a neoplasias por cada 100 mil habitantes, durante el período de gobierno.</t>
  </si>
  <si>
    <t>MP101070201</t>
  </si>
  <si>
    <t>Asistir al 100% de los actores del SGSSS DLS, EAPB, ESE con mayor carga en enfermedad en fortalecimiento institucional de los programas de prevención y control de Hipertensión HTA, Diabetes DM, durante el periodo de gobierno</t>
  </si>
  <si>
    <t>MR1010702</t>
  </si>
  <si>
    <t>Mantener por debajo de 2000 la tasa ajustada de años potencialmente perdidos debido a enfermedades cardiovasculares por cada 100 mil habitantes, al  2019</t>
  </si>
  <si>
    <t xml:space="preserve">Porcenaje de actores del SGSSS (DLS, EAPB, ESE)  con mayor carga en enfermedad asistidos  en fortalecimiento institucional de los programas de prevención y control de Hipertensión HTA, Diabetes DM </t>
  </si>
  <si>
    <t xml:space="preserve">(N° de  los actores del SGSSS con asistencia tecnica / N° total de actores del SGSSS) *100 </t>
  </si>
  <si>
    <t xml:space="preserve">Actores del SGSSS con asistencia tecnica 
Actores del SGSSS </t>
  </si>
  <si>
    <t>MP101070201 - Asistir al 100% de los actores del SGSSS DLS, EAPB, ESE con mayor carga en enfermedad en fortalecimiento institucional de los programas de prevención y control de Hipertensión HTA, Diabetes DM, durante el periodo de gobierno</t>
  </si>
  <si>
    <t>1010702 - ATENCIÓN INTEGRAL A LAS ENFERMEDADES CRÓNICAS</t>
  </si>
  <si>
    <t>MR1010702 - Mantener por debajo de 2000 la tasa ajustada de años potencialmente perdidos debido a enfermedades cardiovasculares por cada 100 mil habitantes, al  2019</t>
  </si>
  <si>
    <t>MP101070202</t>
  </si>
  <si>
    <t>Asistir al 100% de los actores del SGSSS DLS, EAPB, ESE en fortalecimiento institucional de los programas autocuidado consumo sal, azúcar, actividad física, salud visual, bucal y auditiva, durante el periodo de gobierno</t>
  </si>
  <si>
    <t>Actores del SGSSS DLS, EAPB, ESE con mayor carga en enfermedad asistidos  en el fortalecimiento institucional de los programas AUTOCUIDADO CONSUMO SAL, AZUCAR, ACTIVIDAD FISICA, SALUD VISUAL, BUCAL Y AUDITIVA</t>
  </si>
  <si>
    <t>Actores del SGSSS asistidos en fortalecimiento institucional de los programas AUTOCUIDADO CONSUMO SAL, AZUCAR, ACTIVIDAD FISICA, SALUD VISUAL, BUCAL Y AUDITIVA
Total actores del SGSSS</t>
  </si>
  <si>
    <t>MP101070202 - Asistir al 100% de los actores del SGSSS DLS, EAPB, ESE en fortalecimiento institucional de los programas autocuidado consumo sal, azúcar, actividad física, salud visual, bucal y auditiva, durante el periodo de gobierno</t>
  </si>
  <si>
    <t>MP101070301</t>
  </si>
  <si>
    <t>Ejecutar al 100% el Plan de estilos de vida saludables a través del convenio con INDERVALLE, en la estrategia de escuela saludable, en 41 municipios, durante el período de gobierno.</t>
  </si>
  <si>
    <t>Porcentaje del Plan de estilos de vida saludables ejecutado</t>
  </si>
  <si>
    <t>(No de fases del Plan de estilos de vida saludables ejecutado/ No de Fases del Plan de estilos de vida saludables programado) *100</t>
  </si>
  <si>
    <t>Fases del Plan de estilos de vida saludables ejecutado
Fases del Plan de estilos de vida saludables programadas</t>
  </si>
  <si>
    <t>MP101070301 - Ejecutar al 100% el Plan de estilos de vida saludables a través del convenio con INDERVALLE, en la estrategia de escuela saludable, en 41 municipios, durante el período de gobierno.</t>
  </si>
  <si>
    <t>1010703 - ESTILO DE VIDA SALUDABLE</t>
  </si>
  <si>
    <t>MP101080101</t>
  </si>
  <si>
    <t>Asistir al 100% de  los actores del SGSS, DLS, EAPB, ESE en la adopción de los modelos de gestión y atención integral  en salud para poblaciones especiales: víctimas del conflicto armado, discapacidad, grupos étnicos(afros e indígenas), adulto mayor en el Valle del Cauca  a 2019</t>
  </si>
  <si>
    <t>MR1010801</t>
  </si>
  <si>
    <t xml:space="preserve">Lograr la implementación de un modelo de atención integral en salud de las poblaciones especiales del Valle del Cauca durante el periodo de gobierno. (Victimas, Discapacidad, Grupos étnicos </t>
  </si>
  <si>
    <t xml:space="preserve">Porcentaje de actores del SGSS (DLS, EAPB, ESE)  asistidos en la adopcion de los modelos de gestion y atencion integral  en salud para poblaciones especiales: victimas del conflicto armado, discapacidad, grupos etnicos(afros e indigenas), adulto mayor </t>
  </si>
  <si>
    <t xml:space="preserve">(No. actores SGSSS asistidos en la adopción de los modelo de GAIS para poblaciones especiales / Total actores SGSSS) * 100 </t>
  </si>
  <si>
    <t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t>
  </si>
  <si>
    <t>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t>
  </si>
  <si>
    <t>Atención Grupos Vulnerables- Promoción Social</t>
  </si>
  <si>
    <t>A.14</t>
  </si>
  <si>
    <t>10108 - SALUD EN POBLACIONES VULNERABLES</t>
  </si>
  <si>
    <t>1010801 - ATENCIÓN INTEGRAL A POBLACIONES VULNERABLES</t>
  </si>
  <si>
    <t xml:space="preserve">MR1010801 - Lograr la implementación de un modelo de atención integral en salud de las poblaciones especiales del Valle del Cauca durante el periodo de gobierno. (Victimas, Discapacidad, Grupos étnicos </t>
  </si>
  <si>
    <t>MP101090101</t>
  </si>
  <si>
    <t>Implementar cuatro (4) modelos piloto de producción agropecuario sostenible en cuatro zonas diferentes del departamento.</t>
  </si>
  <si>
    <t>1130. SECRETARIA DE MEDIO AMBIENTE, AGRICULTURA , SEGURIDAD ALIMENTARIA Y PESCA</t>
  </si>
  <si>
    <t>MR1010901</t>
  </si>
  <si>
    <t>Beneficiar a 23.000 familias con proyectos de seguridad Alimentaria de producción de alimentos.</t>
  </si>
  <si>
    <t>14   SECTOR AGROPECUARIO</t>
  </si>
  <si>
    <t>NA/ND</t>
  </si>
  <si>
    <t>PR-M2-P1-04 . Procedimiento para promover la seguridad alimentaria y proyectos de desarrollo rural</t>
  </si>
  <si>
    <t xml:space="preserve">Número de modelos piloto de producción agropecuaria sostenible implementadas en cuatro zonas diferentes del departamento en el cuatrienio </t>
  </si>
  <si>
    <t>MI=MI1-MI0</t>
  </si>
  <si>
    <t xml:space="preserve">MI=Variación en el número de modelos piloto de producción agropecuarios implementados; MI1= Número de modelos piloto de producción agropecuarios implementados final; MI0= Número de modelos piloto de producción agropecuarios implementados inicial  </t>
  </si>
  <si>
    <t xml:space="preserve">Ley 101 de 1993 Ley General de Desarrollo Agropecuario y Pesquero </t>
  </si>
  <si>
    <t>MP101090101 - Implementar cuatro (4) modelos piloto de producción agropecuario sostenible en cuatro zonas diferentes del departamento.</t>
  </si>
  <si>
    <t>Agropecuario</t>
  </si>
  <si>
    <t>A.8</t>
  </si>
  <si>
    <t>2. Hambre cero</t>
  </si>
  <si>
    <t>10109 - SEGURIDAD ALIMENTARIA Y NUTRICIONAL</t>
  </si>
  <si>
    <t>1010901 - PRODUCCIÓN DE ALIMENTOS SANOS EN EL VALLE</t>
  </si>
  <si>
    <t>MR1010901 - Beneficiar a 23.000 familias con proyectos de seguridad Alimentaria de producción de alimentos.</t>
  </si>
  <si>
    <t>MP101090201</t>
  </si>
  <si>
    <t>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t>
  </si>
  <si>
    <t>NIÑEZ</t>
  </si>
  <si>
    <t>Número de niñ@s de primera infancia, infancia, y adolescencia, beneficiados con la implementación de proyectos productivos escolares en el periodo de gobierno</t>
  </si>
  <si>
    <t>ÑB= LB1-ÑB0</t>
  </si>
  <si>
    <t>ÑB= Variación en el número de niños y niñas de primera infancia, infancia y adolescencia benefiados; ÑB1=Número de niños y niñas de primera infancia, infancia y adolescencia beneficiados final; ÑB0: Número de niños y niñas de primera infancia, infancia y adolescencia.</t>
  </si>
  <si>
    <t>Ley General de Educación (Ley 115 de 1994) Proyectos Pedagógicos Productivos - PPP</t>
  </si>
  <si>
    <t>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t>
  </si>
  <si>
    <t>1010902 - AUTOABASTECIMIENTO DE ALIMENTOS SANOS</t>
  </si>
  <si>
    <t>MP101090202</t>
  </si>
  <si>
    <t>Atender 400 adultos mayores beneficiados con el Programa de Seguridad Alimentaria y Nutricional existente en el departamento, con proyectos productivos, presentados y aprobados mediante convocatorias públicas, en el período de gobierno</t>
  </si>
  <si>
    <t>13   SECTOR DESARROLLO TURISTICO</t>
  </si>
  <si>
    <t>TERCERA EDAD</t>
  </si>
  <si>
    <t xml:space="preserve">Número de adultos mayores atendidos con el Programa de Seguridad Alimentaria y Nutricional existente en el departamento, con proyectos productivos, presentados y aprobados mediante convocatorias públicas, en el periodo de gobierno. </t>
  </si>
  <si>
    <t>AMA= AMA1- AMA0</t>
  </si>
  <si>
    <t>AMA= Variación en el número de adultos mayores atendidos; AMA1= Número de adultos mayores atendidos final; AMA0= Número de adultos mayores atendidos inicial.</t>
  </si>
  <si>
    <t>Ley 1251 de 2008 Por la cual se dictan normas tendientes a procurar la protección, promoción y defensa de los derechos de los adultos mayores.</t>
  </si>
  <si>
    <t>MP101090202 - Atender 400 adultos mayores beneficiados con el Programa de Seguridad Alimentaria y Nutricional existente en el departamento, con proyectos productivos, presentados y aprobados mediante convocatorias públicas, en el período de gobierno</t>
  </si>
  <si>
    <t>MP101090203</t>
  </si>
  <si>
    <t xml:space="preserve">Implementar 20 proyectos productivos , presentados y  aprobados mediante convocatorias públicaspara comunidades Indigenas, en el período de gobierno </t>
  </si>
  <si>
    <t>Número de proyectos productivos, presentados y  aprobados e implementados mediante convocatorias públicas para comunidades Indigenas en el período de gobierno</t>
  </si>
  <si>
    <t>PI = Variación en el número de proyectos implementados; PI1 = Número de proyectos implementados final; PI0 = Número de proyectos implementados inicial</t>
  </si>
  <si>
    <t>LEY 1776 DE 2016                                                                                     Créanse las zonas de Interés de Desarrollo Rural, Económico y Social, Zidres</t>
  </si>
  <si>
    <t xml:space="preserve">MP101090203 - Implementar 20 proyectos productivos , presentados y  aprobados mediante convocatorias públicaspara comunidades Indigenas, en el período de gobierno </t>
  </si>
  <si>
    <t>MP101090204</t>
  </si>
  <si>
    <t>Implementar 20 proyectos productivos, presentados y aprobados mediante convocatorias públicas, pa ra comunidades Afrodescendientes, en el período de gobierno</t>
  </si>
  <si>
    <t>AFRODESCENDIENTES</t>
  </si>
  <si>
    <t>Número de proyectos productivos, presentados y  aprobados e implementados mediante convocatorias públicas para comunidades Afrodescendientes en el período de gobierno</t>
  </si>
  <si>
    <t>ey 70 de 1993. Ley de los derechos de la población afrocolombiana</t>
  </si>
  <si>
    <t>MP101090204 - Implementar 20 proyectos productivos, presentados y aprobados mediante convocatorias públicas, pa ra comunidades Afrodescendientes, en el período de gobierno</t>
  </si>
  <si>
    <t>MP101090205</t>
  </si>
  <si>
    <t>Implementar 168 proyectos productivos, presentados y aprobados mediante convocatorias públicas, para asociaciones de pequeños productores campesinos, en el período de gobierno</t>
  </si>
  <si>
    <t>Número de proyectos productivos, presentados y  aprobados e implementados mediante convocatorias públicas para asociaciones de pequeños productores campesinos en el período de gobierno</t>
  </si>
  <si>
    <t>Ley 160 de 1994                                                                                              Sistema Nacional de Reforma Agraria y Desarrollo Rural Campesino</t>
  </si>
  <si>
    <t>MP101090205 - Implementar 168 proyectos productivos, presentados y aprobados mediante convocatorias públicas, para asociaciones de pequeños productores campesinos, en el período de gobierno</t>
  </si>
  <si>
    <t>MP101090206</t>
  </si>
  <si>
    <t>Implementar 40 proyectos productivos, presentados y aprobados mediante convocatorias públicas, para asociaciones de jóvenes rurales emprendedores, en el período de gobierno</t>
  </si>
  <si>
    <t>Número de proyectos productivos, presentados y  aprobados e implementados mediante convocatorias públicas para asociaciones de jóvenes rurales emprendedores en el período de gobierno</t>
  </si>
  <si>
    <t>MP101090206 - Implementar 40 proyectos productivos, presentados y aprobados mediante convocatorias públicas, para asociaciones de jóvenes rurales emprendedores, en el período de gobierno</t>
  </si>
  <si>
    <t>MP101090207</t>
  </si>
  <si>
    <t>Implementar 40 proyectos productivos, presentados y aprobados mediante convocatorias públicas,  para asociaciones de mujeres campesinas, en el período de gobierno</t>
  </si>
  <si>
    <t>Número de proyectos productivos, presentados y  aprobados e implementados mediante convocatorias públicas para asociaciones de mujeres campesinas en el período de gobierno</t>
  </si>
  <si>
    <t>MP101090207 - Implementar 40 proyectos productivos, presentados y aprobados mediante convocatorias públicas,  para asociaciones de mujeres campesinas, en el período de gobierno</t>
  </si>
  <si>
    <t>MP101090301</t>
  </si>
  <si>
    <t>Asistir técnicamente al 100% de las DLS en la implementación en la política nutricional para la prevención del sobrepeso y los malos hábitos alimenticios.</t>
  </si>
  <si>
    <t>MR1010902</t>
  </si>
  <si>
    <t>Mantener por debajo del  15% la prevalencia de obesidad en población de 5 a 17 años del Departamento, durante el período de gobierno.</t>
  </si>
  <si>
    <t>Porcentaje de  DLS  asistidas en la implementacion en la politica nutricional para la prevencion del sobrepeso y los habitos alimenticios.</t>
  </si>
  <si>
    <t>No. de DLS  con asesoria y asistencia tecnica en la politica nutricional para la prevención de sobrepeso y malos habitos alimenticios / Total de DLS.</t>
  </si>
  <si>
    <t>DLS  con asesoria y asistencia tecnica en la politica nutricional para la prevención de sobrepeso y malos habitos alimenticios 
Direcciones Locales de Salud</t>
  </si>
  <si>
    <t>MP101090301 - Asistir técnicamente al 100% de las DLS en la implementación en la política nutricional para la prevención del sobrepeso y los malos hábitos alimenticios.</t>
  </si>
  <si>
    <t>1010903 - PREVENCION DEL SOBRE PESO Y LA MALA NUTRICION</t>
  </si>
  <si>
    <t>MR1010902 - Mantener por debajo del  15% la prevalencia de obesidad en población de 5 a 17 años del Departamento, durante el período de gobierno.</t>
  </si>
  <si>
    <t>MP101090302</t>
  </si>
  <si>
    <t>Monitorear al 100 % de las Instituciones Educativas en los indicadores de talla y peso de su población escolar objeto de la intervención, durante el período de gobierno.</t>
  </si>
  <si>
    <t>Porcentaje de  indicadores de talla y peso en la poblacion escolar monitoreada</t>
  </si>
  <si>
    <t>(No. de instituciones eductivas  monitorias en los indicadores de peso y talla /No. total  instituciones educativas programadas para monitoreo)*100</t>
  </si>
  <si>
    <t xml:space="preserve">Instituciones eductivas con  monitorias en los indicadores de peso y talla
instituciones educativas </t>
  </si>
  <si>
    <t>MP101090302 - Monitorear al 100 % de las Instituciones Educativas en los indicadores de talla y peso de su población escolar objeto de la intervención, durante el período de gobierno.</t>
  </si>
  <si>
    <t>MP102010101</t>
  </si>
  <si>
    <t xml:space="preserve">Diseñar una Estrategia para hacer seguimiento, monitoreo y evaluación a la implementación de las líneas de política pública departamental de primera infancia, durante el período de gobierno.  </t>
  </si>
  <si>
    <t>1132. SECRETARIA DE PARTICIPACION Y DESARROLLO SOCIAL</t>
  </si>
  <si>
    <t>MR1020101</t>
  </si>
  <si>
    <t>Implementar  una Política Publica Departamental de Primera Infancia, Infancia y Adolescencia a través de una estrategia de atención integral de acuerdo a la Política Nacional de "Cero a Siempre" y la Ley 1098 de 2006</t>
  </si>
  <si>
    <t>07   SECTOR DESARROLLO COMUNITARIO</t>
  </si>
  <si>
    <t xml:space="preserve">PR-M3-P4-03 . Procedimiento Coordinación Estratégica Interinstitucional Hacia La Garantía De Derechos </t>
  </si>
  <si>
    <t>Estrategia para hacer seguimiento,monitoreo y evaluación a la implementación de las líneas de política departamental de primera infanica, diseñada durante el período de gobierno</t>
  </si>
  <si>
    <t>ESMED</t>
  </si>
  <si>
    <t>ESMED=(Estrategia Seguimiento Monitoreo Evaluacion Diseñada)</t>
  </si>
  <si>
    <t>Política Pública Departamental de Primera Infancia, Infancia, Adolescencia y Familia</t>
  </si>
  <si>
    <t xml:space="preserve">MP102010101 - Diseñar una Estrategia para hacer seguimiento, monitoreo y evaluación a la implementación de las líneas de política pública departamental de primera infancia, durante el período de gobierno.  </t>
  </si>
  <si>
    <t>102 - PRIMERA INFANCIA, INFANCIA, ADOLESCENCIA Y JUVENTUD</t>
  </si>
  <si>
    <t>10201 - 1, 2 Y 3 PRIMERA INFANCIA CUENTA ESTA VEZ.</t>
  </si>
  <si>
    <t>1020101 - PRIORIZANDO LA PRIMERA INFANCIA</t>
  </si>
  <si>
    <t>MR1020101 - Implementar  una Política Publica Departamental de Primera Infancia, Infancia y Adolescencia a través de una estrategia de atención integral de acuerdo a la Política Nacional de "Cero a Siempre" y la Ley 1098 de 2006</t>
  </si>
  <si>
    <t>MP102010102</t>
  </si>
  <si>
    <t xml:space="preserve">Asistir Técnicamente a 5  Centros de Desarrollo Infantil (CDI) en enfoque diferencial, enfoque de derechos, protección integral y participación de niños y niñas acorde a su nivel de desarrollo, durante el período de gobierno. </t>
  </si>
  <si>
    <t>22   SECTOR GOBIERNO , PLANEACION Y DESARROLLO INSTITUCIONAL</t>
  </si>
  <si>
    <t>Centros de Desarrollo Infantil (CDI) en enfoque diferencial, enfoque de derechos, protección integral y participación de niños y niñas acorde a su nivel de desarrollo, asistidos tecnicamente durante el perido de gobierno</t>
  </si>
  <si>
    <t>∑CDIA</t>
  </si>
  <si>
    <t>∑CDIA= Sumatoria de Centros de Desarrollo Infantil Asistidos</t>
  </si>
  <si>
    <t>Ley 1098 de 2006 Código de Infanica y Adolescencia</t>
  </si>
  <si>
    <t xml:space="preserve">MP102010102 - Asistir Técnicamente a 5  Centros de Desarrollo Infantil (CDI) en enfoque diferencial, enfoque de derechos, protección integral y participación de niños y niñas acorde a su nivel de desarrollo, durante el período de gobierno. </t>
  </si>
  <si>
    <t>4. Educación de calidad</t>
  </si>
  <si>
    <t>MP102010201</t>
  </si>
  <si>
    <t>Beneficiar 1.132 niños y niñas entre 0 y 6 años con atención integral en 12 municipios no certificados del Departamento del Valle durante el período de gobierno.</t>
  </si>
  <si>
    <t>1105. SECRETARIA DE EDUCACION</t>
  </si>
  <si>
    <t>MR1020102</t>
  </si>
  <si>
    <t>Alcanzar el 61% de Porcentaje de cobertura en atención integral a la primera infancia en los municipios no certificados durante el período de gobierno</t>
  </si>
  <si>
    <t>02   SECTOR EDUCACION</t>
  </si>
  <si>
    <t>Niños y niñas entre 0 y 5 años beneficiados con atencion integral en 12 municipios no certificados del Departamento del Valle durante el periodo de gobierno</t>
  </si>
  <si>
    <t>NBAI</t>
  </si>
  <si>
    <t>NBAI: Niños y niñas beneficiados con atención integral</t>
  </si>
  <si>
    <t>Ley 1098/2006. Codigo de Infancia y adolescencia. Documentos CONPES primera infancia,  estrategia Nacional de cero a siempre, Plan de Desarrollo Nacional, Plan de Desarrollo Departamental el Valle esta en Vos</t>
  </si>
  <si>
    <t>MP102010201 - Beneficiar 1.132 niños y niñas entre 0 y 6 años con atención integral en 12 municipios no certificados del Departamento del Valle durante el período de gobierno.</t>
  </si>
  <si>
    <t>1020102 - DESARROLLO INTEGRAL DE LA PRIMERA INFANCIA.</t>
  </si>
  <si>
    <t>MR1020102 - Alcanzar el 61% de Porcentaje de cobertura en atención integral a la primera infancia en los municipios no certificados durante el período de gobierno</t>
  </si>
  <si>
    <t>MP102010202</t>
  </si>
  <si>
    <t>Asistir técnicamente a 42 Comités Municipales de Primera Infancia, Infancia y Adolescencia y familia en participación de niños, niñas y adolescentes y en Cartografía Social.</t>
  </si>
  <si>
    <t>Numero de Comités Municipales de Primera Infancia, Infancia y Adolescencia y familia, Asistidos tecnicamente en participación de niños, niñas y adolescentes y en Cartografía Social.</t>
  </si>
  <si>
    <t>CMPIAT</t>
  </si>
  <si>
    <t>CMPIAT=(Comites Municipales Primera Infancia Asistidos Tecnicamente)</t>
  </si>
  <si>
    <t>MP102010202 - Asistir técnicamente a 42 Comités Municipales de Primera Infancia, Infancia y Adolescencia y familia en participación de niños, niñas y adolescentes y en Cartografía Social.</t>
  </si>
  <si>
    <t>16. Paz, justicia e instituciones sólidas</t>
  </si>
  <si>
    <t>MP102010203</t>
  </si>
  <si>
    <t xml:space="preserve">Asistir Técnicamente a 42Comités Municipales de Infancia, Adolescencia y Familia en enfoque de derechos, enfoque diferencial y protección integral, durante el periodo de gobierno </t>
  </si>
  <si>
    <t>Comités Municipales de Infanica, adolescencia y Familia enenfoque de derechos, enfoque diferencial y proteccion integral, asistidos técnicamente durante el periodo de gobierno.</t>
  </si>
  <si>
    <t>NCMAT</t>
  </si>
  <si>
    <t>NCMAT: Número de Comites Muncipales Asistidos Técnicamente</t>
  </si>
  <si>
    <t xml:space="preserve">MP102010203 - Asistir Técnicamente a 42Comités Municipales de Infancia, Adolescencia y Familia en enfoque de derechos, enfoque diferencial y protección integral, durante el periodo de gobierno </t>
  </si>
  <si>
    <t>MP102010204</t>
  </si>
  <si>
    <t xml:space="preserve">Cualificar 42 Comités Municipales de Primera Infancia para la Implementación y Seguimiento de la Política Pública de Primera Infancia, en el período de gobierno. </t>
  </si>
  <si>
    <t xml:space="preserve">PR-M3-P4-02 . Procedimiento Para Consolidar Un Sistema Integral De Información Y Conocimiento En Políticas Públicas Sociales                                                                                 </t>
  </si>
  <si>
    <t>Numero de comites municipales de primera infancia cualificados para el seguimiento a la politica publica de primera infancia durante el periodo de gobierno</t>
  </si>
  <si>
    <t>CMPIC</t>
  </si>
  <si>
    <t xml:space="preserve">CMPIC: Comites Municipales de Primera Infancia Cualificados- </t>
  </si>
  <si>
    <t xml:space="preserve">MP102010204 - Cualificar 42 Comités Municipales de Primera Infancia para la Implementación y Seguimiento de la Política Pública de Primera Infancia, en el período de gobierno. </t>
  </si>
  <si>
    <t>MP102020101</t>
  </si>
  <si>
    <t xml:space="preserve">Asistir a  42 Entes territoriales Municipales en Inclusión del enfoque diferencial y de derechos en la gestión pública orientada a la población infantil y adolescente del Valle del Cauca. </t>
  </si>
  <si>
    <t>MR1020201</t>
  </si>
  <si>
    <t xml:space="preserve">Implementar una política pública departamental de infancia, adolescencia y familia, desde y para niños, niñas y adolescentes, en el período de gobierno. </t>
  </si>
  <si>
    <t>Entes territoriales Municipales en Inclusión del enfoque diferencial y de derechos en la gestión pública orientada a la población infantil y adolescente del Valle del Cauca, asistidos</t>
  </si>
  <si>
    <t>NETMEDA</t>
  </si>
  <si>
    <t>NETMEDA: Número de Entes Territoriales Municipales con Enfoque Diferencial Asistidos</t>
  </si>
  <si>
    <t>Ley 1098 de 2006 Cófigo de Infancia y Adolescencia</t>
  </si>
  <si>
    <t xml:space="preserve">MP102020101 - Asistir a  42 Entes territoriales Municipales en Inclusión del enfoque diferencial y de derechos en la gestión pública orientada a la población infantil y adolescente del Valle del Cauca. </t>
  </si>
  <si>
    <t>10202 - INFANCIA, ADOLESCENCIA Y JUVENTUD</t>
  </si>
  <si>
    <t>1020201 - ATENCIONES INTEGRALES Y DIFERENCIALES</t>
  </si>
  <si>
    <t xml:space="preserve">MR1020201 - Implementar una política pública departamental de infancia, adolescencia y familia, desde y para niños, niñas y adolescentes, en el período de gobierno. </t>
  </si>
  <si>
    <t>MP102020102</t>
  </si>
  <si>
    <t>Asistir a 42 Municipios en participación de Niños, Niñas y Adolescentes en las instancias del Sistema Nacional de Bienestar Familiar y del Sistema Nacional de Derechos Humanos</t>
  </si>
  <si>
    <t>Municipios  en participación de niños, niñas y adolescentes en las instancias del Sistema Nacional de Bienestar Familiar y del Sistema Nacional de Derechos Humanos  asistidos</t>
  </si>
  <si>
    <t>∑MAPNNAISNDH</t>
  </si>
  <si>
    <t xml:space="preserve">MAPNNAISNDH:  Municipios Asistidos en Participacion  Niños Niñas Adolescentes en las Instancias del Sistema Nacional de Derechos Humanos </t>
  </si>
  <si>
    <t>MP102020102 - Asistir a 42 Municipios en participación de Niños, Niñas y Adolescentes en las instancias del Sistema Nacional de Bienestar Familiar y del Sistema Nacional de Derechos Humanos</t>
  </si>
  <si>
    <t>MP102020103</t>
  </si>
  <si>
    <t xml:space="preserve">Asistir a  42 Municipios    en la implementación  de la política, planes programas, acciones, de atención integral de la infancia y la adolescencia en las instancia, durante el periodo de gobierno </t>
  </si>
  <si>
    <t>Municipios en la implementación de la política, planes, programas, acciones de atención integral de la infancia y la adolescencia asistidos durante el período de gobierno</t>
  </si>
  <si>
    <t>PPAAIIAAI</t>
  </si>
  <si>
    <t xml:space="preserve">PPAAIIAAI: Politica Planes Accion Atencion integral infancia Adolescencia Asistidos Implementados </t>
  </si>
  <si>
    <t xml:space="preserve">MP102020103 - Asistir a  42 Municipios    en la implementación  de la política, planes programas, acciones, de atención integral de la infancia y la adolescencia en las instancia, durante el periodo de gobierno </t>
  </si>
  <si>
    <t>MP102020104</t>
  </si>
  <si>
    <t>Acompañar a 42 entes territoriales en la formulación e implementación de la política pública de participación ciudadana del departamento, para garantizar la inclusión de niñas, niños y adolescentes, durante el período de gobierno.</t>
  </si>
  <si>
    <t xml:space="preserve">Entes territoriales en la formulación e implementación de la política pública de participación ciudadana del departamento acompañados, gara garantizar la inclucion de niñas, niños y adolescentes, acompañados durante el periodo de gobierno </t>
  </si>
  <si>
    <t>∑ETAIPPPC</t>
  </si>
  <si>
    <t xml:space="preserve">ETAIPPPC : Entes Territoriales Acompañados en la Implementacion de la Politica Publica de Participacion Ciudadana </t>
  </si>
  <si>
    <t>MP102020104 - Acompañar a 42 entes territoriales en la formulación e implementación de la política pública de participación ciudadana del departamento, para garantizar la inclusión de niñas, niños y adolescentes, durante el período de gobierno.</t>
  </si>
  <si>
    <t>MP102020105</t>
  </si>
  <si>
    <t xml:space="preserve">Beneficiar   a 27.360 niños y niñas entre 0 a 6 años con el acceso gratuito para su recreación y aprovechamiento del tiempo libre en los parques recreativos del Departamento, durante el período de gobierno de 2016-2019.  </t>
  </si>
  <si>
    <t>1163. CORPORACION DEPARTAMENTAL PARA LA  RECREACION - RECREAVALLE</t>
  </si>
  <si>
    <t>05   SECTOR RECREACION Y DEPORTES</t>
  </si>
  <si>
    <t xml:space="preserve">27.360 Niños y niñas entre 0 a 6 años beneficiados con el acceso gratuito para su recreación y aprovechamiento del tiempo libre en los parques recreativos del Departamento, durante el período de gobierno de 2016-2019.  </t>
  </si>
  <si>
    <t xml:space="preserve">TNNB= Sumatoria (INNBM1 +INNBM2..INNBM41) </t>
  </si>
  <si>
    <t>TNNB= Sumatoria del informe de  niños y niñas beneficiados de los parques recreativos en 41 Municipios del Departamento</t>
  </si>
  <si>
    <t>Si, por programa de Gobierno</t>
  </si>
  <si>
    <t>PILAR 1 - EQUIDAD Y LUCHA CONTRA LA POBREZA - Línea de Acción: 102 Primera Infancia, Infancia, Adolescencia y Juventud - Programa: 10202 Infancia, Adolescencia y Juventud</t>
  </si>
  <si>
    <t xml:space="preserve">MP102020105 - Beneficiar   a 27.360 niños y niñas entre 0 a 6 años con el acceso gratuito para su recreación y aprovechamiento del tiempo libre en los parques recreativos del Departamento, durante el período de gobierno de 2016-2019.  </t>
  </si>
  <si>
    <t>Deporte y Recreación</t>
  </si>
  <si>
    <t>A.4</t>
  </si>
  <si>
    <t>MP102020106</t>
  </si>
  <si>
    <t xml:space="preserve">Beneficiar a 9.600 infantes entre 7 a 14 años   con el acceso gratuito para su recreación y aprovechamiento del tiempo libre en los parques recreativos del Departamento, durante el período de gobierno de 2016-2019. </t>
  </si>
  <si>
    <t>9600 Infantes entre 7 a 14 años beneficiados con el acceso gratuito para su recreación y aprovechamiento del tiempo libre en los parques recreativos del Departamento, durante el período de gobierno de 2016-2019.</t>
  </si>
  <si>
    <t>TIB= Sumatoria ( IIBM1 + IIBMn....IIBM42)</t>
  </si>
  <si>
    <t xml:space="preserve">TIB= Sumatoria de los informes de los 41 parques recreativos de los infantes  beneficiados con el acceso gratuito para su recreación y aprovechamiento del tiempo libre en los parques recreativos del Departamento. </t>
  </si>
  <si>
    <t>PILAR 1 - EQUIDAD Y LUCHA CONTRA LA POBREZA - Línea de Acción:102 Primera Infancia, Infancia, Adolescencia, Juventud . Programa:10202 Infancia,Adolescencia y Juventud</t>
  </si>
  <si>
    <t xml:space="preserve">MP102020106 - Beneficiar a 9.600 infantes entre 7 a 14 años   con el acceso gratuito para su recreación y aprovechamiento del tiempo libre en los parques recreativos del Departamento, durante el período de gobierno de 2016-2019. </t>
  </si>
  <si>
    <t>MP102020107</t>
  </si>
  <si>
    <t xml:space="preserve">Beneficiar a 8.880 adolescentes entre 15 y 17 años con el acceso gratuito para su recreación y aprovechamiento del tiempo libre en los parques recreativos del Departamento, durante el período de gobierno de 2016-2019. </t>
  </si>
  <si>
    <t>ADOLESCENCIA</t>
  </si>
  <si>
    <t>8.880 Adolescentes entre 15 y 17 años beneficiados con el acceso gratuito para su recreación y aprovechamiento del tiempo libre en los parques recreativos del Departamento, durante el período de gobierno de 2016 -2019.</t>
  </si>
  <si>
    <t>TAB = Sumatoria ( IABM1 + IABMn….+IABM42)</t>
  </si>
  <si>
    <t xml:space="preserve">TAB= Sumatoria de los informes de los 41 parques recreativos de los Adolescentes  beneficiados con el acceso gratuito para su recreación y aprovechamiento del tiempo libre en los parques recreativos del Departamento. </t>
  </si>
  <si>
    <t>PILAR 1 - EQUIDAD Y LUCHA CONTRA LA POBREZA - Línea de Acción:102 Primera Infancia, Infancia, Adolescencia, Juventud - Programa:10202 Infancia, Adolescencia y Juventud</t>
  </si>
  <si>
    <t xml:space="preserve">MP102020107 - Beneficiar a 8.880 adolescentes entre 15 y 17 años con el acceso gratuito para su recreación y aprovechamiento del tiempo libre en los parques recreativos del Departamento, durante el período de gobierno de 2016-2019. </t>
  </si>
  <si>
    <t>MP102020201</t>
  </si>
  <si>
    <t>Desarrollar  una  Plataforma  interactiva  para  Niños, Niñas, Adolescentes, frente a sus derechos con herramientas como manejo de medios de comunicación, expresiones artísticas y culturales, durante el periodo de gobierno.</t>
  </si>
  <si>
    <t>25   SECTOR CIENCIA Y TECNOLOGIA</t>
  </si>
  <si>
    <t>Plataforma  interactiva  para  Niños, Niñas, Adolescentes, frente a sus derechos con herramientas como manejo de medios de comunicación, expresiones artísticas y culturales,desarrollada durante el periodo de gobierno.</t>
  </si>
  <si>
    <t>PII</t>
  </si>
  <si>
    <t>PII: Plataforma Interactica Implementada</t>
  </si>
  <si>
    <t>MP102020201 - Desarrollar  una  Plataforma  interactiva  para  Niños, Niñas, Adolescentes, frente a sus derechos con herramientas como manejo de medios de comunicación, expresiones artísticas y culturales, durante el periodo de gobierno.</t>
  </si>
  <si>
    <t xml:space="preserve">1020202 - CONSTRUCCIÓN DEL PLAN DE VIDA DE NIÑOS , NIÑAS Y ADOLESCENTES </t>
  </si>
  <si>
    <t>MP102020202</t>
  </si>
  <si>
    <t>Apoyar la implementación de 4 territorios étnicos con bienestar, en donde existan iniciativas desde la comunidad, para afianzar y recuperar las tradiciones, los valores culturales, y la autosuficiencia alimentaria de los afros e indígenas.</t>
  </si>
  <si>
    <t>1117. SECRETARIA DE ASUNTOS ETNICOS</t>
  </si>
  <si>
    <t xml:space="preserve">PR-M3-P4-01 . Procedimiento para Promover La Participación Social                                             </t>
  </si>
  <si>
    <t>Territorios etnicos con bienestar, en donde existan iniciativas desde la comunidad, para afianzar y recuperar las tradiciones, los valores culturales, y la autosuficiencia alimentaria de los afros e indigenas apoyados</t>
  </si>
  <si>
    <t>∑ = TEA</t>
  </si>
  <si>
    <t>TEA =  Territorios Etnicos Apoyados</t>
  </si>
  <si>
    <t>Ley 70 de 1993</t>
  </si>
  <si>
    <t>MP102020202 - Apoyar la implementación de 4 territorios étnicos con bienestar, en donde existan iniciativas desde la comunidad, para afianzar y recuperar las tradiciones, los valores culturales, y la autosuficiencia alimentaria de los afros e indígenas.</t>
  </si>
  <si>
    <t>MP102020301</t>
  </si>
  <si>
    <t xml:space="preserve">Fortalecer 50 grupos y defensorías Juveniles e infantiles con promoción y acompañamiento en participación ciudadanía, derechos humanos y estructura del Estado. y atención, estructura del Estado. </t>
  </si>
  <si>
    <t>grupos y defensorías Juveniles e infantiles con promoción y acompañamiento en participación ciudadanía, derechos humanos, rutas de prevención y atención, estructura del Estado, fortalecidos</t>
  </si>
  <si>
    <t>∑NGIJF</t>
  </si>
  <si>
    <t>∑NGIJF : Sumatoria de numero de grupos infantiles y juveniles fortalecidos</t>
  </si>
  <si>
    <t xml:space="preserve">MP102020301 - Fortalecer 50 grupos y defensorías Juveniles e infantiles con promoción y acompañamiento en participación ciudadanía, derechos humanos y estructura del Estado. y atención, estructura del Estado. </t>
  </si>
  <si>
    <t>1020203 - ACTORES DE SU DESARROLLO</t>
  </si>
  <si>
    <t>MP102020302</t>
  </si>
  <si>
    <t>Formar 2.500 Niños, Niñas y Adolescentes para el fomento de la participación, la transparencia y el sentido de pertenecía con el Departamento del Valle del Cauca, durante el período de gobierno.</t>
  </si>
  <si>
    <t>niños, niñas y adolescentes para el fomento de la participación , la transparencia y el sentido de pertenencia con el departamento del valle del Cauca formados, durante el período de gobierno</t>
  </si>
  <si>
    <t>∑NNASP</t>
  </si>
  <si>
    <t>∑NNASP : Sumatoria de niños, niñas y adolescentes con sentido de pertenenecia</t>
  </si>
  <si>
    <t>MP102020302 - Formar 2.500 Niños, Niñas y Adolescentes para el fomento de la participación, la transparencia y el sentido de pertenecía con el Departamento del Valle del Cauca, durante el período de gobierno.</t>
  </si>
  <si>
    <t>MP102020303</t>
  </si>
  <si>
    <t>Gestionar   la creación de la Escuela de Administración Pública, Infantil y Juvenil ESAPI  del Valle del Cauca, durante el Periodo Gobierno.</t>
  </si>
  <si>
    <t>1108. SECRETARIA DE GOBIERNO</t>
  </si>
  <si>
    <t>08   SECTOR DEFENSA Y SEGURIDAD</t>
  </si>
  <si>
    <t>PR-M6-P1-04 . Apoyar programas de derechos humanos y derecho internacional humanitario</t>
  </si>
  <si>
    <t>Escuela de Administración Pública Infantil y Juvenil ESAPI del valle del cauca, gestionada y creada durante el periodo de gobierno</t>
  </si>
  <si>
    <t>EGESAPI=1</t>
  </si>
  <si>
    <t xml:space="preserve">EGESAPI=1 (Escuela gestionada Adminsitración Publica para los niños y jóvenes) </t>
  </si>
  <si>
    <t>Art. 1 Ley 387 de 1997, Decreto 2569  de 2000, Sentencia T-025 de la corte constitucional</t>
  </si>
  <si>
    <t>MP102020303 - Gestionar   la creación de la Escuela de Administración Pública, Infantil y Juvenil ESAPI  del Valle del Cauca, durante el Periodo Gobierno.</t>
  </si>
  <si>
    <t>Justicia y Seguridad</t>
  </si>
  <si>
    <t>A.18</t>
  </si>
  <si>
    <t>MP102020304</t>
  </si>
  <si>
    <t>Promover la elección del Gobierno Departamental Infantil y Juvenil del Valle del Cauca, durante el Periodo Gobierno.</t>
  </si>
  <si>
    <t>PR-M6-P1-03 . Coordinación y seguimiento de procesos electorales</t>
  </si>
  <si>
    <t>Eleccion del gobierno departamental  infantil y juvenil  en el Valle del Cauca promovida durante el periodo de gobierno</t>
  </si>
  <si>
    <t>CPM+ SMP= EDGIJ</t>
  </si>
  <si>
    <t>CMP: CONVOCATORIA DE PARTICIPANTES MUNICIPALES, SMP: SELECCIÓN DE PARTICIPANTES MUNICIPALES; ELDIJ: ELECCION DE GOBIERNO INFANTIL Y UVENIL</t>
  </si>
  <si>
    <t>Ley estatutaria 1622 de 2013</t>
  </si>
  <si>
    <t>MP102020304 - Promover la elección del Gobierno Departamental Infantil y Juvenil del Valle del Cauca, durante el Periodo Gobierno.</t>
  </si>
  <si>
    <t>Desarrollo Comunitario</t>
  </si>
  <si>
    <t>A.16</t>
  </si>
  <si>
    <t>MP102020401</t>
  </si>
  <si>
    <t xml:space="preserve">Apoyar   un programa de responsabilidad penal para adolescentes - construcción del CETRA. </t>
  </si>
  <si>
    <t xml:space="preserve">programa de responsabilidad penal para adolescentes construccion del CENTRA  apoyado. </t>
  </si>
  <si>
    <t>SRP=1</t>
  </si>
  <si>
    <t>SRP(sistema responsabilidad penal) apoyado =1</t>
  </si>
  <si>
    <t>Ley 1098 de 2006, Codigo de infancia y adolescencia, titulo 2- Sistema de responsabilidad penal para adolescentes.</t>
  </si>
  <si>
    <t xml:space="preserve">MP102020401 - Apoyar   un programa de responsabilidad penal para adolescentes - construcción del CETRA. </t>
  </si>
  <si>
    <t>1020204 - PREVENCIÓN, ASISTENCIA Y RESTABLECIMIENTO INTEGRAL DE LOS DERECHOS</t>
  </si>
  <si>
    <t>MP102020402</t>
  </si>
  <si>
    <t>Implementar un (1)  programa de prevención de vulneración de derechos    de niños, niñas, adolescentes y jóvenes, durante el cuatrienio.</t>
  </si>
  <si>
    <t>ograma de prevencion de vulneracion de derechos de niños niñas adolescentes y jovenes implementado durante el cuatrienio</t>
  </si>
  <si>
    <t>PDHNNAJ = 1</t>
  </si>
  <si>
    <t>PDHNNAJ : PROGRAMA DE DERECHOS HUMANOS PARA LOS NNAJ IMPLEMENTADAO</t>
  </si>
  <si>
    <t>Ley 1098 de 2006</t>
  </si>
  <si>
    <t>MP102020402 - Implementar un (1)  programa de prevención de vulneración de derechos    de niños, niñas, adolescentes y jóvenes, durante el cuatrienio.</t>
  </si>
  <si>
    <t>MP102020403</t>
  </si>
  <si>
    <t>Asistir a 42 Municipios en Promoción de la descentralización de los órganos del Estado responsable de la protección de los derechos de Niñas, Niños, Adolescentes durante el periodo de gobierno</t>
  </si>
  <si>
    <t>Municipios en promoción de la descenralización de los órganos del estado responsable de la protección de los derechos de niñas, niños y adolescentes (equipos móviles interdisciplinarios y Comisaría Móviles) asistidos</t>
  </si>
  <si>
    <t>∑MAPGPA</t>
  </si>
  <si>
    <t xml:space="preserve">∑MAPGPA : Sumatoria de Municipios con Autonomía de Procesos de Gestión Pública Asistidos </t>
  </si>
  <si>
    <t>MP102020403 - Asistir a 42 Municipios en Promoción de la descentralización de los órganos del Estado responsable de la protección de los derechos de Niñas, Niños, Adolescentes durante el periodo de gobierno</t>
  </si>
  <si>
    <t>MP102020404</t>
  </si>
  <si>
    <t>Diseñar un esquema de seguimiento, evaluación y ajuste de la aplicación de rutas de prevención, especialmente prevención en protección y atención de vulneración de derechos de niños, niñas y adolescentes</t>
  </si>
  <si>
    <t>esquema de seguimiento, evaluación y ajuste de la aplicación de rutas de prevención, especialmente prevención en protección y atención de vulneración de derechos de niños, niñas y adolescentes diseñado</t>
  </si>
  <si>
    <t>ESEARPID</t>
  </si>
  <si>
    <t>ESEARPID:  Esquema de Seguimiento, Evaluación y Ajustes de Rutas para la Protección Integral Diseñado</t>
  </si>
  <si>
    <t>MP102020404 - Diseñar un esquema de seguimiento, evaluación y ajuste de la aplicación de rutas de prevención, especialmente prevención en protección y atención de vulneración de derechos de niños, niñas y adolescentes</t>
  </si>
  <si>
    <t>MP102020405</t>
  </si>
  <si>
    <t>Asistir a 42 entes territoriales en consolidación de un modelo de planeación participativa con enfoque de gestión integral, de rutas de promoción y garantía, prevención de vulneración, restitución de derechos y exigibilidad.</t>
  </si>
  <si>
    <t>Entes territoriales en consolidación de un modelo de planeación participativa con enfoque de gestión integral, de rutas de promoción y garantía, prevencion de vulneración, restitución de derechos y exigibilidad, asistidos</t>
  </si>
  <si>
    <t>∑MIMPP</t>
  </si>
  <si>
    <t>∑MIMPP : Sumatoria de municipios implementado un modelo de planeación participativa</t>
  </si>
  <si>
    <t>MP102020405 - Asistir a 42 entes territoriales en consolidación de un modelo de planeación participativa con enfoque de gestión integral, de rutas de promoción y garantía, prevención de vulneración, restitución de derechos y exigibilidad.</t>
  </si>
  <si>
    <t>MP102020501</t>
  </si>
  <si>
    <t xml:space="preserve">Fortalecer 50 grupos y defensorías Juveniles e infantiles, para la prevención del   reclutamiento, y otras formas de violencia, durante el período de gobierno. </t>
  </si>
  <si>
    <t>Grupos y defensorías juveniles e infantiles, para la prevención del reclutamiento y otras formas de violencia, fortalecidos durante el período de gobierno</t>
  </si>
  <si>
    <t>∑GIJF</t>
  </si>
  <si>
    <t>∑GIJF : Sumatoria de Grupos Infantiles y Juveniles fortalecidos</t>
  </si>
  <si>
    <t xml:space="preserve">MP102020501 - Fortalecer 50 grupos y defensorías Juveniles e infantiles, para la prevención del   reclutamiento, y otras formas de violencia, durante el período de gobierno. </t>
  </si>
  <si>
    <t>1020205 - ERRADICAR EL TRABAJO INFANTIL</t>
  </si>
  <si>
    <t>MP102020502</t>
  </si>
  <si>
    <t>Asistir a los 42 municipios en la implementación de los Comités municipales de la erradicación de trabajo infantil y las peores formas durante el período de gobierno.</t>
  </si>
  <si>
    <t>MUNICIPIOS ASISTIDOS EN LA IMPLMENTACION DE LOS COMITES MUNICIPALES DE ERRADICACION DEL TRABAJO INFANTIL Y LAS PEORES FORMAS DURANTE EL PERIODO DE GOBIERNO</t>
  </si>
  <si>
    <t>MACMETI</t>
  </si>
  <si>
    <t xml:space="preserve">MACMETI: MUNICIPOS ASISTIDOS EN LA IMPLEMENTACION DE LOS COMITES MUNICIPALES DE ERRADICACION DEL TRABAJO INFANTIL </t>
  </si>
  <si>
    <t>Ley 1098 de 2006 - Código sustantivo del trabajo</t>
  </si>
  <si>
    <t>MP102020502 - Asistir a los 42 municipios en la implementación de los Comités municipales de la erradicación de trabajo infantil y las peores formas durante el período de gobierno.</t>
  </si>
  <si>
    <t>MP102020503</t>
  </si>
  <si>
    <t>Implementar 1 campaña de prevención de violencia, reclutamiento y utilización de Niñas, Niños, Adolescencia en los 42 municipios durante el período de gobierno.</t>
  </si>
  <si>
    <t>PR-M6-P1-01 . Apoyar  permanentemente la preservación del orden público en el departamento</t>
  </si>
  <si>
    <t>Campaña de prevencion de violencia, reclutamiento  y utilizacion de niños, niñas  Yy adolecentesen los 42 munciipios,  implementada durante el periodo de gobierno</t>
  </si>
  <si>
    <t>CPVRUNNA</t>
  </si>
  <si>
    <t xml:space="preserve">CPVRUNNA= CAMPAÑA PREVENCION VIOLENCIA RECLUTAMIENTO Y UTILIZACION DE NIÑOS NIÑAS Y ADOLECENTES </t>
  </si>
  <si>
    <t>LEY 1622 DE 2013</t>
  </si>
  <si>
    <t>MP102020503 - Implementar 1 campaña de prevención de violencia, reclutamiento y utilización de Niñas, Niños, Adolescencia en los 42 municipios durante el período de gobierno.</t>
  </si>
  <si>
    <t>MP102020504</t>
  </si>
  <si>
    <t>Implementar  un programa de prevención de vulneración de derechos  en  la población de niños, niñas y adolescentes  frente al  riesgo de explotación sexual, comercial  en el Valle del Cauca, en el marco de la ordenanza 0243/2008, durante el periodo de gobierno.</t>
  </si>
  <si>
    <t>programa de prevención de vulneración de derechos  en  la población de niños, niñas y adolescentes  frente al  riesgo de explotación sexual, comercial  en el Valle del Cauca, en el marco de la ordenanza 0243/2008, implementado durante el periodo de gobierno.</t>
  </si>
  <si>
    <t>PPVD</t>
  </si>
  <si>
    <t xml:space="preserve">PPVD =PROGRAMA PREVENCION VULNERACION DE DERECHOS </t>
  </si>
  <si>
    <t>ORDENANZA 0243 DE 2008</t>
  </si>
  <si>
    <t>MP102020504 - Implementar  un programa de prevención de vulneración de derechos  en  la población de niños, niñas y adolescentes  frente al  riesgo de explotación sexual, comercial  en el Valle del Cauca, en el marco de la ordenanza 0243/2008, durante el periodo de gobierno.</t>
  </si>
  <si>
    <t>MP102020601</t>
  </si>
  <si>
    <t>Generación de Espacios de Convivencia entre pares acorde al método scout durante el período de gobierno.</t>
  </si>
  <si>
    <t>PR-M6-P1-06 . Promover una cultura de paz y resolución de conflictos.</t>
  </si>
  <si>
    <t>ESPACIOS DE CONVIVENCIA ENTRE PARES ACORDE AL METODO SCOUT GENERADOS  DURANTE EL PERIODO DE GOBIERNO</t>
  </si>
  <si>
    <t>SUMATORIA NEG</t>
  </si>
  <si>
    <t>NEG : NUMERO DE ESPACIOS GENERADOS</t>
  </si>
  <si>
    <t>Ley 1622 De 2013, estatuto de la ciudadania juvenil</t>
  </si>
  <si>
    <t>MP102020601 - Generación de Espacios de Convivencia entre pares acorde al método scout durante el período de gobierno.</t>
  </si>
  <si>
    <t>1020206 - FAMILIAS POR LA PAZ</t>
  </si>
  <si>
    <t>MP102020602</t>
  </si>
  <si>
    <t>Fortalecer 50 escuelas de padres, de comunidad y familias, como entornos protectores (formación en promoción de rutas, derechos e identificación de riesgos y   consolidación de redes de protección Comunitarias).</t>
  </si>
  <si>
    <t>Escuelas de padres, de comunidad y familias, como entornos protectores (formación en promoción de rutas, derechos e identificación de riesgos y consolidación de redes de protección comunitarias) fortalecidas</t>
  </si>
  <si>
    <t>∑EPF</t>
  </si>
  <si>
    <t>∑EPF; Sumatoria de Escuelas de Padres Fortalecidas</t>
  </si>
  <si>
    <t>MP102020602 - Fortalecer 50 escuelas de padres, de comunidad y familias, como entornos protectores (formación en promoción de rutas, derechos e identificación de riesgos y   consolidación de redes de protección Comunitarias).</t>
  </si>
  <si>
    <t>MP102030101</t>
  </si>
  <si>
    <t xml:space="preserve">Apoyar  50 Organizaciones Juveniles   a través del Banco Departamental de iniciativas juveniles productivas durante el período de gobierno.  </t>
  </si>
  <si>
    <t>MR1020301</t>
  </si>
  <si>
    <t>Armonizar  la Política Pública Departamental de Juventud (ordenanza 286 de 2009) a lo establecido en la ley 1622 de 2013.</t>
  </si>
  <si>
    <t>JUVENTUD</t>
  </si>
  <si>
    <t xml:space="preserve">PR-M3-P4-01 . Procedimiento para Promover La Participación Social          </t>
  </si>
  <si>
    <t>Organizaciones Juveniles   a través del Banco Departamental de iniciativas juveniles productivas apoyadas durante el período de gobierno.</t>
  </si>
  <si>
    <t>∑ OJA</t>
  </si>
  <si>
    <t>OJA = Organizaciones Juveniles Apoyadas</t>
  </si>
  <si>
    <t>ORDENANZA 0286 DE AGOSTO DE 2009</t>
  </si>
  <si>
    <t xml:space="preserve">MP102030101 - Apoyar  50 Organizaciones Juveniles   a través del Banco Departamental de iniciativas juveniles productivas durante el período de gobierno.  </t>
  </si>
  <si>
    <t xml:space="preserve">10203 - VALLE QUE LOS JOVENES QUEREMOS </t>
  </si>
  <si>
    <t>1020301 - JOVENES INTEGRADOS EN PROCESOS DE DESARROLLO ECONOMICO</t>
  </si>
  <si>
    <t>MR1020301 - Armonizar  la Política Pública Departamental de Juventud (ordenanza 286 de 2009) a lo establecido en la ley 1622 de 2013.</t>
  </si>
  <si>
    <t>MP102030102</t>
  </si>
  <si>
    <t xml:space="preserve">Cofinanciar 25 proyectos alternativos de tipo socio- económico, para los  jóvenes durante el período de gobierno.  
</t>
  </si>
  <si>
    <t>proyectos alternativos de tipo socio- económico, para los  jóvenes Cofinanciaos durante el período de gobierno</t>
  </si>
  <si>
    <t>∑ PC</t>
  </si>
  <si>
    <t xml:space="preserve">PC= PROYECTOS COFINANCIADOS </t>
  </si>
  <si>
    <t xml:space="preserve">MP102030102 - Cofinanciar 25 proyectos alternativos de tipo socio- económico, para los  jóvenes durante el período de gobierno.  
</t>
  </si>
  <si>
    <t>MP102030201</t>
  </si>
  <si>
    <t xml:space="preserve">Capacitar a 4.000 jóvenes entre 18 y 26 años   en emprendimiento recreativo, durante el período de gobierno de 2016-2019. </t>
  </si>
  <si>
    <t>4.000 Jóvenes entre 18 y 28 años capacitados en emprendimiento recreativo, durante el periodo de gobierno de 2016-2019</t>
  </si>
  <si>
    <t>TJC</t>
  </si>
  <si>
    <t>TJC= Total de jóvenes capacitados en emprendimiento recreativo</t>
  </si>
  <si>
    <t>PILAR 1 - EQUIDAD Y LUCHA CONTRA LA POBREZA - Línea de Acción:102 Primera Infancia, Infancia, Adolescencia, Juventud - Programa: 10203 El valle que los jóvenes queremos</t>
  </si>
  <si>
    <t xml:space="preserve">MP102030201 - Capacitar a 4.000 jóvenes entre 18 y 26 años   en emprendimiento recreativo, durante el período de gobierno de 2016-2019. </t>
  </si>
  <si>
    <t xml:space="preserve">1020302 - JOVENES COMO ACTORES DE DESARROLLO SOCIAL Y POLITICO </t>
  </si>
  <si>
    <t>MP102030202</t>
  </si>
  <si>
    <t>Realizar 8 semilleros de liderazgo juvenil vallecaucano durante el período de gobierno.</t>
  </si>
  <si>
    <t>1123. GERENCIA CASA DEL VALLE EN BOGOTA</t>
  </si>
  <si>
    <t>PR-M1-P1-08 . Procedimiento  de formular políticas públicas sociales</t>
  </si>
  <si>
    <t>Porcentaje de fortalecimiento en el funcionamiento de la casa del valle durante el periodo de gobierno</t>
  </si>
  <si>
    <t>%CPE = (PEP -PEI ) / PEI  x 100
%CPE= { (Ppto ejecutado del periodo - Ppto ejecutado inicial ) /  Ppto ejecutado inicial } x100</t>
  </si>
  <si>
    <t xml:space="preserve">%CPE= Porcentaje del Crecimiento del Presupuesto Ejecutado
PEP = Ppto ejecutado del periodo
PEI = Ppto ejecutado inicial
</t>
  </si>
  <si>
    <t>OBJETIVOS DE GOBIERNO</t>
  </si>
  <si>
    <t>MP102030202 - Realizar 8 semilleros de liderazgo juvenil vallecaucano durante el período de gobierno.</t>
  </si>
  <si>
    <t>MP102030203</t>
  </si>
  <si>
    <t xml:space="preserve">Formar  200 nuevos liderazgos juveniles  durante el período de gobierno. </t>
  </si>
  <si>
    <t xml:space="preserve">NUMERO DE NUEVOS LIDERAZGOS JUVENILES  FORMADOS DURANTE EL PERIODO DE GOBIERNO </t>
  </si>
  <si>
    <t>∑ LJF</t>
  </si>
  <si>
    <t xml:space="preserve">LJI= liderazgos juveniles formados </t>
  </si>
  <si>
    <t xml:space="preserve">MP102030203 - Formar  200 nuevos liderazgos juveniles  durante el período de gobierno. </t>
  </si>
  <si>
    <t>MP102030204</t>
  </si>
  <si>
    <t xml:space="preserve">Asistir a  50 organizaciones sociales juveniles  en el área administrativa, técnica y operativa, durante el período de gobierno.  </t>
  </si>
  <si>
    <t xml:space="preserve">organizaciones sociales juveniles  en el área administrativa, técnica y operativa, asistidas durante el período de gobierno. </t>
  </si>
  <si>
    <t>∑ OSJA</t>
  </si>
  <si>
    <t>OSJA = Organizaciones sociales juveniles asistidas</t>
  </si>
  <si>
    <t xml:space="preserve">MP102030204 - Asistir a  50 organizaciones sociales juveniles  en el área administrativa, técnica y operativa, durante el período de gobierno.  </t>
  </si>
  <si>
    <t>MP102030301</t>
  </si>
  <si>
    <t>Realizar 4 encuentros departamentales de organizaciones sociales, parches, clubes, partidos políticos universidades y jóvenes independientes para el impulso de procesos sociales, políticos y pedagógicos de construcción de ciudadanía</t>
  </si>
  <si>
    <t xml:space="preserve">encuentros departamentales de organizaciones sociales, parches, clubes, partidos políticos universidades y jóvenes independientes para el impulso de procesos sociales, políticos y pedagógicos de construcción de ciudadanía Realizados </t>
  </si>
  <si>
    <t>∑ ER</t>
  </si>
  <si>
    <t xml:space="preserve">ER= Encuentros Realializados  </t>
  </si>
  <si>
    <t>MP102030301 - Realizar 4 encuentros departamentales de organizaciones sociales, parches, clubes, partidos políticos universidades y jóvenes independientes para el impulso de procesos sociales, políticos y pedagógicos de construcción de ciudadanía</t>
  </si>
  <si>
    <t xml:space="preserve">1020303 - ESCENARIOS DE DIALOGO Y ENCUENTRO SOCIAL </t>
  </si>
  <si>
    <t>MP102030302</t>
  </si>
  <si>
    <t xml:space="preserve">Acompañar  4 procesos organizativos de segundo nivel durante el período de gobierno  </t>
  </si>
  <si>
    <t xml:space="preserve">PROCESOS ORGANIZATIVOS DE SEGUNDO NIVEL ACOMPAÑADOS DURANTE EL PERIODO </t>
  </si>
  <si>
    <t>∑ POSNA</t>
  </si>
  <si>
    <t xml:space="preserve">POSNA = Proceos organizativos de segundo nivel acompañados </t>
  </si>
  <si>
    <t xml:space="preserve">MP102030302 - Acompañar  4 procesos organizativos de segundo nivel durante el período de gobierno  </t>
  </si>
  <si>
    <t>MP102030401</t>
  </si>
  <si>
    <t xml:space="preserve">Mantener “Un   Centro de Comunicación Audiovisual Y Multimedial MEDIUX”, Técnica y Tecnológicamente, durante el período de gobierno.  </t>
  </si>
  <si>
    <t xml:space="preserve">PR-M3-P4-02 . Procedimiento Para Consolidar Un Sistema Integral De Información Y Conocimiento En Políticas Públicas Sociales  </t>
  </si>
  <si>
    <t>Centro de Comunicación Audiovisual Y Multimedial MEDIUX”, mantenido Técnica y Tecnológicamente, durante el período de gobierno.</t>
  </si>
  <si>
    <t>CM</t>
  </si>
  <si>
    <t>CM = Centro Mantenido</t>
  </si>
  <si>
    <t xml:space="preserve">MP102030401 - Mantener “Un   Centro de Comunicación Audiovisual Y Multimedial MEDIUX”, Técnica y Tecnológicamente, durante el período de gobierno.  </t>
  </si>
  <si>
    <t>Promoción  del Desarrollo</t>
  </si>
  <si>
    <t>A.13</t>
  </si>
  <si>
    <t>9. Industria, innovación e infraestructura</t>
  </si>
  <si>
    <t>1020304 - IDENTIDADES CULTURALES JUVENILES.</t>
  </si>
  <si>
    <t>MP102030501</t>
  </si>
  <si>
    <t xml:space="preserve">Asistir 42 Municipios del Valle del Cauca, en la creación y fortalecimiento de las plataformas Municipales de Juventud.  </t>
  </si>
  <si>
    <t xml:space="preserve">Municipios del Valle del Cauca, en la creación y fortalecimiento de las plataformas Municipales de Juventud asistidos </t>
  </si>
  <si>
    <t>∑ MA</t>
  </si>
  <si>
    <t xml:space="preserve">MA= Municipios Asistidos </t>
  </si>
  <si>
    <t xml:space="preserve">MP102030501 - Asistir 42 Municipios del Valle del Cauca, en la creación y fortalecimiento de las plataformas Municipales de Juventud.  </t>
  </si>
  <si>
    <t>1020305 -  CONEXIONES INTERINSTITUCIONALES PARA EL DESARROLLO.</t>
  </si>
  <si>
    <t>MP102030502</t>
  </si>
  <si>
    <t xml:space="preserve">Fortalecer   un Sistema Departamental de Juventud durante el período de gobierno.  </t>
  </si>
  <si>
    <t xml:space="preserve">Sistema Departamental de Juventud fortalecido durante el período de gobierno.  </t>
  </si>
  <si>
    <t>SDJF</t>
  </si>
  <si>
    <t xml:space="preserve">SDJF= Sistema Departamental de Juventud Fortalecido </t>
  </si>
  <si>
    <t xml:space="preserve">MP102030502 - Fortalecer   un Sistema Departamental de Juventud durante el período de gobierno.  </t>
  </si>
  <si>
    <t>MP102030503</t>
  </si>
  <si>
    <t xml:space="preserve">Asistir  42 Alcaldías Municipales en la formulación, implementación, monitoreo, seguimiento y evaluación de Política Pública de Juventud durante el período de gobierno </t>
  </si>
  <si>
    <t xml:space="preserve">Alcaldías Municipales asisitidas en la formulación, implementación, monitoreo, seguimiento y evaluación de Política Pública de Juventud durante el período de gobierno </t>
  </si>
  <si>
    <t>∑ MAIPPJ</t>
  </si>
  <si>
    <t>MAIPPJ= Municipios Asistidos Implementacion Politica Publica de Juventud</t>
  </si>
  <si>
    <t xml:space="preserve">MP102030503 - Asistir  42 Alcaldías Municipales en la formulación, implementación, monitoreo, seguimiento y evaluación de Política Pública de Juventud durante el período de gobierno </t>
  </si>
  <si>
    <t>MP102030504</t>
  </si>
  <si>
    <t xml:space="preserve">Realizar  3 Foros de integración y evaluación de procesos Juveniles en el Departamento para evaluar las acciones del programa de la Política Pública de Juventud durante el período de gobierno. </t>
  </si>
  <si>
    <t xml:space="preserve">Foros de integración y evaluación de procesos Juveniles en el Departamento para evaluar las acciones del programa de la Política Pública de Juventud, realizados durante el período de gobierno. </t>
  </si>
  <si>
    <t>∑ FJR</t>
  </si>
  <si>
    <t>FJR= FOROS JUVENTUD REALIZADOS</t>
  </si>
  <si>
    <t xml:space="preserve">MP102030504 - Realizar  3 Foros de integración y evaluación de procesos Juveniles en el Departamento para evaluar las acciones del programa de la Política Pública de Juventud durante el período de gobierno. </t>
  </si>
  <si>
    <t>MP103010101</t>
  </si>
  <si>
    <t>Gestionar 750 aportes para soluciones de vivienda nueva para VIS y VIP, durante el período de Gobierno</t>
  </si>
  <si>
    <t>1131. SECRETARIA VIVIENDA Y HABITAT</t>
  </si>
  <si>
    <t>MR1030101</t>
  </si>
  <si>
    <t>Disminuir en un 1,5% el déficit de vivienda cuantitativo al terminar el período de gobierno.</t>
  </si>
  <si>
    <t>04   SECTOR VIVIENDA</t>
  </si>
  <si>
    <t>PR-M3-P5-09 . Procedimiento para financiar o cofinanciar proyectos de hábitat.</t>
  </si>
  <si>
    <t>Aportes para soluciones de vivienda nueva VIS y VIP gestionados</t>
  </si>
  <si>
    <t>AG=A</t>
  </si>
  <si>
    <t>AG= APORTES GESTIONADOS ; A= sumatoria de Aportes gestionados para soluciones de vivienda nueva</t>
  </si>
  <si>
    <t>Programa de Gobierno Techo para el Valle</t>
  </si>
  <si>
    <t>MP103010101 - Gestionar 750aportes para soluciones de vivienda nueva para VIS y VIP, durante el período de Gobierno</t>
  </si>
  <si>
    <t>Vivienda</t>
  </si>
  <si>
    <t>A.7</t>
  </si>
  <si>
    <t>11. Ciudades y comunidades sostenibles</t>
  </si>
  <si>
    <t>103 - VALLE NUESTRA CASA</t>
  </si>
  <si>
    <t>10301 - VIVIENDA DIGNA PARA VOS</t>
  </si>
  <si>
    <t>1030101 - VIVIENDA INTERES SOCIAL Y PRIORITARIA</t>
  </si>
  <si>
    <t>MR1030101 - Disminuir en un 1,5% el déficit de vivienda cuantitativo al terminar el período de gobierno.</t>
  </si>
  <si>
    <t>MP103010102</t>
  </si>
  <si>
    <t>Gestionar 750 aportes para soluciones de vivienda nueva para VIS y VIP, asignadas con enfoque diferencial, a población víctima del conflicto, reintegrados, mujeres, LGTBI, afros, indígenas, durante el período de Gobierno.</t>
  </si>
  <si>
    <t>Aportes para soluciones de vivienda nueva  gestionados</t>
  </si>
  <si>
    <t>AG2=A</t>
  </si>
  <si>
    <t>AG2= APORTES GESTIONADOS ; A= sumatoria de Aportes gestionados para soluciones de vivienda nueva</t>
  </si>
  <si>
    <t>MP103010102 - Gestionar 750 aportes para soluciones de vivienda nueva para VIS y VIP, asignadas con enfoque diferencial, a población víctima del conflicto, reintegrados, mujeres, LGTBI, afros, indígenas, durante el período de Gobierno.</t>
  </si>
  <si>
    <t>MP103010103</t>
  </si>
  <si>
    <t>Gestionar 400 títulos de predios destinados a vivienda de interés social en el departamento del Valle del Cauca</t>
  </si>
  <si>
    <t>Titulos para legalizar vivienda de interes social gestionados</t>
  </si>
  <si>
    <t>GT=T</t>
  </si>
  <si>
    <t>GT= Gestión de Titulos; T= numero de titulos gestionados</t>
  </si>
  <si>
    <t>MP103010103 - Gestionar 400 títulos de predios destinados a vivienda de interés social en el departamento del Valle del Cauca</t>
  </si>
  <si>
    <t>MP103010201</t>
  </si>
  <si>
    <t>Gestionar 2700 mejoramientos de vivienda en municipios priorizados del Valle del Cauca.</t>
  </si>
  <si>
    <t>MR1030102</t>
  </si>
  <si>
    <t>Disminuir en un 6% el déficit de vivienda cualitativo al terminar el período de gobierno.</t>
  </si>
  <si>
    <t>mejoramientos de vivienda gestionados</t>
  </si>
  <si>
    <t>GM=M</t>
  </si>
  <si>
    <t xml:space="preserve">GM=Gestionar mejoramientos; M=Numero de mejoramientos gestionados </t>
  </si>
  <si>
    <t>MP103010201 - Gestionar 2700 mejoramientos de vivienda en municipios priorizados del Valle del Cauca.</t>
  </si>
  <si>
    <t>1030102 - MEJORAMIENTO DE VIVIENDA</t>
  </si>
  <si>
    <t>MR1030102 - Disminuir en un 6% el déficit de vivienda cualitativo al terminar el período de gobierno.</t>
  </si>
  <si>
    <t>MP103010202</t>
  </si>
  <si>
    <t>Garantizar 9.000 conexiones de gas natural domiciliario a  hogares de menoresingresos en el Valle del Cauca durante el período de gobierno.</t>
  </si>
  <si>
    <t>Conexiones de gas natural domiciliario a hogares de menores ingresos en el Valle del Cauca</t>
  </si>
  <si>
    <t>CG=C</t>
  </si>
  <si>
    <t>CG=Conexiones de gas domiciliario;  C= numero de conexiones de gas domiciliario</t>
  </si>
  <si>
    <t>MP103010202 - Garantizar 9.000 conexiones de gas natural domiciliario a  hogares de menoresingresos en el Valle del Cauca durante el período de gobierno.</t>
  </si>
  <si>
    <t>MP103010203</t>
  </si>
  <si>
    <t>Garantizar 1.000 conexiones de gas natural domiciliario a hogares de menores ingresos indígenas y afros en Buenaventura, durante el período de gobierno.</t>
  </si>
  <si>
    <t>CG1=C</t>
  </si>
  <si>
    <t>CG1=Conexiones de gas domiciliario;  C= numero de conexiones de gas domiciliario</t>
  </si>
  <si>
    <t>MP103010203 - Garantizar 1.000 conexiones de gas natural domiciliario a hogares de menores ingresos indígenas y afros en Buenaventura, durante el período de gobierno.</t>
  </si>
  <si>
    <t>Prestación de servcios diferentea acueducto, alcantarillado y aseo</t>
  </si>
  <si>
    <t>A.6</t>
  </si>
  <si>
    <t>MP103020101</t>
  </si>
  <si>
    <t xml:space="preserve">Gestionar la implementación de al menos 4 Plantas de Tratamiento de Aguas Residuales - PTAR en el Valle del Cauca. durante el período de gobierno. </t>
  </si>
  <si>
    <t>1176. VALLECAUCANA DE AGUAS</t>
  </si>
  <si>
    <t>MR1030201</t>
  </si>
  <si>
    <t>Incrementar en uno (1) por ciento la población beneficiada con sistemas de abastecimiento de agua y saneamiento básico, en las zonas rurales y urbanas del Departamento, durante el período de gobierno</t>
  </si>
  <si>
    <t>Número de Plantas de Tratamiento de Aguas Residuales - PTAR para el Valle del cauca gestionadas para su implementación durante el periodo de gobierno</t>
  </si>
  <si>
    <t>Número de PTAR</t>
  </si>
  <si>
    <t>Programa Agua para la prosperidad - Plan Departamental de Agua y Saneamiento Básico</t>
  </si>
  <si>
    <t xml:space="preserve">MP103020101 - Gestionar la implementación de al menos 4 Plantas de Tratamiento de Aguas Residuales - PTAR en el Valle del Cauca. durante el período de gobierno. </t>
  </si>
  <si>
    <t>10302 - PLAN  DE AGUA Y SANEAMIENTO BÁSICO</t>
  </si>
  <si>
    <t>1030201 - INFRAESTRUCTURA DE AGUA Y SANEAMIENTO PARA ZONAS RURALES Y URBANAS</t>
  </si>
  <si>
    <t>MR1030201 - Incrementar en uno (1) por ciento la población beneficiada con sistemas de abastecimiento de agua y saneamiento básico, en las zonas rurales y urbanas del Departamento, durante el período de gobierno</t>
  </si>
  <si>
    <t>MP103020102</t>
  </si>
  <si>
    <t xml:space="preserve">Formular un Plan Maestro de Alcantarillado - PMAL de Buenaventura y elaborar los estudios y diseños de obras prioritarias derivadas del PMAL, de acuerdo con los recursos disponibles durante los dos primeros años de gobierno. </t>
  </si>
  <si>
    <t>Plan Maestro de Alcantarillado de Buenaventura - PMAL formulado, y estudios y diseños de obras prioritarias derivadas del PMAL elaborados de acuerdo con los recursos disponibles, durante el periodo de Gobierno</t>
  </si>
  <si>
    <t>Número de Planes</t>
  </si>
  <si>
    <t xml:space="preserve">MP103020102 - Formular un Plan Maestro de Alcantarillado - PMAL de Buenaventura y elaborar los estudios y diseños de obras prioritarias derivadas del PMAL, de acuerdo con los recursos disponibles durante los dos primeros años de gobierno. </t>
  </si>
  <si>
    <t>MP103020103</t>
  </si>
  <si>
    <t>Gestionar un (1) cupo de crédito con la Banca Nacional para la ejecución de proyectos de agua y saneamiento básico, previamente viabilizados por el mecanismo de evaluación y viabilización de proyectos, durante el período de gobierno</t>
  </si>
  <si>
    <t>Cupo de credito gestionado</t>
  </si>
  <si>
    <t>GC=C</t>
  </si>
  <si>
    <t>GC=gestion de credito; C=Credito gestionado</t>
  </si>
  <si>
    <t>MP103020103 - Gestionar un (1) cupo de crédito con la Banca Nacional para la ejecución de proyectos de agua y saneamiento básico, previamente viabilizados por el mecanismo de evaluación y viabilización de proyectos, durante el período de gobierno</t>
  </si>
  <si>
    <t>MP103020104</t>
  </si>
  <si>
    <t xml:space="preserve">Gestionar 7 viabilidades técnica y financiera de proyectos prioritarios derivados del Plan Maestro de Acueducto de Buenaventura,  durante el período de gobierno </t>
  </si>
  <si>
    <t>Número de viabilidades técnicas y financieras de proyectos prioritarios derivados del Plan Maestro de Acueducto de Buenaventura, gestionadas durante el periodo de gobierno</t>
  </si>
  <si>
    <t>Numero de viabilidades</t>
  </si>
  <si>
    <t>Número de viabilidades</t>
  </si>
  <si>
    <t xml:space="preserve">MP103020104 - Gestionar 7 viabilidades técnica y financiera de proyectos prioritarios derivados del Plan Maestro de Acueducto de Buenaventura,  durante el período de gobierno </t>
  </si>
  <si>
    <t>MP103020105</t>
  </si>
  <si>
    <t>Ejecutar el 100% de los proyectos de infraestructura del sector de agua potable y saneamiento que cumplan con los requisitos de priorización, aprobación y viabilización en el marco del PDA, anualmente.</t>
  </si>
  <si>
    <t>Porcentaje de proyectos de infraestructura del sector de agua y saneamiento que cumplen con los requisitos de priorización, aprobación y viabilización en el marco del PDA, ejecutados anualmente</t>
  </si>
  <si>
    <t>% de proyectos ejecutados = (PCE/PV) x 100</t>
  </si>
  <si>
    <t>PCE: Proyectos contratados y ejecutados; PV: Proyectos viabilizados</t>
  </si>
  <si>
    <t>MP103020105 - Ejecutar el 100% de los proyectos de infraestructura del sector de agua potable y saneamiento que cumplan con los requisitos de priorización, aprobación y viabilización en el marco del PDA, anualmente.</t>
  </si>
  <si>
    <t>MP103020106</t>
  </si>
  <si>
    <t>Aumentar en 7% la cobertura de tratamiento de Aguas residuales de los servicios prestados por Acuavalle S.A. E.S.P. durante el periodo de Gobierno.</t>
  </si>
  <si>
    <t xml:space="preserve">Cobertura de tratamiento de aguas residuales aumentada durante el periodo de Gobierno </t>
  </si>
  <si>
    <t>%PTAR: (PTARN / PTARE)*100</t>
  </si>
  <si>
    <t>%PTAR: Porcentaje Plantas de tratamiento de aguas residuales                                                       PTARN: Plantas de tratamiento de aguas residuales Nueva                                                             PTARE: Plantas de tratamiento de aguas residuales Existentes</t>
  </si>
  <si>
    <t>MP103020106 - Aumentar en 7% la cobertura de tratamiento de Aguas residuales de los servicios prestados por Acuavalle S.A. E.S.P. durante el periodo de Gobierno.</t>
  </si>
  <si>
    <t>MP103020107</t>
  </si>
  <si>
    <t>Gestionar los estudios y construcción de una Planta de Tratamiento de Aguas Residuales a cargo de Acuavalle S.A. E.S.P. durante el periodo de Gobierno.</t>
  </si>
  <si>
    <t>Estudios y Construcción de Planta de Tratamiento de Agua Residuales gestionados durante el periodo de Gobierno.</t>
  </si>
  <si>
    <t>Número de Diseños de PTAR Gestionados + Una de  PTAR Construida</t>
  </si>
  <si>
    <t>PTAR: Planta de Tratamiento de Aguas Residuales</t>
  </si>
  <si>
    <t>MP103020107 - Gestionar los estudios y construcción de una Planta de Tratamiento de Aguas Residuales a cargo de Acuavalle S.A. E.S.P. durante el periodo de Gobierno. (4 )</t>
  </si>
  <si>
    <t>MP103020108</t>
  </si>
  <si>
    <t>Ampliar en 1.2% la cobertura de Agua potable en los Servicios prestados por Acuavalle S.A. E.S.P. durante el periodo de Gobierno.</t>
  </si>
  <si>
    <t>Cobertura de Agua potable ampliada durante el periodo de gobierno</t>
  </si>
  <si>
    <t>COBERTURA DE ACUEDUCTO: ((N.S.SA N + N.S.SA A) / N.S.SA A) - 1) * 100</t>
  </si>
  <si>
    <t>N.S.SA N: Número de suscriptores servicio de acueducto Nuevos                                                     N.S.SA A: Número de suscriptores servicio de acueducto Actuales</t>
  </si>
  <si>
    <t>MP103020108 - Ampliar en 1.2% la cobertura de Agua potable en los Servicios prestados por Acuavalle S.A. E.S.P. durante el periodo de Gobierno.</t>
  </si>
  <si>
    <t>MP103020201</t>
  </si>
  <si>
    <t xml:space="preserve">Fortalecer técnica, operativa y económicamente una entidad Gestora del Programa Agua para la Prosperidad - Plan Departamental de Agua anualmente </t>
  </si>
  <si>
    <t>Entidad Gestora del Programa Agua para la Prosperidad - Plan Departamental de Agua fortalecida técnica, operativa y económicamente, anualmente</t>
  </si>
  <si>
    <t>% de procesos administrativos, técnicos y operativos implementados = (PATOI/PATOR) X 100</t>
  </si>
  <si>
    <t>PATOI: Procesos administrativos, técnicos y operativos implementados; PATOR: Procesos administrativos, técnicos y operativos requeridos</t>
  </si>
  <si>
    <t xml:space="preserve">MP103020201 - Fortalecer técnica, operativa y económicamente una entidad Gestora del Programa Agua para la Prosperidad - Plan Departamental de Agua anualmente </t>
  </si>
  <si>
    <t>1030202 - ASEGURAMIENTO DE LA PRESTACION DE LOS SERVICIOS Y DESARROLLO INSTITUCIONAL DE LOS PRESTADORES</t>
  </si>
  <si>
    <t>MP103020202</t>
  </si>
  <si>
    <t xml:space="preserve">Asesorar al 100% de los municipios vinculados al PDA en el aseguramiento de la prestación de los servicios de agua y saneamiento básico, y cargue al SUI con énfasis en el sector rural del Departamento del valle del cauca  </t>
  </si>
  <si>
    <t>Porcentaje de municipios vinculados al PDA asesorados en el aseguramiento de la prestación de los servicios de agua y saneamiento básico y cargue al SUI, con énfasis en el sector rural del Departamento del Valle del Cauca, anualmente</t>
  </si>
  <si>
    <t>% de municipios asesorados = (MAA/MV) X 100</t>
  </si>
  <si>
    <t>MC: Municipios asesorados anualmente; MV: Municipios vinculados al PDA</t>
  </si>
  <si>
    <t xml:space="preserve">MP103020202 - Asesorar al 100% de los municipios vinculados al PDA en el aseguramiento de la prestación de los servicios de agua y saneamiento básico, y cargue al SUI con énfasis en el sector rural del Departamento del valle del cauca  </t>
  </si>
  <si>
    <t>MP103020203</t>
  </si>
  <si>
    <t>Implementar un programa de desarrollo institucional para realizar asistencia técnica a municipios, supervisión a proyectos, formulación, y seguimiento a Planes de Acción Municipal e implementación del Plan de Gestión Social - Programa Cultura del Agua anualmente</t>
  </si>
  <si>
    <t>Programa de desarrollo institucional para realizar asistencia técnica a municipios, supervisión a proyectos, formulación y seguimiento a Planes de Acción Municipal e implementación de Plan de Gestión Social - Programa Cultura del Agua, implementado anualmente</t>
  </si>
  <si>
    <t>Número de programas</t>
  </si>
  <si>
    <t>MF: Municipios fortalecidos anualmente; MV: Municipios vinculados al PDA</t>
  </si>
  <si>
    <t>MP103020203 - Implementar un programa de desarrollo institucional para realizar asistencia técnica a municipios, supervisión a proyectos, formulación, y seguimiento a Planes de Acción Municipal e implementación del Plan de Gestión Social - Programa Cultura del Agua anualmente</t>
  </si>
  <si>
    <t>MP103020204</t>
  </si>
  <si>
    <t xml:space="preserve">Implementar un sistema de informacion Departamental para la  Evaluación y Viabilización de Proyectos del sector de agua y saneamiento básico durante el período de gobierno </t>
  </si>
  <si>
    <t>1136. DEPARTAMENTO ADMINISTRATIVO DE PLANEACION</t>
  </si>
  <si>
    <t>Sistema de información departamental para la evaluación y viabilización de proyectos de agua y sanemiento básico implementado durante el período de gobierno</t>
  </si>
  <si>
    <t>SPAI</t>
  </si>
  <si>
    <t>SPAI= Sistemas de proyectos de agua implementados</t>
  </si>
  <si>
    <t>El Decreto 475 del 17 de marzo de 2015, del Ministerio de Vivienda, Ciuidad y Territorio</t>
  </si>
  <si>
    <t xml:space="preserve">MP103020204 - Implementar un sistema de informacion Departamental para la  Evaluación y Viabilización de Proyectos del sector de agua y saneamiento básico durante el período de gobierno </t>
  </si>
  <si>
    <t>MP103020205</t>
  </si>
  <si>
    <t>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t>
  </si>
  <si>
    <t>programa de asesoria, asistencia tecnica y administrativa de recursos del SGP de agua potable para municipios desertificados implementados.</t>
  </si>
  <si>
    <t>PGMD=PY</t>
  </si>
  <si>
    <t>PGMD= Proyectos gestionado municipios desertificados; PY= Número de proyectos gestionados</t>
  </si>
  <si>
    <t>LEY 142 DE 1994</t>
  </si>
  <si>
    <t>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t>
  </si>
  <si>
    <t>MP103020206</t>
  </si>
  <si>
    <t>Ampliar en 0.5% la cobertura de micromedicion de los Servicios prestados por Acuavalle S.A. E.S.P. durante el periodo de Gobierno.</t>
  </si>
  <si>
    <t>Micromedicion de los servicios prestados ampliados durante el perido de gobierno</t>
  </si>
  <si>
    <t>Cobertura de Micromedición: ((N.M.N + N.M.A) / N.M.A) - 1) * 100</t>
  </si>
  <si>
    <t>N.M.N: Número de Micromediciones Nuevos                                                     N.M.A: Número de Micromediciones Actuales</t>
  </si>
  <si>
    <t>MP103020206 - Ampliar en 0.5% la cobertura de micromedicion de los Servicios prestados por Acuavalle S.A. E.S.P. durante el periodo de Gobierno.</t>
  </si>
  <si>
    <t>MP103020207</t>
  </si>
  <si>
    <t>Reducir en 0.98  m3 el indice de perdidas por suscriptor facturado en los Servicios prestados por Acuavalle S.A. E.S.P. durante el periodo de Gobierno.</t>
  </si>
  <si>
    <t>Indice de Perdidas por Suscriptor Facturado reducido durnate el periodo de Gobierno</t>
  </si>
  <si>
    <t xml:space="preserve">IPUF: ISUF - ICUF </t>
  </si>
  <si>
    <t>ISUF : Volumen de agua suministrado por suscriptor por mes (m³/susc./mes)
 ICUF  : Volumen de agua facturado por suscriptor por mes (m³/susc./mes)</t>
  </si>
  <si>
    <t>MP103020207 - Reducir en 0.98  m3 el indice de perdidas por suscriptor facturado en los Servicios prestados por Acuavalle S.A. E.S.P. durante el periodo de Gobierno.</t>
  </si>
  <si>
    <t>MP103020208</t>
  </si>
  <si>
    <t>Aumentar en 1 % la continuidad de los servicios prestados por Acuavalle S.A. E.S.P. durante el periodo de Gobierno.</t>
  </si>
  <si>
    <t>Porcentaje de continuidad de los servicios prestados por Acuavalle S.A. E.S.P. aumentados durante el periodo de Gobierno</t>
  </si>
  <si>
    <t>%HPS: ( (N.H.D.P / 24) ) * 100) - %HPSMA</t>
  </si>
  <si>
    <t xml:space="preserve">%HPS: Porcentaje de Horas de Prestación del Servicio                                                        N.H.D.P: Número de Horas al Día Prestadas %HPS: Porcentaje de Horas de Prestación del Servicio Mes Anterior   </t>
  </si>
  <si>
    <t>Resolución CRA 315 y 488</t>
  </si>
  <si>
    <t>MP103020208 - Aumentar en 1 % la continuidad de los servicios prestados por Acuavalle S.A. E.S.P. durante el periodo de Gobierno.</t>
  </si>
  <si>
    <t>MP103020301</t>
  </si>
  <si>
    <t>Apoyar al 100% de los Municipios vinculados al PDA en el cumplimiento de los mínimos ambientales del sector de agua y saneamiento, anualmente.</t>
  </si>
  <si>
    <t>Porcentaje de municipios vinculados al PDA apoyados para el cumplimiento de los mínimos ambientales del sector de agua y saneamiento, anualmente</t>
  </si>
  <si>
    <t>% de municipios apoyadios = (MA/MRA) x 100</t>
  </si>
  <si>
    <t>MA: Municipios apoyados; MRA: Municipios con requerimientos ambientales</t>
  </si>
  <si>
    <t>MP103020301 - Apoyar al 100% de los Municipios vinculados al PDA en el cumplimiento de los mínimos ambientales del sector de agua y saneamiento, anualmente.</t>
  </si>
  <si>
    <t>1030203 - MINIMOS AMBIENTALES</t>
  </si>
  <si>
    <t>MP103020401</t>
  </si>
  <si>
    <t>Construir un (1) relleno sanitario en el Valle del Cauca durante el período de gobierno</t>
  </si>
  <si>
    <t>Número de rellenos sanitarios en el Valle del Cauca construidos durante el periodo de Gobierno</t>
  </si>
  <si>
    <t>Número de Rellenos</t>
  </si>
  <si>
    <t>MP103020401 - Construir un (1) relleno sanitario en el Valle del Cauca durante el período de gobierno</t>
  </si>
  <si>
    <t>1030204 - RESIDUOS SÓLIDOS</t>
  </si>
  <si>
    <t>MP103020402</t>
  </si>
  <si>
    <t xml:space="preserve">Optimizar 4 Plantas de Manejo Integral de Residuos Sólidos - PMIRS, durante el periodo de gobierno </t>
  </si>
  <si>
    <t>Cantidad de plantas de manejo integral de residuos sólidos - PMIRS optimizadas durante el periodo de gobierno</t>
  </si>
  <si>
    <t>Número de PMIRS</t>
  </si>
  <si>
    <t xml:space="preserve">MP103020402 - Optimizar 4 Plantas de Manejo Integral de Residuos Sólidos - PMIRS, durante el periodo de gobierno </t>
  </si>
  <si>
    <t>MP103020403</t>
  </si>
  <si>
    <t>Gestionar el 100% de los permisos, licencias y estudios y diseños requeridos por las autoridades competentes para la implementación del relleno sanitario del Valle del Cauca durante el período de gobierno</t>
  </si>
  <si>
    <t>Porcentaje de permisos, licencias, y estudios y diseños requeridos por las autoridades competentes para la implementación del relleno sanitario en el Valle del Cauca, gestionados durante el periodo de gobierno</t>
  </si>
  <si>
    <t>% de requerimientos gestionados = (NPELO/NPELR) x 100</t>
  </si>
  <si>
    <t>NPELO: Número de permisos, estudios y licencias obtenidos;  NPELR: Número de permisos, estudios y licencias requeridos</t>
  </si>
  <si>
    <t>MP103020403 - Gestionar el 100% de los permisos, licencias y estudios y diseños requeridos por las autoridades competentes para la implementación del relleno sanitario del Valle del Cauca durante el período de gobierno</t>
  </si>
  <si>
    <t>MP103030101</t>
  </si>
  <si>
    <t>Gestionar un (1) proyecto de preinversión para el acceso de 400 hogares rurales a energía eléctrica convencional y/o alternativa durante el período de gobierno</t>
  </si>
  <si>
    <t>MR1030301</t>
  </si>
  <si>
    <t>Reducir en 0.04% el déficit de electrificación rural en el departamento del Valle del Cauca, durante el periodo de gobierno</t>
  </si>
  <si>
    <t>19   SECTOR ELECTRICO</t>
  </si>
  <si>
    <t>Proyecto de preinversión de energia electrica para hogares rurales gestionado</t>
  </si>
  <si>
    <t>GP=P</t>
  </si>
  <si>
    <t xml:space="preserve">GP=Gestión de proyecto Electrico; P=Numero de proyectos gestionados </t>
  </si>
  <si>
    <t>MP103030101 - Gestionar un (1) proyecto de preinversión para el acceso de 400 hogares rurales a energía eléctrica convencional y/o alternativa durante el período de gobierno</t>
  </si>
  <si>
    <t>Servicios públicos</t>
  </si>
  <si>
    <t>7. Energía Asequible y no contaminante</t>
  </si>
  <si>
    <t>10303 - ELECTRIFICACION RURAL Y URBANA</t>
  </si>
  <si>
    <t>1030301 - ENERGÍA PARA TODOS</t>
  </si>
  <si>
    <t>MR1030301 - Reducir en 0.04% el déficit de electrificación rural en el departamento del Valle del Cauca, durante el periodo de gobierno</t>
  </si>
  <si>
    <t>MP103030102</t>
  </si>
  <si>
    <t>Gestionar un (1) proyecto de energía alternativa, para la conversión de 3 barrios verdes ( 1 en Cali, 1 en Buenaventura y 1 en Roldanillo) , durante el período de gobierno.</t>
  </si>
  <si>
    <t>1173. INSTITUTO FINANCIERO DEL VALLE DEL CAUCA - INFIVALLE</t>
  </si>
  <si>
    <t xml:space="preserve">Proyecto de energia alternativa, para la conversión de 3 barrios verdes (1 en Cali, 1 en Buenaventura y 1 en Roldanillo), gestionados durante el período de gobierno. </t>
  </si>
  <si>
    <t xml:space="preserve">NPG </t>
  </si>
  <si>
    <t>NPG = Número de Proyectos Gestionados</t>
  </si>
  <si>
    <t>MP103030102 - Gestionar un (1) proyecto de energía alternativa, para la conversión de 3 barrios verdes ( 1 en Cali, 1 en Buenaventura y 1 en Roldanillo) , durante el período de gobierno.</t>
  </si>
  <si>
    <t>Sector Electrico</t>
  </si>
  <si>
    <t>A.19</t>
  </si>
  <si>
    <t>MP103040101</t>
  </si>
  <si>
    <t>cofinanciar 42 municipios para el mejoramiento, adecuación o dotación de la infraestructura deportiva o recreativa durante el período de gobierno</t>
  </si>
  <si>
    <t>1171. INSTITUTO DEL DEPORTE Y RECREACION DEL VALLE DEL CAUCA - INDERVALLE</t>
  </si>
  <si>
    <t>MR1030401</t>
  </si>
  <si>
    <t>Incrementar en un 15%el acceso de la población a bienes y servicios culturales, deportivos y artísticos durante el período de gobierno.</t>
  </si>
  <si>
    <t>Municipios cofinanciados para el mejoramiento, adecuación o dotación de la infraestructura deportiva o recreativa durante el periodo de gobierno</t>
  </si>
  <si>
    <t>Sumatoria de municipios cofinanciados para el mejoramiento, adecuación o dotación de la infraestructura deportiva o recreativa durante el periodo de gobierno.</t>
  </si>
  <si>
    <t>N/A</t>
  </si>
  <si>
    <t>Gestionando  la  adecuación,  mejoramiento  y  construcción  de  escenarios  deportivos necesarios para el alto rendimiento y la competición, articulado a los ciclos de competición.</t>
  </si>
  <si>
    <t>MP103040101 - cofinanciar 42 municipios para el mejoramiento, adecuación o dotación de la infraestructura deportiva o recreativa durante el período de gobierno</t>
  </si>
  <si>
    <t>10304 - INFRAESTRUCTURA SOCIOCULTURAL</t>
  </si>
  <si>
    <t>1030401 - MEJORAMIENTO DE ESPACIOS RECREATIVOS,DEPORTIVOS Y COMUNITARIOS</t>
  </si>
  <si>
    <t>MR1030401 - Incrementar en un 15%el acceso de la población a bienes y servicios culturales, deportivos y artísticos durante el período de gobierno.</t>
  </si>
  <si>
    <t>MP103040102</t>
  </si>
  <si>
    <t>Crear un programa de remodelación y mantenimiento de los escenarios deportivos municipales</t>
  </si>
  <si>
    <t>Programa de remodelación y mantenimiento de los escenarios deportivos municipales creado durante el periodo de gobierno</t>
  </si>
  <si>
    <t xml:space="preserve">Sumatoria de programas creados de remodelación y mantenimiento de los escenarios deportivos municipales </t>
  </si>
  <si>
    <t>Trabajando  en  la  creación  de  un  programa  de  remodelación  y  mantenimiento  de  los escenarios deportivos municipales.</t>
  </si>
  <si>
    <t>MP103040102 - Crear un programa de remodelación y mantenimiento de los escenarios deportivos municipales</t>
  </si>
  <si>
    <t>MP103040103</t>
  </si>
  <si>
    <t>Mejorar en 72.000 m2 la oferta de espacio público y equipamientos colectivos asociado al mejoramiento integral de barrios durante el período de gobierno.</t>
  </si>
  <si>
    <t>24   SECTOR EQUIPAMIENTO</t>
  </si>
  <si>
    <t>Oferta en espacio público y equipamiento colectivo mejorado</t>
  </si>
  <si>
    <t>OF1=EP+EQ</t>
  </si>
  <si>
    <t>OF1=Oferta Pública; EP=espacio público intervenido en M2; EQ=Equipamiento Colectivo intervenido en M2</t>
  </si>
  <si>
    <t>programd e gobierno techo para el valle</t>
  </si>
  <si>
    <t>MP103040103 - Mejorar en 72.000 m2 la oferta de espacio público y equipamientos colectivos asociado al mejoramiento integral de barrios durante el período de gobierno.</t>
  </si>
  <si>
    <t>Equipamiento</t>
  </si>
  <si>
    <t>A.15</t>
  </si>
  <si>
    <t>MP103040105</t>
  </si>
  <si>
    <t>Mejorar en 8.000 m2 la oferta de espacio público y equipamientos colectivos asociado al mejoramiento integral de barrios para población afro e indígena de Buenaventura, durante el período de gobierno.</t>
  </si>
  <si>
    <t xml:space="preserve">Mejoramiento de la oferta en espacio público y equipamiento colectivo Para población Afro e indigena de Buenaventura </t>
  </si>
  <si>
    <t>OF2=EP+EQ</t>
  </si>
  <si>
    <t>OF2=Oferta Pública; EP=espacio público intervenido en M2; EQ=Equipamiento Colectivo intervenido en M2</t>
  </si>
  <si>
    <t>MP103040105 - Mejorar en 8.000 m2 la oferta de espacio público y equipamientos colectivos asociado al mejoramiento integral de barrios para población afro e indígena de Buenaventura, durante el período de gobierno.</t>
  </si>
  <si>
    <t>MP103040201</t>
  </si>
  <si>
    <t xml:space="preserve">Adquirir 4 predios del proyecto Manzana de Bellas Artes para la ampliación de cobertura en programas de educación artística y cultural con calidad, durante el período de gobierno. </t>
  </si>
  <si>
    <t>1172. INSTITUTO DEPARTAMENTAL DE BELLAS ARTES</t>
  </si>
  <si>
    <t>Predios adquiridos del proyecto Manzana de Bellas Artes para la ampliación de cobertura en programas de educación artística y cultural con calidad, durante el periodo de Gobierno</t>
  </si>
  <si>
    <t>PAMBA</t>
  </si>
  <si>
    <t>PAMBA= Número de Predios Adquiridos del proyecto Manzana de Bellas Artes</t>
  </si>
  <si>
    <t>CULTURA PARA LA CONVIVENCIA PACÍFICA, pág. 43, numeral 11</t>
  </si>
  <si>
    <t xml:space="preserve">MP103040201 - Adquirir 4 predios del proyecto Manzana de Bellas Artes para la ampliación de cobertura en programas de educación artística y cultural con calidad, durante el período de gobierno. </t>
  </si>
  <si>
    <t>Educación</t>
  </si>
  <si>
    <t>A.1</t>
  </si>
  <si>
    <t>1030402 - INFRAESTRUCTURA CULTURAL Y CIENTÍFICA PARA EL VALLE DEL CAUCA</t>
  </si>
  <si>
    <t>MP103040202</t>
  </si>
  <si>
    <t>Realizar 87 estudios y diseños para el desarrollo del proyecto Manzana de Bellas Artes, durante el período de gobierno .</t>
  </si>
  <si>
    <t>Estudios y diseños realizados para el desarrollo del proyecto Manzana de Bellas Artes, durante el periodo de Gobierno</t>
  </si>
  <si>
    <t>EDRMBA</t>
  </si>
  <si>
    <t>EDRMBA=Número de Estudios y Diseños realizados para el Desarrollo de la Manzana de Bellas Artes</t>
  </si>
  <si>
    <t>CULTURA PARA LA CONVIVENCIA PACÍFICA, página 43, numeral 11</t>
  </si>
  <si>
    <t>MP103040202 - Realizar 87 estudios y diseños para el desarrollo del proyecto Manzana de Bellas Artes, durante el período de gobierno .</t>
  </si>
  <si>
    <t>MP103040203</t>
  </si>
  <si>
    <t>Formular un proyecto de ciencia tecnología e innovación para la apropiación social del conocimiento al año 2019.</t>
  </si>
  <si>
    <t>1170. INSTITUTO DE INVESTIGACIONES CIENTIFICAS DEL VALLE DEL CAUCA</t>
  </si>
  <si>
    <t>06   SECTOR ARTE Y CULTURA</t>
  </si>
  <si>
    <t>Proyecto de Ciencia Tecnología e Innovación (CTeI) formulado para la apropiación social del conocimiento al año 2019 denominado "Mejoramiento y Nuevas Exposiciones del Museo Departamental de Ciencias Naturales Federico Carlos Lehmann V.(IMCN).</t>
  </si>
  <si>
    <t>Proyecto de Ctel formulado</t>
  </si>
  <si>
    <t>Proyecto de Ctel: Documento producido para ser aprobado por OCAD</t>
  </si>
  <si>
    <t>MP103040203 - Formular un proyecto de ciencia tecnología e innovación para la apropiación social del conocimiento al año 2019.</t>
  </si>
  <si>
    <t>Cultura</t>
  </si>
  <si>
    <t>A.5</t>
  </si>
  <si>
    <t>MP103040204</t>
  </si>
  <si>
    <t>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t>
  </si>
  <si>
    <t>Proyecto de ampliación del Museo Departamental de  Ciencias Naturales Federico Carlos Lehman V. (IMCN) mediante la implementación de la historia del  hombre vallecaucano en su contexto natural</t>
  </si>
  <si>
    <t>PGCMHHV = [(IEAN x 0,1) + (IEIC x = 0,4) + (PGCM x 0,25) + (IDPAPM x 0,25)] / 100</t>
  </si>
  <si>
    <t>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t>
  </si>
  <si>
    <t>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t>
  </si>
  <si>
    <t>MP103040205</t>
  </si>
  <si>
    <t xml:space="preserve">Realizar una 1 adecuación de los espacios físicos de los predios existentes y los nuevos  para el mejoramiento de la calidad de los servicios educativos. </t>
  </si>
  <si>
    <t>Adecuación de los espacios físicos de los predios existentes y los nuevos realizada para el mejoramiento de la calidad de los servicios educativos</t>
  </si>
  <si>
    <t>AP= APE+APA1+APA2</t>
  </si>
  <si>
    <t>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t>
  </si>
  <si>
    <t xml:space="preserve">MP103040205 - Realizar una 1 adecuación de los espacios físicos de los predios existentes y los nuevos  para el mejoramiento de la calidad de los servicios educativos. </t>
  </si>
  <si>
    <t>MP103040206</t>
  </si>
  <si>
    <t>Construir 13.300 metros cuadrados adicionales en el proyecto Manzana del Saber.</t>
  </si>
  <si>
    <t>1161. BIBLIOTECA DEPARTAMENTAL JORGE GARCES BORRERO</t>
  </si>
  <si>
    <t>Metros cuadrados construidos adicionales en el proyecto Manzana del Saber</t>
  </si>
  <si>
    <t>Número de metros cuadrados</t>
  </si>
  <si>
    <t>Metros cuadrados construidos adicionales en la nueva construcción del proyecto Manzana del Saber.</t>
  </si>
  <si>
    <t>El Valle esta en vos, página 93.</t>
  </si>
  <si>
    <t>MP103040206 - Construir 13.300 metros cuadrados adicionales en el proyecto Manzana del Saber.</t>
  </si>
  <si>
    <t>MP103040207</t>
  </si>
  <si>
    <t>Dotar 13.300 metros cuadrados adicionales en el proyecto Manzana del Saber</t>
  </si>
  <si>
    <t>Metros cuadrados dotados adicionales en el proyecto Manzana del Saber</t>
  </si>
  <si>
    <t>Metros cuadrados dotados adicionales en la nueva construcción del proyecto Manzana del Saber.</t>
  </si>
  <si>
    <t>MP103040207 - Dotar 13.300 metros cuadrados adicionales en el proyecto Manzana del Saber</t>
  </si>
  <si>
    <t>MP103040208</t>
  </si>
  <si>
    <t>Ejecutar 100% del programa de mantenimiento de las sedes de INCOLBALLET, anualmente.</t>
  </si>
  <si>
    <t>1168. INSTITUTO COLOMBIANO DE BALLET - INCOLBALLET</t>
  </si>
  <si>
    <t>Porcentaje del programa de mantenimiento ejecutado de las sedes de incolballet, anualmente</t>
  </si>
  <si>
    <t>PM= APM*100/TAPM</t>
  </si>
  <si>
    <t>PM=Porcentaje de mantenimiento ejecutado</t>
  </si>
  <si>
    <t>MP103040208 - Ejecutar 100% del programa de mantenimiento de las sedes de INCOLBALLET, anualmente.</t>
  </si>
  <si>
    <t>MP103040209</t>
  </si>
  <si>
    <t>Formular un proyecto denominado “Conus Museo” de la Biodiversidad del Pacifico</t>
  </si>
  <si>
    <t>Formular un proyecto denominado Conus, Museo de la Biodiversidad del Pacifico</t>
  </si>
  <si>
    <t>PCMP = [(0,25 x % FPP) + (0,25 x % F2PF) + (0,25 x % FAP) + (0,25 x % FGP)] / 100</t>
  </si>
  <si>
    <t>PCMP: Desarrollo de la Formulación del Proyecto Conus Museo del Pacifico.                                                                                   %FPP: % Avance en Fase Perfil del Proyecto.                                      %F2PF: % de Avance en Fase 2 Proyecto Formulado.                              %FAP: % de Avance Fase Aprobación del Proyecto.                                %FGP: % Avance Fase Gestión de Proyecto.</t>
  </si>
  <si>
    <t>MP103040209 - Formular un proyecto denominado “Conus Museo” de la Biodiversidad del Pacifico</t>
  </si>
  <si>
    <t>MP104010101</t>
  </si>
  <si>
    <t xml:space="preserve">Beneficiar 32.794 estudiantes con almuerzo de las 50 Instituciones educativas oficiales que ingresen a la jornada única de los municipios no certificados del Departamento del Valle del Cauca durante el período de gobierno </t>
  </si>
  <si>
    <t>MR1040101</t>
  </si>
  <si>
    <t>Implementar en 50 instituciones educativas oficiales del Departamento la jornada única escolar, durante el período de gobierno</t>
  </si>
  <si>
    <t>PR-M3-P1-07 . Garantizar el mejoramiento continuo de los establecimientos educativos</t>
  </si>
  <si>
    <t>Estudiantes beneficiados con almuerzos de las 50 instituciones educativas oficiales que ingresan a la jornada única.</t>
  </si>
  <si>
    <t>No EBAE</t>
  </si>
  <si>
    <t>TAPM=Total actividades programa de mantenimiento</t>
  </si>
  <si>
    <t>Resolucion 18294 de Nov/15</t>
  </si>
  <si>
    <t xml:space="preserve">MP104010101 - Beneficiar 32.794 estudiantes con almuerzo de las 50 Instituciones educativas oficiales que ingresen a la jornada única de los municipios no certificados del Departamento del Valle del Cauca durante el período de gobierno </t>
  </si>
  <si>
    <t>104 - EDUCACION DE EXCELENCIA PARA TODOS</t>
  </si>
  <si>
    <t>10401 - EDUCACIÓN DE EXCELENCIA TRANSFORMA TU FUTURO</t>
  </si>
  <si>
    <t xml:space="preserve">1040101 - JORNADA ÚNICA: MEJOR EDUCACIÓN </t>
  </si>
  <si>
    <t>MR1040101 - Implementar en 50 instituciones educativas oficiales del Departamento la jornada única escolar, durante el período de gobierno</t>
  </si>
  <si>
    <t>MP104010102</t>
  </si>
  <si>
    <t xml:space="preserve">Elaborar en el 30% de las Instituciones (sedes) educativas oficiales de los municipios no certificados del Valle del Cauca, el Diagnóstico y mantenimiento de la infraestructura escolar durante el período de gobierno.  </t>
  </si>
  <si>
    <t xml:space="preserve">PR-M1-P1-03 . Procedimiento para el seguimiento y evaluación del Plan de Desarrollo </t>
  </si>
  <si>
    <t xml:space="preserve">Porcentaje de Intituciones  Educativas oficiales de los municipios no certificados del Valle del Cauca, con el Diagnóstico y Mantenimiento de la infraestructura escolar elaborado durante el eperiodo de gobierno  </t>
  </si>
  <si>
    <t>%IECDYM =(NIECDYME/TIE)*100</t>
  </si>
  <si>
    <t xml:space="preserve">%IECDYM=Porcentaje de Instituciones Educativas con diagnostico y Mantenimiento NIECDYME=Numero de Instituciones Educativas con Diagnòstico y Mantenimiento elaborado;TIE=Total Instituciones Educativas;  </t>
  </si>
  <si>
    <t>Programa de gobierno 2016 2019, componente de educación</t>
  </si>
  <si>
    <t xml:space="preserve">MP104010102 - Elaborar en el 30% de las Instituciones (sedes) educativas oficiales de los municipios no certificados del Valle del Cauca, el Diagnóstico y mantenimiento de la infraestructura escolar durante el período de gobierno.  </t>
  </si>
  <si>
    <t>MP104010103</t>
  </si>
  <si>
    <t>Asesorar 50 Instituciones educativas (420 Docentes y directivos docentes) en la implementación de jornada única de los municipios no certificados del Valle del Cauca durante el período de gobierno</t>
  </si>
  <si>
    <t>Instituciones educativas asesoradas en la implementación de jornada única de los muniocipios no certificados del Valle del Cauca</t>
  </si>
  <si>
    <t>NIEOAIJU</t>
  </si>
  <si>
    <t xml:space="preserve">NIEOAIJU= Número de Instituciones Educativas Oficiales Asesoradas en la Implementación de Jornada Unica </t>
  </si>
  <si>
    <t>Programa de gobierno 2016 2019, componente de educación. Plan Nacional de Desarrollo 2014 - 2018</t>
  </si>
  <si>
    <t>MP104010103 - Asesorar 50 Instituciones educativas (420 Docentes y directivos docentes) en la implementación de jornada única de los municipios no certificados del Valle del Cauca durante el período de gobierno</t>
  </si>
  <si>
    <t>MP104010104</t>
  </si>
  <si>
    <t>Atender en en 13 Municipios del Valle del Cauca las necesidad es de infraestructura escolar nueva, durante el período de gobierno. (Candelaria, Pradera y Guacari, colegios tipo 10)</t>
  </si>
  <si>
    <t>Municipios del Valle del Cauca atendidos en necesidades de infraestructura escolar nueva durante el periodo de gobierno. (Candelaria, Pradera y Guacari colegios tipo 10)</t>
  </si>
  <si>
    <t>MDVCCNINA</t>
  </si>
  <si>
    <t>MDVCCNINA=Municipios Del Valle del Cauca con Necesidades de Infraestructura Nueva Atendidos</t>
  </si>
  <si>
    <t>Resolucion 7650 de 13 de septiembre de 2011</t>
  </si>
  <si>
    <t>MP104010104 - Atender en en 13 Municipios del Valle del Cauca las necesidad es de infraestructura escolar nueva, durante el período de gobierno. (Candelaria, Pradera y Guacari, colegios tipo 10)</t>
  </si>
  <si>
    <t>MP104010105</t>
  </si>
  <si>
    <t>Dotar 50 Instituciones educativas oficiales de los municipios no certificados del Departamento del Valle del Cauca para el mejoramiento de los ambientes escolares   durante el periodo de gobierno</t>
  </si>
  <si>
    <t>Instituciones educativas oficiales de los municipios no certificados del Valle del cauca dotadas para el mejoramiento de los ambientes escolares</t>
  </si>
  <si>
    <t>NIEOCD</t>
  </si>
  <si>
    <t>NIEOCD= Numero de Instituciones  Educativas oficiales con dotacion</t>
  </si>
  <si>
    <t>Programa de gobierno 2016 - 2019, 
Plan Nacional de Desarrollo 2014 - 2018</t>
  </si>
  <si>
    <t>MP104010105 - Dotar 50 Instituciones educativas oficiales de los municipios no certificados del Departamento del Valle del Cauca para el mejoramiento de los ambientes escolares   durante el periodo de gobierno</t>
  </si>
  <si>
    <t>MP104010201</t>
  </si>
  <si>
    <t>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t>
  </si>
  <si>
    <t>MR1040102</t>
  </si>
  <si>
    <t>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t>
  </si>
  <si>
    <t>% de los estudiantes matriculados  anualmente en los grados 3°, 5°,7°, 9°, 10° y 11° de los EE oficiales de los municipios no certificados del Valle del Cauca con material de apoyo  pedagógico textual y/o virtual entregado para el fortalecimiento de los aprendizajes</t>
  </si>
  <si>
    <t>% EMATCMEA = (EMATCMEA/TEMAT)*100</t>
  </si>
  <si>
    <t xml:space="preserve">% EMATCMEA= Porcentaje de estudiantes matriculados en los grados (3,5,7,910,11) con material entregado anualmente 
EMATCMEA= estudiantes matriculados en los grados (3,5,7,910,11) con material entregado anualmente
TEMAT= Total de estudiantes matriculados en los grados (3,5,7,910,11) </t>
  </si>
  <si>
    <t>Programa de Gobierno 2016 - 2019, componente de educación</t>
  </si>
  <si>
    <t>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t>
  </si>
  <si>
    <t>1040102 - EDUCACIÓN DE ALTO NIVEL Y CALIDAD</t>
  </si>
  <si>
    <t>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t>
  </si>
  <si>
    <t>MP104010202</t>
  </si>
  <si>
    <t xml:space="preserve">Cualificar 3.000 Docentes en competencias básicas a través de la Implementación de un programa de formación del profesorado de los Establecimientos Educativos oficiales de los municipios no certificados. Durante el período de gobierno </t>
  </si>
  <si>
    <t>Docentes cualificados en competencias basicas a traves de la Implementacion de  un programa de formación del profesorado de los Establecimientos Educativos oficiales de los municipios no certificados. Durante el periodo de gobierno</t>
  </si>
  <si>
    <t>N°DC</t>
  </si>
  <si>
    <t xml:space="preserve">N°DC=Número de docentes cualificados </t>
  </si>
  <si>
    <t>Ley 115/1994</t>
  </si>
  <si>
    <t xml:space="preserve">MP104010202 - Cualificar 3.000 Docentes en competencias básicas a través de la Implementación de un programa de formación del profesorado de los Establecimientos Educativos oficiales de los municipios no certificados. Durante el período de gobierno </t>
  </si>
  <si>
    <t>MP104010203</t>
  </si>
  <si>
    <t>Atender 15.442 Niños, Niñas, Adolescentes y Jóvenes con discapacidad y/o talentos excepcionales del sistema educativo regular con apoyos pedagógicos especializados, en el período de gobierno</t>
  </si>
  <si>
    <t>MR1040106</t>
  </si>
  <si>
    <t>Aumentar en un punto el porcentaje de la matrícula oficial de los grupos de población vulnerable (étnicos, víctimas del conflicto, con discapacidad, con talento excepcional, SRPA, LGTBI), en el período de gobierno</t>
  </si>
  <si>
    <t>Niños, niñas, Adolescentes y Jovenes con discapacidad y/o talentos excepcionales del sistema educativo regular atendidos con apoyos pedagogicos especializados,</t>
  </si>
  <si>
    <t>No.NNAJCDTE</t>
  </si>
  <si>
    <t xml:space="preserve">No.NNAJCDTE =Número de Niños, Niñas, Adolescentes y Jovenes con discapacidad y/o talentos excepcionales </t>
  </si>
  <si>
    <t>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t>
  </si>
  <si>
    <t>MP104010203 - Atender 15.442 Niños, Niñas, Adolescentes y Jóvenes con discapacidad y/o talentos excepcionales del sistema educativo regular con apoyos pedagógicos especializados, en el período de gobierno</t>
  </si>
  <si>
    <t>MR1040106 - Aumentar en un punto el porcentaje de la matrícula oficial de los grupos de población vulnerable (étnicos, víctimas del conflicto, con discapacidad, con talento excepcional, SRPA, LGTBI), en el período de gobierno</t>
  </si>
  <si>
    <t>MP104010204</t>
  </si>
  <si>
    <t>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t>
  </si>
  <si>
    <t>%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t>
  </si>
  <si>
    <t>%EECPLAN=(N°EECPLAN/TEEO)*100</t>
  </si>
  <si>
    <t>N°EECPLAN=Número de Establecimientos educativos oficiales con plan de lectura y escritura Anualmente.
TEEO= Total de Establecimientos educativos oficiales</t>
  </si>
  <si>
    <t>Ministerio de Educación. Plan Nacional de Lectura y Escritura</t>
  </si>
  <si>
    <t>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t>
  </si>
  <si>
    <t>MP104010205</t>
  </si>
  <si>
    <t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t>
  </si>
  <si>
    <t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t>
  </si>
  <si>
    <t>% DIDOEEOFOR=(DIDOEEOFOR/DIDOEEO)*100</t>
  </si>
  <si>
    <t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t>
  </si>
  <si>
    <t>Programa adelantado por el Ministerio de Educación Nacional para el mejoramiento de las competencias comunicativas de los escolares.</t>
  </si>
  <si>
    <t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t>
  </si>
  <si>
    <t>MP104010206</t>
  </si>
  <si>
    <t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t>
  </si>
  <si>
    <t>%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t>
  </si>
  <si>
    <t>% EMATORAN=(EMATORAN/TEMAT)*100</t>
  </si>
  <si>
    <t xml:space="preserve">% EMATORAN= Porcentaje de estudiantes matriculados en los grados (3,5,7,910,11) con orientacion anualmente 
EMATORAN= estudiantes matriculados en los grados (3,5,7,910,11) con orientacion  anualmente
TEMAT= Total de estudiantes matriculados en los grados (3,5,7,910,11) </t>
  </si>
  <si>
    <t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t>
  </si>
  <si>
    <t>MP104010207</t>
  </si>
  <si>
    <t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t>
  </si>
  <si>
    <t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t>
  </si>
  <si>
    <t>N°PI</t>
  </si>
  <si>
    <t>N°PI= Número de Programas Implementado</t>
  </si>
  <si>
    <t>Programa de gobierno 2016 - 2019, 
Ministerio de Educación Nacional, Política de Bienestar Laboral orientada a desarrollar las habilidades, destrezas y competencias de los servidores públicos docentes y directivos docentes</t>
  </si>
  <si>
    <t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t>
  </si>
  <si>
    <t>MP104010208</t>
  </si>
  <si>
    <t>Cualificar 100 jóvenes afro e indígenas en el fortalecimiento de competencias académicas que evalúan el ICFES a través de la Pruebas Saber 11.</t>
  </si>
  <si>
    <t>Jóvenes afro e indígenas cualificados en el fortalecimiento de competencias académicas que evalúan el ICFES a través de la Pruebas Saber 11.</t>
  </si>
  <si>
    <t>∑JC</t>
  </si>
  <si>
    <t xml:space="preserve">JC= Jovenes cualificados
</t>
  </si>
  <si>
    <t>Auto 004, Auto 005, Ordenanza 030 de 2011, Decreto 0763 de 2010</t>
  </si>
  <si>
    <t>MP104010208 - Cualificar 100 jóvenes afro e indígenas en el fortalecimiento de competencias académicas que evalúan el ICFES a través de la Pruebas Saber 11.</t>
  </si>
  <si>
    <t>MP104010301</t>
  </si>
  <si>
    <t>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t>
  </si>
  <si>
    <t>MR1040103</t>
  </si>
  <si>
    <t>Aumentar en 1% el porcentaje de estudiantes de los Establecimientos Educativos oficiales de los municipios no certificados del Valle del Cauca, ubicados en los niveles de competencia Satisfactorio y Avanzado en las pruebas saber 3°, 5°, 7° y 9°, durante el período de gobierno.</t>
  </si>
  <si>
    <t>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t>
  </si>
  <si>
    <t>N°EEOIPFD</t>
  </si>
  <si>
    <t xml:space="preserve">N°EEOIPFD= Numero de establecimientos educativos oficiales implementando un programa de formacion </t>
  </si>
  <si>
    <t>Sistema colombiano de formación de educadores y lineamientos de política MEN</t>
  </si>
  <si>
    <t>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t>
  </si>
  <si>
    <t>1040103 - EL VALLE LE APUESTA A LA EDUCACIÓN DE CALIDAD</t>
  </si>
  <si>
    <t>MR1040103 - Aumentar en 1% el porcentaje de estudiantes de los Establecimientos Educativos oficiales de los municipios no certificados del Valle del Cauca, ubicados en los niveles de competencia Satisfactorio y Avanzado en las pruebas saber 3°, 5°, 7° y 9°, durante el período de gobierno.</t>
  </si>
  <si>
    <t>MP104010302</t>
  </si>
  <si>
    <t>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t>
  </si>
  <si>
    <t>%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t>
  </si>
  <si>
    <t>%= (NDDOR/NTDD)*100</t>
  </si>
  <si>
    <t xml:space="preserve">NDDOR= Numero de directivos docentes orientados
NTDD= Numero Total de directivos docentes orientados  </t>
  </si>
  <si>
    <t>Decreto MEN 0235 de 2015.</t>
  </si>
  <si>
    <t>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t>
  </si>
  <si>
    <t>MP104010401</t>
  </si>
  <si>
    <t>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t>
  </si>
  <si>
    <t>MR1040104</t>
  </si>
  <si>
    <t>Disminuir en 1 punto porcentual, el número de los establecimientos educativos oficiales de los municipios no certificados del Valle del Cauca, ubicados en las categorías C y D de las pruebas saber 11° durante el período de Gobierno.</t>
  </si>
  <si>
    <t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t>
  </si>
  <si>
    <t>%DDO= (NDDO/TDD)*100</t>
  </si>
  <si>
    <t>NDDA=Número de Directivos Docentes y docentes orientados
TDD=Total de Directivos docentes y docentes
%DDA=Porcentaje de Directivos Docentes Orientados</t>
  </si>
  <si>
    <t>Decreto 869 del 17 de Marzo de 2010</t>
  </si>
  <si>
    <t>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t>
  </si>
  <si>
    <t>1040104 - ESCUELAS DE EXCELENCIA</t>
  </si>
  <si>
    <t>MR1040104 - Disminuir en 1 punto porcentual, el número de los establecimientos educativos oficiales de los municipios no certificados del Valle del Cauca, ubicados en las categorías C y D de las pruebas saber 11° durante el período de Gobierno.</t>
  </si>
  <si>
    <t>MP104010402</t>
  </si>
  <si>
    <t xml:space="preserve">Promover en el 100% de los establecimientos educativos de los municipios no certificados del Valle del Cauca, la participación e inscripción de estudiantes en las Olimpiadas Supérate con el SABER 2.0 grados 3°,5°,7°,9° y 11°, Anualmente. </t>
  </si>
  <si>
    <t xml:space="preserve">% de establecimientos educativos de los municipios no certificados del Valle del Cauca promovidos para la participación e inscripción de estudiantes en las Olimpidas Supérate con el SABER 2.0 grados 3°,5°,7°,9° y 11°, anualmente. 
  </t>
  </si>
  <si>
    <t>%=(NEEPPSS2.0/TEE)*100</t>
  </si>
  <si>
    <t>NEEPPSS2.0= Numero de establecimientos educativos en los que se promueve el programa superate con el SABER 2.0
TEE=Total de establecimientos educativos</t>
  </si>
  <si>
    <t>Programa de Gobierno 2016 - 2019, componente de educación
Política del Ministerio de Educación Nacional Programa SUPERATE CON EL SABER 2.0</t>
  </si>
  <si>
    <t xml:space="preserve">MP104010402 - Promover en el 100% de los establecimientos educativos de los municipios no certificados del Valle del Cauca, la participación e inscripción de estudiantes en las Olimpiadas Supérate con el SABER 2.0 grados 3°,5°,7°,9° y 11°, Anualmente. </t>
  </si>
  <si>
    <t>MP104010403</t>
  </si>
  <si>
    <t xml:space="preserve">Implementar Un (1) programa de formación docente de alto nivel (Postgrados) para beneficiar a los docentes y directivos docentes de las instituciones educativas de los municipios no certificados, durante el período de gobierno </t>
  </si>
  <si>
    <t>Programa de formación docente de alto nivel (Postgrados)  implementado en  las instituciones educativas de los municipios no certificados, durante el período de gobierno</t>
  </si>
  <si>
    <t>PFANI</t>
  </si>
  <si>
    <t>PFANI= Programa de Formación de alto nivel implentado</t>
  </si>
  <si>
    <t>Plan de Desarrollo Nacional 2014-2018 Todos por un nuevo país.</t>
  </si>
  <si>
    <t xml:space="preserve">MP104010403 - Implementar Un (1) programa de formación docente de alto nivel (Postgrados) para beneficiar a los docentes y directivos docentes de las instituciones educativas de los municipios no certificados, durante el período de gobierno </t>
  </si>
  <si>
    <t>MP104010404</t>
  </si>
  <si>
    <t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t>
  </si>
  <si>
    <t>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t>
  </si>
  <si>
    <t>NDDA</t>
  </si>
  <si>
    <t>NDDA= Número de Directivos docentes Asesorados.</t>
  </si>
  <si>
    <t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t>
  </si>
  <si>
    <t>MP104010501</t>
  </si>
  <si>
    <t>Vincular al 50% de EE del Valle del Cauca al programa Redvolución de MinTIC (apropiación de Tecnologías de la información)</t>
  </si>
  <si>
    <t>1138. DEPARTAMENTO ADMINISTRATIVO DE LAS TECNOLOGIAS DE LA INFORMACION Y DE LAS COMUNICACIONES</t>
  </si>
  <si>
    <t>MR1040105</t>
  </si>
  <si>
    <t>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t>
  </si>
  <si>
    <t>PR-M11-P1-02 . Procedimiento Realizar El Seguimiento Y Evaluación A Proyectos De Tic</t>
  </si>
  <si>
    <t>Porcentaje de Establecimientos Educativos del Valle del Cauca vinculados al programa Redvolución durante el periodo de gobierno</t>
  </si>
  <si>
    <t>NEEVIRED/NTEE*100</t>
  </si>
  <si>
    <t>NEEVIRED= Número de Establecimientos Educativos Vinculados al programa REDvolución
NTEE=Número Total de Establecimientos Educativos</t>
  </si>
  <si>
    <t>Programa de orden nacional: REDVOLUCION - MINTIC</t>
  </si>
  <si>
    <t>MP104010501 - Vincular al 50% de EE del Valle del Cauca al programa Redvolución de MinTIC (apropiación de Tecnologías de la información)</t>
  </si>
  <si>
    <t>1040105 - CAPACIDAD ADMINISTRATIVA ESCOLAR</t>
  </si>
  <si>
    <t>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t>
  </si>
  <si>
    <t>MP104010502</t>
  </si>
  <si>
    <t>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t>
  </si>
  <si>
    <t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t>
  </si>
  <si>
    <t>NEECPCEJDE</t>
  </si>
  <si>
    <t>NEECPCEJDE: Numero de Establecimientos Educativos con participación de la Comunidad Educativa en Juegos Deportivos Escolares</t>
  </si>
  <si>
    <t>Ley 115 de 1994 y Ley 181 de 1995</t>
  </si>
  <si>
    <t>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t>
  </si>
  <si>
    <t>MP104010503</t>
  </si>
  <si>
    <t>Mantener 18 puntos vive digital plus en funcionamiento en los Establecimientos Educativos oficiales en los municipios no certificados del Departamento del Valle del Cauca asegurando su sostenibilidad en concurrencia con las alcaldías y Mintió, anualmente.</t>
  </si>
  <si>
    <t xml:space="preserve">Número de puntos vive digital plus en funcionamiento en los Establecimientos Educativos oficiales en los municipios no certificados del Departamento del Valle del Cauca asegurando su sostenibilidad en concurrencia con las alcaldias y Mintic, anualmente.
  </t>
  </si>
  <si>
    <t>NºEEOPVDPF</t>
  </si>
  <si>
    <t>NºEEOPVDPF= Número de Establecimientos Educativos Oficiales con Punto Vive Digital Plus funcionando</t>
  </si>
  <si>
    <t>MP104010503 - Mantener 18 puntos vive digital plus en funcionamiento en los Establecimientos Educativos oficiales en los municipios no certificados del Departamento del Valle del Cauca asegurando su sostenibilidad en concurrencia con las alcaldías y Mintió, anualmente.</t>
  </si>
  <si>
    <t>17. Alianzas para lograr los objetivos</t>
  </si>
  <si>
    <t>MP104010504</t>
  </si>
  <si>
    <t>Ejecutar un plan de asistencia técnica anual de la Secretaria de Educación Departamental del Valle del Cauca</t>
  </si>
  <si>
    <t>Plan de asistencia técnica anual de la SED Valle del Cauca ejecutado durante el periodo de gobierno</t>
  </si>
  <si>
    <t>TPE</t>
  </si>
  <si>
    <t>TPE=Total planes  ejecutados</t>
  </si>
  <si>
    <t>Plan de Desarrollo Nacional 2014-2018 Todos por un nuevo país.
Ley 115 de 1994 - Educación</t>
  </si>
  <si>
    <t>MP104010504 - Ejecutar un plan de asistencia técnica anual de la Secretaria de Educación Departamental del Valle del Cauca</t>
  </si>
  <si>
    <t>MP104010505</t>
  </si>
  <si>
    <t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t>
  </si>
  <si>
    <t>PR-M3-P1-06 . Gestión de la Evaluación educativa</t>
  </si>
  <si>
    <t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t>
  </si>
  <si>
    <t xml:space="preserve">PDDO=(DDO/TDD)*100 </t>
  </si>
  <si>
    <t xml:space="preserve">PDDO=Porcentaje de Directivos/docentes  Orientados
TDD=Total de Directivos docentes
DDO=Directivos docentes  Orientados 
</t>
  </si>
  <si>
    <t>Ley 115/94Decreto Ley 1278/2002, Decreto 1290/2009;Guía MEN N° 34.</t>
  </si>
  <si>
    <t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t>
  </si>
  <si>
    <t>MP104010506</t>
  </si>
  <si>
    <t>Implementar 100% los Establecimientos Educativos oficiales y no oficiales de los municipios no certificados del Valle del Cauca el Plan Operativo de Inspección y vigilancia que permita la adecuada prestación del servicio educativo con calidad, durante el período de gobierno</t>
  </si>
  <si>
    <t>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t>
  </si>
  <si>
    <t>PEEI=(EEVPOIV/TEE)*100</t>
  </si>
  <si>
    <t>PEEI=Porcentaje de Establecimientos Educativos Implementados el Plan Operativo de Inspección y vigilancia
TEE=Total de Establecimientos Educativos
EEVPOIV=Establecimientos Educativos Visitados con Plan Operativo de Inspección y vigilancia</t>
  </si>
  <si>
    <t>Plan de Desarrollo Nacional 2014-2018 Todos por un nuevo país.
Ley 115 de 1994 y Ley 715 del 2001</t>
  </si>
  <si>
    <t>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t>
  </si>
  <si>
    <t>MP104010507</t>
  </si>
  <si>
    <t>Fortalecer 40 experiencias significativas en las instituciones educativas oficiales de los municipios no certificados del Valle del Cauca, (con recursos) en el período de gobierno.</t>
  </si>
  <si>
    <t xml:space="preserve">Experiencias Significativas fortalecidas en las instituciones educativas oficales de los municipios  no certificados del Valle del Cauca, en el período de gobierno. </t>
  </si>
  <si>
    <t>NESE</t>
  </si>
  <si>
    <t>No: Número,  E: Experiencias, S: Significativas, E: Exitosas</t>
  </si>
  <si>
    <t>Programa de gobierno 2016 - 2019, 
Plan de Desarrollo Nacional 2014-2018 Todos por un nuevo país.</t>
  </si>
  <si>
    <t>MP104010507 - Fortalecer 40 experiencias significativas en las instituciones educativas oficiales de los municipios no certificados del Valle del Cauca, (con recursos) en el período de gobierno.</t>
  </si>
  <si>
    <t>MP104010508</t>
  </si>
  <si>
    <t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t>
  </si>
  <si>
    <t>Directivos docentes de las Instituciones educativas de los municipios no certificados del departamento asesorados  en el ajuste de los PEI, PEC , PIER, Ruta de Mejoramiento (PMI), áreas de Gestión (Directiva, Académica, Administrativa y Financiera, Comunitaria ), anualmente.</t>
  </si>
  <si>
    <t>NDCA</t>
  </si>
  <si>
    <t>NDCA=Número Directivos Docentes  Asistidos</t>
  </si>
  <si>
    <t>Programa de gobierno 2016 - 2019, 
Plan de Desarrollo Nacional 2014-2018 
Ley 115 de 1994</t>
  </si>
  <si>
    <t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t>
  </si>
  <si>
    <t>MP104010509</t>
  </si>
  <si>
    <t>Realizar 4 Foros Educativos Regionales en la Entidad Territorial Certificada Valle del Cauca, con el fin de reflexionar sobre el estado de la educación y hacer recomendaciones para el mejoramiento y Cobertura de la educación, en el período de gobierno.</t>
  </si>
  <si>
    <t>Foros Educativos Regionales en la Entidad Territorial Certificada Valle del Cauca realizados, con el fin de reflexionar sobre el estado de la educación y hacer recomendaciones para el mejoramiento y cobertura de la educación, en el periodo de gobierno.</t>
  </si>
  <si>
    <t>NFER</t>
  </si>
  <si>
    <t>No: Número,  F: foros, E: Educativos, R: Regionales</t>
  </si>
  <si>
    <t>MP104010509 - Realizar 4 Foros Educativos Regionales en la Entidad Territorial Certificada Valle del Cauca, con el fin de reflexionar sobre el estado de la educación y hacer recomendaciones para el mejoramiento y Cobertura de la educación, en el período de gobierno.</t>
  </si>
  <si>
    <t>MP104010510</t>
  </si>
  <si>
    <t>Implementar en 149 Establecimientos Educativas Oficiales el Plan de Medios y uso de TICS, en los municipios no certificados, durante el período de gobierno</t>
  </si>
  <si>
    <t>Plan de Medios y uso de TICS Implementados en 149 Establecimientos Educativas Oficiales  de los  municipios no certificados, durante el periodo de gobierno</t>
  </si>
  <si>
    <t>VAR=N°EEPMTICAACT-N°EEPMTICAANT</t>
  </si>
  <si>
    <t>N°EEPMTICAACT=NUMERO DE ESTABLECIMIEENTOS EDUCATIVOS CON PLAN DE MEDIOS Y TIC AÑO ACTUAL
N°EEPMTICAANT=NUMERO DE ESTABLECIMIENTOS CON PLAN DE MEDIOS AÑO ANTERIOR
VAR=VARIACION.</t>
  </si>
  <si>
    <t>MP104010510 - Implementar en 149 Establecimientos Educativas Oficiales el Plan de Medios y uso de TICS, en los municipios no certificados, durante el período de gobierno</t>
  </si>
  <si>
    <t>MP104010511</t>
  </si>
  <si>
    <t xml:space="preserve"> Suministrar a 550 sedes educativas oficiales de los municipios no certificados conectividad a internet, durante el período de gobierno</t>
  </si>
  <si>
    <t>Número de sedes educativas oficiales de los municipios no certificados suministrados con conectividad a internet durante el periodo de gobierno</t>
  </si>
  <si>
    <t>NSECI</t>
  </si>
  <si>
    <t>NSECI= Número de sedes educativas oficiales de los municipios no certificados conectadas a internet</t>
  </si>
  <si>
    <t>MP104010511 -  Suministrar a 550 sedes educativas oficiales de los municipios no certificados conectividad a internet, durante el período de gobierno</t>
  </si>
  <si>
    <t>MP104010601</t>
  </si>
  <si>
    <t>Cualificar 400 Docentes del sector oficial en la Cátedra de Estudios Afrocolombiano para articular los planes de estudio de los PEI, PER Y PIER de las comunidades educativas de los municipios no certificados, durante el periodo de gobierno</t>
  </si>
  <si>
    <t>No. de docentes cualificados del sector oficial en la Cátedra de Estudios Afrocolombiano para articular los planes de estudio de los PEI, PER Y PIER de las comunidades educativas de los municipios no certificados, durante el periodo de gobierno</t>
  </si>
  <si>
    <t>TDCCA</t>
  </si>
  <si>
    <t>TDCCA=Número de Docentes Cualificados para articular la cátedra de estudios afrocolombianos en el PEI, PIER O PEC</t>
  </si>
  <si>
    <t>Ley 115, Ley 71, Decreto 804
Ley 70 de 1993 , decreto 1122 de 1998</t>
  </si>
  <si>
    <t>MP104010601 - Cualificar 400 Docentes del sector oficial en la Cátedra de Estudios Afrocolombiano para articular los planes de estudio de los PEI, PER Y PIER de las comunidades educativas de los municipios no certificados, durante el periodo de gobierno</t>
  </si>
  <si>
    <t>1040106 - EDUCACIÓN MULTICULTURAL</t>
  </si>
  <si>
    <t>MP104010602</t>
  </si>
  <si>
    <t xml:space="preserve">Formular el plan integral para la implementacion efectiva de la catedra de estudios afrocolombianos en todas las instituciones Educativas del Valle del cauca durante el periodo de gobierno. </t>
  </si>
  <si>
    <t xml:space="preserve">Plan Integral formulado para la implementación de la cátedra de estudios afrocolombianos en todas las instituciones educativas del Valle del Cauca </t>
  </si>
  <si>
    <t>FPICEA= F1+F2+F3+F4</t>
  </si>
  <si>
    <t xml:space="preserve">FPICEA= Formulacion del Plan Integral para implementar catedra de estudios afrocolombianos; F1 = Fase uno de formulación ( diagnóstico); F2 = Fase dos ( definir líneas); F3= Fase tres ( xxxxx); F4= fase cuatro, plan  fomulado en todos sus componentes </t>
  </si>
  <si>
    <t xml:space="preserve">MP104010602 - Formular el plan integral para la implementacion efectiva de la catedra de estudios afrocolombianos en todas las instituciones Educativas del Valle del cauca durante el periodo de gobierno. </t>
  </si>
  <si>
    <t>MP104010701</t>
  </si>
  <si>
    <t>Atender 4470 estudiantes en condición de extra-edad, mediante implementación de modelos flexibles, aceleración y círculos de aprendizaje, durante el período de gobierno</t>
  </si>
  <si>
    <t>PR-M3-P1-05 . Hacer seguimiento a la Gestión de matricula</t>
  </si>
  <si>
    <t>Estudiantes en extraedad atendidos mediante la implementacion de los modelos flexibles  durante el periodo de gobierno</t>
  </si>
  <si>
    <t>No.ECE</t>
  </si>
  <si>
    <t>No.ECE=  Número de Estudiantes  en condición de extraedad</t>
  </si>
  <si>
    <t>Ley 115 de 1994</t>
  </si>
  <si>
    <t>MP104010701 - Atender 4470 estudiantes en condición de extra-edad, mediante implementación de modelos flexibles, aceleración y círculos de aprendizaje, durante el período de gobierno</t>
  </si>
  <si>
    <t xml:space="preserve">1040107 - DE EDUCACIÓN PARA TODAS LAS EDADES </t>
  </si>
  <si>
    <t>MP104020101</t>
  </si>
  <si>
    <t>Beneficiar al 100% de estudiantes con alimentación escolar priorizados en la matrícula oficial de los niveles de educación Preescolar y Básica primaria, zona urbana y rural, de los municipios no certificados anualmente</t>
  </si>
  <si>
    <t>MR1040201</t>
  </si>
  <si>
    <t>Aumentar en 3% la tasa de cobertura bruta de grado 0 a 11 en los municipios no certificados en el período de Gobierno -</t>
  </si>
  <si>
    <t>% de estudiantes beneficiados con alimentacion escolar de acuerdo con la priorizacion en  matrícula oficial de los niveles de educación Preescolar , Básica   y Media,  zona urbana y rural, de los municipios no certificados anualmente.</t>
  </si>
  <si>
    <t>NEPBAE= (Numero de Estudiantes Priorizados  Beneficiados con Alimentacion  Escolar/ Numero de Estudiantes Priorizados)*100</t>
  </si>
  <si>
    <t>Decreto 1852 de 2015,  Resolucion 16432 de Octubre de 2015</t>
  </si>
  <si>
    <t>MP104020101 - Beneficiar al 100% de estudiantes con alimentación escolar priorizados en la matrícula oficial de los niveles de educación Preescolar y Básica primaria, zona urbana y rural, de los municipios no certificados anualmente</t>
  </si>
  <si>
    <t>10402 - ACCESO CON PERMANENCIA, PERTINENCIA Y EQUIDAD A LA EDUCACIÓN PREESCOLAR, BÁSICA Y MEDIA</t>
  </si>
  <si>
    <t>1040201 - TODOS A LA ESCUELA</t>
  </si>
  <si>
    <t>MR1040201 - Aumentar en 3% la tasa de cobertura bruta de grado 0 a 11 en los municipios no certificados en el período de Gobierno -</t>
  </si>
  <si>
    <t>MP104020102</t>
  </si>
  <si>
    <t>Beneficiar al 50% de estudiantes con kit escolar, estratos 0,1 y 2 de los niveles de Preescolar, básica primaria, básica secundaria y media registrados en el SIMAT, zona urbana y rural de los municipios no certificados durante el período de gobierno.</t>
  </si>
  <si>
    <t xml:space="preserve">% de estudiantes beneficiados con kit escolares estratos 0,1 y 2 de los niveles de prescolar basica primaria basic secundaria y media, registrados en el SIMAT, zona urbana y rural de los municipiosno certificados durante el periodo de gobierno </t>
  </si>
  <si>
    <t>% ECKE= NECKE/TDD*100</t>
  </si>
  <si>
    <t xml:space="preserve">%  ECKE= PORCENTAJE DE ESTUDIANTES
NDEKT(0,1,2)=NUMERO DE DE ESTUDIANTES CON KIT ESCOLAR
TOTAL DE ESTUDIANTES(0,1,2) </t>
  </si>
  <si>
    <t xml:space="preserve">Ley 115 de 1995 </t>
  </si>
  <si>
    <t>MP104020102 - Beneficiar al 50% de estudiantes con kit escolar, estratos 0,1 y 2 de los niveles de Preescolar, básica primaria, básica secundaria y media registrados en el SIMAT, zona urbana y rural de los municipios no certificados durante el período de gobierno.</t>
  </si>
  <si>
    <t>MP104020103</t>
  </si>
  <si>
    <t>Beneficiar al 50 % de estudiantes con transporte escolar del nivel de Preescolar, Básica y media, zona rural de los municipios no certificados durante el período de gobierno.</t>
  </si>
  <si>
    <t>% de estudiantes beneficiadoscon transporte escolar del nivel  preescolar, basica y media zona rural de los municipios no certificados durante  el periodo de gobierno</t>
  </si>
  <si>
    <t>%EBTE=No.EPBMBTE/TEMPBM*100</t>
  </si>
  <si>
    <t xml:space="preserve">%EBTE=Porcentaje de estudiantes beneficiados con transporte escolar
 No.EPBMBTE= Número de estudiantes de preescolar, bàsica y media beneficiados con transporte escolar
TEMPBM= Total estudiantes matriculados preescolar, bàsica y media
</t>
  </si>
  <si>
    <t>MP104020103 - Beneficiar al 50 % de estudiantes con transporte escolar del nivel de Preescolar, Básica y media, zona rural de los municipios no certificados durante el período de gobierno.</t>
  </si>
  <si>
    <t>MP104020104</t>
  </si>
  <si>
    <t>Cualificar a 541 agentes educativos de primera infancia en los municipios no certificados durante el período de gobierno.</t>
  </si>
  <si>
    <t xml:space="preserve">PR-M8-P1-06 . Procedimiento Capacitación de servidores públicos. </t>
  </si>
  <si>
    <t>Agentes Educativos de Primera Infancia: (docentes de transicion, personal que atiende niños y niñas menores de cinco años) cualificados en centros de desarrollo infantil, hogares infantiles de ICBF.</t>
  </si>
  <si>
    <t>NAEC</t>
  </si>
  <si>
    <t xml:space="preserve"> NAEC= Numero de Agentes Educativos Cualificados</t>
  </si>
  <si>
    <t>Ley 1098/2006. Codigo de Infancia y adolescencia. Documentos CONPES primera infancia,  estrategia Nacional de cero a siempre, Plan de Desarrollo Nacional.</t>
  </si>
  <si>
    <t>MP104020104 - Cualificar a 541 agentes educativos de primera infancia en los municipios no certificados durante el período de gobierno.</t>
  </si>
  <si>
    <t>MP104020105</t>
  </si>
  <si>
    <t>Orientar al 100% de los directivos docentes de los establecimientos educativos oficiales y no oficiales asistencia técnica para el ajuste, deconstrucción y/o resignificación de los sistemas institucionales de evaluación durante el período de gobierno.</t>
  </si>
  <si>
    <t>% de Directivos docentes de los establecimientos educativos orientados para el ajuste de los sistemas institucionales de evaluacion.</t>
  </si>
  <si>
    <t>% DDOA= NDDO/TDD*100</t>
  </si>
  <si>
    <t xml:space="preserve">%DDOA= Porcentaje de directivos docentes orientados sobre el SIEE 
NDDO=Número de directivos docentes orientados sobre los SIEE 
TDD= Total de Directivos docentes de los 34 municipios no certificados del Valle </t>
  </si>
  <si>
    <t>Ley 115 de 1995 y decreto reglamentario N°1290 de 2009</t>
  </si>
  <si>
    <t>MP104020105 - Orientar al 100% de los directivos docentes de los establecimientos educativos oficiales y no oficiales asistencia técnica para el ajuste, deconstrucción y/o resignificación de los sistemas institucionales de evaluación durante el período de gobierno.</t>
  </si>
  <si>
    <t>MP104020201</t>
  </si>
  <si>
    <t>Cofinanciar a 149 Establecimientos educativos oficiales el pago de los servicios públicos ubicados en los municipios no certificados cada año</t>
  </si>
  <si>
    <t>MR1040202</t>
  </si>
  <si>
    <t xml:space="preserve">Disminuir al 3.8% la tasa de deserción intra -anual, de los estudiantes de los niveles preescolar, básica (primaria y secundaria) y la media, en el período de gobierno </t>
  </si>
  <si>
    <t>establecimientos educativos con el pago de los servicios publicos cofinanciados,  ubicados en los municipios no certificados en cada año</t>
  </si>
  <si>
    <t>NEEOCSP</t>
  </si>
  <si>
    <t>NEEOCSP= Nº Establecimientos educativos oficiales cofinanciados los servicios públicos</t>
  </si>
  <si>
    <t>Constitucion y Ley 115 de 1994 Art 4. 
Circulares 224 de 2012; Circular 08 de enero 22 de 2014 y 03 de 2014</t>
  </si>
  <si>
    <t>MP104020201 - Cofinanciar a 149 Establecimientos educativos oficiales el pago de los servicios públicos ubicados en los municipios no certificados cada año</t>
  </si>
  <si>
    <t>1040202 - MENOS DESERCION</t>
  </si>
  <si>
    <t xml:space="preserve">MR1040202 - Disminuir al 3.8% la tasa de deserción intra -anual, de los estudiantes de los niveles preescolar, básica (primaria y secundaria) y la media, en el período de gobierno </t>
  </si>
  <si>
    <t>MP104020202</t>
  </si>
  <si>
    <t>Retener 8.909 estudiantes matriculados del nivel preescolar, en el sistema educativo oficial de los municipios no certificados cada año.</t>
  </si>
  <si>
    <t>PR-M3-P1-04 . Registrar matricula de cupos oficiales</t>
  </si>
  <si>
    <t>Estudiantes matriculados del nivel  preescolar, retenidos en el sistema educativo oficial de los municipios no certificados cada año</t>
  </si>
  <si>
    <t xml:space="preserve">NEMPOR= NEMPOI-NEMPOF </t>
  </si>
  <si>
    <t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t>
  </si>
  <si>
    <t xml:space="preserve">Ley 115 de 1994 Art 4. </t>
  </si>
  <si>
    <t>MP104020202 - Retener 8.909 estudiantes matriculados del nivel preescolar, en el sistema educativo oficial de los municipios no certificados cada año.</t>
  </si>
  <si>
    <t>MP104020203</t>
  </si>
  <si>
    <t>Retener 60.771 estudiantes matriculados del nivel de Básica primaria, en el sistema educativo oficial de los municipios no certificados cada año</t>
  </si>
  <si>
    <t>Estudiantes matriculados del nivel  de basica primaria, retenidos en el sistema educativo oficial de los municipios no certificados cada año</t>
  </si>
  <si>
    <t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t>
  </si>
  <si>
    <t>MP104020203 - Retener 60.771 estudiantes matriculados del nivel de Básica primaria, en el sistema educativo oficial de los municipios no certificados cada año</t>
  </si>
  <si>
    <t>MP104020204</t>
  </si>
  <si>
    <t>Retener 47.157 estudiantes matriculados del nivel de Básica secundaria, en el sistema educativo oficial de los municipios no certificados cada año</t>
  </si>
  <si>
    <t>Estudiantes matriculados del nivel  de basica secundaria, retenidos en el sistema educativo oficial de los municipios no certificados cada año</t>
  </si>
  <si>
    <t xml:space="preserve">NEMSOR= NEMSOI-NEMSOF </t>
  </si>
  <si>
    <t>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t>
  </si>
  <si>
    <t>MP104020204 - Retener 47.157 estudiantes matriculados del nivel de Básica secundaria, en el sistema educativo oficial de los municipios no certificados cada año</t>
  </si>
  <si>
    <t>MP104020205</t>
  </si>
  <si>
    <t>Retener 15.122 estudiantes matriculados del nivel de Educación media, en el sistema educativo oficial de los municipios no certificados cada año</t>
  </si>
  <si>
    <t>Estudiantes matriculados del nivel  de media, retenidos en el sistema educativo oficial de los municipios no certificados cada año</t>
  </si>
  <si>
    <t xml:space="preserve">NEMMOR= NEMMOI-NEMMOF </t>
  </si>
  <si>
    <t>NEMMR =Número de estudiantes matriculados de media Instituciones oficiales retenidos
 NEMMI=Nº Estudiantes Matriculados Nivel media Instituciones oficiales al inicio de año -
NEMMF= Nº Estudiantes Matriculados Nivel media Instituciones oficiales al finalizar el año</t>
  </si>
  <si>
    <t>MP104020205 - Retener 15.122 estudiantes matriculados del nivel de Educación media, en el sistema educativo oficial de los municipios no certificados cada año</t>
  </si>
  <si>
    <t>MP104020206</t>
  </si>
  <si>
    <t>Garantizar a 8.481 estudiantes jóvenes y adultos la continuidad de ciclos II al VI, cada año.</t>
  </si>
  <si>
    <t>PR-M3-P1-03 . Solicitar, reservar y asignar cupos oficiales</t>
  </si>
  <si>
    <t>Estudiantes jovenes y adultos con continuidad garantizada en los ciclos II al VI, en el sistema educativo  de los municipios no certificados cada año</t>
  </si>
  <si>
    <t>No.EJACCII al VI</t>
  </si>
  <si>
    <t>No.EJACCII al VI= Numero de estudiantes jovenes y adultos con continuidad en ciclos II al VI</t>
  </si>
  <si>
    <t xml:space="preserve">Constitucion y Ley 115 de 1994 Art 4. </t>
  </si>
  <si>
    <t>MP104020206 - Garantizar a 8.481 estudiantes jóvenes y adultos la continuidad de ciclos II al VI, cada año.</t>
  </si>
  <si>
    <t>MP104020301</t>
  </si>
  <si>
    <t>Implementar el 25% del plan de educación rural 2032 en el fortalecimiento de los modelos educativos flexibles pertinentes a los contextos escolares y necesidades de  la población durante el periodo de gobierno</t>
  </si>
  <si>
    <t>MR1040203</t>
  </si>
  <si>
    <t>Aumentar en un punto el porcentaje de la matricula oficial de la zona rural en los municipios no certificados del Valle del Cauca durante el período de gobierno</t>
  </si>
  <si>
    <t>% del Plan de educacion rural 2032 implementado para el fortalecimiento  de los modelos educativos flexibles pertinentes a los contextos escolares y necesidades de la poblacion, durante el periodo de gobierno.</t>
  </si>
  <si>
    <t>PI= FIP*100/TFP</t>
  </si>
  <si>
    <t xml:space="preserve">PI= Porcentaje de implementación
FIP= Fases implementadas del Plan
TFP = Total fases del Plan
</t>
  </si>
  <si>
    <t>ORDENANZA 415 DEL 8 DE JUNIO DE 2016 PLAN DEPTAL DE DESARROLLO "EL VALLE ESTA EN VOS"</t>
  </si>
  <si>
    <t>MP104020301 - Implementar el 25% del plan de educación rural 2032 en el fortalecimiento de los modelos educativos flexibles pertinentes a los contextos escolares y necesidades de  la población durante el periodo de gobierno</t>
  </si>
  <si>
    <t>1040203 - EDUCACIÓN RURAL PARA LA EXCELENCIA</t>
  </si>
  <si>
    <t>MR1040203 - Aumentar en un punto el porcentaje de la matricula oficial de la zona rural en los municipios no certificados del Valle del Cauca durante el período de gobierno</t>
  </si>
  <si>
    <t>MP104020302</t>
  </si>
  <si>
    <t>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t>
  </si>
  <si>
    <t>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t>
  </si>
  <si>
    <t>No.EEOZRF</t>
  </si>
  <si>
    <t>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t>
  </si>
  <si>
    <t>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t>
  </si>
  <si>
    <t>MP104020401</t>
  </si>
  <si>
    <t>Actualizar en 149 Establecimientos Educativos Oficiales la normativa para autorización, legalización, funcionamiento y certificación del servicio educativo a jóvenes y adultos en el período de gobierno.</t>
  </si>
  <si>
    <t>MR1040204</t>
  </si>
  <si>
    <t>Atender al 50% de la población joven y adulta matriculada a través de modelos educativos flexibles durante el período de gobierno</t>
  </si>
  <si>
    <t>No. de establecimientos actualizados con  la normativa para autorizacion, legalizacion,  funcionamiento y certificacion del servicio educativo a jovenes y adultos en el periodo de gobierno.</t>
  </si>
  <si>
    <t>No.EEOALFCSEJA</t>
  </si>
  <si>
    <t>No.EEOALFCSEJA Numero de Establecimientos Educativos Oficiales  actualizados en la normatividad para la certificación de la atención de jovenes y adultos</t>
  </si>
  <si>
    <t>Programa de Gobierno 2016-2019, Componente Educación</t>
  </si>
  <si>
    <t>MP104020401 - Actualizar en 149 Establecimientos Educativos Oficiales la normativa para autorización, legalización, funcionamiento y certificación del servicio educativo a jóvenes y adultos en el período de gobierno.</t>
  </si>
  <si>
    <t>1040204 - MODELOS EDUCATIVOS FLEXIBLES</t>
  </si>
  <si>
    <t>MR1040204 - Atender al 50% de la población joven y adulta matriculada a través de modelos educativos flexibles durante el período de gobierno</t>
  </si>
  <si>
    <t>MP104020402</t>
  </si>
  <si>
    <t>Beneficiar 4.940 estudiantes jóvenes y adultos de ciclos I al VI con Kits escolares y guías de aprendizaje personalizadas, anualmente</t>
  </si>
  <si>
    <t>Estudiantes jovenes y adultos de ciclos I al V beneficiados con Kits escolares y guias de aprendizaje personalizadas, anualmente</t>
  </si>
  <si>
    <t>No.EJABKEGA</t>
  </si>
  <si>
    <t>NEJABKEGA= Numero de Estudiantes Jóvenes y Adultos beneficiados con Kit Escolar y Guías de Aprendizaje, anualmente</t>
  </si>
  <si>
    <t>MP104020402 - Beneficiar 4.940 estudiantes jóvenes y adultos de ciclos I al VI con Kits escolares y guías de aprendizaje personalizadas, anualmente</t>
  </si>
  <si>
    <t>MP104020501</t>
  </si>
  <si>
    <t>Atender a 1.500 jóvenes y adultos analfabetas con el modelo ESPERE (Escuelas para el perdón y la reconciliación), en los municipios no certificados en el período de gobierno-</t>
  </si>
  <si>
    <t>MR1040205</t>
  </si>
  <si>
    <t>Disminuir en un 0,2 el porcentaje de la tasa de Analfabetismo en los municipios no certificados en el período de gobierno</t>
  </si>
  <si>
    <t xml:space="preserve"> No de jovenes y adultos atendidos con el modelo ESPERE (Escuelas para el perdón y la reconciliación), en los municipios no certificados anualmente</t>
  </si>
  <si>
    <t>No.EAMNCVC</t>
  </si>
  <si>
    <t>No.EAMNCVC  =    Numero de Estudiantes Analfabetas de los Municipios No certificados del Valle del Cauca</t>
  </si>
  <si>
    <t>Ley 1448 del 2011  Victimas ( Con recursos del MEN ), Ley 1098 de 2006, Codigo de Infancia y Adolescencia Ley 1652 de 2013</t>
  </si>
  <si>
    <t>MP104020501 - Atender a 1.500 jóvenes y adultos analfabetas con el modelo ESPERE (Escuelas para el perdón y la reconciliación), en los municipios no certificados en el período de gobierno-</t>
  </si>
  <si>
    <t>1040205 - VALLE TERRITORIO LIBRE DE ANALFABETISMO</t>
  </si>
  <si>
    <t>MR1040205 - Disminuir en un 0,2 el porcentaje de la tasa de Analfabetismo en los municipios no certificados en el período de gobierno</t>
  </si>
  <si>
    <t>MP104020601</t>
  </si>
  <si>
    <t>Garantizar la prestación de 15 servicios bibliotecarios básicos y complementarios y de extensión a la comunidad en la biblioteca departamental Jorge Garcés Borrero</t>
  </si>
  <si>
    <t>Servicios bibliotecarios básicos y complementarios de extensión prestados a la comunidad en la Biblioteca Departamental Jorge Garcés Borrero</t>
  </si>
  <si>
    <t xml:space="preserve">Número de servicios bibliotecarios básicos y complementarios </t>
  </si>
  <si>
    <t xml:space="preserve"> Servicios bibliotecarios básicos y complementarios</t>
  </si>
  <si>
    <t>Ley 1379 de 2010, Ley de bibliotecas públicas. Articulo 20
El Valle está en vos, página 113.</t>
  </si>
  <si>
    <t>MP104020601 - Garantizar la prestación de 15 servicios bibliotecarios básicos y complementarios y de extensión a la comunidad en la biblioteca departamental Jorge Garcés Borrero</t>
  </si>
  <si>
    <t>1040206 - BIBLIOTECAS, PILARES DE LA EDUCACIÓN</t>
  </si>
  <si>
    <t>MP104020602</t>
  </si>
  <si>
    <t>Fortalecer 42 Bibliotecas Municipales de la red departamental de bibliotecas públicas del valle del cauca</t>
  </si>
  <si>
    <t>Bibliotecas municipales fortalecidas de la Red Departamental de Bibliotecas Públicas del Valle del Cauca.</t>
  </si>
  <si>
    <t>Número de bibliotecas municipales fortalecidas</t>
  </si>
  <si>
    <t>Bibliotecas municipales de la Red Departamental fortalecidas</t>
  </si>
  <si>
    <t>Ley 1379 de 2010, Ley de bibliotecas públicas, Titulo I y II. En calidad de Coordinador de Red Departamental de Bibliotecas.
El Valle esta en vos, página 113.</t>
  </si>
  <si>
    <t>MP104020602 - Fortalecer 42 Bibliotecas Municipales de la red departamental de bibliotecas públicas del valle del cauca</t>
  </si>
  <si>
    <t>MP104020603</t>
  </si>
  <si>
    <t>Diseñar e implementar 1 plan de gestión para mejorar el sistema de información bibliotecario de la red de bibliotecas públicas del Departamento</t>
  </si>
  <si>
    <t>Plan de gestión diseñado e implemetado para mejorar el sistema de Información Bibliotecario de la red de Bibliotecas Públicas del Departamento</t>
  </si>
  <si>
    <t>Número de plan de gestión adoptado</t>
  </si>
  <si>
    <t>Plan de gestión para mejorar el sistema de información diseñado e implementado.</t>
  </si>
  <si>
    <t>Ley 1379 de 2010, Ley de bibliotecas públicas. En su articulo 22 define catalogación.
El Valle está en vos, página 114.</t>
  </si>
  <si>
    <t>MP104020603 - Diseñar e implementar 1 plan de gestión para mejorar el sistema de información bibliotecario de la red de bibliotecas públicas del Departamento</t>
  </si>
  <si>
    <t>MP104020604</t>
  </si>
  <si>
    <t>Gestionar la aprobación y adopción de 1 política pública de lectura y escritura para el Departamento del Valle del Cauca</t>
  </si>
  <si>
    <t>Política pública de lectura y escritura aprobada y adoptada para el Departamento del Valle del Cauca.</t>
  </si>
  <si>
    <t>Número de política pública documentada y adoptada.</t>
  </si>
  <si>
    <t>Politica pública de lectura y escritura en el Departamento.</t>
  </si>
  <si>
    <t>Politica nacional de lectura.</t>
  </si>
  <si>
    <t>MP104020604 - Gestionar la aprobación y adopción de 1 política pública de lectura y escritura para el Departamento del Valle del Cauca</t>
  </si>
  <si>
    <t>MP105010101</t>
  </si>
  <si>
    <t>Propiciar , en 42 entes Territoriales, la creación y fortalecimiento  de las confluencias Municipales LGBTI , durante el periodo de Gobierno</t>
  </si>
  <si>
    <t>1134. SECRETARIA DE LA MUJER, EQUIDAD DE GENERO Y DIVERSIDAD SEXUAL</t>
  </si>
  <si>
    <t>MR1050101</t>
  </si>
  <si>
    <t>Implementar el 100% de las líneas de acción, con factores críticos, de la Política Pública departamental LGBTI (Ordenanza 339 de 2011) al 2019.</t>
  </si>
  <si>
    <t>POBLACION LGBTI</t>
  </si>
  <si>
    <t xml:space="preserve">PR-M3-P4-01 . Procedimiento para Promover La Participación Social       </t>
  </si>
  <si>
    <t>NMCMLGBTIt = NMCMLGBTI0 + NMCMLGBTI1</t>
  </si>
  <si>
    <t>El Valle está en vos, página 114.</t>
  </si>
  <si>
    <t>MP105010101 - Propiciar , en 42 entes Territoriales, la creación y fortalecimiento  de las confluencias Municipales LGBTI , durante el periodo de Gobierno</t>
  </si>
  <si>
    <t>105 - GESTION SOCIAL INTEGRAL CON ENFOQUE DIFERENCIAL Y DE DERECHOS HUMANOS</t>
  </si>
  <si>
    <t>10501 - VALLE DE COLORES</t>
  </si>
  <si>
    <t>1050101 - ATENCIÓN INTEGRAL PARA LA DIVERSIDAD SEXUAL</t>
  </si>
  <si>
    <t>MR1050101 - Implementar el 100% de las líneas de acción, con factores críticos, de la Política Pública departamental LGBTI (Ordenanza 339 de 2011) al 2019.</t>
  </si>
  <si>
    <t>MP105010102</t>
  </si>
  <si>
    <t>Fortalecer en el 100% de los Municipios del Departamento el proceso de socialización e interiorización de la Política Pública de LGBTI, en el periodo de Gobierno.</t>
  </si>
  <si>
    <t>Porcentaje de Municipios con  proceso de socialización e interiorización de la politica pública de LGBTI fortalecidos.</t>
  </si>
  <si>
    <t>(MPPLGBTIf / Mt) x 100</t>
  </si>
  <si>
    <t>MPPLGBTIf = Municipios con Política pública LGBTI fortalecida.                                               
Mt= Municipios totales</t>
  </si>
  <si>
    <t>Política pública LGBTI - Ordenanza No 339 de 2011</t>
  </si>
  <si>
    <t>MP105010102 - Fortalecer en el 100% de los Municipios del Departamento el proceso de socialización e interiorización de la Política Pública de LGBTI, en el periodo de Gobierno.</t>
  </si>
  <si>
    <t>MP105010201</t>
  </si>
  <si>
    <t>Realizar Dos (2) EXPO LGBTI, durante el cuatrienio.</t>
  </si>
  <si>
    <t>PR-M2-P2-01 . Procedimiento para el fortalecimiento empresarial y el fomento al emprendimiento</t>
  </si>
  <si>
    <t>Número de Expo LGBTI realizadas durante el cuatrienio</t>
  </si>
  <si>
    <t>NELGBTIR</t>
  </si>
  <si>
    <t>NELGBTIR = Número de expos LGBTI realizados</t>
  </si>
  <si>
    <t>MP105010201 - Realizar Dos (2) EXPO LGBTI, durante el cuatrienio.</t>
  </si>
  <si>
    <t>1050102 - EDUCACIÓN PARA EL CAMBIO CULTURAL</t>
  </si>
  <si>
    <t>MP105010202</t>
  </si>
  <si>
    <t>Capacitar, a cien (100) líderes o representantes del sector LGBTI, en uso adecuado de las TICs, durante el periodo de Gobierno.</t>
  </si>
  <si>
    <t>Número de lideres o representantes del sector LGBTI capacitados en TICs, durante el período de gobierno</t>
  </si>
  <si>
    <t>MP105010202 - Capacitar, a cien (100) líderes o representantes del sector LGBTI, en uso adecuado de las TICs, durante el periodo de Gobierno.</t>
  </si>
  <si>
    <t>MP105010301</t>
  </si>
  <si>
    <t xml:space="preserve"> Realizar   en los 42 entes territoriales, un programa de sensibilización y educación en el respeto y promoción de la diferencia y orientación sexual, en el período de gobierno</t>
  </si>
  <si>
    <t>Número de Municipios con programa de sensibilización y educación en el respeto y promoción de la diferencia y orientación sexual, realizados</t>
  </si>
  <si>
    <t>NMPSER</t>
  </si>
  <si>
    <t>MP105010301 -  Realizar   en los 42 entes territoriales, un programa de sensibilización y educación en el respeto y promoción de la diferencia y orientación sexual, en el período de gobierno</t>
  </si>
  <si>
    <t>1050103 - VIDA DIGNA A LA COMUNIDAD LGTBI, LIBRE DE VIOLENCIA Y DISCRIMINACION</t>
  </si>
  <si>
    <t>MP105010302</t>
  </si>
  <si>
    <t>Implementar un (1) ACUERDO de seguridad y protección a la comunidad  LGBTI, con acompañamiento de  las autoridades civiles y policiales, durante el periodo de gobierno.</t>
  </si>
  <si>
    <t>Número de acuerdos de seguridad y protección a la comunidad LGBTI implementados.</t>
  </si>
  <si>
    <t>NASPI</t>
  </si>
  <si>
    <t>NASPI= Número de acuerdos de seguridad y protección implementados.</t>
  </si>
  <si>
    <t>MP105010302 - Implementar un (1) ACUERDO de seguridad y protección a la comunidad  LGBTI, con acompañamiento de  las autoridades civiles y policiales, durante el periodo de gobierno.</t>
  </si>
  <si>
    <t>MP105020101</t>
  </si>
  <si>
    <t>Acompañar a dos  Municipios en la Construcción y puesta en marcha de Dos (2) Hogares de Acogida para Mujeres víctimas de violencia, en el cuatrienio</t>
  </si>
  <si>
    <t>MR1050201</t>
  </si>
  <si>
    <t>Implementar el 100% de las líneas de acción, con factores críticos, de la Política pública de Equidad de Género para las Mujeres Vallecaucanas (ordenanza 317 del 2010), al 2019.</t>
  </si>
  <si>
    <t>MUJERES</t>
  </si>
  <si>
    <t>Número de municipios acompañados en la construcción y puesta en marcha de Hogares de acogida para mujeres victimas de violencia.</t>
  </si>
  <si>
    <t>NMACHA</t>
  </si>
  <si>
    <t>Política Pública de Equidad de género para las Mujeres Vallecaucanas (Ordenanza 317 de 2010)</t>
  </si>
  <si>
    <t>MP105020101 - Acompañar a dos  Municipios en la Construcción y puesta en marcha de Dos (2) Hogares de Acogida para Mujeres víctimas de violencia, en el cuatrienio</t>
  </si>
  <si>
    <t>10502 - MUJER COMO MOTOR DEL DESARROLLO</t>
  </si>
  <si>
    <t>1050201 - MUJERES LIBRES DE VIOLENCIA</t>
  </si>
  <si>
    <t>MR1050201 - Implementar el 100% de las líneas de acción, con factores críticos, de la Política pública de Equidad de Género para las Mujeres Vallecaucanas (ordenanza 317 del 2010), al 2019.</t>
  </si>
  <si>
    <t>MP105020102</t>
  </si>
  <si>
    <t>Implementar una (1) herramienta tecnológica, que permita fortalecer las instancias de erradicación de violencia contra la mujer y la población LGTBI, en el cuatrienio.</t>
  </si>
  <si>
    <t>Número de herramientas tecnologicas implementadas</t>
  </si>
  <si>
    <t>NHTI</t>
  </si>
  <si>
    <t xml:space="preserve">NHTI = Número de harramientas tecnológicas implementadas </t>
  </si>
  <si>
    <t>MP105020102 - Implementar una (1) herramienta tecnológica, que permita fortalecer las instancias de erradicación de violencia contra la mujer y la población LGTBI, en el cuatrienio.</t>
  </si>
  <si>
    <t>MP105020103</t>
  </si>
  <si>
    <t>Fortalecer en los 42 municipios, las Comisarías de Familia y Casa de Justicia del Departamento, en las rutas de atención a mujeres víctimas de violencia, en el período de gobierno.</t>
  </si>
  <si>
    <t>NÚmero de municipios con Comisarias de famila fortalecidas.</t>
  </si>
  <si>
    <t>NMCFF0 + NMCFF1 = NMCFFt</t>
  </si>
  <si>
    <t xml:space="preserve">NMCFF0: Número de municipios con comisarias de famila fortalecidas, iniciales
NMCFF1: Número de municipios con comisarias de famila fortalecidas, finales
NMCFFt: Número de municipios con comisarias de famila fortalecidas, totales. </t>
  </si>
  <si>
    <t>MP105020103 - Fortalecer en los 42 municipios, las Comisarías de Familia y Casa de Justicia del Departamento, en las rutas de atención a mujeres víctimas de violencia, en el período de gobierno.</t>
  </si>
  <si>
    <t>MP105020104</t>
  </si>
  <si>
    <t>Implementar un (1) acuerdo con empresarios del sector privado del Departamentopara aplicar el incentivo por vinculación laboral de mujeres víctimas de violencia (Ley 1257 de 2008), en el cuatrienio</t>
  </si>
  <si>
    <t>Número de acuerdos, para aplicar incentivo por vinculación laboral a mujeres victimas de viloencia, implementados.</t>
  </si>
  <si>
    <t>NAIVLMVV</t>
  </si>
  <si>
    <t>MP105020104 - Implementar un (1) acuerdo con empresarios del sector privado del Departamentopara aplicar el incentivo por vinculación laboral de mujeres víctimas de violencia (Ley 1257 de 2008), en el cuatrienio</t>
  </si>
  <si>
    <t>MP105020105</t>
  </si>
  <si>
    <t>Apoyar la creación de dos casas de atención Integral para las mujeres víctimas de violencia, en el período de gobierno</t>
  </si>
  <si>
    <t>CASAS DE ATENCION INTEGRAL PARA LAS MUJERES VICTIMAS DE VIOLENCIA  APOYADAS EN EL PERIODO DE GOBIERNO</t>
  </si>
  <si>
    <t>CAI= CDI1+CDI2</t>
  </si>
  <si>
    <t>CDJ = CASAS DE JUSICIA</t>
  </si>
  <si>
    <t>LEY 1257 DE 2008</t>
  </si>
  <si>
    <t>MP105020105 - Apoyar la creación de dos casas de atención Integral para las mujeres víctimas de violencia, en el período de gobierno</t>
  </si>
  <si>
    <t>MP105020201</t>
  </si>
  <si>
    <t>Empoderar con inclusión ecomómica  a 210 mujeres rurales de los 42 municipios,  con enfoques: diferencial, de género,  étnico y territorial , durante el periodo de gobierno</t>
  </si>
  <si>
    <t>PORCENTAJE DE ATENCION AL CIUDADANO EN ASUNTOS DELEGADOS   MEJORADA  DURANTE EL CUATRIENIO</t>
  </si>
  <si>
    <t>MA=PAS*100/PA</t>
  </si>
  <si>
    <t xml:space="preserve">MA: MEJORIA  ATENCION PA= PERSONAS ATENDIDAS  PAS =PERSONAS ATENDIDAS SATISFECHAS </t>
  </si>
  <si>
    <t>PROGRAMA DE GOBIERNO PLAN DE DESARROLLO "EL VALLE ESTA EN VOS"</t>
  </si>
  <si>
    <t>MP105020201 - Empoderar con inclusión ecomómica  a 210 mujeres rurales de los 42 municipios,  con enfoques: diferencial, de género,  étnico y territorial , durante el periodo de gobierno</t>
  </si>
  <si>
    <t>1050202 - EMPODERAMIENTO DE LA MUJER RURAL</t>
  </si>
  <si>
    <t>MP105020202</t>
  </si>
  <si>
    <t>Desarrollar un programa de formación  en derechos a las mujeres rurales de todo el departamento, con enfoques: diferencial, de género, étnico y territorial , durante el cuatrienio.</t>
  </si>
  <si>
    <t xml:space="preserve">adecuacion y puesta en funcionamiento de la oficina de pasaportes trasladada durante el periodo de gobierno </t>
  </si>
  <si>
    <t>OTF=1</t>
  </si>
  <si>
    <t>OTF (Oficina trasladada y funcionando)</t>
  </si>
  <si>
    <t>Programa de Gobierno, Plan de Desarrollo "El Valle esta en Vos"</t>
  </si>
  <si>
    <t>MP105020202 - Desarrollar un programa de formación  en derechos a las mujeres rurales de todo el departamento, con enfoques: diferencial, de género, étnico y territorial , durante el cuatrienio.</t>
  </si>
  <si>
    <t>MP105020301</t>
  </si>
  <si>
    <t>Socializar en el 100% de los Municipios del Departamento la Política Pública de Mujer y la Normatividad que protege sus derechos , en el periodo de Gobierno.</t>
  </si>
  <si>
    <t xml:space="preserve">PORCENTAJE DE ATENCION AL CIUDADANO EN ASUNTOS DELGADOS DESCONCENTRADA DURANTE EL CUATRIENIO </t>
  </si>
  <si>
    <t>DP=(NPAMPAAG/(PAJM-NPAMPAAG) )*100</t>
  </si>
  <si>
    <t xml:space="preserve">DP: DESCONCENTRACION DE PASAPORTES; PAJM : POBLACION ATENDIDA EN JORNADAS DE LOS MUNICIPIOS NPAMPAAG : NUMERO DE PERSONAS ATENDIDAS MISMO PERIODO AÑO ANTERIOR GOBERNACION </t>
  </si>
  <si>
    <t>Programa de Gobierno, Plan de Desarrollo " El Valle está en Vos"</t>
  </si>
  <si>
    <t>MP105020301 - Socializar en el 100% de los Municipios del Departamento la Política Pública de Mujer y la Normatividad que protege sus derechos , en el periodo de Gobierno.</t>
  </si>
  <si>
    <t>1050203 -  IGUALDAD DE GÉNERO</t>
  </si>
  <si>
    <t>MP105020302</t>
  </si>
  <si>
    <t>Realizar anualmente un evento de reconocimiento y exhaltación a la labor de la Mujer Vallecaucana.  (Galardon a la Mujer Vallecaucana) ,durante el periodo de gobierno.</t>
  </si>
  <si>
    <t>Número de eventos de reconocimiento y exhaltación a la mujer realizados anualmente</t>
  </si>
  <si>
    <t>NEREMVR</t>
  </si>
  <si>
    <t>MP105020302 - Realizar anualmente un evento de reconocimiento y exhaltación a la labor de la Mujer Vallecaucana.  (Galardon a la Mujer Vallecaucana) ,durante el periodo de gobierno.</t>
  </si>
  <si>
    <t>MP105020303</t>
  </si>
  <si>
    <t>Realizar cuatro (4) Encuentros departamentales de saberes e intercambio de experiencias exitosas, que fomenten el liderazgo y la participación efectiva para la incidencia política de las mujeres en espacios de decisión, durante el periodo de Gobierno</t>
  </si>
  <si>
    <t>Número de encuentros departamentales de saberes e intercambio de experiencias exitosas de mujeres realizados.</t>
  </si>
  <si>
    <t>NEDSEEMR</t>
  </si>
  <si>
    <t>NEDSEEMR= Número de encuentros departamentales de saberes e intercambio de experiencias exitosas de mujeres realizados.</t>
  </si>
  <si>
    <t>MP105020303 - Realizar cuatro (4) Encuentros departamentales de saberes e intercambio de experiencias exitosas, que fomenten el liderazgo y la participación efectiva para la incidencia política de las mujeres en espacios de decisión, durante el periodo de Gobierno</t>
  </si>
  <si>
    <t>MP105020304</t>
  </si>
  <si>
    <t>Desarrollar en los 42 entes territoriales, un programa de Formación   a Mujeres en el  uso de las TICs, durante el periodo de Gobierno.</t>
  </si>
  <si>
    <t>Número de programas de formación a mujeres en uso de TICs desarrollados</t>
  </si>
  <si>
    <t>NPFMUTICD</t>
  </si>
  <si>
    <t>MP105020304 - Desarrollar en los 42 entes territoriales, un programa de Formación   a Mujeres en el  uso de las TICs, durante el periodo de Gobierno.</t>
  </si>
  <si>
    <t>MP105030101</t>
  </si>
  <si>
    <t xml:space="preserve">Implementar Una Estrategia  de contextos de desarrollo comunitario y social inclusivos, durante el periodo de gobierno. </t>
  </si>
  <si>
    <t>MR1050301</t>
  </si>
  <si>
    <t>Acompañar el  10 Por ciento  de las personas con discapacidad, para fomentar la inclusión social y económica en el marco de garantía de derechos</t>
  </si>
  <si>
    <t>Estategia de contextos de desarrollo comunitario y social inclusivo implementada durante el periodo de gobierno.</t>
  </si>
  <si>
    <t>EI= NFI / NTF</t>
  </si>
  <si>
    <t>EEI= Estrategia Implementada 
NFI=Nùmero de fases implementadas 
NTF=Numero total de fases</t>
  </si>
  <si>
    <t>Ley 1618 de 2013</t>
  </si>
  <si>
    <t xml:space="preserve">MP105030101 - Implementar Una Estrategia  de contextos de desarrollo comunitario y social inclusivos, durante el periodo de gobierno. </t>
  </si>
  <si>
    <t>10503 - VALLE ACCESIBLE</t>
  </si>
  <si>
    <t>1050301 - VALLE DEL CAUCA COMPROMETIDO CON EL ACCESO UNIVERSAL</t>
  </si>
  <si>
    <t>MR1050301 - Acompañar el  10 Por ciento  de las personas con discapacidad, para fomentar la inclusión social y económica en el marco de garantía de derechos</t>
  </si>
  <si>
    <t>MP105030102</t>
  </si>
  <si>
    <t>Implementar un plan departamental de accesibilidad para personas con Discapacidad, durante el periodo de gobierno</t>
  </si>
  <si>
    <t>Accesibilidad para personas con discipacidad</t>
  </si>
  <si>
    <t>PD=D</t>
  </si>
  <si>
    <t xml:space="preserve">NFI=Nùmero de fases implementadas </t>
  </si>
  <si>
    <t>MP105030102 - Implementar un plan departamental de accesibilidad para personas con Discapacidad, durante el periodo de gobierno</t>
  </si>
  <si>
    <t>MP105030103</t>
  </si>
  <si>
    <t>Asesorar a los 42 municipios para que asignen, subsidios especiales para ajustes locativos de las viviendas para personas con discapacidad, durante el periodo de gobierno</t>
  </si>
  <si>
    <t>Municipios asesorados en la accesibilidad para personas con discipacidad</t>
  </si>
  <si>
    <t>MD=AD</t>
  </si>
  <si>
    <t>NTF=Numero total de fases</t>
  </si>
  <si>
    <t>MP105030103 - Asesorar a los 42 municipios para que asignen, subsidios especiales para ajustes locativos de las viviendas para personas con discapacidad, durante el periodo de gobierno</t>
  </si>
  <si>
    <t>MP105030104</t>
  </si>
  <si>
    <t xml:space="preserve">BENEFICIAR  A 13680 PERSONAS EN CONDICIÓN DE DISCAPACIDAD  CON  ACCESO GRATUITO PARA SU RECREACIÓN Y AP ROVECHAMIENTO DEL TIEMPO LIBRE EN LOS PARQUES RECREATIVOS DEL DEPARTAMENTO, DURANTE EL PERIODO DE GOBIERNO DE 2016-2019 </t>
  </si>
  <si>
    <t>DISCAPACITADOS</t>
  </si>
  <si>
    <t>13.680 Personas en condición de discapacidad beneficiadas con acceso gratuito para su recreación y aprovechamiento del tiempo libre en los parques recreativos del Departamento, durante el periodo de gobierno 2016-2019.</t>
  </si>
  <si>
    <t>TPCD= Sumatoria ( IPCDM1 +IPCDMn……IPCDM41)</t>
  </si>
  <si>
    <t>TPCD= Sumatoria de los informes de los 41 parques recreativos de la  población en condición de discapacidad beneficiada con acceso gratuito a los parques recreativos del Departamento para su recreación y aprovechamiento del tiempo libre</t>
  </si>
  <si>
    <t>PILAR 1: EQUIDAD Y LUCHA CONTRA LA POBREZA - Línea de Acción: 105 Gestión Social Integral - Programa: 10503 Valle Accesible</t>
  </si>
  <si>
    <t xml:space="preserve">MP105030104 - BENEFICIAR  A 13680 PERSONAS EN CONDICIÓN DE DISCAPACIDAD  CON  ACCESO GRATUITO PARA SU RECREACIÓN Y AP ROVECHAMIENTO DEL TIEMPO LIBRE EN LOS PARQUES RECREATIVOS DEL DEPARTAMENTO, DURANTE EL PERIODO DE GOBIERNO DE 2016-2019 </t>
  </si>
  <si>
    <t>MP105030201</t>
  </si>
  <si>
    <t xml:space="preserve">implementar una estrategia  para la generación de ingresos y acceso a oportunidades de trabajo para las personas con discapacidad, durante el periodo de gobierno </t>
  </si>
  <si>
    <t>12   SECTOR DESARROLLO COMERCIAL</t>
  </si>
  <si>
    <t xml:space="preserve">PR-M3-P4-01 . Procedimiento para Promover La Participación Social      </t>
  </si>
  <si>
    <t>Estategia para la generación de ingresos y acceso a oportunidades de trabajo para las personas con discapacidad  implementada durante el periodo de gobierno</t>
  </si>
  <si>
    <t>EI= Estrategia Implementada 
NFI=Nùmero de fases implementadas 
NTF=Numero total de fases</t>
  </si>
  <si>
    <t xml:space="preserve">MP105030201 - implementar una estrategia  para la generación de ingresos y acceso a oportunidades de trabajo para las personas con discapacidad, durante el periodo de gobierno </t>
  </si>
  <si>
    <t>1050302 - INCLUSIÓN PRODUCTIVA DE PERSONAS CON DISCAPACIDAD, FAMILIA Y CUIDADORES PRIMARIOS</t>
  </si>
  <si>
    <t>MP105030202</t>
  </si>
  <si>
    <t>implementar una estrategia  "para la generación de recursos a través de teletrabajo, de las familias y cuidadores primarios de personas con discapacidad, durante el periodo de gobierno</t>
  </si>
  <si>
    <t xml:space="preserve">PR-M3-P4-01 . Procedimiento para Promover La Participación Social    </t>
  </si>
  <si>
    <t>Estategia de generación de recursos a través de teletrabajo, de familias y cuidadores primarios de personas con discapacidad implementada durante el periodo de gobierno</t>
  </si>
  <si>
    <t>MP105030202 - implementar una estrategia  "para la generación de recursos a través de teletrabajo, de las familias y cuidadores primarios de personas con discapacidad, durante el periodo de gobierno</t>
  </si>
  <si>
    <t>MP105030203</t>
  </si>
  <si>
    <t xml:space="preserve">Capacitar 32 empresas del sector privado  sobre los beneficios de incluir laboralmente a personas con discapacidad, durante el período de gobierno </t>
  </si>
  <si>
    <t>Empresas del sector privado capacitadas sobre los beneficios de incluir laboralmente a personas con discapacidad</t>
  </si>
  <si>
    <t>∑ESPCBILPC</t>
  </si>
  <si>
    <t xml:space="preserve">ESPCBILPC= Empresas del Sector Privado Capacitadas Beneficios de Incluir Laboralmente a Personas con Discapacidad </t>
  </si>
  <si>
    <t xml:space="preserve">MP105030203 - Capacitar 32 empresas del sector privado  sobre los beneficios de incluir laboralmente a personas con discapacidad, durante el período de gobierno </t>
  </si>
  <si>
    <t>MP105030204</t>
  </si>
  <si>
    <t xml:space="preserve">Realizar 4 proyectos  dirigidos a gestores y creadores en situación de discapacidad, durante el período de gobierno </t>
  </si>
  <si>
    <t>1114. SECRETARIA DE CULTURA</t>
  </si>
  <si>
    <t>Lista indicativa de manisfestaciones del patrimonio cultural material e inmaterial elaborada, identificadas en los 41 municipios y el distrito al 2019.</t>
  </si>
  <si>
    <t>SFELIC</t>
  </si>
  <si>
    <t>Sumatoria de fases de elaboración de la lista indicativa en el cuatrienio</t>
  </si>
  <si>
    <t>Articularé los programas de la Secretaría de cultura con la de Turismo, para generar una ruta de eventos y visitas al departamento, esto relacionado directamente con el impulso al calendario cultural de eventos.</t>
  </si>
  <si>
    <t>MP105030204 - Realizar 4 proyectos  dirigidos a gestores y creadores en situación de discapacidad, durante el período de gobierno  ( 42 entes terriotoriales= 1)</t>
  </si>
  <si>
    <t>MP105030205</t>
  </si>
  <si>
    <t>Implementar un plan de inclusión digital  para personas en condicion de discapacidad</t>
  </si>
  <si>
    <t>Plan de inclusión digital para personas en condición de discapacidad implementado durante el periodo de gobierno</t>
  </si>
  <si>
    <t>NFPI/NTFP</t>
  </si>
  <si>
    <t>NFPI= Número de Fases del Plan de inclusión digital Implementadas
NTFP= Número Total de Fases del Plan de inclusión digital</t>
  </si>
  <si>
    <t>Programa de orden nacional - MINTIC</t>
  </si>
  <si>
    <t>MP105030205 - Implementar un plan de inclusión digital  para personas en condicion de discapacidad</t>
  </si>
  <si>
    <t>MP105040101</t>
  </si>
  <si>
    <t xml:space="preserve">Realizar una caracterización de la población afro del departamento del Valle del Cauca </t>
  </si>
  <si>
    <t>MR1050401</t>
  </si>
  <si>
    <t xml:space="preserve"> Implementar  1 Plan Decenal para la población negra, raizal y palenquera del Valle del Cauca enmarcado en el Decenio de los Afrodescendientes, durante el período de gobierno.</t>
  </si>
  <si>
    <t>Caracterización de la población Afro del departamento del Valle del Cauca realizada.</t>
  </si>
  <si>
    <t>Una caracterización (CR)</t>
  </si>
  <si>
    <t xml:space="preserve">CR= Caracterizaciones realizadas
</t>
  </si>
  <si>
    <t>Decreto 763 de 2010</t>
  </si>
  <si>
    <t xml:space="preserve">MP105040101 - Realizar una caracterización de la población afro del departamento del Valle del Cauca </t>
  </si>
  <si>
    <t>10504 - PLAN DECENAL DE POBLACIÓN NEGRA, RAIZAL Y PALENQUERA EN EL VALLE DEL CAUCA</t>
  </si>
  <si>
    <t>1050401 - RECONOCIMIENTO, JUSTICIA Y DESARROLLO PARA LA POBLACIÓN AFRO</t>
  </si>
  <si>
    <t>MR1050401 -  Implementar  1 Plan Decenal para la población negra, raizal y palenquera del Valle del Cauca enmarcado en el Decenio de los Afrodescendientes, durante el período de gobierno.</t>
  </si>
  <si>
    <t>MP105040102</t>
  </si>
  <si>
    <t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t>
  </si>
  <si>
    <t xml:space="preserve">Conmemoraciones (en virtud de las fechas de importancia para la población afro a nivel nacional e internacional) realizadas anualmente </t>
  </si>
  <si>
    <t>∑CRA + CRA+ CRA………</t>
  </si>
  <si>
    <t xml:space="preserve">CRA= Conmemoraciones realizadas anualmente  </t>
  </si>
  <si>
    <t>Ley 725 de 2001, Politica Pública Afro Dereto 763 de 2010</t>
  </si>
  <si>
    <t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t>
  </si>
  <si>
    <t>MP105040103</t>
  </si>
  <si>
    <t>Apoyar al Distrito para que en la formulación POT de segunda generación incluya la unidad de planificación rural de Juanchaco, Ladrilleros y la Barra, para apoyar el plan de manejo turístico, en el marco de la ley 55 de 1966.</t>
  </si>
  <si>
    <t>Distrito apoyado para que en la formulación del POT se incluya una unidad de planificación rural U.P.R. localizado en el corregimiento de Juanchaco y Ladrilleros y La Barra apoyada.</t>
  </si>
  <si>
    <t>DISTRITO CON UPR FORMULADAS Y APROBADAS</t>
  </si>
  <si>
    <t>DUPR = Distrito con Unidad de Planificación Rural</t>
  </si>
  <si>
    <t xml:space="preserve">Ley 55 de 1966, LEY 388  DE 1997:   ARTÍCULOS 10 -14
LEY 99 DE 1993:  LEY GENERAL AMBIENTAL DE COLOMBIA
DECRETO 3600 DE 2007
DECRETOS  4066 DE 2008;  3741 DE 2009
DECRETOS:    097 DE 2006, 594 DE 2006, 1069 DE 2009, 0798 DE 2010, OTROS.
RESOLUCION: 041 DE 2006
</t>
  </si>
  <si>
    <t>MP105040103 - Apoyar al Distrito para que en la formulación POT de segunda generación incluya la unidad de planificación rural de Juanchaco, Ladrilleros y la Barra, para apoyar el plan de manejo turístico, en el marco de la ley 55 de 1966.</t>
  </si>
  <si>
    <t>MP105040104</t>
  </si>
  <si>
    <t>Conformar la consultiva departamental para la población afro, negro raizal y palenquera en el Valle del Cauca durante el período de gobierno</t>
  </si>
  <si>
    <t>Consultiva departamental conformada para la población afro del departamento del Valle del Cauca durante el periodo de gobierno</t>
  </si>
  <si>
    <t>Número de Consultiva conformadas</t>
  </si>
  <si>
    <t xml:space="preserve">CC = Consultiva conformada </t>
  </si>
  <si>
    <t>LEY 70, Decreto 3770 de 2008</t>
  </si>
  <si>
    <t>MP105040104 - Conformar la consultiva departamental para la población afro, negro raizal y palenquera en el Valle del Cauca durante el período de gobierno</t>
  </si>
  <si>
    <t>MP105040105</t>
  </si>
  <si>
    <t xml:space="preserve">Fortalecer a 20 organizaciones de base, Consejos Comunitarios y Cabildos Indígenas </t>
  </si>
  <si>
    <t>Organizaciones de base , Consejos comunitarios (Expresiones organizativas de comunidades negras, raizalez y palenqueras) fortalecidos.</t>
  </si>
  <si>
    <t>∑ = OB/CC+OB/CC…….= N</t>
  </si>
  <si>
    <t>OB/CC = NumeroOrganizaciones de Base y Consejos Comunitarios fortalecidos</t>
  </si>
  <si>
    <t>Ley 70, Auto 004  de 2009,ordenanza 330 de 2011, decreto 0763 de 2010, decreto de 250 de 2008</t>
  </si>
  <si>
    <t xml:space="preserve">MP105040105 - Fortalecer a 20 organizaciones de base, Consejos Comunitarios y Cabildos Indígenas </t>
  </si>
  <si>
    <t>MP105040106</t>
  </si>
  <si>
    <t>Construir 1 una Casa del Pacífico dirigida a la población afro del departamento que llega o habita en la ciudad de Cali. durante el periodo de gobierno.</t>
  </si>
  <si>
    <t>Casa del Pacífico dirigida a la población afro del departamento que llega o habita en la ciudad de Cali. Connstruída durante el periodo de gobierno.</t>
  </si>
  <si>
    <t>Número de casas del Pacífico construida</t>
  </si>
  <si>
    <t xml:space="preserve"> CASA CONSTRUIDA</t>
  </si>
  <si>
    <t>LEY 70, DECRETO 0763 DE 2010</t>
  </si>
  <si>
    <t>MP105040106 - Construir 1 una Casa del Pacífico dirigida a la población afro del departamento que llega o habita en la ciudad de Cali. durante el periodo de gobierno.</t>
  </si>
  <si>
    <t>MP105040201</t>
  </si>
  <si>
    <t xml:space="preserve">capacitar  a 2400 jóvenes afrodescendientes  entre 18 y 26 años  en emprendimiento recreativo, durante el periodo de gobierno de 2016-2019 </t>
  </si>
  <si>
    <t xml:space="preserve">2.400 Jóvenes Afrodescendientes entre 18 y 28 años capacitados en emprendimiento recreativo, durante el periodo de gobierno de 2016-2019. </t>
  </si>
  <si>
    <t>TJAC</t>
  </si>
  <si>
    <t>TJAC= Total de jóvenes afrodescendientes capacitados en emprendimiento recreativo</t>
  </si>
  <si>
    <t xml:space="preserve">PILAR 1 - EQUIDAD Y LUCHA CONTRA LA POBREZA - Línea de Acción: 105 Gestión Social Integral  - Programa:1050402 Plan Decenal de Población negra, raizal y palenquera del Valle del Cauca. </t>
  </si>
  <si>
    <t xml:space="preserve">MP105040201 - CAPACITAR  A 2400 JÓVENES AFRODESCENDIENTES  ENTRE 18 Y 26 AÑOS  EN EMPRENDIMIENTO RECREATIVO, DURANTE EL PERIODO DE GOBIERNO DE 2016-2019  </t>
  </si>
  <si>
    <t>1050402 - JOVEN AFRO</t>
  </si>
  <si>
    <t>MP105050101</t>
  </si>
  <si>
    <t>Apoyar la ejecución de dos (2) proyectos para la salvaguardia de sus tradiciones culturales dirigido a la población indígena del Departamento en el cuatrienio</t>
  </si>
  <si>
    <t>Proyectos apoyados en su ejecución para la salvaguardia de las tradiciones culturales indígenas del Departamento en el cuatrienio.</t>
  </si>
  <si>
    <t>NPAEPSTCID</t>
  </si>
  <si>
    <t>NPAEPSTCID: Número de proyectos apoyados en su ejecución para la salvaguardia de las tradiciones culturales indígenas del Departamento</t>
  </si>
  <si>
    <t>Ley 21 de 1.991 y Acuerdo 0169 de la OIT. Dcto Ncnal No. 1088/93</t>
  </si>
  <si>
    <t>MP105050101 - Apoyar la ejecución de dos (2) proyectos para la salvaguardia de sus tradiciones culturales dirigido a la población indígena del Departamento en el cuatrienio</t>
  </si>
  <si>
    <t>10505 -  PLAN INTEGRAL DE DESARROLLO INDÍGENA</t>
  </si>
  <si>
    <t>1050501 - COMPONENTE DE EDUCACIÓN PROPIA Y CULTURAL</t>
  </si>
  <si>
    <t>MP105050102</t>
  </si>
  <si>
    <t>Elaborar en la Institución Educativa IDEBIC, el diagnóstico y mantenimiento de la infraestructura escolar durante el período de gobierno.</t>
  </si>
  <si>
    <t>Sedes de la Institucion Educativa Oficial  IDEBIC con Diagnóstico y Mantenimiento de la infraestructura escolar elaborados durante el periodo de gobierno</t>
  </si>
  <si>
    <t xml:space="preserve">SAIEOIDEBICDYM </t>
  </si>
  <si>
    <t>SAIEOIDEBIC= Sedes activas de la Institucion Educativa Oficial IDEBIC con diagnostico y mantenimiento elaborado</t>
  </si>
  <si>
    <t>PLAN DE DESARROLLO DEPARTAMENTAL "El Valle esta en vos"</t>
  </si>
  <si>
    <t>MP105050102 - Elaborar en la Institución Educativa IDEBIC, el diagnóstico y mantenimiento de la infraestructura escolar durante el período de gobierno.</t>
  </si>
  <si>
    <t>MP105050103</t>
  </si>
  <si>
    <t>Atender en la Institución Educativa IDEBIC las necesidades de infraestructura escolar nueva, en las sedes indígenas de El Dovio, Jamundí y Vijes   durante el período de gobierno.</t>
  </si>
  <si>
    <t xml:space="preserve">Numero de sedes de la Institucion Educativa Oficial  IDEBIC con necesidades de infraestructura escolar nueva atendidas, en las sedes indigenas de El Dovio, Jamundi y Vijes.  </t>
  </si>
  <si>
    <t>SEIDEBICCNINA</t>
  </si>
  <si>
    <t>SEIDEBICCNINA=Sedes Educativas Indigenas IDEBIC con Necesidades de Infraestructura Nueva Atendidos</t>
  </si>
  <si>
    <t>MP105050103 - Atender en la Institución Educativa IDEBIC las necesidades de infraestructura escolar nueva, en las sedes indígenas de El Dovio, Jamundí y Vijes   durante el período de gobierno.</t>
  </si>
  <si>
    <t>MP105050104</t>
  </si>
  <si>
    <t>Dotar a la Institución Educativas IDEBIC en el mejoramiento de los ambientes escolares durante el periodo de gobierno</t>
  </si>
  <si>
    <t xml:space="preserve">No de sedes de la Institucion Educativa Oficial  IDEBIC dotado con mobiliario  para el mejoramiento en los ambientes escolares </t>
  </si>
  <si>
    <t>SEIDEBICCNINA=No. Sedes Educativas Indigenas IDEBIC con dotacion</t>
  </si>
  <si>
    <t>MP105050104 - Dotar a la Institución Educativas IDEBIC en el mejoramiento de los ambientes escolares durante el periodo de gobierno</t>
  </si>
  <si>
    <t>MP105050105</t>
  </si>
  <si>
    <t>Cualificar 102 etnoeducadores indígenas en competencias básicas a través de la Implementación de un programa de formación del profesorado de los Establecimientos Educativos oficiales de los municipios no certificados, durante el período de gobierno.</t>
  </si>
  <si>
    <t xml:space="preserve">No. de etnoducadores indigenas cualificados en competencias basicas de la Institucion Educativa Oficial  IDEBIC </t>
  </si>
  <si>
    <t>N°DICCB</t>
  </si>
  <si>
    <t xml:space="preserve">N°DICCB=Número de docentes Indígenas cualificados en competencias básicas
</t>
  </si>
  <si>
    <t>MP105050105 - Cualificar 102 etnoeducadores indígenas en competencias básicas a través de la Implementación de un programa de formación del profesorado de los Establecimientos Educativos oficiales de los municipios no certificados, durante el período de gobierno.</t>
  </si>
  <si>
    <t>MP105050106</t>
  </si>
  <si>
    <t>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t>
  </si>
  <si>
    <t>%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t>
  </si>
  <si>
    <t>% EIMATCMEA = (EIMATCMEA/TEIMAT)*100</t>
  </si>
  <si>
    <t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t>
  </si>
  <si>
    <t>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t>
  </si>
  <si>
    <t>MP105050107</t>
  </si>
  <si>
    <t xml:space="preserve">Implementar un programa de formación docente de alto nivel (Postgrados) para beneficiar a los directivos y docentes etno-educadores indígenas de la Institución educativa IDEBIC, durante el período de gobierno. </t>
  </si>
  <si>
    <t>No. programas de formacion docente de alto nivel implementados para beneficiar a los directivos y docentes etno-educadores indigenas de la Institucion educativa IDEBIC</t>
  </si>
  <si>
    <t>PFANIPEI</t>
  </si>
  <si>
    <t>PFANI= Programa de Formación de alto nivel implementado para etnoeducadores indígenas</t>
  </si>
  <si>
    <t xml:space="preserve">MP105050107 - Implementar un programa de formación docente de alto nivel (Postgrados) para beneficiar a los directivos y docentes etno-educadores indígenas de la Institución educativa IDEBIC, durante el período de gobierno. </t>
  </si>
  <si>
    <t>MP105050108</t>
  </si>
  <si>
    <t>Implementar el 25% del plan de educación rural 2032 en el fortalecimiento del Sistema Educativo Indígena Propio SEIP, durante el período de gobierno.</t>
  </si>
  <si>
    <t>% del Plan de educacion rural 2032 Implementado en el fortalecimiento del Sistema Educativo Indigena Propio</t>
  </si>
  <si>
    <t>MP105050108 - Implementar el 25% del plan de educación rural 2032 en el fortalecimiento del Sistema Educativo Indígena Propio SEIP, durante el período de gobierno.</t>
  </si>
  <si>
    <t>MP105050109</t>
  </si>
  <si>
    <t>Fortalecer en la Institución Educativa IDEBIC, la articulación de la media con la educación terciaria, el desarrollo de especialidades acordes a los contextos educativos y el otorgamiento del carácter de formación técnica agropecuaria, durante el período de gobierno.</t>
  </si>
  <si>
    <t>Institucion educativa IDEBIC promovida en prácticas pedagógicas que contribuyan a la implementación del proyecto transversal de convivencia escolar, Ley 1620 de 2013 y catedra de paz, durante el periodo de gobierno</t>
  </si>
  <si>
    <t>NPPIEMCE</t>
  </si>
  <si>
    <t>Numero de practicas pedagogicas implementadas con evidencias de mejora en la convivencia escolar y catedra de paz</t>
  </si>
  <si>
    <t>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t>
  </si>
  <si>
    <t>MP105050110</t>
  </si>
  <si>
    <t>Promover en la Institución Educativa IDEBIC prácticas pedagógicas que contribuyan a la implementación del proyecto transversal de convivencia escolar, Ley 1620 de 2013 y cátedra de paz, durante el período de gobierno.</t>
  </si>
  <si>
    <t xml:space="preserve">Plan Integral de Desarrollo Indígena implementado, enmarcado en la armonización del Plan de desarrollo departamental con los planes de salvaguarda de los pueblos indígenas del Valle del Cauca, durante el cuatrienio 2016-2019. </t>
  </si>
  <si>
    <t>PROGRAMA DE GOBIERNO</t>
  </si>
  <si>
    <t>MP105050110 - Promover en la Institución Educativa IDEBIC prácticas pedagógicas que contribuyan a la implementación del proyecto transversal de convivencia escolar, Ley 1620 de 2013 y cátedra de paz, durante el período de gobierno.</t>
  </si>
  <si>
    <t>MP105050111</t>
  </si>
  <si>
    <t>Impulsar en la Institución Educativa IDEBIC, la formulación y desarrollo de proyectos de emprendimiento y unidades productivas durante el período de gobierno.</t>
  </si>
  <si>
    <t>Institucion educativa IDEBIC con implementacion de proyectos de emprendimiento y unidad productivas, durante el periodo de gobierno</t>
  </si>
  <si>
    <t>IEIDEBICCPEUPIE</t>
  </si>
  <si>
    <t>IEIDEBICCPEUPIE: Institucion Educativa IDEBIC con proyectos de emprendimiento y unidad productivas implementadas exitosamente</t>
  </si>
  <si>
    <t>MP105050111 - Impulsar en la Institución Educativa IDEBIC, la formulación y desarrollo de proyectos de emprendimiento y unidades productivas durante el período de gobierno.</t>
  </si>
  <si>
    <t>MP105050112</t>
  </si>
  <si>
    <t>Realizar 2 proyectos culturales anuales de acuerdo a lo acordado con la mesa de concertación indígena</t>
  </si>
  <si>
    <t>Proyectos culturales anuales realizados de acuerdo a lo acordado con la mesa de concertación indígena</t>
  </si>
  <si>
    <t>NPCAR</t>
  </si>
  <si>
    <t>NPCAR: Número de proyectos culturales anuales realizados</t>
  </si>
  <si>
    <t>MP105050112 - Realizar 2 proyectos culturales anuales de acuerdo a lo acordado con la mesa de concertación indígena</t>
  </si>
  <si>
    <t>MP105050201</t>
  </si>
  <si>
    <t xml:space="preserve"> Implementar el 100% de los Sistemas Agroecológicos seleccionados mediante convocatoria</t>
  </si>
  <si>
    <t>Porcentaje de los Sistemas Agroecologicos seleccionados e implementados mediante convocatoria anualmente en el período de gobierno</t>
  </si>
  <si>
    <t>PISA = SA1*100/SA0</t>
  </si>
  <si>
    <t>PISA = Porcentaje de implementación de los Sistemas Agroforestales alcanzado; SA1 = Sistemas Agroforestales logrados final; SA0= Sistemas Agroforestales programados inicial</t>
  </si>
  <si>
    <t>Ley 1152 del 2007, el desarrollo rural debe estar acorde a lo establecido en los Planes de Vida indigena</t>
  </si>
  <si>
    <t>MP105050201 -  Implementar el 100% de los Sistemas Agroecológicos seleccionados mediante convocatoria</t>
  </si>
  <si>
    <t>1050502 - COMPONENTE DE ECONOMÍA Y DESARROLLO PROPIO</t>
  </si>
  <si>
    <t>MP105050202</t>
  </si>
  <si>
    <t xml:space="preserve">Acompañar el 100% en concesión de registros y marcas propias seleccionadas mediante convocatoria  </t>
  </si>
  <si>
    <t>Porcentaje de concesión de registros y marcas propias seleccionados y acompañados mediante convocatoria anualmente en el período de gobierno</t>
  </si>
  <si>
    <t>PA = A1*100/A0</t>
  </si>
  <si>
    <t>PA = Porcentaje de acompañamiento en concesión de registros y marcas propias alcanzado; A1 = Concesión de registros y marcas propias acompañados al final; A0= Concesión de registros y marcas propias acompañados programados inicial en el mismo período</t>
  </si>
  <si>
    <t xml:space="preserve">Ley 1152 del 2007, el desarrollo rural debe estar acorde a lo establecido en los Planes de Vida
Indígena.
</t>
  </si>
  <si>
    <t xml:space="preserve">MP105050202 - Acompañar el 100% en concesión de registros y marcas propias seleccionadas mediante convocatoria  </t>
  </si>
  <si>
    <t>MP105050203</t>
  </si>
  <si>
    <t xml:space="preserve"> Diseñar e implementar un sistema de producción, transformación y comercialización de productos agropecuarios (Empresa piloto por organización - Café - panela)  </t>
  </si>
  <si>
    <t>Número de sistemas de producción, transformación y comercialización  de productos agropecuarios diseñadas e implementadas en el período de gobierno</t>
  </si>
  <si>
    <t>NSP=NSP1</t>
  </si>
  <si>
    <t>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t>
  </si>
  <si>
    <t>Ley 1152 del 2007, el desarrollo rural debe estar acorde a lo establecido en los Planes de Vida
Indígena.</t>
  </si>
  <si>
    <t xml:space="preserve">MP105050203 -  Diseñar e implementar un sistema de producción, transformación y comercialización de productos agropecuarios (Empresa piloto por organización - Café - panela)  </t>
  </si>
  <si>
    <t>MP105050204</t>
  </si>
  <si>
    <t xml:space="preserve"> Fortalecer el 100% de la economía tradicional indígena   seleccionadas mediante convocatoria.</t>
  </si>
  <si>
    <t>ETI = ETI1*100/ETI0</t>
  </si>
  <si>
    <t>ETI = Porcentaje de fortalecimiento de la economía tradicional indigena; ETI1 = Economía tradicional indigena fortalecida al final; ETI0 = Economía tradicional indigena programada a fortalecer inicial en el mismo período</t>
  </si>
  <si>
    <t>MP105050204 -  Fortalecer el 100% de la economía tradicional indígena   seleccionadas mediante convocatoria.</t>
  </si>
  <si>
    <t>MP105050205</t>
  </si>
  <si>
    <t>Capacitar líderes y autoridades indígenas para el fortalecimiento organizativo</t>
  </si>
  <si>
    <t xml:space="preserve">PR-M3-P4-01 . Procedimiento para Promover La Participación Social     </t>
  </si>
  <si>
    <t>Lideres y autoridades indigenas capacitados para el fortalecimiento organizativo</t>
  </si>
  <si>
    <t>NLAIC</t>
  </si>
  <si>
    <t>NLAIC: Número de lideres y autoridades indígenas capacitados</t>
  </si>
  <si>
    <t xml:space="preserve">Constitucion Politica de Colombia de 1991 Articulo7 </t>
  </si>
  <si>
    <t>MP105050205 - Capacitar líderes y autoridades indígenas para el fortalecimiento organizativo</t>
  </si>
  <si>
    <t>MP105050301</t>
  </si>
  <si>
    <t>Incluir en la Formulación del Plan de Ordenamiento Territorial Departamental los resguardos indígenas</t>
  </si>
  <si>
    <t xml:space="preserve">PR-M1-P1-02 . Procedimiento para la formulación de planes </t>
  </si>
  <si>
    <t>Resguardos Inidgenas incluidos en plan de ordenamiento departamental</t>
  </si>
  <si>
    <t>RIIPOD</t>
  </si>
  <si>
    <t>RIIPOD= Resguardos Indigenas Incluidos en Plan de ordenamiento departamental</t>
  </si>
  <si>
    <t>MP105050301 - Incluir en la Formulación del Plan de Ordenamiento Territorial Departamental los resguardos indígenas</t>
  </si>
  <si>
    <t>1050503 - COMPONENTE TERRITORIAL Y MEDIO AMBIENTE Y PROPIEDAD INTELECTUAL.</t>
  </si>
  <si>
    <t>MP105050302</t>
  </si>
  <si>
    <t>Recuperación integral de la madre tierra, de acuerdo a proyectos seleccionados en las Convocatorias.</t>
  </si>
  <si>
    <t>Porcentaje de la madre tierra recuperado integralmente, de acuerdo a proyectos seleccionados mediante convocatoria en el período de gobierno</t>
  </si>
  <si>
    <t>RMT = RMT1*100/RMT0</t>
  </si>
  <si>
    <t>RMT = Porcentaje de recuperación de la madre tierra; RMT1 = Recuperación integral de la madre tierra al final; RMT0 = Recuperación de la madre tierra programado inicial en el mismo período</t>
  </si>
  <si>
    <t>MP105050302 - Recuperación integral de la madre tierra, de acuerdo a proyectos seleccionados en las Convocatorias.</t>
  </si>
  <si>
    <t>Ambiental</t>
  </si>
  <si>
    <t>A.10</t>
  </si>
  <si>
    <t>MP105050303</t>
  </si>
  <si>
    <t xml:space="preserve">Recuperación y mantenimiento de fuentes agua, de acuerdo a proyectos seleccionados en las Convocatorias. </t>
  </si>
  <si>
    <t>Porcentaje de fuentes de agua recuperados y mantenidos, de acuerdo a proyectos seleccionados en las convocatorias en el período de gobierno</t>
  </si>
  <si>
    <t>RMFA = RMFA1*100/RMFA0</t>
  </si>
  <si>
    <t>RMFA = Porcentaje de recuperación y mantenimiento de fuentes de agua; RMFA1 = Recuperación y mantenimiento de fuentes de agua logrado al final; RMFA0 = Recuperación y mantenimiento de fuentes de agua programado inicial en el mismo período</t>
  </si>
  <si>
    <t xml:space="preserve">MP105050303 - Recuperación y mantenimiento de fuentes agua, de acuerdo a proyectos seleccionados en las Convocatorias. </t>
  </si>
  <si>
    <t>MP105050304</t>
  </si>
  <si>
    <t>Adaptación al cambio climático y fortalecimiento de planes de vida y salvaguarda en lo ambiental, de acuerdo a proyectos seleccionados en las Convocatorias.</t>
  </si>
  <si>
    <t>Porcentaje de cambio climatico y fortalecimiento de planes de vida y salvaguarda en lo ambiental adaptados y fortalecidos, de acuerdo a proyectos seleccionados mediante convocatoria en el período de gobierno</t>
  </si>
  <si>
    <t>ACC = ACC1*100/ACC0</t>
  </si>
  <si>
    <t>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t>
  </si>
  <si>
    <t>Ley 1152 del 2007, el desarrollo rural debe estar acorde a lo establecido en los Planes de Vida</t>
  </si>
  <si>
    <t>MP105050304 - Adaptación al cambio climático y fortalecimiento de planes de vida y salvaguarda en lo ambiental, de acuerdo a proyectos seleccionados en las Convocatorias.</t>
  </si>
  <si>
    <t>MP105050305</t>
  </si>
  <si>
    <t>Indígena.</t>
  </si>
  <si>
    <t xml:space="preserve">MP105050305 - Acompañar en la construcción y puesta en marcha de los hogares de acogida en los municipios de Buenaventura y Jamundí </t>
  </si>
  <si>
    <t>MP105050306</t>
  </si>
  <si>
    <t>Mejorar 3 kilómetros de red vía terciaria departamental,  en zonas de influencia de comunidades indígenas, durante el periodo de gobierno.</t>
  </si>
  <si>
    <t>1129. SECRETARIA DE INFRAESTRUCTURA Y DEL TRANSPORTE</t>
  </si>
  <si>
    <t>18   SECTOR INFRAESTRUCTURA VIAL</t>
  </si>
  <si>
    <t>PR-M2-P4-04 . Procedimiento Estructurar y ejecutar proyectos de Infraestructura financiados por el sistema de Valorización</t>
  </si>
  <si>
    <t>Número de kilómetros de red vial terciaria departamental mejorados en zonas de influencia de comunidades indigenas durante el periodo de gobierno</t>
  </si>
  <si>
    <t xml:space="preserve">Sumatoria X </t>
  </si>
  <si>
    <t xml:space="preserve">X: No. De kilometros de via rehabilitados </t>
  </si>
  <si>
    <t>Ordenanza 415 de 2016 (Junio 8) Articulo 19 1050503 Subprograma: Componente Territorial y medio ambiente y propiedad intelectual (pàgina 133)</t>
  </si>
  <si>
    <t>MP105050306 - Mejorar 3 kilómetros de red vía terciaria departamental,  en zonas de influencia de comunidades indígenas, durante el periodo de gobierno.</t>
  </si>
  <si>
    <t>Transporte</t>
  </si>
  <si>
    <t>A.9</t>
  </si>
  <si>
    <t>MP105050307</t>
  </si>
  <si>
    <t>Mantener 32,1 kilómetros de red vial terciaria departamental, en zonas de influencia de comunidades indígenas, anualmente.</t>
  </si>
  <si>
    <t>Número de kilómetros de red vial terciaria departamental mantenidos anualmente en zonas de influencia de comunidades indigenas durante el periodo de gobierno</t>
  </si>
  <si>
    <t>X: No. De kilometros de via mantenidos anualmente</t>
  </si>
  <si>
    <t>MP105050307 - Mantener 32,1 kilómetros de red vial terciaria departamental, en zonas de influencia de comunidades indígenas, anualmente.</t>
  </si>
  <si>
    <t>MP105050308</t>
  </si>
  <si>
    <t>Gestionar un (1) estudio y diseño para la ejecución de puentes colgantes en zonas de influencia de comunidades indígenas, durante el período de gobierno.</t>
  </si>
  <si>
    <t>Numero de estudios y diseños gestionados para la ejecucion de puentes colgantes en zonas de influencia de comunidades indigenas durante el periodo de gobierno</t>
  </si>
  <si>
    <t>X</t>
  </si>
  <si>
    <t>X: No. De estudios y diseños realizados</t>
  </si>
  <si>
    <t>MP105050308 - Gestionar un (1) estudio y diseño para la ejecución de puentes colgantes en zonas de influencia de comunidades indígenas, durante el período de gobierno.</t>
  </si>
  <si>
    <t>MP105050309</t>
  </si>
  <si>
    <t>Gestionar 642 viviendas nuevas para los pueblos indígenas en el Valle del Cauca</t>
  </si>
  <si>
    <t>Vivienda nueva para los pueblos indigenas gestionada</t>
  </si>
  <si>
    <t>GV=VN</t>
  </si>
  <si>
    <t>GV=Gestión de vivienda para población indigena; VN= Numero de viviendas gestionadas para la población indigena</t>
  </si>
  <si>
    <t xml:space="preserve">Programa de Gobierno de techos para el Valle </t>
  </si>
  <si>
    <t>MP105050309 - Gestionar 642 viviendas nuevas para los pueblos indígenas en el Valle del Cauca</t>
  </si>
  <si>
    <t>MP105050310</t>
  </si>
  <si>
    <t>Gestionar 640 mejoramientos de vivienda de los pueblos indígenas en el Valle del Cauca</t>
  </si>
  <si>
    <t>PR-M3-P5-06 . Procedimiento para formular proyectos relacionados con el hábitat.</t>
  </si>
  <si>
    <t>Mejoramientos de vivienda a pueblos indigenas gestionadas</t>
  </si>
  <si>
    <t>GM=VM</t>
  </si>
  <si>
    <t>GM=Gestión de mejoramiento de vivienda para población indigena; VM= Numero de mejoramientos de vivienda  gestionados para la población indigena</t>
  </si>
  <si>
    <t>MP105050310 - Gestionar 640 mejoramientos de vivienda de los pueblos indígenas en el Valle del Cauca</t>
  </si>
  <si>
    <t>MP105050311</t>
  </si>
  <si>
    <t xml:space="preserve">Gestionar 1 proyecto piloto para el estudio y diseño  de centros de pensamiento de los mayores en los resguardos indígenas del Valle  del Cauca </t>
  </si>
  <si>
    <t>Mejoramientos de vivienda a pueblos indigenas gestionados</t>
  </si>
  <si>
    <t>MP105050311 - Gestionar 1 proyecto piloto para el estudio, diseño e implementación de sistemas alternativos de energía para los pueblos indígenas en el Valle del Cauca</t>
  </si>
  <si>
    <t>MP105050312</t>
  </si>
  <si>
    <t>Gestionar 1 proyecto piloto para el estudio, diseño e implementación de sistemas alternativos de energía para los pueblos indígenas en el Valle del Cauca</t>
  </si>
  <si>
    <t xml:space="preserve"> Gestión de  Estudios y diseños   de centros de pensamiento de los mayores en los resguardos indígenas</t>
  </si>
  <si>
    <t>GEDCPMI= NyD</t>
  </si>
  <si>
    <t xml:space="preserve">GEDCPMI=  Gestión de  Estudios, Diseños del Centro de Pensamiento  de los Mayores Indigenas;   NyD=  Numero de estudios y diseños Gestionados. </t>
  </si>
  <si>
    <t>MP105050312 - Gestionar 1 proyecto piloto para el estudio, diseño e implementación de sistemas alternativos de energía para los pueblos indígenas en el Valle del Cauca</t>
  </si>
  <si>
    <t>MP105050401</t>
  </si>
  <si>
    <t xml:space="preserve"> Revisar y/ validar de los 6 perfiles epidemiológicos realizados en 2007 </t>
  </si>
  <si>
    <t xml:space="preserve">MP105050401 -  Revisar y/ validar de los 6 perfiles epidemiológicos realizados en 2007 </t>
  </si>
  <si>
    <t xml:space="preserve">1050504 - COMPONENTE SALUD Y ESPIRITUALIDAD </t>
  </si>
  <si>
    <t>MP105050402</t>
  </si>
  <si>
    <t xml:space="preserve">Priorizar con enfoque diferencial el Plan Decenal  </t>
  </si>
  <si>
    <t xml:space="preserve">MP105050402 - Priorizar con enfoque diferencial el Plan Decenal  </t>
  </si>
  <si>
    <t>MP105050403</t>
  </si>
  <si>
    <t xml:space="preserve">Armonizar módulo de salud propio  </t>
  </si>
  <si>
    <t xml:space="preserve">MP105050403 - Armonizar módulo de salud propio  </t>
  </si>
  <si>
    <t>MP105050404</t>
  </si>
  <si>
    <t xml:space="preserve">Implementar el modelo de salud Intervención </t>
  </si>
  <si>
    <t xml:space="preserve">MP105050404 - Implementar el modelo de salud Intervención </t>
  </si>
  <si>
    <t>MP105050501</t>
  </si>
  <si>
    <t>Conformar  una comision Departamental Indigena de paz durante el periodo de Gobieno</t>
  </si>
  <si>
    <t>1124. ALTA CONSEJERIA PARA LA PAZ Y LOS DERECHOS HUMANOS</t>
  </si>
  <si>
    <t>Se trata de establecer una Mesa de concertación indígena que permita la interlocución en temas de construcción de paz durante el período de gobierno</t>
  </si>
  <si>
    <t>No.RCR</t>
  </si>
  <si>
    <t>No.RCR= Número de Reuniones de la Comisión Realizadas</t>
  </si>
  <si>
    <t>Ley 434 de 1998</t>
  </si>
  <si>
    <t>MP105050501 - Conformar  una comision Departamental Indigena de paz durante el periodo de Gobieno</t>
  </si>
  <si>
    <t>1050505 - COMPONENTE DE DERECHOS HUMANOS, PAZ Y GUARDIA INDÍGENA</t>
  </si>
  <si>
    <t>MP105050502</t>
  </si>
  <si>
    <t>Apoyar al 100% de las Comunidades Indígenas priorizadas, en los procesos de formación en Derechos Humanos y Derecho Internacional Humanitario.</t>
  </si>
  <si>
    <t xml:space="preserve">COMUNIDADES INDIGENAS PRIORIZADAS APOYADAS EN LOS PROCESOS DE FORMACION EN DERECHOS HUMANOS Y DERECHO INTERNACIONAL HUMANITARIO APOYADAS </t>
  </si>
  <si>
    <t>NCI = NCI*100/NCIA</t>
  </si>
  <si>
    <t>NCI); NUMERO DE COMUNIDADES INDIGENAS (NCIA) NUMERO COMUNIDADES INDIGENAS APOYADAS</t>
  </si>
  <si>
    <t>DECRETO 2234 DE 2004</t>
  </si>
  <si>
    <t>MP105050502 - Apoyar al 100% de las Comunidades Indígenas priorizadas, en los procesos de formación en Derechos Humanos y Derecho Internacional Humanitario.</t>
  </si>
  <si>
    <t>MP105050601</t>
  </si>
  <si>
    <t>Capacitar 100 mujeres en el acuerdo:”La Cultura genera vida y no muerte”, para la erradicación de la ablación genital.</t>
  </si>
  <si>
    <t>MP105050601 - Capacitar 100 mujeres en el acuerdo:”La Cultura genera vida y no muerte”, para la erradicación de la ablación genital.</t>
  </si>
  <si>
    <t>1050506 - COMPONENTE DE MUJER, FAMILIA Y ADULTO MAYOR</t>
  </si>
  <si>
    <t>MP105050602</t>
  </si>
  <si>
    <t xml:space="preserve">Gestionar la realización de un CDI con enfoque diferencial étnico </t>
  </si>
  <si>
    <t>CDI con enfoque diferencial étnico gestionado y realizado</t>
  </si>
  <si>
    <t>CDIG</t>
  </si>
  <si>
    <t xml:space="preserve">CDIG  Centro de Desarrollo Infantil Gestionado </t>
  </si>
  <si>
    <t xml:space="preserve">MP105050602 - Gestionar la realización de un CDI con enfoque diferencial étnico </t>
  </si>
  <si>
    <t>MP105050603</t>
  </si>
  <si>
    <t xml:space="preserve">Gestionar la creación de 1 Centro Vida/Día  del pueblo  indígena NASA del municipio de Florida,  como piloto para ser replicado en otros municipios con población indígena </t>
  </si>
  <si>
    <t>SISTEMA NACIONAL DE BOMBEROS DE COLOMBIA A NIVEL REGIONAL (JUNTA DEPARTAMENTAL DE BOMBEROS DEL VALLE DEL CAUCA (LEY 1575 DE 2012 Y RESOLUCION 0661 DE 2014))     PARA PREVENIR EL DAÑO ANTIJURIDICO Y LA DEFENSA JUDICIAL IMPLEMENTADO DURANTE EL CUATRIENIO.</t>
  </si>
  <si>
    <t>SNDBI</t>
  </si>
  <si>
    <t>SNDBI: SISTEMA NACIONAL DE BOMBEOS IMPLEMENTADO</t>
  </si>
  <si>
    <t>Ley 1575 de 2012, Resolución 0661 de 2014.</t>
  </si>
  <si>
    <t xml:space="preserve">MP105050603 - Gestionar la creación de 1 Centro Vida/Día  del pueblo  indígena NASA del municipio de Florida,  como piloto para ser replicado en otros municipios con población indígena </t>
  </si>
  <si>
    <t>MP105050604</t>
  </si>
  <si>
    <t>Número de eventos de capacitación en derechos, específica para mujeres indígenas, realizados</t>
  </si>
  <si>
    <t>NECDMIR</t>
  </si>
  <si>
    <t>MP105050604 -  Realizar un evento de Capacitación en Derechos a las mujeres del Valle del Cauca, específica para mujeres indígenas.</t>
  </si>
  <si>
    <t>MP105050605</t>
  </si>
  <si>
    <t>Porcentaje de mujeres seleccionadas empoderadas en identificación, formulación y ejecución de proyectos.</t>
  </si>
  <si>
    <t>MP105050605 - Empoderar al 100% de mujeres seleccionadas en la identificación, formulación y ejecución del Proyectos Productivos.</t>
  </si>
  <si>
    <t>MP105050606</t>
  </si>
  <si>
    <t>Porcentaje de municipios del Valle del Cauca con política pública de mujer socializada.</t>
  </si>
  <si>
    <t>MP105050606 - Socializar la Política Pública de Mujer al 100% de los municipios del Valle del Cauca.</t>
  </si>
  <si>
    <t>MP105050607</t>
  </si>
  <si>
    <t>Conformar Red de mujeres indígenas para ser protagonistas de paz.</t>
  </si>
  <si>
    <t>Red de mujeres indígenas conformada.</t>
  </si>
  <si>
    <t>REDMIC</t>
  </si>
  <si>
    <t>REDMIC = Red de mujeres indigenas conformada.</t>
  </si>
  <si>
    <t>MP105050607 - Conformar Red de mujeres indígenas para ser protagonistas de paz.</t>
  </si>
  <si>
    <t>MP105050608</t>
  </si>
  <si>
    <t xml:space="preserve">Realizar Dos encuentros de mujeres forjadoras de paz, incluyendo las mujeres indígenas. </t>
  </si>
  <si>
    <t>Número de encuentros de mujeres forjadoras de Paz realizados</t>
  </si>
  <si>
    <t>NEMFPAZR</t>
  </si>
  <si>
    <t>NEMFPAZR= Número de encuentros de mujeres forjadoras de Paz, realizados</t>
  </si>
  <si>
    <t xml:space="preserve">MP105050608 - Realizar Dos encuentros de mujeres forjadoras de paz, incluyendo las mujeres indígenas. </t>
  </si>
  <si>
    <t>MP105050609</t>
  </si>
  <si>
    <t>Número de enlaces de género creados</t>
  </si>
  <si>
    <t>NEGMC</t>
  </si>
  <si>
    <t>NEGMC= Número de enlaces de genero municipal creados</t>
  </si>
  <si>
    <t>MP105050609 - Creación de 42 enlaces de género en los municipios.</t>
  </si>
  <si>
    <t>MP105050701</t>
  </si>
  <si>
    <t>Capacitar al 100% de jóvenes indígenas seleccionados en fortalecimiento organizativo.</t>
  </si>
  <si>
    <t>Porcentaje de jóvenes indígenas capacitados en fortalecimiento organizativo</t>
  </si>
  <si>
    <t>PJIS/ NTJI</t>
  </si>
  <si>
    <t>PJIS/ NTJI: Porcentaje de Jóvenes Indígenas Seleccionados/Númeo total de jóvenes Indígenas</t>
  </si>
  <si>
    <t>Constitucion Politica de COLOMBIA 1991 Articulo333;   Ley 1757 DE 2.015</t>
  </si>
  <si>
    <t>MP105050701 - Capacitar al 100% de jóvenes indígenas seleccionados en fortalecimiento organizativo.</t>
  </si>
  <si>
    <t xml:space="preserve">1050507 -  COMPONENTE DE JUVENTUD </t>
  </si>
  <si>
    <t>MP105050702</t>
  </si>
  <si>
    <t>Asesorar el diseño del plan deportivo de los jóvenes indígenas.</t>
  </si>
  <si>
    <t>Asesorías realizadas para el diseño del plan deportivo de los jóvenes indígenas</t>
  </si>
  <si>
    <t>Sumatoria de Asesorías realizadas para el diseño del plan deportivo de los jóvenes indígenas.</t>
  </si>
  <si>
    <t>MP105050702 - Asesorar el diseño del plan deportivo de los jóvenes indígenas.</t>
  </si>
  <si>
    <t>MP105050703</t>
  </si>
  <si>
    <t xml:space="preserve">Gestionar la formación indígenas monitores en recreación y deportes, que cumplan con requisitos establecidos por el SENA
asignar cupos dentro del proyecto de formación de monitores 
</t>
  </si>
  <si>
    <t>Gestionar la formación indígenas monitores en recreación y deportes, que cumplan con requisitos establecidos por el SENA</t>
  </si>
  <si>
    <t>Sumatoria de Gestiones para la formación de indígenas monitores en recreación y deportes, que cumplan con requisitos establecidos por el SENA</t>
  </si>
  <si>
    <t xml:space="preserve">MP105050703 - Gestionar la formación indígenas monitores en recreación y deportes, que cumplan con requisitos establecidos por el SENA
asignar cupos dentro del proyecto de formación de monitores 
</t>
  </si>
  <si>
    <t>MP105050704</t>
  </si>
  <si>
    <t>Gestionar y asesorar la creación de clubes Deportivos en las comunidades indígenas del Valle.</t>
  </si>
  <si>
    <t>Gestionar y asesorar la creación de clubes Deportivos en las comunidades indígenas del Valle</t>
  </si>
  <si>
    <t>Sumatoria de Gestiones y asesorarías para la creación de clubes Deportivos en las comunidades indígenas del Valle.</t>
  </si>
  <si>
    <t>MP105050704 - Gestionar y asesorar la creación de clubes Deportivos en las comunidades indígenas del Valle.</t>
  </si>
  <si>
    <t>MP105050705</t>
  </si>
  <si>
    <t xml:space="preserve"> Gestionar la dotación de implementos deportivos a las comunidades indígenas (futbol, atletismo, básquet, ciclismo, natación).</t>
  </si>
  <si>
    <t>Gestiones realizadas para la dotación de implementos deportivos a las comunidades indígenas (futbol, atletismo, básquet, ciclismo, natación)</t>
  </si>
  <si>
    <t>Sumatoria de gestiones realizadas para la dotación de implementos deportivos a las comunidades indígenas.</t>
  </si>
  <si>
    <t>MP105050705 -  Gestionar la dotación de implementos deportivos a las comunidades indígenas (futbol, atletismo, básquet, ciclismo, natación).</t>
  </si>
  <si>
    <t>MP105050706</t>
  </si>
  <si>
    <t xml:space="preserve"> Gestionar la realización de los Primeros juegos Departamentales de pueblos indígenas en el Valle del Cauca.</t>
  </si>
  <si>
    <t>Juegos departamentales de pueblos indigenas gestionados en el valle del cauca</t>
  </si>
  <si>
    <t>Sumatoria de Gestiones ejecutadas para la realización de los Primeros juegos Departamentales de pueblos indígenas en el Valle del Cauca.</t>
  </si>
  <si>
    <t>MP105050706 -  Gestionar la realización de los Primeros juegos Departamentales de pueblos indígenas en el Valle del Cauca.</t>
  </si>
  <si>
    <t>MP105050707</t>
  </si>
  <si>
    <t xml:space="preserve">capacitar   a 2000 jóvenes indigenas entre 18 y 26 años  en emprendimiento recreativo, durante el periodo de gobierno de 2016-2019  </t>
  </si>
  <si>
    <t>2000 Jóvenes indígenas entre 18 y 28 años capacitados en emprendimiento recreativo, durante el periodo de gobierno de 2016-2019</t>
  </si>
  <si>
    <t>TJIC</t>
  </si>
  <si>
    <t>TJIC = Total de jóvenes indígenas capacitados en emprendimiento recreativo</t>
  </si>
  <si>
    <t>pilar 1 - equidad y lucha contra la pobreza -linea de acción: gestión social integral  -  programa: plan integral de desarrollo indígena</t>
  </si>
  <si>
    <t xml:space="preserve">MP105050707 - CAPACITAR   A 2000 JÓVENES INDIGENAS ENTRE 18 Y 26 AÑOS  EN EMPRENDIMIENTO RECREATIVO, DURANTE EL PERIODO DE GOBIERNO DE 2016-2019  </t>
  </si>
  <si>
    <t>MP105060101</t>
  </si>
  <si>
    <t>Realizar un evento anual, de promoción, rescate y salvaguarda de los valores culturales del campesinado Vallecaucano.</t>
  </si>
  <si>
    <t>MR1050601</t>
  </si>
  <si>
    <t>Implementar un Plan departamental que reconozca a los Campesinos como una comunidad territorial con identidad propia en el período de gobierno.</t>
  </si>
  <si>
    <t xml:space="preserve">Número de eventos anuales de promoción, rescate y salvaguarda de los valores culturales del campesinado Vallecaucano realizado anualmente en el período de gobierno </t>
  </si>
  <si>
    <t>EAP=EAP1</t>
  </si>
  <si>
    <t>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t>
  </si>
  <si>
    <t>Ley 160 de 1994, Por el cual se creó el Sistema
Nacional de Reforma Agraria y
Desarrollo Rural Campesino,
mediante esta ley se crean las ZRC</t>
  </si>
  <si>
    <t>MP105060101 - Realizar un evento anual, de promoción, rescate y salvaguarda de los valores culturales del campesinado Vallecaucano.</t>
  </si>
  <si>
    <t>10506 - COMUNIDADES CAMPESINAS</t>
  </si>
  <si>
    <t>1050601 - FORTALECIMIENTO DE LA FAMILIA CAMPESINA VALLECAUCANA</t>
  </si>
  <si>
    <t>MR1050601 - Implementar un Plan departamental que reconozca a los Campesinos como una comunidad territorial con identidad propia en el período de gobierno.</t>
  </si>
  <si>
    <t>MP105060102</t>
  </si>
  <si>
    <t>Realizar una alianza con el Gobierno Nacional y los Municipios para el fomento de la Agricultura Familiar Campesina</t>
  </si>
  <si>
    <t xml:space="preserve">Número de alianzas con el Gobierno Nacional y los Municipios para el fomento de la Agricultura Familiar realizados en el período de gobierno </t>
  </si>
  <si>
    <t>ANM=ANM1</t>
  </si>
  <si>
    <t>ANM = Corresponde al número de alianzas con el Gobierno Nacional y los Municipios para el fomento de la Agricultura Familiar realizados; ANM1 = Número de alianzas con el Gobierno Nacional y los Municipios para el fomento de la Agricultura Familiar realizados al final</t>
  </si>
  <si>
    <t>Ley 160 de 1994, Por el cual se creó el Sistema</t>
  </si>
  <si>
    <t>MP105060102 - Realizar una alianza con el Gobierno Nacional y los Municipios para el fomento de la Agricultura Familiar Campesina</t>
  </si>
  <si>
    <t>MP105070101</t>
  </si>
  <si>
    <t xml:space="preserve">beneficiar  a 27360 adultos mayores   con acceso gratuito para su recreación y aprovechamiento del tiempo libre en los parques recreativos del departamento, durante el periodo de gobierno de 2016-2019 </t>
  </si>
  <si>
    <t>MR1050701</t>
  </si>
  <si>
    <t>Implementar cuatro líneas estratégicas de los lineamientos de política pública departamental de adulto mayor  en el período de gobierno.</t>
  </si>
  <si>
    <t xml:space="preserve">27.360 Adultos mayores beneficiados con acceso gratuito para su recreación y aprovechamiento del tiempo libre, durante el periodo de gobierno de 2016-2019 </t>
  </si>
  <si>
    <t>TAMB= Sumatoria ( IAMBM1+IAMBMn…..IAMBM42)</t>
  </si>
  <si>
    <t>TAMB= Sumatoria de los informes de los 41 parques recreativos de los Adultos Mayores beneficiados con acceso gratuito a los parques recreativos del Departamento para su recreación y aprovechamiento del tiempo libre</t>
  </si>
  <si>
    <t>Nacional de Reforma Agraria y</t>
  </si>
  <si>
    <t xml:space="preserve">MP105070101 - BENEFICIAR  A 27360 ADULTOS MAYORES   CON ACCESO GRATUITO PARA SU RECREACIÓN Y APROVECHAMIENTO DEL TIEMPO LIBRE EN LOS PARQUES RECREATIVOS DEL DEPARTAMENTO, DURANTE EL PERIODO DE GOBIERNO DE 2016-2019 </t>
  </si>
  <si>
    <t>10507 - VALLE DIGNIDAD Y VEJEZ.</t>
  </si>
  <si>
    <t>1050701 - FORTALECIMIENTO DE CENTROS VIDA</t>
  </si>
  <si>
    <t>MR1050701 - Implementar cuatro líneas estratégicas de los lineamientos de política pública departamental de adulto mayor  en el período de gobierno.</t>
  </si>
  <si>
    <t>MP105070102</t>
  </si>
  <si>
    <t>Brindar a 2500 Adultos mayores  Atención integral  en los centros vida-día, con las administraciones  municipales, con énfasis en la población de nivel 1 y 2 del sisben  con recursos de la estampilla</t>
  </si>
  <si>
    <t xml:space="preserve">Adultos Mayores, de los Centros Vida-Día, con enfasis en la poblacion del nivel 1 y 2 del SISBEN, atendidos Integralmente con las administraciones Municipales, con recursos de la Estampilla. </t>
  </si>
  <si>
    <t>∑AMAI</t>
  </si>
  <si>
    <t xml:space="preserve">Adultos Mayores Atendidos Integralmente </t>
  </si>
  <si>
    <t>Desarrollo Rural Campesino,</t>
  </si>
  <si>
    <t>MP105070102 - Brindar a 2500 Adultos mayores   " ATENCIÓN INTEGRAL  EN LOS CENTROS VIDA-DÍA, CON LAS ADMINISTRACIONES  MUNICIPALES, CON ÉNFASIS EN LA POBLACIÓN DE NIVEL 1 Y 2 DEL SISBEN  CON RECURSOS DE LA ESTAMPILLA</t>
  </si>
  <si>
    <t>MP105070103</t>
  </si>
  <si>
    <t>Mejorar 50 Centros de Bienestar   "de los adultos mayores, en dotación y funcionamiento, en concurrencia con los municipios   en  concordancia con el artículo 3 de la ley 1276 del 2009 en los 42 municipios con recursos de la estampilla</t>
  </si>
  <si>
    <t>CENTROS DE BIENESTAR de los Adultos Mayores, en Dotacion y Funcionamiento, en concurrencia con los Municipios  EN CONCORDANCIA CON EL ARTICULO 3 DE LA LEY 1276 DEL 2009 MEJORADOS EN LOS MUNICIPIOS CON RECURSOS DE LA ESTAMPILLA</t>
  </si>
  <si>
    <t>∑CBM</t>
  </si>
  <si>
    <t>Centros de Bienestar mejorados</t>
  </si>
  <si>
    <t>mediante esta ley se crean las ZRC</t>
  </si>
  <si>
    <t>MP105070103 - Mejorar 50 Centros de Bienestar   "DE LOS ADULTOS MAYORES, en DOTACIÓN Y FUNCIONAMIENTO, en concurrencia con los municipios   EN  CONCORDANCIA CON EL ARTÍCULO 3 DE LA LEY 1276 DEL 2009 EN LOS 42 MUNICIPIOS CON RECURSOS DE LA ESTAMPILLA</t>
  </si>
  <si>
    <t>MP105070104</t>
  </si>
  <si>
    <t>Apoyar el 100%de los municipios que cumplan los requisitos legales de la ley 1276/2009,financieramente para la atención integral de los adultos mayores en los centros vida y centros de bienestar.</t>
  </si>
  <si>
    <t>Municipios que cumplan los requisitos legales de la ley 1276/2009, apoyados financieramente para la atencion integral de los adultos mayores, en los centros de vida y centros de bienestar.</t>
  </si>
  <si>
    <t>#MIL1276/2009/#MCL1276/2009AF*100</t>
  </si>
  <si>
    <t>1. Numero de Municipios que Implementaron Ley 1276/2009 2. Numero de Municipios que Cumplen  Ley 1276/2009 Apoyados Financieramente.</t>
  </si>
  <si>
    <t>Ley 1276 de 2009</t>
  </si>
  <si>
    <t>MP105070104 - Apoyar el 100%de los municipios que cumplan los requisitos legales de la ley 1276/2009,financieramente para la atención integral de los adultos mayores en los centros vida y centros de bienestar.</t>
  </si>
  <si>
    <t>MP105070105</t>
  </si>
  <si>
    <t xml:space="preserve">Asistir a 42 municipios  tecnicamente para la adopcion de la estampilla de adulto mayor </t>
  </si>
  <si>
    <t>municipios asistidos tecnicamente para la adopcion de la estampilla del Adulto Mayor</t>
  </si>
  <si>
    <t>No MAT/TM*100</t>
  </si>
  <si>
    <t>No Municipios Asistidos Tecnicamente. TM : Total Municipios</t>
  </si>
  <si>
    <t xml:space="preserve">MP105070105 - ASISTIR A 42 MUNICIPIOS  TECNICAMENTE PARA LA ADOPCION DE LA ESTAMPILLA DE ADULTO MAYOR </t>
  </si>
  <si>
    <t>MP105080101</t>
  </si>
  <si>
    <t>Incrementar en 50% los microcreditos otorgados por el programa banco social del valle</t>
  </si>
  <si>
    <t>MR1050801</t>
  </si>
  <si>
    <t>Implementar Un plan de economía incluyente para población vulnerable en el Departamento durante el período de gobierno.</t>
  </si>
  <si>
    <t>10   SECTOR TRABAJO Y SEGURIDAD SOCIAL</t>
  </si>
  <si>
    <t>PR-M2-P2-03 . Procedimiento para contribuir a  disminuir la pobreza y la exclusión social</t>
  </si>
  <si>
    <t>Porcentaje de microcreditos otorgados por el programa banco social del valle, incrementados.</t>
  </si>
  <si>
    <t>PI=[(C1+C2+C3+C4)*50]/222</t>
  </si>
  <si>
    <t>PI= porcentaje de incremento            
C1= creditos otorgados en el primer año
C2= creditos otorgados en el segundo año
C3=creditos otorgados en el tercer año
C4=creditos otorgados en el cuarto año</t>
  </si>
  <si>
    <t>ORDENANZA 374 DE 2013</t>
  </si>
  <si>
    <t>MP105080101 - Incrementar en 50% los microcreditos otorgados por el programa banco social del valle</t>
  </si>
  <si>
    <t>10508 - INCLUSIÓN ECONÓMICA PARA LA EQUIDAD</t>
  </si>
  <si>
    <t xml:space="preserve">1050801 - EMPODERAMIENTO ECONÓMICO PARA LA INCLUSIÓN SOCIAL </t>
  </si>
  <si>
    <t>MR1050801 - Implementar Un plan de economía incluyente para población vulnerable en el Departamento durante el período de gobierno.</t>
  </si>
  <si>
    <t>MP105080102</t>
  </si>
  <si>
    <t xml:space="preserve">Lograr que al menos  600  familias del Valle del Cauca, generen inclusión productiva, mediante capacitación, asesoría y/o capital semilla, durante el cuatrienio </t>
  </si>
  <si>
    <t>familias del Valle del Cauca,que lograron inclusión productiva, mediante capacitación, asesoría y/o capital semilla, durante el cuatrienio</t>
  </si>
  <si>
    <t>FIP=ΣNFI</t>
  </si>
  <si>
    <t>FIP= Familias con Inclusión Productiva
NFI= Número de Familias Incluidas productivamente</t>
  </si>
  <si>
    <t>conpes 3616 del 28/09/2009</t>
  </si>
  <si>
    <t xml:space="preserve">MP105080102 - Lograr que al menos  600  familias del Valle del Cauca, generen inclusión productiva, mediante capacitación, asesoría y/o capital semilla, durante el cuatrienio </t>
  </si>
  <si>
    <t>MP105080103</t>
  </si>
  <si>
    <t>Desarrollar en 20 municipios del departamento, un programa de fortalecimiento de iniciativas productivas a mujeres urbanas y población LGTBI, durante el período de gobierno.</t>
  </si>
  <si>
    <t>Número de municipios con programa de fortalecimiento de iniciativas productivas a mujeres urbanas y población LGBTI, desarrollados</t>
  </si>
  <si>
    <t>NMPFIPMUD0 +NMPFIPMUD1 = NMPFIPMUDt</t>
  </si>
  <si>
    <t>NFI= Número de Familias Incluidas productivamente</t>
  </si>
  <si>
    <t>MP105080103 - Desarrollar en 20 municipios del departamento, un programa de fortalecimiento de iniciativas productivas a mujeres urbanas y población LGTBI, durante el período de gobierno.</t>
  </si>
  <si>
    <t>MP105080104</t>
  </si>
  <si>
    <t>Impulsar el sello de Equidad laboral EQUIPARES, como una estrategía departamental para la inclusión laboral de las Mujeres Vallecaucanas, en el periodo de gobierno.</t>
  </si>
  <si>
    <t>Sello de equidad laboral EQUIPARES impulsado.</t>
  </si>
  <si>
    <t>SELEI</t>
  </si>
  <si>
    <t>SELEI= Sello de equidad laboral equipares impulsado</t>
  </si>
  <si>
    <t>MP105080104 - Impulsar el sello de Equidad laboral EQUIPARES, como una estrategía departamental para la inclusión laboral de las Mujeres Vallecaucanas, en el periodo de gobierno.</t>
  </si>
  <si>
    <t>MP105080105</t>
  </si>
  <si>
    <t>Apoyar 20 iniciativas productivas de mujeres cabeza de hogar afro que les permitan la inclusión económica y el acceso al bienestar.</t>
  </si>
  <si>
    <t>Iniciativas productivas de mujeres cabeza de hogar afro que les permitan la inclusión económica y el acceso al bienestar apoyadas.</t>
  </si>
  <si>
    <t>IP + IP+ IP+ IP……= ≥20</t>
  </si>
  <si>
    <t>IP= Iniciativas productivas</t>
  </si>
  <si>
    <t>LEY 1257 DE 2008 - Política Pública de la Mujer del Valle  2010</t>
  </si>
  <si>
    <t>MP105090101 - Apoyar 20 iniciativas productivas de mujeres cabeza de hogar afro que les permitan la inclusión económica y el acceso al bienestar.</t>
  </si>
  <si>
    <t>MP201010101</t>
  </si>
  <si>
    <t>Desarrollar un esquema institucional para la generación y comercialización de energía.</t>
  </si>
  <si>
    <t>MR2010101</t>
  </si>
  <si>
    <t>Subir dos posiciones en el costo de energía medido por el Indice de competitividad departamental</t>
  </si>
  <si>
    <t>PR-M2-P2-02 . Procedimiento para fomentar el desarrollo económico local</t>
  </si>
  <si>
    <t>Esquema institucional para generación y comercialización de energía desarrollado</t>
  </si>
  <si>
    <t>EIGYCED</t>
  </si>
  <si>
    <t xml:space="preserve">EIGYCED: Esquema Institucional de Generación y Comercialización de Energía Desarrollado </t>
  </si>
  <si>
    <t>Polìtica Pública de Desarrollo Económico Local</t>
  </si>
  <si>
    <t>MP201010101 - Desarrollar un esquema institucional para la generación y comercialización de energía.</t>
  </si>
  <si>
    <t xml:space="preserve">Servicios Públicos diferrente a acueducto, alcantarillado y aseo. </t>
  </si>
  <si>
    <t>2 - VALLE PRODUCTIVO Y COMPETITIVO</t>
  </si>
  <si>
    <t xml:space="preserve">201 - MERCADOS EFICIENTES </t>
  </si>
  <si>
    <t>20101 - ENERGIA ACCESIBLE</t>
  </si>
  <si>
    <t>2010101 - ENERGÍA GARANTIZADA</t>
  </si>
  <si>
    <t>MR2010101 - Subir dos posiciones en el costo de energía medido por el Indice de competitividad departamental</t>
  </si>
  <si>
    <t>MP201010102</t>
  </si>
  <si>
    <t xml:space="preserve">Impulsar 2 Proyectos de Generación de Energía convencional y alternativa durante el período de gobierno </t>
  </si>
  <si>
    <t>Numero de Proyectos de Generación de Energia convencional y alternativa impulsados durante el periodo de gobierno</t>
  </si>
  <si>
    <t>NPGECAI</t>
  </si>
  <si>
    <t xml:space="preserve">NPGECAI: Numero de Proyectos de Generación de Energía Convencional y Alternativa Impulsados </t>
  </si>
  <si>
    <t xml:space="preserve">MP201010102 - Impulsar 2 Proyectos de Generación de Energía convencional y alternativa durante el período de gobierno </t>
  </si>
  <si>
    <t>MP201010201</t>
  </si>
  <si>
    <t>Gestionar el desarrollo de una planta regasificadora en Buenaventura durante el período de gobierno.</t>
  </si>
  <si>
    <t>Desarrollo de una planta regasificadora en Buenaventura durante el periodo de gobierno, gestionada.</t>
  </si>
  <si>
    <t>PRBG</t>
  </si>
  <si>
    <t xml:space="preserve">PRBG: Planta Regasificadora en Buenaventura Gestionada </t>
  </si>
  <si>
    <t>MP201010201 - Gestionar el desarrollo de una planta regasificadora en Buenaventura durante el período de gobierno.</t>
  </si>
  <si>
    <t>2010102 - GAS NATURAL PARA TODOS</t>
  </si>
  <si>
    <t>MP201020101</t>
  </si>
  <si>
    <t xml:space="preserve">Realizar 4 Jornadas de Bancarizaciòn Durante el periodo de gobierno </t>
  </si>
  <si>
    <t>MR2010201</t>
  </si>
  <si>
    <t>Aumentar el Índice de Bancarización  a  70 cuentas de aHorro activas por cada 100 personas en edad adulta.</t>
  </si>
  <si>
    <t>Número de Jornadas de Bancarización realizadas  durante el periodo de gobierno.</t>
  </si>
  <si>
    <t>NJB</t>
  </si>
  <si>
    <t>NJB = Número de Jornadas de Bancarizacion</t>
  </si>
  <si>
    <t xml:space="preserve">MP201020101 - Realizar 4 Jornadas de Bancarizaciòn Durante el periodo de gobierno </t>
  </si>
  <si>
    <t>Promoción del Desarrollo</t>
  </si>
  <si>
    <t>20102 - CLIMA DE INVERSION E INCLUSION FINANCIERA</t>
  </si>
  <si>
    <t>2010201 - BANCARIZACION</t>
  </si>
  <si>
    <t>MR2010201 - Aumentar el Índice de Bancarización  a  70 cuentas de aHorro activas por cada 100 personas en edad adulta.</t>
  </si>
  <si>
    <t>MP201020201</t>
  </si>
  <si>
    <t>Reducir el número de requerimientos y procedimientos exigidos en los trámites y servicios  relacionados el pago de impuestos durante el período de gobierno</t>
  </si>
  <si>
    <t>MR2010202</t>
  </si>
  <si>
    <t>Mejorar en 2 la posición en el clima de inversión evaluado por Doing Business.</t>
  </si>
  <si>
    <t>MR</t>
  </si>
  <si>
    <t>MP201020201 - Reducir el número de requerimientos y procedimientos exigidos en los trámites y servicios  relacionados el pago de impuestos durante el período de gobierno</t>
  </si>
  <si>
    <t>2010202 - SIMPLIFICACION DE TRÁMITES</t>
  </si>
  <si>
    <t>MR2010202 - Mejorar en 2 la posición en el clima de inversión evaluado por Doing Business.</t>
  </si>
  <si>
    <t>MP202010101</t>
  </si>
  <si>
    <t>Rehabilitar 70.16 KM de red vial departamental  durante el período de gobierno</t>
  </si>
  <si>
    <t>MR2020101</t>
  </si>
  <si>
    <t xml:space="preserve"> Aumentar en un 11% las buenas condiciones de transitabilidad de la red vial departamental durante el período de gobierno</t>
  </si>
  <si>
    <t>Número de kilómetros de red vial departamental rehabilitados durante el periodo de gobierno</t>
  </si>
  <si>
    <t>Ordenanza 415 de 2016 (Junio 8) Articulo 27 Programas y Subprogramas. 2020101. Subprograma: Moviendo nuestro futuro: Infraestructura de transporte  para la productividad, competitividad y movilidad (pàgina 166)</t>
  </si>
  <si>
    <t>MP202010101 - Rehabilitar 70.16 KM de red vial departamental  durante el período de gobierno</t>
  </si>
  <si>
    <t>202 - VALLE CONECTADO CON EL MUNDO</t>
  </si>
  <si>
    <t>20201 - INFRAESTRUCTURA PARA EL DESARROLLO Y LA COMPETITIVIDAD</t>
  </si>
  <si>
    <t>2020101 - MOVIENDO NUESTRO FUTURO: INFRAESTRUCTURA DE TRANSPORTE PARA LA PRODUCTIVIDAD, COMPETITIVIDAD Y MOVILIDAD</t>
  </si>
  <si>
    <t>MR2020101 -  Aumentar en un 11% las buenas condiciones de transitabilidad de la red vial departamental durante el período de gobierno</t>
  </si>
  <si>
    <t>MP202010102</t>
  </si>
  <si>
    <t>Mejorar 75.65 Km de red vial  Secundaria y Terciaria departamental durante el período de gobierno.</t>
  </si>
  <si>
    <t>Núumero de kilómetros de red vial secundaria y terciaria departamental mejorados durante el periodo de gobierno</t>
  </si>
  <si>
    <t>X: No. De kilometros de via mejorados</t>
  </si>
  <si>
    <t>MP202010102 - Mejorar 75.65 Km de red vial  Secundaria y Terciaria departamental durante el período de gobierno.</t>
  </si>
  <si>
    <t>MP202010103</t>
  </si>
  <si>
    <t>Mantener 785.9 Km de la red vial departamental (primaria, secundaria y terciaria) anualmente.</t>
  </si>
  <si>
    <t>Numero de kilometros de red vial departamental mantenidos anualmente durante el periodo de gobierno</t>
  </si>
  <si>
    <t>X: No. De kilometros de via mantenidos por año</t>
  </si>
  <si>
    <t>MP202010103 - Mantener 785.9 Km de la red vial departamental (primaria, secundaria y terciaria) anualmente.</t>
  </si>
  <si>
    <t>MP202010104</t>
  </si>
  <si>
    <t xml:space="preserve">Elaborar 7 Estudios y diseños para el desarrollo de la red vial durante el período de gobierno. </t>
  </si>
  <si>
    <t>Número de estudios y diseños elaborados para el desarrollo de la red vial durante el periodo de gobierno</t>
  </si>
  <si>
    <t>X: No. De estudios realizados</t>
  </si>
  <si>
    <t xml:space="preserve">MP202010104 - Elaborar 7 Estudios y diseños para el desarrollo de la red vial durante el período de gobierno. </t>
  </si>
  <si>
    <t>MP202010201</t>
  </si>
  <si>
    <t>Gestionar 12 proyectos para el desarrollo del plan vial departamental, durante el período de gobierno.</t>
  </si>
  <si>
    <t>Número de proyectos para el desarrollo del Plan Vial Departamental gestionados durante el periodo de gobierno</t>
  </si>
  <si>
    <t>X: No. De proyectos gestionados</t>
  </si>
  <si>
    <t>Ordenanza 415 de 2016 (Junio 8) Articulo 27 Programas y Subprogramas. 2020102. Subprograma: Megaproyectos: Infraestructura estratègica integral (pàgina 166)</t>
  </si>
  <si>
    <t>MP202010201 - Gestionar 12 proyectos para el desarrollo del plan vial departamental, durante el período de gobierno.</t>
  </si>
  <si>
    <t>2020102 - MEGAPROYECTOS: INFRAESTRUCTURA ESTRATÉGICA INTEGRAL</t>
  </si>
  <si>
    <t>MP203010101</t>
  </si>
  <si>
    <t>Crear la agencia para la promoción turística durante el periodo de gobierno</t>
  </si>
  <si>
    <t>1133. SECRETARIA DE TURISMO Y COMERCIO</t>
  </si>
  <si>
    <t>MR2030101</t>
  </si>
  <si>
    <t>Lograr el 100% de los proyectos para la gestión y desarrollo territorial mediante acciones articuladas entre las diferentes instancias institucionales.</t>
  </si>
  <si>
    <t xml:space="preserve">Numero de Agencias creadas y sostenidas para la promoción turística durante el peridod de gobierno </t>
  </si>
  <si>
    <t>NAPCM</t>
  </si>
  <si>
    <t>NAPCM:Numero de agencias de promoción creadas y mantenidas</t>
  </si>
  <si>
    <t xml:space="preserve">Turismo Sostenible, Sustentable y Competitivo;  Punto 1 </t>
  </si>
  <si>
    <t>MP203010101 - Crear la agencia para la promoción turística durante el periodo de gobierno</t>
  </si>
  <si>
    <t>203 - VALLE, UNA APUESTA COLECTIVA</t>
  </si>
  <si>
    <t>20301 - SINERGIA INSTITUCIONAL EN EL TERRITORIO</t>
  </si>
  <si>
    <t>2030101 - CREACIÓN, FORTALECIMIENTO E INCLUSIÓN EN LAS INSTANCIAS PARA LA GESTIÓN Y EL DESARROLLO, LA COMPETITIVIDAD Y LA CIENCIA TECNOLOGIA E INNOVACION</t>
  </si>
  <si>
    <t>MR2030101 - Lograr el 100% de los proyectos para la gestión y desarrollo territorial mediante acciones articuladas entre las diferentes instancias institucionales.</t>
  </si>
  <si>
    <t>MP203010102</t>
  </si>
  <si>
    <t xml:space="preserve">Fortalecer 1 Comisión Regional de Competitividad, Ciencia, Tecnología e Innovación Durante el periodo de gobierno. </t>
  </si>
  <si>
    <t>MR2030102</t>
  </si>
  <si>
    <t xml:space="preserve">Consolidación de 2 espacios de coordinación y articulación intersectorial anuales de las políticas, planes y programas para la administración sostenible. </t>
  </si>
  <si>
    <t>PR-M1-P1-01 . Procedimiento para formular, implementar ,evaluar y ajustar las políticas públicas</t>
  </si>
  <si>
    <t>Comisión Regional de Competitividad, Ciencia Tecnología e innovación fortalecida durante el periodo gobierno.</t>
  </si>
  <si>
    <t>RECTeI/RPFPCTeI</t>
  </si>
  <si>
    <t xml:space="preserve">RECTeI: sumatoria de Recursos ejecutados para la Comisión Regional de Competitividad, Ciencia Tecnología e innovación a la fecha de corte </t>
  </si>
  <si>
    <t>Ley 1474 de 2015</t>
  </si>
  <si>
    <t xml:space="preserve">MP203010102 - Fortalecer 1 Comisión Regional de Competitividad, Ciencia, Tecnología e Innovación Durante el periodo de gobierno. </t>
  </si>
  <si>
    <t xml:space="preserve">MR2030102 - Consolidación de 2 espacios de coordinación y articulación intersectorial anuales de las políticas, planes y programas para la administración sostenible. </t>
  </si>
  <si>
    <t>MP203010103</t>
  </si>
  <si>
    <t xml:space="preserve">Implementar 3 proyectos de gestión interinstitucional que favorezcan del desarrollo rural  anualmente en el período de gobierno  </t>
  </si>
  <si>
    <t>PR-M2-P1-03 . Procedimiento para coordinar las entidades de los sectores agropecuario, agroindustrial y minero</t>
  </si>
  <si>
    <t xml:space="preserve">Número de proyectos de gestión interinstitucional que favorezcan del desarrollo rural implementados anualmente en el período de gobierno </t>
  </si>
  <si>
    <t>PGI = PGI1</t>
  </si>
  <si>
    <t>PGI = Corresponde al número de proyectos de gestión interinstitucional que favorezcan del desarrollo rural implementados; PGI1 = Número proyectos de gestión interinstitucional que favorezcan del desarrollo rural implementados al final</t>
  </si>
  <si>
    <t>Ley 101 de 1993                                                                                           Ley General de Desarrollo Agropecuario y Pesquero.</t>
  </si>
  <si>
    <t xml:space="preserve">MP203010103 - Implementar 3 proyectos de gestión interinstitucional que favorezcan del desarrollo rural  anualmente en el período de gobierno  </t>
  </si>
  <si>
    <t>MP203010104</t>
  </si>
  <si>
    <t>Realizar una investigación de talento humano y mercado laboral en el Departamento del Valle del Cauca.</t>
  </si>
  <si>
    <t xml:space="preserve"> Investigación de talento humano y mercado laboral  realizada en el Departamento del Valle del Cauca.</t>
  </si>
  <si>
    <t>FIIL/TFIL</t>
  </si>
  <si>
    <t>FIIL: Fases Implementadas de la Investigación Laboral 
TFIL: Total de Fases de la Investigación Laboral.</t>
  </si>
  <si>
    <t>Ley 1753 de 2015 Ley 1530 de 2012 Acuerdo 028 de 2015 de la comision rectora Guía Sectorial No.2 de COLCIENCIAS Meta País 2025 de COLCIENCIAS.  Ley 1474 de 2015</t>
  </si>
  <si>
    <t>MP203010104 - Realizar una investigación de talento humano y mercado laboral en el Departamento del Valle del Cauca.</t>
  </si>
  <si>
    <t>MP203010105</t>
  </si>
  <si>
    <t xml:space="preserve">Realizar  1 convocatoria anual para la promoción de proyectos de emprendimiento rural  anualmente durante el periodo de gobierno </t>
  </si>
  <si>
    <t>Número de convocatorias anuales para la promoción de proyectos de emprendimiento rural realizadas durante el periodo de gobierno</t>
  </si>
  <si>
    <t>CA = CA1</t>
  </si>
  <si>
    <t>CA = Corresponde al número de convocatorias anuales para la promoción de proyectos de emprendimiento rural realizadas; CA1 = Número de convocatorias anuales para la promoción de proyectos de emprendimiento rural realizadas al final</t>
  </si>
  <si>
    <t xml:space="preserve">MP203010105 - Realizar  1 convocatoria anual para la promoción de proyectos de emprendimiento rural  anualmente durante el periodo de gobierno </t>
  </si>
  <si>
    <t>MP203010106</t>
  </si>
  <si>
    <t>Formular e implementar un Plan de Monitoreo y evaluación de los indicadores de competividad del Departamento.</t>
  </si>
  <si>
    <t>Plan de Monitoreo y evaluación de los indicadores de competitividad del Departamento, formulado e implementado</t>
  </si>
  <si>
    <t>UPMEFI</t>
  </si>
  <si>
    <t xml:space="preserve">UPMEFI: Un Plan de Monitoreo y Evalución Formulado e Implementado </t>
  </si>
  <si>
    <t>Ley 1530 de 2012</t>
  </si>
  <si>
    <t>MP203010106 - Formular e implementar un Plan de Monitoreo y evaluación de los indicadores de competividad del Departamento.</t>
  </si>
  <si>
    <t>MP203010107</t>
  </si>
  <si>
    <t>Fortalecer el proceso departamental de Ciencia Tecnología e Innovación durante el periodo de gobierno</t>
  </si>
  <si>
    <t>MR2030103</t>
  </si>
  <si>
    <t>Atender 100% de las demandas de información socioeconómica, estadística, coyuntural actualizada para la toma de decisiones</t>
  </si>
  <si>
    <t>Proceso Departamental de Ciencia Tecnología e Innovación fortalecido durante el periodo de gobierno</t>
  </si>
  <si>
    <t>RECTeI: Recursos ejecutados en en el proceso departamental de CTeI a la fecha de corte
RPFPCTeI:  recursos programadados para el fortalecimiento del proceso de Ciencia Tecnología e Innovación a la fecha de corte</t>
  </si>
  <si>
    <t>MP203010107 - Fortalecer el proceso departamental de Ciencia Tecnología e Innovación durante el periodo de gobierno</t>
  </si>
  <si>
    <t>MR2030103 - Atender 100% de las demandas de información socioeconómica, estadística, coyuntural actualizada para la toma de decisiones</t>
  </si>
  <si>
    <t>MP203010108</t>
  </si>
  <si>
    <t>Crear y fortalecer los consejos municipales de ciencia tecnología e innovación.</t>
  </si>
  <si>
    <t>Consejos municipales de Ciencia, Tecnología e Innovación creados y fortalecidos.</t>
  </si>
  <si>
    <t xml:space="preserve">NCMCTeIA + NCMCTeIC </t>
  </si>
  <si>
    <t>NCMCTeIA: Número de Consejos Municipales de CTeI Asistidos.
NCMCTeIC: Número de Consejos Municipales de CTeI Creados.</t>
  </si>
  <si>
    <t>Ley 1530 de 2012 Ley 1474 de 2015</t>
  </si>
  <si>
    <t>MP203010108 - Crear y fortalecer los consejos municipales de ciencia tecnología e innovación.</t>
  </si>
  <si>
    <t>MP203010109</t>
  </si>
  <si>
    <t>Gestionar y promover el pacto por el trabajo decente en el Valle del Cauca</t>
  </si>
  <si>
    <t>Pacto por el trabajo decente gestionado y promovido en el Valle del Cauca</t>
  </si>
  <si>
    <t>PEGPVC:</t>
  </si>
  <si>
    <t>PEFS: Pacto por el Empleo Gestionado y Promovido en el Valle del Cauca.</t>
  </si>
  <si>
    <t>Acuerdo que Colombia firmó con la OIT en el año 2015 a través del Memorando de Entendimiento</t>
  </si>
  <si>
    <t>MP203010109 - Gestionar y promover el pacto por el trabajo decente en el Valle del Cauca</t>
  </si>
  <si>
    <t>MP203010110</t>
  </si>
  <si>
    <t>Desarrollar 2 proyectos que articulen el ecosistema y las agendas interinstitucionales e intersectoriales regionales de Ciencia tecnología e Innovación y competitividad en el Departamento del Valle del Cauca y la región Pacífico.</t>
  </si>
  <si>
    <t>Numero de proyectos desarrollados que articulen el ecosistema y las agendas interinstiticionales e intersectoriales regionales de Ciencia tecnología e Innovación y competitividad desarrollados en el Departamento del Valle del Cauca y la Región Pacífico</t>
  </si>
  <si>
    <t>(NFIP1 / TFP1)  + (NFIP2 / TFP2)</t>
  </si>
  <si>
    <t>NFIP1: Número de Fases Implementadas para Proyecto1. 
NFIP2: Número de Fases implementadas Proyecto 2.
 TFP1: Total Fases de Proyecto 1 del ecosistema de CTeI.
 TFP2: Total Fases de Proyecto 2 del ecosistema de CTeI.</t>
  </si>
  <si>
    <t xml:space="preserve">Ley 1753 de 2015 Ley 1530 de 2012 Acuerdo 028 de 2015 de la comision rectora Guía Sectorial No.2 de COLCIENCIAS Meta País 2025 de COLCIENCIAS </t>
  </si>
  <si>
    <t>MP203010110 - Desarrollar 2 proyectos que articulen el ecosistema y las agendas interinstitucionales e intersectoriales regionales de Ciencia tecnología e Innovación y competitividad en el Departamento del Valle del Cauca y la región Pacífico.</t>
  </si>
  <si>
    <t>MP203010201</t>
  </si>
  <si>
    <t>Formular e implementar una política pública de Competitividad y Ciencia Tecnología e Innovación</t>
  </si>
  <si>
    <t>Política pública departamental de competitividad y Ciencia tecnología e innovación formulada e implementada</t>
  </si>
  <si>
    <t>NPPFI:</t>
  </si>
  <si>
    <t>NPPFI: Número de Políticas Públicas Formuladas  e Implementadas.</t>
  </si>
  <si>
    <t>Ley 152 de 1994.
Ley 1530 de 2012</t>
  </si>
  <si>
    <t>MP203010201 - Formular e implementar una política pública de Competitividad y Ciencia Tecnología e Innovación</t>
  </si>
  <si>
    <t>2030102 - FORMULACIÓN E IMPLEMENTACIÓN DE POLÍTICAS PÚBLICAS DE IMPACTO REGIONAL PARA EL DESARROLLO INTEGRAL  ECONÓMICO Y SOCIAL</t>
  </si>
  <si>
    <t>MP203010202</t>
  </si>
  <si>
    <t>Construir y mantener 1 Agenda Estratégica para impulsar el desarrollo económico, fortalecimiento MIPYMES y el Emprendimiento durante el período de gobierno</t>
  </si>
  <si>
    <t>Número de Agenda Estratégica para impulsar el desarrollo económico, fortalecimiento Mipymes y el emprendimiento construídas y mantenidas durante el periodo de gobierno.</t>
  </si>
  <si>
    <t>AECM</t>
  </si>
  <si>
    <t>AECM = Agenda Estratégica de Desarrollo Económico construída y mantenida</t>
  </si>
  <si>
    <t>Relacionado con el desarrollo económico, fortalecimiento MIPYMES y el Emprendimiento</t>
  </si>
  <si>
    <t>MP203010202 - Construir y mantener 1 Agenda Estratégica para impulsar el desarrollo económico, fortalecimiento MIPYMES y el Emprendimiento durante el período de gobierno</t>
  </si>
  <si>
    <t>MP203010203</t>
  </si>
  <si>
    <t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t>
  </si>
  <si>
    <t>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t>
  </si>
  <si>
    <t>LEPPAF=(LEA+LEF)/2*100
TLE</t>
  </si>
  <si>
    <t>LEAF= Líneas estrategicas de Política Pública aprobadas y fomentadas LEA=Líneas estrategicas de Política Pública aprobadas
LEF= Líneas estrategicas de Política Pública fomentadas
TLE= Total de líneas estrategicas de Política Pública</t>
  </si>
  <si>
    <t>EL VALLE ESTA EN VOS</t>
  </si>
  <si>
    <t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t>
  </si>
  <si>
    <t>MP203010301</t>
  </si>
  <si>
    <t xml:space="preserve">Consolidar Un Sistema de Información social  como  herramienta multimodal que centraliza información pública para la toma de decisiones en el periodo de gobierno. </t>
  </si>
  <si>
    <t xml:space="preserve">PR-M3-P4-02 . Procedimiento Para Consolidar Un Sistema Integral De Información Y Conocimiento En Políticas Públicas Sociales </t>
  </si>
  <si>
    <t>Sistema de Infomación social como herramienta multimodal que centraliza información pública para la toma de decisiones, consolidado, durante el período de gobierno</t>
  </si>
  <si>
    <t>SISC</t>
  </si>
  <si>
    <t>Sistema de Información Social consolidado</t>
  </si>
  <si>
    <t>Ordenanza 330 del 2011</t>
  </si>
  <si>
    <t xml:space="preserve">MP203010301 - Consolidar Un Sistema de Información social  como  herramienta multimodal que centraliza información pública para la toma de decisiones en el periodo de gobierno. </t>
  </si>
  <si>
    <t>2030103 - SISTEMA INTELIGENTE DE GENERACIÓN DE INFORMACIÓN ECONÓMICA Y SOCIAL DEL VALLE DEL CAUCA</t>
  </si>
  <si>
    <t>MP203010302</t>
  </si>
  <si>
    <t>Actualizar en el año al menos 2 instrumentos de Medición del comportamiento económico (indicador de actividad económica y cuentas departamentales) de la región durante el período de gobierno</t>
  </si>
  <si>
    <t>PR-M1-P1-04 . Procedimiento para gestión del sistema de información para la planificación</t>
  </si>
  <si>
    <t>Numero de Instrumentos de Medición del comportamiento económico (indicador de actividad económica y cuentas departamentales) de la región, actualizados durante el período de gobierno.</t>
  </si>
  <si>
    <t>NIMEA</t>
  </si>
  <si>
    <t>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t>
  </si>
  <si>
    <t>MP203010302 - Actualizar en el año al menos 2 instrumentos de Medición del comportamiento económico (indicador de actividad económica y cuentas departamentales) de la región durante el período de gobierno</t>
  </si>
  <si>
    <t>MP203010303</t>
  </si>
  <si>
    <t>Publicar en el año 1 anuario estadístico del departamento del Valle del Cauca durante el período de gobierno.</t>
  </si>
  <si>
    <t>Anuario Estadístico del Departamento del Valle del Cauca publicado anualmente, durante el período de gobierno.</t>
  </si>
  <si>
    <t>SAEPAPG</t>
  </si>
  <si>
    <t>SAEPAPG: Sumatoria de Anuarios Estadísticos Publicados Anualmente, durante el Período de Gobierno.</t>
  </si>
  <si>
    <t>MP203010303 - Publicar en el año 1 anuario estadístico del departamento del Valle del Cauca durante el período de gobierno.</t>
  </si>
  <si>
    <t>MP203010304</t>
  </si>
  <si>
    <t>Publicar en el año al menos 20 informes clasificados en Boletines socioeconómicos y reportes de coyuntura económica y durante el período de gobierno.</t>
  </si>
  <si>
    <t>Numero de Informes clasificados en Boletines Socioeconómicos y Reportes de Coyuntura Económica, publicados anualmente durante el período de gobierno.</t>
  </si>
  <si>
    <t>SIPACBSPG + SIPACRCEPG</t>
  </si>
  <si>
    <t>SIPACBSPG: Sumatoria de Informes Publicados Anualmente, Clasificados en Boletines Socioeconómicos, durante el Período de Gobierno.
SIPACRCEPG: Sumatoria de Informes Publicados Anualmente, Clasificados en Reportes de Coyuntura Económica, durante el Período de Gobierno.</t>
  </si>
  <si>
    <t>MP203010304 - Publicar en el año al menos 20 informes clasificados en Boletines socioeconómicos y reportes de coyuntura económica y durante el período de gobierno.</t>
  </si>
  <si>
    <t>MP203010305</t>
  </si>
  <si>
    <t xml:space="preserve">Consolidar 81 datos estadisticos de productos agropecuarios  anualmente durante el período de gobierno </t>
  </si>
  <si>
    <t>PR-M2-P1-02 . Procedimiento para generar información de los sectores productivos</t>
  </si>
  <si>
    <t>Número de datos estadisticos de productos agropecuarios consolidados anualmente durante el periodo de gobierno</t>
  </si>
  <si>
    <t>DE = DE1</t>
  </si>
  <si>
    <t>DE = Corresponde al número de datos estadisticos de productos agropecuarios consolidados anualmente; DE1 = Número de datos estadisticos de productos agropecuarios consolidados anualmente al final</t>
  </si>
  <si>
    <t xml:space="preserve">MP203010305 - Consolidar 81 datos estadisticos de productos agropecuarios  anualmente durante el período de gobierno </t>
  </si>
  <si>
    <t>MP203010306</t>
  </si>
  <si>
    <t>Implementar el observatorio agropecuario y pesquero departamental de acuerdo con la Ordenanza 388 de 2014</t>
  </si>
  <si>
    <t>Número de observatorio agropecuario y pesquero implementados durante el periodo de gobierno</t>
  </si>
  <si>
    <t>OA = OA1</t>
  </si>
  <si>
    <t>OA = Corresponde al número de observatorio agropecuario y pesquero implementados ; OA1 = Número de observatorio agropecuario y pesquero implementados al final</t>
  </si>
  <si>
    <t>Ordenanza 388 de 2014                                                                            Ley General de Desarrollo Agropecuario y Pesquero.</t>
  </si>
  <si>
    <t>MP203010306 - Implementar el observatorio agropecuario y pesquero departamental de acuerdo con la Ordenanza 388 de 2014</t>
  </si>
  <si>
    <t>MP203010401</t>
  </si>
  <si>
    <t>Crear y mantener un sistema de información turística durante el cuatrienio (SITUR)</t>
  </si>
  <si>
    <t>MR2030104</t>
  </si>
  <si>
    <t>Mejorar el nivel de satisfacción de los turistas que visitan y viajan por el Valle del Cauca en un 80 %</t>
  </si>
  <si>
    <t xml:space="preserve"> Sistema de Información Turística creado y mantenido durante el cuatrienio </t>
  </si>
  <si>
    <t>No. FR/TDF</t>
  </si>
  <si>
    <t xml:space="preserve">NoFR/TDF: Numero de fases realizadas / total de fases  </t>
  </si>
  <si>
    <t>MP203010401 - Crear y mantener un sistema de información turística durante el cuatrienio (SITUR)</t>
  </si>
  <si>
    <t>2030104 - DESARROLLO DEL SISTEMA DE INFORMACIÓN TURÍSTICA Y CULTURAL DEL VALLE DEL CAUCA</t>
  </si>
  <si>
    <t>MR2030104 - Mejorar el nivel de satisfacción de los turistas que visitan y viajan por el Valle del Cauca en un 80 %</t>
  </si>
  <si>
    <t>MP203010402</t>
  </si>
  <si>
    <t xml:space="preserve">Elaborar lista indicativa de manifestaciones del patrimonio cultural, material e inmaterial identificadas en los 41 municipios y el distrito  al 2019 </t>
  </si>
  <si>
    <t>PR-M3-P3-05 . Procedimiento para la convocatoria de proyectos para ser financiados con los recursos del 4% del incremento a la telefonía móvil – Patrimonio Cultural-</t>
  </si>
  <si>
    <t>Proyectos realizados dirigidos a gestores y creadores en situación de discapacidad, durante el periodo de gobierno</t>
  </si>
  <si>
    <t>NPRDGYCSD</t>
  </si>
  <si>
    <t>NPRDGYCSD: Número de proyectos realizados  dirigidos a gestores y creadores en situación de discapacidad</t>
  </si>
  <si>
    <t>Ley 1448 de 2011 protección de los derechos de una persona, que son vulnerados a través de actos de racismo o discriminación.  Decreto 4934 del 18 de diciembre de 2009 programas culturales y artísticos de gestores y creadores con discapacidad</t>
  </si>
  <si>
    <t xml:space="preserve">MP203010402 - Elaborar lista indicativa de manifestaciones del patrimonio cultural, material e inmaterial identificadas en los 41 municipios y el distrito  al 2019 </t>
  </si>
  <si>
    <t>MP203010403</t>
  </si>
  <si>
    <t>Implementar un plan de fortalecimiento de la Identidad cultural de la población Afro e Indígena del paisaje cultural cafetero durante el período de gobierno</t>
  </si>
  <si>
    <t>Plan de fortalecimiento de la Identidad cultural de la población Afro e Indígena del paisaje cultural cafetero implementado durante el período de gobierno</t>
  </si>
  <si>
    <t>Numero de planes de fortalecimiento implementado</t>
  </si>
  <si>
    <t>Plan de fortalecimiento implementado</t>
  </si>
  <si>
    <t>Ley 45 de 1983</t>
  </si>
  <si>
    <t>MP203010403 - Implementar un plan de fortalecimiento de la Identidad cultural de la población Afro e Indígena del paisaje cultural cafetero durante el período de gobierno</t>
  </si>
  <si>
    <t>MP204010101</t>
  </si>
  <si>
    <t>Fortalecer la Agencia de Promoción de Inversión en el Valle del Cauca</t>
  </si>
  <si>
    <t>MR2040101</t>
  </si>
  <si>
    <t>20 nuevas Empresas instaladas en el Valle del Cauca durante el período de Gobierno.</t>
  </si>
  <si>
    <t>PR-M2-P1-01 . Procedimiento para promover encadenamientos productivos</t>
  </si>
  <si>
    <t xml:space="preserve">Agencia de Promoción de Inversión en el Valle del Cauca fortalecida </t>
  </si>
  <si>
    <t>RECAPI/RPFAPI</t>
  </si>
  <si>
    <t>RCAPI= Recursos ejecutados  en Agencia de Promoción de Inversión.                                                RPFAPI=Recursos Programados para el fortalecimiento de la Agencia de Promoción de Inversión.</t>
  </si>
  <si>
    <t>MP204010101 - Fortalecer la Agencia de Promoción de Inversión en el Valle del Cauca</t>
  </si>
  <si>
    <t xml:space="preserve">204 - VALLE GLOBAL </t>
  </si>
  <si>
    <t xml:space="preserve">20401 - PROMOCIÓN Y ATRACCIÓN DE INVERSIÓN </t>
  </si>
  <si>
    <t>2040101 - FORTALECIMIENTO DE LA AGENCIA DE PROMOCION DE INVERSION</t>
  </si>
  <si>
    <t>MR2040101 - 20 nuevas Empresas instaladas en el Valle del Cauca durante el período de Gobierno.</t>
  </si>
  <si>
    <t>MP204010201</t>
  </si>
  <si>
    <t xml:space="preserve">Desarrollar y Desplegar 1 Marca Regiòn Durante el periodo de gobierno  </t>
  </si>
  <si>
    <t>MR2040201</t>
  </si>
  <si>
    <t>Contribuir a aumentar las exportaciones del Departamento en un 16% en el período de gobierno.</t>
  </si>
  <si>
    <t>Marca Región Desarrollada y Desplegada durante el periodo de gobierno</t>
  </si>
  <si>
    <t>NERPMRVCD/NEPPMRVCD</t>
  </si>
  <si>
    <t>NERPMRUVC= Número de eventos realizados de promoción de la Marca Región del Valle del Cauca desarrollada.                                          NEPPMRVCD= Número de eventos Programados de promoción de la Marca Región del Valle del Cauca desarrollada.</t>
  </si>
  <si>
    <t>Competitivadad y desarrollo región</t>
  </si>
  <si>
    <t xml:space="preserve">MP204010201 - Desarrollar y Desplegar 1 Marca Regiòn Durante el periodo de gobierno  </t>
  </si>
  <si>
    <t xml:space="preserve">2040102 - DESARROLLO Y PROMOCION DE LA MARCA REGION PARA EL POSICIONAMIENTO DEL VALLE DEL CAUCA </t>
  </si>
  <si>
    <t>MR2040201 - Contribuir a aumentar las exportaciones del Departamento en un 16% en el período de gobierno.</t>
  </si>
  <si>
    <t>MP204020101</t>
  </si>
  <si>
    <t xml:space="preserve">Realizar 3 Foros de Oportunidades Comerciales y de Inversión. Durante el periodo de gobierno. </t>
  </si>
  <si>
    <t>Número de Foros de Oportunidades Comerciales y de Inversión Realizadas durante el periodo de gobierno</t>
  </si>
  <si>
    <t xml:space="preserve">NFOCR </t>
  </si>
  <si>
    <t>NFOCR = Numero de Foros de Oportunidades Comerciales Realizados</t>
  </si>
  <si>
    <t xml:space="preserve">Generación de empleo </t>
  </si>
  <si>
    <t xml:space="preserve">MP204020101 - Realizar 3 Foros de Oportunidades Comerciales y de Inversión. Durante el periodo de gobierno. </t>
  </si>
  <si>
    <t>20402 - VALLE EXPORTADOR</t>
  </si>
  <si>
    <t>2040201 - PROMOCION Y ACCESO A MERCADOS INTERNACIONALES</t>
  </si>
  <si>
    <t>MP204020102</t>
  </si>
  <si>
    <t>Realizar  4 Ruedas de Negocio Durante el periodo de gobierno</t>
  </si>
  <si>
    <t xml:space="preserve">Número de Ruedas de Negocios Realizadas durante el periodo de gobierno </t>
  </si>
  <si>
    <t>NRNR</t>
  </si>
  <si>
    <t xml:space="preserve">NRNR= Número de Ruedas de Negocios Realizadas </t>
  </si>
  <si>
    <t>Politica Nacional de Desarrollo Productivo, documento CONPES</t>
  </si>
  <si>
    <t>MP204020102 - Realizar  4 Ruedas de Negocio Durante el periodo de gobierno</t>
  </si>
  <si>
    <t>MP204020103</t>
  </si>
  <si>
    <t>REALIZAR 6  RUEDAS DE NEGOCIO Y COOPERACION INTERNACIONAL durante el periodo de Gobierno</t>
  </si>
  <si>
    <t>Ruedas de negocios y cooperación internacional realizadas durante el período de gobierno</t>
  </si>
  <si>
    <t xml:space="preserve">NRNR </t>
  </si>
  <si>
    <t xml:space="preserve">NRNR= Número de Ruedas de Negocios Realizadas
</t>
  </si>
  <si>
    <t>MP204020103 - REALIZAR 6  RUEDAS DE NEGOCIO Y COOPERACION INTERNACIONAL durante el periodo de Gobierno</t>
  </si>
  <si>
    <t>MP204020201</t>
  </si>
  <si>
    <t>Aumentar las exportaciones de 200 Empresas Exportadoras Durante el periodo de gobierno.</t>
  </si>
  <si>
    <t>Número de Empresas Exportadoras aumentadas durante le periodo de gobierno.</t>
  </si>
  <si>
    <t>NEAE</t>
  </si>
  <si>
    <t>NEAE = Número de Empresas que aumentan las exportaciones</t>
  </si>
  <si>
    <t>MP204020201 - Aumentar las exportaciones de 200 Empresas Exportadoras Durante el periodo de gobierno.</t>
  </si>
  <si>
    <t>2040202 - PROFUNDIZACION DE EXPORTACIONES</t>
  </si>
  <si>
    <t>MP204020202</t>
  </si>
  <si>
    <t>Acompañar 5 Mesas de Trabajo de los sectores o focos productivos priorizados en el Valle del Cauca</t>
  </si>
  <si>
    <t>Número de mesas de trabajo con acompañamiento de cinco sectores durante el periodo de gobierno.</t>
  </si>
  <si>
    <t>NMTAS</t>
  </si>
  <si>
    <t>NMTAS = Número de Mesas de trabajo con Acompañamiento Sectorial</t>
  </si>
  <si>
    <t>En los Objetivos de Gobierno del Programa de Gobierno</t>
  </si>
  <si>
    <t>MP204020202 - Acompañar 5 Mesas de Trabajo de los sectores o focos productivos priorizados en el Valle del Cauca</t>
  </si>
  <si>
    <t>MP204030101</t>
  </si>
  <si>
    <t>Implementar 3 convenios de cooperación para proyectos de inversión durante período de gobierno</t>
  </si>
  <si>
    <t>MR2040301</t>
  </si>
  <si>
    <t>Atender al 100% de las demandas de asesorías de las dependencias y las entidades territoriales para la gestión de recursos de cooperación.</t>
  </si>
  <si>
    <t>PR- M1-P1-07 . Procedimiento para registrar proyectos que deseen conseguir recursos de Cooperación Internacional</t>
  </si>
  <si>
    <t xml:space="preserve">Número de convenios de cooperación para  proyectos de inversión implementados durante el periodo de gobierno </t>
  </si>
  <si>
    <t>NCCIPI</t>
  </si>
  <si>
    <t>NCCIPI=Número de convenios de cooperación implementados en proyectos de inversión</t>
  </si>
  <si>
    <t xml:space="preserve">Emprendimiento y generación de empleo. </t>
  </si>
  <si>
    <t>MP204030101 - Implementar 3 convenios de cooperación para proyectos de inversión durante período de gobierno</t>
  </si>
  <si>
    <t>20403 - COOPERACION INTERNACIONAL</t>
  </si>
  <si>
    <t>2040301 - CONVENIOS INTERNACIONALES</t>
  </si>
  <si>
    <t>MR2040301 - Atender al 100% de las demandas de asesorías de las dependencias y las entidades territoriales para la gestión de recursos de cooperación.</t>
  </si>
  <si>
    <t>MP204030102</t>
  </si>
  <si>
    <t>Gestionar y realizar 5 alianzas entre entidades de cooperacion y la gobernacion del valle cauca durante el periodo de gobierno</t>
  </si>
  <si>
    <t>PR-M1-P1-16. Procedimiento para registrar proyectos que deseen conseguir recursos de Cooperación Internacional</t>
  </si>
  <si>
    <t>Número de Alianzas entre las entidades de Cooperación y la Gobernación del Valle del Cauca gestionadas y realizadas durante el periodo de Gobierno</t>
  </si>
  <si>
    <t>NACIGR</t>
  </si>
  <si>
    <t xml:space="preserve">NACIGR=Número de Alianzas de Cooperación gestionadas y realizadas </t>
  </si>
  <si>
    <t>Emprendimiento y generación de empleo</t>
  </si>
  <si>
    <t>MP204030102 - Gestionar y realizar 5 alianzas entre entidades de cooperacion y la gobernacion del valle cauca durante el periodo de gobierno</t>
  </si>
  <si>
    <t>MP204030201</t>
  </si>
  <si>
    <t xml:space="preserve">Fortalecer en las 4 subregiones del departamento del Valle del Cauca Las capacidades dee Gestión de Cooperación Internacional durante el periodo de gobierno. </t>
  </si>
  <si>
    <t>Número de subregiones del Departamento del Valle del Cauca en las capacidades de gestión de Cooperación Internacional durante el periodo de gobierno, fortalecido.</t>
  </si>
  <si>
    <t>NSFCGCI</t>
  </si>
  <si>
    <t>NSFCGCI = Número de Subregiones fotalecidas en capacidades de gestión de Cooperación Internacional</t>
  </si>
  <si>
    <t>Principios de Gobierno, gobierno territorial, desarrollo económico</t>
  </si>
  <si>
    <t xml:space="preserve">MP204030201 - Fortalecer en las 4 subregiones del departamento del Valle del Cauca Las capacidades dee Gestión de Cooperación Internacional durante el periodo de gobierno. </t>
  </si>
  <si>
    <t>2040302 - FORTALECIMIENTO SUBREGIONAL</t>
  </si>
  <si>
    <t>MP205010101</t>
  </si>
  <si>
    <t>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t>
  </si>
  <si>
    <t>MR2050101</t>
  </si>
  <si>
    <t>Contribuir a la implementación de la política de gestión Integral de la Biodiversidad en el departamento del Valle del Cauca</t>
  </si>
  <si>
    <t>21   SECTOR MEDIO AMBIENTE</t>
  </si>
  <si>
    <t>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t>
  </si>
  <si>
    <t>∑PENPA</t>
  </si>
  <si>
    <t>∑PENPA: Sumatoria de Plantas de Especies Nativas Producidas en el Año.</t>
  </si>
  <si>
    <t>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t>
  </si>
  <si>
    <t xml:space="preserve">205 - TERRITORIO SOSTENIBLE PARA LA COMPETITIVIDAD </t>
  </si>
  <si>
    <t>20501 - ECOSISTEMAS ESTRATÉGICOS Y BIODIVERSIDAD SOSTENIBLE</t>
  </si>
  <si>
    <t>2050101 - GESTIÓN INTEGRAL DE LA BIODIVERSIDAD</t>
  </si>
  <si>
    <t>MR2050101 - Contribuir a la implementación de la política de gestión Integral de la Biodiversidad en el departamento del Valle del Cauca</t>
  </si>
  <si>
    <t>MP205010102</t>
  </si>
  <si>
    <t xml:space="preserve">PROMOVER 3 PROYECTOS PARA LA PROMOCIÓN Y FORTALECIMIENTO DE PRÁCTICAS ANCESTRALES Y/O CULTURALES EN EL VALLE DEL CAUCA ESPECIALMENTE EN ZONAS AFECTADAS POR EL CONFLICTO ARMADO </t>
  </si>
  <si>
    <t>PR-M2-P1-05 . Procedimiento para promover la conservación del medio ambiente y el desarrollo sostenible</t>
  </si>
  <si>
    <t>Número de proyectos para la promoción y fortalecimiento de prácticas ancestrales y/o culturales promovidos en el Valle del Cauca especialmente en zonas afectadas por el conflicto armado en el periodo de gobierno</t>
  </si>
  <si>
    <t>Ʃ x</t>
  </si>
  <si>
    <t>X = Proyectos promovidos</t>
  </si>
  <si>
    <t>Decisión política del gobierno para trabajar de manera decidida en el posconflicto</t>
  </si>
  <si>
    <t xml:space="preserve">MP205010102 - PROMOVER 3 PROYECTOS PARA LA PROMOCIÓN Y FORTALECIMIENTO DE PRÁCTICAS ANCESTRALES Y/O CULTURALES EN EL VALLE DEL CAUCA ESPECIALMENTE EN ZONAS AFECTADAS POR EL CONFLICTO ARMADO </t>
  </si>
  <si>
    <t>MP205010103</t>
  </si>
  <si>
    <t xml:space="preserve">COFINANCIAR 10 INVENTARIOS AMBIENTALES MUNICIPALES </t>
  </si>
  <si>
    <t>Número de inventarios ambientales municipales cofinanciados en el periodo de gobierno</t>
  </si>
  <si>
    <t>x = Inventarios cofinanciados</t>
  </si>
  <si>
    <t>Iniciativa generada en el desarrollo de las mesas de trabajo y formulación del Plan de Desarrollo</t>
  </si>
  <si>
    <t xml:space="preserve">MP205010103 - COFINANCIAR 10 INVENTARIOS AMBIENTALES MUNICIPALES </t>
  </si>
  <si>
    <t>MP205010104</t>
  </si>
  <si>
    <t>Cofinanciar 3 proyectos para la implementación de buenas prácticas agrícolas en productores del Valle del Cauca. Negocios Verdes</t>
  </si>
  <si>
    <t>Número de proyectos para la implementación de buenas prácticas agrícolas cofinanciados en el Valle del Cauca. Negocios Verdes en el periodo de gobierno</t>
  </si>
  <si>
    <t>X = Proyectos cofinanciados</t>
  </si>
  <si>
    <t>Iniciativa Gobierno Nacional</t>
  </si>
  <si>
    <t>MP205010104 - Cofinanciar 3 proyectos para la implementación de buenas prácticas agrícolas en productores del Valle del Cauca. Negocios Verdes</t>
  </si>
  <si>
    <t>MP205010105</t>
  </si>
  <si>
    <t xml:space="preserve">COFINANCIAR 3 PROYECTOS PARA LA IMPLEMENTACIÓN DE ECOETIQUETADO EN ASOCIACIONES RURALES. </t>
  </si>
  <si>
    <t>Número de proyectos para la implementación de ecoetiquetado en asociaciones rurales cofinanciados en el periodo de gobierno</t>
  </si>
  <si>
    <t>Negocios Verdes, iniciativa del gobierno nacional</t>
  </si>
  <si>
    <t xml:space="preserve">MP205010105 - COFINANCIAR 3 PROYECTOS PARA LA IMPLEMENTACIÓN DE ECOETIQUETADO EN ASOCIACIONES RURALES. </t>
  </si>
  <si>
    <t>MP205010201</t>
  </si>
  <si>
    <t xml:space="preserve">PROMOVER 4 PROYECTOS  PARA LA RECUPERACIÓN Y PROTECCIÓN AMBIENTAL DE ECOSISTEMAS DETERIORADOS EN TERRITORIOS COLECTIVOS, PARQUES NATURALES Y ZONAS DE RESERVAS NATURALES Y CAMPESINAS AFECTADAS POR EL CONFLICTO ARMADO </t>
  </si>
  <si>
    <t>Número de proyectos para la recuperación y protección ambiental de ecosistemas deteriorados en territorios colectivos, parques naturales y zonas de reservas naturales y campesinas afectadas por el conflicto armado promovidos en el periodo de gobierno</t>
  </si>
  <si>
    <t>Posconflicto</t>
  </si>
  <si>
    <t xml:space="preserve">MP205010201 - PROMOVER 4 PROYECTOS  PARA LA RECUPERACIÓN Y PROTECCIÓN AMBIENTAL DE ECOSISTEMAS DETERIORADOS EN TERRITORIOS COLECTIVOS, PARQUES NATURALES Y ZONAS DE RESERVAS NATURALES Y CAMPESINAS AFECTADAS POR EL CONFLICTO ARMADO </t>
  </si>
  <si>
    <t>2050102 - PROTECCIÓN Y RECUPERACIÓN DE LOS ECOSISTEMAS ESTRATÉGICOS</t>
  </si>
  <si>
    <t>MP205010202</t>
  </si>
  <si>
    <t xml:space="preserve">Diseñar un plan de manejo del centro operativo Jardin Botanico Juan Maria Cespedes del INCIVA dedicado a la proteccion y recuperacion de los ecosistemas estrategicos de bisque seco tropical en pelogro de desaparicion drante el cuatrenio </t>
  </si>
  <si>
    <t xml:space="preserve">   Diseñar un Plan de Manejo para el centro operativo Jardín Botánico Juan María Céspedes del INCIVA dedicado a la protección y recuperación de los ecosistemas estratégicos de bosque seco tropical en peligro de desaparición.</t>
  </si>
  <si>
    <t>PMJBJMC = [(ISPDPN x 0,3) + (IAEIPM x = 0,2) + (IAEPM x 0,25) + (IFPM x 0,25)] / 100</t>
  </si>
  <si>
    <t>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t>
  </si>
  <si>
    <t xml:space="preserve">MP205010202 - Diseñar un plan de manejo del centro operativo Jardin Botanico Juan Maria Cespedes del INCIVA dedicado a la proteccion y recuperacion de los ecosistemas estrategicos de bisque seco tropical en pelogro de desaparicion drante el cuatrenio </t>
  </si>
  <si>
    <t>MP205010203</t>
  </si>
  <si>
    <t>implementar 30% Plan de manejo del centro operativo Parque Natural Regional el Vinculo del INCIVA mendiante actividades dedicadas a la proteccion y recuperacion de los ecosistemas estrategicos el bosque seco tropical en peligro de desaparicion</t>
  </si>
  <si>
    <t>Mide la ejecucion de las actividades relacionadas con el plan de manejo del centro operativo Parque Natural Regional el Vinculo.</t>
  </si>
  <si>
    <t>AIPMPNRV = ( #AEEPMPNREV / #TAEPMPNRV ) x 100</t>
  </si>
  <si>
    <t>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t>
  </si>
  <si>
    <t>MP205010203 - implementar 30% Plan de manejo del centro operativo Parque Natural Regional el Vinculo del INCIVA mendiante actividades dedicadas a la proteccion y recuperacion de los ecosistemas estrategicos el bosque seco tropical en peligro de desaparicion</t>
  </si>
  <si>
    <t>MP205010204</t>
  </si>
  <si>
    <t xml:space="preserve">PROMOVER 3 PROYECTOS PARA EL MEJORAMIENTO Y CONSERVACIÓN DE LOS ECOSISTEMAS ASOCIADOS AL PAISAJE CULTURAL CAFETERO  </t>
  </si>
  <si>
    <t>Número de proyectos para el mejoramiento y conservación de los ecosistemas asociados al paisaje cultural cafetero promovidos en el periodo de gobierno</t>
  </si>
  <si>
    <t>Iniciativa de Departamentos cafeteros que incluye a 10 municipios del Valle del Cauca - UNESCO</t>
  </si>
  <si>
    <t xml:space="preserve">MP205010204 - PROMOVER 3 PROYECTOS PARA EL MEJORAMIENTO Y CONSERVACIÓN DE LOS ECOSISTEMAS ASOCIADOS AL PAISAJE CULTURAL CAFETERO  </t>
  </si>
  <si>
    <t>MP205010205</t>
  </si>
  <si>
    <t xml:space="preserve">GESTIONAR 1 PLAN DEPARTAMENTAL DE GESTIÓN AMBIENTAL MINERO FORMULACIÓN Y DIVULGACIÓN </t>
  </si>
  <si>
    <t xml:space="preserve">Número de Planes Departamentales de Gestión Ambiental Minero. Formulación y Divulgación gestionados en el periodo de gobierno </t>
  </si>
  <si>
    <t>X = Plan gestionado</t>
  </si>
  <si>
    <t>La minería es un componente de desarrollo económico nacional importante</t>
  </si>
  <si>
    <t xml:space="preserve">MP205010205 - GESTIONAR 1 PLAN DEPARTAMENTAL DE GESTIÓN AMBIENTAL MINERO FORMULACIÓN Y DIVULGACIÓN </t>
  </si>
  <si>
    <t>MP205010206</t>
  </si>
  <si>
    <t>Realizar el sostenimiento de 145 hectáreas una vez al año durante dos vigencias de plántulas sembradas en las actividades de herramientas de manejo del paisaje</t>
  </si>
  <si>
    <t>Sostener las hectareas sembradas con plantulas durante la vigencia.</t>
  </si>
  <si>
    <t>Número de Héctareas Intervenidas: Número de Héctareas Sembras con Plantulas</t>
  </si>
  <si>
    <t>&lt;</t>
  </si>
  <si>
    <t>MP205010206 - Realizar el sostenimiento de 145 hectáreas una vez al año durante dos vigencias de plántulas sembradas en las actividades de herramientas de manejo del paisaje</t>
  </si>
  <si>
    <t>MP205010301</t>
  </si>
  <si>
    <t xml:space="preserve">PROMOVER 3 PROYECTOS PROMOVER QUE FORTALEZCAN LOS PROYECTOS PRODUCTIVOS QUE SE GENERAN AL INTERIOR DE LAS ÁREAS PROTEGIDAS EN EL VALLE DEL CAUCA </t>
  </si>
  <si>
    <t xml:space="preserve">Número de proyectos que fortalezcan los proyectos productivos que se generan al interior de las áreas protegidas en el Valle del Cauca promovidos en el periodo de gobierno </t>
  </si>
  <si>
    <t>Las áreas protegidas son figura de conservación del orden nacional</t>
  </si>
  <si>
    <t xml:space="preserve">MP205010301 - PROMOVER 3 PROYECTOS PROMOVER QUE FORTALEZCAN LOS PROYECTOS PRODUCTIVOS QUE SE GENERAN AL INTERIOR DE LAS ÁREAS PROTEGIDAS EN EL VALLE DEL CAUCA </t>
  </si>
  <si>
    <t>2050103 - SISTEMA DE ÁREAS PROTEGIDAS EN EL VALLE DEL CAUCA</t>
  </si>
  <si>
    <t>MP205010302</t>
  </si>
  <si>
    <t xml:space="preserve">EJECUTAR 1 ESTRATEGIA  PARA EL ACOMPAÑAMIENTO Y FORTALECIMIENTO DEL SISTEMA DE ÁREAS PROTEGIDAS EN EL VALLE DEL CAUCA </t>
  </si>
  <si>
    <t xml:space="preserve">Número de estrategia para el acompañamiento y fortalecimiento del sistema de áreas protegidas en el Valle del Cauca ejecutadas en el periodo de gobierno </t>
  </si>
  <si>
    <t>Ʃx</t>
  </si>
  <si>
    <t>X = Estrategia ejecutada</t>
  </si>
  <si>
    <t xml:space="preserve">MP205010302 - EJECUTAR 1 ESTRATEGIA  PARA EL ACOMPAÑAMIENTO Y FORTALECIMIENTO DEL SISTEMA DE ÁREAS PROTEGIDAS EN EL VALLE DEL CAUCA </t>
  </si>
  <si>
    <t>MP205010303</t>
  </si>
  <si>
    <t>Cofinanciar los trámites administrativos y de publicación de una Ordenanza para la conformación del Sistema Departamental de áreas Protegidas SIDAP.</t>
  </si>
  <si>
    <t>Número de trámites administrativos y de publicación de una Ordenanza para la conformación del Sistema Departamental de Áreas Protegidas cofinanciados en el periodo de gobierno</t>
  </si>
  <si>
    <t>X = Trámites cofinanciados</t>
  </si>
  <si>
    <t>MP205010303 - Cofinanciar los trámites administrativos y de publicación de una Ordenanza para la conformación del Sistema Departamental de áreas Protegidas SIDAP.</t>
  </si>
  <si>
    <t>MP205020101</t>
  </si>
  <si>
    <t xml:space="preserve">COFINANCIAR 1500 HECTAREAS PARA LA ADQUISICION, CONSERVACION Y RECUPERACION EN AREAS DE IMPORTANCIA ESTRATEGICA EN PARAMOS Y CUENCAS ABASECEDORAS DE AGUA </t>
  </si>
  <si>
    <t>MR2050201</t>
  </si>
  <si>
    <t xml:space="preserve">Gestionar la implementación de una política integral para la recuperación, proteccion  y conservación del recurso hídrico en el Departamento del Valle del Cauca </t>
  </si>
  <si>
    <t>Número de hectareas para la conservación y recuperación en áreas de importancia estratégica en páramos y cuencas abastecedoras de agua cofinanciadas durante el periodo de gobierno</t>
  </si>
  <si>
    <t>X = Hectareas conservadas y/o recuperadas</t>
  </si>
  <si>
    <t>Ley 99</t>
  </si>
  <si>
    <t xml:space="preserve">MP205020101 - COFINANCIAR 1500 HECTAREAS PARA LA ADQUISICION, CONSERVACION Y RECUPERACION EN AREAS DE IMPORTANCIA ESTRATEGICA EN PARAMOS Y CUENCAS ABASECEDORAS DE AGUA </t>
  </si>
  <si>
    <t>20502 - GESTIÓN INTEGRAL DEL RECURSO HÍDRICO</t>
  </si>
  <si>
    <t>2050201 - CONSERVACIÓN Y PROTECCION DE FUENTES ABASTECEDORAS DE AGUAS</t>
  </si>
  <si>
    <t xml:space="preserve">MR2050201 - Gestionar la implementación de una política integral para la recuperación, proteccion  y conservación del recurso hídrico en el Departamento del Valle del Cauca </t>
  </si>
  <si>
    <t>MP205020102</t>
  </si>
  <si>
    <t>Fortalecer cuatro (4) viveros subregionales con plantas nativas propicias para la conservación y restauración de las fuentes abastecedoras de agua</t>
  </si>
  <si>
    <t>Número de viveros subregionales con plantas nativas propicios para la conservación y restauración de las fuentes abastecedoras fortalecidos durante el periodo de gobierno</t>
  </si>
  <si>
    <t>X = Viveros fortalecidos</t>
  </si>
  <si>
    <t>MP205020102 - Fortalecer cuatro (4) viveros subregionales con plantas nativas propicias para la conservación y restauración de las fuentes abastecedoras de agua</t>
  </si>
  <si>
    <t>MP205020103</t>
  </si>
  <si>
    <t xml:space="preserve">Cofinanciar 4 proyectos subregionales para la recuperación de cuencas abastecedoras de agua
</t>
  </si>
  <si>
    <t>Número de proyectos subregionales para la recuperación de cuencas abastecedoras de agua cofinanciados durante el periodo de gobierno</t>
  </si>
  <si>
    <t xml:space="preserve">MP205020103 - Cofinanciar 4 proyectos subregionales para la recuperación de cuencas abastecedoras de agua
</t>
  </si>
  <si>
    <t>MP205020104</t>
  </si>
  <si>
    <t>Cofinanciar la adquisición de 1000 hectáreas de áreas de importancia estratégicas en paramos y cuencas abastecedoras de agua.</t>
  </si>
  <si>
    <t>Número de hectareas para la adquisición de áreas de importancia estratégica en páramos y cuencas abastecedoras de agua cofinanciadas durante el periodo de gobierno</t>
  </si>
  <si>
    <t>X = Hectareas adquiridas</t>
  </si>
  <si>
    <t>MP205020104 - Cofinanciar la adquisición de 1000 hectáreas de áreas de importancia estratégicas en paramos y cuencas abastecedoras de agua.</t>
  </si>
  <si>
    <t>MP205020105</t>
  </si>
  <si>
    <t>Establecer  105 kilómetros de zonas de aislamientos de nacimientos de agua  y amortiguamiento de  cuencas hidrográficas  abastecedoras de los acueductos operados por Acuavalle S.A. E.S.P. mediante la realizacion de Actividades de restauracion durante el periodo de gobierno</t>
  </si>
  <si>
    <t>Kilómetros de zonas aisladas durante el periodo de Gobierno</t>
  </si>
  <si>
    <t>K.Z.P.R: Kilometros de Zonas Protegidos y Restaurados</t>
  </si>
  <si>
    <t>K.Z.P.R: Kilometros  de Zonas Protegidos y Restaurados</t>
  </si>
  <si>
    <t>MP205020105 - Establecer  105 kilómetros de zonas de aislamientos de nacimientos de agua  y amortiguamiento de  cuencas hidrográficas  abastecedoras de los acueductos operados por Acuavalle S.A. E.S.P. mediante la realizacion de Actividades de restauracion durante el periodo de gobierno</t>
  </si>
  <si>
    <t>MP205020106</t>
  </si>
  <si>
    <t>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t>
  </si>
  <si>
    <t>Hectáreas de zonas de nacimiento restauradas durante el periodo de gobierno</t>
  </si>
  <si>
    <t>N.Ha.R: Número de Hectáreas Restauradas</t>
  </si>
  <si>
    <t>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t>
  </si>
  <si>
    <t>MP205020107</t>
  </si>
  <si>
    <t>Establecer 75 hectáreas de sistema silvopastorile  en zonas de  amortiguamiento de  cuencas hidrográficas priorizadas abastecedoras de los acueductos operados por Acuavalle S.A. E.S.P. durante el periodo de gobierno</t>
  </si>
  <si>
    <t>Hectáreas de actas para el silvopastoreo durante el periodo de gobierno</t>
  </si>
  <si>
    <t>N.Ha.A.S: Número de Ha Aptas</t>
  </si>
  <si>
    <t>MP205020107 - Establecer 75 hectáreas de sistema silvopastorile  en zonas de  amortiguamiento de  cuencas hidrográficas priorizadas abastecedoras de los acueductos operados por Acuavalle S.A. E.S.P. durante el periodo de gobierno</t>
  </si>
  <si>
    <t>MP205020108</t>
  </si>
  <si>
    <t>Construcción de 4 obras biomecánicas para el control de erosión en zonas de nacimientos de agua y amortiguamiento en 4 cuencas hidrográficas priorizadasabastecedoras de los acueductos operados por Acuavalle S.A. E.S.P. durante el periodo de gobierno</t>
  </si>
  <si>
    <t>Obras Biomecanicas construidas durante el periodo de Gobierno</t>
  </si>
  <si>
    <t>N.O.B.C.: Número de Obras Biomecanicas Construidas</t>
  </si>
  <si>
    <t>MP205020108 - Construcción de 4 obras biomecánicas para el control de erosión en zonas de nacimientos de agua y amortiguamiento en 4 cuencas hidrográficas priorizadasabastecedoras de los acueductos operados por Acuavalle S.A. E.S.P. durante el periodo de gobierno</t>
  </si>
  <si>
    <t>MP205020201</t>
  </si>
  <si>
    <t xml:space="preserve">PROMOVER   APARATOS SANITARIOS CON TECNOLOGÍA ADECUADA DE AHORRO Y BAJO CONSUMO DE AGUA Y MANTENIMIENTO DE LOS SISTEMAS PARA LA REDUCCIÓN DE PÉRDIDAS </t>
  </si>
  <si>
    <t>Porcentaje de aparatos sanitarios con tecnología adecuada de ahorro y bajo consumo de agua y mantenimiento de los sistemas para la reducción de perdidas promovidos durante el periodo de gobierno</t>
  </si>
  <si>
    <t>AS=ASI*100/ASP</t>
  </si>
  <si>
    <t>AS=Porcentaje de aparatos sanitarios instalados ASI=Número total de aparatos sanitarios instalados final ASP=Número total de aparatos sanitarios programados inicial</t>
  </si>
  <si>
    <t xml:space="preserve">MP205020201 - PROMOVER   APARATOS SANITARIOS CON TECNOLOGÍA ADECUADA DE AHORRO Y BAJO CONSUMO DE AGUA Y MANTENIMIENTO DE LOS SISTEMAS PARA LA REDUCCIÓN DE PÉRDIDAS </t>
  </si>
  <si>
    <t>2050202 - USO RACIONAL Y EFICIENTE DEL RECURSO HÍDRICO</t>
  </si>
  <si>
    <t>MP205020202</t>
  </si>
  <si>
    <t>Creación y puesta en funcionamiento del consejo Departamental de Política Ambiental y gestión integrar del Recurso hídrico CODEPARH</t>
  </si>
  <si>
    <t>Número de Consejos Departamentales de Política Ambiental y Gestión Integral del Recuros Hídrico CODEPARH creados y en funcionamiento durante el periodo de gobierno</t>
  </si>
  <si>
    <t>X = Consejo conformado</t>
  </si>
  <si>
    <t>MP205020202 - Creación y puesta en funcionamiento del consejo Departamental de Política Ambiental y gestión integrar del Recurso hídrico CODEPARH</t>
  </si>
  <si>
    <t>MP205020301</t>
  </si>
  <si>
    <t>Gestionar 3 proyectos para el cumplimiento de las acciones de restauración de ecosistemas incluidos en el Plan Director del Rio Cauca.</t>
  </si>
  <si>
    <t>Número de proyectos para el cumplimiento de acciones de restauración de ecosistemas incluidos en el Plan Director de  Río Cauca gestionados durante el periodo de gobierno</t>
  </si>
  <si>
    <t>X = Proyectos gestionados</t>
  </si>
  <si>
    <t>Documento de la autoridad ambiental</t>
  </si>
  <si>
    <t>MP205020301 - Gestionar 3 proyectos para el cumplimiento de las acciones de restauración de ecosistemas incluidos en el Plan Director del Rio Cauca.</t>
  </si>
  <si>
    <t xml:space="preserve">2050203 - RECUPERACION INTEGRAL DEL RIO CAUCA </t>
  </si>
  <si>
    <t>MP205030101</t>
  </si>
  <si>
    <t xml:space="preserve">Ejecutar un programa integral de fortalecimiento de la cultura ambiental a traves de los centros operativos del INCIVA durante el cuatrenio </t>
  </si>
  <si>
    <t>MR2050301</t>
  </si>
  <si>
    <t>Implementar una política departamental de educación ambiental integrar en el Departamento del Valle del Cauca.</t>
  </si>
  <si>
    <t>Medir la ejecucion del programa de fortalecimiento a la cultura ambiental en los centros operativos del INCIVA.</t>
  </si>
  <si>
    <t>PIPEAE = [(HP x 0,1667) + (MTB x 0,16667) + (IMCN x 0,1667) + (MAC x 0,1667) + (JBJMC x 0,1667) + (PNRV x 0,1667)] / 100</t>
  </si>
  <si>
    <t>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t>
  </si>
  <si>
    <t xml:space="preserve">MP205030101 - Ejecutar un programa integral de fortalecimiento de la cultura ambiental a traves de los centros operativos del INCIVA durante el cuatrenio </t>
  </si>
  <si>
    <t>20503 - PROGRAMA: EDUCACIÓN AMBIENTAL INTEGRAL</t>
  </si>
  <si>
    <t>2050301 - PLAN DEPARTAMENTAL DE EDUCACIÓN AMBIENTAL</t>
  </si>
  <si>
    <t>MR2050301 - Implementar una política departamental de educación ambiental integrar en el Departamento del Valle del Cauca.</t>
  </si>
  <si>
    <t>MP205030102</t>
  </si>
  <si>
    <t>Orientar a 149 Directivos Docentes de los EE oficiales municipios no certificados del Valle del Cauca, en la implementación de los Proyectos Ambientales Escolares (PRAE) en los PEI, PEC y PIER, durante el periodo de gobierno.</t>
  </si>
  <si>
    <t>Directivos Docentes de los EE oficiales municipios no certificados del Valle del Cauca orientados en la implementación de los Proyectos Ambientales Escolares (PRAE) en los PEI, PEC y PIER, en el periodo de gobierno</t>
  </si>
  <si>
    <t>N°DDOIPRAE</t>
  </si>
  <si>
    <t xml:space="preserve">N°DDOIPRAE: Numero de Directivos Docentes Orientados en Implementación de PRAE </t>
  </si>
  <si>
    <t>Decreto 1743 de 1994</t>
  </si>
  <si>
    <t>MP205030102 - Orientar a 149 Directivos Docentes de los EE oficiales municipios no certificados del Valle del Cauca, en la implementación de los Proyectos Ambientales Escolares (PRAE) en los PEI, PEC y PIER, durante el periodo de gobierno.</t>
  </si>
  <si>
    <t>4. Educación de Calidad</t>
  </si>
  <si>
    <t>MP205030103</t>
  </si>
  <si>
    <t xml:space="preserve">Elaborar el diagnóstico del estado del arte de implementación de las estrategias de Educación Ambiental diferentes a PRAE.
</t>
  </si>
  <si>
    <t>Número de diagnosticos del estado del arte de implementación de las estrategias de educación ambiental diferentes a PRAES elaborados durante el periodo de gobierno</t>
  </si>
  <si>
    <t>X = Diagnostico elaborado</t>
  </si>
  <si>
    <t>Politica Nacional de Educación Ambiental</t>
  </si>
  <si>
    <t xml:space="preserve">MP205030103 - Elaborar el diagnóstico del estado del arte de implementación de las estrategias de Educación Ambiental diferentes a PRAE.
</t>
  </si>
  <si>
    <t>MP205030104</t>
  </si>
  <si>
    <t xml:space="preserve">cofinanciar 2 proyectos para el cumplimiento del plan departamental de educación ambiental en el valle del cauca </t>
  </si>
  <si>
    <t>Número de proyectos para el cumplimiento del plna departamental de educación ambiental en el Valle del Cauca cofinanciados durante el periodo de gobierno</t>
  </si>
  <si>
    <t xml:space="preserve">MP205030104 - cofinanciar 2 proyectos para el cumplimiento del plan departamental de educación ambiental en el valle del cauca </t>
  </si>
  <si>
    <t>MP205030105</t>
  </si>
  <si>
    <t xml:space="preserve">Implementar un (1) Programa de educación ambiental para fomentar el aprovechamiento de residuos sólidos y apoyo a PGIRS.  anualmente </t>
  </si>
  <si>
    <t>Programa de educación ambiental para fomentar el aprovechamiento de residuos sólidos, y apoyo a PGIRS implementado anualmente</t>
  </si>
  <si>
    <t>Número de Programas</t>
  </si>
  <si>
    <t xml:space="preserve">MP205030105 - Implementar un (1) Programa de educación ambiental para fomentar el aprovechamiento de residuos sólidos y apoyo a PGIRS.  anualmente </t>
  </si>
  <si>
    <t>MP205030106</t>
  </si>
  <si>
    <t>Gestionar el plan departamental de educación ambiental del Valle del Cauca en el marco de la política nacional de educación ambiental.</t>
  </si>
  <si>
    <t>Número de planes departamentales de educación ambiental del Valle del Cauca en el marco de la política nacional de educación ambiental gestionados durante el periodo de gobierno</t>
  </si>
  <si>
    <t>MP205030106 - Gestionar el plan departamental de educación ambiental del Valle del Cauca en el marco de la política nacional de educación ambiental.</t>
  </si>
  <si>
    <t>MP205030107</t>
  </si>
  <si>
    <t>Conformar y/o reactivar 24 Clubes Defensores del Agua en Instituciones Educativas de los municipios atendidos por ACUAVALLE S.A. E.S.P.</t>
  </si>
  <si>
    <t>Número de Clubes Defensores del Agua conformados</t>
  </si>
  <si>
    <t>N.C.C: Número de Clubes Conformados</t>
  </si>
  <si>
    <t>MP205030107 - Conformar y/o reactivar 24 Clubes Defensores del Agua en Instituciones Educativas de los municipios atendidos por ACUAVALLE S.A. E.S.P.</t>
  </si>
  <si>
    <t>MP205030108</t>
  </si>
  <si>
    <t>Financiar  40  proyectos resultantes de los Clubes Defensores del Agua conformados en los municipios atendidos por ACUAVALLE S.A. E.S.P. (Instituciones Educativas).</t>
  </si>
  <si>
    <t>Número de proyectos resultantes de los Clubes Defensores del Agua financiados, en los municipios atendidos por ACUAVALLE SA ESP</t>
  </si>
  <si>
    <t>N.P.F.CDA: Número de Proyectos Financiados Club Defensores del Agua</t>
  </si>
  <si>
    <t>MP205030108 - Financiar  40  proyectos resultantes de los Clubes Defensores del Agua conformados en los municipios atendidos por ACUAVALLE S.A. E.S.P. (Instituciones Educativas).</t>
  </si>
  <si>
    <t>MP205030109</t>
  </si>
  <si>
    <t xml:space="preserve">Participar en 10 Comités Interinstitucionales de Educación ambiental (CIDEA) en municipios atendidos por ACUAVALLE S.A. E.S.P. y participar en eventos ambientales  </t>
  </si>
  <si>
    <t>Número de CIDEAS participativos en eventos ambientales.</t>
  </si>
  <si>
    <t>N. CIDEA R: Número de Comites Interistitucional de Educación Ambiental Realizados</t>
  </si>
  <si>
    <t xml:space="preserve">MP205030109 - Participar en 10 Comités Interinstitucionales de Educación ambiental (CIDEA) en municipios atendidos por ACUAVALLE S.A. E.S.P. y participar en eventos ambientales  </t>
  </si>
  <si>
    <t>MP205030110</t>
  </si>
  <si>
    <t>Desarrollar el programa Manejo Integral del Agua en 12 municipios atendidos por ACUAVALLE .S.A. E.S.P.</t>
  </si>
  <si>
    <t>Numero de Programas de Manejo Integral del Agua a Desarrollar</t>
  </si>
  <si>
    <t>N.MIA I: Número de Manejo Integral del Agua a Implementar</t>
  </si>
  <si>
    <t>MP205030110 - Desarrollar el programa Manejo Integral del Agua en 12 municipios atendidos por ACUAVALLE .S.A. E.S.P.</t>
  </si>
  <si>
    <t>MP205030111</t>
  </si>
  <si>
    <t>Realizar 54 conversatorios ecológicos en Instituciones en especial educativas en los municipios atendidos por ACUAVALLE S.A.  E.S.P.</t>
  </si>
  <si>
    <t>Conversatorios ecológicos en Instituciones educativas a realizar en los municipios atendidos por ACUAVALLE SA ESP</t>
  </si>
  <si>
    <t>N. C. R: Número de Conversatorios Realizados</t>
  </si>
  <si>
    <t>MP205030111 - Realizar 54 conversatorios ecológicos en Instituciones en especial educativas en los municipios atendidos por ACUAVALLE S.A.  E.S.P.</t>
  </si>
  <si>
    <t>MP205030112</t>
  </si>
  <si>
    <t>Crear un Programa para promover la ecoeficiencia a cargo de Acuavalle S.A. E.S.P. durante el periodo de Gobierno.</t>
  </si>
  <si>
    <t>Programa de Ecoeficiencia institucional de ACUAVALLA SA ESP implementado durante el periodo de Gobierno</t>
  </si>
  <si>
    <t>N.P.E.I Número de Programas de Ecofieciencia Implementados</t>
  </si>
  <si>
    <t>MP205030112 - Crear un Programa para promover la ecoeficiencia a cargo de Acuavalle S.A. E.S.P. durante el periodo de Gobierno.</t>
  </si>
  <si>
    <t>MP205030113</t>
  </si>
  <si>
    <t>Formular el  Plan de Acción Departamental de Educación Ambiental  del Valle del Cauca, en el período de gobierno.</t>
  </si>
  <si>
    <t>Plan de Acción Departamental de Educación Ambiental, formulado del Valle del Cauca, en el periodo de Gobierno</t>
  </si>
  <si>
    <t>PADEAF</t>
  </si>
  <si>
    <t>PADEAF: Plan de Accion Departamental de Educación Ambiental Formulado</t>
  </si>
  <si>
    <t>Ley 99 de 1993</t>
  </si>
  <si>
    <t>MP205030113 - Formular el  Plan de Acción Departamental de Educación Ambiental  del Valle del Cauca, en el período de gobierno.</t>
  </si>
  <si>
    <t>MP206010101</t>
  </si>
  <si>
    <t xml:space="preserve">Crear un fondo de subsidio para la educacion terciaria, debidamente financiado, durante el periodo de gobierno.
</t>
  </si>
  <si>
    <t>MR2060101</t>
  </si>
  <si>
    <t>Aumentar en 10% la cobertura de matrícula de educación superior en el Valle del Cauca durante el período de gobierno.</t>
  </si>
  <si>
    <t>Fondo de subsidio creado para la educacion terciaria debidamente financiado durante el periodo de gobierno</t>
  </si>
  <si>
    <t>N° FAET</t>
  </si>
  <si>
    <t>FAET= FONDO DE APOYO A LA EDUCACIÓN TERCIARIA</t>
  </si>
  <si>
    <t>NUMERAL 13 DEL PROGRAMA DE GOBIERNO - COMPONENTE EDUCATIVO</t>
  </si>
  <si>
    <t xml:space="preserve">MP206010101 - Crear un fondo de subsidio para la educacion terciaria, debidamente financiado, durante el periodo de gobierno.
</t>
  </si>
  <si>
    <t xml:space="preserve">206 - TALENTO HUMANO COMPETITIVO DE CLASE MUNDIAL </t>
  </si>
  <si>
    <t>20601 - EDUCACION PARA LA COMPETITIVIDAD</t>
  </si>
  <si>
    <t>2060101 - FORTALECIMIENTO DE LA ARTICULACIÓN ENTRE LA EDUCACIÓN MEDIA Y LA EDUCACIÓN TERCIARIA.</t>
  </si>
  <si>
    <t>MR2060101 - Aumentar en 10% la cobertura de matrícula de educación superior en el Valle del Cauca durante el período de gobierno.</t>
  </si>
  <si>
    <t>MP206010102</t>
  </si>
  <si>
    <t xml:space="preserve">Realizar  16 asistencias técnicas en oferta institucional que permita aumentar el acceso a la Educación Superior de las poblaciones étnicas del departamento  durante el periodo de gobierno. </t>
  </si>
  <si>
    <t>MR2060102</t>
  </si>
  <si>
    <t>Beneficiar a 1090 estudiantes de las instituciones educativas oficiales egresados de la educación media, con becas para el fomento de competencias técnicas (500 estudiantes), tecnológicas  (500 estudiantes), y profesionales (90 estudiantes) del Valle del Cauca</t>
  </si>
  <si>
    <t xml:space="preserve">Asistencias técnicas en oferta institucional que permita aumentar el acceso a la Educación Superior de las poblaciones étnicas del departamento realizadas durante el periodo de gobierno. </t>
  </si>
  <si>
    <t xml:space="preserve">∑ AR </t>
  </si>
  <si>
    <t>AR = NUMERO DE ASISTENCIAS REALIZADAS</t>
  </si>
  <si>
    <t xml:space="preserve">MP206010103 - Aumentar en 5000 la matricula de pregrado de la universidad del Valle durante el periodo de gobierno </t>
  </si>
  <si>
    <t>MR2060102 - Beneficiar a 1090 estudiantes de las instituciones educativas oficiales egresados de la educación media, con becas para el fomento de competencias técnicas (500 estudiantes), tecnológicas  (500 estudiantes), y profesionales (90 estudiantes) del Valle del Cauca</t>
  </si>
  <si>
    <t>MP206010103</t>
  </si>
  <si>
    <t xml:space="preserve">Aumentar en 5000 la matricula de pregrado de la universidad del Valle durante el periodo de gobierno </t>
  </si>
  <si>
    <t>1175. UNIVERSIDAD DEL VALLE</t>
  </si>
  <si>
    <t>Matricula de pregrado de la Universidad del Valle aumentada durante el periodo de gobierno.</t>
  </si>
  <si>
    <t>v1-v2</t>
  </si>
  <si>
    <t>V1: número de estudiantes de pregrado año actual
v2: número de estudiantes linea base</t>
  </si>
  <si>
    <t>ORDENANZA 415 JUNIO 8 DE 2016 PAG 191</t>
  </si>
  <si>
    <t>MP206010105 - Aumentar en 4955 los estudiantes de educacion superior del INSTITUTO DE EDUCACION TECNICA PROFESIONAL DE ROLDANILLO al 2019</t>
  </si>
  <si>
    <t>MP206010104</t>
  </si>
  <si>
    <t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t>
  </si>
  <si>
    <t>Programa "Los Mas Porras del Valle del Cauca" implementado  para beneficiar a los estudiantes de las instituciones educativas oficiales egresados de la educacion media, que no hayan sido beneficiados de otros programas, con becas durante la duracion de sus estudios</t>
  </si>
  <si>
    <t>NPLMPDVI</t>
  </si>
  <si>
    <t>NPLMPDVI: Número de programas los más porras del Valle implementados</t>
  </si>
  <si>
    <t>PROGRAMA DE GOBIERNO - COMPONENTE EDUCATIVO</t>
  </si>
  <si>
    <t>MP206010106 - Fortalecer un Centro Piloto de Formacion Agropecuaria del Instituto de Educacion Tecnica Profesional de Roldanillo al 2019</t>
  </si>
  <si>
    <t>MP206010105</t>
  </si>
  <si>
    <t>Aumentar en 4955 los estudiantes de educacion superior del INSTITUTO DE EDUCACION TECNICA PROFESIONAL DE ROLDANILLO al 2019</t>
  </si>
  <si>
    <t>1169. INSTITUTO DE EDUCACION TECNICA PROFESIONAL DE ROLDANILLO</t>
  </si>
  <si>
    <t>Estudiantes de Educacion superior del INSTITUTO DE EDUCACION TECNICA PROFESIONAL DE ROLDANILLO aumentados al 2019</t>
  </si>
  <si>
    <t>EstAct-Estperant</t>
  </si>
  <si>
    <t>EstAct = Estudiantes Actuales                            Estperant= Estudiantes Periodos Anteriores</t>
  </si>
  <si>
    <t>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t>
  </si>
  <si>
    <t>MP206010108 - Crear un observatorio para la educación terciaria del Valle del Cauca durante el periodo de gobierno</t>
  </si>
  <si>
    <t>MP206010106</t>
  </si>
  <si>
    <t>Fortalecer un Centro Piloto de Formacion Agropecuaria del Instituto de Educacion Tecnica Profesional de Roldanillo al 2019</t>
  </si>
  <si>
    <t>Centro Piloto de Formacion Agropecuaria del Instituto de Educacion Tecnica Profesional de Roldanillo al 2019 Fortalecido.</t>
  </si>
  <si>
    <t>CED=EAA/EA2016</t>
  </si>
  <si>
    <t>EAA: Estudiantes atendidos actualmente (momento de medicion) EA2016: Estudiantes atendidos en el año 2016.</t>
  </si>
  <si>
    <t xml:space="preserve">MP206010102 - Realizar  16 asistencias técnicas en oferta institucional que permita aumentar el acceso a la Educación Superior de las poblaciones étnicas del departamento  durante el periodo de gobierno. </t>
  </si>
  <si>
    <t>MP206010107</t>
  </si>
  <si>
    <t xml:space="preserve">Crear   10 centros educativos regionales de educacion superior en los diferentes Municipios del Valle del Cauca al 2019
</t>
  </si>
  <si>
    <t>Centros educativos regionales de educacion superior por parte del INTEP creados.</t>
  </si>
  <si>
    <t>CC - CV</t>
  </si>
  <si>
    <t>CC = CERES creados,                                    CV = CERES vigentes 2016</t>
  </si>
  <si>
    <t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t>
  </si>
  <si>
    <t>MP206010108</t>
  </si>
  <si>
    <t>Crear un observatorio para la educación terciaria del Valle del Cauca durante el periodo de gobierno</t>
  </si>
  <si>
    <t>Observatorio creado para  la educación terciaria de los municipios del Valle del Cauca durante el periodo de gobierno</t>
  </si>
  <si>
    <t>Nº OBSEDUTER</t>
  </si>
  <si>
    <t>OBSEDUTER=OBSERVATORIO PARA LA EDUCACIÓN TERCIARIA</t>
  </si>
  <si>
    <t xml:space="preserve">MP206010107 - Crear   10 centros educativos regionales de educacion superior en los diferentes Municipios del Valle del Cauca al 2019
</t>
  </si>
  <si>
    <t>MP206020101</t>
  </si>
  <si>
    <t>Capacitar el 10% de los  docentes  del sector oficial de los municipios no certificados del Valle en "INNOVACIÓN DE AMBIENTES DE APRENDIZAJE PARA MEJORAR LAS COMPETENCIAS COMUNICATIVAS EN INGLES"a traves de un programa de formacion y cualificacion durante el periodo de gobierno.</t>
  </si>
  <si>
    <t>MR2060201</t>
  </si>
  <si>
    <t>Aumentar en un punto porcentual el puntaje promedio obtenido en ingles en las pruebas saber 11 por los estudiantes de los establecimientos educativos oficiales de los municipios no certificados en el período de gobierno. (Educación)</t>
  </si>
  <si>
    <t>Porcentaje de docentes  del sector oficial de los municipios no certificados del Valle, capacitados  en "INNOVACIÓN DE AMBIENTES DE APRENDIZAJE PARA MEJORAR LAS COMPETENCIAS COMUNICATIVAS EN INGLES"a traves de un programa de formacion y cualificacion durante el periodo de gobierno</t>
  </si>
  <si>
    <t>Nº Doc EEO formados y /o cualificados / 
Nº Doc EEO Inscritos X 100</t>
  </si>
  <si>
    <t>Nº Doc EEO formados y /o cualificados= Número de docentes de los Establecimientos Educativos Oficiales formados y/o cualificados
Nº Doc EEO Inscritos= Número de Docentes de los Establecimientos Educativos  Oficiales inscritos en el programa</t>
  </si>
  <si>
    <t>Es una meta del programa de gobierno  ubicada en el componente educativo Numeral 23</t>
  </si>
  <si>
    <t>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t>
  </si>
  <si>
    <t>20602 - POR UN VALLE DEL CAUCA BILINGÜE</t>
  </si>
  <si>
    <t>2060201 - GO VALLE</t>
  </si>
  <si>
    <t>MR2060201 - Aumentar en un punto porcentual el puntaje promedio obtenido en ingles en las pruebas saber 11 por los estudiantes de los establecimientos educativos oficiales de los municipios no certificados en el período de gobierno. (Educación)</t>
  </si>
  <si>
    <t>MP206020102</t>
  </si>
  <si>
    <t>Formar 1.550 estudiantes en el nivel B1 de ingles, de las instituciones educativas oficiales del Departamento del Valle del Cauca</t>
  </si>
  <si>
    <t>Estudiantes formados en el nivel B1 de ingles de las Instituciones Educativas de los municipios no certificados del Valle</t>
  </si>
  <si>
    <t>N° Est B1</t>
  </si>
  <si>
    <t>Nº Estud B1 = Número de estudiantes Formados de los Establecimientos Educativos  Oficiales en nivel B1</t>
  </si>
  <si>
    <t>s una meta del programa de gobierno  ubicada en el componente educativo Numeral 23.  Plan de Desarrollo Nacional 2014-2018: Camino a la Prosperidad.</t>
  </si>
  <si>
    <t>MP206020102 - Formar 1.550 estudiantes en el nivel B1 de ingles, de las instituciones educativas oficiales del Departamento del Valle del Cauca</t>
  </si>
  <si>
    <t>MP206020103</t>
  </si>
  <si>
    <t>Formar 4.000 estudantes en ingles  de primaira, de las instituciones educatavias ofcialies del Departamento del Valle del Cauca</t>
  </si>
  <si>
    <t>Estudiantes formados en ingles  de primaria, de las Instituciones Educativas Oficiales del Departamento del Valle del Cauca</t>
  </si>
  <si>
    <t>N° de estudiantes primaria</t>
  </si>
  <si>
    <t>Nº Estud primaria = Número de estudiantes  de primaria de los Establecimientos Educativos  Oficiales formados en el area de ingles</t>
  </si>
  <si>
    <t>Es una meta del programa de gobierno  ubicada en el componente educativo Numeral 23. Plan de Desarrollo Nacional 2014-2018: Camino a la Prosperidad.</t>
  </si>
  <si>
    <t>MP206020103 - Formar 4.000 estudantes en ingles  de primaira, de las instituciones educatavias ofcialies del Departamento del Valle del Cauca</t>
  </si>
  <si>
    <t>MP206020104</t>
  </si>
  <si>
    <t>Formar 100 docentes de primaria en ingles, de las instituciones educativas ofciales del Departamento del Valle del Cauca.</t>
  </si>
  <si>
    <t>Docentes de primaria formados en ingles  de las Instituciones Educativas Oficiales del Departamento del Valle del Cauca</t>
  </si>
  <si>
    <t>N° de docentes de primaria</t>
  </si>
  <si>
    <t>Nº Doc de primaria = Número de docentes de primaria de los Establecimientos Educativos  Oficiales formados en el area de ingles</t>
  </si>
  <si>
    <t>MP206020104 - Formar 100 docentes de primaria en ingles, de las instituciones educativas ofciales del Departamento del Valle del Cauca.</t>
  </si>
  <si>
    <t>MP206020201</t>
  </si>
  <si>
    <t>Dotar el 50% de los Establecimientos Educativos del sector oficial de los municipios no certificados del Valle de material y recursos didácticos para el desarrollo de competencias básicas en la enseñanza del inglés durante el periodo de gobierno</t>
  </si>
  <si>
    <t>Porcentaje Establecimientos Educativos del sector oficial de los municipios no certificados del Valle dotados de material y recursos didácticos para el desarrollo de competencias básicas en la enseñanza del inglés.</t>
  </si>
  <si>
    <t>N° EEO con recursos didácticos/N° EEO * 100</t>
  </si>
  <si>
    <t xml:space="preserve">Nº EEO con recursos didacticos= Número de dEstablecimientos Educativos Oficiales con recuros didactivos para el desarrollo de las competencias básicas en la enseñanza del ingles
Nº EEO = Número Establecimientos Educativos  Oficiales </t>
  </si>
  <si>
    <t>Plan de Desarrollo Nacional 2014-2018: Camino a la Prosperidad.</t>
  </si>
  <si>
    <t>MP206020201 - Dotar el 50% de los Establecimientos Educativos del sector oficial de los municipios no certificados del Valle de material y recursos didácticos para el desarrollo de competencias básicas en la enseñanza del inglés durante el periodo de gobierno</t>
  </si>
  <si>
    <t>2060202 - HERRAMIENTAS DE INGLES</t>
  </si>
  <si>
    <t>MP206020202</t>
  </si>
  <si>
    <t>Asesorar en el 40%  de los establecimientos educativos de los municipios no certificados del Valle, en el ajuste de los planes de  estudio de los PEI  PEC  y  PIER para la inclusión de una segunda lengua, durante el periodo de gobieno</t>
  </si>
  <si>
    <t xml:space="preserve">Porcentaje de Establecimientos Educativos del sector oficial de los municipios no certificados del Valle asesorados  en el ajuste de los planes de  estudio de los PEI  PEC  y  PIER para la inclusión de una segunda lengua. </t>
  </si>
  <si>
    <t>N° EEO con planes de estudio de los PEI, PEC, PIER con bilingüismo / N° EEO planes de estudio de los PEI, PEC y PIER * 100</t>
  </si>
  <si>
    <t>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t>
  </si>
  <si>
    <t>MP206020202 - Asesorar en el 40%  de los establecimientos educativos de los municipios no certificados del Valle, en el ajuste de los planes de  estudio de los PEI  PEC  y  PIER para la inclusión de una segunda lengua, durante el periodo de gobieno</t>
  </si>
  <si>
    <t>MP206020203</t>
  </si>
  <si>
    <t>Promover que 18 docentes de área de inglés de los establecimientos educativos de los municipios no certificados del Valle, (con nivel A2 - B1),  participen de un Progama de Inmersión para el dominio y apropiación de una segunda lengua, durante el periodo de gobierno.</t>
  </si>
  <si>
    <t>Docentes de área de inglés de los establecimientos educativos de los municipios no certificados del Valle, (con nivel A2 - B1), promovidos  en la participación de un Progama de Inmersión para el dominio y apropiación de una segunda lengua, durante el periodo de gobierno.</t>
  </si>
  <si>
    <t>N° Doc EEO en inmersión</t>
  </si>
  <si>
    <t>Nº Doc EEO en inmersión= Número de docentes de los Establecimientos Educativos Oficiales  que culminan el programa de inmersión</t>
  </si>
  <si>
    <t>MP206020203 - Promover que 18 docentes de área de inglés de los establecimientos educativos de los municipios no certificados del Valle, (con nivel A2 - B1),  participen de un Progama de Inmersión para el dominio y apropiación de una segunda lengua, durante el periodo de gobierno.</t>
  </si>
  <si>
    <t>MP206020204</t>
  </si>
  <si>
    <t>Formular e implementar la política pública de bilingüismo en el Departamento de acuerdo a la Ordenanza 345 de 2012.</t>
  </si>
  <si>
    <t>Política pública de bilingüismo formulada e implementada en el Departamento de acuerdo a la ordenanza 345 de 2012</t>
  </si>
  <si>
    <t>N°PPBFI</t>
  </si>
  <si>
    <t>N°PPBFI= Número de políticas públicas de bilingüismo, formuladas e implementadas</t>
  </si>
  <si>
    <t>MP206020204 - Formular e implementar la política pública de bilingüismo en el Departamento de acuerdo a la Ordenanza 345 de 2012.</t>
  </si>
  <si>
    <t>MP206030101</t>
  </si>
  <si>
    <t>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t>
  </si>
  <si>
    <t>MR2060301</t>
  </si>
  <si>
    <t>Aumentar en 30 nuevos deportistas Vallecaucanos  participantes en competencias  internacionales</t>
  </si>
  <si>
    <t>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t>
  </si>
  <si>
    <t>Sumatoria de deportistas convencionales y discapacitados de alto rendimiento beneficiados por medio de un programa integral.</t>
  </si>
  <si>
    <t>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t>
  </si>
  <si>
    <t>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t>
  </si>
  <si>
    <t xml:space="preserve">20603 - DESARROLLO HUMANO INTEGRAL </t>
  </si>
  <si>
    <t>2060301 - POSICIONAMIENTO Y LIDERAZGO DEL DEPORTE DE ALTO RENDIMIENTO</t>
  </si>
  <si>
    <t>MR2060301 - Aumentar en 30 nuevos deportistas Vallecaucanos  participantes en competencias  internacionales</t>
  </si>
  <si>
    <t>MP206030102</t>
  </si>
  <si>
    <t xml:space="preserve">Cofinanciar 42 organismos deportivos convencionales y de discapacidad para la organización y participacion en eventos deportivos anualmente </t>
  </si>
  <si>
    <t>Organismos deportivos convencionales y de discapacidad Cofinanciados para la organización y participación en eventos deportivos anualmente</t>
  </si>
  <si>
    <t>Sumatoria de organismos deportivos convencionales y de discapacidad cofinanciados para la organización y participación en eventos deportivos anualmente</t>
  </si>
  <si>
    <t>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t>
  </si>
  <si>
    <t xml:space="preserve">MP206030102 - Cofinanciar 42 organismos deportivos convencionales y de discapacidad para la organización y participacion en eventos deportivos anualmente </t>
  </si>
  <si>
    <t>MP206030103</t>
  </si>
  <si>
    <t>cofinanciar el 100% de los municipios del valle del cauca que participen en los juegos departamental y paradepartamentales, cada dos años</t>
  </si>
  <si>
    <t>Municipios del Valle del Cauca Cofinanciados que participen en los Juegos Deportivos Departamentales y Paradepartamentales, cada dos años.</t>
  </si>
  <si>
    <t>MCPJD*100/MPJD</t>
  </si>
  <si>
    <t>MCPJD: Municipios cofinanciados participantes en juegos departamentales; MPJD: Municipios participantes en juegos departamentales</t>
  </si>
  <si>
    <t>MP206030103 - cofinanciar el 100% de los municipios del valle del cauca que participen en los juegos departamental y paradepartamentales, cada dos años</t>
  </si>
  <si>
    <t>MP207010101</t>
  </si>
  <si>
    <t xml:space="preserve">Desarrollar 8 proyectos de diversificación productiva agropecuaria anualmente en el período de gobierno  </t>
  </si>
  <si>
    <t>MR2070101</t>
  </si>
  <si>
    <t>Aumentar 10% área sembrada de los sistemas productivos agropecuarios durante el cuatrenio.</t>
  </si>
  <si>
    <t xml:space="preserve">Número de proyectos de diversificación productiva agropecuaria desarrollados anualmente en el período de gobierno </t>
  </si>
  <si>
    <t>PDPA = PDPA1</t>
  </si>
  <si>
    <t>PDPA = Corresponde al número de proyectos de diversificación productiva agropecuaria desarrollados; PDPA1 = Número proyectos dediversificación productiva agropecuaria desarrollados al final</t>
  </si>
  <si>
    <t xml:space="preserve">MP207010101 - Desarrollar 8 proyectos de diversificación productiva agropecuaria anualmente en el período de gobierno  </t>
  </si>
  <si>
    <t>207 - DIVERSIFICACION PRODUCTIVA</t>
  </si>
  <si>
    <t>20701 - TRANSFORMACIÓN SOSTENIBLE Y SUSTENTABLE DEL CAMPO</t>
  </si>
  <si>
    <t>2070101 - CAMPO CON VISIÓN EMPRESARIAL Y DESARROLLO DE AGRICULTURA FAMILIAR CAMPESINA</t>
  </si>
  <si>
    <t>MR2070101 - Aumentar 10% área sembrada de los sistemas productivos agropecuarios durante el cuatrenio.</t>
  </si>
  <si>
    <t>MP207010102</t>
  </si>
  <si>
    <t xml:space="preserve">Incentivar 4 proyectos productivos de desarrollo agroindustrial anualmente durante el periodo de gobierno </t>
  </si>
  <si>
    <t xml:space="preserve">Número de proyectos productivos de desarrollo agroindustrial incentivados en el período de gobierno </t>
  </si>
  <si>
    <t>PPAI = PPAI1</t>
  </si>
  <si>
    <t>PPAI = Corresponde al número de proyectos de productivos de desarrollo agroindustrial incentivados; PPAI1 = Número proyectos productivos de desarrollo agroindustrial incentivados al final</t>
  </si>
  <si>
    <t xml:space="preserve">MP207010102 - Incentivar 4 proyectos productivos de desarrollo agroindustrial anualmente durante el periodo de gobierno </t>
  </si>
  <si>
    <t>MP207010103</t>
  </si>
  <si>
    <t xml:space="preserve">Establecer 3 alianzas estratégicas comerciales que promuevan el mercado agropecuario anualmente durante el periodo de gobierno </t>
  </si>
  <si>
    <t xml:space="preserve">Número de alianzas estrategicas comerciales establecidas que promuevan el mercado agropecuario anualmente durante el período de gobierno </t>
  </si>
  <si>
    <t>AEE = AEE1 - AEE0</t>
  </si>
  <si>
    <t>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t>
  </si>
  <si>
    <t xml:space="preserve">MP207010103 - Establecer 3 alianzas estratégicas comerciales que promuevan el mercado agropecuario anualmente durante el periodo de gobierno </t>
  </si>
  <si>
    <t>MP207010104</t>
  </si>
  <si>
    <t xml:space="preserve">Formular un proyecto para la segunda fase del proyecto denominado establecimiento de un centro de produccion certificado de plantulas de guadua en el valle del cauca para el fortalecimiento de la cadena productiva de la guadua </t>
  </si>
  <si>
    <t>Proyecto formulado para la segunda fase del proyecto denominado "Establecimiento de un Centro de Producción Certificado de Plántulas de Guadua en el Valle del Cauca".</t>
  </si>
  <si>
    <t>PSFF = [(0,25 x % APP) + (0,25 x % AFP) + (0,25 x % AAP) + (0,25 x % AGP)] / 100</t>
  </si>
  <si>
    <t>PSFGF: Proyecto Segunda Fase Guadua Formulado.                              % APP: Porcentaje de Avance en Fase Perfil del Proyecto.                         % AFP: Porcentaje de Avance Fase Formulación del Proyecto.                      % AAP: Porcentaje de Avance en Fase Aprobación del Proyecto.             % AGP: Porcentaje de Avance en Fase Gestión del Proyecto.</t>
  </si>
  <si>
    <t xml:space="preserve">MP207010104 - Formular un proyecto para la segunda fase del proyecto denominado establecimiento de un centro de produccion certificado de plantulas de guadua en el valle del cauca para el fortalecimiento de la cadena productiva de la guadua </t>
  </si>
  <si>
    <t>MP207010105</t>
  </si>
  <si>
    <t xml:space="preserve">Desarrollar  3 proyectos alternativos de diversificación productiva agropecuaria  durante el cuatrienio. </t>
  </si>
  <si>
    <t>Número de proyectos alternativos de diversificación productiva agropecuaria desarrollados durante el cuatrenio</t>
  </si>
  <si>
    <t>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t>
  </si>
  <si>
    <t xml:space="preserve">MP207010105 - Desarrollar  3 proyectos alternativos de diversificación productiva agropecuaria  durante el cuatrienio. </t>
  </si>
  <si>
    <t>MP207010201</t>
  </si>
  <si>
    <t xml:space="preserve">Fortalecer 12 procesos de encadenamientos productivos  en el período de gobierno   </t>
  </si>
  <si>
    <t xml:space="preserve">Número de procesos de encadenamientos productivos fortalecidos en el período de gobierno </t>
  </si>
  <si>
    <t>EPF = EPF1 - EPF0</t>
  </si>
  <si>
    <t>EPF = Variación en el número de procesos de encadenamientos productivos fortalecidos; EPF1 = Número de procesos de encadenamientos productivos fortalecidos final; EPF0 = Número de procesos de encadenamientos productivos fortalecidos al inicio</t>
  </si>
  <si>
    <t xml:space="preserve">MP207010201 - Fortalecer 12 procesos de encadenamientos productivos  en el período de gobierno   </t>
  </si>
  <si>
    <t>2070102 - EMPLEO RURAL Y ASOCIATIVIDAD</t>
  </si>
  <si>
    <t>MP207010202</t>
  </si>
  <si>
    <t xml:space="preserve">Fortalecer 300 organizaciones productivas con vision empresarial durante el periodo de gobierno </t>
  </si>
  <si>
    <t xml:space="preserve">Número de organizaciones productivas con visión empresarial fortalecidas en el período de gobierno </t>
  </si>
  <si>
    <t>OPF = OPF1 - OPF0</t>
  </si>
  <si>
    <t>OPF = Variación en el número de organizaciones productivas con visión empresarial fortalecidas; OPF1 = Número de organizaciones productivas con visión empresarial fortalecidas final; OPF0 = Número de organizaciones productivas con visión empresarial fortalecidas al inicio</t>
  </si>
  <si>
    <t xml:space="preserve">MP207010202 - Fortalecer 300 organizaciones productivas con vision empresarial durante el periodo de gobierno </t>
  </si>
  <si>
    <t>MP207010301</t>
  </si>
  <si>
    <t xml:space="preserve">Desarrollar 8 proyectos de Ciencia Tecnología e Innovacion  anualmente durante el periodo de gobierno </t>
  </si>
  <si>
    <t xml:space="preserve">Número de proyectos de ciencia tecnologia e innovación desarrollados en el período de gobierno </t>
  </si>
  <si>
    <t>PD = PD1 - PD0</t>
  </si>
  <si>
    <t>PD = Variación en el número de proyectos de ciencia tecnologia e innovación desarrollados ; PD1 = Número de proyectos de ciencia tecnologia e innovación desarrollados final; PD0 = Número de proyectos de ciencia tecnologia e innovación desarrollados inicial</t>
  </si>
  <si>
    <t xml:space="preserve">MP207010301 - Desarrollar 8 proyectos de Ciencia Tecnología e Innovacion  anualmente durante el periodo de gobierno </t>
  </si>
  <si>
    <t>2070103 - TIC PARA EL AGRO</t>
  </si>
  <si>
    <t>MP207020101</t>
  </si>
  <si>
    <t xml:space="preserve">Fortalecer  1 corredor productivo entre las subregiones de Norte, Centro y Buenaventura  con enfoque territorial para sostener procesos de Desarrollo Económico Local, como estrategia  para la estabilización productiva y la paz, durante el cuatrienio </t>
  </si>
  <si>
    <t>MR2070201</t>
  </si>
  <si>
    <t xml:space="preserve"> Incluir 2000 unidades productivas en procesos de Desarrollo Económico Local, en tres (3) subregiones del Departamento, durante el cuatrienio</t>
  </si>
  <si>
    <t>Corredor productivo entre las subregiones de Norte, Centro y Buenaventura fortalecido con enfoque territorial para sostener procesos de Desarrollo Económico Local, como estrategia  para la estabilización productiva y la paz, durante el cuatrienio</t>
  </si>
  <si>
    <t>ΣAFP</t>
  </si>
  <si>
    <t>AFP= Avance en cada una de las fases programadas para el fortalecimiento del corredor productivo</t>
  </si>
  <si>
    <t xml:space="preserve">MP207020101 - Fortalecer  1 corredor productivo entre las subregiones de Norte, Centro y Buenaventura  con enfoque territorial para sostener procesos de Desarrollo Económico Local, como estrategia  para la estabilización productiva y la paz, durante el cuatrienio </t>
  </si>
  <si>
    <t>20702 - DESARROLLO ECONÓMICO LOCAL Y SUBREGIONAL</t>
  </si>
  <si>
    <t>2070201 - DESARROLLO ESTRATÉGICO TERRITORIAL</t>
  </si>
  <si>
    <t>MR2070201 -  Incluir 2000 unidades productivas en procesos de Desarrollo Económico Local, en tres (3) subregiones del Departamento, durante el cuatrienio</t>
  </si>
  <si>
    <t>MP207020102</t>
  </si>
  <si>
    <t xml:space="preserve">Apoyar 30 emprendedores y/o empresarios mediante el acceso a capital semilla, en el marco del Fondo Emprender – Valle del Cauca, durante el cuatrienio  </t>
  </si>
  <si>
    <t xml:space="preserve">Emprendedores y/o empresarios apoyados mediante el acceso a capital semilla, en el marco del Fondo Emprender – Valle del Cauca, durante el cuatrienio </t>
  </si>
  <si>
    <t>ΣEEA</t>
  </si>
  <si>
    <t>EEA=Empresarios y Emprededores Apoyados</t>
  </si>
  <si>
    <t>Plan Nacional de Desarrollo</t>
  </si>
  <si>
    <t xml:space="preserve">MP207020102 - Apoyar 30 emprendedores y/o empresarios mediante el acceso a capital semilla, en el marco del Fondo Emprender – Valle del Cauca, durante el cuatrienio  </t>
  </si>
  <si>
    <t>MP207030101</t>
  </si>
  <si>
    <t xml:space="preserve">Impulsar y/o fortalecer 18 productos (cultural, naturaleza, negocios, Bienestar y aventura) y Rutas turísticas (PCC, Circulo Metropolitano de Buga, BRUT, Pacifico, Cali y Alrededores) durante el cuatrienio </t>
  </si>
  <si>
    <t>MR2070301</t>
  </si>
  <si>
    <t>Posicionar al Valle del Cauca como uno de los 3 mejores destinos turísticos en Colombia.</t>
  </si>
  <si>
    <t xml:space="preserve">Productos turísticos y rutas turísticas impulsadas y/o fortalecidas durante el cuatrienio </t>
  </si>
  <si>
    <t>No  Pr + RT</t>
  </si>
  <si>
    <t xml:space="preserve">No.PrT+RT: Numero de Productos Turísticos más  Rutas Turísticas </t>
  </si>
  <si>
    <t>Turismo Sostenible, Sustentable y Competitivo;  Punto 2</t>
  </si>
  <si>
    <t xml:space="preserve">MP207030101 - Impulsar y/o fortalecer 18 productos (cultural, naturaleza, negocios, Bienestar y aventura) y Rutas turísticas (PCC, Circulo Metropolitano de Buga, BRUT, Pacifico, Cali y Alrededores) durante el cuatrienio </t>
  </si>
  <si>
    <t>20703 - VALLE DEL CAUCA TURISTICO, BIODIVERSO, PLURICULTURAL E INNOVADOR.</t>
  </si>
  <si>
    <t>2070301 - FORTALECIMIENTO DE PRODUCTOS TURÍSTICOS Y MANIFESTACIONES CULTURALES DEL VALLE DEL CAUCA</t>
  </si>
  <si>
    <t>MR2070301 - Posicionar al Valle del Cauca como uno de los 3 mejores destinos turísticos en Colombia.</t>
  </si>
  <si>
    <t>MP207030102</t>
  </si>
  <si>
    <t>Adecuar y/o dotar 8 puntos de información turística durante el cuatrienio (5 fijos y 3 móviles)</t>
  </si>
  <si>
    <t xml:space="preserve">Puntos de información turisticos adecuados y/o dotados duratne el cuatrienio </t>
  </si>
  <si>
    <t>No. de Pits</t>
  </si>
  <si>
    <t xml:space="preserve">No. De Pits: Numero de puntos de información turística adecuados y/o dotados </t>
  </si>
  <si>
    <t>Turismo Sostenible, Sustentable y Competitivo;  Punto 7</t>
  </si>
  <si>
    <t>MP207030102 - Adecuar y/o dotar 8 puntos de información turística durante el cuatrienio (5 fijos y 3 móviles)</t>
  </si>
  <si>
    <t>MP207030103</t>
  </si>
  <si>
    <t>Construir y  dotar 2 atractivos turísticos y adecuar 2 existentes durante el cuatrienio</t>
  </si>
  <si>
    <t xml:space="preserve"> Atractivos  Turísticos  Construidos y/o adecuados, dotados durante el cuatrienio </t>
  </si>
  <si>
    <t xml:space="preserve">No.Atractivos </t>
  </si>
  <si>
    <t>No. Atractivos : Numero de atractivos construidos y/o adecuados, dotados</t>
  </si>
  <si>
    <t>MP207030103 - Construir y  dotar 2 atractivos turísticos y adecuar 2 existentes durante el cuatrienio</t>
  </si>
  <si>
    <t>MP207030104</t>
  </si>
  <si>
    <t>Gestionar dos productos que fortalezcan el turismo cultural y natural del valle del cauca durante el cuatrenio</t>
  </si>
  <si>
    <t>Gestionar productos que fortalezcan el turismo cultural y natural del Valle del Cauca</t>
  </si>
  <si>
    <t>PGFT = [(0,25 x %AFF) + (0,25 x %AFG) + (0,25 x %AFA) + (0,25 x %AFE)] / 100</t>
  </si>
  <si>
    <t>PGFT: Proyectos Gestionados para Fortalecimiento Turismo.         %AFF: Porcentaje de Avance en Fase de Formulación.                  %AFG: Porcentaje de Avance en Fase de Gestión.                         %AFA: Porcentaje de Avance en Fase de Aprobación.                     %AFE: Porcentaje de Avance en Fase de Ejecución.</t>
  </si>
  <si>
    <t>MP207030104 - Gestionar dos productos que fortalezcan el turismo cultural y natural del valle del cauca durante el cuatrenio</t>
  </si>
  <si>
    <t>MP207030201</t>
  </si>
  <si>
    <t>Participar en cuatro eventros de promocion turistica anual en el ambito regional, nacional o internacional durante el periodo de gobierno</t>
  </si>
  <si>
    <t>Participar en eventos de promoción turística anual en el ámbito regional, nacional o internacional.</t>
  </si>
  <si>
    <t>∑EPTPA</t>
  </si>
  <si>
    <t>∑EPTPA: Sumatoria de Eventos de Promoción Turística en que se Participo en el Año.</t>
  </si>
  <si>
    <t>MP207030201 - Participar en cuatro eventros de promocion turistica anual en el ambito regional, nacional o internacional durante el periodo de gobierno</t>
  </si>
  <si>
    <t>2070302 - POSICIONAMIENTO TURÍSTICO DEL VALLE DEL CAUCA</t>
  </si>
  <si>
    <t>MP207030202</t>
  </si>
  <si>
    <t xml:space="preserve">Diseñar y Desarrollar una (1) campaña de Mercadeo “conoce y vive tu Valle” para la Promoción del Turismo en el Valle del Cauca, Colombia y el Extranjero.   </t>
  </si>
  <si>
    <t>Número de campañas de mercadeo diseñadas y desarrolladas para la promoción del Turismo en el Valle del Cauca, Colombia y el Extranjero</t>
  </si>
  <si>
    <t xml:space="preserve">No. Campañas </t>
  </si>
  <si>
    <t xml:space="preserve">No. Campañas : Numero de Campañas </t>
  </si>
  <si>
    <t xml:space="preserve">MP207030202 - Diseñar y Desarrollar una (1) campaña de Mercadeo “conoce y vive tu Valle” para la Promoción del Turismo en el Valle del Cauca, Colombia y el Extranjero.   </t>
  </si>
  <si>
    <t>MP207030203</t>
  </si>
  <si>
    <t>Crear y sostener un (1) portal web de información turística del Valle del Cauca y un (1) aplicativo móvil durante el cuatrienio</t>
  </si>
  <si>
    <t>MR2070302</t>
  </si>
  <si>
    <t xml:space="preserve">Incrementar en un 10% el número de personas que acceden a las diferentes manifestaciones artísticas y culturales durante el periodo de gobierno. </t>
  </si>
  <si>
    <t xml:space="preserve">Número de portales web de informacion turistica y aplicativos moviles creados y sostenidos durante el cuatrienio </t>
  </si>
  <si>
    <t>No.P+ No.A</t>
  </si>
  <si>
    <t xml:space="preserve">No.P+ No.A: Numero de portales y aplicativo movil </t>
  </si>
  <si>
    <t xml:space="preserve">MP207030204 - Participar 14 ferias y/o eventos especializados en turismo regional y/o nacional e internacional durante el cuatrienio </t>
  </si>
  <si>
    <t xml:space="preserve">MR2070302 - Incrementar en un 10% el número de personas que acceden a las diferentes manifestaciones artísticas y culturales durante el periodo de gobierno. </t>
  </si>
  <si>
    <t>MP207030204</t>
  </si>
  <si>
    <t xml:space="preserve">Participar 14 ferias y/o eventos especializados en turismo regional y/o nacional e internacional durante el cuatrienio </t>
  </si>
  <si>
    <t xml:space="preserve">Número de ferias especializadas en turismo regional y / o nacional e internacional en que se han participado durante el cuatrienio </t>
  </si>
  <si>
    <t>No.ferias regionales+ nacionales + internacionales especializadas en turismo</t>
  </si>
  <si>
    <t xml:space="preserve">No.ferias regionales+ nacionales + internacionales especializadas en turismo: Numero de ferias de turismo especializadas en que se participo regionales, nacionales e interncionales </t>
  </si>
  <si>
    <t>MP207030208 - Diseñar y elaborar 4 elementos turísticos promocionales durante el cuatrenio</t>
  </si>
  <si>
    <t>MP207030205</t>
  </si>
  <si>
    <t>Realizar acciones para recuperar el tren turístico Café y Azúcar durante el período de gobierno.</t>
  </si>
  <si>
    <t xml:space="preserve">Acciones para recuperación del Tren Turístico Café y Azúcar, realizadas durante el cuatrienio </t>
  </si>
  <si>
    <t>No. De AR</t>
  </si>
  <si>
    <t>Número de Acciones realizadas</t>
  </si>
  <si>
    <t xml:space="preserve">MP207030210 - Socializar y sensibilizar las estrategias y políticas turísticas a través de 580 jornadas durante el cuatrienio   durante el cuatrienio </t>
  </si>
  <si>
    <t>MP207030206</t>
  </si>
  <si>
    <t>Realizar 48 Eventos sobre la identidad vallecaucana y la imagen del Valle del Cauca a nivel  local regional y nacional  durante el periodo de Gobierno. 
ESTRATEGIA DE DIFUCION</t>
  </si>
  <si>
    <t>Numero de eventos realizados sobre la identidad vallecaucana y la del departamento a nivel local, regional y/o nacional durante el periodo de gobierno.</t>
  </si>
  <si>
    <t>NEIV</t>
  </si>
  <si>
    <t>NEIV = Número de Eventos sobre la identidad vallecaucana y la imagen del Valle del Cauca</t>
  </si>
  <si>
    <t>POSICIONAMIENTO TURÍSTICO DEL VALLE DEL CAUCA, SOSTENIBLE, SUSTENTABLE Y COMPETITIVO</t>
  </si>
  <si>
    <t>MP207030203 - Crear y sostener un (1) portal web de información turística del Valle del Cauca y un (1) aplicativo móvil durante el cuatrienio</t>
  </si>
  <si>
    <t>MP207030207</t>
  </si>
  <si>
    <t xml:space="preserve">Publicar 48 Boletines informativos en medios de comunicaciòn nacionales promocionando la vallecaucanidad   durante el periodo de Gobierno. </t>
  </si>
  <si>
    <t>Numero de boletines informativos publicados en medios de comunicación durante el periodo de gobierno.</t>
  </si>
  <si>
    <t>NBIP</t>
  </si>
  <si>
    <t>NBIP= Número de Boletines Informativos publicados en medios de comunicación</t>
  </si>
  <si>
    <t>MP207030205 - Realizar acciones para recuperar el tren turístico Café y Azúcar durante el período de gobierno.</t>
  </si>
  <si>
    <t>MP207030208</t>
  </si>
  <si>
    <t>Diseñar y elaborar 4 elementos turísticos promocionales durante el cuatrenio</t>
  </si>
  <si>
    <t xml:space="preserve">Elementos turísticos promocionales diseñados y elaborados durante el cuatrienio </t>
  </si>
  <si>
    <t xml:space="preserve">No. EP </t>
  </si>
  <si>
    <t xml:space="preserve">No. EP  :Numero de elementos promocionales diseñados y elaborados </t>
  </si>
  <si>
    <t>MP207030206 - Realizar 48 Eventos sobre la identidad vallecaucana y la imagen del Valle del Cauca a nivel  local regional y nacional  durante el periodo de Gobierno. 
ESTRATEGIA DE DIFUCION</t>
  </si>
  <si>
    <t>Fortalecimiento Institucional</t>
  </si>
  <si>
    <t>A.17</t>
  </si>
  <si>
    <t>MP207030209</t>
  </si>
  <si>
    <t>Realizar 40 sesiones de promoción y activación para el mejoramiento de la identidad e imagen Turística del Valle del Cauca durante el periodo de Gobierno.</t>
  </si>
  <si>
    <t xml:space="preserve">Sesiones de promoción y activación para le mejoramiento de la identidad e imagen turística del Valle del Cauca, realizadas duratne el periodo de gobierno </t>
  </si>
  <si>
    <t>No. SP + No.A</t>
  </si>
  <si>
    <t xml:space="preserve">No. SP + No. A: Numero de Sesiones de Promoción mas No. Activaciones </t>
  </si>
  <si>
    <t xml:space="preserve">MP207030207 - Publicar 48 Boletines informativos en medios de comunicaciòn nacionales promocionando la vallecaucanidad   durante el periodo de Gobierno. </t>
  </si>
  <si>
    <t>MP207030210</t>
  </si>
  <si>
    <t xml:space="preserve">Socializar y sensibilizar las estrategias y políticas turísticas a través de 580 jornadas durante el cuatrienio   durante el cuatrienio </t>
  </si>
  <si>
    <t>Jornadas realizadas para socializar y sensibilizar las estrategias y politicas Turisticas durante el cuatrienio.</t>
  </si>
  <si>
    <t>No. JSo + No. Se</t>
  </si>
  <si>
    <t>No. S + No.S: Numero de Jornadas de Socializacion mas No. Jornadas de Sensibilizacion</t>
  </si>
  <si>
    <t>Turismo Sostenible, Sustentable y Competitivo;  Punto 4</t>
  </si>
  <si>
    <t>MP207030209 - Realizar 40 sesiones de promoción y activación para el mejoramiento de la identidad e imagen Turística del Valle del Cauca durante el periodo de Gobierno.</t>
  </si>
  <si>
    <t>MP207030301</t>
  </si>
  <si>
    <t xml:space="preserve">Difundir 240 producciones artísticas en danza  entre 8 países y 4 departamentos  realizadas por Incolballet a través de giras, temporadas y funciones  durante el periodo de gobierno </t>
  </si>
  <si>
    <t>Producciones artísticas en danza difundidas entre 8 países y 4 departamentos  realizadas por Incolballet a través de giras, temporadas y funciones  durante el periodo de gobierno</t>
  </si>
  <si>
    <t>∑(PRD)</t>
  </si>
  <si>
    <t>PRD= Producciones artísticas difundidas
∑=sumatoria</t>
  </si>
  <si>
    <t xml:space="preserve">MP207030301 - Difundir 240 producciones artísticas en danza  entre 8 países y 4 departamentos  realizadas por Incolballet a través de giras, temporadas y funciones  durante el periodo de gobierno </t>
  </si>
  <si>
    <t>2070303 - INVESTIGACIÓN, INNOVACIÓN, CREACIÓN, CIRCULACIÓN Y PROMOCIÓN ARTÍSTICA Y CULTURAL</t>
  </si>
  <si>
    <t>MP207030302</t>
  </si>
  <si>
    <t>Crear, reponer  25 obras de repertorio de danza vinculando coreógrafos y maestros invitados durante el cuatrienio 2016-2019</t>
  </si>
  <si>
    <t>Obras de repertorio de danza creadas, repuestas durante el cuatrienio 2016-2019</t>
  </si>
  <si>
    <t>∑(ODCR)</t>
  </si>
  <si>
    <t>ODCR= Obras de danza creadas, repuestas
∑=sumatoria</t>
  </si>
  <si>
    <t>MP207030302 - Crear, reponer  25 obras de repertorio de danza vinculando coreógrafos y maestros invitados durante el cuatrienio 2016-2019</t>
  </si>
  <si>
    <t>MP207030303</t>
  </si>
  <si>
    <t>Apoyar financieramente 1 proyecto de musica sinfonica durante cada año del gobierno</t>
  </si>
  <si>
    <t>royecto de música sinfonica apoyado financieramente durante cada año de gobierno</t>
  </si>
  <si>
    <t>NPMSAF</t>
  </si>
  <si>
    <t>NPMSAF:número de Proyectos de música sinfonica apoyados financieramente</t>
  </si>
  <si>
    <t>Ley 397 de 1.997</t>
  </si>
  <si>
    <t>MP207030303 - Apoyar financieramente 1 proyecto de musica sinfonica durante cada año del gobierno</t>
  </si>
  <si>
    <t>MP207030304</t>
  </si>
  <si>
    <t>Apoyar economicamente 40 proyectos, eventos y/o actividades artisticas y culturales durante el periodo de gobierno</t>
  </si>
  <si>
    <t>Proyectos, eventos y/o actividades artísticas y culturales apoyados economicamente durante el período de gobierno.</t>
  </si>
  <si>
    <t>NPEAACAE</t>
  </si>
  <si>
    <t>NPEAACAE: Número de proyectos, eventos, actividades artísticas y culturales apoyadas económicamente</t>
  </si>
  <si>
    <t>MP207030304 - Apoyar economicamente 40 proyectos, eventos y/o actividades artisticas y culturales durante el periodo de gobierno</t>
  </si>
  <si>
    <t>MP207030305</t>
  </si>
  <si>
    <t xml:space="preserve">Cofinanciar 200 proyectos culturales y artísticos en alianza con el sector público privado, durante el período de gobierno. </t>
  </si>
  <si>
    <t>PR-M3-P3-02 . Procedimiento de convocatoria de proyectos culturales</t>
  </si>
  <si>
    <t>Proyectos culturales y artísticos cofinanciados en alianza con el sector público privado, durante el período de gobierno</t>
  </si>
  <si>
    <t>NPCYAC</t>
  </si>
  <si>
    <t>NPCYAC: Número de proyectos culturales y artísticos cofinanciados</t>
  </si>
  <si>
    <t xml:space="preserve">MP207030305 - Cofinanciar 200 proyectos culturales y artísticos en alianza con el sector público privado, durante el período de gobierno. </t>
  </si>
  <si>
    <t>MP207030306</t>
  </si>
  <si>
    <t xml:space="preserve">Publicar 8 obras ganadoreas dentro del concurso de autores vallecaucanos, durante el período de gobierno. </t>
  </si>
  <si>
    <t>PR-M1-P3-03 . Procedimiento Planificación del Modelo de Gestión de Riesgos</t>
  </si>
  <si>
    <t>Obras ganadoras publicadas dentro del Concurso de Autores Vallecaucanos, durante el período de gobierno</t>
  </si>
  <si>
    <t>NOGDCAVP</t>
  </si>
  <si>
    <t>Número de obras ganadoras dentro del concurso autores vallecaucanos publicadas</t>
  </si>
  <si>
    <t>Ordenanzas 034/93 y 194/2004</t>
  </si>
  <si>
    <t xml:space="preserve">MP207030306 - Publicar 8 obras ganadoreas dentro del concurso de autores vallecaucanos, durante el período de gobierno. </t>
  </si>
  <si>
    <t>MP207030307</t>
  </si>
  <si>
    <t xml:space="preserve">Formular  1 proyecto para la seguridad social del creador y gestor cultural a partir de la reglamentación de la Ley de Seguridad Social del Artista, durante cada año de gobierno. </t>
  </si>
  <si>
    <t>Proyecto para la segurida social del creador y gestor cultural a partir de la reglamentacion de la Ley de seguridad Social del Artista, furmulado durante cada año de gobierno.</t>
  </si>
  <si>
    <t>NPPSSCYGCF</t>
  </si>
  <si>
    <t>NPSSCGCI: Número de proyectos para la seguridad social del creador y gestor cultural formulados</t>
  </si>
  <si>
    <t>Ley 666 de 2001</t>
  </si>
  <si>
    <t xml:space="preserve">MP207030307 - Formular  1 proyecto para la seguridad social del creador y gestor cultural a partir de la reglamentación de la Ley de Seguridad Social del Artista, durante cada año de gobierno. </t>
  </si>
  <si>
    <t>MP207030308</t>
  </si>
  <si>
    <t>Apoyar financieramente 16 festividades, cuya característica sea el mayor valor cultural significativo y que hacen parte del patrimonio cultural de su comunidad, en el marco del programa "Viernes de la Cultura", durante el período de gobierno</t>
  </si>
  <si>
    <t>Festividades  financieramente cuya característica sea el mayor valor cultural significativo y que hacen parte del patrimonio cultural de su comunidad, en el marco del programa "Viernes de la Cultura", apoyadas durante el período de gobierno</t>
  </si>
  <si>
    <t>NMYDEBVAPF*100
NTMYDEBV</t>
  </si>
  <si>
    <t xml:space="preserve">NMYDEBVAPF: Número de municipios y Distrito Especial de Buenaventura del Valle  atendidos en procesos de formación </t>
  </si>
  <si>
    <t>Desarrollaré programas de formación artística y recreación en los municipios, potencializando el uso de espacios educativos, promoviendo la creación de Escuelas de Iniciación y Formación Artística y Cultural.</t>
  </si>
  <si>
    <t>MP207030308 - Apoyar financieramente 16 festividades, cuya característica sea el mayor valor cultural significativo y que hacen parte del patrimonio cultural de su comunidad, en el marco del programa "Viernes de la Cultura", durante el período de gobierno</t>
  </si>
  <si>
    <t>MP207030309</t>
  </si>
  <si>
    <t>Organizar 1 festival internacional de ballet   facilitando el acceso masivo de la población vallecaucana a la danza, anualmente )</t>
  </si>
  <si>
    <t>Festival internacional de ballet organizado facilitando el acceso masivo de la población vallecaucana a la danza, anualmente</t>
  </si>
  <si>
    <t>NTMYDEBV</t>
  </si>
  <si>
    <t>MP207030309 - Organizar 1 festival internacional de ballet   facilitando el acceso masivo de la población vallecaucana a la danza, anualmente )</t>
  </si>
  <si>
    <t>MP207040101</t>
  </si>
  <si>
    <t xml:space="preserve">Apoyar  200  Mipymes y Pequeñas Unidades Productivas mediante una línea especial  de crédito para capital semilla Para impulsar la generacion de empleo en la región durante el período de gobierno. </t>
  </si>
  <si>
    <t xml:space="preserve">Numero de MIPYMES y pequeñas unidades productoivas mediante una linea especial de credito para capital semillapara impulsar  la generación de empleo en la región apoyadas durante el periodo de gobierno </t>
  </si>
  <si>
    <t>NMPUPACE</t>
  </si>
  <si>
    <t xml:space="preserve">NMPUPACE= Número de Mipymes y PUP Apoyadas con Crédito Especial </t>
  </si>
  <si>
    <t>Ley 590 de 2000 Ley Mipymes</t>
  </si>
  <si>
    <t xml:space="preserve">MP207040101 - Apoyar  200  Mipymes y Pequeñas Unidades Productivas mediante una línea especial  de crédito para capital semilla Para impulsar la generacion de empleo en la región durante el período de gobierno. </t>
  </si>
  <si>
    <t>20704 - APUESTAS PRODUCTIVAS</t>
  </si>
  <si>
    <t>2070401 - FORTALECIMEINTO DE MIPYMES</t>
  </si>
  <si>
    <t>MP207040201</t>
  </si>
  <si>
    <t xml:space="preserve">Impulsar 3 Proyectos Estratégicos Para impulsar la generacion de empleo en la región durante el período de gobierno. </t>
  </si>
  <si>
    <t>MR2070401</t>
  </si>
  <si>
    <t>Disminuir la Tasa de desempleo en 1% en el departamento durante el período de gobierno</t>
  </si>
  <si>
    <t xml:space="preserve">MP207040201 - Impulsar 3 Proyectos Estratégicos Para impulsar la generacion de empleo en la región durante el período de gobierno. </t>
  </si>
  <si>
    <t>2070402 - FORTALECIMIENTO DE APUESTAS PRODUCTIVAS</t>
  </si>
  <si>
    <t>MR2070401 - Disminuir la Tasa de desempleo en 1% en el departamento durante el período de gobierno</t>
  </si>
  <si>
    <t>MP207040202</t>
  </si>
  <si>
    <t xml:space="preserve">Impulsar 4 Apuestas Productivas En las Subregiones del departamento del Valle del Cauca durante el periodo de gobierno. </t>
  </si>
  <si>
    <t xml:space="preserve">MP207040202 - Impulsar 4 Apuestas Productivas En las Subregiones del departamento del Valle del Cauca durante el periodo de gobierno. </t>
  </si>
  <si>
    <t>MP208010101</t>
  </si>
  <si>
    <t>Financiar 30 Becas para la formación de maestrías y doctorados que generen un talento humano altamente calificado y pertinente en el sector productivo en el Valle del Cauca.</t>
  </si>
  <si>
    <t>MR2080101</t>
  </si>
  <si>
    <t xml:space="preserve">Priorizar y aprobar 2 de los proyectos financiados por el Fondo CTeI del Valle del Cauca que logren solicitar  patentes  durante el cuatrenio. </t>
  </si>
  <si>
    <t>MP208010101 - Financiar 30 Becas para la formación de maestrías y doctorados que generen un talento humano altamente calificado y pertinente en el sector productivo en el Valle del Cauca.</t>
  </si>
  <si>
    <t>208 - CIENCIA, TECNOLOGIA E INNOVACION</t>
  </si>
  <si>
    <t>20801 - CONOCIMIENTO PARA LA COMPETITIVIDAD Y LA TRANSFORMACIÓN PRODUCTIVA EN LAS SUBREGIONES DEL VALLE DEL CAUCA</t>
  </si>
  <si>
    <t>2080101 - GENERACIÓN DE PRODUCCIÓN CIENTÍFICA AMBICIOSA CON ENFOQUE, GERENCIA Y DISCIPLINA</t>
  </si>
  <si>
    <t xml:space="preserve">MR2080101 - Priorizar y aprobar 2 de los proyectos financiados por el Fondo CTeI del Valle del Cauca que logren solicitar  patentes  durante el cuatrenio. </t>
  </si>
  <si>
    <t>MP208010102</t>
  </si>
  <si>
    <t>Cofinanciar la Creación e implementación de 2 Centros de ciencia en el Valle del Cauca.</t>
  </si>
  <si>
    <t>MR2080102</t>
  </si>
  <si>
    <t>Ampliar en 2 la plataforma para la oferta de contenidos digitales durante el periodo de gobierno</t>
  </si>
  <si>
    <t>PR-M2-P3-01 . Procedimiento Convocatorias proyectos Ciencia Tecnología e Innovación</t>
  </si>
  <si>
    <t>Centros de Ciencia en el Valle del Cauca cofinanciados para la creación e implementación</t>
  </si>
  <si>
    <t>NCCCI</t>
  </si>
  <si>
    <t>NCCCI: Número de Centros de Ciencia cofinanciados para su Creación e Implementación</t>
  </si>
  <si>
    <t>Ley 1530 de 2012
Acuerdo 028 de 2015 de la Comisión Rectora
Guía Sectorial No. 2 de COLCIENCIAS
Metas País 2025 de COLCIENCIAS
Plan y Acuerdo Estratégico del Departamento (PAED)</t>
  </si>
  <si>
    <t>MP208010102 - Cofinanciar la Creación e implementación de 2 Centros de ciencia en el Valle del Cauca.</t>
  </si>
  <si>
    <t>MR2080102 - Ampliar en 2 la plataforma para la oferta de contenidos digitales durante el periodo de gobierno</t>
  </si>
  <si>
    <t>MP208010103</t>
  </si>
  <si>
    <t>Fomentar la Investigaciónaplicada y el desarrollo tecnológico en 5 focos de ciencia tecnología e innovación priorizados en el departamento del Valle del Cauca</t>
  </si>
  <si>
    <t>Focos de ciencia y tecnología e innovación priorizados donde se ha fomentado la investigación aplicada y el desarrollo tecnológico.</t>
  </si>
  <si>
    <t>NIAFFCTIPD + NDTFFCTIPD</t>
  </si>
  <si>
    <t>NIAFFCTIPD: Número de Investigaciones Aplicadas Fomentadas en los 5 Focos de CTeI, Priorizados por el Departamento.
NDTFFCTIPD: Número de Desarrollos Tecnólogicos Fomentados en los 5 Focos de CTeI, Priorizados por el Departamento.</t>
  </si>
  <si>
    <t>Ley 1530 de 2012,  Acuerdo 028 de 2015 de la Comisión Rectora, Guía Sectorial No. 2 de COLCIENCIAS, Metas País 2025 de COLCIENCIAS
Plan y Acuerdo Estratégico del Departamento (PAED)</t>
  </si>
  <si>
    <t>MP208010103 - Fomentar la Investigaciónaplicada y el desarrollo tecnológico en 5 focos de ciencia tecnología e innovación priorizados en el departamento del Valle del Cauca</t>
  </si>
  <si>
    <t>MP208010104</t>
  </si>
  <si>
    <t>Apoyar la Creación e implementación de 2 Centros tecnológicos y de Investigación en los focos priorizados en el Valle del Cauca.</t>
  </si>
  <si>
    <t>Centros Tecnológicos y de Investigación en los focos priorizados en el Valle del Cauca apoyados para ser creados e implementados</t>
  </si>
  <si>
    <t>NCTACIFPD + NIACIFPD</t>
  </si>
  <si>
    <t>NCTACIFPD: Número de Centros Tecnológicos Apoyados para ser Creados e Implementados en los Focos Priorizados en el Departamento.
NIACIFPD: Número de Centros de Investigación Apoyados para ser Creados e Implementados en los Focos Priorizados en el Departamento.</t>
  </si>
  <si>
    <t>MP208010104 - Apoyar la Creación e implementación de 2 Centros tecnológicos y de Investigación en los focos priorizados en el Valle del Cauca.</t>
  </si>
  <si>
    <t>MP208010201</t>
  </si>
  <si>
    <t>Fortalecer 90 Mipymes a traves de estrategias enfocadas en el uso, apropiación y utilidad la Ciencia Tecnología e Innovación  CTeI en el Valle del Cauca del Pacífico Colombiano.</t>
  </si>
  <si>
    <t>MR2080104</t>
  </si>
  <si>
    <t>Apoyar 4 iniciativas productivas fundamentadas en ciencia, tecnologia e innovación para productos agropecuarios</t>
  </si>
  <si>
    <t>Mipymes a través de estrategias enfocadas en el uso, apropiación y utilidad de la Ciencia, tecnología e innovación fortalecidas en el Valle del Cauca del Pacifico Colombiano.</t>
  </si>
  <si>
    <t>NMIPYMESATEUCTeI</t>
  </si>
  <si>
    <t>NMFEUCTeI: Número de MIPYMES Asistidas Técnicamente en Estrategias de Uso de la CTeI.</t>
  </si>
  <si>
    <t>MP208010201 - Fortalecer 90 Mipymes a traves de estrategias enfocadas en el uso, apropiación y utilidad la Ciencia Tecnología e Innovación  CTeI en el Valle del Cauca del Pacífico Colombiano.</t>
  </si>
  <si>
    <t>2080102 - IMPULSO, FOMENTO Y FORTALECIMIENTO DE EMPRESAS MÁS SOFISTICADAS E INNOVADORAS</t>
  </si>
  <si>
    <t>MR2080104 - Apoyar 4 iniciativas productivas fundamentadas en ciencia, tecnologia e innovación para productos agropecuarios</t>
  </si>
  <si>
    <t>MP208010202</t>
  </si>
  <si>
    <t>Generar innovación en 80 micro, pequeñas y medianas empresas - Mipymes en los focos priorizados en Ciencia Tecnología e Innovación del Valle del Cauca.</t>
  </si>
  <si>
    <t>Número de Micro, Pequeñas y Medianas Empresas (MIPYMES) en los focos  priorizados en Ciencia, Tecnología e Innovación del Valle del Cauca generando innovación.</t>
  </si>
  <si>
    <t>NMIPYMESARCTeII</t>
  </si>
  <si>
    <t>NMIPYMESARCTeII: Número de MIPYMES Apoyadas con Recursos de CTeI para Innovación.</t>
  </si>
  <si>
    <t>MP208010202 - Generar innovación en 80 micro, pequeñas y medianas empresas - Mipymes en los focos priorizados en Ciencia Tecnología e Innovación del Valle del Cauca.</t>
  </si>
  <si>
    <t>MP208010203</t>
  </si>
  <si>
    <t>Crear un Centro de Desarrollo de Contenidos Digitales para Telepacífico, durante el cuatrienio.</t>
  </si>
  <si>
    <t>1174. TELEPACIFICO</t>
  </si>
  <si>
    <t>16   SECTOR COMUNICACIONES</t>
  </si>
  <si>
    <t>Centro de Desarrollo de Contenidos Digitales creado para Telepacífico.</t>
  </si>
  <si>
    <t xml:space="preserve"> NCDCD creados para Telepacífico.</t>
  </si>
  <si>
    <t>NCDCD: Número de Centros de Desarrollo de Contenidos Digitales.</t>
  </si>
  <si>
    <t>MP208010203 - Crear un Centro de Desarrollo de Contenidos Digitales para Telepacífico, durante el cuatrienio.</t>
  </si>
  <si>
    <t>MP208010301</t>
  </si>
  <si>
    <t>Fortalecer las capacidades y habilidades investigativas 5000 niños y jóvenes del Valle del Cauca.</t>
  </si>
  <si>
    <t xml:space="preserve">Niños y jóvenes del Valle del Cauca fortalecidos en sus capacidades y habilidades de investigación </t>
  </si>
  <si>
    <t>NNJPPICT</t>
  </si>
  <si>
    <t xml:space="preserve">NNJPPICT: Número de Niños y Jóvenes Participantes en Procesos de Investigación Científica y Tecnológica. </t>
  </si>
  <si>
    <t>MP208010301 - Fortalecer las capacidades y habilidades investigativas 5000 niños y jóvenes del Valle del Cauca.</t>
  </si>
  <si>
    <t>2080103 - FOMENTO DE LA CULTURA QUE VALORA Y GESTIONA EL CONOCIMIENTO</t>
  </si>
  <si>
    <t>MP208010302</t>
  </si>
  <si>
    <t>Movilizar 30 personas de la comunidad académica del ecosistema de ciencia, tecnología e innovacción del Valle del Cauca en Redes internacionales universitarias de conocimiento - Nexo global.</t>
  </si>
  <si>
    <t>Número de Personas de la comunidad académica del ecosistema de Ciencia, Tecnología e Innovación del Valle del Cauca movilizadas en Redes Internacionales Universitarias de Conocimiento - Nexo Global.</t>
  </si>
  <si>
    <t>NPCAECTeIPPI</t>
  </si>
  <si>
    <t>NPCAECTeIPPI: Número de Personas de la Comunidad Académica del Ecosistema CTeI Participantes de Pasantía Internacional.</t>
  </si>
  <si>
    <t>MP208010302 - Movilizar 30 personas de la comunidad académica del ecosistema de ciencia, tecnología e innovacción del Valle del Cauca en Redes internacionales universitarias de conocimiento - Nexo global.</t>
  </si>
  <si>
    <t>MP208010401</t>
  </si>
  <si>
    <t>Producir 750000 planulas certificadas de guadua para el fortalecimiento de la cadena productiva durante el cuatrenio</t>
  </si>
  <si>
    <t xml:space="preserve">Plántulas certificadas de guadua producidas para el fortalecimiento de la cadena productiva. </t>
  </si>
  <si>
    <t>∑PGCPA</t>
  </si>
  <si>
    <t>∑PGCPA: Sumatoria de Plántulas de Guadua Certificadas Producidas en el Año.</t>
  </si>
  <si>
    <t>MP208010401 - Producir 750000 planulas certificadas de guadua para el fortalecimiento de la cadena productiva durante el cuatrenio</t>
  </si>
  <si>
    <t>2080104 - CIENCIA, TECNOLOGÍA E INNOVACIÓN A FAVOR DE LA COMPETITIVIDAD RURAL</t>
  </si>
  <si>
    <t>MP208020101</t>
  </si>
  <si>
    <t>Adoptar un marco de referencia de arquitectura empresarial para la gestion de TIC en el Valle del cauca  durante el cuatrienio</t>
  </si>
  <si>
    <t>MR2080201</t>
  </si>
  <si>
    <t>Aumentar la Población con suscripción a internet en un 1,87% en el período de gobierno.</t>
  </si>
  <si>
    <t>Marco de Referencia de Arquitectura Empresarial para la gestión de TIC adoptado durante el cuatrienio</t>
  </si>
  <si>
    <t>MRAEA</t>
  </si>
  <si>
    <t>MRAE= Marco de Referencia de Arquitectura Empresarial Adoptado</t>
  </si>
  <si>
    <t>MARCO DE REFERENCIA DE ARQUITECTURA EMPRESARIAL - MINTIC</t>
  </si>
  <si>
    <t>MP208020101 - Adoptar un marco de referencia de arquitectura empresarial para la gestion de TIC en el Valle del cauca  durante el cuatrienio</t>
  </si>
  <si>
    <t>20802 - GESTIÓN DE TECNOLOGÍA DE INFORMACIÓN PARA UN TERRITORIO INTELIGENTE E INNOVADOR</t>
  </si>
  <si>
    <t>2080201 - SOLUCIONES INNOVADORAS PARA UN TERRITORIO INTELIGENTE</t>
  </si>
  <si>
    <t>MR2080201 - Aumentar la Población con suscripción a internet en un 1,87% en el período de gobierno.</t>
  </si>
  <si>
    <t>MP208020102</t>
  </si>
  <si>
    <t>Consolidar un ecosistema de innovacion TIC  durante el cuatrienio</t>
  </si>
  <si>
    <t>Ecosistema de Innovación TIC consolidado durante el cuatrienio</t>
  </si>
  <si>
    <t>NFEII/NTFEI</t>
  </si>
  <si>
    <t>NFEII= Número de Fases del Ecosistema de Innovación TIC Implementadas
NTFEI= Número Total de Fases del Ecosistema de Innovación TIC</t>
  </si>
  <si>
    <t>MP208020102 - Consolidar un ecosistema de innovacion TIC  durante el cuatrienio</t>
  </si>
  <si>
    <t>MP208020103</t>
  </si>
  <si>
    <t xml:space="preserve">Promover un  CIO Centro de información en cada entidad territorial del Valle del Cauca  durante el cuatrienio </t>
  </si>
  <si>
    <t>Número de CIO´s Centros de información promovidos en las entidades territoriales del Valle del Cauca durante el periodo de gobierno</t>
  </si>
  <si>
    <t>NETCIO</t>
  </si>
  <si>
    <t xml:space="preserve">NETCIO= Número de entidades territoriales del Valle del Cauca en la se promovió un CIO´s </t>
  </si>
  <si>
    <t xml:space="preserve">MP208020103 - Promover un  CIO Centro de información en cada entidad territorial del Valle del Cauca  durante el cuatrienio </t>
  </si>
  <si>
    <t>MP208020104</t>
  </si>
  <si>
    <t>Promover el 80% de viviendas de interés prioritario nuevas cofinanciadas por el Departamento del Valle del Cauca tengan acceso a internet con tarifas sociales</t>
  </si>
  <si>
    <t>Porcentaje de viviendas de interés prioritario nuevas cofinanciadas por el Departamento del Valle del Cauca con acceso a Internet a tarifas sociales promovidas</t>
  </si>
  <si>
    <t>(NVIPITS/TVNIP)*100</t>
  </si>
  <si>
    <t>NVIPITS= Número de Viviendas Nuevas cofinanciadas por el Departamento del Valle del Cauca de Interés Prioritario con acceso a Internet a Tarifas Sociales
TVIPN= Total  de Viviendas Nuevas de Interés Prioritario cofinanciadas por el Departamento del Valle del Cauca</t>
  </si>
  <si>
    <t>MP208020104 - Promover el 80% de viviendas de interés prioritario nuevas cofinanciadas por el Departamento del Valle del Cauca tengan acceso a internet con tarifas sociales</t>
  </si>
  <si>
    <t>MP208020201</t>
  </si>
  <si>
    <t>Apoyar el Desarrollo del 100%  proyectos que involucran infraestructura tecnológica y conectividad de la Gobernación del Valle del Cauca durante el cuatrienio</t>
  </si>
  <si>
    <t>1179. ERT - EMPRESA DE RECURSOS TECNOLOGICOS S.A. E.S.P.</t>
  </si>
  <si>
    <t>Porcentaje de proyectos que involucran infraestructura tecnológica y conectividad de la Gobernación del Valle del Cauca apoyados durante el período de gobierno</t>
  </si>
  <si>
    <t>PTIE/PTI*100</t>
  </si>
  <si>
    <t>PTIE= Número de proyectos TI apoyados
PTI= No de proyectos totales TI</t>
  </si>
  <si>
    <t>MP208020201 - Apoyar el Desarrollo del 100%  proyectos que involucran infraestructura tecnológica y conectividad de la Gobernación del Valle del Cauca durante el cuatrienio</t>
  </si>
  <si>
    <t>2080202 - TIC COMO MEDIO PARA EL DESARROLLO ECONÓMICO LOCAL - REGIONAL</t>
  </si>
  <si>
    <t>MP208020202</t>
  </si>
  <si>
    <t>Implementar una  estrategia para el mejoramiento y sostenibilidad de los puntos Vive digital PVD Y kioskos vive digital KVD en el departamento  durante el cuatrienio</t>
  </si>
  <si>
    <t>Estrategia para el mejoramiento y sostenibilidad de los PVD (Puntos Vive Digital) y KVD (Kioskos Vive Digital) del Valle del Cauca implementada durante el periodo de gobierno</t>
  </si>
  <si>
    <t>NFEI/NTFE</t>
  </si>
  <si>
    <t>NFEI= Número de Fases de la Estrategia para el mejoramiento y sostenibilidadde los PVD y KVD Implementadas
NTFE= Número Total de Fases de la Estrategia</t>
  </si>
  <si>
    <t>Programa de orden nacional: Puntos Vive Digital y Kioscos Vive Digital - MINTIC</t>
  </si>
  <si>
    <t>MP208020202 - Implementar una  estrategia para el mejoramiento y sostenibilidad de los puntos Vive digital PVD Y kioskos vive digital KVD en el departamento  durante el cuatrienio</t>
  </si>
  <si>
    <t>MP208020203</t>
  </si>
  <si>
    <t>Implementar 100 zonas wifi en el Departamento  durante el cuatrienio</t>
  </si>
  <si>
    <t>Zonas WIFI implementadas en el departamento durante el periodo de gobierno</t>
  </si>
  <si>
    <t>NUZOWIFI</t>
  </si>
  <si>
    <t>NUZOWIFI= Número de Zonas WIFI Implementadas</t>
  </si>
  <si>
    <t>Programa de orden nacional: WIFI para todos - MINTIC</t>
  </si>
  <si>
    <t>MP208020203 - Implementar 100 zonas wifi en el Departamento  durante el cuatrienio</t>
  </si>
  <si>
    <t>MP208020204</t>
  </si>
  <si>
    <t>Implementar un campus virtual de Bellas artes durante el período de Gobierno que faciliten a 15.000 ciudadanos el acceso a los bienes y servicios en formación artística y TIC.</t>
  </si>
  <si>
    <t>Campus Virtual de Bellas Artes implementado durante el periodo de Gobierno que faciliten a 15000 ciudadanos el acceso a los bienes y servicios en formación artística y TIC</t>
  </si>
  <si>
    <t>CVI</t>
  </si>
  <si>
    <t>CVI=  Campus Virtual Implementado</t>
  </si>
  <si>
    <t>UNA POLÍTICA PARA INCLUIR, RESPETAR Y
APRENDER DE LAS ETNIAS, pág 46, numeral 7. CULTURA PARA LA CONVIVENCIA PACÍFICA, pág. 42, numeral 2</t>
  </si>
  <si>
    <t>MP208020204 - Implementar un campus virtual de Bellas artes durante el período de Gobierno que faciliten a 15.000 ciudadanos el acceso a los bienes y servicios en formación artística y TIC.</t>
  </si>
  <si>
    <t>MP208020205</t>
  </si>
  <si>
    <t>Implementar  una Solucion Tecnologica para soportar  la disponibilidad, contingencia Y Respaldo de  la informacion en la gobernacion del valle del cauca</t>
  </si>
  <si>
    <t>Solución tecnológica para soportar la disponibilidad, contingencia y respaldo de la información en la gobernación del Valle del Cauca implementada</t>
  </si>
  <si>
    <t>STCRI</t>
  </si>
  <si>
    <t>STCRI= Solución Tecnológica de Contingencia y Respaldo Implementada</t>
  </si>
  <si>
    <t>MP208020205 - Implementar  una Solucion Tecnologica para soportar  la disponibilidad, contingencia Y Respaldo de  la informacion en la gobernacion del valle del cauca</t>
  </si>
  <si>
    <t>MP208020206</t>
  </si>
  <si>
    <t>Dotar terminales a las Instituciones Educativas oficiales de los municipios no certificados del Valle del Cauca en una relación de 2 niños por terminal.</t>
  </si>
  <si>
    <t>Relación de Número de Niños por terminal en las Instituciones Educativas oficiales de los muncipios no certificados del Valle del Cauca</t>
  </si>
  <si>
    <t>MRSIMAT/NTT</t>
  </si>
  <si>
    <t>MRSIMAT= Matrícula Registrada en el SIMAT de las Instituciones Educativas oficiales de los muncipios no certificados del Valle del Cauca
NTT= Número Total de Terminales en las Instituciones Educativas oficiales de los muncipios no certificados del Valle del Cauca</t>
  </si>
  <si>
    <t>Programa de orden nacional: Computadores Para Educar - MINTIC</t>
  </si>
  <si>
    <t>MP208020206 - Dotar terminales a las Instituciones Educativas oficiales de los municipios no certificados del Valle del Cauca en una relación de 2 niños por terminal.</t>
  </si>
  <si>
    <t>MP208020207</t>
  </si>
  <si>
    <t>Gestionar el 95% de la matrícula de E.E. oficiales de municipios No certificados, cuenten con conexión a internet.</t>
  </si>
  <si>
    <t>Porcentaje de la Matrícula de los Establecimientos Educativos oficiales de los municipios no certificados con conexión a Internet gestionada</t>
  </si>
  <si>
    <t>MRSIMATCI/TMRSIMAT*100</t>
  </si>
  <si>
    <t>MRSIMATCI= Matrícula Registrada en el SIMAT de los Establecimientos Educativos oficiales de los municipios no certificados con Conexión a Internet
TMRSIMAT= Total Matrícula Registrada en el SIMAT de los Establecimientos Educativos oficiales de los municipios no certificados</t>
  </si>
  <si>
    <t>CONEXIÓN TOTAL - MINEDUCACION</t>
  </si>
  <si>
    <t>MP208020207 - Gestionar el 95% de la matrícula de E.E. oficiales de municipios No certificados, cuenten con conexión a internet.</t>
  </si>
  <si>
    <t>MP208020301</t>
  </si>
  <si>
    <t>Diseñar un plan de promoción y fomento de competencias para el teletrabajo al finalizar el período de gobierno</t>
  </si>
  <si>
    <t>Plan de promocion y fomento de competencias para el teletrabajo diseñado durante el periodo de gobierno</t>
  </si>
  <si>
    <t>NFPI= Número de Fases del Plan de promoción y fomento de competencias para el teletrabajo Implementadas
NTFP= Número Total de Fases del Plan</t>
  </si>
  <si>
    <t>Programa de orden nacional: MINTIC</t>
  </si>
  <si>
    <t>MP208020301 - Diseñar un plan de promoción y fomento de competencias para el teletrabajo al finalizar el período de gobierno</t>
  </si>
  <si>
    <t>2080203 - PROMOCIÓN  Y APROPIACIÓN DE LAS TECNOLOGÍAS DE LA INFORMACIÓN Y LAS COMUNICACIONES</t>
  </si>
  <si>
    <t>MP209010101</t>
  </si>
  <si>
    <t xml:space="preserve">Desarrollar 6  Centros de Innovación y emprendimiento durante el periodo de gobierno.  </t>
  </si>
  <si>
    <t>MR2090102</t>
  </si>
  <si>
    <t>Aumentar en 10% el número de sociedades comerciales nuevas constituidas y/o formalizadas durante el período de gobierno</t>
  </si>
  <si>
    <t xml:space="preserve">Número de Centros de Innovación y  Emprendimiento desarrollados durante el periodo de gobierno </t>
  </si>
  <si>
    <t>NCIED</t>
  </si>
  <si>
    <t xml:space="preserve">NCIED = Número de Centros de Innovación  y Emprendimiento Desarrollados </t>
  </si>
  <si>
    <t>Emprendimiento y Generación de empleo. Valle INN</t>
  </si>
  <si>
    <t xml:space="preserve">MP209010101 - Desarrollar 6  Centros de Innovación y emprendimiento durante el periodo de gobierno.  </t>
  </si>
  <si>
    <t xml:space="preserve">209 - EMPRENDIMIENTO Y DESARROLLO EMPRESARIAL </t>
  </si>
  <si>
    <t>20901 - VALLE INN -   INCLUYENTE e INNOVADOR</t>
  </si>
  <si>
    <t>2090101 - INNOVACIÓN Y EMPRENDIMIENTO.</t>
  </si>
  <si>
    <t>MR2090102 - Aumentar en 10% el número de sociedades comerciales nuevas constituidas y/o formalizadas durante el período de gobierno</t>
  </si>
  <si>
    <t>MP209010102</t>
  </si>
  <si>
    <t>Apoyar 8 Emprendimientos Turísticos al 2019</t>
  </si>
  <si>
    <t>MR2090101</t>
  </si>
  <si>
    <t>Impulsar en el 100% de las instituciones educativas del Valle del Cauca, la cultura del emprendimiento y la innovación, durante el perido de gobierno. (municipios no certificados donde presta  el servicio la Secretaría de Educación Departamental)</t>
  </si>
  <si>
    <t>Emprendimientos turísitcos apoyados</t>
  </si>
  <si>
    <t>No.Emprendimientos apoyados con asistencia tecnica</t>
  </si>
  <si>
    <t>No.ET: Numero de Emprendimientos Apoyados con asistencia tecnica</t>
  </si>
  <si>
    <t>Turismo Sostenible, Sustentable y Competitivo;  Punto 10</t>
  </si>
  <si>
    <t>MP209010102 - Apoyar 8 Emprendimientos Turísticos al 2019</t>
  </si>
  <si>
    <t>MR2090101 - Impulsar en el 100% de las instituciones educativas del Valle del Cauca, la cultura del emprendimiento y la innovación, durante el perido de gobierno. (municipios no certificados donde presta  el servicio la Secretaría de Educación Departamental)</t>
  </si>
  <si>
    <t>MP209010103</t>
  </si>
  <si>
    <t xml:space="preserve">Apoyar y orientar la Certificación de 40 empresas en Normas Técnicas Sectoriales (NTS) </t>
  </si>
  <si>
    <t>Empresas apoyadas y orientadas para la certificacion en Normas Tecnicas Sectoriales.</t>
  </si>
  <si>
    <t>No.EAYONTS</t>
  </si>
  <si>
    <t xml:space="preserve">No.EANTS :Numero de empresas apoyadas y orientadas en Normas Técnicas Sectoriales </t>
  </si>
  <si>
    <t xml:space="preserve">MP209010103 - Apoyar y orientar la Certificación de 40 empresas en Normas Técnicas Sectoriales (NTS) </t>
  </si>
  <si>
    <t>MP209010201</t>
  </si>
  <si>
    <t xml:space="preserve">Diseñar y poner en marcha  1 Ruta del emprendedor durante el periodo de gobierno </t>
  </si>
  <si>
    <t>Ruta del emprendedor diseñada y en funcionamiento durante el periodo de gobierno</t>
  </si>
  <si>
    <t>REDI</t>
  </si>
  <si>
    <t>REDI = Ruta del Emprendedor diseñada e implementada</t>
  </si>
  <si>
    <t>Emprendimiento y empleo</t>
  </si>
  <si>
    <t xml:space="preserve">MP209010201 - Diseñar y poner en marcha  1 Ruta del emprendedor durante el periodo de gobierno </t>
  </si>
  <si>
    <t xml:space="preserve">2090102 - RUTAS DE EMPRENDEDORES </t>
  </si>
  <si>
    <t>MP209010301</t>
  </si>
  <si>
    <t xml:space="preserve">Fortalecer 1 Red Regional de Emprendimiento durante el periodo de gobierno </t>
  </si>
  <si>
    <t>Una Red Regional de Emprendimiento Fortalecida en operación durante el periodo de gobierno</t>
  </si>
  <si>
    <t>RERREFO/RPRREFO</t>
  </si>
  <si>
    <t>RERREFO = Recursos Ejecutados  e la Red Regional de Emprendimiento  en Operación       RPRREFO = Recursos Programados  eN la Red Regional de Emprendimiento  en Operación</t>
  </si>
  <si>
    <t>LEY DE EMPRENDIMIENTO</t>
  </si>
  <si>
    <t xml:space="preserve">MP209010301 - Fortalecer 1 Red Regional de Emprendimiento durante el periodo de gobierno </t>
  </si>
  <si>
    <t xml:space="preserve">2090103 - REDES DE EMPRENDIMIENTO  </t>
  </si>
  <si>
    <t>MP209010401</t>
  </si>
  <si>
    <t xml:space="preserve">Crear y poner en marcha 1 Premio Valle del Cauca a la innovación durante el periodo de gobierno </t>
  </si>
  <si>
    <t>Premio Valle del Cauca a la Innovación creado y puesto en marcha durante el periodo de gobierno</t>
  </si>
  <si>
    <t>UPVCI</t>
  </si>
  <si>
    <t>UPVCI = Un Premio Valle del Cauca a la Innovación</t>
  </si>
  <si>
    <t>Crearemos el “Premio Valle del Cauca a la Innovación” con Cuatro categorías: jóvenes de educación básica; jóvenes de centros de investigación, universidades y patentes empresariales financiado con el fondo de CIT.</t>
  </si>
  <si>
    <t xml:space="preserve">MP209010401 - Crear y poner en marcha 1 Premio Valle del Cauca a la innovación durante el periodo de gobierno </t>
  </si>
  <si>
    <t xml:space="preserve">2090104 - ESTIMULOS A LA INNOVACION </t>
  </si>
  <si>
    <t>MP209010501</t>
  </si>
  <si>
    <t xml:space="preserve"> Establecer un convenio con lnstituciones de educación Terciaria para fortalecer el emprendimiento y la competitividad en la educación media  del Valle del Cauca, durante el periodo de gobierno.</t>
  </si>
  <si>
    <t>Convenios con instituciones de  educacion terciaria establecidos para fortalecer el emprendimiento y la competitividad en el Valle del Cauca, durante el period de gobierno.</t>
  </si>
  <si>
    <t>NCEFE</t>
  </si>
  <si>
    <t>NCEFE=No. Convenios Establecidos para el fortalecimieto del emprendimiento</t>
  </si>
  <si>
    <t>PROGRAMA DE GOBIERNO - COMPONENTE EDUCATIVO NUMERAL 15</t>
  </si>
  <si>
    <t>MP209010501 -  Establecer un convenio con lnstituciones de educación Terciaria para fortalecer el emprendimiento y la competitividad en la educación media  del Valle del Cauca, durante el period de gobierno.</t>
  </si>
  <si>
    <t xml:space="preserve">2090105 - ESCUELAS EMPRENDEDORAS E INNOVADORAS   </t>
  </si>
  <si>
    <t>MP209010502</t>
  </si>
  <si>
    <t xml:space="preserve">Impulsar en el 100% de las Instituciones educativas oficiales  la Catedra de Empendimiento  de los municipios no certificados, la formulacion y desarrollo de proyectos de emprendimiento y unidades productivas, durante el periodo de gobierno. 
</t>
  </si>
  <si>
    <t>Porcentaje de Instituciones educativas oficiales de los municipios no certificados, impulsadas en  la formulacion y desarrollo de proyectos de emprendimiento y unidades productivas, durante el periodo de gobierno.</t>
  </si>
  <si>
    <t>IEIPE=IECPPD/TIE*100</t>
  </si>
  <si>
    <t>IEIPE:Instituciones educativas Impulsada con Proyectos de Emprendiemiento 
=IECPPD: Instituciones educativas con proyectos pedagógicos desarrollados/Total instituciones educativas por 100</t>
  </si>
  <si>
    <t xml:space="preserve">MP209010502 - Impulsar en el 100% de las Instituciones educativas oficiales  la Catedra de Empendimiento  de los municipios no certificados, la formulacion y desarrollo de proyectos de emprendimiento y unidades productivas, durante el periodo de gobierno. 
</t>
  </si>
  <si>
    <t>MP301010101</t>
  </si>
  <si>
    <t>Implementar, hacer seguimiento y control a un (1) sistema de gestión documental en la gobernación del Valle bajo los lineamientos que establece la norma durante el periodo de gobierno.</t>
  </si>
  <si>
    <t>1127. SECRETARIA GENERAL</t>
  </si>
  <si>
    <t>MR3010101</t>
  </si>
  <si>
    <t>Mejorar en un 25% las condiciones para la toma de decisiones durante el cuatrienio</t>
  </si>
  <si>
    <t>Sistema de gestión documental implementado en la Gobernación del Valle bajo los lineamientos que establece la norma durante el periodo de gobierno.</t>
  </si>
  <si>
    <t>(AGDE/AGDP)</t>
  </si>
  <si>
    <t>AGDE = Actividades de procesamiento, manejo y organización de documentos Ejecutadas</t>
  </si>
  <si>
    <t>No aplica</t>
  </si>
  <si>
    <t>MP301010101 - Implementar, hacer seguimiento y control a un (1) sistema de gestión documental en la gobernación del Valle bajo los lineamientos que establece la norma durante el periodo de gobierno.</t>
  </si>
  <si>
    <t>3 - PAZ TERRITORIAL</t>
  </si>
  <si>
    <t>301 - BUEN GOBIERNO</t>
  </si>
  <si>
    <t>30101 - BUEN GOBIERNO AL SERVICIO DE LA COMUNIDAD</t>
  </si>
  <si>
    <t>3010101 - MODERNIZACION INSTITUCIONAL Y ORGANIZACIONAL</t>
  </si>
  <si>
    <t>MR3010101 - Mejorar en un 25% las condiciones para la toma de decisiones durante el cuatrienio</t>
  </si>
  <si>
    <t>MP301010102</t>
  </si>
  <si>
    <t xml:space="preserve">Fortalecer un  Banco de Programas y Proyectos  en el Departamento del Valle del Cauca </t>
  </si>
  <si>
    <t>PR-M1-P1-09 . Procedimiento para administrar el banco de  programas y proyectos de inversión</t>
  </si>
  <si>
    <t>Banco de Programas y Proyectos en el Departamento del Valle del Cauca fortalecido</t>
  </si>
  <si>
    <t>(NPDBPPD/TPBPPD)</t>
  </si>
  <si>
    <t>NPDBPPD: Número de Proyectos Digitalizados en el Banco de Programas y Proyectos Departamental</t>
  </si>
  <si>
    <t>Art. 343 y Art. 344 de la Constitución Política de Colombia, Ley 038 de 1989, Ley 152 de 1994, Ley 715 de 2001, Decreto 841 de 1990,       Decreto 1363 de 2000 y Decreto Departamental 1717 de 2009</t>
  </si>
  <si>
    <t xml:space="preserve">MP301010102 - Fortalecer un  Banco de Programas y Proyectos  en el Departamento del Valle del Cauca </t>
  </si>
  <si>
    <t>MP301010103</t>
  </si>
  <si>
    <t>Implementar un programa de fortalecimiento de la Secretaría Vivienda del Departamento</t>
  </si>
  <si>
    <t>Proyecto piloto de energia para pueblos indigenas gestionado</t>
  </si>
  <si>
    <t>PP=GP</t>
  </si>
  <si>
    <t xml:space="preserve">PP= Gestión de Proyecto piloto de energia; GP= Numero de proyectos piloto de energia alternativa para la población indigena gestionados  </t>
  </si>
  <si>
    <t>MP301010103 - Implementar un programa de fortalecimiento de la Secretaría Vivienda del Departamento</t>
  </si>
  <si>
    <t>MP301010104</t>
  </si>
  <si>
    <t xml:space="preserve">Fortalecimiento 8% Casa del Valle  Durante el periodo de Gobierno </t>
  </si>
  <si>
    <t>%CPE = (PEP -PEI ) / PEI  x 100</t>
  </si>
  <si>
    <t>%CPE= Porcentaje del Crecimiento del Presupuesto Ejecutado</t>
  </si>
  <si>
    <t xml:space="preserve">MP301010104 - Fortalecimiento 8% Casa del Valle  Durante el periodo de Gobierno </t>
  </si>
  <si>
    <t>MP301010105</t>
  </si>
  <si>
    <t>Fortalecer un Departamento Administrativo de Planeación  institucional, tecnológica y físicamente</t>
  </si>
  <si>
    <t>Departamento Administrativo de Planeación institucional, tecnológica y físicamente fortalecido</t>
  </si>
  <si>
    <t>(ALN + CEPT )* 25% = DAPVF</t>
  </si>
  <si>
    <t xml:space="preserve">ALN: Apoyo Logistico Necesario
CEPT: Conformación Equipo Profesional y/o Técnico 
25%: Incremento esperado en Mejora
DAPVF: DAPV Fortalecido </t>
  </si>
  <si>
    <t xml:space="preserve">Ley 152 de 1994 </t>
  </si>
  <si>
    <t>MP301010105 - Fortalecer un Departamento Administrativo de Planeación  institucional, tecnológica y físicamente</t>
  </si>
  <si>
    <t>MP301010106</t>
  </si>
  <si>
    <t>Establecer dos alianzas estratégicas con  entidades externas para el desarrollo del plan de bienestar de la secretaria de  educación en el periodo de gobierno.</t>
  </si>
  <si>
    <t>MR3010102</t>
  </si>
  <si>
    <t>Implementar un programa de cualificación del Talento Humano dirigido al personal administrativo de los establecimientos educativos oficiales y nivel central que permitan el mejoramiento de competencias funcionales y comportamentales.</t>
  </si>
  <si>
    <t>Alianzas estratégicas establecidas con  entidades externas para el desarrollo del plan de bienestar de la secretaria de  educación en el periodo de gobierno.</t>
  </si>
  <si>
    <t>%CPE= { (Ppto ejecutado del periodo - Ppto ejecutado inicial ) /  Ppto ejecutado inicial } x100</t>
  </si>
  <si>
    <t>PEI = Ppto ejecutado inicial</t>
  </si>
  <si>
    <t>Decreto 1567 de 1998</t>
  </si>
  <si>
    <t>MP301010106 - Establecer dos alianzas estratégicas con  entidades externas para el desarrollo del plan de bienestar de la secretaria de  educación en el periodo de gobierno.</t>
  </si>
  <si>
    <t>MR3010102 - Implementar un programa de cualificación del Talento Humano dirigido al personal administrativo de los establecimientos educativos oficiales y nivel central que permitan el mejoramiento de competencias funcionales y comportamentales.</t>
  </si>
  <si>
    <t>MP301010107</t>
  </si>
  <si>
    <t>Generar un diagnostico para caracterizar las necesidades del bienestar adscrito a la sed durante  el cuatrienio (Bienestar Docente)</t>
  </si>
  <si>
    <t>Diagnostico generado para caracterizar las necesidades de bienestar adscrito a la Secretaria de Educacion Departamental durante  el cuatrienio.</t>
  </si>
  <si>
    <t>NDCNBR</t>
  </si>
  <si>
    <t>NDCNBR=Diagnóstico de caracterización de necesidades de bienestar realizado</t>
  </si>
  <si>
    <t>MP301010107 - Generar un diagnostico para caracterizar las necesidades del bienestar adscrito a la sed durante  el cuatrienio (Bienestar Docente)</t>
  </si>
  <si>
    <t>MP301010108</t>
  </si>
  <si>
    <t>Organizar 280 metros lineales de soportes documentales de archivos de gestión y fondos acumulados  de la Secretaria de Educación del Valle del Cauca durante el periodo de gobierno</t>
  </si>
  <si>
    <t>MR3010103</t>
  </si>
  <si>
    <t>Aumentar al 80% el nivel de satisfacción de los usuarios de la Secretaria de Educación Departamental, respecto a la prestación del servicio, durante el periodo de gobierno</t>
  </si>
  <si>
    <t>PR-M12-P2-03 . Procedimiento para la mejora continua de la eficacia, eficiencia y efectividad del SIG</t>
  </si>
  <si>
    <t>Metros lineales de soportes documentales de archivos de gestión y fondos acumulados Organizados de la Secretaria de Educación del Valle del Cauca durante el periodo de gobierno</t>
  </si>
  <si>
    <t>NMLSDAGFAO</t>
  </si>
  <si>
    <t>o. de metros lineales de soportes documentales de archivos de gestión y fondos acumulados  organizados</t>
  </si>
  <si>
    <t>Ley 594 de 2000 Ley General de Archivo</t>
  </si>
  <si>
    <t>MP301010108 - Organizar 280 metros lineales de soportes documentales de archivos de gestión y fondos acumulados  de la Secretaria de Educación del Valle del Cauca durante el periodo de gobierno</t>
  </si>
  <si>
    <t>MR3010103 - Aumentar al 80% el nivel de satisfacción de los usuarios de la Secretaria de Educación Departamental, respecto a la prestación del servicio, durante el periodo de gobierno</t>
  </si>
  <si>
    <t>MP301010109</t>
  </si>
  <si>
    <t>Fortalecer al 100 % los Sistemas de información de apoyo a la gestión En la Secretaria de Educación del Valle del Cauca durante el periodo de gobierno</t>
  </si>
  <si>
    <t>Porcentaje del Sistemas de información de apoyo a la gestión fortalecidos en la Secretaria de Educación del Valle del Cauca, durante el periodo de gobierno</t>
  </si>
  <si>
    <t>NSIAGF=( Número de sistemas de información de apoyo a la gestión  fortalecidos/Total de sistemas de informacion existente) *100</t>
  </si>
  <si>
    <t>MP301010109 - Fortalecer al 100 % los Sistemas de información de apoyo a la gestión En la Secretaria de Educación del Valle del Cauca durante el periodo de gobierno</t>
  </si>
  <si>
    <t>MP301010110</t>
  </si>
  <si>
    <t xml:space="preserve">Fortalecer a 149 Instituciones educativas oficiales con asistencia Tecnica  Financiera anualmente en el periodo de gobierno </t>
  </si>
  <si>
    <t>Instituciones educativas oficiales fortalecidos con asistencia Tecnica  Financiera anualmente en el periodo de gobierno</t>
  </si>
  <si>
    <t>NIEOFCATF</t>
  </si>
  <si>
    <t xml:space="preserve">NIEOCATF= Número de Instituciones Educativas Oficiales Fortalecidas con Asistencia Técnica Financiera </t>
  </si>
  <si>
    <t>Ley 715 de 2001 Articulo 18 Decreto 4791 diciembre/2008</t>
  </si>
  <si>
    <t xml:space="preserve">MP301010110 - Fortalecer a 149 Instituciones educativas oficiales con asistencia Tecnica  Financiera anualmente en el periodo de gobierno </t>
  </si>
  <si>
    <t>MP301010111</t>
  </si>
  <si>
    <t xml:space="preserve">Asistir tecnicamente a 40 Instancias de orientación,  desarrollo tecnico y operación o participación   para el fortalecimiento de los procesos de gestión pública durante el periodo de Gobierno  </t>
  </si>
  <si>
    <t>MR3010116</t>
  </si>
  <si>
    <t>Apoyar al 100% de las entidades territoriales del departamento con servicios de asesoría, asistencia técnica y evaluación.</t>
  </si>
  <si>
    <t>Instancias de orientacion asistidas tecnicamente para el fortalecimiento de los procesos de gestion pública durante el periodo de gobierno</t>
  </si>
  <si>
    <t>NIAT</t>
  </si>
  <si>
    <t xml:space="preserve">1. Numero de instancias asistidas tecnicamente </t>
  </si>
  <si>
    <t>ORDENANZA 330 DEL 2011</t>
  </si>
  <si>
    <t xml:space="preserve">MP301010111 - Asistir tecnicamente a 40 Instancias de orientación,  desarrollo tecnico y operación o participación   para el fortalecimiento de los procesos de gestión pública durante el periodo de Gobierno  </t>
  </si>
  <si>
    <t>MR3010116 - Apoyar al 100% de las entidades territoriales del departamento con servicios de asesoría, asistencia técnica y evaluación.</t>
  </si>
  <si>
    <t>MP301010112</t>
  </si>
  <si>
    <t xml:space="preserve">Certificar 1 Sistema de Gestión de Calidad   de la Gobernación del Valle del Cauca nivel central en el año 2018 con la NTCGP 1000 </t>
  </si>
  <si>
    <t>MR3010104</t>
  </si>
  <si>
    <t xml:space="preserve"> Aumentar al 80% el nivel de satisfacción de los usuarios externos respecto de la prestación efectiva de los servicios del nivel central durante el cuatrienio.</t>
  </si>
  <si>
    <t>PR-M1-P3-01 . Procedimiento Planear y administrar el Sistema Integrado de Gestión</t>
  </si>
  <si>
    <t>Sistema de Gestión de Calidad en la Gobernación del Valle del Cauca nivel central en el año 2018 con la NTCGP 1000 certificado.</t>
  </si>
  <si>
    <t xml:space="preserve">NPC /NPI </t>
  </si>
  <si>
    <t>NPC: Numero de Procesos Certificados 
NPI: Numero de Procesos Implementados</t>
  </si>
  <si>
    <t>Ley 872 de 2003 - Ley de Calidad - Decreto 4485 del 18 de Noviembre de  2009</t>
  </si>
  <si>
    <t xml:space="preserve">MP301010112 - Certificar 1 Sistema de Gestión de Calidad   de la Gobernación del Valle del Cauca nivel central en el año 2018 con la NTCGP 1000 </t>
  </si>
  <si>
    <t>MR3010104 -  Aumentar al 80% el nivel de satisfacción de los usuarios externos respecto de la prestación efectiva de los servicios del nivel central durante el cuatrienio.</t>
  </si>
  <si>
    <t>MP301010113</t>
  </si>
  <si>
    <t>Realizar 4 ferias para la transparencia durante el periodo de gobierno.</t>
  </si>
  <si>
    <t>1125. ALTA CONSEJERIA PARA MORALIDAD ADMINISTRATIVA, LA TRANSPARENCIA Y LA LUCHA CONTRA CORRUPCION</t>
  </si>
  <si>
    <t>MR3010105</t>
  </si>
  <si>
    <t>Implementar una (1) estrategia de lucha contra la corrupción en cumplimiento del estatuto anticorrupción en la gobernación del Valle del Cauca, durante el período de gobierno</t>
  </si>
  <si>
    <t>PR-M1-P1-10 . Procedimiento para la elaboración del Plan Operativo Anual de Inversiones - POAI</t>
  </si>
  <si>
    <t xml:space="preserve">ferias de transparencia realizadas durante  el periodo de gobierno </t>
  </si>
  <si>
    <t xml:space="preserve">SUMATORIA :FTR </t>
  </si>
  <si>
    <t xml:space="preserve">FTR=Ferias de Transparencia Realizadas </t>
  </si>
  <si>
    <t>El primer objetivo del plan que nos
proponemos poner en marcha, es
realizar una adecuada y profunda
identificación de los riesgos de
corrupción que pueden afectar a la
Gobernación.</t>
  </si>
  <si>
    <t>MP301010113 - Realizar 4 ferias para la transparencia durante el periodo de gobierno.</t>
  </si>
  <si>
    <t>MR3010105 - Implementar una (1) estrategia de lucha contra la corrupción en cumplimiento del estatuto anticorrupción en la gobernación del Valle del Cauca, durante el período de gobierno</t>
  </si>
  <si>
    <t>MP301010114</t>
  </si>
  <si>
    <t>Diseñar y ejecutar un programa de sensibilización a los servidores públicos orientado a fomentar la cultura de la transparencia durante el periodo de gobierno.</t>
  </si>
  <si>
    <t>11   SECTOR DESARROLLO INSDUSTRIAL</t>
  </si>
  <si>
    <t>PR-M1-P1-11 . Liberación del recurso de inversión elemento PEP (Plan Estructurado del Proyecto)</t>
  </si>
  <si>
    <t>programa de sensibilización a los servidores públicos orientado a fomentar la cultura de la transparencia diseñado y ejecutado durante el periodo de gobierno</t>
  </si>
  <si>
    <t>PSD</t>
  </si>
  <si>
    <t>PSD=Programa de Sensibilización Diseñado</t>
  </si>
  <si>
    <t>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t>
  </si>
  <si>
    <t>MP301010114 - Diseñar y ejecutar un programa de sensibilización a los servidores públicos orientado a fomentar la cultura de la transparencia durante el periodo de gobierno.</t>
  </si>
  <si>
    <t>MP301010115</t>
  </si>
  <si>
    <t>Liderar la constitucion de un observatorio para la transparencia de la gestión pública durante el periodo de gobierno.</t>
  </si>
  <si>
    <t>Observatorio para la transparencia de la gestión pública liderando la constitución durante el periodo de gobierno</t>
  </si>
  <si>
    <t>OTL</t>
  </si>
  <si>
    <t>OTI=Observatorio de Transparencia Liderado</t>
  </si>
  <si>
    <t>MP301010115 - Liderar la constitucion de un observatorio para la transparencia de la gestión pública durante el periodo de gobierno.</t>
  </si>
  <si>
    <t>MP301010116</t>
  </si>
  <si>
    <t>Promover la formulación, socialización y evaluación de un plan anual anticorrupción con las diferentes Dependencias de la Administración departamental durante el periodo de gobierno.</t>
  </si>
  <si>
    <t>100,000,000</t>
  </si>
  <si>
    <t>plan anual anticorrupción con las diferentes Dependencias de la Administración departamental promovido la formulado, socializado y evaluado durante el periodo de gobierno.</t>
  </si>
  <si>
    <t>PAAAP</t>
  </si>
  <si>
    <t xml:space="preserve">PAAP=Plan Anual Anticorrupción y de Atención al Ciudadano Promovida </t>
  </si>
  <si>
    <t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t>
  </si>
  <si>
    <t>MP301010116 - Promover la formulación, socialización y evaluación de un plan anual anticorrupción con las diferentes Dependencias de la Administración departamental durante el periodo de gobierno.</t>
  </si>
  <si>
    <t>MP301010117</t>
  </si>
  <si>
    <t>Liderar la formulación de una (1) política pública de lucha contra la corrupción durante el periodo de gobierno.</t>
  </si>
  <si>
    <t>45,000,000</t>
  </si>
  <si>
    <t>politica publica de lucha contra la corrupción liderando la formulación durante el periodo de gobierno</t>
  </si>
  <si>
    <t>PPLCL</t>
  </si>
  <si>
    <t>PPLCL=Politica Pública de lucha contra la Corrupción Liderada</t>
  </si>
  <si>
    <t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t>
  </si>
  <si>
    <t>MP301010117 - Liderar la formulación de una (1) política pública de lucha contra la corrupción durante el periodo de gobierno.</t>
  </si>
  <si>
    <t>MP301010118</t>
  </si>
  <si>
    <t>Liderar 5 encuentros anuales del Comité de Rendición de Cuentas durante el periodo de gobierno.</t>
  </si>
  <si>
    <t>2,000,000</t>
  </si>
  <si>
    <t xml:space="preserve">encuentros anuales del Comité de Rendición de Cuentas liderados durante el periodo de gobierno. </t>
  </si>
  <si>
    <t>#EARC</t>
  </si>
  <si>
    <t xml:space="preserve">EARC = Encuentros Anuales Rendicion de Cuentas </t>
  </si>
  <si>
    <t>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t>
  </si>
  <si>
    <t>MP301010118 - Liderar 5 encuentros anuales del Comité de Rendición de Cuentas durante el periodo de gobierno.</t>
  </si>
  <si>
    <t>MP301010119</t>
  </si>
  <si>
    <t>Articular en 100% el sistema de la Gestión de la Calidad de la SED al Sistema Integrado de Gestión de la Calidad de la Gobernación el Valle del Cauca</t>
  </si>
  <si>
    <t>Porcentaje de articulación del Sistema de Gestión de la Calidad de la Secretaria de Educación con el Sistema Integrado de Gestión de la Calidad de la Gobernación.</t>
  </si>
  <si>
    <t>%SGCSEDASIGCG=NCSGCSEDASIGC/NCSGCSED*100</t>
  </si>
  <si>
    <t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t>
  </si>
  <si>
    <t>SGP-ISO9001</t>
  </si>
  <si>
    <t>MP301010119 - Articular en 100% el sistema de la Gestión de la Calidad de la SED al Sistema Integrado de Gestión de la Calidad de la Gobernación el Valle del Cauca</t>
  </si>
  <si>
    <t>MP301010120</t>
  </si>
  <si>
    <t xml:space="preserve">Implementar  al 100% el Sistema de Gestión de Calidad como herramienta de gestión  en el nivel central de la gobernación </t>
  </si>
  <si>
    <t>PR-M12-P1-01 . Procedimiento para realizar auditorías  al sistema Integrado de Gestión</t>
  </si>
  <si>
    <t>Porcentaje de Sistema de Gestión de Calidad como herramienta de gestión en el niven central de la Gobernación implementado</t>
  </si>
  <si>
    <t>(Número de Procesos implementados / Número de procesos Diseñados) * 100</t>
  </si>
  <si>
    <t>NPI = Número de procesos implementados,  NPD: Número de procesos Diseñados</t>
  </si>
  <si>
    <t xml:space="preserve">MP301010120 - Implementar  al 100% el Sistema de Gestión de Calidad como herramienta de gestión  en el nivel central de la gobernación </t>
  </si>
  <si>
    <t>MP301010121</t>
  </si>
  <si>
    <t xml:space="preserve">Implementar en un 100% el MECI como herramienta de gestión  en el nivel central de la gobernación </t>
  </si>
  <si>
    <t>PR-M12-P1-02 . Procedimiento Evaluación del Sistema de Control interno</t>
  </si>
  <si>
    <t>MECI como herramienta de gestión en el nivel central de la gobernación implementado</t>
  </si>
  <si>
    <t>NEI / NED * 100</t>
  </si>
  <si>
    <t xml:space="preserve">NEI = Número de elementos implementados - NED: Número de elementos Diseñados </t>
  </si>
  <si>
    <t xml:space="preserve">Ley 87 de 1993, Decreto 943 del 21 de mayo de 2014 del Departamento Administrativo de la Función Pública </t>
  </si>
  <si>
    <t xml:space="preserve">MP301010121 - Implementar en un 100% el MECI como herramienta de gestión  en el nivel central de la gobernación </t>
  </si>
  <si>
    <t>MP301010122</t>
  </si>
  <si>
    <t xml:space="preserve">REALIZAR  1 (UNO) PROGRAMA ANUAL DE AUDITORÍA DURANTE EL CUATRENIO  </t>
  </si>
  <si>
    <t>1139. OFICINA DE CONTROL INTERNO</t>
  </si>
  <si>
    <t>MR3010106</t>
  </si>
  <si>
    <t>Ejecutar el 100% de los programas de auditoría en la Administración Central de la Gobernación del Valle del Cauca durante el período de gobierno.</t>
  </si>
  <si>
    <t>Programa anual de auditoría realizado durante el cuatrienio</t>
  </si>
  <si>
    <t>Número de PA ejecutados</t>
  </si>
  <si>
    <t>PA= Programas de auditoría</t>
  </si>
  <si>
    <t>Ley 87 de 1993</t>
  </si>
  <si>
    <t xml:space="preserve">MP301010122 - REALIZAR  1 (UNO) PROGRAMA ANUAL DE AUDITORÍA DURANTE EL CUATRENIO  </t>
  </si>
  <si>
    <t>MR3010106 - Ejecutar el 100% de los programas de auditoría en la Administración Central de la Gobernación del Valle del Cauca durante el período de gobierno.</t>
  </si>
  <si>
    <t>MP301010123</t>
  </si>
  <si>
    <t xml:space="preserve">REALIZAR  3 (TRES) SEGUIMIENTOS ANUALES  A LA GESTION POR DEPENDENCIAS </t>
  </si>
  <si>
    <t>Seguimientos anuales a la gestión por dependencias realizados</t>
  </si>
  <si>
    <t>Número de SAGD realizados</t>
  </si>
  <si>
    <t>SAGD= Seguimientos anuales a la gestión por dependencia</t>
  </si>
  <si>
    <t xml:space="preserve">MP301010123 - REALIZAR  3 (TRES) SEGUIMIENTOS ANUALES  A LA GESTION POR DEPENDENCIAS </t>
  </si>
  <si>
    <t>MP301010124</t>
  </si>
  <si>
    <t xml:space="preserve">PROMOVER  3 PROYECTOS PARA LA IMPLEMENTACIÓN DEL SISTEMA DE GESTIÓN AMBIENTAL (ISO 14001:2015) EN EL NIVEL CENTRAL DE LA GOBERNACIÓN </t>
  </si>
  <si>
    <t>MR3010107</t>
  </si>
  <si>
    <t>Implementar una estrategia de fortalecimiento institucional de la calidad del servicio en la Gobernación del Valle del Cauca durante el período de gobierno.</t>
  </si>
  <si>
    <t>ND</t>
  </si>
  <si>
    <t>Número de proyectos del Sistema de Gestión Ambiental (ISO 14001:2015) en el nivel central de la gobernaciondel Valle del Cauca promovidos e implementados durante el periodo de gobierno</t>
  </si>
  <si>
    <t>X = Proyectos implementados</t>
  </si>
  <si>
    <t xml:space="preserve">MP301010124 - PROMOVER  3 PROYECTOS PARA LA IMPLEMENTACIÓN DEL SISTEMA DE GESTIÓN AMBIENTAL (ISO 14001:2015) EN EL NIVEL CENTRAL DE LA GOBERNACIÓN </t>
  </si>
  <si>
    <t>MR3010107 - Implementar una estrategia de fortalecimiento institucional de la calidad del servicio en la Gobernación del Valle del Cauca durante el período de gobierno.</t>
  </si>
  <si>
    <t>MP301010125</t>
  </si>
  <si>
    <t>Fortalecer al 50% de las dependencias del nivel central de la gobernacion del valle del cauca institucional y /o con apoyo tecnico durante el cuatrenio</t>
  </si>
  <si>
    <t>1128. SECRETARIA DE GESTION HUMANA Y DESARROLLO ORGANIZACIONAL</t>
  </si>
  <si>
    <t>porcentaje de fortalecimiento de las dependencias del nivel central de la Gobernación del Valle del Cauca institucional y/o con apoyo tecnico durante el cuatrienio.</t>
  </si>
  <si>
    <t>(No. DF / No. D) * 100</t>
  </si>
  <si>
    <t>DF= Dependencias del nivel central con apoyo tecnico de recurso humano 
D=Dependencias del nivel central</t>
  </si>
  <si>
    <t>MP301010125 - Fortalecer al 50% de las dependencias del nivel central de la gobernacion del valle del cauca institucional y /o con apoyo tecnico durante el cuatrenio</t>
  </si>
  <si>
    <t>MP301010201</t>
  </si>
  <si>
    <t>Modernizar el sistema de comunicación de la Gestión Gubernamental en el Valle del Cauca durante el periodo de gobierno.</t>
  </si>
  <si>
    <t>Sistema de comunicación de la gestión gubernamental en el Valle del Cauca modernizado durante el periodo de gobierno.</t>
  </si>
  <si>
    <t>(ACE/ACP)</t>
  </si>
  <si>
    <t>ACE = Actividades Comunicacionales Ejecutadas</t>
  </si>
  <si>
    <t>MP301010201 - Modernizar el sistema de comunicación de la Gestión Gubernamental en el Valle del Cauca durante el periodo de gobierno.</t>
  </si>
  <si>
    <t xml:space="preserve">3010102 - GOBERNANDO AL SERVICIO DE LA CIUDADANIA </t>
  </si>
  <si>
    <t>MP301010202</t>
  </si>
  <si>
    <t>Mejorar el  80% la atencion al ciudadano en asuntos delegados (expedicion de pasaportes) Durante el Cuatrenio</t>
  </si>
  <si>
    <t>MP301010202 - Mejorar el  80% la atencion al ciudadano en asuntos delegados (expedicion de pasaportes) Durante el Cuatrenio</t>
  </si>
  <si>
    <t>MP301010203</t>
  </si>
  <si>
    <t>Diseñar y ejecutar un (1) programa de sensibilización y capacitación a los servidores públicos en materia de atención al ciudadado y cultura organizacional durante el periodo de gobierno.</t>
  </si>
  <si>
    <t>MP301010203 - Diseñar y ejecutar un (1) programa de sensibilización y capacitación a los servidores públicos en materia de atención al ciudadado y cultura organizacional durante el periodo de gobierno.</t>
  </si>
  <si>
    <t>MP301010204</t>
  </si>
  <si>
    <t>Diseñar e implementar un (1) Sistema de Orientación y Atención al Ciudadano durante el periodo de gobierno.</t>
  </si>
  <si>
    <t>MP301010204 - Diseñar e implementar un (1) Sistema de Orientación y Atención al Ciudadano durante el periodo de gobierno.</t>
  </si>
  <si>
    <t>MP301010205</t>
  </si>
  <si>
    <t>Formular e implementar un (1) programa de fortalecimiento de la descentralización administrativa de las oficinas del Pacífico, Centro y Norte del Valle durante el periodo de gobierno.</t>
  </si>
  <si>
    <t>MP301010205 - Formular e implementar un (1) programa de fortalecimiento de la descentralización administrativa de las oficinas del Pacífico, Centro y Norte del Valle durante el periodo de gobierno.</t>
  </si>
  <si>
    <t>MP301010206</t>
  </si>
  <si>
    <t>Atender 30 actividades de protocolo y relaciones públicas por año acorde al reglamento de la gobernación del valle del cauca durante el periodo de gobierno.</t>
  </si>
  <si>
    <t xml:space="preserve">ESTRATEGIAS PARA COMBATIR LA MINERIA ILEGAL EN EL DEPARTAMENTO DEL VALLE DEL CAUCA DESARROLLADO E IMPLEMENTADO  DURANTE EL PERIODO DE GOBIERNO                    </t>
  </si>
  <si>
    <t>#EDI</t>
  </si>
  <si>
    <t>Estrategias desarrolladas e implementadas</t>
  </si>
  <si>
    <t>Ley 2655 de 1988/Decreto 1481 de 1996/ PISCC- Plan Integral de Seguridad y Convivencia Ciudadana</t>
  </si>
  <si>
    <t>MP301010206 - Atender 30 actividades de protocolo y relaciones públicas por año acorde al reglamento de la gobernación del valle del cauca durante el periodo de gobierno.</t>
  </si>
  <si>
    <t>MP301010207</t>
  </si>
  <si>
    <t>Traslado adecuacion y puesta en funcionamiento la oficina de pasaportes durante el periodo de gobierno</t>
  </si>
  <si>
    <t>MP301010207 - Traslado adecuacion y puesta en funcionamiento la oficina de pasaportes durante el periodo de gobierno</t>
  </si>
  <si>
    <t>MP301010208</t>
  </si>
  <si>
    <t>DESCONCENTRAR 60% LA ATENCION AL CIUDADANO EN ASUNTOS DELEGADOS (EXPEDICION DE PASAPORTES) DURANTE EL CUATRENIO</t>
  </si>
  <si>
    <t>MP301010208 - DESCONCENTRAR 60% LA ATENCION AL CIUDADANO EN ASUNTOS DELEGADOS (EXPEDICION DE PASAPORTES) DURANTE EL CUATRENIO</t>
  </si>
  <si>
    <t>MP301010209</t>
  </si>
  <si>
    <t>Incrementar en tres (3) el número de sedes de producción de contenido audiovisual de Telepacífico para el Valle del Cauca.</t>
  </si>
  <si>
    <t>MR3010108</t>
  </si>
  <si>
    <t>Incrementar en un 10% la descentralización de la producción para la comunicación social de la gestión pública institucional en la Región Pacífica Colombiana.</t>
  </si>
  <si>
    <t>MP301010209 - Incrementar en tres (3) el número de sedes de producción de contenido audiovisual de Telepacífico para el Valle del Cauca.</t>
  </si>
  <si>
    <t>MR3010108 - Incrementar en un 10% la descentralización de la producción para la comunicación social de la gestión pública institucional en la Región Pacífica Colombiana.</t>
  </si>
  <si>
    <t>MP301010301</t>
  </si>
  <si>
    <t>Capacitar a 1.006 Servidores Públicos de la Administración Central Departamental para fortalecerlos en las competencias que requieren para el desempeño de las funciones propias de su cargo en el cuatrienio</t>
  </si>
  <si>
    <t>MR3010109</t>
  </si>
  <si>
    <t>Ahorrar el 40% en las pretensiones de las diferentes demandas en contra del departamento durante el período de gobierno</t>
  </si>
  <si>
    <t>Numero de Servidores Públicos de la administración central Departamental capacitados en las competencias que requieren para el desempeño de las funciones propias de su cargo en el cuatrienio.</t>
  </si>
  <si>
    <t>No. TFC</t>
  </si>
  <si>
    <t>Contenidos Digitales: Cualquier forma de datos o información en forma digital (archivos electrónicos).</t>
  </si>
  <si>
    <t>Cumplimiento de los Decretos Ley 1567/98 y 1227/05</t>
  </si>
  <si>
    <t>MP301010301 - Capacitar a 1.006 Servidores Públicos de la Administración Central Departamental para fortalecerlos en las competencias que requieren para el desempeño de las funciones propias de su cargo en el cuatrienio</t>
  </si>
  <si>
    <t>3010103 - CAPACITACION PARA LA GENERACION DE COMPETENCIAS</t>
  </si>
  <si>
    <t>MR3010109 - Ahorrar el 40% en las pretensiones de las diferentes demandas en contra del departamento durante el período de gobierno</t>
  </si>
  <si>
    <t>MP301010302</t>
  </si>
  <si>
    <t>Llegar a 600 Servidores Públicos de la gobernación socializados en el Sistema Integrado de Gestión en el nivel central de la gobernación.</t>
  </si>
  <si>
    <t xml:space="preserve">Servidores Públicos de la Gobernación socializados en el Sistema Integrado de Gestión en el nivel central </t>
  </si>
  <si>
    <t>NFS</t>
  </si>
  <si>
    <t>NFS: Numero de funcionarios sensibilizados</t>
  </si>
  <si>
    <t>MP301010302 - Llegar a 600 Servidores Públicos de la gobernación socializados en el Sistema Integrado de Gestión en el nivel central de la gobernación.</t>
  </si>
  <si>
    <t>MP301010303</t>
  </si>
  <si>
    <t>Socializar al 100% de los servidores públicos y contratistas del nivel central en el sistema de gestión de seguridad y salud en el trabajo, durante el periodo de gobierno.</t>
  </si>
  <si>
    <t>MR3010110</t>
  </si>
  <si>
    <t>Contar al 100% con un Sistema de Gestión de Seguridad y Salud en el Trabajo, documentado, implementado y monitoreado al año 2019.</t>
  </si>
  <si>
    <t xml:space="preserve">PR-M8-P1-08 . Procedimiento Salud ocupacional, higiene y seguridad industrial.  </t>
  </si>
  <si>
    <t>Porcentaje de Socialización del Sistema de Gestión de Seguridad y Salud en el trabajo a los servidores publicos y contratistas del nivel central de la Gobernación del Valle del Cauca, durante el periodo de gobierno</t>
  </si>
  <si>
    <t>Nº SPPSS / (N° De SPPS) * 100</t>
  </si>
  <si>
    <t>SPPSS=  Servidores publicos y contratistas Socializados en el SG-SST SPPS=  Servidores publicos y contratistas</t>
  </si>
  <si>
    <t>La socialización es establecida con base al cumplimiento de la ley 1072/15</t>
  </si>
  <si>
    <t>MP301010303 - Socializar al 100% de los servidores públicos y contratistas del nivel central en el sistema de gestión de seguridad y salud en el trabajo, durante el periodo de gobierno.</t>
  </si>
  <si>
    <t>MR3010110 - Contar al 100% con un Sistema de Gestión de Seguridad y Salud en el Trabajo, documentado, implementado y monitoreado al año 2019.</t>
  </si>
  <si>
    <t>MP301010304</t>
  </si>
  <si>
    <t>Capacitar al 100% de los Servidores Públicos del nivel central en la importancia del autocuidado en el periodo de gobierno.</t>
  </si>
  <si>
    <t>Porcentaje de capacitacion en la importancia del autocuidado para los servidores publicos del nivel central de la Gobernación del Valle del Cauca en el periodo de gobierno</t>
  </si>
  <si>
    <t>(Nº de SPCIA/ N° SP) * 100</t>
  </si>
  <si>
    <t>SPCIA= Servidores Publico Capacitados en la importacia del autocuidado 
SP=Servidores publicos.</t>
  </si>
  <si>
    <t>Establecida con base al cumplimiento de la ley 1072/15</t>
  </si>
  <si>
    <t>MP301010304 - Capacitar al 100% de los Servidores Públicos del nivel central en la importancia del autocuidado en el periodo de gobierno.</t>
  </si>
  <si>
    <t>MP301010305</t>
  </si>
  <si>
    <t>Cualificar  el 25% del personal administrativo de las aéreas del conocimiento que permitan el fortalecimiento de sus competencias durante el cuatrienio</t>
  </si>
  <si>
    <t>Porcentaje personal administrativo cualificado de las áreas del conocimiento que permitan el fortalecimiento de sus competencias durante el cuatrienio.</t>
  </si>
  <si>
    <t>%PAC=FAEEC/FAEEI</t>
  </si>
  <si>
    <t>%PAC= Porcentaje de personal administrativo cualificado
  FAEEC = Funcionarios administrativos de los establecimientos educativos convocados 
 /FAEEI= Funcionarios administrativos de los establecimientos educativos inscritos</t>
  </si>
  <si>
    <t>MP301010305 - Cualificar  el 25% del personal administrativo de las aéreas del conocimiento que permitan el fortalecimiento de sus competencias durante el cuatrienio</t>
  </si>
  <si>
    <t>MP301010401</t>
  </si>
  <si>
    <t xml:space="preserve">Reforzamiento del 100% de la estructura NSR2010 (Norma sismo resistente del 2010) y adecuación de obra física general del Palacio de San Francsico al año 2019
</t>
  </si>
  <si>
    <t>MR3010112</t>
  </si>
  <si>
    <t>Modernizar en un 40% las instalaciones e infraestructura del edificio Palacio de San Francisco y entidades de la Administración Departamental, durante el cuatrienio.</t>
  </si>
  <si>
    <t>PR-M9-P1-03 . Procedimiento para mantener bienes</t>
  </si>
  <si>
    <t xml:space="preserve">Porcentaje de Reforzamiento de la estructura del edificio Palacio de San Francisco de acuerdo a la NSR2010 (Norma sismo resistente del 2010) y adecuación de obra fisica al año 2019. </t>
  </si>
  <si>
    <t xml:space="preserve"> (Tm²R/ Tm²E)*100</t>
  </si>
  <si>
    <t xml:space="preserve"> Tm²R= Total de metros cuadrados reforzados Tm²E= Total de metros cuadrados edificio.</t>
  </si>
  <si>
    <t xml:space="preserve">MP301010401 - Reforzamiento del 100% de la estructura NSR2010 (Norma sismo resistente del 2010) y adecuación de obra física general del Palacio de San Francsico al año 2019
</t>
  </si>
  <si>
    <t>3010104 - CONDICIONES LABORALES</t>
  </si>
  <si>
    <t>MR3010112 - Modernizar en un 40% las instalaciones e infraestructura del edificio Palacio de San Francisco y entidades de la Administración Departamental, durante el cuatrienio.</t>
  </si>
  <si>
    <t>MP301010402</t>
  </si>
  <si>
    <t xml:space="preserve">Instalar un Sistema de Aire Acondicionado central de 1,000 toneladas enfriado por agua el cual consta de 40 unidades manejadoras de 20 toneladas y 15 unidades de 3 Toneladas instado en el edificio Palacio de San Francisco Durante el Cuatrienio </t>
  </si>
  <si>
    <t>Sistema de aire acondicionado central de 1,000 toneladas de enfriado por agua, el cual consta de 40 unidades manejadoras de 20 toneladas y 15 unidades de 3 Toneladas instalado en el edificio Palacio San Luis, durante el cuatrienio.</t>
  </si>
  <si>
    <t>No. SACCI</t>
  </si>
  <si>
    <t>SACCI= Sistema de Aire acondicionado central instalado.</t>
  </si>
  <si>
    <t xml:space="preserve">MP301010402 - Instalar un Sistema de Aire Acondicionado central de 1,000 toneladas enfriado por agua el cual consta de 40 unidades manejadoras de 20 toneladas y 15 unidades de 3 Toneladas instado en el edificio Palacio de San Francisco Durante el Cuatrienio </t>
  </si>
  <si>
    <t>MP301010403</t>
  </si>
  <si>
    <t xml:space="preserve">Reemplazo e 100% El sistema de transporte vertical del Edificio Palacio de San Francisco Durante el Cuatrienio </t>
  </si>
  <si>
    <t>Porcentaje de reemplazo del sistema de transporte vertical del edificio Palacio de San Francisco, durante el cuatrienio.</t>
  </si>
  <si>
    <t xml:space="preserve">No. ARF/ NA *100 </t>
  </si>
  <si>
    <t xml:space="preserve">No. ARF= Número de Ascensores reemplazados en funcionamiento                                                
NA= No. De ascensores </t>
  </si>
  <si>
    <t xml:space="preserve">MP301010403 - Reemplazo e 100% El sistema de transporte vertical del Edificio Palacio de San Francisco Durante el Cuatrienio </t>
  </si>
  <si>
    <t>MP301010404</t>
  </si>
  <si>
    <t xml:space="preserve">Construcción De una  Sub estación a 440KVA y Reemplazo de acometidas en cada nivel del edificio y suministro e instalación de planta de generación de energía de emergencia en el Palacio de San Francisco  Al año 2019 </t>
  </si>
  <si>
    <t>sub estación a 440KVA construida, acometidas en cada nivel del edificio y suministro e instalación de la planta de generación de energia de emergencia en el Palacio de San Francisco reemplazadas al año 2019.</t>
  </si>
  <si>
    <t>No. SUBECF</t>
  </si>
  <si>
    <t>SUBECF= Sub estación de energía construida y en funcionamiento</t>
  </si>
  <si>
    <t xml:space="preserve">MP301010404 - Construcción De una  Sub estación a 440KVA y Reemplazo de acometidas en cada nivel del edificio y suministro e instalación de planta de generación de energía de emergencia en el Palacio de San Francisco  Al año 2019 </t>
  </si>
  <si>
    <t>MP301010405</t>
  </si>
  <si>
    <t xml:space="preserve">Adecuar el  100% De la red hidráulica y de distribución constituida por las redes de Agua Potable, Agua Reuso, y red Contra Incendios y equipo de bombeo del edificio Palacio San francisco Durante el periodo de Gobierno. </t>
  </si>
  <si>
    <t>Porcentaje de adecuación de la red hidraulica y de distribución constituida por las redes de Agua potable, Agua de reuso y red contra incendios y equipo de bombeo en el edificio Palacio de San Francisco, durante el periodo de gobierno.</t>
  </si>
  <si>
    <t>% ARHYD= (%MARAP + %MARR + %MARCI + EB) / 4 )</t>
  </si>
  <si>
    <t>% ARHYD= Porcentaje de adecuación de red hidraulica y de distribución
%MARAP= Porcentaje de adecuación de red de agua potable 
%MARR= Porcentaje de adecuación de red de reuso 
%MARCI= Porcentaje de adecuaciòn de red contra incendio 
EB= Equipo de Bombeo</t>
  </si>
  <si>
    <t xml:space="preserve">MP301010405 - Adecuar el  100% De la red hidráulica y de distribución constituida por las redes de Agua Potable, Agua Reuso, y red Contra Incendios y equipo de bombeo del edificio Palacio San francisco Durante el periodo de Gobierno. </t>
  </si>
  <si>
    <t>MP301010406</t>
  </si>
  <si>
    <t xml:space="preserve">Reemplazo De 24 Núcleos de servicio de la torre y baterías sanitarias de la plataforma del Edificio Palacio de San Francisco. Durante el periodo de Gobierno. </t>
  </si>
  <si>
    <t>Nucleos de servicio de la torre y baterias sanitarias de la plataforma del edificio Palacio de San Francisco reemplazados durante el periodo de Gobierno</t>
  </si>
  <si>
    <t>No. De NSTR</t>
  </si>
  <si>
    <t>NSTR= Núcleos de servicio de la torre y  reemplazados</t>
  </si>
  <si>
    <t xml:space="preserve">MP301010406 - Reemplazo De 24 Núcleos de servicio de la torre y baterías sanitarias de la plataforma del Edificio Palacio de San Francisco. Durante el periodo de Gobierno. </t>
  </si>
  <si>
    <t>MP301010407</t>
  </si>
  <si>
    <t>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t>
  </si>
  <si>
    <t>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t>
  </si>
  <si>
    <t>No. ET</t>
  </si>
  <si>
    <t>ET= No. De Estudios tecnicos del nuevo edificio.</t>
  </si>
  <si>
    <t>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t>
  </si>
  <si>
    <t>MP301010408</t>
  </si>
  <si>
    <t>Remodelar cien porciento las areas del Departamento Administrativo Jurídico al final del período de Gobierno</t>
  </si>
  <si>
    <t>1137. DEPARTAMENTO ADMINISTRATIVO JURIDICO</t>
  </si>
  <si>
    <t>PR-M9-P2-09 . Procedimiento para la selección, evaluación y reevaluación de proveedores y/o contratistas</t>
  </si>
  <si>
    <t>Porcentaje de las áreas del Departamento Administrativo Jurídico remodeladas al final del período de Gobierno.</t>
  </si>
  <si>
    <t>PAR = AR x 100/TA</t>
  </si>
  <si>
    <t xml:space="preserve">PAR= Porcentaje de áreas remodeladas                    AR=  Áreas remodeladas                                               TA= Total áreas </t>
  </si>
  <si>
    <t>MP301010408 - Remodelar cien porciento las areas del Departamento Administrativo Jurídico al final del período de Gobierno</t>
  </si>
  <si>
    <t>MP301010409</t>
  </si>
  <si>
    <t xml:space="preserve">Gestionar la Modernizacion de las instalaciones e infraestructura del edifico de indervalle en el Cuatrenio
</t>
  </si>
  <si>
    <t>Modernización de las instalaciones e infraestructura del edificio de Indervalle gestionadas en el cuatrienio.</t>
  </si>
  <si>
    <t>Sumatoria de gestiones realizadas.</t>
  </si>
  <si>
    <t>Consolidando una estructura orgánica eficiente y moderna al servicio de los vallecaucanos y de la población en general.</t>
  </si>
  <si>
    <t xml:space="preserve">MP301010409 - Gestionar la Modernizacion de las instalaciones e infraestructura del edifico de indervalle en el Cuatrenio
</t>
  </si>
  <si>
    <t>MP301010410</t>
  </si>
  <si>
    <t>Gestionar una Alianza Publico Privada para la Modernizacion de las instalaciones e infraestructura de Telepacifico durante el periodo de Gobierno.</t>
  </si>
  <si>
    <t>Alianza público privada gestionada para la modernización de las instalaciones e infraestructura de Telepacífico durante el periodo de Gobierno</t>
  </si>
  <si>
    <t>NAPP gestionadas para la modernización de las instalaciones e infraestructura de Telepacífico durante el periodo de Gobierno.</t>
  </si>
  <si>
    <t>NAPP: Número de alianzas público privadas.</t>
  </si>
  <si>
    <t>MP301010410 - Gestionar una Alianza Publico Privada para la Modernizacion de las instalaciones e infraestructura de Telepacifico durante el periodo de Gobierno.</t>
  </si>
  <si>
    <t>a.13</t>
  </si>
  <si>
    <t>MP301010411</t>
  </si>
  <si>
    <t>Dotar al 100% de los Servidores Públicos del nivel central de la Gobernación del Valle del Cauca, con los elementos de Seguridad y Salud Laboral solicitados, durante el cuatrienio.</t>
  </si>
  <si>
    <t>Porcentaje de los Servidores públicos del nivel central de la Gobernación del Valle del Cauca dotados con los elementos de seguridad y salud laboral solicitados durante el cuatrienio.</t>
  </si>
  <si>
    <t>(No. SRD/ No. SD)* 100</t>
  </si>
  <si>
    <t xml:space="preserve">SRD=Solicitudes Resueltas de dotación SD=Solicitudes de dotación </t>
  </si>
  <si>
    <t>MP301010411 - Dotar al 100% de los Servidores Públicos del nivel central de la Gobernación del Valle del Cauca, con los elementos de Seguridad y Salud Laboral solicitados, durante el cuatrienio.</t>
  </si>
  <si>
    <t>MP301010412</t>
  </si>
  <si>
    <t xml:space="preserve">Implementar Un Programa de vigilancia Epidemiológica por riesgo biológico zoonosis (Palomas) en la  Gobernación del Valle del Cauca,  durante el cuatrienio </t>
  </si>
  <si>
    <t>Programa de vigilacia epidemiológica por riesgo biológico zoonosis (Palomas) implementado en la Gobernación del Valle del Cauca, durante el Cuatrienio.</t>
  </si>
  <si>
    <t>PVEPRBZ= (%D + %I + %M)/3</t>
  </si>
  <si>
    <t>PVEPRB= Programa de Vigilancia Epidemiologica por riesgo biologico zoonosis %D= Porcentaje de Documentación 
%I= Porcentaje de Implementación 
%M= Porcentaje de Mantenimiento</t>
  </si>
  <si>
    <t xml:space="preserve">MP301010412 - Implementar Un Programa de vigilancia Epidemiológica por riesgo biológico zoonosis (Palomas) en la  Gobernación del Valle del Cauca,  durante el cuatrienio </t>
  </si>
  <si>
    <t>MP301010413</t>
  </si>
  <si>
    <t>Comprar el 100% de los elementos de Seguridad y emergencia que se necesiten para dar respuesta oportuna a los eventos que se presenten y que atenten contra la seguridad tanto del recurso humano como el fisico en la Gobernación del Valle del Cauca durante el periodo de gobierno.</t>
  </si>
  <si>
    <t>Porcentaje de elementos de Seguridad y emergencia que se necesitan para dar respuesta oportuna a los eventos que se presenten y que atenten contra la seguridad tanto del recurso humano como el fisico Comprados en la Gobernación del Valle del Cauca durante el periodo de gobierno.</t>
  </si>
  <si>
    <t xml:space="preserve">Nº de ESEC / Nª de ESER * 100 </t>
  </si>
  <si>
    <t xml:space="preserve"> ESEC= Elementos de Seguridad y emergencia para atención de emergencias comprados                                                              
ESER= Elementos de seguridad y emergencia para atención de emergencias requeridos </t>
  </si>
  <si>
    <t>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t>
  </si>
  <si>
    <t>MP301010501</t>
  </si>
  <si>
    <t>Desarrollar un  plan de competencias TIC para 1000 funcionarios de las entidades territoriales y la Gobernacion del Valle del Cauca durante el cuatrienio</t>
  </si>
  <si>
    <t>MR3010113</t>
  </si>
  <si>
    <t>Alcanzar 95% nivel de satisfacción de los usuarios frente a los servicios tecnológicos brindados por el Departamento durante el periodo de Gobierno</t>
  </si>
  <si>
    <t>Plan de competencias TIC para funcionarios de las entidades territoriales y la Gobernación del Valle del Cauca implementado durante el cuatrienio</t>
  </si>
  <si>
    <t>NFPI= Número de Fases del Plan de competencias TIC para funcionarios de las entidades territoriales y la Gobernación del Valle del Cauca Implementadas
NTFP= Número Total de Fases del Plan</t>
  </si>
  <si>
    <t>MP301010501 - Desarrollar un  plan de competencias TIC para 1000 funcionarios de las entidades territoriales y la Gobernacion del Valle del Cauca durante el cuatrienio</t>
  </si>
  <si>
    <t>3010105 - TIC PARA UN GOBIERNO INTELIGENTE</t>
  </si>
  <si>
    <t>MR3010113 - Alcanzar 95% nivel de satisfacción de los usuarios frente a los servicios tecnológicos brindados por el Departamento durante el periodo de Gobierno</t>
  </si>
  <si>
    <t>MP301010502</t>
  </si>
  <si>
    <t>Implementar un plan de sostenibilidad de los sistemas de información durante el cuatrienio</t>
  </si>
  <si>
    <t>PR-M11-P2-01 . Procedimiento Implementar Soluciones   Tic</t>
  </si>
  <si>
    <t>Plan de sostenibilidad de los sistemas de informacion  de la gobernacion del valle del cauca implementado durante el cuatrienio</t>
  </si>
  <si>
    <t>NFPI= Número de Fases del Plan de sostenibilidad de los equipos de procesamiento electrónico de datos Implementadas
NTFP= Número Total de Fases del Plan</t>
  </si>
  <si>
    <t>MP301010502 - Implementar un plan de sostenibilidad de los sistemas de información durante el cuatrienio</t>
  </si>
  <si>
    <t>MP301010503</t>
  </si>
  <si>
    <t>Implementar cuatro nuevos componentes de la estrategia de gobierno en línea durante el cuatrienio</t>
  </si>
  <si>
    <t>Número de nuevos componentes de la estrategia de gobierno en línea implementados durante el cuatrienio</t>
  </si>
  <si>
    <t>NCNEGLI</t>
  </si>
  <si>
    <t>NCNEGLI=nuevos componentes de la nueva estrategia de gobierno en linea implementados</t>
  </si>
  <si>
    <t>DECRETO 2573 DE 2014</t>
  </si>
  <si>
    <t>MP301010503 - Implementar cuatro nuevos componentes de la estrategia de gobierno en línea durante el cuatrienio</t>
  </si>
  <si>
    <t>MP301010504</t>
  </si>
  <si>
    <t>Asistir al 100% de  los municipios no certificados en la implantación del Plan de Apropiación TIC para la inclusión digital en el período de gobierno</t>
  </si>
  <si>
    <t>Porcentaje de municipios no certificados asistidos en la implantacion del plan de apropiacion TIC en el periodo de gobierno</t>
  </si>
  <si>
    <t>(MNCAPAID/TMNC) * 100</t>
  </si>
  <si>
    <t xml:space="preserve">MNCAPAID=número de municipios no certificados asistidos en el plan  de apropiación para la inclusión digital
TMNC= total de municipios no certificados
</t>
  </si>
  <si>
    <t>MP301010504 - Asistir al 100% de  los municipios no certificados en la implantación del Plan de Apropiación TIC para la inclusión digital en el período de gobierno</t>
  </si>
  <si>
    <t>MP301010505</t>
  </si>
  <si>
    <t>Impactar los 42 entes territoriales del Depto del Valle  con la politica de uso responsable del Internet</t>
  </si>
  <si>
    <t>Número de entes territoriales impactados con la política de uso responsable del Internet</t>
  </si>
  <si>
    <t>NETAPI</t>
  </si>
  <si>
    <t>NETAPI=Entidades territoriales asistidas  en implantacion de la politica de uso responsable de Internet</t>
  </si>
  <si>
    <t>MP301010505 - Impactar los 42 entes territoriales del Depto del Valle  con la politica de uso responsable del Internet</t>
  </si>
  <si>
    <t>MP301010506</t>
  </si>
  <si>
    <t xml:space="preserve">Renovar 700 equipos de procesamiento electrónico de datos durante el cuatrienio </t>
  </si>
  <si>
    <t>Número de equipos de procesamiento electrónico de datos renovados durante el cuatrienio</t>
  </si>
  <si>
    <t>NEPEDR</t>
  </si>
  <si>
    <t>NEPEDR=número de equipos de procesamiento electrónico de datos renovados</t>
  </si>
  <si>
    <t xml:space="preserve">MP301010506 - Renovar 700 equipos de procesamiento electrónico de datos durante el cuatrienio </t>
  </si>
  <si>
    <t>MP301010507</t>
  </si>
  <si>
    <t>Implementar un plan de sostenibilidad de los equipos de procesamiento electrónico de datos durante el cuatrienio</t>
  </si>
  <si>
    <t>PR-M11-P2-04 . Procedimiento Gestionar Mesa   De Servicios</t>
  </si>
  <si>
    <t>Plan de sostenibilidad de los equipos de procesamiento electrónico de datos implementado durante el cuatrienio</t>
  </si>
  <si>
    <t>MP301010507 - Implementar un plan de sostenibilidad de los equipos de procesamiento electrónico de datos durante el cuatrienio</t>
  </si>
  <si>
    <t>MP301010508</t>
  </si>
  <si>
    <t xml:space="preserve">FORTALECER 100% APLICACIONES Y PLATAFORMAS TECNOLÓGICAS INTEGRADAS DURANTE EL PERÍODO DE GOBIERNO </t>
  </si>
  <si>
    <t xml:space="preserve">Aplicaciones y plataformas tecnológicas integradas durante el período de gobierno. </t>
  </si>
  <si>
    <t>(APTF / TAPTF) * 100</t>
  </si>
  <si>
    <t>APTF = Aplicaciones y Plataformas Tecnológicas Fortalecidas
TAPT = Total Aplicaciones y Plataformas Tecnológicas</t>
  </si>
  <si>
    <t xml:space="preserve">MP301010508 - FORTALECER 100% APLICACIONES Y PLATAFORMAS TECNOLÓGICAS INTEGRADAS DURANTE EL PERÍODO DE GOBIERNO </t>
  </si>
  <si>
    <t>MP301010509</t>
  </si>
  <si>
    <t xml:space="preserve">FORTALECER 100% APLICACIONES ADMINISTRATIVAS Y FINANCIERA  DURANTE EL PERÍODO DE GOBIERNO </t>
  </si>
  <si>
    <t xml:space="preserve">Aplicaciones administrativas y financieras fortalecidas durante el periodo de gobierno </t>
  </si>
  <si>
    <t>(AAFF / TAAF) * 100</t>
  </si>
  <si>
    <t>AAFF = Aplicaciones Administrativas y Financieras Fortalecidas
TAAF = Total Aplicaciones Administrativas y Financieras</t>
  </si>
  <si>
    <t xml:space="preserve">MP301010509 - FORTALECER 100% APLICACIONES ADMINISTRATIVAS Y FINANCIERA  DURANTE EL PERÍODO DE GOBIERNO </t>
  </si>
  <si>
    <t>MP301010601</t>
  </si>
  <si>
    <t>Capacitar y/o Asesorar y/o Asistir 42 municipios del Valle del Cauca en temas relacionados con estratificación socioeconómica.</t>
  </si>
  <si>
    <t>MR3010114</t>
  </si>
  <si>
    <t>Asistencia Técnica en estratificación socioeconómica y aplicación de la metodología del SISBEN al 100 % de los municipios del departamento</t>
  </si>
  <si>
    <t>PR-M5-P1-01 . Procedimiento Asesorar y Asistir la Gestión de los Entes Territoriales.</t>
  </si>
  <si>
    <t xml:space="preserve">Municipios del Valle del Cauca capacitados y/o asesorados y/o asistidos en temas relacionados con estratificación socioeconómica </t>
  </si>
  <si>
    <t>NMCAAES</t>
  </si>
  <si>
    <t xml:space="preserve">Numero de Municipios Capacitados y/o Asesorados y/o Asistidos en temas de Estratificación Socioeconómica   </t>
  </si>
  <si>
    <t>Articulo 12 Ley 505 de 1999 y Ley 732 de 2002</t>
  </si>
  <si>
    <t>MP301010601 - Capacitar y/o Asesorar y/o Asistir 42 municipios del Valle del Cauca en temas relacionados con estratificación socioeconómica.</t>
  </si>
  <si>
    <t>3010106 - ASESORIA Y ASISTENCIA TECNICA TERRITORIAL</t>
  </si>
  <si>
    <t>MR3010114 - Asistencia Técnica en estratificación socioeconómica y aplicación de la metodología del SISBEN al 100 % de los municipios del departamento</t>
  </si>
  <si>
    <t>MP301010602</t>
  </si>
  <si>
    <t>Capacitar y/o Asesorar y/o Asistir 42 municipios del Valle del Cauca en temas relacionados con SISBEN.</t>
  </si>
  <si>
    <t>Municipios capacitados y/o asesorados y/o asistidos en temas relacionados con SISBEN</t>
  </si>
  <si>
    <t xml:space="preserve">NMCAAS </t>
  </si>
  <si>
    <t xml:space="preserve">Numero de Municipios Capacitados y/o Asesorados y/o Asistidos en temas de SISBEN </t>
  </si>
  <si>
    <t>Ley 715 de 2001 de Diciembre 21 de 2001; Ley 1176 del 27 de Diciembre de 2007; Conpes Social 117 de agosto de 2008</t>
  </si>
  <si>
    <t>MP301010602 - Capacitar y/o Asesorar y/o Asistir 42 municipios del Valle del Cauca en temas relacionados con SISBEN.</t>
  </si>
  <si>
    <t>MP301010603</t>
  </si>
  <si>
    <t>Formular y ejecutar un programa de asistencia técnica para las 4 subregiones del Depatamento del Valle orientado al diseño del plan anticorrupción durante el periodo de gobierno.</t>
  </si>
  <si>
    <t>5,000,000</t>
  </si>
  <si>
    <t>programa de asistencia técnica para las 4 subregiones del Depatamento del Valle orientado al diseño del plan anticorrupción, formulado y ejecutado  durante el periodo de gobierno</t>
  </si>
  <si>
    <t>PATF</t>
  </si>
  <si>
    <t xml:space="preserve">PATF=Programa de Asistencia Tecnica, Formulados </t>
  </si>
  <si>
    <t>MP301010603 - Formular y ejecutar un programa de asistencia técnica para las 4 subregiones del Depatamento del Valle orientado al diseño del plan anticorrupción durante el periodo de gobierno.</t>
  </si>
  <si>
    <t>MP301010604</t>
  </si>
  <si>
    <t xml:space="preserve">Brindar en 42  municipios del Valle del Cauca apoyo para el fomento y desarrollo de la recreación, la educación física, la actividad física, el deporte formativo y social comunitario   anualmente </t>
  </si>
  <si>
    <t>MR3010115</t>
  </si>
  <si>
    <t>Beneficiar a 42 municipios del Valle del Cauca con una oferta con enfoque diferencial de bienes y servicios de deporte, recreación y actividad física durante el período de gobierno</t>
  </si>
  <si>
    <t>Municipios del Valle del Cauca con apoyo para el fomento y desarrollo de la recreación, la educación física, la actividad física, el deporte formativo y social comunitario brindado anualmente.</t>
  </si>
  <si>
    <t>Sumatoria de municipios del Valle del Cauca con apoyo para el fomento y desarrollo de la recreación, la educación física, la actividad física, el deporte formativo y social comunitario.</t>
  </si>
  <si>
    <t>Ofreciendo a los vallecaucanos un gobierno, capaz de interpretar las necesidades del ciudadano y transformarlas en prioridad para el cumplimiento de las funciones del Estado</t>
  </si>
  <si>
    <t xml:space="preserve">MP301010604 - Brindar en 42  municipios del Valle del Cauca apoyo para el fomento y desarrollo de la recreación, la educación física, la actividad física, el deporte formativo y social comunitario   anualmente </t>
  </si>
  <si>
    <t>MR3010115 - Beneficiar a 42 municipios del Valle del Cauca con una oferta con enfoque diferencial de bienes y servicios de deporte, recreación y actividad física durante el período de gobierno</t>
  </si>
  <si>
    <t>MP301010605</t>
  </si>
  <si>
    <t>Brindar a 42 municipios del Valle del Cauca asesoría y asistencia técnica para la articulación y el trabajo conjunto en la aplicación de políticas públicas de deporte y recreación durante el período de gobierno</t>
  </si>
  <si>
    <t>Municipios del Valle del Cauca con asesoría y asistencia técnica para la articulación y el trabajo conjunto en la aplicación de políticas públicas de deporte y recreación brindada durante el período de gobierno.</t>
  </si>
  <si>
    <t>Sumatoria de municipios del Valle del Cauca con asesoría y asistencia técnica para la articulación y el trabajo conjunto en la aplicación de políticas públicas de deporte y recreación durante el período de gobierno</t>
  </si>
  <si>
    <t>MP301010605 - Brindar a 42 municipios del Valle del Cauca asesoría y asistencia técnica para la articulación y el trabajo conjunto en la aplicación de políticas públicas de deporte y recreación durante el período de gobierno</t>
  </si>
  <si>
    <t>MP301010606</t>
  </si>
  <si>
    <t>Asesorar al 100  porciento de municipios que demanden acompañamiento para la revisión y ajuste de los planes de ordenamiento territorial, anualmente</t>
  </si>
  <si>
    <t>Porcentaje de muncipios que demenaden acompañamiento para la revisión y ajuste del los Planes de Ordenamiento Territorial, anualmente asesorados</t>
  </si>
  <si>
    <t xml:space="preserve">(NMAA / NMSA) * 100 </t>
  </si>
  <si>
    <t xml:space="preserve">NMAA:  Numero Municipios Asesorados Anualmente
NMSA Número Municipios que Solicitaron Asesoría </t>
  </si>
  <si>
    <t>Ley 388 de 1997</t>
  </si>
  <si>
    <t>MP301010606 - Asesorar al 100  porciento de municipios que demanden acompañamiento para la revisión y ajuste de los planes de ordenamiento territorial, anualmente</t>
  </si>
  <si>
    <t>MP301010607</t>
  </si>
  <si>
    <t>Capacitar  100 por ciento de los municipios, dependencias y entidades del orden departamental y regional   sobre la gestión, la identificación, estructuración y el seguimiento de proyectos  de inversión pública en el Valle del Cauca.</t>
  </si>
  <si>
    <t>Porcentaje de municipios, dependencias y entidades del orden departamental y regional Capacitados en gestión, identificación, estructuración y seguimiento de proyectos  de inversión pública en el Valle del Cauca.</t>
  </si>
  <si>
    <t>(NMDEPC / NMDEP)*100</t>
  </si>
  <si>
    <t xml:space="preserve">NMDEPC=Número de dependencias y entidades públicas del Departamento capacitados
NMDEP=Número de dependencias y entidades públicas del Departamento </t>
  </si>
  <si>
    <t>MP301010607 - Capacitar  100 por ciento de los municipios, dependencias y entidades del orden departamental y regional   sobre la gestión, la identificación, estructuración y el seguimiento de proyectos  de inversión pública en el Valle del Cauca.</t>
  </si>
  <si>
    <t>MP301010608</t>
  </si>
  <si>
    <t>Asesorar a  28 entidades territoriales del departamento  en el análisis, revisión y verificación de proyectos del Sistema General de Regalías</t>
  </si>
  <si>
    <t xml:space="preserve">Numero de Entidades territoriales del departamento asesoradas en el análisis, revisión y verificación de proyectos del Sistema General de Regalías. </t>
  </si>
  <si>
    <t>NETA</t>
  </si>
  <si>
    <t xml:space="preserve">NETA = Número de entidades territoriales asesoradas en el manejo de proyectos del Sistema General de Regalías </t>
  </si>
  <si>
    <t>MP301010608 - Asesorar a  28 entidades territoriales del departamento  en el análisis, revisión y verificación de proyectos del Sistema General de Regalías</t>
  </si>
  <si>
    <t>MP301010609</t>
  </si>
  <si>
    <t>Asesorar y capacitar a las 42 entidades territoriales del departamento  en los procesos de planificación, finanzas, presupuesto e inversión pública del Sistema General de Participaciones (SGP), anualmente</t>
  </si>
  <si>
    <t>Número de Entidades territoriales del departamento asesoradas y capacitadas en los procesos de planificación, finanzas, presupuesto e inversión pública del Sistema general de Participacions SGP, anualmente</t>
  </si>
  <si>
    <t>NETAC</t>
  </si>
  <si>
    <t>NETAC = Número de Entidades Territoriales Asesoradas y Capacitadas en planificación, finanzas, presupuesto e inversión pública del SGP</t>
  </si>
  <si>
    <t>Ley 715 de 2001</t>
  </si>
  <si>
    <t>MP301010609 - Asesorar y capacitar a las 42 entidades territoriales del departamento  en los procesos de planificación, finanzas, presupuesto e inversión pública del Sistema General de Participaciones (SGP), anualmente</t>
  </si>
  <si>
    <t>MP301010610</t>
  </si>
  <si>
    <t xml:space="preserve">Evaluar a las 42 entidades territoriales del departamento  en viabilidad financiera y en desempeño integral de la gestión pública, mediante los componentes de eficacia, eficiencia, requisitos legales (SGP) y gestión , anualmente </t>
  </si>
  <si>
    <t>PR-M5-P2-01 . Procedimiento Para Realizar Evaluación a la Gestión Pública de los Entes Territoriales.</t>
  </si>
  <si>
    <t>Número de entidades territoriales del departamento en viabilidad financiera y en desempeño integral de la gestión pública, mediante los componentes de eficacia, eficiencia, requisitos legales (SGP) y gestión, anualmente evaluadas</t>
  </si>
  <si>
    <t>NETE</t>
  </si>
  <si>
    <t>NETE = Número de Entidades Territoriales Evaluadas en viabilidad financiera y en desempeño integral de la gestión pública</t>
  </si>
  <si>
    <t>Leyes 152 de 1994, 617 de 2000 y 715 de 2001</t>
  </si>
  <si>
    <t xml:space="preserve">MP301010610 - Evaluar a las 42 entidades territoriales del departamento  en viabilidad financiera y en desempeño integral de la gestión pública, mediante los componentes de eficacia, eficiencia, requisitos legales (SGP) y gestión , anualmente </t>
  </si>
  <si>
    <t>MP301010611</t>
  </si>
  <si>
    <t>Asesorar al 100 por ciento de municipios que integren procesos asociativos en el marco de la Ley orgánica de Ordenamiento Territorial - LOOT durante el periodo de gobierno 2016 - 2019</t>
  </si>
  <si>
    <t>MP301010611 - Asesorar al 100 por ciento de municipios que integren procesos asociativos en el marco de la Ley orgánica de Ordenamiento Territorial - LOOT durante el periodo de gobierno 2016 - 2019</t>
  </si>
  <si>
    <t>MP301010612</t>
  </si>
  <si>
    <t>Realizar 126 visitas de asistencia técnica  dirigidas a las entidades territoriales del Valle del Cauca, para apoyar procesos financieros, de planeación y de inversión pública SGP, anualmente</t>
  </si>
  <si>
    <t>Número de visitas de asistencia técnica realizadas dirigidas a las entidades territoriles del Valle del Cauca, para apoyar procesos financieros, de planeación y de inversión pública SGP, anualmente.</t>
  </si>
  <si>
    <t>NVATR</t>
  </si>
  <si>
    <t>NVATR = Número de visitas de asistencia técnica relizadas para apoyar procesos financieros, de planeación y de inversión pública SGP.</t>
  </si>
  <si>
    <t>MP301010612 - Realizar 126 visitas de asistencia técnica  dirigidas a las entidades territoriales del Valle del Cauca, para apoyar procesos financieros, de planeación y de inversión pública SGP, anualmente</t>
  </si>
  <si>
    <t>MP301010613</t>
  </si>
  <si>
    <t xml:space="preserve">BENEFICIAR  A 57 PARQUES RECREATIVOS CON ASISTENCIA TÉCNICA PARA GENERAR LA SOSTENIBILIDAD  FINANCIERA    DURANTE EL PERIODO DE GOBIERNO DE 2016-2019 </t>
  </si>
  <si>
    <t>57 Parques recreativos beneficiados con asistencia técnica, durante el periodo de gobierno 2016-2019</t>
  </si>
  <si>
    <t>TPBAT</t>
  </si>
  <si>
    <t xml:space="preserve">TPBAT= Total de parques recreativos beneficiados </t>
  </si>
  <si>
    <t>SI</t>
  </si>
  <si>
    <t>PILAR 2 - PAZ TERRITORIAL - Línea de Acción: Buen Gobierno - Programa: Buen Gobierno al Servicio de la Comunidad</t>
  </si>
  <si>
    <t xml:space="preserve">MP301010613 - BENEFICIAR  A 57 PARQUES RECREATIVOS CON ASISTENCIA TÉCNICA PARA GENERAR LA SOSTENIBILIDAD  FINANCIERA    DURANTE EL PERIODO DE GOBIERNO DE 2016-2019 </t>
  </si>
  <si>
    <t>MP301010614</t>
  </si>
  <si>
    <t>Fortalecer 42 municipios del departamento que prestan Asistencia Técnica Directa Rural a los pequeños productores del campo  anualmente durante el periodo de gobierno</t>
  </si>
  <si>
    <t>Número de municipios del departamento que prestan Asistencia Técnica Directa Rural a los pequeños productores del campo fortalecidas anualmente en el periodo de gobierno</t>
  </si>
  <si>
    <t>ATDR = ATDR1</t>
  </si>
  <si>
    <t>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t>
  </si>
  <si>
    <t>Ley 607 de 2000, en su artículo 2°, establece "La Asistencia Técnica Directa Rural, es un servicio público de carácter obligatorio y …</t>
  </si>
  <si>
    <t>MP301010614 - Fortalecer 42 municipios del departamento que prestan Asistencia Técnica Directa Rural a los pequeños productores del campo  anualmente durante el periodo de gobierno</t>
  </si>
  <si>
    <t>MP301010615</t>
  </si>
  <si>
    <t>Asistir y Asesorar el 100% de los municipios que soliciten orientacion sobre el manejo de su politica fiscal y financiera durante el periodo de gobierno</t>
  </si>
  <si>
    <t xml:space="preserve">1126. SECRETARIA DE HACIENDA Y FINANZAS PUBLICAS </t>
  </si>
  <si>
    <t>Porcentaje de municipios asistidos y asesorados de los que solicitaron orientación sobre el manejo de su política fiscal y financiera durante el período de gobierno</t>
  </si>
  <si>
    <t>(NMEA/NMEDA)*100</t>
  </si>
  <si>
    <t>NMEA: NUMERO DE MUNICIPIOS Y ENTIDADES  ASESORADOS Y ASISTIDOS
NMEDA: NÚMERO DE MUNICICIPIOS Y ENTIDADES QUE DEMANDEN ASESORÍA Y ASISTENCIA</t>
  </si>
  <si>
    <t>Ley 715 /2001</t>
  </si>
  <si>
    <t>MP301010615 - Asistir y Asesorar el 100% de los municipios que soliciten orientacion sobre el manejo de su politica fiscal y financiera durante el periodo de gobierno</t>
  </si>
  <si>
    <t>MP301010616</t>
  </si>
  <si>
    <t xml:space="preserve">Asesorar y Asistir 100 por ciento de los municipios, dependencias y entidades del orden departamental y regional   en la identificación, formulación, estructuración y presentación de proyectos de inversión. </t>
  </si>
  <si>
    <t xml:space="preserve">Porcentaje de municipios, dependencias y entidades del orden departamental y regional Asesorados y Asistidos en la identificación, formulación, estructuración y presentación de proyectos de inversión </t>
  </si>
  <si>
    <t>(NDEDAAIFEPI / NDEPD) *100</t>
  </si>
  <si>
    <t xml:space="preserve">NDEDAAIFEPI: Numero dependencias y entidades públicas del departamento asistidas y asesoradas en la identificación, formulación, estructuración y presentación de proyectos de inversión / </t>
  </si>
  <si>
    <t xml:space="preserve">MP301010616 - Asesorar y Asistir 100 por ciento de los municipios, dependencias y entidades del orden departamental y regional   en la identificación, formulación, estructuración y presentación de proyectos de inversión. </t>
  </si>
  <si>
    <t>MP301010701</t>
  </si>
  <si>
    <t>Mantener base de datos de los procesos judiciales que se adelantan en contra del Departamento del Valle del Cauca en funcionamiento permanentemente.</t>
  </si>
  <si>
    <t>PR-M10-P1-01 . Procedimiento Para  Realizar Representación Judicial</t>
  </si>
  <si>
    <t>Base de datos de los procesos judiciales que se adelantan en contra del Departamento del Valle del Cauca mantenida en funcionamiento permanente.</t>
  </si>
  <si>
    <t>BDF= NDFAA/TDTA</t>
  </si>
  <si>
    <t>BDF = Base de datos en funcionamiento  NDFAA= Número de días en funcionamiento año actual                                                               TDTA= Total días transcurridos año en curso</t>
  </si>
  <si>
    <t>MP301010701 - Mantener base de datos de los procesos judiciales que se adelantan en contra del Departamento del Valle del Cauca en funcionamiento permanentemente.</t>
  </si>
  <si>
    <t>3010107 - PREVENCIÓN Y DEFENSA DE LO PÚBLICO</t>
  </si>
  <si>
    <t>MP301010702</t>
  </si>
  <si>
    <t>Fortalecer institucionalmente el 100% los procesos administrativos de la secretaria de educación departamental del valle del cauca en el periodo de gobierno.</t>
  </si>
  <si>
    <t>MR3010118</t>
  </si>
  <si>
    <t>Disminuir al 10% las demandas de nulidad y restablecimiento del derecho y las acciones de tutela durante el periodo de gobierno</t>
  </si>
  <si>
    <t>Porcentaje de los procesos administrativos  de la Secretaria de Educación departamental del Valle del Cauca fortalecidos en el periodo de gobierno</t>
  </si>
  <si>
    <t>NPAFI/NTPA*100</t>
  </si>
  <si>
    <t>NPAFI=Numero de Procesos Administrativos Fortalecidos Institucionalmente. 
NTPA=numero Total de procesos Administrativos</t>
  </si>
  <si>
    <t>MP301010702 - Fortalecer institucionalmente el 100% los procesos administrativos de la secretaria de educación departamental del valle del cauca en el periodo de gobierno.</t>
  </si>
  <si>
    <t>MR3010118 - Disminuir al 10% las demandas de nulidad y restablecimiento del derecho y las acciones de tutela durante el periodo de gobierno</t>
  </si>
  <si>
    <t>MP301010703</t>
  </si>
  <si>
    <t>Gestionar, al año 2017, un estudio técnico del inventario de los bienes inmuebles en posesión del departamento del Valle del Cauca conforme a la ordenanza 285 de agosto 12 de 2009.</t>
  </si>
  <si>
    <t>MR3010111</t>
  </si>
  <si>
    <t>Legalizar 50% de los bienes inmuebles en posesión del Departamento del Valle del Cauca, en materia tributaria y jurídica, durante el cuatrienio.</t>
  </si>
  <si>
    <t xml:space="preserve">Estudio Tecnio del Inventario de bienes inmuebles en posesión del Departamento de Valle del Cauca conforme a la ordenanza 285 de agosto 12 de 2009 </t>
  </si>
  <si>
    <t>No. ETR</t>
  </si>
  <si>
    <t>ETR= No. De Estudios Tecnicos del inventario de Bienes inmuebles en Posesión del Departamento del Valle del Cauca Realizados</t>
  </si>
  <si>
    <t>MP301010703 - Gestionar, al año 2017, un estudio técnico del inventario de los bienes inmuebles en posesión del departamento del Valle del Cauca conforme a la ordenanza 285 de agosto 12 de 2009.</t>
  </si>
  <si>
    <t>MR3010111 - Legalizar 50% de los bienes inmuebles en posesión del Departamento del Valle del Cauca, en materia tributaria y jurídica, durante el cuatrienio.</t>
  </si>
  <si>
    <t>MP301010704</t>
  </si>
  <si>
    <t>Tramitar el 100% del avaluo de los bienes inmuebles identificados en el  estudio tecnico en posesion del departamento del valle del cauca</t>
  </si>
  <si>
    <t>PR-M9-P1-08 . Procedimiento para Administrar Bienes Inmuebles</t>
  </si>
  <si>
    <t xml:space="preserve">Porcentaje de bienes inmuebles identificados en el estudio tecnico en posesión del Departamento del Valle del Cauca avaluados. </t>
  </si>
  <si>
    <t>(No. ABNS/ No. BNS)*100</t>
  </si>
  <si>
    <t xml:space="preserve">ABNS= No. Total de Avaluos de los bienes inmuebles en posesion del Departamento del Valle del Cauca Tramitados 
BNS= No. Total de Bienes inmuebles en posesion del departamento del valle del cauca reconocidos en el estudio tecnico del inventario </t>
  </si>
  <si>
    <t>MP301010704 - Tramitar el 100% del avaluo de los bienes inmuebles identificados en el  estudio tecnico en posesion del departamento del valle del cauca</t>
  </si>
  <si>
    <t>MP301010705</t>
  </si>
  <si>
    <t>Proporcionar 100% de los estudios de titulos de los bienes inmuebles avaluados en posesion del departamento del valle del cauca</t>
  </si>
  <si>
    <t>Porcentaje de los estudios de titulos de los bienes inmuebles avaluados en posesión del Departamento del Valle del Cauca proporcionados</t>
  </si>
  <si>
    <t>(No. BNSET/ No. BNSA)*100</t>
  </si>
  <si>
    <t>BNSET= No. de bienes inmuebles con estudio de titulos 
BNSA= No. de bienes inmuebles en posesión del Departamento con avaluo</t>
  </si>
  <si>
    <t>MP301010705 - Proporcionar 100% de los estudios de titulos de los bienes inmuebles avaluados en posesion del departamento del valle del cauca</t>
  </si>
  <si>
    <t>MP301010706</t>
  </si>
  <si>
    <t>Legalizar 100% de los biene inmuebles avaluados y con estudios de titulos en posesesion del departamento del valle del cuaca</t>
  </si>
  <si>
    <t>Porcentaje de bienes inmuebles avaluados y con estudio de titulos del departamento del Valle del Cauca legalizados.</t>
  </si>
  <si>
    <t xml:space="preserve">(No. De TBNSL/ No. De BNSA)*100 </t>
  </si>
  <si>
    <t xml:space="preserve"> TBNSL= No. Total de bienes inmuebles en posesión del departamento de valle del cauca legalizados0
 BNSA= No. Total de Bienes inmuebles en posesion del departamento del valle del cauca avaluados y con estudio de titulos</t>
  </si>
  <si>
    <t>MP301010706 - Legalizar 100% de los biene inmuebles avaluados y con estudios de titulos en posesesion del departamento del valle del cuaca</t>
  </si>
  <si>
    <t>MP301010707</t>
  </si>
  <si>
    <t xml:space="preserve">TRAMITAR 60% INVESTIGACIONES DISCIPLINARIAS  DURANTE EL CUATRIENIO </t>
  </si>
  <si>
    <t>1140. OFICINA DE CONTROL INTERNO DISCIPLINARIO</t>
  </si>
  <si>
    <t>MR3010117</t>
  </si>
  <si>
    <t>Disminuir en un 40% las quejas por conductas Disciplinarias durante el cuatrienio</t>
  </si>
  <si>
    <t>PR-M8-P2-01 . Procedimiento para Recibir, Radicar y Realizar el Reparto de la Queja</t>
  </si>
  <si>
    <t>Investigaciones disciplinarias tramitadas durante el cuatrenio</t>
  </si>
  <si>
    <t>IT / TIR  x 100</t>
  </si>
  <si>
    <t>IT: Investigaciones Tramitadas.
TIR: Total Investigaciones radicadas</t>
  </si>
  <si>
    <t>Ley 734 de 2002, Ley 1474 de 2011 Estatuto Anticorrupción
Proceso M8P2</t>
  </si>
  <si>
    <t xml:space="preserve">MP301010707 - TRAMITAR 60% INVESTIGACIONES DISCIPLINARIAS  DURANTE EL CUATRIENIO </t>
  </si>
  <si>
    <t>MR3010117 - Disminuir en un 40% las quejas por conductas Disciplinarias durante el cuatrienio</t>
  </si>
  <si>
    <t>MP301010708</t>
  </si>
  <si>
    <t xml:space="preserve">IMPLEMENTAR  UN  SISTEMA NACIONAL DE BOMBEROS DE COLOMBIA A NIVEL REGIONAL (JUNTA DEPARTAMENTAL DE BOMBEROS DEL VALLE DEL CAUCA (LEY 1575 DE 2012 Y RESOLUCION 0661 DE 2014))     PARA PREVENIR EL DAÑO ANTIJURIDICO Y LA DEFENSA JUDICIAL DURANTE EL CUATRIENIO.   </t>
  </si>
  <si>
    <t xml:space="preserve">MP301010708 - IMPLEMENTAR  UN  SISTEMA NACIONAL DE BOMBEROS DE COLOMBIA A NIVEL REGIONAL (JUNTA DEPARTAMENTAL DE BOMBEROS DEL VALLE DEL CAUCA (LEY 1575 DE 2012 Y RESOLUCION 0661 DE 2014))     PARA PREVENIR EL DAÑO ANTIJURIDICO Y LA DEFENSA JUDICIAL DURANTE EL CUATRIENIO.   </t>
  </si>
  <si>
    <t>MP301010709</t>
  </si>
  <si>
    <t xml:space="preserve">SENSIBILIZAR 4800 SERVIDORES PUBLICOS  EN MATERIA DISCIPLINARIA DURANTE EL CUATRIENIO </t>
  </si>
  <si>
    <t>Servidores públicos sensibilizados en materia disciplinaria durante el cuatrenio</t>
  </si>
  <si>
    <t>No. FUNCIONARIOS SENSIBILIZADOS = FS</t>
  </si>
  <si>
    <t xml:space="preserve">NFS: NUMERO DE FUNCIONARIOS SENSIBILIZADOS </t>
  </si>
  <si>
    <t xml:space="preserve">MP301010709 - SENSIBILIZAR 4800 SERVIDORES PUBLICOS  EN MATERIA DISCIPLINARIA DURANTE EL CUATRIENIO </t>
  </si>
  <si>
    <t>MP301010801</t>
  </si>
  <si>
    <t>Liderar el diseño y la implementación de una (1) reforma administrativa integral en la Gobernación del Valle del Cauca durante el periodo de gobierno.</t>
  </si>
  <si>
    <t>MP301010801 - Liderar el diseño y la implementación de una (1) reforma administrativa integral en la Gobernación del Valle del Cauca durante el periodo de gobierno.</t>
  </si>
  <si>
    <t>3010108 - REFORMAS ADMINISTRATIVAS</t>
  </si>
  <si>
    <t>MP301010802</t>
  </si>
  <si>
    <t xml:space="preserve">Crear 1 Secretaría de Desarrolllo Económico y Competitividad Durante el periodo de gobierno. </t>
  </si>
  <si>
    <t xml:space="preserve">Secretaría de Desarrollo Económico y competitividad creada en el periodo de gobierno. </t>
  </si>
  <si>
    <t>SDEC</t>
  </si>
  <si>
    <t>SDEC= Secretaría de Desarrollo Economico y Competitividad creada</t>
  </si>
  <si>
    <t xml:space="preserve">MP301010802 - Crear 1 Secretaría de Desarrolllo Económico y Competitividad Durante el periodo de gobierno. </t>
  </si>
  <si>
    <t>MP302010101</t>
  </si>
  <si>
    <t>DESARROLLAR E IMPLEMENTAR ESTRATEGIAS PARA COMBATIR LA MINERIA ILEGAL EN EL DEPARTAMENTO DEL VALLE DEL CAUCA DURANTE EL PERIODO DE GOBIERNO</t>
  </si>
  <si>
    <t>MR3020101</t>
  </si>
  <si>
    <t>Implementar el plan de seguridad y convivencia ciudadana durante el cuatrienio.</t>
  </si>
  <si>
    <t>MP302010101 - DESARROLLAR E IMPLEMENTAR ESTRATEGIAS PARA COMBATIR LA MINERIA ILEGAL EN EL DEPARTAMENTO DEL VALLE DEL CAUCA DURANTE EL PERIODO DE GOBIERNO</t>
  </si>
  <si>
    <t>302 -  JUSTICIA SEGURIDAD Y CONVIVENCIA</t>
  </si>
  <si>
    <t>30201 - JUSTICIA, SEGURIDAD Y CONVIVENCIA</t>
  </si>
  <si>
    <t xml:space="preserve">3020101 - APOYO A INSTITUCIONES PARA LA JUSTICIA, SEGURIDAD Y CONVIVENCIA CIUDADANA  </t>
  </si>
  <si>
    <t>MR3020101 - Implementar el plan de seguridad y convivencia ciudadana durante el cuatrienio.</t>
  </si>
  <si>
    <t>MP302010102</t>
  </si>
  <si>
    <t xml:space="preserve">REDUCIR  DIEZ  DELITOS DE MAYOR IMPACTO  DE  LA VIOLENCIA Y CONVIVENCIA  EN EL DEPARTAMENTO DEL VALLE DURANTE EL CUATRENIO  </t>
  </si>
  <si>
    <t xml:space="preserve">DELITOS DE MAYOR IMPACTO  DE  LA VIOLENCIA Y CONVIVENCIA  EN EL DEPARTAMENTO DEL VALLE REDUCIDOS DURANTE EL CUATRENIO  </t>
  </si>
  <si>
    <t>DMIR =IAA - IAV</t>
  </si>
  <si>
    <t xml:space="preserve">DMIR= delitos de mayor impacto reducidos IAA = informe año anterior IAV = informe año vigente </t>
  </si>
  <si>
    <t>Ley 1453 de 2011 / PISCC- Plan Integral de Seguridad y Convivencia Ciudadana</t>
  </si>
  <si>
    <t xml:space="preserve">MP302010102 - REDUCIR  DIEZ  DELITOS DE MAYOR IMPACTO  DE  LA VIOLENCIA Y CONVIVENCIA  EN EL DEPARTAMENTO DEL VALLE DURANTE EL CUATRENIO  </t>
  </si>
  <si>
    <t>MP302010103</t>
  </si>
  <si>
    <t>Implementar un programa de comunicaciones con cobertura a nivel departamental que permita recibir información en tiempo real para la prevención y/o disminución del delito durante el cuatrienio.</t>
  </si>
  <si>
    <t>MR3020105</t>
  </si>
  <si>
    <t>Implementar un programa de comunicaciones con cobertura a nivel departamental que permita recibir información en tiempo real para la prevención y/o disminución del delito   durante el cuatrienio.</t>
  </si>
  <si>
    <t xml:space="preserve">programa de comunicaciones con cobertura a nivel departamental que permita recibir informacion en tiempo real para la prevencion y/o disminucion del delito implementado durante el cuatrienio </t>
  </si>
  <si>
    <t>PCI</t>
  </si>
  <si>
    <t xml:space="preserve">PCI = PROGRAMA DE COMUNICACIÓN IMPLEMENTADO </t>
  </si>
  <si>
    <t>Plan Integral de Seguridad y Convivencia Ciudadana</t>
  </si>
  <si>
    <t>MP302010103 - Implementar un programa de comunicaciones con cobertura a nivel departamental que permita recibir información en tiempo real para la prevención y/o disminución del delito durante el cuatrienio.</t>
  </si>
  <si>
    <t>MR3020105 - Implementar un programa de comunicaciones con cobertura a nivel departamental que permita recibir información en tiempo real para la prevención y/o disminución del delito   durante el cuatrienio.</t>
  </si>
  <si>
    <t>MP302010104</t>
  </si>
  <si>
    <t>REALIZAR  UN  MANTENIMIENTO PREVENTIVO Y CORRECTIVO   A LAS REDES DE COMUNICACIONES QUE PERMITA RECIBIR INFORMACION EN TIEMPO REAL PARA LA PREVENCION  Y/O DISMINUCION  DEL DELITO   DURANTE EL CUATRENIO  (FONSET)</t>
  </si>
  <si>
    <t xml:space="preserve">MANTENIMIENTO PREVENTIVO Y CORRECTIVO   A LAS REDES DE COMUNICACIONES QUE PERMITA RECIBIR INFORMACION EN TIEMPO REAL PARA LA PREVENCION  Y/O DISMINUCION  DEL DELITO   REALIZADO DURANTE EL CUATRENIO </t>
  </si>
  <si>
    <t xml:space="preserve"> MPR</t>
  </si>
  <si>
    <t xml:space="preserve">MPR= MANTENIMIENTO PREVENTIVO REALIZADO </t>
  </si>
  <si>
    <t>MP302010104 - REALIZAR  UN  MANTENIMIENTO PREVENTIVO Y CORRECTIVO   A LAS REDES DE COMUNICACIONES QUE PERMITA RECIBIR INFORMACION EN TIEMPO REAL PARA LA PREVENCION  Y/O DISMINUCION  DEL DELITO   DURANTE EL CUATRENIO  (FONSET)</t>
  </si>
  <si>
    <t>MP302010105</t>
  </si>
  <si>
    <t>GENERAR UN BANCO DE PROYECTOS PARA EL FONSET EN EL DEPÁRTAMENTO DEL VALLE DEL CAUCA EN EL CUATRENIO</t>
  </si>
  <si>
    <t xml:space="preserve">banco de proyectos para el FONSET en el departamento del valle del cauca generado en el cuatrienio </t>
  </si>
  <si>
    <t xml:space="preserve">BPG </t>
  </si>
  <si>
    <t xml:space="preserve">BPG = banco de proyectos generado </t>
  </si>
  <si>
    <t>Ley 418 de 1997, Decreto 399 de 2011</t>
  </si>
  <si>
    <t>MP302010105 - GENERAR UN BANCO DE PROYECTOS PARA EL FONSET EN EL DEPÁRTAMENTO DEL VALLE DEL CAUCA EN EL CUATRENIO</t>
  </si>
  <si>
    <t>MP302010106</t>
  </si>
  <si>
    <t>ESTABLECER UN SISTEMA DE RECOMPENSAS PARA CASOS ESPECIALES EN EL DEPARTAMENTO DEL VALLE DEL CAUCA EN EL PERIODO DE GOBIERNO</t>
  </si>
  <si>
    <t>PR-M6-P1-02 . Gestionar acciones de prevención contra la violencia y delincuencia</t>
  </si>
  <si>
    <t xml:space="preserve">sistema de recompensas para casos especiales en el departamento del valle del cauca establecido en el periodo de gobierno </t>
  </si>
  <si>
    <t>#SRE</t>
  </si>
  <si>
    <t xml:space="preserve">numero sistemas recompensas establecido </t>
  </si>
  <si>
    <t>Decreto 399 de 2011</t>
  </si>
  <si>
    <t>MP302010106 - ESTABLECER UN SISTEMA DE RECOMPENSAS PARA CASOS ESPECIALES EN EL DEPARTAMENTO DEL VALLE DEL CAUCA EN EL PERIODO DE GOBIERNO</t>
  </si>
  <si>
    <t>MP302010107</t>
  </si>
  <si>
    <t>Adquirir un (1) equipo tecnológico para la seguridad en el departamento del Valle del Cauca, durante el período de gobierno.</t>
  </si>
  <si>
    <t>Equipo tecnologico para la seguridad en el departamento del Valle del Cauca adquirido durante el cuatrienio</t>
  </si>
  <si>
    <t>ETPSA</t>
  </si>
  <si>
    <t>ETPSA= EQUIPO TECNOLOGICO PARA LA SEGURIDAD ADQUIRIDO</t>
  </si>
  <si>
    <t>Ley 418 de 1997, Plan Integral de Convivencia y Seguridad Ciudadana,</t>
  </si>
  <si>
    <t>MP302010107 - Adquirir un (1) equipo tecnológico para la seguridad en el departamento del Valle del Cauca, durante el período de gobierno.</t>
  </si>
  <si>
    <t>MP302010108</t>
  </si>
  <si>
    <t>Difusión y socialización de una (1) estrategia de percepción en seguridad en el departamento del Valle del Cauca, durante el período de gobierno.</t>
  </si>
  <si>
    <t>Estrategia de percepción en seguridadl en el Valle del Cauca difundida y socializada durante el periodo de gobierno.</t>
  </si>
  <si>
    <t>EPSDDS</t>
  </si>
  <si>
    <t xml:space="preserve"> EPSDDS=Estrategia de percepcion en seguridad en el departamento difundida y socializada</t>
  </si>
  <si>
    <t>Ley 418 de 1997 -Decreto 399 de 2011</t>
  </si>
  <si>
    <t>MP302010108 - Difusión y socialización de una (1) estrategia de percepción en seguridad en el departamento del Valle del Cauca, durante el período de gobierno.</t>
  </si>
  <si>
    <t>MP302010109</t>
  </si>
  <si>
    <t>Gestionar una (1) estrategia para estructuración y gestión de los proyectos de seguridad y convivencia ciudadana en el departamento del Valle del auca, durante el período de gobierno.</t>
  </si>
  <si>
    <t>Estrategia para estructuración y gestión de los proyectos de seguridad y convivencia ciudadana en el departamento del Valle del auca, gestionados durante el período de gobierno.</t>
  </si>
  <si>
    <t>EEGPSCG</t>
  </si>
  <si>
    <t xml:space="preserve">EEGPSCG=estrategia estructuracion y gestion de los proyectos de seguridad y convivencia gestionados </t>
  </si>
  <si>
    <t>Ley 418 de 1997 y Decreto 399 de 2011</t>
  </si>
  <si>
    <t>MP302010109 - Gestionar una (1) estrategia para estructuración y gestión de los proyectos de seguridad y convivencia ciudadana en el departamento del Valle del auca, durante el período de gobierno.</t>
  </si>
  <si>
    <t>MP302010110</t>
  </si>
  <si>
    <t>Gestionar la construcción Palacio de Justicia en Buga</t>
  </si>
  <si>
    <t>Implementar el Plan de Convivencia y Seguridad Ciudadana apoyar los programas de la fuerza publica, rama judicial.                                                                                       Programas priorizados en los consejos de seguridad.</t>
  </si>
  <si>
    <t>Número de organismos apoyados (NOA)</t>
  </si>
  <si>
    <t>Organismos apoyados (OA)</t>
  </si>
  <si>
    <t>Ley 418 de 1997</t>
  </si>
  <si>
    <t>MP302010110 - Gestionar la construcción Palacio de Justicia en Buga</t>
  </si>
  <si>
    <t>MP302010111</t>
  </si>
  <si>
    <t xml:space="preserve">DISEÑAR, ESTRUCTURAR, CONSTRUIR Y EQUIPAR UN  CENTRO DE COMANDO Y CONTROL (C3)  CON INFRAESTRUCTURA TECNOLOGICA   EN EL MUNICIPIO DE BUGA </t>
  </si>
  <si>
    <t>centro de comando y control (C3) diseñado, construido. Estructurado y equipado con infraestructura tecnologica en el municipio de Buga</t>
  </si>
  <si>
    <t>CCCDCCEEI</t>
  </si>
  <si>
    <t>CCCDCEEI ( Centro de Comando y Control diseñado, construido estructurado equipado con infraestructura)</t>
  </si>
  <si>
    <t xml:space="preserve">MP302010111 - DISEÑAR, ESTRUCTURAR, CONSTRUIR Y EQUIPAR UN  CENTRO DE COMANDO Y CONTROL (C3)  CON INFRAESTRUCTURA TECNOLOGICA   EN EL MUNICIPIO DE BUGA </t>
  </si>
  <si>
    <t>MP302010201</t>
  </si>
  <si>
    <t xml:space="preserve">Fortalecer un organismo de seguridad, investigación, justicia y a la secretaria de gobierno departamental   con equipos de comunicaciones y movilidad operativa y apoyo de infraestructura física, durante el periodo de gobierno </t>
  </si>
  <si>
    <t>MR3020102</t>
  </si>
  <si>
    <t>Fortalecer un organismo de seguridad, investigación, justicia y a la secretaria de gobierno departamental con equipos de comunicaciones y movilidad operativa y apoyo de infraestructura física, durante el periodo de gobierno</t>
  </si>
  <si>
    <t xml:space="preserve">organismo de seguridad, investigacion, justicia y a la secretaria de gobierno departamental fortalecida con equipos de comunicaciones, movilidad operativa y apoyo de infraestructura fisica durante el periodo de gobierno. </t>
  </si>
  <si>
    <t>OSA=1</t>
  </si>
  <si>
    <t>OSA=organismo de seguridad apoyado</t>
  </si>
  <si>
    <t>PISCC</t>
  </si>
  <si>
    <t xml:space="preserve">MP302010201 - Fortalecer un organismo de seguridad, investigación, justicia y a la secretaria de gobierno departamental   con equipos de comunicaciones y movilidad operativa y apoyo de infraestructura física, durante el periodo de gobierno </t>
  </si>
  <si>
    <t>3020102 - ZONAS SEGURAS</t>
  </si>
  <si>
    <t>MR3020102 - Fortalecer un organismo de seguridad, investigación, justicia y a la secretaria de gobierno departamental con equipos de comunicaciones y movilidad operativa y apoyo de infraestructura física, durante el periodo de gobierno</t>
  </si>
  <si>
    <t>MP302010202</t>
  </si>
  <si>
    <t xml:space="preserve">APOYAR  UN  PROGRAMA PARA CAPACITACION EN JUSTICIA ALTENATIVA DE PAZ (JUECES DE PAZ), EN EL VALLE DEL CAUCA DURANTE EL PERIODO DE GOBIERNO </t>
  </si>
  <si>
    <t xml:space="preserve">Implementar el programa de resolucion de conflictos y mejoramiento de la convivencia </t>
  </si>
  <si>
    <t>NJPE</t>
  </si>
  <si>
    <t xml:space="preserve">Numero Jueces de paz elegidos </t>
  </si>
  <si>
    <t xml:space="preserve">MP302010202 - APOYAR  UN  PROGRAMA PARA CAPACITACION EN JUSTICIA ALTENATIVA DE PAZ (JUECES DE PAZ), EN EL VALLE DEL CAUCA DURANTE EL PERIODO DE GOBIERNO </t>
  </si>
  <si>
    <t>MP302010203</t>
  </si>
  <si>
    <t xml:space="preserve">FORTALECER  UN  EQUIPO LOGISTICO, ADMINISTRATIVO, INSTITUCIONAL, JURIDICO Y DE PLANEACION    EN LA SECRETARIA DE GOBIERNO DURANTE EL CUATRIENIO </t>
  </si>
  <si>
    <t>equipo logistico, administrativo, institucional, juridico y de planeacion fortalecido en la secretaria de gobierno durante el periodo de gobierno</t>
  </si>
  <si>
    <t>ELAIJF=1</t>
  </si>
  <si>
    <t>ELAIJF=EQUIPO LOGISTICO ADMINSITRATIVO INSTITUCIONAL JURIDICO FORTALECIDO</t>
  </si>
  <si>
    <t>Ley 418 de 1997 - Fonset</t>
  </si>
  <si>
    <t xml:space="preserve">MP302010203 - FORTALECER  UN  EQUIPO LOGISTICO, ADMINISTRATIVO, INSTITUCIONAL, JURIDICO Y DE PLANEACION    EN LA SECRETARIA DE GOBIERNO DURANTE EL CUATRIENIO </t>
  </si>
  <si>
    <t>MP302010204</t>
  </si>
  <si>
    <t xml:space="preserve">APOYO  UN  PROGRAMA PARA LA FUERZA PUBLICA, RAMA JUDICIAL    EN IMPLEMENTACION ESTRATEGIAS PARA LA CONVIVENCIA CIUDADANA Y LA PREVENCION DEL DELITO (A PRIORIZACION DE LOS CONSEJOS DE SEGURIDAD) EN EL DEPARTAMENTO DURANTE EL CUATRIENIO  </t>
  </si>
  <si>
    <t xml:space="preserve">PROGRAMA PARA LA FUERZA PUBLICA, RAMA JUDICIAL    EN IMPLEMENTACION ESTRATEGIAS PARA LA CONVIVENCIA CIUDADANA Y LA PREVENCION DEL DELITO (A PRIORIZACION DE LOS CONSEJOS DE SEGURIDAD) EN EL DEPARTAMENTO APOYADO DURANTE EL CUATRIENIO  </t>
  </si>
  <si>
    <t>PFPA</t>
  </si>
  <si>
    <t>programa fuerza publica apoyado PFPA</t>
  </si>
  <si>
    <t xml:space="preserve">MP302010204 - APOYO  UN  PROGRAMA PARA LA FUERZA PUBLICA, RAMA JUDICIAL    EN IMPLEMENTACION ESTRATEGIAS PARA LA CONVIVENCIA CIUDADANA Y LA PREVENCION DEL DELITO (A PRIORIZACION DE LOS CONSEJOS DE SEGURIDAD) EN EL DEPARTAMENTO DURANTE EL CUATRIENIO  </t>
  </si>
  <si>
    <t>MP302010205</t>
  </si>
  <si>
    <t xml:space="preserve">IMPLEMENTAR  UNA  POLITICA PUBLICA DE DROGAS (NARCOTRATIFO Y MICROTRAFICO)   ARTICULANDO CON EL MINISTERIO DE SALUD, MINISTERIO DE JUSTICIA Y EL DERECHO EN EL DEPARTAMENTO DEL VALLE DEL CAUCA DURANTE EL CUATRIENIO  </t>
  </si>
  <si>
    <t>Politica publica e drogas (narcotrafico y microtrafico) implementado y articulado con el Ministerio de Salud, Ministerio de Justicia y el Derecho en el departamento del Valle del Cauca durante el periodo de gobierno</t>
  </si>
  <si>
    <t xml:space="preserve">MP302010205 - IMPLEMENTAR  UNA  POLITICA PUBLICA DE DROGAS (NARCOTRATIFO Y MICROTRAFICO)   ARTICULANDO CON EL MINISTERIO DE SALUD, MINISTERIO DE JUSTICIA Y EL DERECHO EN EL DEPARTAMENTO DEL VALLE DEL CAUCA DURANTE EL CUATRIENIO  </t>
  </si>
  <si>
    <t>MP302010206</t>
  </si>
  <si>
    <t xml:space="preserve">IMPLEMENTAR  UNA POLITICA DE SEGURIDAD VIAL   EN EL DEPARTAMENTO DEL VALLE DEL CAUCA  DURANTE EL PERIODO DE GOBIERNO (PLAN DE MOVILIDAD)  FONSET </t>
  </si>
  <si>
    <t xml:space="preserve">politica de seguridad vial (plan de movilidad)  el departamento del Valle del Cauca implementada durante el periodo de gobierno </t>
  </si>
  <si>
    <t xml:space="preserve">MP302010206 - IMPLEMENTAR  UNA POLITICA DE SEGURIDAD VIAL   EN EL DEPARTAMENTO DEL VALLE DEL CAUCA  DURANTE EL PERIODO DE GOBIERNO (PLAN DE MOVILIDAD)  FONSET </t>
  </si>
  <si>
    <t>MP302010207</t>
  </si>
  <si>
    <t xml:space="preserve">DOTAR  DOS  SALAS DE CAPACITACION PARA RESOCIALIZAR Y REINTEGRAR   A LA SOCIEDAD A LOS INTERNOS DE LA CARCEL DE VILLAHERMOSA Y DE BUENAVENTURA DURANTE EL CUATRIENIO </t>
  </si>
  <si>
    <t>os salas para la capacitacion dotadas para resocializar y reintegrar a la Sociedad a los internos de la carcel de Villahermosa y Buenaventura durante el periodo de gobierno</t>
  </si>
  <si>
    <t>SCAF=2</t>
  </si>
  <si>
    <t xml:space="preserve">Salas de capacitacion adecuadas y funcionando </t>
  </si>
  <si>
    <t>Conpes 3828 de 2015</t>
  </si>
  <si>
    <t xml:space="preserve">MP302010207 - DOTAR  DOS  SALAS DE CAPACITACION PARA RESOCIALIZAR Y REINTEGRAR   A LA SOCIEDAD A LOS INTERNOS DE LA CARCEL DE VILLAHERMOSA Y DE BUENAVENTURA DURANTE EL CUATRIENIO </t>
  </si>
  <si>
    <t>MP302010208</t>
  </si>
  <si>
    <t>Gestionar 4000 apoyos a familian en la sustitucion de cultivos de uso ilicito en el valle del cauca durante el periodo de gobierno</t>
  </si>
  <si>
    <t xml:space="preserve">Número de apoyos a familias en la sustitución de cultivos de uso ilicito gestionados durante el periodo de gobierno </t>
  </si>
  <si>
    <t xml:space="preserve">GA = GA1 </t>
  </si>
  <si>
    <t>GA = Corresponde al número de apoyos a familias en la sustitución de cultivos de uso ilicito gestionados; GA1 = Número de familias en la sustitución de cultivos de uso ilicito apoyadas final</t>
  </si>
  <si>
    <t>Ley 1448 de 2011 (Ley de Víctimas y Restitución de Tierras)</t>
  </si>
  <si>
    <t>MP302010208 - Gestionar 4000 apoyos a familian en la sustitucion de cultivos de uso ilicito en el valle del cauca durante el periodo de gobierno</t>
  </si>
  <si>
    <t>MP303010115</t>
  </si>
  <si>
    <t>Fortalecer 3 organismos de socorro en capacidades de respuesta a emergencias durante el periodo de gobierno 2016 - 2019</t>
  </si>
  <si>
    <t>1142. OFICINA DE GESTION DEL RIESGO</t>
  </si>
  <si>
    <t>23   SECTOR PREVENCION Y ATENCION DE DESASTRES</t>
  </si>
  <si>
    <t>PR-M6-P2-03 . Promover el sistema nacional de bomberos</t>
  </si>
  <si>
    <t xml:space="preserve">Organismos de socorro  fortalecidos en capacidades de respuesta a emergencias durante el periodo de gobierno 2016 - 2019  </t>
  </si>
  <si>
    <t xml:space="preserve">CROST = CROS1 + CROS2… +CROSn
n= 1,2,3, </t>
  </si>
  <si>
    <t xml:space="preserve">CROST: Capacidades de Respuesta de los Organismos de Socorro Totales.
CROSn: Capacidades de Respuesta de los Organismos de Socorro
n: Número de Orgs de Socorro y ODGRD </t>
  </si>
  <si>
    <t>LEY 1523 del 24 de Abril de 2012 “por la cual se adopta la política nacional de gestión del riesgo de desastres y se establece el Sistema Nacional de Gestión del Riesgo de Desastres”</t>
  </si>
  <si>
    <t>MP303010115 - Fortalecer 3 organismos de socorro en capacidades de respuesta a emergencias durante el periodo de gobierno 2016 - 2019</t>
  </si>
  <si>
    <t>Prevención y atención de desastres</t>
  </si>
  <si>
    <t>A.12</t>
  </si>
  <si>
    <t>303 - ATENCIÓN HUMANITARIA, RIESGOS Y DESASTRES</t>
  </si>
  <si>
    <t xml:space="preserve">30301 - GESTIÓN DEL RIESGO DE DESASTRES EN EL VALLE DEL CAUCA Y ADAPTACIÓN A LA VARIABILIDAD Y AL CAMBIO CLIMÁTICO. </t>
  </si>
  <si>
    <t xml:space="preserve">3030101 - GESTIÓN DEL RIESGO DE DESASTRES </t>
  </si>
  <si>
    <t>MP302010210</t>
  </si>
  <si>
    <t>Realizar un (1) seguimiento y control a los procesos electorales en el Valle del Cauca</t>
  </si>
  <si>
    <t>MR3020103</t>
  </si>
  <si>
    <t>Disponer del 100% de las condiciones necesarias para la realización de los procesos electorales en el Valle del Cauca, durante el periodo de gobierno</t>
  </si>
  <si>
    <t>Seguimiento y control a los procesos electorales realizados en el valle del cauca</t>
  </si>
  <si>
    <t>GPE=100</t>
  </si>
  <si>
    <t>Garantía  Procesos Electorales=(GPE)</t>
  </si>
  <si>
    <t>Decreto 2821 de 2013</t>
  </si>
  <si>
    <t>MP302010210 - Realizar un (1) seguimiento y control a los procesos electorales en el Valle del Cauca</t>
  </si>
  <si>
    <t>MR3020103 - Disponer del 100% de las condiciones necesarias para la realización de los procesos electorales en el Valle del Cauca, durante el periodo de gobierno</t>
  </si>
  <si>
    <t>MP302010301</t>
  </si>
  <si>
    <t xml:space="preserve">DISEÑAR  UN  PROGRAMA DE PREVENCION DE VULNERACION DE DERECHOS   PARA LA COMUNIDAD NEGRAS AFROCOLOMBIANAS PALENQUERAS Y RAIZALES EN EL VALLE DEL CAUCA DURANTE EL PERIODO DE GOBIERNO </t>
  </si>
  <si>
    <t>MR3020104</t>
  </si>
  <si>
    <t>Diseñar al menos tres (3) programas para la atención de población vulnerable.</t>
  </si>
  <si>
    <t xml:space="preserve">PROGRAMA DE PREVENCION DE VULNERACION DE DERECHOS   PARA LA COMUNIDAD NEGRAS AFROCOLOMBIANAS PALENQUERAS Y RAIZALES EN EL VALLE DEL CAUCA DISEÑADO DURANTE EL PERIODO DE GOBIERNO </t>
  </si>
  <si>
    <t>PPVDCAPR</t>
  </si>
  <si>
    <t>PPVDCAPR = programa prevencion vulneracion de derechos comunidades afrodecendientes, palenqueros y raizales.</t>
  </si>
  <si>
    <t>Ley 70 de 1993 y sus decretos reglamentarios.</t>
  </si>
  <si>
    <t xml:space="preserve">MP302010301 - DISEÑAR  UN  PROGRAMA DE PREVENCION DE VULNERACION DE DERECHOS   PARA LA COMUNIDAD NEGRAS AFROCOLOMBIANAS PALENQUERAS Y RAIZALES EN EL VALLE DEL CAUCA DURANTE EL PERIODO DE GOBIERNO </t>
  </si>
  <si>
    <t>3020103 - CULTURA CIUDADANA Y CONSTRUCCIÓN DE PAZ</t>
  </si>
  <si>
    <t>MR3020104 - Diseñar al menos tres (3) programas para la atención de población vulnerable.</t>
  </si>
  <si>
    <t>MP302010302</t>
  </si>
  <si>
    <t xml:space="preserve">DISEÑAR  UN  PROGRAMA DE PREVENCION DE VULNERACION DE DERECHOS    PARA LAS VICTIMAS MUJERES - DISCAPACITADOS Y POBLACION LGTBI EN EL VALLE DEL CAUCA DURANTE EL PERIODO DE GOBIERNO </t>
  </si>
  <si>
    <t xml:space="preserve">PROGRAMA DE PREVENCION DE VULNERACION DE DERECHOS    PARA LAS VICTIMAS MUJERES - DISCAPACITADOS Y POBLACION LGTBI EN EL VALLE DEL CAUCA DISEÑADO DURANTE EL PERIODO DE GOBIERNO </t>
  </si>
  <si>
    <t>PPVDCVMDL</t>
  </si>
  <si>
    <t xml:space="preserve">PPVDVMDL= programa prevencion vulneracion derechos  victimas mujeres discapacitados lgtbi </t>
  </si>
  <si>
    <t>Ley 1257 de 2008. Ley 1618 de 2013, Sentencia T-539 de 1994</t>
  </si>
  <si>
    <t xml:space="preserve">MP302010302 - DISEÑAR  UN  PROGRAMA DE PREVENCION DE VULNERACION DE DERECHOS    PARA LAS VICTIMAS MUJERES - DISCAPACITADOS Y POBLACION LGTBI EN EL VALLE DEL CAUCA DURANTE EL PERIODO DE GOBIERNO </t>
  </si>
  <si>
    <t>MP302010303</t>
  </si>
  <si>
    <t xml:space="preserve">DISEÑAR  UN  PROGRAMA DE PREVENCION DE VULNERACION DE DERECHOS    PARA LA COMUNIDAD ROM EN EL VALLE DEL CAUCA DURANTE EL PERIODO DE GOBIERNO </t>
  </si>
  <si>
    <t xml:space="preserve">PROGRAMA DE PREVENCION DE VULNERACION DE DERECHOS    PARA LA COMUNIDAD ROM EN EL VALLE DEL CAUCA DISEÑADO  DURANTE EL PERIODO DE GOBIERNO </t>
  </si>
  <si>
    <t>PPVDCR</t>
  </si>
  <si>
    <t xml:space="preserve">PPVDCR = programa prevencion vulneracion derechos comunidad rom </t>
  </si>
  <si>
    <t>Decreto 2957 de 2010 y Sentencia C- 864 de 2008</t>
  </si>
  <si>
    <t xml:space="preserve">MP302010303 - DISEÑAR  UN  PROGRAMA DE PREVENCION DE VULNERACION DE DERECHOS    PARA LA COMUNIDAD ROM EN EL VALLE DEL CAUCA DURANTE EL PERIODO DE GOBIERNO </t>
  </si>
  <si>
    <t>MP302010304</t>
  </si>
  <si>
    <t>Realizar una alianza interinstitucional para la formación de jóvenes afro como líderes de paz con enfoque en deporte, cultura, emprendimiento e innovación social, durante el período de gobierno.</t>
  </si>
  <si>
    <t>Alianza interinstitucional para la formación de jóvenes afro como líderes de paz con enfoque en deporte, cultura, emprendimiento e innovación social realizada, durante el período de gobierno.</t>
  </si>
  <si>
    <t>alianza realizada</t>
  </si>
  <si>
    <t>MP302010304 - Realizar una alianza interinstitucional para la formación de jóvenes afro como líderes de paz con enfoque en deporte, cultura, emprendimiento e innovación social, durante el período de gobierno.</t>
  </si>
  <si>
    <t>MP302010305</t>
  </si>
  <si>
    <t>Formular una (1) política pública de protección animal junto con las Entidades Territoriales del Valle del Cauca.</t>
  </si>
  <si>
    <t xml:space="preserve"> Implementación de la politica publica a nivel departamental</t>
  </si>
  <si>
    <t>PPPA=1</t>
  </si>
  <si>
    <t>PPPA(Politica Pública de Protección Animal)</t>
  </si>
  <si>
    <t xml:space="preserve"> Ley 1774 de 2016</t>
  </si>
  <si>
    <t>MP302010305 - Formular una (1) política pública de protección animal junto con las Entidades Territoriales del Valle del Cauca.</t>
  </si>
  <si>
    <t>MP302010306</t>
  </si>
  <si>
    <t>Gestionar el 100% de los recursos para el Comité de Justicia Transicional en lo referente a víctimas del conflicto en el Valle del Cauca, durante el cuatrienio.</t>
  </si>
  <si>
    <t>recursos gestionados  para el comité de justicia transcional en lo referente a victimas del conflicto en el valle del cauca durante el cuatrienio</t>
  </si>
  <si>
    <t>RGPAVC</t>
  </si>
  <si>
    <t xml:space="preserve">RGPAVC =  recursos gestionados para atencion de victimas del conflicto  </t>
  </si>
  <si>
    <t xml:space="preserve">DECRETO 0196 DE 2012 </t>
  </si>
  <si>
    <t>MP302010306 - Gestionar el 100% de los recursos para el Comité de Justicia Transicional en lo referente a víctimas del conflicto en el Valle del Cauca, durante el cuatrienio.</t>
  </si>
  <si>
    <t>MP302020101</t>
  </si>
  <si>
    <t xml:space="preserve">FORMAR  5% DE  RECLUSOS EN COMPETENCIAS LABORALES   EN EL VALLE DEL CAUCA, DURANTE EL PERIODO DE GOBIERNO </t>
  </si>
  <si>
    <t>MR3020201</t>
  </si>
  <si>
    <t>Contribuir 5% al mejoramiento de las condiciones de la población carcelaria en el Valle del Cauca, durante el cuatrienio</t>
  </si>
  <si>
    <t>Porcentaje de reclusos formados en competencias laborales durante el peridodo de gobierno</t>
  </si>
  <si>
    <t xml:space="preserve">PRF= (PC*5/100) </t>
  </si>
  <si>
    <t xml:space="preserve">PRF: PORCENTAJ DE RECLUSOS FORMADOS PC = POBLACION CARCELARIA </t>
  </si>
  <si>
    <t xml:space="preserve">MP302020101 - FORMAR  5% DE  RECLUSOS EN COMPETENCIAS LABORALES   EN EL VALLE DEL CAUCA, DURANTE EL PERIODO DE GOBIERNO </t>
  </si>
  <si>
    <t xml:space="preserve">Promoción del Desarrollo </t>
  </si>
  <si>
    <t xml:space="preserve">30202 - VALLE DE OPORTUNIDADES PARA POBLACIÓN PENITENCIARIA y CARCELARIA </t>
  </si>
  <si>
    <t>3020201 - COMPETENCIAS LABORALES PARA LA POBLACIÓN PENITENCIARIA.</t>
  </si>
  <si>
    <t>MR3020201 - Contribuir 5% al mejoramiento de las condiciones de la población carcelaria en el Valle del Cauca, durante el cuatrienio</t>
  </si>
  <si>
    <t>MP302020201</t>
  </si>
  <si>
    <t xml:space="preserve">REALIZAR  UN  ACOMPAÑAMIENTO A LOS DIEZ COMITES DE DERECHOS HUMANOS   DE LOS ESTABLECIMIENTOS PENITENCIARIOS Y CARCELARIO EN EL VALLE DEL CAUCA DURANTE EL CUATRIENIO  </t>
  </si>
  <si>
    <t>09   SECTOR JUSTICIA</t>
  </si>
  <si>
    <t xml:space="preserve">Comites de derechos humanos de los establecimientos penitenciarios y carcelarios acompañados durante el cuatrienio </t>
  </si>
  <si>
    <t>SUMATORIA CDHA</t>
  </si>
  <si>
    <t>CDHA : COMITÉ DE DERECHOS HUMANOS ATENDIDOS</t>
  </si>
  <si>
    <t xml:space="preserve">MP302020201 - REALIZAR  UN  ACOMPAÑAMIENTO A LOS DIEZ COMITES DE DERECHOS HUMANOS   DE LOS ESTABLECIMIENTOS PENITENCIARIOS Y CARCELARIO EN EL VALLE DEL CAUCA DURANTE EL CUATRIENIO  </t>
  </si>
  <si>
    <t>3020202 - PROCESOS DE RESOCIALIZACION EN CENTROS PENITENCIARIOS</t>
  </si>
  <si>
    <t>MP302020202</t>
  </si>
  <si>
    <t xml:space="preserve">VINCULAR  5% DE  RECLUSOS Y SU GRUPO FAMILIAR   EN PROGRAMAS DE ATENCION PSICOSOCIAL EN EL VALLE DEL CAUCA, DURANTE EL PERIODO DE GOBIERNO </t>
  </si>
  <si>
    <t>PORCENTAJE DE RECLUSOS Y SU GRUPO FAMILIAR VINCULADOS EN PROGRAMAS DE ATENCIÓN PSICOSOCIAL EN EL VALLE DEL CAUCA VINCULADOS DURANTE EL PERIODO DE GOBIERNO.</t>
  </si>
  <si>
    <t>PDRYFV = RGFT*5/100</t>
  </si>
  <si>
    <t xml:space="preserve">PDRYFV: PORCENTAJE DE RECLUSOS Y SU GRUPO FAMILIAR VINCULADOS  RGFT=REGLUSOS Y GRUPO FAMILIAR TOTALES </t>
  </si>
  <si>
    <t xml:space="preserve">MP302020202 - VINCULAR  5% DE  RECLUSOS Y SU GRUPO FAMILIAR   EN PROGRAMAS DE ATENCION PSICOSOCIAL EN EL VALLE DEL CAUCA, DURANTE EL PERIODO DE GOBIERNO </t>
  </si>
  <si>
    <t>MP302020203</t>
  </si>
  <si>
    <t xml:space="preserve">REALIZAR  4 SESIONES DE LA COMISION DEPARTAMENTAL DE SEGUIMIENTO Y VIGILANCIA DEL SISTEMA PENITENCIARIO   EN EL VALLE DEL CAUCA DURANTE EL CUATRIENIO  </t>
  </si>
  <si>
    <t>NUMERO DE SESIONES DE LA COMISION DEPARTAMENTAL DE SEGUIMIENTO Y VIGILANCIA DEL SISTEMA PENITENCIARIO EN EL VALLE DEL CAUCA  REALIZADAS DURANTE EL CUATRIENIO</t>
  </si>
  <si>
    <t>SUMATORIA SCDH</t>
  </si>
  <si>
    <t xml:space="preserve">SCDH(sesiones de comites de derechos humanos) </t>
  </si>
  <si>
    <t xml:space="preserve">MP302020203 - REALIZAR  4 SESIONES DE LA COMISION DEPARTAMENTAL DE SEGUIMIENTO Y VIGILANCIA DEL SISTEMA PENITENCIARIO   EN EL VALLE DEL CAUCA DURANTE EL CUATRIENIO  </t>
  </si>
  <si>
    <t>MP302020204</t>
  </si>
  <si>
    <t xml:space="preserve">Implementar 1 Plan de reinserción social a través de las TIC para la población carcelaria  durante el período de gobierno </t>
  </si>
  <si>
    <t>MR3020202</t>
  </si>
  <si>
    <t>Implementar un mapa estratégico TIC para el Fortalecimiento de las Capacidades Sociales durante el período de gobierno</t>
  </si>
  <si>
    <t>Plan de reinserción social a través de TIC para la población carcelaria implementado durante el periodo de gobierno</t>
  </si>
  <si>
    <t>NFPI= Número de Fases del Plan de reinserción para población carcelaria Implementadas
NTFP= Número Total de Fases del Plan</t>
  </si>
  <si>
    <t xml:space="preserve">MP302020204 - Implementar 1 Plan de reinserción social a través de las TIC para la población carcelaria  durante el período de gobierno </t>
  </si>
  <si>
    <t>MR3020202 - Implementar un mapa estratégico TIC para el Fortalecimiento de las Capacidades Sociales durante el período de gobierno</t>
  </si>
  <si>
    <t>MP303010101</t>
  </si>
  <si>
    <t xml:space="preserve">Asistir al 100% de las DLS en gestión integral de riesgos en emergencias y desastres, y reglamento sanitario internacional 
</t>
  </si>
  <si>
    <t>MR3030101</t>
  </si>
  <si>
    <t>Lograr que el 100% de  las  entidades territoriales  cuenten con un plan  de gestión integral de respuesta en salud pública ante el riesgo de emergencias y desastres , durante el perodo de gobierno</t>
  </si>
  <si>
    <t>Porcentaje de DLS asistidas en gestión integral de riesgos en emergencias y desastres, y reglamento sanitario internacional durante el periodo de gobierno</t>
  </si>
  <si>
    <t>(No. DLS  asistidas en GIR /No de DLS programadas )* 100</t>
  </si>
  <si>
    <t>No. DLS  asistidas en GIR</t>
  </si>
  <si>
    <t>Lineamiento nacional Ministerio de Salud y Proteccioón Social,                PDSP,  Res 1841 de 2013</t>
  </si>
  <si>
    <t xml:space="preserve">MP303010101 - Asistir al 100% de las DLS en gestión integral de riesgos en emergencias y desastres, y reglamento sanitario internacional 
</t>
  </si>
  <si>
    <t>13. Acción por el clima</t>
  </si>
  <si>
    <t>MR3030101 - Lograr que el 100% de  las  entidades territoriales  cuenten con un plan  de gestión integral de respuesta en salud pública ante el riesgo de emergencias y desastres , durante el perodo de gobierno</t>
  </si>
  <si>
    <t>MP303010102</t>
  </si>
  <si>
    <t>Gestionar la ejecución del 100% de los proyectos viabilizados tecnica y financieramente para atender las emergencias en el sector de agua y saneamiento, ocasionadas por fenómenos naturales</t>
  </si>
  <si>
    <t>MR3030102</t>
  </si>
  <si>
    <t>Promover en el 100% de los municipios del Valle del Cauca la cultura de la Gestión del Riesgo de Desastres, cambio climático y variabilidad climática, durante el cuatrienio 2016 - 2019</t>
  </si>
  <si>
    <t>Porcentaje de proyectos viabilizados técnica y financieramente para atender emergencias en el sector de agua y saneamiento, gestionados para su ejecución anualmente</t>
  </si>
  <si>
    <t>Porcentaje de proyectos de mergencia gestionados = (PCE/PV) x 100</t>
  </si>
  <si>
    <t xml:space="preserve">No de DLS programadas </t>
  </si>
  <si>
    <t>MP303010102 - Gestionar la ejecución del 100% de los proyectos viabilizados tecnica y financieramente para atender las emergencias en el sector de agua y saneamiento, ocasionadas por fenómenos naturales</t>
  </si>
  <si>
    <t>MR3030102 - Promover en el 100% de los municipios del Valle del Cauca la cultura de la Gestión del Riesgo de Desastres, cambio climático y variabilidad climática, durante el cuatrienio 2016 - 2019</t>
  </si>
  <si>
    <t>MP303010103</t>
  </si>
  <si>
    <t xml:space="preserve">Fortalecer un Fondo departamental de los Cuerpos de Bomberos del Valle del Cauca de acuerdo con los artículos 51, 52 y 53 de la Ley 1523/12 con fuentes de financiación concretas.
</t>
  </si>
  <si>
    <t>PR-M6-P2-01 . Gestión integral del riesgo</t>
  </si>
  <si>
    <t>Fondo departamental de los Cuerpos de Bomberos del Valle del Cauca fortalecido de acuerdo a los articulos51,52 y 53 de la Ley 1523/12 con fuentes de financiación concretas</t>
  </si>
  <si>
    <t xml:space="preserve">FDCBVCF= 1  </t>
  </si>
  <si>
    <t xml:space="preserve">FCBVF: Fondo Departamental de Cuerpos de Bomberos del Valle del Cauca fortalecido </t>
  </si>
  <si>
    <t xml:space="preserve">MP303010103 - Fortalecer un Fondo departamental de los Cuerpos de Bomberos del Valle del Cauca de acuerdo con los artículos 51, 52 y 53 de la Ley 1523/12 con fuentes de financiación concretas.
</t>
  </si>
  <si>
    <t>MP303010104</t>
  </si>
  <si>
    <t>Establecer un Sistema de Comando de incidentes para la emergencia y desastres en el Valle del Cauca Durante el periodo de Gobierno.</t>
  </si>
  <si>
    <t xml:space="preserve"> Sistema Comando de Incidentes para las emergencia y desastres en el Valle del Cauca Establecido Durante el periodo de gobierno 2016 - 2019  </t>
  </si>
  <si>
    <t>SCIED= 1</t>
  </si>
  <si>
    <t xml:space="preserve">SCIED:  Sistema Comando de Incidentes para las emergencia y desastres  </t>
  </si>
  <si>
    <t>MP303010104 - Establecer un Sistema de Comando de incidentes para la emergencia y desastres en el Valle del Cauca Durante el periodo de Gobierno.</t>
  </si>
  <si>
    <t>MP303010105</t>
  </si>
  <si>
    <t xml:space="preserve">Fortalecer  tres  organismos de socorro ( defensa civil- cruz roja y bomberos)   con equipos de comunicaciones y movilidad operativa y apoyo de infraestructura fisica, durante el periodo de gobierno </t>
  </si>
  <si>
    <t xml:space="preserve">organismos de socorro  (Defensa Civil - Cruz Roja  y Bomberos)   fortalecidos con equipos de comunicaciones, movilidad operativa y apoyo de infraestructura fisica durante el periodo de gobierno. </t>
  </si>
  <si>
    <t>OSF=3</t>
  </si>
  <si>
    <t>OSA=organismos de socorro fortalecido</t>
  </si>
  <si>
    <t>Ley 1523 de 2012, ley 1575 de 2012 y resolucion 0661 de 2015.</t>
  </si>
  <si>
    <t xml:space="preserve">MP303010105 - Fortalecer  tres  organismos de socorro ( defensa civil- cruz roja y bomberos)   con equipos de comunicaciones y movilidad operativa y apoyo de infraestructura fisica, durante el periodo de gobierno </t>
  </si>
  <si>
    <t>MP303010106</t>
  </si>
  <si>
    <t>Implementar un Centro Departamental Logístico -CEDELO- de la ODGRD para desastres y emergencias durante el periodo de gobierno 2016 -2019</t>
  </si>
  <si>
    <t xml:space="preserve">Centro Departamental Logístico -CEDELO- de la ODGRD para desastres y emergencias Implementado Durante el periodo de gobierno 2016 - 2019  </t>
  </si>
  <si>
    <t>CEDELO = 1</t>
  </si>
  <si>
    <t>CEDELO: Centro Departamental Logístico</t>
  </si>
  <si>
    <t>MP303010106 - Implementar un Centro Departamental Logístico -CEDELO- de la ODGRD para desastres y emergencias durante el periodo de gobierno 2016 -2019</t>
  </si>
  <si>
    <t>MP303010107</t>
  </si>
  <si>
    <t xml:space="preserve">Reducir 200 riesgos de vulnerabilidad y amenaza, en igual número de sedes educativas oficiales del departamento durante el periodo de gobierno 2016 - 2019 
</t>
  </si>
  <si>
    <t xml:space="preserve">Riesgos de vulnerabilidad y amenaza en sedes educativas oficiales del departamento 
Reducidas Durante el periodo de gobierno 2016 - 2019  </t>
  </si>
  <si>
    <t xml:space="preserve">SERA: SERA1+ SERA2… +SERAn
n= 1,2,…,200 </t>
  </si>
  <si>
    <t xml:space="preserve">SERA: Sedes Educativas con Riesgo Administrados.
n: Número de Sedes Educativas </t>
  </si>
  <si>
    <t xml:space="preserve">MP303010107 - Reducir 200 riesgos de vulnerabilidad y amenaza, en igual número de sedes educativas oficiales del departamento durante el periodo de gobierno 2016 - 2019 
</t>
  </si>
  <si>
    <t>MP303010108</t>
  </si>
  <si>
    <t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t>
  </si>
  <si>
    <t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t>
  </si>
  <si>
    <t xml:space="preserve">RCGRDD = 1 </t>
  </si>
  <si>
    <t xml:space="preserve">RCGRDD: Red de Comunicaciones de Gestión del Riesgo de Desastres del Departamento </t>
  </si>
  <si>
    <t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t>
  </si>
  <si>
    <t>MP303010109</t>
  </si>
  <si>
    <t xml:space="preserve">Actualizar y socializar un  Plan Departamental de Gestión del Riesgo de Desastres durante el periodo de gobierno 2016 - 2019 
</t>
  </si>
  <si>
    <t xml:space="preserve">Plan Departamental de Gestión del Riesgo de Desastres Actualizado y socializado durante el periodo de gobierno 2016 - 2019  </t>
  </si>
  <si>
    <t xml:space="preserve">PDGRDAS= 1  </t>
  </si>
  <si>
    <t>PDGRDAS: Plan Departamental de Gestión del Riesgo de Desastres Actualizado y Socializado</t>
  </si>
  <si>
    <t xml:space="preserve">MP303010109 - Actualizar y socializar un  Plan Departamental de Gestión del Riesgo de Desastres durante el periodo de gobierno 2016 - 2019 
</t>
  </si>
  <si>
    <t>MP303010110</t>
  </si>
  <si>
    <t>Educar 42 Organizaciones  Comunitarias  en gestión del Riesgo de Desastres  durante el periodo de gobierno 2016 - 2019</t>
  </si>
  <si>
    <t xml:space="preserve">Organizaciones comunitarias en Gestión del Riesgo de Desastres Educadas Durante el periodo de gobierno 2016 - 2019  </t>
  </si>
  <si>
    <t xml:space="preserve">OC = OC1+ OC2… +On
n= 1,2,…,42 </t>
  </si>
  <si>
    <t xml:space="preserve">OC: Organizaciones comunitarias.
n: Número de organizaciones comunitarias </t>
  </si>
  <si>
    <t>MP303010110 - Educar 42 Organizaciones  Comunitarias  en gestión del Riesgo de Desastres  durante el periodo de gobierno 2016 - 2019</t>
  </si>
  <si>
    <t>MP303010111</t>
  </si>
  <si>
    <t>Implementar una  Estrategia Departamental de respuesta a Emergencias y a cambio climático durante el periodo de gobierno 2016 - 2019</t>
  </si>
  <si>
    <t xml:space="preserve">Estrategia Departamental de respuesta a Emergencias y a cambio climático Implementada Durante el periodo de gobierno 2016 - 2019  </t>
  </si>
  <si>
    <t xml:space="preserve">EDRECC = 1 </t>
  </si>
  <si>
    <t xml:space="preserve">EDRECC: Estrategia Departamental de respuesta a Emergencias y cambio climático </t>
  </si>
  <si>
    <t>MP303010111 - Implementar una  Estrategia Departamental de respuesta a Emergencias y a cambio climático durante el periodo de gobierno 2016 - 2019</t>
  </si>
  <si>
    <t>MP303010112</t>
  </si>
  <si>
    <t>Fortalecer un Sistema de información de la Gestión de Riesgos de Desastres del Departamento de acuerdo con el artículo 46 de la Ley 1523/12 durante el periodo de gobierno 2016 - 2019</t>
  </si>
  <si>
    <t xml:space="preserve">Sistema de información de la Gestión de Riesgos de Desastres del Departamento
fortalecido Durante el periodo de gobierno 2016 - 2019  </t>
  </si>
  <si>
    <t xml:space="preserve">SIGRDD= 1 </t>
  </si>
  <si>
    <t xml:space="preserve">SIGRDD: Sistema de información de la Gestión de Riesgos de Desastres del Departamento
 </t>
  </si>
  <si>
    <t>MP303010112 - Fortalecer un Sistema de información de la Gestión de Riesgos de Desastres del Departamento de acuerdo con el artículo 46 de la Ley 1523/12 durante el periodo de gobierno 2016 - 2019</t>
  </si>
  <si>
    <t>MP303010113</t>
  </si>
  <si>
    <t>Promover 35 Sistemas de Alertas Tempranas de Gestion de Riesgo de Desastres en Municipios del Departamento durante el periodo de gobierno 2016 - 2019</t>
  </si>
  <si>
    <t xml:space="preserve">Sistemas de Alertas Tempranas de Gestion de Riesgo de Desastres en Municipios del Departamento Promovidos Durante el periodo de gobierno 2016 - 2019  </t>
  </si>
  <si>
    <t xml:space="preserve">"SATGRDT = SATGRD1 + SATGRD 2… +SATGRDn
n= 1,2,…,35" </t>
  </si>
  <si>
    <t xml:space="preserve">SATGRDT:  Sistemas de Alertas Tempranas de Gestion de Riesgo de Desastres Totales.
SATGRDn:  Sistemas de Alertas Tempranas de Gestion de Riesgo de Desastres
n: Número de municipios </t>
  </si>
  <si>
    <t>MP303010113 - Promover 35 Sistemas de Alertas Tempranas de Gestion de Riesgo de Desastres en Municipios del Departamento durante el periodo de gobierno 2016 - 2019</t>
  </si>
  <si>
    <t>MP303010114</t>
  </si>
  <si>
    <t xml:space="preserve">Gestionar una creación mediante ordenanza de un Fondo departamental de Gestión del Riesgo de desastres de acuerdo con el artículo 54 de la Ley 1523/12  con fuentes de financiación durante el periodo de gobierno 2016 - 2019 
</t>
  </si>
  <si>
    <t>Creación mediante ordenanza de un Fondo departamental de Gestión del Riesgo de desastres de acuerdo con el artículo 54 de la Ley 1523/12  con fuentes de financiación Gestionada Durante el periodo de gobierno 2016 - 2019</t>
  </si>
  <si>
    <t xml:space="preserve">FDGR = 1  </t>
  </si>
  <si>
    <t xml:space="preserve">FDGR: Fondo departamental de Gestión del Riesgo </t>
  </si>
  <si>
    <t xml:space="preserve">MP303010114 - Gestionar una creación mediante ordenanza de un Fondo departamental de Gestión del Riesgo de desastres de acuerdo con el artículo 54 de la Ley 1523/12  con fuentes de financiación durante el periodo de gobierno 2016 - 2019 
</t>
  </si>
  <si>
    <t>MP303010201</t>
  </si>
  <si>
    <t xml:space="preserve">Formular el plan de adaptación y mitigación al cambio climático para el Valle del Cauca, conforme lo establece la normatividad vigente.
</t>
  </si>
  <si>
    <t>Número de planes de adaptación al cambio y mitigación al cambio climático para el Valle del Cauca, conforme lo establece la normatividad vigente formulados durante el periodo de gobierno</t>
  </si>
  <si>
    <t>X = Plan formulado</t>
  </si>
  <si>
    <t xml:space="preserve">MP303010201 - Formular el plan de adaptación y mitigación al cambio climático para el Valle del Cauca, conforme lo establece la normatividad vigente.
</t>
  </si>
  <si>
    <t>3030102 - ADAPTACIÓN Y MITIGACIÓN AL CAMBIO CLIMÁTICO</t>
  </si>
  <si>
    <t>MP303010202</t>
  </si>
  <si>
    <t>Capacitar 42  coordinadores municipales en la Ley 1523 de 2012,cambio climático y variabilidad climática durante el periodo de gobierno 2016 - 2019</t>
  </si>
  <si>
    <t xml:space="preserve"> Coordinadores Municipales en la Ley 1523 de 2012, cambio climático y variabilidad climática Capacitados Durante el periodo de gobierno 2016 - 2019  </t>
  </si>
  <si>
    <t xml:space="preserve">CMT = CM1 + CM2… +CMn
n= 1,2,…,42 </t>
  </si>
  <si>
    <t xml:space="preserve">CMT: Coordinadores Municipales Totales
CM: Coordinador Municipal
n: Número de coordinadores municipales </t>
  </si>
  <si>
    <t>MP303010202 - Capacitar 42  coordinadores municipales en la Ley 1523 de 2012,cambio climático y variabilidad climática durante el periodo de gobierno 2016 - 2019</t>
  </si>
  <si>
    <t>MP303010203</t>
  </si>
  <si>
    <t>Elaborar cuatro informes de parcelas permantnes de invesigacion del inciva monitoradas para conocer los efectos del cambio climatico sobre la biodiversidad a partir del año 2017.</t>
  </si>
  <si>
    <t>Medir el cumplimiento de los objetivos planteados para el cautrienio en relacion a los informes para conocer los efectos del cambio climatico en la biodivesidad.</t>
  </si>
  <si>
    <t>∑ IMPPII</t>
  </si>
  <si>
    <t>∑ IMPPII: Sumatoria de Informes de Monitoreo de Parcelas Permanentes de Investigación del INCIVA realizados.</t>
  </si>
  <si>
    <t>MP303010203 - Elaborar cuatro informes de parcelas permantnes de invesigacion del inciva monitoradas para conocer los efectos del cambio climatico sobre la biodiversidad a partir del año 2017.</t>
  </si>
  <si>
    <t>MP303010301</t>
  </si>
  <si>
    <t>Brindar 42 asistencias Técnicas sobre los Procesos de Planificación de la Gestión del Riesgo en los municipios del Valle del Cauca durante el periodo de gobierno 2016 - 2019</t>
  </si>
  <si>
    <t xml:space="preserve">Asistencias Técnicas sobre los Procesos de Planificación de la Gestión del Riesgo en los municipios del Valle del Cauca Brindadas Durante el periodo de gobierno 2016 - 2019  </t>
  </si>
  <si>
    <t xml:space="preserve">"TATMGR =  ATMGR 1 + ATMGR 2… +ATMGRn
n= 1,2,…,42" 
</t>
  </si>
  <si>
    <t xml:space="preserve">TATMGR: Total Asistencias Técnicas Municipales sobre Gestión del Riesgo.
ATMGRn: Asistencias Técnicas Municipales sobre Gestión del Riesgo
n: Número de municipios </t>
  </si>
  <si>
    <t>MP303010301 - Brindar 42 asistencias Técnicas sobre los Procesos de Planificación de la Gestión del Riesgo en los municipios del Valle del Cauca durante el periodo de gobierno 2016 - 2019</t>
  </si>
  <si>
    <t>3030103 - APOYO A LOS MUNICIPIOS EN LA GESTIÓN INTEGRAL DEL RIESGO DE DESASTRES, PLANES MUNICIPALES Y APOYO A LOS ORGANISMOS DE SOCORRO</t>
  </si>
  <si>
    <t>MP303010302</t>
  </si>
  <si>
    <t>Apoyar 42 Planes de gestión de riesgo de los municipios durante el periodo de gobierno 2016 - 2019</t>
  </si>
  <si>
    <t xml:space="preserve">Planes de gestión de riesgo de los municipios Apoyados Durante el periodo de gobierno 2016 - 2019  </t>
  </si>
  <si>
    <t xml:space="preserve">"PMGRT = PMGR1 + PMGR 2… +PMGRn
n= 1,2,…,42" </t>
  </si>
  <si>
    <t xml:space="preserve">"PMGRT: Planes municipales de Gestión del Riesgo Totales.
PMGRn: Planes municipales de Gestión del Riesgo
n: Número de municipios" </t>
  </si>
  <si>
    <t>MP303010302 - Apoyar 42 Planes de gestión de riesgo de los municipios durante el periodo de gobierno 2016 - 2019</t>
  </si>
  <si>
    <t>MP303010303</t>
  </si>
  <si>
    <t>Promover 15 integraciones de gestión del riesgo en los POT, PBOT o EOT municipales durante el periodo de gobierno 2016 - 2019</t>
  </si>
  <si>
    <t>Número de integraciones de la gestión del riesgo en los POT, PBOT o EOT municipales durante el período de gobierno 2016-2019</t>
  </si>
  <si>
    <t xml:space="preserve">"POTPBOTEOTRIT = POTPBOTEOTRI1 + POTPBOTEOTRI2… +POTPBOTEOTRIn
n= 1,2,...,15" </t>
  </si>
  <si>
    <t xml:space="preserve">"POTPBOTEOTRIT: POT, PBOT, EOT con riesgos integrados totales: POTPBOTEOTRIn: POT, PBOT, EOT con riesgo integrado
n: Número de municipios" </t>
  </si>
  <si>
    <t>MP303010303 - Promover 15 integraciones de gestión del riesgo en los POT, PBOT o EOT municipales durante el periodo de gobierno 2016 - 2019</t>
  </si>
  <si>
    <t>MP303010304</t>
  </si>
  <si>
    <t>Orientar a 149 Directivos Docentes de los EE oficiales municipios no certificados del Valle Cauca en la formulación, implemetación, seguimiento y evaluación  del Plan Escolar de Gestión del Riesgo PEGR , durante el período de gobierno.</t>
  </si>
  <si>
    <t>N°DDOFISEPEGR</t>
  </si>
  <si>
    <t>N°DDOFISEPEGR: Numero de Directivos Docentes Orientados en la Formulación, Implementación, Seguimiento y Evaluación del Plan Escolar de Gestión del Riesgo</t>
  </si>
  <si>
    <t>Ley 1523 de 2012</t>
  </si>
  <si>
    <t>MP303010304 - Orientar a 149 Directivos Docentes de los EE oficiales municipios no certificados del Valle Cauca en la formulación, implemetación, seguimiento y evaluación  del Plan Escolar de Gestión del Riesgo PEGR , durante el período de gobierno.</t>
  </si>
  <si>
    <t>MP304010101</t>
  </si>
  <si>
    <t>Atender el 100% de los fallos judiciales proferidos por los jueces a las victimas del conflicto con el Programa de Restitución de Tierras mediante la implementación de proyectos productivos para derecho a la generación de  ingresos</t>
  </si>
  <si>
    <t>MR3040101</t>
  </si>
  <si>
    <t>Atender anualmente 15 municipios afectados por el conflicto armado, en el marco de la Ley 1448 de 2011</t>
  </si>
  <si>
    <t>VICTIMAS DEL CONFLICTO</t>
  </si>
  <si>
    <t>Porcentaje de los fallos judiciales proferidos por los jueces a las victimas del conflicto con el Programa de Restitución de Tierras atendidos, mediante la implementación de proyectos productivos para derecho a la generación de  ingresos anualmente en el período de gobierno</t>
  </si>
  <si>
    <t>AFJ= AFJ1*100 / AFJ0</t>
  </si>
  <si>
    <t>AFJ = porcentaje de atención fallos judiciales; AFJ1 = número total de fallos atendidos final; AFJ0 = número total de fallos atendidos inicial</t>
  </si>
  <si>
    <t>MP304010101 - Atender el 100% de los fallos judiciales proferidos por los jueces a las victimas del conflicto con el Programa de Restitución de Tierras mediante la implementación de proyectos productivos para derecho a la generación de  ingresos</t>
  </si>
  <si>
    <t>304 - VICTIMAS Y DERECHOS HUMANOS</t>
  </si>
  <si>
    <t xml:space="preserve">30401 - DERECHOS HUMANOS </t>
  </si>
  <si>
    <t xml:space="preserve">3040101 - GARANTIAS Y RESTITUCIÓN DE DERECHOS. </t>
  </si>
  <si>
    <t>MR3040101 - Atender anualmente 15 municipios afectados por el conflicto armado, en el marco de la Ley 1448 de 2011</t>
  </si>
  <si>
    <t>MP304010202</t>
  </si>
  <si>
    <t>DISEÑAR, FORMULAR E IMPLEMENTAR EL PLAN DEPARTAMENTAL DE DERECHOS HUMANOS Y DERECHO INTERNACIONAL HUMANITARIO EN EL VALLE DEL CAUCA DURANTE EL CUATRENIO (Ejecucion pasa a otro)</t>
  </si>
  <si>
    <t>MR3040102</t>
  </si>
  <si>
    <t>Implementar un plan de acción del comité departamental de derechos humanos y derecho internacional humanitario en el valle del cauca, durante el cuatrienio</t>
  </si>
  <si>
    <t>Plan departamental de derechos humanos y derecho internacional humanitario diseñado, formulado e implementado durante el periodo de gobierno</t>
  </si>
  <si>
    <t>PDFIDHHIH</t>
  </si>
  <si>
    <t>PDFEDHHIH (Plan Diseñado Formulado e implementado Derechos Humanos y Derecho Internacional Humanitario)</t>
  </si>
  <si>
    <t>DECRETO 0805 DE 2014</t>
  </si>
  <si>
    <t>MP304010202 - DISEÑAR, FORMULAR E IMPLEMENTAR EL PLAN DEPARTAMENTAL DE DERECHOS HUMANOS Y DERECHO INTERNACIONAL HUMANITARIO EN EL VALLE DEL CAUCA DURANTE EL CUATRENIO (Ejecucion pasa a otro)</t>
  </si>
  <si>
    <t>3040102 - PROMOCION DE LOS  DERECHOS HUMANOS Y EL DERECHO INTERNACIONAL HUMANITARIO</t>
  </si>
  <si>
    <t>MR3040102 - Implementar un plan de acción del comité departamental de derechos humanos y derecho internacional humanitario en el valle del cauca, durante el cuatrienio</t>
  </si>
  <si>
    <t>MP304010203</t>
  </si>
  <si>
    <t>Articular con la nación el 100% de las acciones de atención a víctimas en la del Derecho Internacional Humanitario, durante el período de gobierno. garantía de Derechos Humanos y el acatamiento</t>
  </si>
  <si>
    <t>porcentaje de acciones  de atención a víctimas en la del derecho internacional humanitario,articuladas con la nacion durante el periodo de gobierno</t>
  </si>
  <si>
    <t>PDAAT=PAN*PDAAN/100</t>
  </si>
  <si>
    <t>PDAT= PORCENTAJE DE ACTIVIDADES ARTICULADAS TOTALES =PAN =PORCENTAJE ACTIVIDADES NACION  PDAAN: PPORCENTAJE DE ACTIVIDADES ARTICULADAS CON LA NACION</t>
  </si>
  <si>
    <t>MP304010203 - Articular con la nación el 100% de las acciones de atención a víctimas en la del Derecho Internacional Humanitario, durante el período de gobierno. garantía de Derechos Humanos y el acatamiento</t>
  </si>
  <si>
    <t>MP304010204</t>
  </si>
  <si>
    <t>Implementar una (1) política pública de Derechos Humanos y Derecho Internacional Humanitario en el Valle del Cauca, durante el período de gobierno</t>
  </si>
  <si>
    <t>Politica publica de Derechos Humanos y Derecho internacional Humanitaria implementada, durante el periodo de Gobierno</t>
  </si>
  <si>
    <t>No.PDH</t>
  </si>
  <si>
    <t>No.PDH= Número de Políticas de Derechos Humanos adoptadas</t>
  </si>
  <si>
    <t xml:space="preserve">Lineamientos de Política Nacional de Derechos Humanos </t>
  </si>
  <si>
    <t>MP304010204 - Implementar una (1) política pública de Derechos Humanos y Derecho Internacional Humanitario en el Valle del Cauca, durante el período de gobierno</t>
  </si>
  <si>
    <t>MP304020101</t>
  </si>
  <si>
    <t xml:space="preserve">FORMULAR  UN  PLAN  DE PREVENCION, DE PROTECCION Y GARANTIAS DE NO REPETICION Y DE CONTINGENCIAS EN LO PERTINENTE A VICTIMAS DEL CONFLICTO      EN EL VALLE DEL CAUCA, DURANTE EL CUATRIENIO  </t>
  </si>
  <si>
    <t>MR3040201</t>
  </si>
  <si>
    <t>Diseñar al menos dos organismos para la prevención y garantías de no repetición a víctimas del conflicto en el Valle del Cauca, durante el cuatrienio</t>
  </si>
  <si>
    <t>PLAN DE PREENCION DE PROTECCION Y GARANTIAS DE NO REPETICON Y DE CONTIGENCIAS EN LO PERTINENTE  A VICTIMAS DEL CONFLICTO FORMULADO EN EL VALLE DEL CAUCA DURANTE EL CUATRIENIO</t>
  </si>
  <si>
    <t>PPRGNR=1</t>
  </si>
  <si>
    <t xml:space="preserve">PPRNRPlan de Prevención Proteccion y Garantias de no repeticion </t>
  </si>
  <si>
    <t>Ley 1448 de 2011</t>
  </si>
  <si>
    <t xml:space="preserve">MP304020101 - FORMULAR  UN  PLAN  DE PREVENCION, DE PROTECCION Y GARANTIAS DE NO REPETICION Y DE CONTINGENCIAS EN LO PERTINENTE A VICTIMAS DEL CONFLICTO      EN EL VALLE DEL CAUCA, DURANTE EL CUATRIENIO  </t>
  </si>
  <si>
    <t>30402 - PREVENCIÓN, REPARACIÓN Y RECONCILIACIÓN, EL CAMINO HACIA LA PAZ</t>
  </si>
  <si>
    <t>3040201 - PREVENCIÓN, PROTECCIÓN Y GARANTÍAS DE NO REPETICIÓN EN EL MARCO DE LA LEY DE VÍCTIMAS - DIH.</t>
  </si>
  <si>
    <t>MR3040201 - Diseñar al menos dos organismos para la prevención y garantías de no repetición a víctimas del conflicto en el Valle del Cauca, durante el cuatrienio</t>
  </si>
  <si>
    <t>MP304020102</t>
  </si>
  <si>
    <t>Diseñar los mecanismos de territorialización de los decretos ley 4633 y 4635, enmarcados en la ley de víctimas 1448 de 2011</t>
  </si>
  <si>
    <t>Mecanismos de territorialización de los decretos ley 4633 y 4635, enmarcados en la ley de víctimas 1448 de 2011 diseñados</t>
  </si>
  <si>
    <t># MT</t>
  </si>
  <si>
    <t>MT= MECANISMOS DE TERRITORIALIZACION</t>
  </si>
  <si>
    <t>DECRETO LEY 4633 Y 4635, LEY 1448 DE 2011</t>
  </si>
  <si>
    <t>MP304020102 - Diseñar los mecanismos de territorialización de los decretos ley 4633 y 4635, enmarcados en la ley de víctimas 1448 de 2011</t>
  </si>
  <si>
    <t>MP304020201</t>
  </si>
  <si>
    <t xml:space="preserve">Apoyar la ejecución  de  1 proyecto artísticos y culturales para víctimas del conflìcto armado, durante cada año de gobierno </t>
  </si>
  <si>
    <t>MR3040202</t>
  </si>
  <si>
    <t>Incrementar en un 10% el número de personas víctimas que acceden a las diferentes manifestaciones artísticas y culturales, durante el período de gobierno.</t>
  </si>
  <si>
    <t xml:space="preserve">Proyectos artísticos y culturales para víctimas del conflìcto armado, apoyados y ejecutados durante cada año de gobierno </t>
  </si>
  <si>
    <t>NPAYCA</t>
  </si>
  <si>
    <t>NPAYCA: Número de proyectos artísticos y culturales apoyados</t>
  </si>
  <si>
    <t xml:space="preserve">MP304020201 - Apoyar la ejecución  de  1 proyecto artísticos y culturales para víctimas del conflìcto armado, durante cada año de gobierno </t>
  </si>
  <si>
    <t>3040202 - REPARACIÓN INTEGRAL DE VICTIMAS DEL CONFLICTO ARMADO</t>
  </si>
  <si>
    <t>MR3040202 - Incrementar en un 10% el número de personas víctimas que acceden a las diferentes manifestaciones artísticas y culturales, durante el período de gobierno.</t>
  </si>
  <si>
    <t>MP304020202</t>
  </si>
  <si>
    <t>Beneficiar a mil (1.000) niños, niñas, adolescentes y jóvenes afectados por el conflicto armado, en procesos artísticos y culturales, durante el período de gobierno.</t>
  </si>
  <si>
    <t xml:space="preserve">niños y niñas adolescentes y jovenes afectados por el conflicto armado, beneficiados en procesos artisticos y culturales durante el periodo de gobierno </t>
  </si>
  <si>
    <t>NNNAYJB</t>
  </si>
  <si>
    <t xml:space="preserve">Número de niños, niñas, adolescentes y jóvenes beneficiados </t>
  </si>
  <si>
    <t>MP304020202 - Beneficiar a mil (1.000) niños, niñas, adolescentes y jóvenes afectados por el conflicto armado, en procesos artísticos y culturales, durante el período de gobierno.</t>
  </si>
  <si>
    <t>MP304020203</t>
  </si>
  <si>
    <t xml:space="preserve">BENEFICIAR  A 4788 PERSONAS VÍCTIMAS DE CONFLICTO ARMADO   CON ACCESO GRATUITO PARA SU RECREACIÓN Y SANO APROVECHAMIENTO DEL TIEMPO LIBRE EN LOS PARQUE RECREATIVOS DE DEPARTAMENTO, DURANTE EL PERIODO DE GOBIERNO DE 2016-2019 </t>
  </si>
  <si>
    <t>MR3040203</t>
  </si>
  <si>
    <t>Implementar una (1) política pública de atención integral a víctimas con enfoque étnico,  diferencial y de género durante el período de Gobierno.</t>
  </si>
  <si>
    <t>4788 Personas víctimas de conflicto armado beneficiadas con acceso gratuito a los parques recreativos para su recreación y aprovechamiento del tiempo libre, durante el period de gobierno de 2016-2019</t>
  </si>
  <si>
    <t>TPVCA = Sumatoria ( IPVCABNM1 +IPVCABNMn…….IPVCABNM42)</t>
  </si>
  <si>
    <t>TPVCA= Sumatoria de los informes de los 41 parques recreativos de la  población víctima de conflicto armado beneficiada con acceso gratuito a los parques recreativos del Departamento para su recreación y aprovechamiento del tiempo libre</t>
  </si>
  <si>
    <t>PILAR 2 - PAZ TERRITORIAL  - Línea de acción: Víctimas y Derechos Humanos y Derecho Internacional Humanitario - Programa: Prevención, reparación y reconciliación. El Camino hacia la Paz</t>
  </si>
  <si>
    <t xml:space="preserve">MP304020203 - BENEFICIAR  A 4788 PERSONAS VÍCTIMAS DE CONFLICTO ARMADO   CON ACCESO GRATUITO PARA SU RECREACIÓN Y SANO APROVECHAMIENTO DEL TIEMPO LIBRE EN LOS PARQUE RECREATIVOS DE DEPARTAMENTO, DURANTE EL PERIODO DE GOBIERNO DE 2016-2019 </t>
  </si>
  <si>
    <t>MR3040203 - Implementar una (1) política pública de atención integral a víctimas con enfoque étnico,  diferencial y de género durante el período de Gobierno.</t>
  </si>
  <si>
    <t>MP304020204</t>
  </si>
  <si>
    <t>Aumentar al 80% la contribucion en la politica publica de asistencia atencion y reparacion integral a las victimas del conflicto armado con enfoque etnico y diferencial en el valle del cauca duarante el periodo de gobierno</t>
  </si>
  <si>
    <t>politica publica de asistencia, atencion y reparacion integral de las victimas del conflicto armado, con enfoque etnico y diferencial, aumentada durante el periodo de gobierno</t>
  </si>
  <si>
    <t>(CN/CA)-1</t>
  </si>
  <si>
    <t>CN: Calificacion nueva  CA: Calificacion actual</t>
  </si>
  <si>
    <t>MP304020204 - Aumentar al 80% la contribucion en la politica publica de asistencia atencion y reparacion integral a las victimas del conflicto armado con enfoque etnico y diferencial en el valle del cauca duarante el periodo de gobierno</t>
  </si>
  <si>
    <t>MP304020205</t>
  </si>
  <si>
    <t>Formular un plan integral de atencion y reparación a las victimas del conflicto armado con enfoque étnico y diferencial en el Valle del Cauca durante el periódo de gobierno</t>
  </si>
  <si>
    <t>Se trata de diseñar e implementar un sistema de gestión de conocimiento para seguimiento y evaluación de la implementación de los acuerdos y la construcción de la paz durante el período de gobierno</t>
  </si>
  <si>
    <t>No.OPI</t>
  </si>
  <si>
    <t>No de Observatorios para la Paz Implementados</t>
  </si>
  <si>
    <t>MP304020205 - Formular un plan integral de atencion y reparación a las victimas del conflicto armado con enfoque étnico y diferencial en el Valle del Cauca durante el periódo de gobierno</t>
  </si>
  <si>
    <t>MP304020206</t>
  </si>
  <si>
    <t>Atender el 100% de las solicitudes de cofinanciación de vivienda para víctimas del conflicto, durante el período de gobierno</t>
  </si>
  <si>
    <t>Vivienda para victimas del conflicto coofinanciadas</t>
  </si>
  <si>
    <t>SCVC=NSA*100/NS</t>
  </si>
  <si>
    <t xml:space="preserve">SCVC= Porcentaje de solicitudes atendidas; NSA=Solicitudes Atendidas; NS= Solicitudes totales realizadas </t>
  </si>
  <si>
    <t>MP304020206 - Atender el 100% de las solicitudes de cofinanciación de vivienda para víctimas del conflicto, durante el período de gobierno</t>
  </si>
  <si>
    <t>MP304020207</t>
  </si>
  <si>
    <t>Crear un (1) programa para la cofinanciación integral en temas de hábitat, para actores del posconflicto, durante el período de gobierno</t>
  </si>
  <si>
    <t>Cofinanciación integral en temas de hábitat, para actores del posconflicto</t>
  </si>
  <si>
    <t>P=PP</t>
  </si>
  <si>
    <t>P=Programa para actores del Posconflicto; PP= numero de programas para actores del posconflicto en materia de hábitat creados</t>
  </si>
  <si>
    <t>MP304020207 - Crear un (1) programa para la cofinanciación integral en temas de hábitat, para actores del posconflicto, durante el período de gobierno</t>
  </si>
  <si>
    <t>MP304020208</t>
  </si>
  <si>
    <t>Apoyar al 100% el funcionamiento de la Mesa Departamental de víctimas durante el período de gobierno.</t>
  </si>
  <si>
    <t>MP304020208 - Apoyar al 100% el funcionamiento de la Mesa Departamental de víctimas durante el período de gobierno.</t>
  </si>
  <si>
    <t>MP304020301</t>
  </si>
  <si>
    <t>crear 1 museo de la memoria departamental en la manzana del saber</t>
  </si>
  <si>
    <t>Museo de la memoria Departamental creado en la Manzana del Saber</t>
  </si>
  <si>
    <t>Número de Museo de la memoria creado</t>
  </si>
  <si>
    <t>Museo de la memoria Departamental creado.</t>
  </si>
  <si>
    <t>El Valle esta en vos, página 260.</t>
  </si>
  <si>
    <t>MP304020301 - crear 1 museo de la memoria departamental en la manzana del saber</t>
  </si>
  <si>
    <t>3040203 - VERDAD, JUSTICIA Y NO REPETICIÓN (MEMORIA HISTÓRICA)</t>
  </si>
  <si>
    <t>MP304020302</t>
  </si>
  <si>
    <t>Desarrollar una metodologia desde la perspectiva de arqueologia del conflicto para identificacion y caracterizacion de escenario arqueologicos relacionados con el conflicto armado para el año 2019</t>
  </si>
  <si>
    <t>Medir el cumplimiento de los objetivos institucionales relacionados con la construccion de la memoria historica del conflicto.</t>
  </si>
  <si>
    <t>MPACEA = [(%AFF * 0,3) + (%AFGR * 0,2) + (%AFAE * 0,1) + (%AFMH * 0,4)] / 100</t>
  </si>
  <si>
    <t>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t>
  </si>
  <si>
    <t>MP304020302 - Desarrollar una metodologia desde la perspectiva de arqueologia del conflicto para identificacion y caracterizacion de escenario arqueologicos relacionados con el conflicto armado para el año 2019</t>
  </si>
  <si>
    <t>MP305010101</t>
  </si>
  <si>
    <t>Cumplir 100% el acuerdo de reestructuración de pasivos de acuerdo a las acreencias establecidas en el escenario financiero al finalizar el segundo año del periodo de gobierno</t>
  </si>
  <si>
    <t>MR3050101</t>
  </si>
  <si>
    <t>Incrementar 12% los recursos de inversión durante el período de gobierno para garantizar el desarrollo regional.</t>
  </si>
  <si>
    <t>Porcentaje del acuerdo de reestructuración de pasivos cumplido de acuerdo a las acreencias establecidas en el escenario financiero al finalizar el segundo año del período de gobierno</t>
  </si>
  <si>
    <t xml:space="preserve">(PAEF/ PPEF)*100 </t>
  </si>
  <si>
    <t>PAEF: PAGOS ACUMULADOS ARP DE ACUERDO AL ESCENARIO FINANCIERO
PPEF : PASIVOS POR PAGAR ESTABLECIDOS EN EL ESCENARIO FINANCIERO</t>
  </si>
  <si>
    <t>Ley 550 de 1999</t>
  </si>
  <si>
    <t>MP305010101 - Cumplir 100% el acuerdo de reestructuración de pasivos de acuerdo a las acreencias establecidas en el escenario financiero al finalizar el segundo año del periodo de gobierno</t>
  </si>
  <si>
    <t>305 - FORTALECIMIENTO INSTITUCIONAL</t>
  </si>
  <si>
    <t>30501 - HACIENDA PUBLICA SALUDABLE</t>
  </si>
  <si>
    <t>3050101 - MODERNIZACIÓN DE LA GESTIÓN TRIBUTARIA</t>
  </si>
  <si>
    <t>MR3050101 - Incrementar 12% los recursos de inversión durante el período de gobierno para garantizar el desarrollo regional.</t>
  </si>
  <si>
    <t>MP305010102</t>
  </si>
  <si>
    <t xml:space="preserve">Gestionar y documentar 100 % de los procesos tributarios y de cobro iniciados para trámite  durante el cuatrenio </t>
  </si>
  <si>
    <t>1135. UNIDAD ADMINISTRATIVA DE RENTAS Y GESTION DE RECURSOS</t>
  </si>
  <si>
    <t>PR-M4-P3-12 . Procedimiento Liquidación De Aforo</t>
  </si>
  <si>
    <t>Porcentaje de procesos tributarios y de cobro gestionados y documentados durante el cuatrienio</t>
  </si>
  <si>
    <t>PTRGYD/ PTRIN*100</t>
  </si>
  <si>
    <t>PTRGYD = Procesos Tributarios Gestionados y Documentados</t>
  </si>
  <si>
    <t>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t>
  </si>
  <si>
    <t xml:space="preserve">MP305010102 - Gestionar y documentar 100 % de los procesos tributarios y de cobro iniciados para trámite  durante el cuatrenio </t>
  </si>
  <si>
    <t>MP305010103</t>
  </si>
  <si>
    <t>Depurar el 80 % de las cuentas bancarias del departamento durante el periodo de gobierno</t>
  </si>
  <si>
    <t>Porcentaje de cuentas bancarias del departamento depuradas durante el período de gobierno</t>
  </si>
  <si>
    <t>(CBDD/TCBD)*100</t>
  </si>
  <si>
    <t>CBDD:CUENTAS BANCARIAS DEL DEPARTAMENTO DEPURADAS
TCBD:TOTAL DE CUENTAS BANCARIAS DEL DEPARTAMENTO POR DEPURAR</t>
  </si>
  <si>
    <t>MP305010103 - Depurar el 80 % de las cuentas bancarias del departamento durante el periodo de gobierno</t>
  </si>
  <si>
    <t>MP305010104</t>
  </si>
  <si>
    <t xml:space="preserve">Ejecutar el  100 % de los ingresos corrientes de libre destinación presupuestados en cada anualidad, durante el cuatrenio </t>
  </si>
  <si>
    <t>Porcentaje de ingresos corrientes de libre destinación ejecutados en cada anualidad durante el cuatrienio</t>
  </si>
  <si>
    <t>ICLD ejecutados en la vigencia / ICLD presupuestados en la vigencia  * 100</t>
  </si>
  <si>
    <t>ICLD ejecutados = Ingresos corrientes de libre destinación ejecutados.
ICLD presupuestados = Ingresos corrientes de libre destinación presupuestados.</t>
  </si>
  <si>
    <t>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t>
  </si>
  <si>
    <t xml:space="preserve">MP305010104 - Ejecutar el  100 % de los ingresos corrientes de libre destinación presupuestados en cada anualidad, durante el cuatrenio </t>
  </si>
  <si>
    <t>MP305010105</t>
  </si>
  <si>
    <t>Actualizar e integrar en un 100%   el sistema de gestión financiera (módulos de presupuesto, contabilidad y tesorería) durante el cuatrienio</t>
  </si>
  <si>
    <t>MR3050102</t>
  </si>
  <si>
    <t>Reducir al 50% o menos la relación de gastos de funcionamiento respecto a os Ingresos Corrientes de Libre Destinación (ICLD) al finalizar el período de gobierno.</t>
  </si>
  <si>
    <t>Porcentaje del sistema de gestión financiera actualizado e integrado durante el cuatrienio</t>
  </si>
  <si>
    <t>(NFI / TFI)*100</t>
  </si>
  <si>
    <t>NFI: NUMERO DE FASES IMPLEMENTADAS 
TFI: TOTAL DE FASES A IMPLEMENTAR</t>
  </si>
  <si>
    <t>MP305010105 - Actualizar e integrar en un 100%   el sistema de gestión financiera (módulos de presupuesto, contabilidad y tesorería) durante el cuatrienio</t>
  </si>
  <si>
    <t>MR3050102 - Reducir al 50% o menos la relación de gastos de funcionamiento respecto a os Ingresos Corrientes de Libre Destinación (ICLD) al finalizar el período de gobierno.</t>
  </si>
  <si>
    <t>MP305010106</t>
  </si>
  <si>
    <t>Modernizar en 100% Las áreas funcionales y tecnológicas de los componentes que conforman el proceso del Pasivo Pensional del Departamento del Valle del Cauca al finalizar el período de gobierno</t>
  </si>
  <si>
    <t>Porcentaje de areas funcionales y tecnologicas de los componentes que conforman el proceso del pasivo pensional del Departamento del Valle del Cauca modernizadas al finalizar el periodo de gobierno.</t>
  </si>
  <si>
    <t>(TGTM/TGT)*100</t>
  </si>
  <si>
    <t>TGTM=Total de grupos tecnologicas modernizados                                                          
TGT= Total grupos tecnologicos del pasivo pensional</t>
  </si>
  <si>
    <t>MP305010106 - Modernizar en 100% Las áreas funcionales y tecnológicas de los componentes que conforman el proceso del Pasivo Pensional del Departamento del Valle del Cauca al finalizar el período de gobierno</t>
  </si>
  <si>
    <t>MP305010107</t>
  </si>
  <si>
    <t>Implementar en un 100% las normas internacionales de contabilidad  del sector público al finalizar el segundo año del periodo de gobierno</t>
  </si>
  <si>
    <t>Porcentaje de las Normas internacionales de contabilidad del sector público implementadas durante el periodo  de gobierno</t>
  </si>
  <si>
    <t>Ley 1317/2009
Resolución  533 del 8 octubre de 2015
Resolución 620/2015</t>
  </si>
  <si>
    <t>MP305010107 - Implementar en un 100% las normas internacionales de contabilidad  del sector público al finalizar el segundo año del periodo de gobierno</t>
  </si>
  <si>
    <t>MP305010108</t>
  </si>
  <si>
    <t>Diseñar e implementar un instrumento integrador de planificación financiera (MFMP) durante el período de gobierno</t>
  </si>
  <si>
    <t>PR-M1-P2-02 . Procedimiento Elaborar El Marco Fiscal De Mediano Plazo</t>
  </si>
  <si>
    <t>Instrumento integrador de planificación financiera (MFMP) diseñado e implementado durante el período de gobierno</t>
  </si>
  <si>
    <t>Ley 819 del 2003</t>
  </si>
  <si>
    <t>MP305010108 - Diseñar e implementar un instrumento integrador de planificación financiera (MFMP) durante el período de gobierno</t>
  </si>
  <si>
    <t>MP305010109</t>
  </si>
  <si>
    <t>Modernizar  y sostener cinco centros de atención al contribuyente en infraestructura física, tecnológica y administrativa (fortalecimiento institucional - secretaria general)</t>
  </si>
  <si>
    <t xml:space="preserve">Número de centros de atención al contribuyente y público  modernizados y sostenidos en   infraestructura física, tecnológica y administrativa  </t>
  </si>
  <si>
    <t xml:space="preserve">NCACM </t>
  </si>
  <si>
    <t xml:space="preserve">NCACM: NÚMERO DE CENTROS DE ATENCIÓN AL CONTRIBUYENTE MODERNIZADOS 
</t>
  </si>
  <si>
    <t>MP305010109 - Modernizar  y sostener cinco centros de atención al contribuyente en infraestructura física, tecnológica y administrativa (fortalecimiento institucional - secretaria general)</t>
  </si>
  <si>
    <t>MP305010110</t>
  </si>
  <si>
    <t>Depurar en un 100% la deuda presunta y real por aportes a pensión con fondos de pensiones privados y Colpensiones</t>
  </si>
  <si>
    <t>Porcentaje de deuda presunta y real por aportes a pensión con los fondos de pensiones privados y Colpensiones depurada.</t>
  </si>
  <si>
    <t>PD = (TCDFPPP / TCFPPP) *100</t>
  </si>
  <si>
    <t>PD= Porcentaje de depuracion.
TCDFPPP= Total de cuentas depuradas con los fondos de pensiones privados y publicos 
TCFPPP= Total de cuentas con los fondos de pensiones privados y publicos</t>
  </si>
  <si>
    <t>MP305010110 - Depurar en un 100% la deuda presunta y real por aportes a pensión con fondos de pensiones privados y Colpensiones</t>
  </si>
  <si>
    <t>MP305010111</t>
  </si>
  <si>
    <t>Finalizar el 100% proceso de reconocimiento del pago del ajuste pensional del 2108 al 2017.</t>
  </si>
  <si>
    <t>Porcentaje de proceso de reconocimiento de pago del ajuste pensional 2108 (Dec. 2108/92) finalizado al año 2017</t>
  </si>
  <si>
    <t>(PAPRP/TPAP)* 100</t>
  </si>
  <si>
    <t>PAPRP= Procesos de ajuste pensional 2108 (Dec. 2108/92) reconocidos y pagados                                                                 
TPAP= Total de procesos de pago de ajuste pensional 2108 (Dec. 2108/92)</t>
  </si>
  <si>
    <t>MP305010111 - Finalizar el 100% proceso de reconocimiento del pago del ajuste pensional del 2108 al 2017.</t>
  </si>
  <si>
    <t>MP305010112</t>
  </si>
  <si>
    <t>Trasladar el 100% de los jubilados y beneficiarios de pensión que hayan cumplido con los requisitos de ley y que sean sujetos a compatibilidad pensional con Colpensiones de la Gobernación del Valle del Cauca al finalizar el período de gobierno.</t>
  </si>
  <si>
    <t>Porcentaje de los Jubilados y beneficiarios de pension que hayan cumplido con los requisitos de ley y que sean sujetos a compartibilidad pensional con Colpensiones de la Gobernación del Valle del Cauca trasladados al finalizar el periodo de gobierno.</t>
  </si>
  <si>
    <t>(TJCC/TJSCP)*100</t>
  </si>
  <si>
    <t>TJCC= Total de Jubilados de la Gobernación del Valle del Cauca Compartidos con Colpensiones                                                             
TJSCP= Total de Jubilados de la Gobernacion del Valle del Cauca Sujetos a Compartibilidad Pensional</t>
  </si>
  <si>
    <t>MP305010112 - Trasladar el 100% de los jubilados y beneficiarios de pensión que hayan cumplido con los requisitos de ley y que sean sujetos a compatibilidad pensional con Colpensiones de la Gobernación del Valle del Cauca al finalizar el período de gobierno.</t>
  </si>
  <si>
    <t>MP305010113</t>
  </si>
  <si>
    <t>Actualizar el 100% de los registros laborales del personal activo, pensionado, beneficiarios y retirado de la Gobernación del Valle, en la herramienta PASIVOCOL  con corte a las vigencias anteriores. (53%) Hoy 54% 5000</t>
  </si>
  <si>
    <t>PR-M8-P1-28 . Procedimiento para ingreso de información a Pasivocol</t>
  </si>
  <si>
    <t>Porcentaje de los registros laborales del personal activo, pensionado, beneficiario y retirado de la Gobernacion del Valle del Cauca, en la herramienta PASIVOCOL  actualizados con corte a las vigencias anteriores. (53%) hoy 54% 5000</t>
  </si>
  <si>
    <t>%RAHP=(TRAPAPBR/TRPAPBR)*100</t>
  </si>
  <si>
    <t>%RAHP= Registros Actualizados en la herramienta pasivocol 
TRAPAPBR=Total de registros actualizados del personal activo, pensionado, beneficiario y retirado                                                              
TRPAPBR= Total de registros del personal activo, pensionado, beneficiario y retirado</t>
  </si>
  <si>
    <t>MP305010113 - Actualizar el 100% de los registros laborales del personal activo, pensionado, beneficiarios y retirado de la Gobernación del Valle, en la herramienta PASIVOCOL  con corte a las vigencias anteriores. (53%) Hoy 54% 5000</t>
  </si>
  <si>
    <t>MP305010114</t>
  </si>
  <si>
    <t>Implementar al 100% en el sistema de nómina HCM-SAP las cuotas partes pensionales del nivel central como parte del programa de saneamiento fiscal del Departamento del Valle del Cauca a diciembre 31 de 2019.</t>
  </si>
  <si>
    <t>Porcentaje en el sistema de nomina HCM-SAP de las cuotas partes pensionales del nivel central como parte del programa de saneamiento fiscal del Departamento del Valle del Cauca implementado a Dicb 31 de 2019</t>
  </si>
  <si>
    <t xml:space="preserve"> CMP305010106</t>
  </si>
  <si>
    <t>CMP305010106=  Cumplimiento meta de producto 305010106</t>
  </si>
  <si>
    <t>MP305010114 - Implementar al 100% en el sistema de nómina HCM-SAP las cuotas partes pensionales del nivel central como parte del programa de saneamiento fiscal del Departamento del Valle del Cauca a diciembre 31 de 2019.</t>
  </si>
  <si>
    <t>MP305010115</t>
  </si>
  <si>
    <t>Implementar programa de reducción de gastos de funcionamiento en el proceso de contratación de la Administración Departamental</t>
  </si>
  <si>
    <t>Programa de reduccion de gastos de funcionamiento en el proceso de contratacion de la administracion departamental implementado</t>
  </si>
  <si>
    <t>PRGDF= (%D + %I)/2</t>
  </si>
  <si>
    <t xml:space="preserve">PRGDF= Programa de Reduccion de gastos de funcionamiento
%D= Porcentaje de Diseño del programa 
%I= Porcentaje de implementación
 </t>
  </si>
  <si>
    <t>MP305010115 - Implementar programa de reducción de gastos de funcionamiento en el proceso de contratación de la Administración Departamental</t>
  </si>
  <si>
    <t>MP305010201</t>
  </si>
  <si>
    <t>Aumentar 25% los ingresos por concepto de loteria del valle</t>
  </si>
  <si>
    <t>1160. BENEFICENCIA DEL VALLE DEL CAUCA</t>
  </si>
  <si>
    <t>MR3050103</t>
  </si>
  <si>
    <t>Incrementar en un 43% las transferencias de la ILV al Departamento durante el periodo de gobierno.</t>
  </si>
  <si>
    <t>Porcentaje de ingresos por concepto de lotería del Valle aumentado</t>
  </si>
  <si>
    <t>%INCVTSAC=(VTSAÑOACT - VTSAÑOANT)VTSAÑO2015*100</t>
  </si>
  <si>
    <t>%INCVTSAC= Porcentaje de incremento ventas año actual
VTSAÑOACT= ventas año actual
VTSAÑOAANT= ventas lotería año anterior
 VTSAÑO2015= ventas año 2015 (línea base para calcular el incremento)</t>
  </si>
  <si>
    <t>MP305010201 - Aumentar 25% los ingresos por concepto de loteria del valle</t>
  </si>
  <si>
    <t>3050102 - GESTION Y OPTIMIZACION DE RECURSOS</t>
  </si>
  <si>
    <t>MR3050103 - Incrementar en un 43% las transferencias de la ILV al Departamento durante el periodo de gobierno.</t>
  </si>
  <si>
    <t>MP305010202</t>
  </si>
  <si>
    <t xml:space="preserve">VENDER  10 MILLONES DE BOTELLAS DE 750CC  CADA AÑO DE GOBIERNO </t>
  </si>
  <si>
    <t>1167. INDUSTRIA DE LICORES DEL VALLE DEL CAUCA</t>
  </si>
  <si>
    <t>2,8 MILLONES DE BOTELLAS DE 750CC</t>
  </si>
  <si>
    <t>Numero de botellas de 750cc vendidas cada año de gobierno</t>
  </si>
  <si>
    <t>QBT750CCA</t>
  </si>
  <si>
    <t>Q=NUMERO DE UNIDADES VENDIDAS. BT750CC=BOTELLAS DE 750 CC A:AÑO</t>
  </si>
  <si>
    <t xml:space="preserve">MP305010202 - VENDER  10 MILLONES DE BOTELLAS DE 750CC  CADA AÑO DE GOBIERNO </t>
  </si>
  <si>
    <t>MP305010203</t>
  </si>
  <si>
    <t>Alcanzar  $118,727,750,000  PROMEDIO ANUAL DE CAPTACIONES DURANTE EL PERÍODO DE GOBIERNO</t>
  </si>
  <si>
    <t>Promedio anual de captaciones alcanzado durante el período de gobierno.</t>
  </si>
  <si>
    <t xml:space="preserve">Sumatoria (PD1+PD2+PD3+PD4) / Año transcurrido (1,2,3,4) </t>
  </si>
  <si>
    <t>PD#= Promedio de Depósitos año 1,2,3,4
AT= Año de gobierno transcurrido 1,2,3,4</t>
  </si>
  <si>
    <t>MP305010203 - Alcanzar  $118,727,750,000  PROMEDIO ANUAL DE CAPTACIONES DURANTE EL PERÍODO DE GOBIERNO</t>
  </si>
  <si>
    <t>MP305010204</t>
  </si>
  <si>
    <t xml:space="preserve">DESEMBOLSAR  $791,558,000,000  en CRÈDITOS PARA DESARROLLO DE LOS MUNICIPIOS Y EL DPTO DURANTE EL PERÍODO DE GOBIERNO </t>
  </si>
  <si>
    <t xml:space="preserve">Créditos para el desarrollo de los municipios y el departamento desembolsados durante el período de gobierno. </t>
  </si>
  <si>
    <t xml:space="preserve">Sumatoria (VDR1 + VDR2 + VDR3 +VDR4) </t>
  </si>
  <si>
    <t xml:space="preserve">VDR# = Valor Desembolsos Realizados año (1, 2, 3, 4)
</t>
  </si>
  <si>
    <t xml:space="preserve">MP305010204 - DESEMBOLSAR  $791,558,000,000  en CRÈDITOS PARA DESARROLLO DE LOS MUNICIPIOS Y EL DPTO DURANTE EL PERÍODO DE GOBIERNO </t>
  </si>
  <si>
    <t>MP305010205</t>
  </si>
  <si>
    <t xml:space="preserve">Suscribir 31 contratos interadministrativos para la elaboración de impresos, publicaciones y prestación de servicios varios, con las entidades centralizadas y descentralizadas de la Gobernación del valle del Cauca </t>
  </si>
  <si>
    <t>1166. IMPRENTA DEPARTAMENTAL</t>
  </si>
  <si>
    <t>MR3050104</t>
  </si>
  <si>
    <t>Incrementar al 100% los ingresos por ventas de impresos, publicaciones y prestación de otros servicios a los Entes centralizados y descentralizados de la gobernación del valle del cauca y entidades públicas y privadas durante el cuatrienio.</t>
  </si>
  <si>
    <t>Número de contratos interadministrativos para la elaboración de impresos y publicaciones y prestación de servicios varios, suscritos con las entidades centralizadas y descentralizadas de la Gobernación del valle del Cauca.</t>
  </si>
  <si>
    <t xml:space="preserve">CIECDGV = CII + CIPS + CIP </t>
  </si>
  <si>
    <t>CIECDGV =( CONTRATOS INTERADMINISTRATIVOS CON ENTIDADES CENTRALIZADAS Y DESCENTRALIZADAS DE LA GOBERNACION DEL VALLE DEL CAUCA) CII=(CONTRATOS INTERADMINISTRATIVOS DE IMPRESOS) CIPS=(CONTRATOS INTERADMINISTRATIVOS PRESTACION DE SERVICIOS) CIP =(CONTRATOS INTERADMINISTRATIVOS PUBLICACIONES)</t>
  </si>
  <si>
    <t>Ordenanza 415 de Junio 8 de 2016, subprograma 3050102 gestión y  óptimización de recursos, página 265.</t>
  </si>
  <si>
    <t xml:space="preserve">MP305010205 - Suscribir 31 contratos interadministrativos para la elaboración de impresos, publicaciones y prestación de servicios varios, con las entidades centralizadas y descentralizadas de la Gobernación del valle del Cauca </t>
  </si>
  <si>
    <t>MR3050104 - Incrementar al 100% los ingresos por ventas de impresos, publicaciones y prestación de otros servicios a los Entes centralizados y descentralizados de la gobernación del valle del cauca y entidades públicas y privadas durante el cuatrienio.</t>
  </si>
  <si>
    <t>MP305010206</t>
  </si>
  <si>
    <t>Suscribir 42 contratos interadministrativos para la elaboración de impresos, publicaciones y prestación de servicios varios, con los municipios del valle del Cauca y entidades descentralizadas.</t>
  </si>
  <si>
    <t>Número de contratos interadministrativos para la elaboración de impresos, publicaciones y prestacion de servicios varios,  con los municipios del valle del cauca y entidades descentralizadas suscritos durante el cuatrenio.</t>
  </si>
  <si>
    <t xml:space="preserve">CIMVED = CII + CIPD + CIP </t>
  </si>
  <si>
    <t>CIMVED = (CONTRATOS INTERADMINISTRATIVOS CON MUNICIPIOS DEL VALLE Y ENTIDADES DESCENTRALIZADAS) CII= (CONTRATOS INTERADMINISTRATIVOS IMPRESOS) CIPS=(CONTRATOS INTERADMINISTRATIVOS PRESTACION DE SERVICIOS) CIP =(CONTRATOS INTERADMINISTRATIVOS PUBLICACIONES)</t>
  </si>
  <si>
    <t>MP305010206 - Suscribir 42 contratos interadministrativos para la elaboración de impresos, publicaciones y prestación de servicios varios, con los municipios del valle del Cauca y entidades descentralizadas.</t>
  </si>
  <si>
    <t>MP305020101</t>
  </si>
  <si>
    <t>Desarrollar dos fases del Plan Ordenamiento Territorial Departamental - POTD del Departamento del Valle del Cauca  posteriores a la formulación en el marco de la Ley Orgánica de Ordenamiento Territorial y de la normatividad vigente.</t>
  </si>
  <si>
    <t>MR3050201</t>
  </si>
  <si>
    <t>Implementar, durante el período de gobierno, al menos tres (3) instrumentos de la Ley Orgánica de Ordenamiento Territorial – LOOT, que direccionen el ordenamiento territorial y el desarrollo regional y subregional del departamento del Valle del Cauca</t>
  </si>
  <si>
    <t>Numero de fases del Plan de Ordenamiento Territorial Departamental - POTD del Departamento del Valle del Cauca, desarrolladas posteriormente a la formulación en el marco de la Ley Organica de Ordenamiento Territorial y de la normatividad vigente</t>
  </si>
  <si>
    <t>NFAYSPOTD</t>
  </si>
  <si>
    <t>Número de Fase de Adopción y Socialización del POTD</t>
  </si>
  <si>
    <t>Ley Orgánica de Ordenamiento Territorial LOOT - Ley 1454 de 2011</t>
  </si>
  <si>
    <t>MP305020101 - Desarrollar dos fases del Plan Ordenamiento Territorial Departamental - POTD del Departamento del Valle del Cauca  posteriores a la formulación en el marco de la Ley Orgánica de Ordenamiento Territorial y de la normatividad vigente.</t>
  </si>
  <si>
    <t>30502 - PLANIFICACIÓN TERRITORIAL, REGIONAL Y SUBREGIONAL</t>
  </si>
  <si>
    <t>3050201 - ORDENAMIENTO TERRITORIAL DEPARTAMENTAL - REGIONAL</t>
  </si>
  <si>
    <t>MR3050201 - Implementar, durante el período de gobierno, al menos tres (3) instrumentos de la Ley Orgánica de Ordenamiento Territorial – LOOT, que direccionen el ordenamiento territorial y el desarrollo regional y subregional del departamento del Valle del Cauca</t>
  </si>
  <si>
    <t>MP305020102</t>
  </si>
  <si>
    <t xml:space="preserve">Desarrollar al menos 2 Estrategias  del Plan ordenamiento Territorial Departamental - POTD del Departamento del Valle del Cauca adoptado </t>
  </si>
  <si>
    <t>Número de Estrategias del Plan de Ordenamiento Territorial Departamental - POTD del Departamento del Valle del Cauca desarrolladas</t>
  </si>
  <si>
    <t>NEPOTDD</t>
  </si>
  <si>
    <t>Número de Estrategias del POTD Desarrolladas</t>
  </si>
  <si>
    <t xml:space="preserve">MP305020102 - Desarrollar al menos 2 Estrategias  del Plan ordenamiento Territorial Departamental - POTD del Departamento del Valle del Cauca adoptado </t>
  </si>
  <si>
    <t>MP305020103</t>
  </si>
  <si>
    <t xml:space="preserve">Formular un (1) Plan ordenamiento Territorial Departamental - POTD del Departamento del Valle del Cauca  en el marco de las competencias de la Ley Orgánica de Ordenamiento Territorial y de la normatividad vigente. </t>
  </si>
  <si>
    <t xml:space="preserve">Plan de Ordenamiento Territorial Departamental -POTD del Departamento del Valle del Cauca, en el marco de las competencias de la Ley Orgánica de Ordenamiento Territorial y la normatividad vigente formulado </t>
  </si>
  <si>
    <t>POTDF</t>
  </si>
  <si>
    <t>Plan de Ordenamiento Territorial Departamental Formulado</t>
  </si>
  <si>
    <t xml:space="preserve">MP305020103 - Formular un (1) Plan ordenamiento Territorial Departamental - POTD del Departamento del Valle del Cauca  en el marco de las competencias de la Ley Orgánica de Ordenamiento Territorial y de la normatividad vigente. </t>
  </si>
  <si>
    <t>MP305020201</t>
  </si>
  <si>
    <t>Conformar al menos una  (1) Región Administrativa de Planificación - RAP en el marco de las competencias de la Ley Orgánica de Ordenamiento Territorial y de la normatividad vigente</t>
  </si>
  <si>
    <t>Región Administrativa de Planificación (RAP) en el marco de las competencias de la Ley Orgánica de Ordenamiento Territorial y de la normatividad vigente conformada</t>
  </si>
  <si>
    <t>RAPC</t>
  </si>
  <si>
    <t xml:space="preserve">Región Administrativa de Planificación Conformada </t>
  </si>
  <si>
    <t>MP305020201 - Conformar al menos una  (1) Región Administrativa de Planificación - RAP en el marco de las competencias de la Ley Orgánica de Ordenamiento Territorial y de la normatividad vigente</t>
  </si>
  <si>
    <t>3050202 - INTEGRACION REGIONAL</t>
  </si>
  <si>
    <t>MP305020202</t>
  </si>
  <si>
    <t>Realizar un evento de promoción y apoyo al desarrollo integral del Pacífico durante el periodo de gobierno</t>
  </si>
  <si>
    <t>Evento de Promoción y Apoyo al Desarrollo Integral del Pacifico durante el periodo de gobierno, realizado.</t>
  </si>
  <si>
    <t>EPADIPR</t>
  </si>
  <si>
    <t>EPADIPR: Evento de Promoción y Apoyo al Desarrollo Integral del Pacifico Realizado</t>
  </si>
  <si>
    <t>MP305020202 - Realizar un evento de promoción y apoyo al desarrollo integral del Pacífico durante el periodo de gobierno</t>
  </si>
  <si>
    <t>14. Vida submarina</t>
  </si>
  <si>
    <t>MP305020203</t>
  </si>
  <si>
    <t>Hacer seguimiento a 85 proyectos del gobierno nacional con enfasis en la region pacifico durante el periodo de gobierno</t>
  </si>
  <si>
    <t>Cantidad de Seguimientos a Proyectos del Gobierno Nacional con enfasis en la región pacifico durante el periodo de gobierno, realizados</t>
  </si>
  <si>
    <t>NSRPGNERP</t>
  </si>
  <si>
    <t xml:space="preserve">NSRPGNERP: Número de Seguimientos Realizados a Proyectos del Gobierno Nacional con enfasis en la Región Pacifico </t>
  </si>
  <si>
    <t>MP305020203 - Hacer seguimiento a 85 proyectos del gobierno nacional con enfasis en la region pacifico durante el periodo de gobierno</t>
  </si>
  <si>
    <t>MP305020301</t>
  </si>
  <si>
    <t>Implementar un sistema de monitoreo, seguimiento, control y evaluación para los proyectos de inversión</t>
  </si>
  <si>
    <t>MR3050202</t>
  </si>
  <si>
    <t>Implementar, durante el período de gobierno, un (1) sistema de monitoreo, seguimiento, control y evaluación, que permita identificar el cumplimiento de los productos y objetivos de los proyectos de inversión como herramienta para la toma de decisiones.</t>
  </si>
  <si>
    <t>PR-M1-P1-05 . Procedimiento  Seguimiento a la Inversión Publica</t>
  </si>
  <si>
    <t>sistema de monitoreo, seguimiento, control y evaluación Implemantado para los proyectos de inversión</t>
  </si>
  <si>
    <t>SMSCEPI</t>
  </si>
  <si>
    <t>SMSCEPI: Sistemas de monitoreo, seguimiento, control y evaluación para proyectos de inversión implementados</t>
  </si>
  <si>
    <t>MP305020301 - Implementar un sistema de monitoreo, seguimiento, control y evaluación para los proyectos de inversión</t>
  </si>
  <si>
    <t>3050203 - SEGUIMIENTO Y EVALUACIÓN DE LOS INSTRUMENTOS DE PLANIFICACIÓN REGIONAL</t>
  </si>
  <si>
    <t>MR3050202 - Implementar, durante el período de gobierno, un (1) sistema de monitoreo, seguimiento, control y evaluación, que permita identificar el cumplimiento de los productos y objetivos de los proyectos de inversión como herramienta para la toma de decisiones.</t>
  </si>
  <si>
    <t>MP305020302</t>
  </si>
  <si>
    <t>Implementar un (1)  observatorio regional de gestion del suelo y banco de informacion de tierras  durante el periodo de gobierno</t>
  </si>
  <si>
    <t>Observatorio Regional de Gestión del Suelo y Banco de Información de Tierras durante el periodo de gobierno, Implementado.</t>
  </si>
  <si>
    <t>UORGSBITI</t>
  </si>
  <si>
    <t>UORGSBITI: Un Observatorio Regional de Gestión del Suelo y Banco de Información de Tierras Implementado.</t>
  </si>
  <si>
    <t>MP305020302 - Implementar un (1)  observatorio regional de gestion del suelo y banco de informacion de tierras  durante el periodo de gobierno</t>
  </si>
  <si>
    <t>MP305020303</t>
  </si>
  <si>
    <t>Realizar el 100 % de las evaluaciones y seguimientos a Contrato Plan programados en el periodo de gobierno</t>
  </si>
  <si>
    <t>Porcentaje de Evaluaciones y Seguimientos a Contrato Plan programados en el periodo de gobierno, realizados.</t>
  </si>
  <si>
    <t>ERCP*100/EPCP</t>
  </si>
  <si>
    <t>ERCP= Evaluaciones realizadas al contrato plan
EPCP=Evaluaciones programadas al contrato plan</t>
  </si>
  <si>
    <t>MP305020303 - Realizar el 100 % de las evaluaciones y seguimientos a Contrato Plan programados en el periodo de gobierno</t>
  </si>
  <si>
    <t>MP305020304</t>
  </si>
  <si>
    <t>Realizar cuatro (4) mediciones y seguimiento de los indicadores - DANE.</t>
  </si>
  <si>
    <t xml:space="preserve">Numero de Mediciones y Seguimiento de los Indicadores DANE, realizados </t>
  </si>
  <si>
    <t xml:space="preserve">NMSRIDANE </t>
  </si>
  <si>
    <t xml:space="preserve">NMSRIDANE: Número de Mediciones y Seguimientos Realizados a los Indicadores DANE </t>
  </si>
  <si>
    <t>MP305020304 - Realizar cuatro (4) mediciones y seguimiento de los indicadores - DANE.</t>
  </si>
  <si>
    <t>MP305020305</t>
  </si>
  <si>
    <t>Implementar un (1) sistema de monitoreo y seguimiento al Plan de Ordenamiento Territorial Departamental – POTD, durante el periodo de gobierno</t>
  </si>
  <si>
    <t>Sistema de Monitoreo y Seguimiento al Plan de Ordenamiento Territorial POTD implementado durante el periodo de gobierno</t>
  </si>
  <si>
    <t>SMSPOTD</t>
  </si>
  <si>
    <t>Sistemas de Monitoreo y Seguimiento al Plan de Ordenamiento Territorial Departamental</t>
  </si>
  <si>
    <t>MP305020305 - Implementar un (1) sistema de monitoreo y seguimiento al Plan de Ordenamiento Territorial Departamental – POTD, durante el periodo de gobierno</t>
  </si>
  <si>
    <t>MP305020306</t>
  </si>
  <si>
    <t>Realizar el 100% de las evaluaciones al Plan de Desarrollo Departamental programadas durante el periodo de gobierno</t>
  </si>
  <si>
    <t>Porcentaje de evaluaciones al Plan de Desarrollo Departamental realizadas durante el periodo de gobierno</t>
  </si>
  <si>
    <t xml:space="preserve">NERPOTD / NEP * 100  </t>
  </si>
  <si>
    <t xml:space="preserve">Numero de Evaluaciones Realizadas POTD / Numero de Evaluaciones Programadas * 100  </t>
  </si>
  <si>
    <t>Ley 152 de 1994</t>
  </si>
  <si>
    <t>MP305020306 - Realizar el 100% de las evaluaciones al Plan de Desarrollo Departamental programadas durante el periodo de gobierno</t>
  </si>
  <si>
    <t>MP305020307</t>
  </si>
  <si>
    <t>Formular   1  Plan de Desarrollo Departamental  para el periodo de gobierno 2016 - 2019</t>
  </si>
  <si>
    <t>Planes de Desarrollo Departamentales Formulado para el periodo de Gobierno 2016-2019</t>
  </si>
  <si>
    <t xml:space="preserve">PDDF </t>
  </si>
  <si>
    <t>PDDF: Un Planes de Desarrollo Departamentales Formulados</t>
  </si>
  <si>
    <t>MP305020307 - Formular   1  Plan de Desarrollo Departamental  para el periodo de gobierno 2016 - 2019</t>
  </si>
  <si>
    <t>MP305020401</t>
  </si>
  <si>
    <t xml:space="preserve">Formular el Plan Maestro de Equipamientos y espacio público  para el Valle de Cauca </t>
  </si>
  <si>
    <t>MR3050203</t>
  </si>
  <si>
    <t>Implementar, durante el período de gobierno, al menos diez (10) acciones encaminadas a mejorar las condiciones urbanísticas y de desarrollo del territorio departamental.</t>
  </si>
  <si>
    <t>Plan Maestro de Equipamientos y espacio público para el Valle de Cauca, Formulado.</t>
  </si>
  <si>
    <t xml:space="preserve">PMEEPF </t>
  </si>
  <si>
    <t>PMEEPF: Un Plan Maestro de Equipamientos y Espacio Público Formulado</t>
  </si>
  <si>
    <t xml:space="preserve">MP305020401 - Formular el Plan Maestro de Equipamientos y espacio público  para el Valle de Cauca </t>
  </si>
  <si>
    <t>3050204 - ORDENAMIENTO TERRITORIAL MUNICIPAL</t>
  </si>
  <si>
    <t>MR3050203 - Implementar, durante el período de gobierno, al menos diez (10) acciones encaminadas a mejorar las condiciones urbanísticas y de desarrollo del territorio departamental.</t>
  </si>
  <si>
    <t>MP305020402</t>
  </si>
  <si>
    <t xml:space="preserve">Realizar 10 Talleres subregionales de capacitación sobre la incorporación de suelo rural, suburbano y de expansión urbana al perimetro urbano  en el periodo de gobierno   </t>
  </si>
  <si>
    <t xml:space="preserve">Numero de Talleres Subregionales de capacitación sobre la incorporación de suelo rural, suburbano y de expansión urbana al perimetro urbano en el periodo de gobierno, realizados </t>
  </si>
  <si>
    <t>NTSCISRSEU</t>
  </si>
  <si>
    <t xml:space="preserve">NTSCISRSEU: Numero Talleres Subregionales de Capacitación sobre Incorporación de Suelo Rural, Suburbano y de Expansión Urbana </t>
  </si>
  <si>
    <t xml:space="preserve">MP305020402 - Realizar 10 Talleres subregionales de capacitación sobre la incorporación de suelo rural, suburbano y de expansión urbana al perimetro urbano  en el periodo de gobierno   </t>
  </si>
  <si>
    <t>MP306010301</t>
  </si>
  <si>
    <t>Liderar la formulación e implementación de la política pública de presupuesto participativo con enfoque diferencial durante el periodo de gobierno.</t>
  </si>
  <si>
    <t>MR3060101</t>
  </si>
  <si>
    <t>Formular e implementar una estrategia de participación ciudadana y control social para los municipios del Valle del Cauca durante el período de gobierno</t>
  </si>
  <si>
    <t>Estrategia de participación ciudadana y control social para los municipios del Valle del Cauca formuada e implementada durante el período de gobierno</t>
  </si>
  <si>
    <t>EFI</t>
  </si>
  <si>
    <t>EFI=Estrategia formualda e implementada</t>
  </si>
  <si>
    <t>MP306010301 - Liderar la formulación e implementación de la política pública de presupuesto participativo con enfoque diferencial durante el periodo de gobierno.</t>
  </si>
  <si>
    <t>306 - PARTICIPACIÓN CIUDADANA PARA LA PAZ</t>
  </si>
  <si>
    <t>30601 - COMUNIDAD PARTICIPATIVA Y CONTROL SOCIAL</t>
  </si>
  <si>
    <t>3060103 - PRESUPUESTO PARTICIPATIVO.</t>
  </si>
  <si>
    <t>MR3060101 - Formular e implementar una estrategia de participación ciudadana y control social para los municipios del Valle del Cauca durante el período de gobierno</t>
  </si>
  <si>
    <t>MP306010302</t>
  </si>
  <si>
    <t>Crear el Fondo de Compensacion Intersectorial durante el periodo de Gobierno</t>
  </si>
  <si>
    <t>Número de fondos de compensación intersectorial creado durante el periodo de gobierno</t>
  </si>
  <si>
    <t>AAFCI</t>
  </si>
  <si>
    <t>AAFCI: Acto Administrativo con la creación del Fondo de Compensación Intersectorial</t>
  </si>
  <si>
    <t>MP306010302 - Crear el Fondo de Compensacion Intersectorial durante el periodo de Gobierno</t>
  </si>
  <si>
    <t>MP306010303</t>
  </si>
  <si>
    <t>Implementar la estrategia de Presupuesto Participativo durante el periodo de Gobierno</t>
  </si>
  <si>
    <t>Estrategia de presupuesto participativo implementada durante el periodo de gobierno</t>
  </si>
  <si>
    <t>(TREPP/TRAPP)*100</t>
  </si>
  <si>
    <t>TREPP:Total de Recursos Ejecutados por Presupuesto Participativo
TRAPP: Total de Recursos Apropiados para Presupuesto Participativo</t>
  </si>
  <si>
    <t>Página 58, PDD</t>
  </si>
  <si>
    <t>MP306010303 - Implementar la estrategia de Presupuesto Participativo durante el periodo de Gobierno</t>
  </si>
  <si>
    <t>MP306010401</t>
  </si>
  <si>
    <t xml:space="preserve">CANALIZAR Y CONTROLAR LOS MOVIMIENTOS DE PROTESTA SOCIAL </t>
  </si>
  <si>
    <t>MR3060102</t>
  </si>
  <si>
    <t>Propiciar un comportamiento social colectivos de apego a la ley cultura ciudadana y construcción de paz en el valle del cauca, durante el periodo de gobierno.</t>
  </si>
  <si>
    <t xml:space="preserve">MP306010401 - CANALIZAR Y CONTROLAR LOS MOVIMIENTOS DE PROTESTA SOCIAL </t>
  </si>
  <si>
    <t>3060104 - PROMOCIÓN Y DIVULGACIÓN DE LOS MECANISMOS DE PARTICIPACIÓN CIUDADANA</t>
  </si>
  <si>
    <t>MR3060102 - Propiciar un comportamiento social colectivos de apego a la ley cultura ciudadana y construcción de paz en el valle del cauca, durante el periodo de gobierno.</t>
  </si>
  <si>
    <t>MP306010402</t>
  </si>
  <si>
    <t xml:space="preserve">SENSIBILIZAR A LAS ADMINISTRACIONES MUNICIPALES PARA LA  APLICACIÓN DE LA LEY 1757 DE 2015    EN EL VALLE DEL CAUCA EN EL CUATRIENIO    </t>
  </si>
  <si>
    <t>MR3060103</t>
  </si>
  <si>
    <t>Diseñar e implementar un programa de mecanismos de participación ciudadana y control social en el departamento de Valle, durante el cuatrienio.</t>
  </si>
  <si>
    <t>Administraciones municipales sensibilizadas para la aplicación de la Ley 1757 en el Valle del Cauca en el periodo de gobierno</t>
  </si>
  <si>
    <t xml:space="preserve">Sumatoria de administraciones municipales capacitadas </t>
  </si>
  <si>
    <t xml:space="preserve">Administraciones municipales capacitadas </t>
  </si>
  <si>
    <t>Ley 1757 de 2015</t>
  </si>
  <si>
    <t xml:space="preserve">MP306010402 - SENSIBILIZAR A LAS ADMINISTRACIONES MUNICIPALES PARA LA  APLICACIÓN DE LA LEY 1757 DE 2015    EN EL VALLE DEL CAUCA EN EL CUATRIENIO    </t>
  </si>
  <si>
    <t>MR3060103 - Diseñar e implementar un programa de mecanismos de participación ciudadana y control social en el departamento de Valle, durante el cuatrienio.</t>
  </si>
  <si>
    <t>MP306010403</t>
  </si>
  <si>
    <t xml:space="preserve">DISEÑAR  UN  PROGRAMA    DE MECANISMOS DE PARTICIPACION CIUDADANA Y CONTROL SOCIAL EN EL DEPARTAMENTO  DEL VALLE DURANTE EL CUATRENIO  </t>
  </si>
  <si>
    <t>Programa de mecanismos de participacion ciudadana y control social diseñado e implementado durante el cuatrienio</t>
  </si>
  <si>
    <t xml:space="preserve"> PDS=1</t>
  </si>
  <si>
    <t xml:space="preserve">(PDS)Programa Diseñado y Socializado </t>
  </si>
  <si>
    <t xml:space="preserve">Ley 136 de 2004, Ley 1551 </t>
  </si>
  <si>
    <t xml:space="preserve">MP306010403 - DISEÑAR  UN  PROGRAMA    DE MECANISMOS DE PARTICIPACION CIUDADANA Y CONTROL SOCIAL EN EL DEPARTAMENTO  DEL VALLE DURANTE EL CUATRENIO  </t>
  </si>
  <si>
    <t>MP306010501</t>
  </si>
  <si>
    <t xml:space="preserve">Orientar 50 Organizaciones Comunales en Sistema de Gestión Social Integral SIGESI, Sistema de Información Social SIS y enfoque diferencial y de derechos  </t>
  </si>
  <si>
    <t xml:space="preserve">PR-M3-P4-01 . Procedimiento para Promover La Participación Social        </t>
  </si>
  <si>
    <t>Organizaciónes Comunales asesoradas en sistema de Gestion social integral SIGESI, sistema de informacion Social SIS ,enfoque diferencial y de derechos</t>
  </si>
  <si>
    <t>NOCO</t>
  </si>
  <si>
    <t>NOCO: No de Organizaciones Comunales Orientadas</t>
  </si>
  <si>
    <t>Constituacion Politica e Colombia 1991 articulo333. Ley 1757 de 2015</t>
  </si>
  <si>
    <t xml:space="preserve">MP306010501 - Orientar 50 Organizaciones Comunales en Sistema de Gestión Social Integral SIGESI, Sistema de Información Social SIS y enfoque diferencial y de derechos  </t>
  </si>
  <si>
    <t xml:space="preserve">3060105 - FORTALECIMIENTO DE LAS ORGANIZACIONES SOCIALES, SINDICALES Y COMUNALES
</t>
  </si>
  <si>
    <t>MP306010502</t>
  </si>
  <si>
    <t xml:space="preserve">Caracterizar 100% Organizaciones Comunales Que se encuentren registradas en el SIS </t>
  </si>
  <si>
    <t>Porcentaje de organizaciones comunales registradas en el SIS, caracterizadas.</t>
  </si>
  <si>
    <t>NOCC</t>
  </si>
  <si>
    <t>NOCC: Numero de Organizaciones Comunales Caracterizadas.</t>
  </si>
  <si>
    <t xml:space="preserve">MP306010502 - Caracterizar 100% Organizaciones Comunales Que se encuentren registradas en el SIS </t>
  </si>
  <si>
    <t>MP306010503</t>
  </si>
  <si>
    <t>Identificar 600 Organizaciones     de la Sociedad Civil (Juventud, Discapacidad, Adulto Mayor, Comunales, Mypimes, Mujeres, LGTBI, Afro, Indigenas, etc) mediante caracterización y diagnostico.</t>
  </si>
  <si>
    <t>Número de organizaciones de la sociedad civil caracterizadas y diagnósticadas</t>
  </si>
  <si>
    <t>NOSCCD</t>
  </si>
  <si>
    <t>ORDENANZA 300 DE 2011</t>
  </si>
  <si>
    <t>MP306010503 - Identificar 600 Organizaciones     de la Sociedad Civil (Juventud, Discapacidad, Adulto Mayor, Comunales, Mypimes, Mujeres, LGTBI, Afro, Indigenas, etc) mediante caracterización y diagnostico.</t>
  </si>
  <si>
    <t>MP306010504</t>
  </si>
  <si>
    <t>Apoyar y capacitar al 100 % de los Consejeros Territoriales de Planeación del Valle del Cauca durante el periodo de gobierno</t>
  </si>
  <si>
    <t xml:space="preserve">Porcentaje de Consejeros Territoriales de Planeación del Valle del Cauca durante el periodo de gobierno, Apoyados y capacitados </t>
  </si>
  <si>
    <t>PCTPVAC</t>
  </si>
  <si>
    <t xml:space="preserve">PCTPVAC: Porcentaje de Consejeros Territoriales de Planeación del Valle, Apoyados y Capacitados </t>
  </si>
  <si>
    <t>MP306010504 - Apoyar y capacitar al 100 % de los Consejeros Territoriales de Planeación del Valle del Cauca durante el periodo de gobierno</t>
  </si>
  <si>
    <t>MP306010505</t>
  </si>
  <si>
    <t>Asesorar a 50 organizaciones comunales en la formulacion de plan de desarrollo comunal</t>
  </si>
  <si>
    <t>Numero de organizaciones comunales asesoradas en formulacion del Plan de Desarrollo Comunal</t>
  </si>
  <si>
    <t>NOCA</t>
  </si>
  <si>
    <t>NOCA No de Organizaciones Comunales Asesoradas</t>
  </si>
  <si>
    <t>MP306010505 - Asesorar a 50 organizaciones comunales en la formulacion de plan de desarrollo comunal</t>
  </si>
  <si>
    <t>MP306010506</t>
  </si>
  <si>
    <t>Crear y poner en funcionamiento una (1) MesaAfrocolombiana para la Paz en el Valle del Cauca, en el período de Gobierno</t>
  </si>
  <si>
    <t>MR3060104</t>
  </si>
  <si>
    <t>Crear e implementar un modelo de escuelas de PAZ y CONVIVENCIA durante el período de gobierno.</t>
  </si>
  <si>
    <t>Se trata de establecer una Mesa afrocolombiana que permita la interlocución en temas de construcción de paz durante el período de gobierno</t>
  </si>
  <si>
    <t>MP306010506 - Crear y poner en funcionamiento una (1) MesaAfrocolombiana para la Paz en el Valle del Cauca, en el período de Gobierno</t>
  </si>
  <si>
    <t>MR3060104 - Crear e implementar un modelo de escuelas de PAZ y CONVIVENCIA durante el período de gobierno.</t>
  </si>
  <si>
    <t>MP306010507</t>
  </si>
  <si>
    <t xml:space="preserve">FORMAR   UN  EQUIPO PILOTO DE GESTORES DE PAZ    EN EL DEPARTAMENTO DEL VALLE DEL CAUCA DURANTE EL PERIODO DE GOBIERNO   </t>
  </si>
  <si>
    <t>JGPF= &lt;/=150</t>
  </si>
  <si>
    <t>JOVENES GESTORES DE PAZ FORMADOS</t>
  </si>
  <si>
    <t xml:space="preserve">MP306010507 - FORMAR   UN  EQUIPO PILOTO DE GESTORES DE PAZ    EN EL DEPARTAMENTO DEL VALLE DEL CAUCA DURANTE EL PERIODO DE GOBIERNO   </t>
  </si>
  <si>
    <t>MP306010508</t>
  </si>
  <si>
    <t xml:space="preserve">GENERAR  UN  PROGRAMA DE INICITIVAS COMUNITARIAS PARA LA PAZ    EN EL DEPARTAMENTO DEL VALLE DEL CAUCA DURANTE EL PERIODO DE GOBIERNO   </t>
  </si>
  <si>
    <t xml:space="preserve">Programa de Iniciativas Comunitarias  para la paz  en el Departamento del Valle del Cauca Generado durante el periodo de gobierno </t>
  </si>
  <si>
    <t>PICP=1</t>
  </si>
  <si>
    <t>Programa iniciativas cultura de paz</t>
  </si>
  <si>
    <t>Ley 975 de 2005 - Justicia y Paz</t>
  </si>
  <si>
    <t xml:space="preserve">MP306010508 - GENERAR  UN  PROGRAMA DE INICITIVAS COMUNITARIAS PARA LA PAZ    EN EL DEPARTAMENTO DEL VALLE DEL CAUCA DURANTE EL PERIODO DE GOBIERNO   </t>
  </si>
  <si>
    <t>MP307010101</t>
  </si>
  <si>
    <t>Instalar Una (1) Estrategia Productiva Paz Territorial en siete (7) municipios afectados por el conflicto armado.</t>
  </si>
  <si>
    <t>MR3070101</t>
  </si>
  <si>
    <t>Implementar un (1) modelo de gestión productiva territorial para la paz durante el periodo de gobierno.</t>
  </si>
  <si>
    <t>Se trata de diseñar e implementar una (1) Estrategia Productiva de Paz Territorial en 7 municipios durante el período de gobierno</t>
  </si>
  <si>
    <t>No.EPI=No.EPP/No.EPE</t>
  </si>
  <si>
    <t>No.EPI= Número de Estrategias Productivas Implementadas
No.EPP=Número de Estrategias Productivas Programadas
No.EPE= Número de Estrategias Productivas Ejecutadas</t>
  </si>
  <si>
    <t>MP307010101 - Instalar Una (1) Estrategia Productiva Paz Territorial en siete (7) municipios afectados por el conflicto armado.</t>
  </si>
  <si>
    <t>307 - EL VALLE LE DICE SI A LA PAZ</t>
  </si>
  <si>
    <t>30701 - IMPLEMENTACION DE ACUERDOS Y CONSTRUCCON DE LA PAZ</t>
  </si>
  <si>
    <t>3070101 - CONSTRUCCIÓN E IMPLEMENTACIÓN DE AGENDAS Y PLANES TERRITORIALES DE PAZ.</t>
  </si>
  <si>
    <t>MR3070101 - Implementar un (1) modelo de gestión productiva territorial para la paz durante el periodo de gobierno.</t>
  </si>
  <si>
    <t>MP307010102</t>
  </si>
  <si>
    <t>Estructurar y gestionar 23 políticas de paz territorial durante el periodo de gobierno en las zonas afectadas por el conflicto armado.</t>
  </si>
  <si>
    <t>Se trata de acompañar la estructuración de 23 políticas de paz territorial de 23 municipios en zonas afectadas por el conflicto, para la implementación de los acuerdos y la construcción de la paz durante el período de gobierno</t>
  </si>
  <si>
    <t>No.PMI=No.EMP/No.PME</t>
  </si>
  <si>
    <t>No.PMI= Número de Políticas Municipales Implementadas
No.PMP=Número de Políticas Municipales Programadas
No.PMA= Número de Políticas Municipales Acompañadas</t>
  </si>
  <si>
    <t>MP307010102 - Estructurar y gestionar 23 políticas de paz territorial durante el periodo de gobierno en las zonas afectadas por el conflicto armado.</t>
  </si>
  <si>
    <t>MP307010201</t>
  </si>
  <si>
    <t xml:space="preserve">Fortalecer 1 Observatorio para la paz  en su capacidad para hacer seguimiento a la implementación de los acuerdos y la construcción de la paz </t>
  </si>
  <si>
    <t>MR3070102</t>
  </si>
  <si>
    <t>Consolidar los instrumentos de seguimiento y evaluación de las acciones territoriales del postconflicto</t>
  </si>
  <si>
    <t xml:space="preserve">MP307010201 - Fortalecer 1 Observatorio para la paz  en su capacidad para hacer seguimiento a la implementación de los acuerdos y la construcción de la paz </t>
  </si>
  <si>
    <t>3070102 - OBSERVATORIO PARA LA PAZ DEL VALLE</t>
  </si>
  <si>
    <t>MR3070102 - Consolidar los instrumentos de seguimiento y evaluación de las acciones territoriales del postconflicto</t>
  </si>
  <si>
    <t>MP307020101</t>
  </si>
  <si>
    <t>Ejecutar un proyecto de conservacion y preservacion de las colecciones del INCIVA anual durante el cuatrenio</t>
  </si>
  <si>
    <t>MR3070201</t>
  </si>
  <si>
    <t>Incrementar en 10% los proyectos de Patrimonio Cultural material e inmaterial en el Departamento del Valle del Cauca durante el período de gobierno</t>
  </si>
  <si>
    <t>Medir la ejecucion de los programas de conservacion y preservacion a las colecciones de INCIVA.</t>
  </si>
  <si>
    <t>PCPE = ((#CIC/TCI)* 0,2) + ((#CIP/TCI)* 0,8)</t>
  </si>
  <si>
    <t>PCPE: Proyecto de Conservación y Preservación Ejecutado.                                                                                     CCIC: Cantidad de Colecciones del INCIVA Conservadas.                   CCIP: Cantidad de Colecciones del INCIVA Preservadas.                  CTCI: Cantidad Total de Colecciones del INCIVA.</t>
  </si>
  <si>
    <t>MP307020101 - Ejecutar un proyecto de conservacion y preservacion de las colecciones del INCIVA anual durante el cuatrenio</t>
  </si>
  <si>
    <t>30702 - MEMORIA Y PATRIMONIO</t>
  </si>
  <si>
    <t>3070201 - RECONOCIMIENTO, PRESERVACIÓN, APROPIACIÓN Y SALVAGUARDA DE PATRIMONIO CULTURAL MATERIAL E INMATERIAL DEL VALLE DEL CAUCA</t>
  </si>
  <si>
    <t>MR3070201 - Incrementar en 10% los proyectos de Patrimonio Cultural material e inmaterial en el Departamento del Valle del Cauca durante el período de gobierno</t>
  </si>
  <si>
    <t>MP307020102</t>
  </si>
  <si>
    <t>Atender 989000 usuarios por medio de los centros operativos servicios, exposiciones temporales e itinerantes del INCIVA durante el cuatrenio</t>
  </si>
  <si>
    <t>Medir el volumen de usuarios atendidos por INCIVA en los diferentes centros operativos y eventos donde participe.</t>
  </si>
  <si>
    <t xml:space="preserve">UAI= (UHP+UMTB+UIMCN+UMAC+UJB+UV) + (UASETI) </t>
  </si>
  <si>
    <t>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t>
  </si>
  <si>
    <t>MP307020102 - Atender 989000 usuarios por medio de los centros operativos servicios, exposiciones temporales e itinerantes del INCIVA durante el cuatrenio</t>
  </si>
  <si>
    <t>MP307020103</t>
  </si>
  <si>
    <t>Ejecutar un (1) mantenimiento para la preservación del Bien de Interés Cultural - BIC casa Museo Hacienda el Paraíso, durante el período de gobierno</t>
  </si>
  <si>
    <t xml:space="preserve">El indicador mide la ejecucion de un programa de mantenimiento para la preservacion de la Casa Museo Hacienda El Paraiso.  </t>
  </si>
  <si>
    <t>EPMHP = ∑AEPMHP/TAPPMHP</t>
  </si>
  <si>
    <t>EPMHP: Ejecucion del Programa de Mantenimiento para la Hacienda El Paraiso.                                                                              ∑AEPMHP: Sumatoria de Actividades Ejecutadas del Prorgama de Mantenimiento para la Hacienda El Paraiso.                               TAPPMHP: Total de Actividades Programadas en el Programa de Mantenimiento para la Hacienda El Paraiso.</t>
  </si>
  <si>
    <t>MP307020103 - Ejecutar un (1) mantenimiento para la preservación del Bien de Interés Cultural - BIC casa Museo Hacienda el Paraíso, durante el período de gobierno</t>
  </si>
  <si>
    <t>MP307020201</t>
  </si>
  <si>
    <t>digitalizar 2000 fotogragias patrimoniales del paisaje cultural cafetero del valle del cauca durante el periodo de gobierno 2016-2019</t>
  </si>
  <si>
    <t>Fotografias patrimoniales digitalizadas del paisaje cultural cafetero del Valle del Cauca.</t>
  </si>
  <si>
    <t>Número de fotografias digitalizadas</t>
  </si>
  <si>
    <t>Fotografias patrimoniales digitalizadas de los municipios cafeteros del Departamento.</t>
  </si>
  <si>
    <t>El Valle esta en vos, página 278.</t>
  </si>
  <si>
    <t>MP307020201 - digitalizar 2000 fotogragias patrimoniales del paisaje cultural cafetero del valle del cauca durante el periodo de gobierno 2016-2019</t>
  </si>
  <si>
    <t>3070202 - PROTECCIÓN Y SALVAGUARDA DEL PATRIMONIO CULTURAL DE LA HUMANIDAD: "PAISAJE CULTURAL CAFETERO -PCC".</t>
  </si>
  <si>
    <t>MP307020202</t>
  </si>
  <si>
    <t xml:space="preserve">Ejecutar 4 proyectos sobre patrimonio cultural en los municipios asociados al Paisaje Cultural Cafetero PCC., al finalizar el período de gobierno </t>
  </si>
  <si>
    <t xml:space="preserve">proyecto sobre patrimonio cultural  en los municipios asociados al Paisaje Cultural Cafetero PCC, ejecutados al finalizar el período de gobierno. </t>
  </si>
  <si>
    <t>NPSPCE:</t>
  </si>
  <si>
    <t>NPSPCE: Número de proyectos sobre patrimonio cultural ejecutados</t>
  </si>
  <si>
    <t xml:space="preserve">Decreto 4934 del 18 de diciembre de 2009 </t>
  </si>
  <si>
    <t xml:space="preserve">MP307020202 - Ejecutar 4 proyectos sobre patrimonio cultural en los municipios asociados al Paisaje Cultural Cafetero PCC., al finalizar el período de gobierno </t>
  </si>
  <si>
    <t>MP307020203</t>
  </si>
  <si>
    <t xml:space="preserve">APOYAR 4   Festividades del Paísaje Cultural Cafetero (PCC) con características de alto valor cultural significativo, financiera y/o técnicamente  AL 2019 </t>
  </si>
  <si>
    <t>Festividades del Paisaje Cultural Cafetero (PCC) apoyadas con características de alto valor cultural significativo, financiera y/o tecnicamente al 2019</t>
  </si>
  <si>
    <t>SFAC</t>
  </si>
  <si>
    <t>SFAC:Sumatoria de festividades apoyadas en el cuatrienio</t>
  </si>
  <si>
    <t>Ley 45/ 83; CONPES 3803; RES 2079/2011 MIN CULTURA //</t>
  </si>
  <si>
    <t xml:space="preserve">MP307020203 - APOYAR 4   Festividades del Paísaje Cultural Cafetero (PCC) con características de alto valor cultural significativo, financiera y/o técnicamente  AL 2019 </t>
  </si>
  <si>
    <t>MP307020204</t>
  </si>
  <si>
    <t>Realizar un Inventario del patrimonio arqueológico que incluya municipios del Valle del Cauca declarados por la UNESCO como paisaje cultural cafetero al año 2019</t>
  </si>
  <si>
    <t>Indicador que permite identificar la realizacion de un inventario del patrimonio arqueologico que incluya municipios declarados por la UNESCO como PCC al año 2009</t>
  </si>
  <si>
    <t>IPAPCC = [(%AFF * 0,1) + (%AFGR * 0,1) + (%AFEP * 0,6) + (%AIPM * 0,2)] / 100</t>
  </si>
  <si>
    <t>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t>
  </si>
  <si>
    <t>MP307020204 - Realizar un Inventario del patrimonio arqueológico que incluya municipios del Valle del Cauca declarados por la UNESCO como paisaje cultural cafetero al año 2019</t>
  </si>
  <si>
    <t>MP307020301</t>
  </si>
  <si>
    <t xml:space="preserve">Ejecutar 10  proyectos de Patrimonio Inmaterial  asociados al Plan Especial de Salvaguarda (PES) de las músicas de marimba y los cantos tradicionales del pacífico sur con la concurrencia del Distrito de Buenaventura, durante el período de gobierno </t>
  </si>
  <si>
    <t>Proyectos de Patrimonio inmaterial asociados al Plan Especial de Salvagurada (PES) de las músicas de marimba y los cantos tradicionales del pacífico sur con la concurrencia del Distrito de Buenaventura, ejecutados durante el período de gobierno</t>
  </si>
  <si>
    <t>NPPIE</t>
  </si>
  <si>
    <t>NPPIE: Número de proyectos de patrimonio inmaterial ejecutados</t>
  </si>
  <si>
    <t xml:space="preserve">MP307020301 - Ejecutar 10  proyectos de Patrimonio Inmaterial  asociados al Plan Especial de Salvaguarda (PES) de las músicas de marimba y los cantos tradicionales del pacífico sur con la concurrencia del Distrito de Buenaventura, durante el período de gobierno </t>
  </si>
  <si>
    <t>3070203 - PROTECCIÓN Y SAL GUARDA DEL PATRIMONIO CULTURAL D ELLA HUMANIDAD; "MÚSICAS DE MARIMBA Y CANTOS TRADICIONALES DEL PACÍFICO SUR"</t>
  </si>
  <si>
    <t>MP307020401</t>
  </si>
  <si>
    <t xml:space="preserve">Elaborar 1 guía de la cocina popular tradicional vallecaucana al 2017 </t>
  </si>
  <si>
    <t>Guía de la cocina popular tradicional vallecaucana elaborada al 2017 .</t>
  </si>
  <si>
    <t>NGCPTVA</t>
  </si>
  <si>
    <t>NGCPTVA: Número de guías de la cocina popular tradicional vallecaucana</t>
  </si>
  <si>
    <t xml:space="preserve">MP307020401 - Elaborar 1 guía de la cocina popular tradicional vallecaucana al 2017 </t>
  </si>
  <si>
    <t>3070204 - PROTECCIÓN Y SALVAGUARDA DEL PATRIMONIO CULTURAL DEL VALLE DEL CAUCA.</t>
  </si>
  <si>
    <t>MP307020402</t>
  </si>
  <si>
    <t>Realizar un encuentro de cocina tradicional vallecaucana al 2018</t>
  </si>
  <si>
    <t>Encuentro de cocina tradicional vallecaucana realizado al 2018</t>
  </si>
  <si>
    <t>NECTVR</t>
  </si>
  <si>
    <t>NECTVR: Número de encuentros de cocina tradicional vallecaucana realizados</t>
  </si>
  <si>
    <t>MP307020402 - Realizar un encuentro de cocina tradicional vallecaucana al 2018</t>
  </si>
  <si>
    <t>MP307020403</t>
  </si>
  <si>
    <t>Crear un centro de conservacion que cumpla con los estandares tecnicos basicos para la intervencion de documentos patrimoniales en el periodo 2016-2019</t>
  </si>
  <si>
    <t>Centro de conservación creado que cumpla con los estándares técnicos básicos para la intervención de documentos patrimoniales.</t>
  </si>
  <si>
    <t>Número de centro de conservación</t>
  </si>
  <si>
    <t>Espacio creado y dotado como centro de conservación.</t>
  </si>
  <si>
    <t>El Valle esta en vos, pagina 279.</t>
  </si>
  <si>
    <t>MP307020403 - Crear un centro de conservacion que cumpla con los estandares tecnicos basicos para la intervencion de documentos patrimoniales en el periodo 2016-2019</t>
  </si>
  <si>
    <t>MP307020404</t>
  </si>
  <si>
    <t>preservar 11000 documentos patrimoniales a traves de la digitalizacion en el periodo 2016-2019</t>
  </si>
  <si>
    <t>Documentos patrimoniales preservados a través de digitalización.</t>
  </si>
  <si>
    <t>Número de documentos digitalizados</t>
  </si>
  <si>
    <t>Acciones de preservación y digitalización.</t>
  </si>
  <si>
    <t>MP307020404 - preservar 11000 documentos patrimoniales a traves de la digitalizacion en el periodo 2016-2019</t>
  </si>
  <si>
    <t>MP307020405</t>
  </si>
  <si>
    <t xml:space="preserve">Ejecutar 8 proyectos para la protección y salvaguarda del patrimonio cultural con la concurrencia de los municipios del Departamento del Valle del Cauca, al 2019 </t>
  </si>
  <si>
    <t xml:space="preserve">Proyectos para la protección y salvaguarda del patrimonio cultural  con la concurrencia de los municipios del Departamento del Valle del Cauca,ejecutados al 2019 </t>
  </si>
  <si>
    <t>NPPPYSPCE</t>
  </si>
  <si>
    <t>NPPPYSPCE: Número de Proyectos para la protección y salvaguarda del patrimonio cultural ejecutados</t>
  </si>
  <si>
    <t xml:space="preserve">MP307020405 - Ejecutar 8 proyectos para la protección y salvaguarda del patrimonio cultural con la concurrencia de los municipios del Departamento del Valle del Cauca, al 2019 </t>
  </si>
  <si>
    <t>MP307030101</t>
  </si>
  <si>
    <t xml:space="preserve">Realizar  4 procesos de formación del gestor cultural  durante el periodo de gobierno </t>
  </si>
  <si>
    <t>MR3070301</t>
  </si>
  <si>
    <t>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t>
  </si>
  <si>
    <t>Procesos de formación del gestor cultural realizados, durante el período de gobierno</t>
  </si>
  <si>
    <t>PFGCR</t>
  </si>
  <si>
    <t>PFGCR: Procesos de formación del gestor cultural  realizados</t>
  </si>
  <si>
    <t xml:space="preserve">MP307030101 - Realizar  4 procesos de formación del gestor cultural  durante el periodo de gobierno </t>
  </si>
  <si>
    <t>30703 - HERRAMIENTAS PARA LA PAZ</t>
  </si>
  <si>
    <t xml:space="preserve">3070301 - FORTALECIMIENTO DEL SISTEMA DEPARTAMENTAL DE CULTURA
</t>
  </si>
  <si>
    <t>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t>
  </si>
  <si>
    <t>MP307030102</t>
  </si>
  <si>
    <t xml:space="preserve">Formular e Implementar 1 Plan Departamental de Música durante el cuatrienio </t>
  </si>
  <si>
    <t>Plan Departamental de Música formulado e implementado durante el cuatrienio</t>
  </si>
  <si>
    <t>SFDPDMC</t>
  </si>
  <si>
    <t>SFDPDMC: Sumatoria de fases de desarrollo del Plan Departamental de Música en el cuatrienio</t>
  </si>
  <si>
    <t xml:space="preserve">MP307030102 - Formular e Implementar 1 Plan Departamental de Música durante el cuatrienio </t>
  </si>
  <si>
    <t>MP307030103</t>
  </si>
  <si>
    <t>Coadyuvar a la creacion de la comision filmica del Valle del cauca al final del periodo de gobierno</t>
  </si>
  <si>
    <t>Comisión Fílmica del Valle del Cauca coadyubada a la creación al final del período de gobierno</t>
  </si>
  <si>
    <t>NCFCA</t>
  </si>
  <si>
    <t>NCFCA: Número de Comisiones Fímicas coadyubadas a la creación</t>
  </si>
  <si>
    <t>MP307030103 - Coadyuvar a la creacion de la comision filmica del Valle del cauca al final del periodo de gobierno</t>
  </si>
  <si>
    <t>MP307030104</t>
  </si>
  <si>
    <t>Realizar  60 Sesiones de trabajo con los diferentes actores y agentes culturales  del Sistema Departamental de Cultura, durante el cuatrienio</t>
  </si>
  <si>
    <t>Sesiones de trabajo realizadas con los diferentes actores y agentes culturales del Sistema Departamental de Cultura, durante el cuatrienio.</t>
  </si>
  <si>
    <t>NSTSDCR</t>
  </si>
  <si>
    <t xml:space="preserve">NSTSDCR: Número de sesiones del trabajo Sistema Departamental de Cultura realizadas </t>
  </si>
  <si>
    <t>MP307030104 - Realizar  60 Sesiones de trabajo con los diferentes actores y agentes culturales  del Sistema Departamental de Cultura, durante el cuatrienio</t>
  </si>
  <si>
    <t>MP307030105</t>
  </si>
  <si>
    <t xml:space="preserve">Realizar   4 encuentros de responsables de cultura municipales para fortalecer el Sistema Departamental de Cultura </t>
  </si>
  <si>
    <t>Encuentros de responsables de cultura municipales para fortalecer el Sistema Departamental de Cultura  realizados</t>
  </si>
  <si>
    <t>NERCR</t>
  </si>
  <si>
    <t>NERCR:Número de encuentros de responsables de cultura realizados</t>
  </si>
  <si>
    <t xml:space="preserve">MP307030105 - Realizar   4 encuentros de responsables de cultura municipales para fortalecer el Sistema Departamental de Cultura </t>
  </si>
  <si>
    <t>MP307030106</t>
  </si>
  <si>
    <t xml:space="preserve">Incrementar en un 10% la descentralización de la producción para contenidos educativos y culturales e informativo noticioso propio  para la Región Pacífica Colombiana. </t>
  </si>
  <si>
    <t>Porcentaje de descentralización de la producción para contenidos educativos y culturales e informativo noticioso propio incrementada para la Región Pacífica Colombiana</t>
  </si>
  <si>
    <t>(NHPMPFC para la programación educativa y cultural e informativo noticioso propio en la vigencia - Línea base) x 100 / Línea base</t>
  </si>
  <si>
    <t>NHPMPFC: Número de horas promedio mensual de producción propia y externa fuera de la ciudad sede.</t>
  </si>
  <si>
    <t xml:space="preserve">MP307030106 - Incrementar en un 10% la descentralización de la producción para contenidos educativos y culturales e informativo noticioso propio  para la Región Pacífica Colombiana. </t>
  </si>
  <si>
    <t>MP307030201</t>
  </si>
  <si>
    <t>cofinanciar el 100% de los municipios del valle del cauca que participen en los juegos Superate Intercolegiados</t>
  </si>
  <si>
    <t>MR3070302</t>
  </si>
  <si>
    <t>Municipios del Valle del Cauca participantes en los Juegos Supérate Intercolegiados cofinanciados anualmente</t>
  </si>
  <si>
    <t>MPJSIC*100/MPJI</t>
  </si>
  <si>
    <t>MPJSIC: Municipios participantes en Juegos Supérate Intercolegiados cofinanciados. MPJSI: Municipios participantes en Juegos Supérate Intercolegiados</t>
  </si>
  <si>
    <t xml:space="preserve">Ofreciendo a los vallecaucanos un gobierno, capaz de interpretar las necesidades del ciudadano y transformarlas en prioridad para el cumplimiento de las funciones del Estado. </t>
  </si>
  <si>
    <t>MP307030201 - cofinanciar el 100% de los municipios del valle del cauca que participen en los juegos Superate Intercolegiados</t>
  </si>
  <si>
    <t xml:space="preserve">3070302 - SEMILLEROS DE LOS FUTUROS DEPORTISTAS Y USO DEL TIEMPO LIBRE DE LOS NIÑOS, ADOLESCENTES Y JÓVENES. </t>
  </si>
  <si>
    <t>MR3070302 - Beneficiar a 42 municipios del Valle del Cauca con una oferta con enfoque diferencial de bienes y servicios de deporte, recreación y actividad física durante el período de gobierno</t>
  </si>
  <si>
    <t>MP307030202</t>
  </si>
  <si>
    <t xml:space="preserve">Promover en los 42 municipios del valle del cauca semilleros deportivos ESDEPAZ durante el periodo de gobierno </t>
  </si>
  <si>
    <t>Municipios del Valle del Cauca con Semilleros Deportivos ESDEPAZ promovidos durante el periodo de gobierno.</t>
  </si>
  <si>
    <t>Sumatoria de municipios con Semilleros Deportivos ESDEPAZ promovidos durante el periodo de gobierno</t>
  </si>
  <si>
    <t>Desarrollando programas de formación artística y recreación para promover la convivencia pacífica. Creando escuelas deportivas.</t>
  </si>
  <si>
    <t xml:space="preserve">MP307030202 - Promover en los 42 municipios del valle del cauca semilleros deportivos ESDEPAZ durante el periodo de gobierno </t>
  </si>
  <si>
    <t>MP307030301</t>
  </si>
  <si>
    <t>Dotar 8 escuelas municipales de musica de acuerdo a sus necesidades, para el fortalecimiento los procesos de formacion durante el periodo de gobierno. (YA ESTa en PAZ)</t>
  </si>
  <si>
    <t>Escuelas municipales de música dotadas de acuerdo a sus necesidades, para el fortalecimiento de los procesos de formación durante el período de gobierno</t>
  </si>
  <si>
    <t>NEMMD</t>
  </si>
  <si>
    <t>NEMMD: Número de escuelas municipales de música dotadas</t>
  </si>
  <si>
    <t>Fortaleceré con los municipios las Escuelas Municipales de Música con programas que les contribuyan en infraestructura, capacidad técnica y en ampliación de cobertura.</t>
  </si>
  <si>
    <t>MP307030301 - Dotar 8 escuelas municipales de musica de acuerdo a sus necesidades, para el fortalecimiento los procesos de formacion durante el periodo de gobierno. (YA ESTa en PAZ)</t>
  </si>
  <si>
    <t xml:space="preserve">3070303 - FORMACIÓN ARTÍSTICA Y CULTURAL FORMAL Y NO FORMAL.
</t>
  </si>
  <si>
    <t>MP307030302</t>
  </si>
  <si>
    <t>Fortalecer al Instituto Colombiano de Ballet durante el periodo de gobierno</t>
  </si>
  <si>
    <t>Instituto Colombiano de ballet fortalecido durante el periodo de Gobierno</t>
  </si>
  <si>
    <t>∑(MPI)</t>
  </si>
  <si>
    <t>MPI= municipios con procesos de formación de INCOLBALLET
∑=sumatoria</t>
  </si>
  <si>
    <t>MP307030302 - Fortalecer al Instituto Colombiano de Ballet durante el periodo de gobierno</t>
  </si>
  <si>
    <t>MP307030303</t>
  </si>
  <si>
    <t>Beneficiar 2000 estudiantes en programas de educación no formal, anualmente</t>
  </si>
  <si>
    <t>Estudiantes beneficiados en programas de educación no formal, anualmente</t>
  </si>
  <si>
    <t xml:space="preserve">EENF=  ECEi+ EPEi </t>
  </si>
  <si>
    <t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t>
  </si>
  <si>
    <t>CULTURA PARA LA CONVIVENCIA PACÍFICA, página 42, numeral 1</t>
  </si>
  <si>
    <t>MP307030303 - Beneficiar 2000 estudiantes en programas de educación no formal, anualmente</t>
  </si>
  <si>
    <t>MP307030304</t>
  </si>
  <si>
    <t>Beneficiar 1314 estudiantes con programas de Educación Superior especializados en arte con cumplimiento pleno de requisitos de calidad del Ministerio de Educación, anualmente</t>
  </si>
  <si>
    <t>Estudiantes beneficiados con programas de Educación Superior especializados en arte con cumplimiento pleno de requisitos de calidad del Ministerio de Educación, anualmente</t>
  </si>
  <si>
    <t>EMES=Σ(ELTi+ EAPi+EDGi+EIMi)</t>
  </si>
  <si>
    <t>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t>
  </si>
  <si>
    <t>MP307030304 - Beneficiar 1314 estudiantes con programas de Educación Superior especializados en arte con cumplimiento pleno de requisitos de calidad del Ministerio de Educación, anualmente</t>
  </si>
  <si>
    <t>MP307030305</t>
  </si>
  <si>
    <t xml:space="preserve">Beneficiar 20,000 Niños, niñas, adolescentes y jóvenes  en procesos de formación artística y cultural formal y no formal de los municipios y D.E de Buenaventura del Departamento del Valle del Cauca, durante el periodo de gobierno </t>
  </si>
  <si>
    <t>Niños, niñas, adolescentes y jóvenes en procesos de formación artística y cultural formal y no formal  de los municipios y D.E de Buenaventura del Departamento del Valle del Cauca, beneficiados durante el período de gobierno</t>
  </si>
  <si>
    <t>NNNAJBPFACFYNF</t>
  </si>
  <si>
    <t>NNNAJBPFACFYNF:Número de niños, niñas, adolescentes y jóvenes beneficiados en procesos de formación artística y cultural formal y no formal</t>
  </si>
  <si>
    <t xml:space="preserve">MP307030305 - Beneficiar 20,000 Niños, niñas, adolescentes y jóvenes  en procesos de formación artística y cultural formal y no formal de los municipios y D.E de Buenaventura del Departamento del Valle del Cauca, durante el periodo de gobierno </t>
  </si>
  <si>
    <t>MP307030306</t>
  </si>
  <si>
    <t>Realizar 320 eventos artísticos y culturales gratuitos para la comunidad en general, anualmente</t>
  </si>
  <si>
    <t>Eventos artísticos y culturales realizados gratuitos para la comunidad en general, anualmente</t>
  </si>
  <si>
    <t>Eri</t>
  </si>
  <si>
    <t>ERi= Número de eventos artísticos y culturales gratuitos realizados durante el año i</t>
  </si>
  <si>
    <t>MP307030306 - Realizar 320 eventos artísticos y culturales gratuitos para la comunidad en general, anualmente</t>
  </si>
  <si>
    <t>MP307030307</t>
  </si>
  <si>
    <t>Desarrollar 7 contenidos de la cátedra de etnias  en el marco de la plataforma de campus virtual departamental de cultura promovida desde Bellas Artes, durante el periodo de Gobierno</t>
  </si>
  <si>
    <t xml:space="preserve">Contenidos desarrollados de la cátedra de etnias  en el marco de la plataforma de campus virtual departamental de cultura promovida desde Bellas Artes, </t>
  </si>
  <si>
    <t>CD</t>
  </si>
  <si>
    <t>CD= Número de contenidos de la cátedra de etnias desarrollados</t>
  </si>
  <si>
    <t>UNA POLÍTICA PARA INCLUIR, RESPETAR Y APRENDER DE LAS ETNIAS, pág 46, numeral 7</t>
  </si>
  <si>
    <t>MP307030307 - Desarrollar 7 contenidos de la cátedra de etnias  en el marco de la plataforma de campus virtual departamental de cultura promovida desde Bellas Artes, durante el periodo de Gobierno</t>
  </si>
  <si>
    <t>MP307030308</t>
  </si>
  <si>
    <t>Desarrollar un programa de Formación Tecnológica en Cultura del Pacífico durante el período de Gobierno</t>
  </si>
  <si>
    <t>Programa de formación tecnológica desarrollado en Cultura del Pacífico al 2017</t>
  </si>
  <si>
    <t>PD</t>
  </si>
  <si>
    <t>PD= Programa desarrollado</t>
  </si>
  <si>
    <t>CULTURA PARA LA CONVIVENCIA PACÍFICA, página 43, numeral 7</t>
  </si>
  <si>
    <t>MP307030308 - Desarrollar un programa de Formación Tecnológica en Cultura del Pacífico durante el período de Gobierno</t>
  </si>
  <si>
    <t>MP307030309</t>
  </si>
  <si>
    <t>Realizar 2 eventos artísticos y culturales a la comunidad afrocolombiana, anualmente</t>
  </si>
  <si>
    <t>Eventos artísticos y culturales realizados para la comunidad afrocolombiana, anualmente</t>
  </si>
  <si>
    <t>EARAi</t>
  </si>
  <si>
    <t>EARAi= Número de eventos artísticos y culturales realizados para la comunidad afrocolombiana en el año i</t>
  </si>
  <si>
    <t>UNA POLÍTICA PARA INCLUIR, RESPETAR Y APRENDER DE LAS ETNIAS, página 46, numeral 4</t>
  </si>
  <si>
    <t>MP307030309 - Realizar 2 eventos artísticos y culturales a la comunidad afrocolombiana, anualmente</t>
  </si>
  <si>
    <t>MP307030310</t>
  </si>
  <si>
    <t>Realizar 6 festivales artísticos y culturales en el cuatrienio</t>
  </si>
  <si>
    <t>Festivales artísticos y culturales realizados en el cuatrienio</t>
  </si>
  <si>
    <t>FAR</t>
  </si>
  <si>
    <t>FAR= Número de festivales artísticos y culturales realizados</t>
  </si>
  <si>
    <t>MP307030310 - Realizar 6 festivales artísticos y culturales en el cuatrienio</t>
  </si>
  <si>
    <t>MP307030311</t>
  </si>
  <si>
    <t>Realizar 1 función de teatro de títeres a beneficio de la población con discapacidad auditiva, anualmente</t>
  </si>
  <si>
    <t>Función de teatro de títeres realizada  a beneficio de la población con discapacidad auditiva, anualmente</t>
  </si>
  <si>
    <t>FTRi</t>
  </si>
  <si>
    <t xml:space="preserve">FTRi= N° de funciones de teatro de títeres realizadas a beneficio de población con discapacidad auditiva en el año i
</t>
  </si>
  <si>
    <t>MP307030311 - Realizar 1 función de teatro de títeres a beneficio de la población con discapacidad auditiva, anualmente</t>
  </si>
  <si>
    <t>MP307030312</t>
  </si>
  <si>
    <t>Realizar 2 diplomados en arte, anualmente</t>
  </si>
  <si>
    <t>Diplomados realizados en arte, anualmente</t>
  </si>
  <si>
    <t>Dri</t>
  </si>
  <si>
    <t>DRi= Número de diplomados realizados durante el año i</t>
  </si>
  <si>
    <t>MP307030312 - Realizar 2 diplomados en arte, anualmente</t>
  </si>
  <si>
    <t>MP307030313</t>
  </si>
  <si>
    <t>Realizar 1 asesoría a grupos de etnoeducadores afro dirigido por Bellas Artes, anualmente</t>
  </si>
  <si>
    <t>Asesoría realizada a grupos de etnoeducadores afro dirigido por Bellas Artes, anualmente</t>
  </si>
  <si>
    <t>Ari</t>
  </si>
  <si>
    <t>ARi= Número de asesorías realizadas a grupo de etnoeducadores afro durante el año i</t>
  </si>
  <si>
    <t>MP307030313 - Realizar 1 asesoría a grupos de etnoeducadores afro dirigido por Bellas Artes, anualmente</t>
  </si>
  <si>
    <t>MP307030314</t>
  </si>
  <si>
    <t>Otorgar 8 becas en los programas académicos ofertados por Bellas Artes a beneficio de minorías étnicas y desplazados, anualmente</t>
  </si>
  <si>
    <t>Becas otorgadas en los programas académicos ofertados por Bellas Artes a beneficio de minorías étnicas y desplazados, anualmente</t>
  </si>
  <si>
    <t>Bei</t>
  </si>
  <si>
    <t>BEi= Número de becas entregadas en el año i</t>
  </si>
  <si>
    <t>Resolución 051 de Junio 2 de 2009</t>
  </si>
  <si>
    <t>MP307030314 - Otorgar 8 becas en los programas académicos ofertados por Bellas Artes a beneficio de minorías étnicas y desplazados, anualmente</t>
  </si>
  <si>
    <t>MP307030315</t>
  </si>
  <si>
    <t xml:space="preserve"> Realizar 10 nuevas creaciones artísticas y culturales de las Facultades y Grupos Profesionales de Bellas Artes, anualmente</t>
  </si>
  <si>
    <t>Nuevas creaciones artísticas y culturales realizadas  de las Facultades y Grupos Profesionales de Bellas Artes, anualmente</t>
  </si>
  <si>
    <t>CARi</t>
  </si>
  <si>
    <t>CARi= Número de creaciones artísticas realizadas en el año i</t>
  </si>
  <si>
    <t>MP307030315 -  Realizar 10 nuevas creaciones artísticas y culturales de las Facultades y Grupos Profesionales de Bellas Artes, anualmente</t>
  </si>
  <si>
    <t>MP307030316</t>
  </si>
  <si>
    <t xml:space="preserve"> Realizar 2 publicaciones académicas en arte de las Facultades del Instituto Departamental de Bellas Artes, anualmente</t>
  </si>
  <si>
    <t>Publicaciones académicas realizadas  en arte de las Facultades del Instituto Departamental de Bellas Artes, anualmente</t>
  </si>
  <si>
    <t>Pri</t>
  </si>
  <si>
    <t>PRi= Publicaciones académicas en arte realizadas en el año i</t>
  </si>
  <si>
    <t>MP307030316 -  Realizar 2 publicaciones académicas en arte de las Facultades del Instituto Departamental de Bellas Artes, anualmente</t>
  </si>
  <si>
    <t>MP307030317</t>
  </si>
  <si>
    <t>Beneficiar 268 estudiantes con programas de Educación Básica y Media técnica especializados en arte, anualmente</t>
  </si>
  <si>
    <t>Estudiantes beneficiados con programas de Educación Básica y Media técnica especializados en arte, anualmente</t>
  </si>
  <si>
    <t>EMEBM= Σ(EBPAi+EBPBi+EMPIi+EMFMi+FITi+FJTi+FIMi+FJMi)</t>
  </si>
  <si>
    <t>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t>
  </si>
  <si>
    <t>MP307030317 - Beneficiar 268 estudiantes con programas de Educación Básica y Media técnica especializados en arte, anualmente</t>
  </si>
  <si>
    <t>MP307030318</t>
  </si>
  <si>
    <t xml:space="preserve">Asignar 360 cupos  escolares   en los programas de educación artística en danza dirigidos por Incolballet para niños de 6 a 12 años, anualmente </t>
  </si>
  <si>
    <t>MR3070303</t>
  </si>
  <si>
    <t>Mejorar, en al menos el 50%, las actividades de acercamiento e inclusión de la población vallecaucana, durante el cuatrienio</t>
  </si>
  <si>
    <t xml:space="preserve">Cupos escolares asignados anualmente  para niños de 6 a 12 años en los programas de educación artística en danza dirigidos por Incolballet </t>
  </si>
  <si>
    <t>∑(CEN)</t>
  </si>
  <si>
    <t>CEN= cupos asignados a niños de 6 a 12 años
∑=sumatoria</t>
  </si>
  <si>
    <t xml:space="preserve">MP307030318 - Asignar 360 cupos  escolares   en los programas de educación artística en danza dirigidos por Incolballet para niños de 6 a 12 años, anualmente </t>
  </si>
  <si>
    <t>MR3070303 - Mejorar, en al menos el 50%, las actividades de acercamiento e inclusión de la población vallecaucana, durante el cuatrienio</t>
  </si>
  <si>
    <t>MP307030319</t>
  </si>
  <si>
    <t xml:space="preserve">Asignar 190 cupos escolares   anualmente en los programas de educación artística en danza dirigidos  por Incolballet para adolescentes </t>
  </si>
  <si>
    <t>Cupos escolares asignados anualmente en los programas de educación artística en danza dirigidos  por Incolballet para adolescentes</t>
  </si>
  <si>
    <t>∑(CEA)</t>
  </si>
  <si>
    <t>CEA= cupos asignados para adolescentes
∑=sumatoria</t>
  </si>
  <si>
    <t xml:space="preserve">MP307030319 - Asignar 190 cupos escolares   anualmente en los programas de educación artística en danza dirigidos  por Incolballet para adolescentes </t>
  </si>
  <si>
    <t>MP307030320</t>
  </si>
  <si>
    <t xml:space="preserve">Orientar el 60 por ciento de los cupos  escolares de educación formal y continuada en danza     a estudiantes pertenecientes a comunidades vulnerables, anualmente </t>
  </si>
  <si>
    <t>Porcentaje de los cupos  escolares de educación formal y continuada en danza orientados a estudiantes pertenecientes a comunidades vulnerables, anualmente</t>
  </si>
  <si>
    <t>PCECV= CECV*100/TCE</t>
  </si>
  <si>
    <t>PCECV= porcentaje de los cupos escolares a comunidad vulnerable  
CECV= cupos escolares orientados a comunidad vulnerable
TCE= total cupos escolares</t>
  </si>
  <si>
    <t xml:space="preserve">MP307030320 - Orientar el 60 por ciento de los cupos  escolares de educación formal y continuada en danza     a estudiantes pertenecientes a comunidades vulnerables, anualmente </t>
  </si>
  <si>
    <t>MP307030321</t>
  </si>
  <si>
    <t xml:space="preserve">Dirigir el 50 por ciento de las funciones artísticas en danza realizadas por INCOLBALLET  a la  población  escolar,  anualmente  </t>
  </si>
  <si>
    <t xml:space="preserve">Porcentaje de las funciones artísticas en danza realizadas por INCOLBALLET dirigidas a la  población  escolar,  anualmente </t>
  </si>
  <si>
    <t>PFPE= FPE*100/TF</t>
  </si>
  <si>
    <t xml:space="preserve">PFPE= porcentaje funciones dirigidas a la población escolar </t>
  </si>
  <si>
    <t xml:space="preserve">MP307030321 - Dirigir el 50 por ciento de las funciones artísticas en danza realizadas por INCOLBALLET  a la  población  escolar,  anualmente  </t>
  </si>
  <si>
    <t>MP307030322</t>
  </si>
  <si>
    <t>Construir 1 sede  educativa en los municipios del Valle del Cauca con enfasis en formacion artistica durante el periodo de gobierno</t>
  </si>
  <si>
    <t>Sedes educativas en los municipios del Valle del cauca con énfasis en formación artística construídas durante el período de Gobierno</t>
  </si>
  <si>
    <t>∑(SCMV)</t>
  </si>
  <si>
    <t>SCMV= sede de INCOLBALLET construida en municipio del Valle
∑=sumatoria</t>
  </si>
  <si>
    <t>MP307030322 - Construir 1 sede  educativa en los municipios del Valle del Cauca con enfasis en formacion artistica durante el periodo de gobierno</t>
  </si>
  <si>
    <t>MP307030401</t>
  </si>
  <si>
    <t xml:space="preserve">Realizar dialogos comunitarios en el  100% de los municipios que cuentan con Casa de Cultura  durante el período de gobierno </t>
  </si>
  <si>
    <t>dialosgos comunitarios en el 100% de los municipios que cuentan con casa de cultura, realizados durante el periodo de gobierno</t>
  </si>
  <si>
    <t>NCCDVCDR*100
NTCCDVC</t>
  </si>
  <si>
    <t>NCCDVDR:Número de Casas de la Cultura del Departamento del Valle del Cauca, con dialogos realizados
NTCCDVC:Número total de Casas de la Cultura del Departamento del Valle del Cauca</t>
  </si>
  <si>
    <t xml:space="preserve">MP307030401 - Realizar dialogos comunitarios en el  100% de los municipios que cuentan con Casa de Cultura  durante el período de gobierno </t>
  </si>
  <si>
    <t xml:space="preserve">3070304 - EMPRENDIMIENTO PARA LA GENERACIÓN DE ECOSISTEMAS DE PAZ.
</t>
  </si>
  <si>
    <t>MP307030402</t>
  </si>
  <si>
    <t>Realizar tres (3) diplomados para fortalecer y acompañar el proceso de gestión de realizadores de contenidos culturales en los distintos canales de comunicación audiovisual municipales</t>
  </si>
  <si>
    <t>Diplomados  para fortalecer y acompañar el proceso de gestión de realizadores de contenidos culturales en los distintos canales de comunicación audiovisual municipales realizados</t>
  </si>
  <si>
    <t>NDR</t>
  </si>
  <si>
    <t>Número de diplomados realizados</t>
  </si>
  <si>
    <t>LEY 397 DE 1997</t>
  </si>
  <si>
    <t>MP307030402 - Realizar tres (3) diplomados para fortalecer y acompañar el proceso de gestión de realizadores de contenidos culturales en los distintos canales de comunicación audiovisual municipales</t>
  </si>
  <si>
    <t>MP307040101</t>
  </si>
  <si>
    <t>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t>
  </si>
  <si>
    <t>MR3070401</t>
  </si>
  <si>
    <t>Disminuir a 10% los casos de agresión, violencia escolar y prácticas inadecuadas de convivencia escolar en los establecimientos educativos de los municipios no certificados del Valle del Cauca, que llegan al comité de convivencia  departamental durante el periodo de gobierno.</t>
  </si>
  <si>
    <t>Establecimientos educativos oficiales de los Municipios no certificados del Valle del Cauca PROMOVIDOS en prácticas pedagógicas que contribuyan a la implementación del proyecto transversal de convivencia escolar, Ley 1620 de 2013 y catedra de paz, durante el periodo de gobierno</t>
  </si>
  <si>
    <t>NEEPr</t>
  </si>
  <si>
    <t>No: Número, EE: Establecimientos Educativos, Pr: Promovidos.</t>
  </si>
  <si>
    <t>Ley  1732 de 2014  Catedra de Paz; Ley 1620 de 2013  Convivencia Escolar</t>
  </si>
  <si>
    <t>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t>
  </si>
  <si>
    <t>30704 - EDUCACION PARA LA PAZ</t>
  </si>
  <si>
    <t>3070401 - LAS ESCUELAS CONSTRUCTORAS DE PAZ (FORTALECIMIENTO DE LOS PROYECTOS OBLIGATORIOS TRANSVERSALES, CONVIVENCIA ESCOLAR Y CÁTEDRA DE PAZ)</t>
  </si>
  <si>
    <t>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t>
  </si>
  <si>
    <t>MP307040102</t>
  </si>
  <si>
    <t>Promover en 149 Establecimientos Educativos  Oficiales la Implementación de la Cátedra de Paz , la resolución pacifica del conflicto y el respeto por los derechos humanos, durante el período de gobierno</t>
  </si>
  <si>
    <t>Establecimientos educativos PROMOVIDOS en la Implementación de la Cátedra de Paz , la resolución pacifica del conflicto y el respeto por los derechos humanos, durante el período de gobierno</t>
  </si>
  <si>
    <t>NEEPCP</t>
  </si>
  <si>
    <t>No: Número Establecimientos  Educativos que promueven la catedra de paz</t>
  </si>
  <si>
    <t>Ley 1732 Catedra de Paz</t>
  </si>
  <si>
    <t>MP307040102 - Promover en 149 Establecimientos Educativos  Oficiales la Implementación de la Cátedra de Paz , la resolución pacifica del conflicto y el respeto por los derechos humanos, durante el período de gobierno</t>
  </si>
  <si>
    <t>MP307040103</t>
  </si>
  <si>
    <t>Orientar 149 Directivos Docentes en la implementación de los comités de convivencia escolar y la catedra de paz, durante el periodo de gobierno</t>
  </si>
  <si>
    <t>Directivos docentes orientados en la implementación de los comités de convivencia escolar y la catedra de paz, durante el periodo de gobierno</t>
  </si>
  <si>
    <t>NDDOICCECP</t>
  </si>
  <si>
    <t>NDDOICCECP: Numero de Directivos Docentes orientados en implementacion en comites de convivencia escolar y catedra de paz</t>
  </si>
  <si>
    <t>MP307040103 - Orientar 149 Directivos Docentes en la implementación de los comités de convivencia escolar y la catedra de paz, durante el periodo de gobierno</t>
  </si>
  <si>
    <t>MP307040104</t>
  </si>
  <si>
    <t>Orientar al 100 por ciento de los docentes en Estrategias Pedagógicas para atender a la población escolar victima del conflicto armado y desplazamiento forzoso durante el período de gobierno</t>
  </si>
  <si>
    <t>Porcentaje de docentes orientados en estrategias pedagógicas para atender a la población escolar victima del conflicto armado y desplazamiento forzoso durante el período de gobierno</t>
  </si>
  <si>
    <t>%DO= (NDOEPEEO/TDEEO)*100</t>
  </si>
  <si>
    <t>%DO= Porcentaje de docentes oreintados</t>
  </si>
  <si>
    <t>Ley 1448, artículo 51</t>
  </si>
  <si>
    <t>MP307040104 - Orientar al 100 por ciento de los docentes en Estrategias Pedagógicas para atender a la población escolar victima del conflicto armado y desplazamiento forzoso durante el período de gobierno</t>
  </si>
  <si>
    <t>MP307050101</t>
  </si>
  <si>
    <t>Desarrollar 4 programas de difucion apropiacion de derechos humanos estrategias de conviviencia acorde a los lineamientos definidos en el postacuerdo</t>
  </si>
  <si>
    <t>MR3070501</t>
  </si>
  <si>
    <t>Apoyar el 100% de los eventos de participación social y derechos humanos programados durante el cuatrienio.</t>
  </si>
  <si>
    <t>Programas desarrollados de difusión, apropiación de derechos humanos, estrategias de convivencia acorde a los lienamientos definidos en el postacuerdo.</t>
  </si>
  <si>
    <t xml:space="preserve">Número de programas </t>
  </si>
  <si>
    <t xml:space="preserve">Programas realizados de difusión, apropiación de derechos humanos, estrategias de convivencia acorde a lineamientos definidos en postacuerdo./ </t>
  </si>
  <si>
    <t>El Valle esta en vos, página 287</t>
  </si>
  <si>
    <t>MP307050101 - Desarrollar 4 programas de difucion apropiacion de derechos humanos estrategias de conviviencia acorde a los lineamientos definidos en el postacuerdo</t>
  </si>
  <si>
    <t>30705 - TERRITORIO DE PAZ CON EQUIDAD Y BIENESTAR SOCIAL.</t>
  </si>
  <si>
    <t>3070501 - PROMOCION DE UNA CULTURA POLITICA DE PAZ Y CONVIVENCIA EN EL VALLE DEL CAUCA</t>
  </si>
  <si>
    <t>MR3070501 - Apoyar el 100% de los eventos de participación social y derechos humanos programados durante el cuatrienio.</t>
  </si>
  <si>
    <t>MP307050102</t>
  </si>
  <si>
    <t>Apoyar ocho eventos de  entidades religiosas y/o organizaciones basadas en la fe con presencia en el Valle del Cauca durante el periodo de Gobierno</t>
  </si>
  <si>
    <t>SUMATORIA ERA</t>
  </si>
  <si>
    <t>ERA(Eventos Religiosos Apoyados)</t>
  </si>
  <si>
    <t>MP307050102 - Apoyar ocho eventos de  entidades religiosas y/o organizaciones basadas en la fe con presencia en el Valle del Cauca durante el periodo de Gobierno</t>
  </si>
  <si>
    <t>MP307050103</t>
  </si>
  <si>
    <t xml:space="preserve">Emitir 27 horas de contenidos para el desarrollo de una cultura de paz y reconsiliacion durante el periodo de Gobierno. </t>
  </si>
  <si>
    <t>Horas de contenidos para el desarrollo de una cultura de paz y reconciliación emitidos durante el periodo de gobierno.</t>
  </si>
  <si>
    <t>NHEC para el desarrollo de una cultura de paz y reconciliación durante el periodo de gobierno.</t>
  </si>
  <si>
    <t>NHEC: Número de horas de emisión de contenidos.</t>
  </si>
  <si>
    <t xml:space="preserve">MP307050103 - Emitir 27 horas de contenidos para el desarrollo de una cultura de paz y reconsiliacion durante el periodo de Gobierno. </t>
  </si>
  <si>
    <t>MP307050104</t>
  </si>
  <si>
    <t>Acompañar y socializar la formulación de la política pública de libertad de culto, a cargo del grupo de asuntos étnicos del ministerio del interior, durante el período de gobierno</t>
  </si>
  <si>
    <t>Formulación de la política pública de libertad de culto, a cargo del grupo de asuntos étnicos del ministerio del interior durante el período de gobierno, acompañada y socializada.</t>
  </si>
  <si>
    <t>UFPPLCAA</t>
  </si>
  <si>
    <t>UFPPLCAA: Una Formulación de la Política Pública de Libertad de Culto Acompañada y Socializada.</t>
  </si>
  <si>
    <t>MP307050104 - Acompañar y socializar la formulación de la política pública de libertad de culto, a cargo del grupo de asuntos étnicos del ministerio del interior, durante el período de gobierno</t>
  </si>
  <si>
    <t>MP307050105</t>
  </si>
  <si>
    <t>Crear el Comité Departamental de Libertad Religiosa, Culto y Conciencia, en el Valle del Cauca, durante el período de gobierno</t>
  </si>
  <si>
    <t>CC=1</t>
  </si>
  <si>
    <t xml:space="preserve">Comité Creado </t>
  </si>
  <si>
    <t>Constitución politica, Plan de Desarrollo nacional, Ley133 de 1994</t>
  </si>
  <si>
    <t>MP307050105 - Crear el Comité Departamental de Libertad Religiosa, Culto y Conciencia, en el Valle del Cauca, durante el período de gobierno</t>
  </si>
  <si>
    <t>MP307050201</t>
  </si>
  <si>
    <t>Crear, en el marco de las Organizaciones de mujeres , Una (1) RED de mujeres protagonista en los escenarios de PAZ y posconflicto, en el cuatrienio</t>
  </si>
  <si>
    <t>MR3070502</t>
  </si>
  <si>
    <t>Apoyar en los 42 municipios programas y estrategias de movilización social para mujeres y representantes del sector LGBTI, para la construcción de escenarios para la Paz en el período de gobierno.</t>
  </si>
  <si>
    <t>Número de redes de mujeres protagonistas en los escenarios de paz y postconflicto creadas.</t>
  </si>
  <si>
    <t>NREDMC</t>
  </si>
  <si>
    <t>NREDMC=Número de redes de mujeres creadas</t>
  </si>
  <si>
    <t>MP307050201 - Crear, en el marco de las Organizaciones de mujeres , Una (1) RED de mujeres protagonista en los escenarios de PAZ y posconflicto, en el cuatrienio</t>
  </si>
  <si>
    <t>3070502 - LA VOZ DE LAS MUJERES CONSTRUYENDO PAZ</t>
  </si>
  <si>
    <t>MR3070502 - Apoyar en los 42 municipios programas y estrategias de movilización social para mujeres y representantes del sector LGBTI, para la construcción de escenarios para la Paz en el período de gobierno.</t>
  </si>
  <si>
    <t>MP307050202</t>
  </si>
  <si>
    <t>Realizar dos (2) Encuentros  de mujeres forjadoras de PAZ, que permitan el fortalecimiento de las iniciativas y escenarios de PAZ en el postconflicto, en el cuatrienio.</t>
  </si>
  <si>
    <t>Número de encuentros de mujeres forjadoras de PAZ realizados</t>
  </si>
  <si>
    <t>NEMFPR</t>
  </si>
  <si>
    <t>NEMFPR= Número de encuentros de mujeres forjadoras de PAZ realizados</t>
  </si>
  <si>
    <t>MP307050202 - Realizar dos (2) Encuentros  de mujeres forjadoras de PAZ, que permitan el fortalecimiento de las iniciativas y escenarios de PAZ en el postconflicto, en el cuatrienio.</t>
  </si>
  <si>
    <t>MP307050301</t>
  </si>
  <si>
    <t>Crear, en el marco de las Confluencias Municipales de LGBTI, Una (1) RED LGBTI protagonista en los escenarios de PAZ y posconflicto, en el cuatrienio</t>
  </si>
  <si>
    <t>Número de redes LGBTI protagonistas en los escenarios de Paz y postconflicto creadas</t>
  </si>
  <si>
    <t>NRLGBTIC</t>
  </si>
  <si>
    <t>NRLGBTIC= Número de redes LGBTI creadas</t>
  </si>
  <si>
    <t>MP307050301 - Crear, en el marco de las Confluencias Municipales de LGBTI, Una (1) RED LGBTI protagonista en los escenarios de PAZ y posconflicto, en el cuatrienio</t>
  </si>
  <si>
    <t>3070503 - LGBTI VÍCTIMAS INVISIBLES EN BUSCA DE LA VERDAD JUSTICIA Y REPARACIÓN</t>
  </si>
  <si>
    <t>MP307050302</t>
  </si>
  <si>
    <t>Realizar dos (2) Encuentros de representantes del sector LGBTI, forjadores de PAZ, que permitan el fortalecimiento de las iniciativas y escenarios de PAZ en el postconflicto, en el cuatrienio.</t>
  </si>
  <si>
    <t>Número de encuentros de representantes del sector LGBTI forjadores de Paz, realizados</t>
  </si>
  <si>
    <t>NERLGBTIFPR</t>
  </si>
  <si>
    <t>NERLGBTIFPR= Número de encuentros de representantes del sector LGBTI forjadores de Paz, realizados</t>
  </si>
  <si>
    <t>MP307050302 - Realizar dos (2) Encuentros de representantes del sector LGBTI, forjadores de PAZ, que permitan el fortalecimiento de las iniciativas y escenarios de PAZ en el postconflicto, en el cuatrienio.</t>
  </si>
  <si>
    <t>MP307060101</t>
  </si>
  <si>
    <t>ARTICULAR UN PROCESO DE  ASISTENCIA TECNICA A VICTIMAS DE TRATA DE PERSONAS, RETORNADOS Y MIGRANTES PARA LA CREACION DE LOS COMITES MUNICIPALES DE LUCHA CONTRA LA TRATA DE PERSONAS Y CONSEJOS MUNICIPALES DE MIGRANTES Y RETORNADOS</t>
  </si>
  <si>
    <t>MR3070601</t>
  </si>
  <si>
    <t>Atender  el 100% de las víctimas de trata de personas, migrantes y retornados que demanden la atención en la ruta de atención</t>
  </si>
  <si>
    <t xml:space="preserve">PROCESO DE ASISTENCIA TECNICA A VICTIMAS DE TRATA DE PERSONAS, RETORNADOS Y MIGRANTES  PARA LA CREACION DE LOS COMITES DE LUCHA CONTRA LA TRATA DE PERSONAS EN LOS 42 MUNICIPIOS DEL DEPARTAMENTO ARTICULADO </t>
  </si>
  <si>
    <t>PATA</t>
  </si>
  <si>
    <t xml:space="preserve">PATI: PROCESO DE ASISTENCIA TECNICA ARTICULADO </t>
  </si>
  <si>
    <t>Ley 985 de 2005/ Ley 1000 de 2012 y Ley 1069 de 2012/ ley 1565 de 2012/ ley 1066 de 2015</t>
  </si>
  <si>
    <t>MP307060101 - ARTICULAR UN PROCESO DE  ASISTENCIA TECNICA A VICTIMAS DE TRATA DE PERSONAS, RETORNADOS Y MIGRANTES PARA LA CREACION DE LOS COMITES MUNICIPALES DE LUCHA CONTRA LA TRATA DE PERSONAS Y CONSEJOS MUNICIPALES DE MIGRANTES Y RETORNADOS</t>
  </si>
  <si>
    <t>30706 - ATENCIÓN A VÍCTIMAS DE TRATA DE PERSONAS, RETORNADOS Y MIGRANTES</t>
  </si>
  <si>
    <t>3070601 - ATENCIÓN A VÍCTIMAS DE TRATA DE PERSONAS, RETORNADOS Y MIGRANTES</t>
  </si>
  <si>
    <t>MR3070601 - Atender  el 100% de las víctimas de trata de personas, migrantes y retornados que demanden la atención en la ruta de atención</t>
  </si>
  <si>
    <t>MP307060102</t>
  </si>
  <si>
    <t xml:space="preserve">DISEÑAR  UN  PROGRAMA DE PREVENCION DE VULNERACION DE DERECHOS    PARA LAS VICTIMAS DE TRATA DE PERSONAS, MIGRANTES Y RETORNADOS  EN EL VALLE DEL CAUCA DURANTE EL PERIODO DE GOBIERNO </t>
  </si>
  <si>
    <t>ROGRAMA DE PREVENCION DE VULNERACION DE DERECHOS PARA LAS VICTIMAS DE TRATA DE PERSONAS, MIGRANTES Y RETORNADOS DISEÑADO EN EL PERIODO DE GOBIERNO.</t>
  </si>
  <si>
    <t>PPVDI = 1</t>
  </si>
  <si>
    <t>PPDO(Programa prevención de vulneración de derechos de victimas de trata de personas, implementado</t>
  </si>
  <si>
    <t xml:space="preserve">MP307060102 - DISEÑAR  UN  PROGRAMA DE PREVENCION DE VULNERACION DE DERECHOS    PARA LAS VICTIMAS DE TRATA DE PERSONAS, MIGRANTES Y RETORNADOS  EN EL VALLE DEL CAUCA DURANTE EL PERIODO DE GOBIERNO </t>
  </si>
  <si>
    <t>MP307060103</t>
  </si>
  <si>
    <t>VINCULAR AL 100% COMITÉ NACIONAL DEPARTAMENTAL Y MUNICIPAL DE ATENCIÓN A MIGRANTES Y RETORNADOS, LA OFERTA INSTITUCIONAL PARA BENEFICIO DE LA POBLACIÓN DURANTE EL CUATRENIO.</t>
  </si>
  <si>
    <t>PORCENTAJE DE COMITÉS NACIONALES DEPARTAMENTAL Y MUNICIPALES DE ATENCIÓN A MIGRANTES Y RETORNADOS, LA OFERTA INSTITUCIONAL PARA BENEFICIO DE LA POBLACIÓN VINCULADO DURANTE EL CUATRENIO.</t>
  </si>
  <si>
    <t>NRCNDM=NRCNDM*100/NRCNDM</t>
  </si>
  <si>
    <t xml:space="preserve">NRCNDM(NÚMERO DE REUNIONES COMITÉ NACIONAL, DEPARTAMENTAL Y MUNICIPAL) </t>
  </si>
  <si>
    <t>MP307060103 - VINCULAR AL 100% COMITÉ NACIONAL DEPARTAMENTAL Y MUNICIPAL DE ATENCIÓN A MIGRANTES Y RETORNADOS, LA OFERTA INSTITUCIONAL PARA BENEFICIO DE LA POBLACIÓN DURANTE EL CUATRENIO.</t>
  </si>
  <si>
    <t>MP307060104</t>
  </si>
  <si>
    <t xml:space="preserve">Vincular al 100% de las Presuntas víctimas de trata de personas, retornados y migrantes   que demandan la asistencia en las rutas de atención establecidas mediante el (decreto 1069 de 2012) y la (ley 1565 de 2012) durante el período de gobierno </t>
  </si>
  <si>
    <t>MR3070602</t>
  </si>
  <si>
    <t>Vincular al 100% de las presuntas víctimas de trata de personas, retornados y migrantes que demandan la asistencia en las rutas de atención establecidas mediante el (decreto 1069 de 2012) y la (ley 1565 de 2012) durante el período de gobierno.</t>
  </si>
  <si>
    <t xml:space="preserve">PORCENTAJE DE PRESUNTAS VICTIMA DE TRATA DE PERSONAS RETORNADOS Y MIGRANTES QUE DEMANDEN LA ASISTENCIA EN LAS RUTAS DE ATENCION ESTABLECIDAS MEDIANTE EL DECRETO 1069 Y LA LEY 1565 DE 2012  Y LA (LEY 1565 DE 2012)  VINCULADOS DURANTE EL PERÍODO DE GOBIERNO </t>
  </si>
  <si>
    <t>(PVTPVPAMR)= PVTPMRDAA*100/PVTPMRDA</t>
  </si>
  <si>
    <t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t>
  </si>
  <si>
    <t xml:space="preserve">MP307060104 - Vincular al 100% de las Presuntas víctimas de trata de personas, retornados y migrantes   que demandan la asistencia en las rutas de atención establecidas mediante el (decreto 1069 de 2012) y la (ley 1565 de 2012) durante el período de gobierno </t>
  </si>
  <si>
    <t>MR3070602 - Vincular al 100% de las presuntas víctimas de trata de personas, retornados y migrantes que demandan la asistencia en las rutas de atención establecidas mediante el (decreto 1069 de 2012) y la (ley 1565 de 2012) durante el período de gobierno.</t>
  </si>
  <si>
    <t>MP307070101</t>
  </si>
  <si>
    <t>Implementar un Plan de reinserción social a través de las TIC para los desmovilizados del conflicto armado en el Departamento del Valle del Cauca</t>
  </si>
  <si>
    <t>MR3070701</t>
  </si>
  <si>
    <t>REINSERTADOS</t>
  </si>
  <si>
    <t>Planes de reinserción social a través de las TIC para los desmovilizados del conflicto armado implementados en el Departamento del Valle del Cauca</t>
  </si>
  <si>
    <t>MP307070101 - Implementar un Plan de reinserción social a través de las TIC para los desmovilizados del conflicto armado en el Departamento del Valle del Cauca</t>
  </si>
  <si>
    <t>30707 - PROCESO DE REINTEGRACION</t>
  </si>
  <si>
    <t>3070701 - INCLUSION EXITOSA DE EXCOMBATIENTES Y REINTERADOS</t>
  </si>
  <si>
    <t>MR3070701 - Implementar un mapa estratégico TIC para el Fortalecimiento de las Capacidades Sociales durante el período de gobierno</t>
  </si>
  <si>
    <t>CODIGO MR</t>
  </si>
  <si>
    <t>NOMBRE META DE RESULTADO</t>
  </si>
  <si>
    <t>PROCEDIMIENTO RELACIONADO</t>
  </si>
  <si>
    <t>NOMBRE DEL INDICADOR</t>
  </si>
  <si>
    <t>VALOR ESP 2016</t>
  </si>
  <si>
    <t>VALOR ESP 2017</t>
  </si>
  <si>
    <t>VALOR ESP 2018</t>
  </si>
  <si>
    <t>VALOR ESP 2019</t>
  </si>
  <si>
    <t>PONDERACION</t>
  </si>
  <si>
    <t>META DE RESULTADO</t>
  </si>
  <si>
    <t>COD MET RESULT</t>
  </si>
  <si>
    <t>NOMBRE DE LA META DE RESULTADO</t>
  </si>
  <si>
    <t xml:space="preserve">Tasa de Mortalidad por Enfermedad Profesional </t>
  </si>
  <si>
    <t>(No de Muertes Relacionadas con E.P. / Pob Total Trabj )*100</t>
  </si>
  <si>
    <t>Muertes causadas por Enfermedad  Profesional (Laboral)
Poblacion Total Trabajadora Formal e Informal</t>
  </si>
  <si>
    <t>Porcentaje de Cabeceras Municipales de Entidades Territoriales que han mantenido entre  0 y 20, Según el Indice de Riesgo de Abastecimiento de Agua (IRABA)</t>
  </si>
  <si>
    <t>(Nro de CM con  IRABA entre 0 y 20, Calif sin Riesgo / Nro Total de CM)*100</t>
  </si>
  <si>
    <t>Cabeceras Municipales con Indice de Riesgo de Abastecimiento de Agua entre 0 y 20.  Cabeceras Municipales del departamento</t>
  </si>
  <si>
    <t>Tasa  de Mortalidad por Dengue que debe haberse mantenido como minimo durante el periodo de gobierno</t>
  </si>
  <si>
    <t>(No de Muertes Producidas por  Dengue/ Total de Poblacion  Valle del Cauca)*100.000</t>
  </si>
  <si>
    <t>Total de Muertes producidas por Dengue.
Poblacion del Valle del Cauca proyecciones DANE</t>
  </si>
  <si>
    <t>&lt;387x100.000hb</t>
  </si>
  <si>
    <t xml:space="preserve">Incremento de la Cobertura de aseguramiento de la poblacion con SISBEN niveles 1 y 2 y poblaciones en condiciones de desplazamiento para el departamento del Valle del Cauca </t>
  </si>
  <si>
    <t xml:space="preserve">(Población afiliada al final del período - Población afiliada al inicio) / Población afiliada al inicio </t>
  </si>
  <si>
    <t>Población afiliada al final del período
Población afiliada al inicio</t>
  </si>
  <si>
    <t>Porcentaje de Entes Territoriales que han logrado implementar la Estrategia de Atención Primaria en Salud - APS durante el periodo de gobierno</t>
  </si>
  <si>
    <t>(Nro municipios con EAP - APS implementada/
Total de municipios) *100</t>
  </si>
  <si>
    <t>Nro municipios con EAP APS implementada= Numero de municipios con Estrategias de Atencion Primaria en Salud</t>
  </si>
  <si>
    <t>PR-SP-M3-P6-01-04 . Procedimiento inspección, vigilancia y control al cumplimiento de las competencias en aseguramiento a los actores implicados en el proceso de afiliación</t>
  </si>
  <si>
    <t>Fases del modelo integral de atencion y gestion de la información en Salud</t>
  </si>
  <si>
    <t># de fases del modelo implementado/ total # de fases del modelo</t>
  </si>
  <si>
    <t>Fases del modelo implementado
( 1. Historia Clinica electronica unificada, 2. Tele-presencia, 3. Sistemas de Informacion - SAC)</t>
  </si>
  <si>
    <t xml:space="preserve">Porcentaje de Eventos de interes en salud publica intervenidos y vigilados  </t>
  </si>
  <si>
    <t>(N° de eventos de interes en SP intervenidos y vigilados/ N° de eventos de interes en salud publica) *100</t>
  </si>
  <si>
    <t>Eventos de interes en SP intervenidos y vigilados
Eventos de interes en salud publica</t>
  </si>
  <si>
    <t>TASA DE INCIDENCIA DE SÍFILIS CONGÉNITA</t>
  </si>
  <si>
    <t>(No  de casos de sífilis congénita/
total de N.V ) x 1000 N.V.</t>
  </si>
  <si>
    <t xml:space="preserve">Casos de sífilis congénita
 Nacidos vivos </t>
  </si>
  <si>
    <t xml:space="preserve">Razon de Mortalidad Materna por causas evitables   </t>
  </si>
  <si>
    <t>(No.  muertes maternas /
total de N.V  ) x 100.000</t>
  </si>
  <si>
    <t xml:space="preserve"> No muertes maternas .= Numero de muertes maternas                                                                   total de  N.V = Nacidos vivos</t>
  </si>
  <si>
    <t>PREVALENCIA DE CONSUMO DE SUSTANCIAS ILICITAS EN POBLACION DE 12 A 65 AÑOS DE EDAD REDUCIDO  DURANTE EL PERIODO DE GOBIERNO</t>
  </si>
  <si>
    <t xml:space="preserve">(No. De personas con consumo de SPA en el año/total de la población susceptible)*100
</t>
  </si>
  <si>
    <t>Personas de 12 a 65 que consumen Sustancias Psicoactivas en un año
Poblacion total de 12 a 65 años</t>
  </si>
  <si>
    <t>PORCENTAJE DE TRATAMIENTO EXITOSO DE LOS CASOS DE TUBERCULOSIS PULMONAR CON BACILOSCOPIA POSITIVA INCREMENADOS</t>
  </si>
  <si>
    <t>(No  de casos con tto exitoso de  TBC pulmonar con baciloscopia +)/ Total de casos de TBC pulmonar con baciloscopia positiva) *100</t>
  </si>
  <si>
    <t xml:space="preserve">casos con tto exitoso de  Tuberculosis pulmonar con baciloscopia 
casos de Tuberculosis pulmonar con baciloscopia positiva) </t>
  </si>
  <si>
    <t>Tasa de Mortalidad por 10.000 menores de cinco años</t>
  </si>
  <si>
    <t>(Muertes de menores de cinco años / Total menores de cinco años)  x 10.000</t>
  </si>
  <si>
    <t>18 &lt;</t>
  </si>
  <si>
    <t xml:space="preserve">Tasa  Ajustada de Años potencialmente perdidos debido a Neoplasias por cada 100 Mil habitantes </t>
  </si>
  <si>
    <t>(Años potencialmente perdidos debido a NEOPLASIAS  / Población Total ) *  100.000</t>
  </si>
  <si>
    <t>Años potencialmente perdidos debido a NEOPLASIAS
Total población</t>
  </si>
  <si>
    <t>TASA AJUSTADA DE AÑOS POTENCIALMENTE PERDIDOS DEBIDO A ENFERMEDADES CARDIO VASCULARES POR CADA 100 MIL HABITANTES</t>
  </si>
  <si>
    <t>(Años potencialmente perdidos debido a ENFERMEDADES CARDIOVASCULARES /Población Total ) * 100.000</t>
  </si>
  <si>
    <t xml:space="preserve">Años potencialmente perdidos debido a ENFERMEDADES CARDIOVASCULARES Población Total </t>
  </si>
  <si>
    <t xml:space="preserve">MODELO DE ATENCIÓN INTEGRAL EN SALUD  DE POBLACIONES  ESPECIALES  IMPLEMENTADO :VICTIMAS, DISCAPACIDAD, GRUPOS ÉTNICOS (AFROS E INDÍGENAS) Y ADULTO MAYOR </t>
  </si>
  <si>
    <t>No. De grupos de poblaciones especiales con modelo implementado/Total de Grupos poblaciones especiales )*100</t>
  </si>
  <si>
    <t xml:space="preserve">Grupos de poblaciones especiles con modelo implementado: VICTIMAS, DISCAPACIDAD, GRUPOS ÉTNICOS (AFROS E INDÍGENAS), Y ADULTO MAYOR. </t>
  </si>
  <si>
    <t>Número de familias con proyectos de Seguridad Alimentaria de producción de alimento beneficiadas en el período de gobierno</t>
  </si>
  <si>
    <t>FB = F1 - F0</t>
  </si>
  <si>
    <t>FB = Variación en el número de familias beneficiadas con proyectos de Seguridad Alimentaria; F1 = Número de familias beneficiadas final; F0 = Número de familias beneficiadas inicial</t>
  </si>
  <si>
    <t>Prevalencia de obesidad en poblacion de 5 a 17 años del departamento</t>
  </si>
  <si>
    <t>(Poblacion de 5 a 17 años del departamento con obesidad/total de poblacion de 5-17)*100</t>
  </si>
  <si>
    <t>Poblacion de 5 a 17 años del departamento del Valle del Cauca</t>
  </si>
  <si>
    <t>15%&lt;</t>
  </si>
  <si>
    <t>Política Pública Departamental de Primera Infancia, Infancia y Adolescencia,  implementada a través de una estrategia de atención integral de acuerdo a la Política   Nacional de "Cero a Siempre" y la lLey 1098 de 2006</t>
  </si>
  <si>
    <t>PPIAFI</t>
  </si>
  <si>
    <t>PPIAFI= (Politica Publica Infancia Adolescencia y Familia Implementada)</t>
  </si>
  <si>
    <t>Porcentaje de cobertura en atencion integral a la primera infancia en los municipios no certificados alcanzada durante el periodo de gobierno</t>
  </si>
  <si>
    <t>CPI = (NNAI/PPI)*100</t>
  </si>
  <si>
    <t>CPI = Cobertura Primera Infancia
NNAI =Niños y niñas atendidos integralmente
PPI = Poblacion en primera infancia 0 a 5años</t>
  </si>
  <si>
    <t>Política Pública Departamental de Infancia, adolesecencia y familia, desde y para niñas y adolecentes, implementada en el periodo de gobierno.</t>
  </si>
  <si>
    <t>PPDPIAFI</t>
  </si>
  <si>
    <t>PPDPIAFI :(politica publica Departamental Primera Infancia Adolescencia y Familia Implementada)</t>
  </si>
  <si>
    <t>politica publica departamental de juventud (ordenanza 286 de 2009)  armonizada a lo establecido en la ley 1622 de 2013</t>
  </si>
  <si>
    <t>PPDJIA</t>
  </si>
  <si>
    <t xml:space="preserve">PPDJIA: Politica Publica Departamental de Jovenes Implementada y Armonizada </t>
  </si>
  <si>
    <t>Disminución del deficit de vivienda cuantitativo</t>
  </si>
  <si>
    <t>DVCU=(AG1+AG2+GT/VE)x100</t>
  </si>
  <si>
    <t>DVCU= Porcentaje de disminución del deficit de vivienda cuantitativo; AG= Aportes gestionados para vivienda nueva; AG1= Aportes gestionados para vivienda afro e indigena en Buenaventura; GT= Titulación gestionada en el Valle; VE=Deficit de vivienda nueva en al Valle del cauca</t>
  </si>
  <si>
    <t>Disminución del deficit de vivienda cualiitativo</t>
  </si>
  <si>
    <t>DDCV=(GM+CG+CG1)*100/DTV</t>
  </si>
  <si>
    <t xml:space="preserve">DDCV= DISMINUCIÓN DEFICIT CUALITATIVO DE VIVIENDA; GM=MEJORAMIENTOS GESTIONADOS; CG=CONEXIONES DE GAS GESTIONADAS;CG1=CONEXIONES DE GAS PARA AFROS E INDIGENAS DE BUENAVENTURA; DTV=DEFICIT CUALITATIVO DE VIVIENDA EN EL VALLE </t>
  </si>
  <si>
    <t>Porcentaje de Población beneficiada con sistemas de abastecimiento de agua y saneamiento básico, en las zonas rurales y urbanas del Departamento, incrementado durante el periodo de gobierno</t>
  </si>
  <si>
    <t>% de Incremento= (PBPAS/PTBA) x 100</t>
  </si>
  <si>
    <t xml:space="preserve">PBPAS= Poblacimiento beneficiada con proyectos de agua y saneamiento, durante el periodo de gobierno; PTBA: Población Total beneficiada Línea Base 2015  </t>
  </si>
  <si>
    <t>Electrrificacion rural y urbana</t>
  </si>
  <si>
    <t>DDE=CE*100/DCE</t>
  </si>
  <si>
    <t>DDE=DISMINUCIÓN DEFICIT ELECTRICO;CE=CONEXIONES ELECTRICAS RURALES;DCE=DEFICIT CONEXIONES ELECTRICAS EN EL VALLE DEL CAUCA</t>
  </si>
  <si>
    <t>Incrementar el acceso a la poblacion a bienes y servicios culturales, deportivos y artisticos.</t>
  </si>
  <si>
    <t>ABS= (OF1+OF2) *100/OPA</t>
  </si>
  <si>
    <t>ABS=Incremento en el acceso a bienes y servicios; OF1=Oferta Pública; OF2=Oferta Publica para Buenaventura;OPA=oferta publica alcanzada durante el periodo de gobierno 2012 a 2015</t>
  </si>
  <si>
    <t>Instituciones educativas oficiales del departamento con jornada única implementada durante el periodo de gobierno</t>
  </si>
  <si>
    <t>NEEOFJU</t>
  </si>
  <si>
    <t>NEEOFJU= Numero de Establecimietos Educativos Oficiales con Jornada Unida</t>
  </si>
  <si>
    <t>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t>
  </si>
  <si>
    <t>VAR%=PROMVAL-PROMNAL</t>
  </si>
  <si>
    <t>PROMNAL=Promedio del ISCE Nacional 
PROMVAL=Promedio de ISCE Valle
VAR%=Total Variación Porcentual</t>
  </si>
  <si>
    <t xml:space="preserve"> %estudiantes  de Establecimientos Educativos oficiales de los municipios no certificados de la ETC Valle del Cauca aumentado en los niveles de competencia satisfactorio y avanzado en pruebas Saber</t>
  </si>
  <si>
    <t>Var%=%PROMSAB3579AC-%PROMSAB3579AN</t>
  </si>
  <si>
    <t>%PROMSAB3579AC=Porcentaje promedio de estudiantes en satisfactorio y avanzado SABER 3,5,7,9 año actual
%PROMSAB3579AN= Porcentaje promedio de estudiantes en satisfactorio y avanzado SABER 3,5,7,9 año anterior
Var%=Variación de puntos porcentuales</t>
  </si>
  <si>
    <t>Numero de establecimientos educativos oficiales de los municipios no certificados del Valle del Cauca que han disminuido en puntos porcentuales su ubicación en las categorias C y  D de las pruebas saber 11° durante el periodo de Gobierno.</t>
  </si>
  <si>
    <t>VAR%=%CATCDA-%CATCDAN</t>
  </si>
  <si>
    <t>%CATCDA=Porcentaje de EE situados en las categoría C y D año actual
%CATCDAN=Porcentaje de EE en las Categorías C y D año anterior
VAR%= Variación porcentual</t>
  </si>
  <si>
    <t>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t>
  </si>
  <si>
    <t>Var%=% EECD3,4(Año Act) - % EECD3,4(Linea Base)</t>
  </si>
  <si>
    <t>%Valaac=Porcentaje de Valoración año actual
%Valaant= Porcentaje de Valoración año anterior
Var%=% Establecimientos educativos oficiales que se valoran en los niveles de desarrollo 3 y 4 en autoevaluacion año actual Variación de puntos porcentuales</t>
  </si>
  <si>
    <t>Porcentaje de la matricula oficial aumentada de los grupos de población vulnerable (etnicos, victimas del conflicto con discapacidad, talento excepcional, afros, SRPA, LGTBI), en el periodo de gobierno</t>
  </si>
  <si>
    <t xml:space="preserve">APMO=(NEMVO/TPV*100)-LBAA        </t>
  </si>
  <si>
    <t>APMO = Aumento porcentual de la matricula oficial 
NEMOP= Numero de Estudiantes Matriculados Vulnerables en el sector Oficial  
TPV= Total Población matriculada 
LBAA= Linea base año anterior</t>
  </si>
  <si>
    <t>% de incremento de la tasa de cobertura bruta de grado 0 a 11 en los municipios no certificados en el periodo de gobierno</t>
  </si>
  <si>
    <t xml:space="preserve">ITCB = (NEMOP/PD*100) - LB       </t>
  </si>
  <si>
    <t>ITCB= Incremento Tasa de Cobertura Bruta
NEMOP=Numero de Estudiantes Matriculados en el sector Oficial y Privado de los grados 0 a 11
PD= Proyección Dane Año respectivo de 5 a 17 años  
LB= Linea de Base</t>
  </si>
  <si>
    <t>% de la tasa de deserción intra - anual de estudiantes que se retiran durante el año escolar  de los niveles de preescolar, básica (primaria y secundaria) y media, disminuido en el periodo de gobierno.</t>
  </si>
  <si>
    <t>TDT=NEMNP+NEMNBP+NEMNBS+NEMNEM(desertores)/NEMNP+NEMNBP+NEMNBS+NEMNEM</t>
  </si>
  <si>
    <t>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t>
  </si>
  <si>
    <t>% de la matricula oficial de la zona rural aumentados en los municipios no certificados del Valle del Cauca en el periodo de Gobierno</t>
  </si>
  <si>
    <t xml:space="preserve">PPA= PMOZRPA - PMOZRPAN    </t>
  </si>
  <si>
    <t xml:space="preserve">PPA= Puntos porcentuales aumentados
PMOZRPA= Porcentaje matricula oficial zona rural período actual
PMOZRPAN= Porcentaje matricula oficial zona rural período anterior
</t>
  </si>
  <si>
    <t>% de la poblacion joven y adulta matriculada a traves de modelos educativos flexibles, durante el periodo de gobierno.</t>
  </si>
  <si>
    <t xml:space="preserve">%PJAM=PJAMMEF /TPMJA*100  </t>
  </si>
  <si>
    <t>%PJAM= Porcentaje de poblacion jovenes y adultos matriculados 
PJAMMEF= poblacion jovenes y adultos matriculados en modelos educativos flexibles
TPMJA*100  = Total poblacion jovenes y adultos matriculados</t>
  </si>
  <si>
    <t>Porcentaje de la tasa de analfabetismo  disminuido en los municipios no certificados del Valle del Cauca</t>
  </si>
  <si>
    <t>DTAMNCVC  =TAMNCVCMENLB  - TAMNCVCMENR</t>
  </si>
  <si>
    <t>DTAMNCVC  = Disminución Tasa Analfabetismo Mpios No Certificados Valle del Cauca =
TAMNCVCMENLB = Tasa Analfabetismo Mpios No Certificados Valle del Cauca, según el MEN, linea Base  
TAMNCVCMENR= Tasa Analfabetismo Mpios No Certificados Valle del Cauca, según MEN, año respectivo</t>
  </si>
  <si>
    <t>Porcentaje de las líneas de acción, con factores críticos, de la Política Pública departamental LGBTI (Ordenanza 339 de 2011) al 2019 implementadas</t>
  </si>
  <si>
    <t>(LAPPI / LAPPT) x 100</t>
  </si>
  <si>
    <t>LAPPI= Lineas de acción de la política pública implementadas.                                         
LAPPT= Lineas de acción de la política pública totales.</t>
  </si>
  <si>
    <t>Porcentaje de Implementación de las líneas de acción, con factores críticos, de la Política pública de Equidad de Género para las Mujeres Vallecaucanas (ordenanza 317 del 2010), al 2019.</t>
  </si>
  <si>
    <t>(LAPPMI / LAPPMT) x 100</t>
  </si>
  <si>
    <t>LAPPMI= Lineas de acción de la política pública de mujer implementadas.                                         
LAPPMT= Lineas de acción de la política pública de mujer totales.</t>
  </si>
  <si>
    <t>Porcentaje de personas con discapacidad para fomentar la inclusión social y economica en el marco de garantía de derechos acompañadas</t>
  </si>
  <si>
    <t>(No. PDA / No. Total PDRS)*100</t>
  </si>
  <si>
    <t xml:space="preserve">PDA = Personas con Discapacidad Acompañadas </t>
  </si>
  <si>
    <t xml:space="preserve">Plan Decenal para la población negra, raizal y palenquera del Valle del Cauca enmarcado en el Decenio de los Afrodescendientes, implementado durante el período de gobierno. </t>
  </si>
  <si>
    <t>Plan Decenal</t>
  </si>
  <si>
    <t>PDRS=Personas con Discapacidad Registardas en el Sispro</t>
  </si>
  <si>
    <t>Plan integral de desarrollo indígena implementado durante el cuatrienio</t>
  </si>
  <si>
    <t>UN PLAN INTEGRAL DE DESARROLLO INDIGENA  IMPLEMENTADO</t>
  </si>
  <si>
    <t>Número de planes departamentales campesinos implementados en el período de gobierno</t>
  </si>
  <si>
    <t>PI = PI1 - PI0</t>
  </si>
  <si>
    <t>PI = Variación en el número de planes departamentales campesinos implementados; PI1 = Número de planes departamentales campesinos implementados final; F0 = Número de planes departamentales campesinos implementados inicial</t>
  </si>
  <si>
    <t>lineas estrategicas de los lineamientos de politica publica departamental de Adulto Mayor implementadas, en el periodo de gobierno</t>
  </si>
  <si>
    <t>∑LEIPPAM</t>
  </si>
  <si>
    <t xml:space="preserve">LEIPPAM : Lineas Estrategicas Implementadas de Politica Publica de Adulto Mayor </t>
  </si>
  <si>
    <t xml:space="preserve">Plan de economia incluyente para poblacion vulnerable en el departamento, implementado durante el periodo de gobierno </t>
  </si>
  <si>
    <t>PEII</t>
  </si>
  <si>
    <t xml:space="preserve">PEII: PLAN ECONOMIA INCLUYENTE IMPLEMENTADO </t>
  </si>
  <si>
    <t>Un costo de energía medido por el indice de competitividad departamental subido en dos posiciones</t>
  </si>
  <si>
    <t>ICEFICD</t>
  </si>
  <si>
    <t>ICEFICD: Incremento Indice Costo Enerigía frente al Indice Competitividad Departamental</t>
  </si>
  <si>
    <t>Indice de Bancarización de cuentas de ahorro activas de personas en edad adulta aumentado</t>
  </si>
  <si>
    <t>NCAAPEA/TPEA</t>
  </si>
  <si>
    <t>NCAAPEA = Número de Cuentas de Ahorro Activas de Personas en Edad Adulta
TPED= Total personas en edad adulta</t>
  </si>
  <si>
    <t>Un clima de inversión evaluado por Doing Business, mejorado en dos posiciones</t>
  </si>
  <si>
    <t>NPME</t>
  </si>
  <si>
    <t xml:space="preserve">NPME: Numero de Posiciones Mejoradas en Evaluación </t>
  </si>
  <si>
    <t>% de buenas condiciones de transitabilidad de la red vial departamental aumentadas durante el periodo de gobierno</t>
  </si>
  <si>
    <t>(A/B)% - LB%</t>
  </si>
  <si>
    <t xml:space="preserve">A: No. De km. De la red vial departamental en buenas condiciones de transitabilidad
B: No. De km. De la red vial departamental: LB: Linea de base. </t>
  </si>
  <si>
    <t xml:space="preserve">Porcentaje de los proyectos logrados  para la gestión y desarrollo territorial articulados entre las diferentes instancias institucionales en el período de gobierno </t>
  </si>
  <si>
    <t>APG= APG1*100 / APG0</t>
  </si>
  <si>
    <t>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t>
  </si>
  <si>
    <t>Espacios de coordinación y articulación intersectorial anuales de las políticas, planes y programas para la administración sostenible consolidados anualmente</t>
  </si>
  <si>
    <t>NECAAPPP</t>
  </si>
  <si>
    <t xml:space="preserve">NECAAPPP: Numero de Espacios de Coordinación y Articulación Anual de Politicas, Planes y Programas </t>
  </si>
  <si>
    <t>Porcentaje de Demandas de información socioeconómica, estadística, coyuntural actualizadas y Atendidas para la toma de decisiones atendidas.</t>
  </si>
  <si>
    <t>(NDA / TD) * 100</t>
  </si>
  <si>
    <t xml:space="preserve">NDA: Número de Demandas Atendidas             TD: Total de Demandas         </t>
  </si>
  <si>
    <t xml:space="preserve">Porcentaje del Nivel de satisfacción de los turistas que visitan y viajan por el Valle del Cauca </t>
  </si>
  <si>
    <t>NoTS/NoTTE*100</t>
  </si>
  <si>
    <t>NoTS:numero de turistas satisfechos</t>
  </si>
  <si>
    <t>Número de nuevas Empresas instaladas en el Valle del Cauca durante el período de gobierno.</t>
  </si>
  <si>
    <t>NNEIVC</t>
  </si>
  <si>
    <t>NNEIVC: Número de Nuevas Empresas Instaladas en el Valle del Cauca</t>
  </si>
  <si>
    <t xml:space="preserve">Porcentaje de las exportaciones aumentadas en el Departamento en el periodo de gobierno </t>
  </si>
  <si>
    <t>VX= (Xf -Xi) / Xi  * 100
Var Export= (Exportaciones inicial - Exportaciones final) / Exportaciones final)*100</t>
  </si>
  <si>
    <t>VX = Variación  Exportaciones
Xi =  Exportaciones inicial año 2015
Xf = Exportaciones final</t>
  </si>
  <si>
    <t xml:space="preserve">Porcentaje de las demandas en asesoría a dependencias y entidades territoriales, atendidas para la gestión de recursos de cooperación </t>
  </si>
  <si>
    <t>DAC= (NAA) / (NAS)  * 100</t>
  </si>
  <si>
    <t>DAC=Demanda de Asesorías de Cooperación 
NAA = Número de Asesorías Atendidas sobre cooperación nacional e internacional
NAS= Número de Asesorías solicitadas sobre cooperación nacional e internacional</t>
  </si>
  <si>
    <t>Porcentaje de la politica de Gestión Integral de la biodiversidad implementados en el departamento del Valle del Cauca</t>
  </si>
  <si>
    <t>PG=PGI*100/PGP</t>
  </si>
  <si>
    <t>PG=Porcentaje de cumplimiento de politicas implementadas PGI=Número total de politicas implementadas final PGP=Número total de politicas programadas inicial</t>
  </si>
  <si>
    <t>Porcentaje de implementación de una política integral gestionada para la recuperación, protección y conservación del recurso hídrico en el departamento del Valle del Cauca durante el periodo de gobierno</t>
  </si>
  <si>
    <t>PIPI=IPI*100/IPP</t>
  </si>
  <si>
    <t>PIPI=Porcentaje de cumplimiento de politicas implementadas IPI=Número total de politicas implementadas final IPP=Número total de politicas programadas inicial</t>
  </si>
  <si>
    <t>Número de políticas publicas de educación ambiental integral implementadas en el Departamento del Valle del Cauca durante el perido de gobierno</t>
  </si>
  <si>
    <t>X = Política implementada</t>
  </si>
  <si>
    <t>Cobertura de matrícula de educación superior en el Valle del Cauca aumentada durante el periodo de Gobierno.</t>
  </si>
  <si>
    <t xml:space="preserve"> {[(V2/V1)*100-(V4/V3)*100]/[(V4/V3)*100]}*100</t>
  </si>
  <si>
    <t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t>
  </si>
  <si>
    <t xml:space="preserve"> Estudiantes de las instituciones educativas oficiales egresados de la educacion media, beneficiados con becas para el fomento de competencias tecnicas (500 estudiantes), tecnologicas  (500 estudiantes), y profesionales (90 estudiantes) del Valle del Cauca</t>
  </si>
  <si>
    <t>N° EST BEC</t>
  </si>
  <si>
    <t>Nº EST BEC= Número de estudiantes becados</t>
  </si>
  <si>
    <t>Punto porcentual aumentado en el puntaje promedio obtenido en ingles en las pruebas saber 11 por los estudiantes de los establecimientos educativos oficiales de los muncipios no certificados en el periodo de gobierno.</t>
  </si>
  <si>
    <t>VAR=PPACT-PPAANT</t>
  </si>
  <si>
    <t xml:space="preserve">PPACT= PUNTAJE PROMEDIO AÑO ACTUAL
PPAANT=PUNTAJE PROMEDIO AÑO ANTERIOS
VAR= VARIACION </t>
  </si>
  <si>
    <t>Nuevos deportistas vallecaucanos participantes en competencias internacionales aumentados en 30.</t>
  </si>
  <si>
    <t>Sumatoria de deportistas vallecaucanos nuevos que participan en competencias internacionales</t>
  </si>
  <si>
    <t>Porcentaje del área sembrada aumentada de los sistemas de producción agropecuaria durante el periodo de gobierno</t>
  </si>
  <si>
    <t>PASA= (ASA*100/ ASI) - 100</t>
  </si>
  <si>
    <t>PASA = porcentaje de area sembrada de los sistemas productivos agropecuarios logrado; ASA = Area sembrada de los sistemas productivos agropecuarios sembrada al final; ASI = Total de area sembrada de los sistemas productivos agropecuarios sembrada al inicio</t>
  </si>
  <si>
    <t>unidades productivas  incluidas en procesos de Desarrollo Económico Local, en tres (3) subregiones del Departamento,durante el cuatrienio</t>
  </si>
  <si>
    <t>ΣUPI</t>
  </si>
  <si>
    <t>UPI= Unidades Productivas Incluidas</t>
  </si>
  <si>
    <t xml:space="preserve">Posicionamiento del Valle del Cauca como destino turistico
</t>
  </si>
  <si>
    <t>PVCCDT</t>
  </si>
  <si>
    <t>PVCCDT: Posición del Valle del Cauca, como destino turístico</t>
  </si>
  <si>
    <t>Porcentaje de personas que acceden a las diferentes manifestaciones artísticas y culturales, incrementados durante el período de gobierno</t>
  </si>
  <si>
    <t xml:space="preserve">NPAMACdpg  x100  (-) 100 
NPAMAYCPGA  </t>
  </si>
  <si>
    <t>NPAMAYC: Número de personas que acceden a las manifestaciones artísticas y culturales durante el período de gobierno
NPAMAYCAN: Número de personas que accedierón a manifestaciones artísticas y culturales en el período de gobierno anterior</t>
  </si>
  <si>
    <t xml:space="preserve">Porcentaje de Tasa de desempleo disminuida en el departamento durante el periodo de gobierno  </t>
  </si>
  <si>
    <t xml:space="preserve">PD =  TDAA -TDAB </t>
  </si>
  <si>
    <t>PD= Porcentaje de disminución
TDAA= Tasa de desempleo año actual
TDAB = Tasa de Desempleo año 2015</t>
  </si>
  <si>
    <t>Proyectos financiados por el Fondo CTeI del Valle del Cauca que logren solicitar patentes priorizados y aprobados durante el cuatrenio.</t>
  </si>
  <si>
    <t>NPPAFFCTISP</t>
  </si>
  <si>
    <t>NPPAFFCTISP: Número de Proyectos Priorizados y Aprobados, Financiados por el Fondo CTeI del Valle del Cauca que Soliciten Patentes, durante el cuatrenio.</t>
  </si>
  <si>
    <t>Porcentaje de descentralización de la producción para la comunicación social de la gestión pública institucional incrementada para la Región Pacífica Colombiana</t>
  </si>
  <si>
    <t>(NHPMPFC para informativos con contenidos institucionales en la vigencia - Línea base) x 100 / Línea base</t>
  </si>
  <si>
    <t>MR2080103</t>
  </si>
  <si>
    <t>Apoyar  la publicación de 5 artículos científicos en revistas indexadas durante el período de gobierno</t>
  </si>
  <si>
    <t>Artículos científicos en revistas indexadas apoyados para su publicación, durante el período de gobierno.</t>
  </si>
  <si>
    <t>NACPRI</t>
  </si>
  <si>
    <t>NACPRI:  Número de Artículos Científicos apoyados para la Publicación en Revistas Indexadas, durante el período de gobierno.</t>
  </si>
  <si>
    <t xml:space="preserve">Porcentaje de la  Población con suscripción a internet aumentado en el período de gobierno                                 </t>
  </si>
  <si>
    <t>(PCAA - PC2015)/PC2015*100</t>
  </si>
  <si>
    <t>PCAA= Población Conectada a Internet en el Año Actual
PC2015= Población Conectada a Internet a dic. 31 del 2015</t>
  </si>
  <si>
    <r>
      <t xml:space="preserve">Impulsar en el 100% de las instituciones educativas de los municipios no certificados del Valle del Cauca, la cultura del emprendimiento y la innovación, durante el periódo de gobierno. </t>
    </r>
    <r>
      <rPr>
        <sz val="11"/>
        <color rgb="FFFF0000"/>
        <rFont val="Arial"/>
        <family val="2"/>
      </rPr>
      <t>(municipios no certificados donde presta  el servicio la Secretaría de Educación Departamental)</t>
    </r>
  </si>
  <si>
    <t>Porcentaje de instituciones educativas de los municipios no certificados del Valle del Cauca, impulsadas en la cultura del emprendimiento y la competitividad, durante el periodo de gobierno</t>
  </si>
  <si>
    <t>NIEMNICE/TIEMNC*100</t>
  </si>
  <si>
    <t>NIEMNICE= Número de instituciones educativas de los Municipios No Certificados con Cultura del emprendimiento
TIEMNC= Total Instituciones Educativas de los Municipios No Certificados</t>
  </si>
  <si>
    <t>Porcentaje de aumento del número Sociedades Comerciales nuevas constituidas y/o formalizadas, aumentadas durante el período de gobierno.</t>
  </si>
  <si>
    <t>PA=(NSCAA-NSCAB)*100/NSCAB</t>
  </si>
  <si>
    <t>NSCAA=Número de Sociedades Comerciales Nuevas Constituidas y/o Formalizadas año actual
NSCAB: Número de Sociedades Comerciales Nuevas Constituidas y/o Formalizadas año base 2015</t>
  </si>
  <si>
    <t>Porcentaje de las condiciones para la toma de decisiones durante el cuatrienio mejorado</t>
  </si>
  <si>
    <t>(ALN + CEPT) * 25% = DAPVF</t>
  </si>
  <si>
    <t xml:space="preserve">ALN: Apoyo Logistico Necesario
CEPT: Conformación Equipo Profesional y/o Técnico 
25%: Incremento esperado en Mejora 
DAPVF: DAPV Fortalecido </t>
  </si>
  <si>
    <t>Programa de cualificación del Talento Humano Implementado Dirigido al personal administrativo de los establecimientos educativos oficiales y nivel central que permitan el mejoramiento de competencias funcionales y comportamentales, en el periodo de gobierno</t>
  </si>
  <si>
    <t>NPCTHI</t>
  </si>
  <si>
    <t>NPCTHI=Número de programas de cualificación del talento humano implementados</t>
  </si>
  <si>
    <t>Porcentaje de satisfaccion de los usuarios de la Secretaria de Educacion Departamental mejorado respecto a la prestacion del servicio de vigencias anteriores.</t>
  </si>
  <si>
    <t>NSU=TUSAC(Número total de usuarios satisfechos) / TUAC (Número total de usuarios encuestados)</t>
  </si>
  <si>
    <t>NSU = Nivel de Satisfacción de Usuarios
TUSAC= Total de usuarios satisfechos año actual.
TUAC= Total de usuarios encuestados año actual
(Encuesta Oficina Atención al Ciudadano)</t>
  </si>
  <si>
    <t xml:space="preserve">Porcentaje de satisfacción de usuarios externos, respecto de la prestación efectiva de los servicios del nivel central durante el cuatrienio aumentado. </t>
  </si>
  <si>
    <t>NAEPFP *100/ TSSPUE</t>
  </si>
  <si>
    <t>NAPEFP= NUMERO DE ATENCIÓN EFECTIVA PRESTADA POR FUNCIONARIOS PUBLICOS /
TSSPUE= TOTAL DE SERVICIOS SOLICITADOS POR USUARIOS EXTERNOS</t>
  </si>
  <si>
    <t xml:space="preserve">Estrategia de lucha contra la corrupción en cumplimiento del estatuto anticorrupción en la gobernación del Valle del Cauca, implementada  durante el periodo de gobierno. </t>
  </si>
  <si>
    <t>EAI</t>
  </si>
  <si>
    <t xml:space="preserve">EAi= Estatuto Anticorrupción implementado </t>
  </si>
  <si>
    <t>Porcentaje de los programas de auditoría en la Administración Central de la Gobernación del Valle del cauca ejecutados durante el período de gobierno</t>
  </si>
  <si>
    <t>(No. De programas ejecutados/ No. Programas aprobados)*100</t>
  </si>
  <si>
    <t>Programas ejecutados
Programas aprobados</t>
  </si>
  <si>
    <t>Estrategia de fortalecimiento institucional de la calidad del servicio implementada en la Gobernación del Valle del Cauca durante el periodo de gobierno</t>
  </si>
  <si>
    <t>(AEFIE/AEFIP)</t>
  </si>
  <si>
    <t>AEE = Actividades de la Estrategia de fortalecimiento institucional Ejecutadas
AEP = Actividades de la Estrategia de fortalecimiento institucional Programadas</t>
  </si>
  <si>
    <t>Plataformas para la oferta de contenidos digitales ampliadas durante el periodo de gobierno</t>
  </si>
  <si>
    <t>NPDA para la oferta de contenidos de Telepacífico.</t>
  </si>
  <si>
    <t>NPDA: Número de plataformas digitales ampliadas.</t>
  </si>
  <si>
    <t xml:space="preserve">Porcentaje en las pretensiones de las diferentes demandas en contra del Departamento ahorrado durante el periodo de Gobierno. </t>
  </si>
  <si>
    <t>PPA = 100 - ( VPPPG x 100/VPPV)</t>
  </si>
  <si>
    <t>PPA= Porcentaje de pretensiones ahorradas VPPPG = Valor pretensiones pagadas en el periodo de Gobierno                                     VPVPG = Valor pretensiones vigentes en el periodo de Gobierno</t>
  </si>
  <si>
    <t>Porcentaje del Sistema de Gestión de Seguridad y Salud en el trabajo, documentado, implementado y monitoreado en la Gobernación del Valle al año 2019</t>
  </si>
  <si>
    <t>(Porcentaje D + Porcentaje de I + Porcentaje de M del SG-SST)/3</t>
  </si>
  <si>
    <t>%D= Porcentaje de Documentación del SG-SST  
%I= Porcentaje de Implementación del SG-SST 
%M= Porcentje de Monitoreo al SG-SST</t>
  </si>
  <si>
    <t>Porcentaje de legalización de los bienes inmuebles en posesión del Departamento del Valle del Cauca en materia tributaria y jurídica, durante el cuatrienio.</t>
  </si>
  <si>
    <t xml:space="preserve">(No. De BNL/No. De BNS)*100 </t>
  </si>
  <si>
    <t xml:space="preserve">BNL= No. de Bienes Inmuebles del Departamento del Valle del Cauca Legalizados 
BNS= No. de Bienes Inmuebles del Departamento del Valle del Cauca </t>
  </si>
  <si>
    <t>BNL= No. de Bienes Inmuebles del Departamento del Valle del Cauca Legalizados 
BNS= No. de Bienes Inmuebles del Departamento del Valle del Cauca reconocidos en el inventario* 100</t>
  </si>
  <si>
    <t>Porcentaje del nivel de satisfacción de los usuarios de los servicios tecnológicos brindados por el Departamento alcanzado durante el periodo de gobierno</t>
  </si>
  <si>
    <t>NEF/NTE*100</t>
  </si>
  <si>
    <t>NEF= Número de Encuestas Favorables
NTE= Número Total de Encuestas</t>
  </si>
  <si>
    <t>Porcentaje de Municipios del departamento asistidos técnicamente en estratificacion socioeconómica y aplicación de la metodología SISBEN</t>
  </si>
  <si>
    <t>(NMAYC)/TM*100</t>
  </si>
  <si>
    <t>NMAYC= Numero de municipios asistidos técnicamente en estratificación y SISBEN                                                        TM= Total de municipios del Departamento</t>
  </si>
  <si>
    <t>Municipios del Valle del Cauca beneficiados con una oferta con enfoque diferencial de bienes y servicios de deporte, recreación y actividad física durante el período de gobierno.</t>
  </si>
  <si>
    <t>Sumatoria de municipios del Valle del Cauca beneficiados con una oferta con enfoque diferencial de bienes y servicios de deporte, recreación y actividad física durante el período de gobierno</t>
  </si>
  <si>
    <t xml:space="preserve">Porcentaje de las entidades territoriales del departamento apoyadas con servicios de asesoría, asistencia técnica y evaluación. </t>
  </si>
  <si>
    <t xml:space="preserve">NETA / NET * 100  </t>
  </si>
  <si>
    <t xml:space="preserve">NETA= Número de Entidades Territoriales Apoyadas con servicios de asesoría, asistencia técnica y evaluación. </t>
  </si>
  <si>
    <t>Quejas por Conductas Disciplinarias disminuidas durante el cuatrienio</t>
  </si>
  <si>
    <t>[  (   QA(T-1) /  QAT  ) -1  ]  x 100</t>
  </si>
  <si>
    <t>QA(T-1)= Quejas Año Anterior               QAT=Quejas Año Presente</t>
  </si>
  <si>
    <t>PR-M10-P1-07 . Procedimiento Para Absolver Consultas Jurídicas Y Derechos De Petición</t>
  </si>
  <si>
    <t xml:space="preserve">Porcentaje de Disminución </t>
  </si>
  <si>
    <t>PD=RDPDT ( 90 DÍAS)/TDPRdo ( 90DÍAS)*100</t>
  </si>
  <si>
    <t xml:space="preserve">PD= procentaje de disminución ; RDPDT=  Respuesta  Derechos de Petición Dentro de Terminos; TDPRdo =Total Derechos de Petición Recibidos </t>
  </si>
  <si>
    <t xml:space="preserve">plan de seguridad  y convivencia ciudadana implementado durante el cuatrienio </t>
  </si>
  <si>
    <t>Un plan (PI)</t>
  </si>
  <si>
    <t>Plan Implementado (PI)</t>
  </si>
  <si>
    <t>Programa de comunicaciones con cobertura a nvel departamental que permita recbir informacion en tiempo real para la prevencion y/o disminución del delito durante el cuatrienio</t>
  </si>
  <si>
    <t>PCI=PROGRAMA DE COMUNICACIONES IMPLEMENTADO</t>
  </si>
  <si>
    <t xml:space="preserve">Condiciones necesarias dispuestas para la realizacion de los procesós electorales en el Valle del Cauca durante el periodo de gobierno. </t>
  </si>
  <si>
    <t>PER</t>
  </si>
  <si>
    <t xml:space="preserve">programas para la atencion de poblacion vulnerable diseñados </t>
  </si>
  <si>
    <t xml:space="preserve">SUMATORIA DE PROGRAMAS </t>
  </si>
  <si>
    <t>Porentaje de  mejoramiento de las condiciones de la población carcelaria en el Valle del Cauca,cotribuido durante el cuatrenio</t>
  </si>
  <si>
    <t xml:space="preserve">PPCM=PPCXPCEPM/100 </t>
  </si>
  <si>
    <t xml:space="preserve">PPC =PORCENTAJE POBLACION CARCELARIA PCEPM= PORCENTAJE CARCELARIO EN PROCESO MEJORAMIENTO PPCM = PORCENTAJE POBLACION CARCELARIA MEJORADO </t>
  </si>
  <si>
    <t>Mapa estratégico TIC para el fortalecimiento de las capacidades sociales implementado durante el periodo de gobierno</t>
  </si>
  <si>
    <t>NFMEI/NTFME</t>
  </si>
  <si>
    <t>NFMEI= Número de Fases del Mapa Etratégico TIC Implementadas
NTFME= Número Total de Fases del Mapa Estratégico</t>
  </si>
  <si>
    <t xml:space="preserve">Porcentaje de Entidades Territoriales que cuenten con un plan de Gestion Integral de respuesta en salud pública ante el riesgo de emergencias y desastres </t>
  </si>
  <si>
    <t>(N° de ET con Plan de GIR / N° de ET con Plan GIR Programadas)* 100</t>
  </si>
  <si>
    <t>N° de ET con Plan de GIR
N° de ET con Plan GIR Programadas</t>
  </si>
  <si>
    <t>Número de municipios afectados por el conflicto armado en el marco de la Ley 1448 de 2011atendidos anualmente en el período de gobierno</t>
  </si>
  <si>
    <t>MACA = MACA1</t>
  </si>
  <si>
    <t>ANM = Corresponde al número de Municipios afectados por el conflicto armado en el marco de la Ley 1448 de 2011 atendidos; ANM1 = Número de Municipios afectados por el conflicto armado en el marco de la Ley 1448 de 2011 atendidos al final</t>
  </si>
  <si>
    <t>Plan de acción del comité departamental de derechos humanos y derecho internacional humanitario implementado en el Valle del Cauca, durante el cuatrienio.</t>
  </si>
  <si>
    <t>PDFIDHHIH=1</t>
  </si>
  <si>
    <t xml:space="preserve">organismos  para la prevencion y garantias de no repeticon a victimas del conflicto   en el Valle del Cauca, Diseñados durante el periodo de gobierno. </t>
  </si>
  <si>
    <t xml:space="preserve"> ∑OPGNRVCD</t>
  </si>
  <si>
    <t xml:space="preserve">OPGNRVCD= Organismos para la Prevencion Garantias de No Repeticion a las Victimas del Conflicto Diseñados </t>
  </si>
  <si>
    <t>COMPORTAMIENTO SOCIAL COLECTIVO DE APEGO A LA LEY DE CULTURA CIUDADANA Y CONSTRUCCION DE PAZ EN EL VALLE DEL CAUCA PROPICIADO  DURANTE EL PERIODO DE GOBIERNO</t>
  </si>
  <si>
    <t>CSCALCCCPP</t>
  </si>
  <si>
    <t>CSCALCCCPP=COMPORTAMIENTO SOCIAL COLECTIVO, APEGO LEY CULTURA CIUDADANA CONSTRUCCION DE PAZ PROPICIADO</t>
  </si>
  <si>
    <t xml:space="preserve">Programa de mecanismos de participacion ciudadana y control social en  el departamento del valle diseñado e implementado durante el cuatrienio </t>
  </si>
  <si>
    <t>PDS=1</t>
  </si>
  <si>
    <t>(PDS)Programa Diseñado y Socializado</t>
  </si>
  <si>
    <t xml:space="preserve">MODELO DE ESCUELAS DE PAZ Y CONVIVENCIA CREADO E IMPLEMENTADO DURANTE EL PERIODO DE GOBIERNO </t>
  </si>
  <si>
    <t>PPEP</t>
  </si>
  <si>
    <t>PPGP: PROGRAMA DE PILOTO DE ESCUELS DE PAZ</t>
  </si>
  <si>
    <t xml:space="preserve">PORCENTAJE DE VICTIMAS DE TRATA DE PERSONAS, MIGRANTES Y RETORNADOS  QUE DEMANDEN LA ATENCION EN LA RUTA DE ATENCION ATENDIDAS </t>
  </si>
  <si>
    <t>PVTPMRDAA*100/ PVTPMRDA</t>
  </si>
  <si>
    <t xml:space="preserve"> (PVTPMRDA)presuntas victimas de trata de personas retornantes y migrantes demandando atencion (PVTPMRDAA)presuntas victimas de trata de personas retornantes y migrantes demandando atencion atendidas </t>
  </si>
  <si>
    <t xml:space="preserve">PORCENTAJE DE VICTIMAS DE TRATA DE PERSONAS, MIGRANTES Y RETORNADOS  QUE DEMANDEN LA ASISTENCIA EN LAS RUTAS DE ATENCION ESTABLECIDAS </t>
  </si>
  <si>
    <t xml:space="preserve">porcentaje de ingresos por ventas de impresos, publicaciones  y prestación de otros servicios a los Entes centralizados y descentralizados de la gobernación del valle del cauca y entidades públicas y privadas incrementados durante el cuatrienio </t>
  </si>
  <si>
    <t>(IVP /IVLB *100) -1</t>
  </si>
  <si>
    <t xml:space="preserve">IVP =(INGRESOS POR VENTAS  PERIODO) IVLB=(INGRESOS VENTAS LINEA BASE) </t>
  </si>
  <si>
    <t xml:space="preserve">Número de Instrumentos de la Ley Orgánica de Ordenamiento Territorial - LOOT, que direccionen el ordenamiento territorial y el desarrollo regional y subregional del departamento del Valle del Cauca implementados durante el periodo de Gobierno </t>
  </si>
  <si>
    <t>NIILOOT</t>
  </si>
  <si>
    <t>NUMERO DE INSTRUMENTOS IMPLEMENTADOS DE LA LOOT</t>
  </si>
  <si>
    <t>Sistema de Monitoreo, seguimiento, control y evaluación, que permita identificar el cumplimiento de los productos y objetivos de los proyectos de inversión como herramienta para la toma de decisiones implementado durante el periodo de gobierno,</t>
  </si>
  <si>
    <t>ISMSCEPIP</t>
  </si>
  <si>
    <t>ISMSCE: Sistemas de Monitoreo, Seguimiento, Control y Evaluación de Proyectos de Inversión Pública implementados</t>
  </si>
  <si>
    <t xml:space="preserve"> numero de acciones encaminadas a mejorar las condiciones urbanísticas y de desarrollo del territorio departamental, Implementadas durante el período de gobierno. </t>
  </si>
  <si>
    <t>NAEMCUYDTD</t>
  </si>
  <si>
    <t>NAEMCUYDTD: Numero de Acciones Encaminadas a Mejorar las Condiciones Urbanísticas y de Desarrollo del Territorio Tepartamental</t>
  </si>
  <si>
    <t>Estrategia de participación ciudadana y control social para los municipios del Valle del Cauca formulada e implementada durante el periodo de gobierno</t>
  </si>
  <si>
    <t>(AEPCE/AEPCP)</t>
  </si>
  <si>
    <t>AEPCE = Actividades de la Estrategia de Participación Ciudadana Ejecutadas
AEPCP = Actividades de la Estrategia de Participación Ciudadana Programadas</t>
  </si>
  <si>
    <t>Diseñar e implementar un modelo de gestión productiva territorial para la paz, que permita la implementación de los acuerdos de paz y la construcción de la paz</t>
  </si>
  <si>
    <t>NoMO</t>
  </si>
  <si>
    <t>NoMO= Número de Modelos Operaivizados</t>
  </si>
  <si>
    <t>Diseñar e implementar un sistema de seguimiento y evaluación de acciones implementación de los acuerdos y la construcción de la paz</t>
  </si>
  <si>
    <t>NoOPI</t>
  </si>
  <si>
    <t>NoOPI= Número de Observatorios Implementados</t>
  </si>
  <si>
    <t xml:space="preserve">Porcentaje de Proyectos de Patrimonio Cultural material e inmaterial en el deparamento del valle del cauca incrementados  durante el periodo de gobierno </t>
  </si>
  <si>
    <t xml:space="preserve"> NPPCMIE*100 (-) 100
NPPCMIEPGA</t>
  </si>
  <si>
    <t xml:space="preserve">NPPCMIE: Número de proyectos de patrimonio cultural material e inmaterial ejecutados
NPPCMIEPGA: Número de proyectos de patrimonio cultural material e inmaterial ejecutados periodo de gobierno anterior
</t>
  </si>
  <si>
    <t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t>
  </si>
  <si>
    <t>NMYDEBVAPF: Número de municipios y Distrito Especial de Buenaventura del Valle  atendidos en procesos de formación 
NTMYDEBV: Número total  de Municipios y Distrito Especial de Buenaventura del Valle del Cauca</t>
  </si>
  <si>
    <t>Porcentaje de mejoramiento de inclusión durante el cuatrienio.</t>
  </si>
  <si>
    <t>PNNACV= (∑NNACV / ∑NNACA - 1)*100</t>
  </si>
  <si>
    <t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t>
  </si>
  <si>
    <t>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t>
  </si>
  <si>
    <t>%DISMC=(NCRCD/NCLB)*100</t>
  </si>
  <si>
    <t>%DISMC = %DISMINUCION DE CASOS
NCRCD= Numero de casos reportados al comité departamental/
NCLB =Numero de casos linea base</t>
  </si>
  <si>
    <t>Número de municipios apoyados con programas y estrategias de movilización social, de mujeres y representantes del sector LGBTI, para la construcción de escenarios de Paz.</t>
  </si>
  <si>
    <t>NMAPECP0 + NMAPECP1 = NMAPECPt</t>
  </si>
  <si>
    <t>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t>
  </si>
  <si>
    <t>entidades</t>
  </si>
  <si>
    <t>para busqueda de metas de resultado por entidad</t>
  </si>
  <si>
    <t>BENEFICENCIA</t>
  </si>
  <si>
    <t>BIBLIOTECA</t>
  </si>
  <si>
    <t>RECREAVALE</t>
  </si>
  <si>
    <t>IMPRENTA</t>
  </si>
  <si>
    <t>ILV</t>
  </si>
  <si>
    <t>INCOLBALLET</t>
  </si>
  <si>
    <t>INTEP</t>
  </si>
  <si>
    <t>INCIVA</t>
  </si>
  <si>
    <t>INDERVALLE</t>
  </si>
  <si>
    <t>BELLAS ARTES</t>
  </si>
  <si>
    <t>INFIVALLE</t>
  </si>
  <si>
    <t>TELEPACIFICO</t>
  </si>
  <si>
    <t>UNIVALLE</t>
  </si>
  <si>
    <t>VALLECAUCANA</t>
  </si>
  <si>
    <t>ACUAVALLE</t>
  </si>
  <si>
    <t>ERT</t>
  </si>
  <si>
    <t>P</t>
  </si>
  <si>
    <t>LA</t>
  </si>
  <si>
    <t>PRG</t>
  </si>
  <si>
    <t>SBPRG</t>
  </si>
  <si>
    <t>1101. DESPACHO DEL GOBERNADOR</t>
  </si>
  <si>
    <t>_MR1105</t>
  </si>
  <si>
    <t>_MR1106</t>
  </si>
  <si>
    <t>_MR1108</t>
  </si>
  <si>
    <t>_MR1114</t>
  </si>
  <si>
    <t>_MR1117</t>
  </si>
  <si>
    <t>_MR1123</t>
  </si>
  <si>
    <t>_MR1124</t>
  </si>
  <si>
    <t>_MR1125</t>
  </si>
  <si>
    <t>_MR1126</t>
  </si>
  <si>
    <t>_MR1127</t>
  </si>
  <si>
    <t>_MR1128</t>
  </si>
  <si>
    <t>_MR1129</t>
  </si>
  <si>
    <t>_MR1130</t>
  </si>
  <si>
    <t>_MR1131</t>
  </si>
  <si>
    <t>_MR1132</t>
  </si>
  <si>
    <t>_MR1133</t>
  </si>
  <si>
    <t>_MR1134</t>
  </si>
  <si>
    <t>_MR1135</t>
  </si>
  <si>
    <t>_MR1136</t>
  </si>
  <si>
    <t>_MR1137</t>
  </si>
  <si>
    <t>_MR1138</t>
  </si>
  <si>
    <t>_MR1139</t>
  </si>
  <si>
    <t>_MR1140</t>
  </si>
  <si>
    <t>_MR1142</t>
  </si>
  <si>
    <t>_MR1231</t>
  </si>
  <si>
    <t>_MR1213</t>
  </si>
  <si>
    <t>_MR12504</t>
  </si>
  <si>
    <t>_MR1232</t>
  </si>
  <si>
    <t>_MR1233</t>
  </si>
  <si>
    <t>_MR1215</t>
  </si>
  <si>
    <t>_MR1218</t>
  </si>
  <si>
    <t>_MR1211</t>
  </si>
  <si>
    <t>_MR1216</t>
  </si>
  <si>
    <t>_MR1214</t>
  </si>
  <si>
    <t>_MR1212</t>
  </si>
  <si>
    <t>_MR1234</t>
  </si>
  <si>
    <t>_MR12505</t>
  </si>
  <si>
    <t>_MR1235</t>
  </si>
  <si>
    <t>1105. SECRETARÍA DE EDUCACION</t>
  </si>
  <si>
    <t>1106. SECRETARÍA DE SALUD</t>
  </si>
  <si>
    <t>1108. SECRETARÍA DE GOBIERNO</t>
  </si>
  <si>
    <t>1114. SECRETARÍA DE CULTURA</t>
  </si>
  <si>
    <t>1117. SECRETARÍA DE ASUNTO ETNICOS</t>
  </si>
  <si>
    <t>1122. SECRETARÍA PRIVADA</t>
  </si>
  <si>
    <t>1123. GERENCIA CASA DEL VALLE EN BOGOTÁ</t>
  </si>
  <si>
    <t>1124. ALTA CONSEJERÍA PARA LA PAZ Y LOS DERECHOS HUMANOS</t>
  </si>
  <si>
    <t>1125. ALTA CONSEJERÍA PARA LA MORALIDAD ADMINISTRATIVA, LA TRANSPARENCIA Y LA LUCHA CONTRA LA CORRUPCIÓN</t>
  </si>
  <si>
    <t>1126. SECRETARÍA DE HACIENDA Y FINANZAS PÚBLICAS</t>
  </si>
  <si>
    <t>1127. SECRETARÍA GENERAL</t>
  </si>
  <si>
    <t>1128. SECRETARÍA DE GESTIÓN HUMANA Y DESARROLLO ORGANIZACIONAL</t>
  </si>
  <si>
    <t>1129. SECRETARÍA DE INFRAESTRUCTURA Y DEL TRANSPORTE</t>
  </si>
  <si>
    <t>1130. SECRETARÍA DEL MEDIO AMBIENTE, AGRICULTURA, SEGURIDAD ALIMENTARIA Y PESCA</t>
  </si>
  <si>
    <t>1131. SECRETARÍA DE VIVIENDA Y HABITAT</t>
  </si>
  <si>
    <t>1132. SECRETARÍA PARTICIPACIÓN Y DESARROLLO SOCIAL</t>
  </si>
  <si>
    <t>1133. SECRETARÍA DE TURISMO Y COMERCIO</t>
  </si>
  <si>
    <t>1134. SECRETARÍA DE LA MUJER, EQUIDAD DE GÉNERO Y DIVERSIDAD SEXUAL</t>
  </si>
  <si>
    <t>1135. UNIDAD ADMINISTRATIVA DE RENTAS Y GESTIÓN DE RECURSOS</t>
  </si>
  <si>
    <t>1137. DEPARTAMENTO ADMINISTRATIVO JURÍDICO</t>
  </si>
  <si>
    <t>1138. DEPARTAMENTO ADMINISTRATIVO DE LAS TECNOLOGÍAS DE LA INFORMACIÓN Y DE LAS COMUNICACIONES</t>
  </si>
  <si>
    <t>para busqueda de metas de producto por entidad</t>
  </si>
  <si>
    <t>_MP1105</t>
  </si>
  <si>
    <t>_MP1106</t>
  </si>
  <si>
    <t>_MP1108</t>
  </si>
  <si>
    <t>_MP1114</t>
  </si>
  <si>
    <t>_MP1117</t>
  </si>
  <si>
    <t>_MP1123</t>
  </si>
  <si>
    <t>_MP1124</t>
  </si>
  <si>
    <t>_MP1125</t>
  </si>
  <si>
    <t>_MP1126</t>
  </si>
  <si>
    <t>_MP1127</t>
  </si>
  <si>
    <t>_MP1128</t>
  </si>
  <si>
    <t>_MP1129</t>
  </si>
  <si>
    <t>_MP1130</t>
  </si>
  <si>
    <t>_MP1131</t>
  </si>
  <si>
    <t>_MP1132</t>
  </si>
  <si>
    <t>_MP1133</t>
  </si>
  <si>
    <t>_MP1134</t>
  </si>
  <si>
    <t>_MP1135</t>
  </si>
  <si>
    <t>_MP1136</t>
  </si>
  <si>
    <t>_MP1137</t>
  </si>
  <si>
    <t>_MP1138</t>
  </si>
  <si>
    <t>_MP1139</t>
  </si>
  <si>
    <t>_MP1140</t>
  </si>
  <si>
    <t>_MP1142</t>
  </si>
  <si>
    <t>_MP1231</t>
  </si>
  <si>
    <t>_MP1213</t>
  </si>
  <si>
    <t>_MP12504</t>
  </si>
  <si>
    <t>_MP1232</t>
  </si>
  <si>
    <t>_MP1233</t>
  </si>
  <si>
    <t>_MP1215</t>
  </si>
  <si>
    <t>_MP1218</t>
  </si>
  <si>
    <t>_MP1211</t>
  </si>
  <si>
    <t>_MP1216</t>
  </si>
  <si>
    <t>_MP1214</t>
  </si>
  <si>
    <t>_MP1212</t>
  </si>
  <si>
    <t>_MP1234</t>
  </si>
  <si>
    <t>_MP12505</t>
  </si>
  <si>
    <t>_MP1235</t>
  </si>
  <si>
    <t>_MP12501</t>
  </si>
  <si>
    <t>_MP12503</t>
  </si>
  <si>
    <t>1141. GERENCIA VALLE SIN HAMBRE</t>
  </si>
  <si>
    <t>1142. OFICINA DE GESTION DEL RIESGO DE DESASTRES</t>
  </si>
  <si>
    <t xml:space="preserve">1177. SECRETARIA DE COMPETITIVIDAD Y DESARROLLO ECONOMICO </t>
  </si>
  <si>
    <t>1211. INCIVA</t>
  </si>
  <si>
    <t>1212. INFIVALLE</t>
  </si>
  <si>
    <t>1213. BIBLIOTECA DPTAL</t>
  </si>
  <si>
    <t>1214. BELLAS ARTES</t>
  </si>
  <si>
    <t>1215. INCOLBALLET</t>
  </si>
  <si>
    <t>1216. INDERVALLE</t>
  </si>
  <si>
    <t>1217. UES. Unidad Ejecutora de Saneamiento</t>
  </si>
  <si>
    <t>1218. INTEP-INSTITUTO DE EUCACIÓN TECNICO PROFESIONAL DE ROLDANILLO</t>
  </si>
  <si>
    <t>1231. BENEFICENCIA DEL VALLE</t>
  </si>
  <si>
    <t>1232. IMPRENTA DEPARTAMENTAL</t>
  </si>
  <si>
    <t>1233. ILV. INDUSTRIA DE LICORES DEL VALLE</t>
  </si>
  <si>
    <t>1234. TELEPACIFICO</t>
  </si>
  <si>
    <t>1235. VALLECAUCANA DE AGUAS</t>
  </si>
  <si>
    <t>12401. Hosp. Dptal. MARIO CORREA RENGIFO</t>
  </si>
  <si>
    <t>12402. Hosp. Dptal. SAN ANTONIO</t>
  </si>
  <si>
    <t>12403. Hosp. Dptal. CENTENARIO DE SEVILLA</t>
  </si>
  <si>
    <t>12404. Hosp. Dptal.  de BUENAVENTURA</t>
  </si>
  <si>
    <t>12405. Hosp. Dptal. ISAIAS DUARTE CANCINO</t>
  </si>
  <si>
    <t>12406. Hosp. Dptal. PSIQUIATRICO</t>
  </si>
  <si>
    <t>12407. Hosp. Dptal. SAN RAFAEL ZARZAL</t>
  </si>
  <si>
    <t>12408. Hosp. Dptal. UNIVERSITARIO DEL VALLE- EVARISTO GARCÍA</t>
  </si>
  <si>
    <t>12409. Hosp. Dptal. TOMAS URIBE URIBE</t>
  </si>
  <si>
    <t>12410. Hosp. Dptal. de CARTAGO</t>
  </si>
  <si>
    <t>12501. ACUAVALLE</t>
  </si>
  <si>
    <t>12502. CORPOCUENCAS</t>
  </si>
  <si>
    <t>12503. ERT-EMPRESA DE RECURSOS TECNOLOGICOS</t>
  </si>
  <si>
    <t>12504. CORPORACION PARA LA RECREACION POPULAR DEL VALLE DEL CAUCA - RECREAVALLE</t>
  </si>
  <si>
    <t>12505. UNIVALLE</t>
  </si>
  <si>
    <t>FUENTES</t>
  </si>
  <si>
    <t>Número de Mujeres Rurales Empode3radas con inclusión Economica, con enfoque diferencial, género, étnico, territorial, durante el periodo de gobierno</t>
  </si>
  <si>
    <t>NMRE</t>
  </si>
  <si>
    <t>Numero de programa de formación  en derechos desarrollados en las mujeres rurales de todo el departamento, con enfoques: diferencial, de género, etnico y territorial, durante el periodo de gobierno.</t>
  </si>
  <si>
    <t>Porcentaje de los municipios con socialización de politica pública de mujer y la normatividad que protege sus derechos .</t>
  </si>
  <si>
    <t xml:space="preserve">NEREMVR= Número de eventos de reconocimiento y exhaltación a la mujer realizados; </t>
  </si>
  <si>
    <t>PMIS(ME / MS) x 100</t>
  </si>
  <si>
    <t>PMISE= Porcentaje de Mujejeres indigenas seleccionadas para Empoderamiento ;  ME = Mujeres empoderadas                                    
MS = Mujeres seleccionadas</t>
  </si>
  <si>
    <t>PMCSPPMI=  Porcentaje Municipios con Socialización política pública Mujer Indigena;  NMPPMS=Número de municipios con política pública de mujer socializada.                         
NMT= Número de municipios totales</t>
  </si>
  <si>
    <t>PMCSPPMN = Porcentaje de municipios con socialización de politica pública de mujer y normatividad; N°MCSPSPPMN = Número de municipios con socialización de política pública de mujer y normatividad; N°MPPSPPMN = Número de municipios programados para socialización de política pública de mujer y normatividad.</t>
  </si>
  <si>
    <t>Número de entes territoriales con confluencias municipales LGBTI creadas y fortalecidas.</t>
  </si>
  <si>
    <t>NMCMLGBTIt: 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t>
  </si>
  <si>
    <t>NPFMUTICD = Número de programas de formación a mujeres en uso de TICs desarrollados</t>
  </si>
  <si>
    <t>NMACHA = Número de municipios acompañados en la construcción y puesta en marcha de hogares de acogida.</t>
  </si>
  <si>
    <t>NECDMIR = Número de eventos de capacitacion en derechos, específica para mujeres indígenas, realizados.</t>
  </si>
  <si>
    <t>LLGBTIC0 = Líderes LGBTI capacitados iniciales
LLGBTIC1 = Líderes LGBTI capacitados finales
LLGBTICt = Lideres LGBTI capacitados totales.</t>
  </si>
  <si>
    <t>LLGBTIC0 + LLGBTIC1 = LLGBTICt</t>
  </si>
  <si>
    <t>NMPSER = Número de municipios con programa de sensibilización y educación realizados</t>
  </si>
  <si>
    <t>NAIVLMVV = Número de acuerdos implementados para la vinculación laboral a mujeres victimas de violencia.</t>
  </si>
  <si>
    <t>NMRE = Número de Mujeres Rurales Empode3radas con inclusión Economica, con enfoque diferencial, género, étnico, territorial, durante el periodo de gobierno</t>
  </si>
  <si>
    <t>NPFDDAMR = Número de programas en formación en derechos desarrollados a las mujeres rurales.</t>
  </si>
  <si>
    <t>PROGRAMADO PLAN INDICATIVO</t>
  </si>
  <si>
    <t>PROGRAMADO PLAN ACCIÓN</t>
  </si>
  <si>
    <t>% AVANCE ALCANZADO VS PLAN INDICATIVO</t>
  </si>
  <si>
    <t>% AVANCE ALCANZADO VS PLAN ACCIÓN</t>
  </si>
  <si>
    <t>TOTALES</t>
  </si>
  <si>
    <t>TOTAL</t>
  </si>
  <si>
    <r>
      <t xml:space="preserve">PRODUCTOS PRNCIPALES DEL PROYECTO
</t>
    </r>
    <r>
      <rPr>
        <b/>
        <sz val="8"/>
        <rFont val="Arial"/>
        <family val="2"/>
      </rPr>
      <t>(que contrubuyaen a obtener la meta de producto)</t>
    </r>
  </si>
  <si>
    <t>ACTIVIDADES PRINCIPALES CON LAS QUE SE LOGRA EL PRODUCTO</t>
  </si>
  <si>
    <t>TIEMPO PROGRAMADO DE TERMINACIÓN (EN MESES)</t>
  </si>
  <si>
    <t>TIEMPO DE EJECUCIÓN (EN MESES)</t>
  </si>
  <si>
    <t>COSTO $ PROGRAMADO = PPTO INICIAL</t>
  </si>
  <si>
    <t>COSTO $ AJUSTADO = PPTO DEFINITIVO</t>
  </si>
  <si>
    <t>Modalidad y No de contrato y fecha  con se cumple las actividades  ( prestacion de servicios No de fecha dia-mes-año)</t>
  </si>
  <si>
    <t>GRAN TOTAL</t>
  </si>
  <si>
    <t>FO-M1-P1-01 A</t>
  </si>
  <si>
    <t>FO-M1-P1-01 B</t>
  </si>
  <si>
    <t>FO-M1-P1-01 C</t>
  </si>
  <si>
    <t>FO-M1-P1-02 A</t>
  </si>
  <si>
    <t>FO-M1-P1-02 B</t>
  </si>
  <si>
    <t>Municipios con confluencias municipales de LGBTI, creadas y fortalecidas.</t>
  </si>
  <si>
    <t>Creación y/o fortalecimiento de las confluencias municipales de LGBTI en 10 municipios del departamento</t>
  </si>
  <si>
    <t>Luz Adriana Londoño Ramirez</t>
  </si>
  <si>
    <t>Municipos con procesos de socialización e interiorización de la política pública LGBTI fortalecida.</t>
  </si>
  <si>
    <t>Fortalecimiento en un 52% del proceso de socialización e interiorización de la Política pública de LGBTI en todo el departamento.</t>
  </si>
  <si>
    <t>Apoyo a la estrategia nacional "NO ES HORA DE CALLAR"</t>
  </si>
  <si>
    <t>Expo LGBTI realizada.</t>
  </si>
  <si>
    <t>Realización de EXPO LGBTI.</t>
  </si>
  <si>
    <t>Representantes del sector LGBTI capacitados en TICs.</t>
  </si>
  <si>
    <t>Capacitación a treinta (30) líderes o representantes del sector LGBTI en uso adecuado de las TICs.</t>
  </si>
  <si>
    <t>Programa de sensibilización y educación en el respeto y la promoción de la diferencia y orientación sexual realizado.</t>
  </si>
  <si>
    <t>Conmemorar el día intenacional de la homofobia y la transfobia.</t>
  </si>
  <si>
    <t>Acuerdo de seguridad y protección a la comunidad LGBTI implementado.</t>
  </si>
  <si>
    <t>Implementación de un acuerdo de seguridad y protección a la comunidad LGBTI con acompañamiento de autoridades civiles y policiales.</t>
  </si>
  <si>
    <t>Municipios acompañados en la construcción y puesta en marcha de hogares de acogida.</t>
  </si>
  <si>
    <t>Acompañar a dos (2) municipios en la construcción y puesta en marcha de dos (2) Hogares de Acogida para mujeres víctimas de violencia.</t>
  </si>
  <si>
    <t xml:space="preserve">Herramienta tecnológica que permita fortalecer las instancias de erradicación de la violencia contra la mujer y la población LGBTI implementada. </t>
  </si>
  <si>
    <t>Implementar una herramienta tecnológica que permita fortalecer las instancias de erradicación de la violencia contra la mujer y la población LGBTI.</t>
  </si>
  <si>
    <t>Comisarias de familia y casa de justicia del departamento fortalecidas en las Rutas de atención a mujeres víctimas de violencia</t>
  </si>
  <si>
    <t>Fortalecer las Comisarias de familia y Casa de justicia del departamento, en las rutas de atención a mujeres víctimas de violencia, en 10 municipios.</t>
  </si>
  <si>
    <t>Acuerdo con empresarios del sector privado para aplicar el incentivo por vinculación laboral de mujeres víctimas de violencia, implementado.</t>
  </si>
  <si>
    <t>Implementar un acuerdo con empresarios del sector privado para aplicar el incentivo por vinculación laboral de mujeres víctimas de violencia</t>
  </si>
  <si>
    <t>Mujeres del sector rural de los 42 municipios empoderadas con inclusión económica.</t>
  </si>
  <si>
    <t>Empoderamiento, con inclusión económica, a 25 mujeres rurales de todo el departamento.</t>
  </si>
  <si>
    <t>Mujeres rurales de todo el departamento formadas en derechos.</t>
  </si>
  <si>
    <t>Desarrollo de programa de formación en derechos económicos, sociales y culturales a las Mujeres rurales del departamento. (ley 1257 de 2008, resolución 1325 de 2000, políticas públicas de mujer, economía solidaria con enfoque de género)</t>
  </si>
  <si>
    <t>Municipios del departamento con la política pública de mujer y la normatividad que protege sus derechos, socializada.</t>
  </si>
  <si>
    <t>Socialización en el 50% de los Municipios del Departamento la Política Pública de Mujer y la Normatividad que protege sus derechos.</t>
  </si>
  <si>
    <t>Socialización de la ruta de atención de la violencia contra la mujer de manera territorializada; divulgación de la línea 155.</t>
  </si>
  <si>
    <t>Evento de reconocimiento y exaltación a la labor de la mujer vallecaucana realizado.</t>
  </si>
  <si>
    <t>Convocatoria y entrega del galardón (año 2016) de la mujer Vallecaucana, en cinco ámbitos. (Económico, social, cultural, político y científico.)</t>
  </si>
  <si>
    <t>Encuentros departamentales de saberes e intercambio de experiencias exitosas, que fomenten el liderazgo y la participación efectiva para la incidencia política de las mujeres en espacios de decisión, realizados.</t>
  </si>
  <si>
    <t>Programa de formación a mujeres en el uso de las TICs, desarrollados.</t>
  </si>
  <si>
    <t>Desarrollar en los 42 entes territoriales, un programa de Formación   a Mujeres en el  uso de las TICs.</t>
  </si>
  <si>
    <t>Hogares de acogida para mujeres víctimas de violencia en los municipios de Buenaventura y Jamundí, construidos.</t>
  </si>
  <si>
    <t>Acompañar en la Construcción de hogares de acogida para mujeres víctimas de violencia en los municipios de Buenaventura y Jamundí.</t>
  </si>
  <si>
    <t>Evento de capacitación en derechos a las mujeres indígenas del Valle del Cauca, realizado.</t>
  </si>
  <si>
    <t>Realización de un (1) evento de capacitación en derechos a las mujeres indígenas del Valle del Cauca.</t>
  </si>
  <si>
    <t>Mujeres indígenas en identificación, formulación y ejecución de proyectos productivos, empoderadas.</t>
  </si>
  <si>
    <t>Empoderamiento en un 25% a mujeres indígenas en identificación, formulación y ejecución de proyectos productivos</t>
  </si>
  <si>
    <t>Municipios del Valle del Cauca con política pública de Mujer, socializada.</t>
  </si>
  <si>
    <t>Socialización, en un 10% de los municipios,  a mujeres indígenas en la política pública de Mujer.</t>
  </si>
  <si>
    <t>Red de mujeres indígenas para ser protagonistas de paz, conformadas.</t>
  </si>
  <si>
    <t>Conformación de una red de mujeres indígenas para participar en los escenarios de paz y postconflicto.</t>
  </si>
  <si>
    <t>Encuentros de mujeres indígenas forjadoras de paz, realizados.</t>
  </si>
  <si>
    <t>Realización dos (2) encuentros de paz con las mujeres indígenas del departamento.</t>
  </si>
  <si>
    <t>Municipios con programas de fortalecimiento de iniciativas productivas a mujeres urbanas y población LGBTI, desarrollados.</t>
  </si>
  <si>
    <t>Desarrollar en 2 municipios del departamento un programa de fortalecimiento de iniciativas productivas a mujeres urbanas y población LGBTI.</t>
  </si>
  <si>
    <t>Sello de equidad laboral EQUIPARES, como una estrategia departamental para la inclusión laboral de las mujeres Vallecaucanas y población LGBTI, impulsado.</t>
  </si>
  <si>
    <t>Impulsar  el sello de equidad laboral EQUIPARES, como una estrategia departamental para la inclusión laboral de las mujeres Vallecaucanas y población LGBTI.</t>
  </si>
  <si>
    <t>Red de mujeres protagonistas en los escenarios de paz u posconflicto, creada.</t>
  </si>
  <si>
    <t>Creación de RED de mujeres para ser protagonista en los escenarios de paz y posconflicto.</t>
  </si>
  <si>
    <t>Encuentros de mujeres forjadoras de paz que permitan el fortalecimiento de las iniciativas y escenarios de paz en el posconflicto, realizados.</t>
  </si>
  <si>
    <t>Realización de encuentros de mujeres forjadoras de paz.</t>
  </si>
  <si>
    <t>Red LGBTI protagonistas en los escenarios de paz y posconflicto, creada.</t>
  </si>
  <si>
    <t>Creación de RED de LGBTI para ser protagonista en los escenarios de paz y postconflicto.</t>
  </si>
  <si>
    <t>Encuentros de representantes del sector LGBTI forjadores de paz, realizados.</t>
  </si>
  <si>
    <t>Realización de encuentros de LGBTI forjadores de paz.</t>
  </si>
  <si>
    <t>Enlaces de género  en los municipios , creados.</t>
  </si>
  <si>
    <t>Creación de 22 enlaces de género  en los municipios del departamento..</t>
  </si>
  <si>
    <t>Prestación de servicios de apoyo a la gestión / No  1701811-2444 del 30/11/2016</t>
  </si>
  <si>
    <t>RECURSOS AÑO 2017</t>
  </si>
  <si>
    <t>TOTAL PI. MP EJECUCION FINANCIERA</t>
  </si>
  <si>
    <t>TOTAL P.A RECURSOS MP</t>
  </si>
  <si>
    <t>TOTAL PA COSTO DE ACTIVIDADES</t>
  </si>
  <si>
    <t>TOTAL ACREDITADO FINANCIERO</t>
  </si>
  <si>
    <t>Apoyo al empoderamiento económico de la mujer rural del Valle del Cauca, Valle del Cauca, occidente.</t>
  </si>
  <si>
    <t xml:space="preserve">Apoyo al empoderamiento económico de mujer y LGBTI en el Valle del Cauca. </t>
  </si>
  <si>
    <t>Realización de un (1) Encuentro departamental de saberes e intercambio de experiencias exitosas, que fomenten el liderazgo y la participación efectiva para la incidencia política de las mujeres en espacios de decisión.</t>
  </si>
  <si>
    <t>Prestación de servicios de apoyo a la gestión / No 1701811-2342 del 18/11/2016</t>
  </si>
  <si>
    <t>Prestación de servicios  / No  010-18-0320 de 7/03/2016</t>
  </si>
  <si>
    <t>Prestación de servicios de apoyo a la gestión / No  170-18-11-2034 del 10/10/16</t>
  </si>
  <si>
    <t>Prestación de servicios de apoyo a la gestión / No  1701811-2097 del 19/10/16</t>
  </si>
  <si>
    <t>Prestación de servicios de apoyo a la gestión / No  1701811-2097 del 19/10/16 y contrato No 1701811-2248 del 9/11/16</t>
  </si>
  <si>
    <t>Prestación de servicios No 010180319 del 7/03/16</t>
  </si>
  <si>
    <t>Prestación de servicios de apoyo a la gestión / No  1701811-2413 del 25/11/16</t>
  </si>
  <si>
    <t>Prestación de servicios de apoyo a la gestión / No  1701811-2128 del 24/10/16</t>
  </si>
  <si>
    <t>Prestación de servicios de apoyo a la gestión / No  1701811- 2409 del 24/11/16</t>
  </si>
  <si>
    <t>Supervisión general del proyecto "Implementación de acciones estrategicas de las políticas públicas de mujer y LGBTI…"</t>
  </si>
  <si>
    <t>Realizar la supervisión general del proyecto</t>
  </si>
  <si>
    <t>Prestación de servicios  No 010181535 de 22/12/2015 y No 01018-1536 de 22/12/2015</t>
  </si>
  <si>
    <t>Mujeres sencibilizadas en la estrategia de no callar ante la violencia de genero.</t>
  </si>
  <si>
    <t>Ruta de atención de la violencia contra la mujer de manera territorializada socializada en 5 municipios.</t>
  </si>
  <si>
    <t>Formación para el desarrollo y la participación de las mujeres indígenas del Valle del Cauca, Occidente.</t>
  </si>
  <si>
    <t>Construcción de escenarios para la participación del sector LGBTI en el posconflicto, Valle del Cauca, Occidente.</t>
  </si>
  <si>
    <t>Fortalecimiento en un 76% del proceso de socialización e interiorización de la Política pública de LGBTI en todo el departamento.</t>
  </si>
  <si>
    <t>Acompañar a un (1) municipio en la construcción y puesta en marcha de dos (2) Hogares de Acogida para mujeres víctimas de violencia.</t>
  </si>
  <si>
    <t>Realizar la articulación necesaria con entidades publicas y privadas del orden nacional e internacional para la consección de los recursos para la construciión de hogares de acogida.</t>
  </si>
  <si>
    <t>Recaudar en los municipios del departamento la información necesaria para la implementación de la herramienta tecnologica que permita fortalecer las instancias de herradicación de la violencia contra la mujer y población LGBTI, realizando de manera posterior a la implementación, el debido y continuo seguimiento al uso de la herramienta.</t>
  </si>
  <si>
    <t>Capacitación en derechos economicos sociales, culturales y organizativos de la mujer rural del departamento del valle del cauca.</t>
  </si>
  <si>
    <t>Acompañamiento juridico y organizativo a organizaciones o mujeres rurales en pro de su constutución como organizaciones, empresas, agremiaciones u otras que le permitan ejercer sus derechos economicos sociales y culturales.</t>
  </si>
  <si>
    <t>Sensibilización en siete (7) municipios del departamento acciones preventivas de NO violencia contra la mujer y la Ruta de atención.</t>
  </si>
  <si>
    <t>Campaña internacional  HE FOR SHE apoyada.</t>
  </si>
  <si>
    <t>Convocatoria y entrega del galardón (año 2017) de la mujer Vallecaucana, en cinco ámbitos. (Económico, social, cultural, político y científico.)</t>
  </si>
  <si>
    <t>Apoyo y fortalecimiento de las iniciativas productivas de las mujeres galardonadas en el 2017, bajo la modalidad de transferencia tecnológica- aprender haciendo-</t>
  </si>
  <si>
    <t>Desarrollar en ocho (8) entes territoriales, un programa de Formación   a Mujeres en el  uso de las TICs.</t>
  </si>
  <si>
    <t>Desarrollar en 6 municipios del departamento un programa de fortalecimiento de iniciativas productivas a mujeres urbanas y población LGBTI.</t>
  </si>
  <si>
    <t>Pasarela de inclusión</t>
  </si>
  <si>
    <t>Realización de encuentro de mujeres forjadoras de paz.</t>
  </si>
  <si>
    <t>Municipios del departamento con la política pública de mujer y la normatividad que protege sus derechos, socializada. / Campaña de sensibilización realizada.</t>
  </si>
  <si>
    <t>Socialización en el 30% de los Municipios del Departamento la Política Pública de Mujer y la Normatividad que protege sus derechos./ Realización de una campaña de sensibilización a hombres del departamento en el respeto a los derechos de las mujeres y sector LGBTI, NUEVAS MASCULINIDADES.</t>
  </si>
  <si>
    <t>Acompañamiento psicológico a mujeres víctimas de violencia, realizado</t>
  </si>
  <si>
    <t>Acompañamiento y orientación psicológica a mujeres victimas de cualquier  tipo de violencia.</t>
  </si>
  <si>
    <t xml:space="preserve">Municipios sensibilizados en la NO violencia contra la mujer./ </t>
  </si>
  <si>
    <t>Apoyo a la campaña internacional He for she (el por ella)</t>
  </si>
  <si>
    <t xml:space="preserve">Población vallecaucana sensibilizada en procesos de defensa y protección  de los derechos de las mujeres y sector LGBTI . </t>
  </si>
  <si>
    <t>/ Dia de la NO violencia sexual, en el marco del conflicto armado ,conconmemorado./ Día de la NO violencia contra la mujer conmemorado.</t>
  </si>
  <si>
    <t>/Conmemoracióndel  Dia de la NO violencia sexual, en el marco del conflicto armado./ Conmemoración de día de la NO violencia contra la mujer.</t>
  </si>
  <si>
    <t>Realización de Programa de sensibilización y educación en el respeto y la promoción de la diferencia y orientación sexual .</t>
  </si>
  <si>
    <t>170-18-11-2100 MAYO 31 DE 2017  CONTRATACION DIRECTA</t>
  </si>
  <si>
    <t>170-18-11-2302 JUNIO 16 DE 2017 CONTRATACIÓN DIRECTA</t>
  </si>
  <si>
    <t>170-18-11-1092 MARZO 9 DE 2017 CONTRATACIÓN DIRECTA</t>
  </si>
  <si>
    <t>170-18-11-2041 MAYO 22 DE 2017 CONTRATACIÓN DIRECTA</t>
  </si>
  <si>
    <t>170-18-11-2328 de JUNIO 20 DE 2017 CONTRATACIÓN DIRECTA.</t>
  </si>
  <si>
    <t>170-18-11-1894 MAYO 16 DE 2017 CONTRATACIÓN DIRECTA.</t>
  </si>
  <si>
    <t>170-18-11-0871; 170-18-11-0872; 170-18-11-0873 DE FEBRERO 17 DE 2017 CONTRATACIÓN DIRECTA.</t>
  </si>
  <si>
    <t>170-18-21-1180 MARZO 13 DE 2017 CONTRATACIÓN DIRECTA.</t>
  </si>
  <si>
    <t>Socializar la Política Pública de Mujer al 100% de los municipios del Valle del Cauca (MESA CONCERTACION INDIGENA).</t>
  </si>
  <si>
    <t>Acompañar en la construcción y puesta en marcha de los hogares de acogida en los municipios de Buenaventura y Jamundí (MESA DE CONCERTACION INDIGENA).</t>
  </si>
  <si>
    <t xml:space="preserve"> Realizar un evento de Capacitación en Derechos a las mujeres del Valle del Cauca, específica para mujeres indígenas (MESA DE CONCERTACIÓN INDIGENA).</t>
  </si>
  <si>
    <t>Empoderar al 100% de mujeres seleccionadas en la identificación, formulación y ejecución del Proyectos Productivos (MESA DE CONCERTACIÓN INDIGENA).</t>
  </si>
  <si>
    <t>Creación de 42 enlaces de género en los municipios (MESA DE CONCERTACIÓN INDIGENA).</t>
  </si>
  <si>
    <t>170-18-11-0983 MARZO 1 DE 2017 ; 170-18-11-2930 .CONTRATACIÓN DIRECTA</t>
  </si>
  <si>
    <t>170-18-11-3066 18 de agosto</t>
  </si>
  <si>
    <t>170-18-11-0870 FEBRERO 17 DE 2017; 170-18-11-3093 de agosto 22 de 2017 CONTRATACIÓN DIRECTA</t>
  </si>
  <si>
    <t>170-18-11-3557 de septiembre 20; 170-18-11-3556 de sep 20; 170-18-11-3606 de sept 21 de 2017; 170-18-11-3605 de sept 21 de 2017</t>
  </si>
  <si>
    <t>170-18-11-2558 de julio 12 de 2017</t>
  </si>
  <si>
    <t>170-18-11-2944 de agost 11 de 2017</t>
  </si>
  <si>
    <t>170-18-11-2558 de julio 12 de 2017;</t>
  </si>
  <si>
    <t>170-18-11-2873 de agost 3 de 2017; 170-18-11-3303 de sept 11 de 2017.</t>
  </si>
  <si>
    <t>170-18-21-1180 MARZO 13 DE 2017; 170-18-11-2016, 170-18-11-2015, 170-18-11-2017 DE MAYO 19 DE 2017. TODOS CONTRATACIÓN DIRECTA; 170-18-11-3439 de sept 11 de 2017; 170-18-11-3302 de sep 11 de 2017; 170-18-11-3583 de sept 21 de 2017</t>
  </si>
  <si>
    <t>170-18-11-3584 de sept 21 de 2017</t>
  </si>
  <si>
    <t>170-18-11-0718  FEBRERO 15 DE 2017 y 170-18-11-2807 de julio 21 de 2017; 170-18-11-2558 de 12 de julio de 2017CONTRATACIÓN DIRECTA.</t>
  </si>
  <si>
    <t>170-18-11-2734 de julio 19 de 2017; 170-18-11-2735 de julio 19 de 2017.</t>
  </si>
  <si>
    <t>Convenio PNUD (oficina asesora de paz)</t>
  </si>
  <si>
    <t>170-18-11-0719 FEBRERO 15 DE 2017; 170-18-11-3075 de agost 18 de 2017. CONTRATACIÓN DIRECTA.</t>
  </si>
  <si>
    <t>170-18-11-0869 de FEBRERO 17 DE 2017; 170-18-11-3440 de sept 15 de 2017.  CONTRATACION DIRECTA</t>
  </si>
  <si>
    <t>Empoderamiento, con inclusión económica, a 200 mujeres rurales de todo el departamento.</t>
  </si>
  <si>
    <t>(NMPPMS / NMT) x 100</t>
  </si>
  <si>
    <t>NPFDD</t>
  </si>
  <si>
    <t>Sensibilización a la población vallecaucana de todos los procesos de defensa y protección de los derechos de las mujeres y sector LGBTI, mediante el uso de material POP. Piezas publicitarias impresas.</t>
  </si>
  <si>
    <t>170-18-11-4720  de 27 de noviembre de 2017</t>
  </si>
  <si>
    <t>170-18-11-3746 de octubre 3 de 2017</t>
  </si>
  <si>
    <t>1.211.464.900</t>
  </si>
  <si>
    <t>Estatua alusiva a la  labor de la mujer Vallecaucana</t>
  </si>
  <si>
    <t>Construcción e instalación Estatua alusiva a la  labor de la mujer Vallecaucana</t>
  </si>
  <si>
    <t>170-18-11-4803 del 29 de noviembre de 2017.</t>
  </si>
  <si>
    <t xml:space="preserve">Apoyo a la participación de las organizaciones sociales del sector LGBTI, Valle del Cauca, occidente. </t>
  </si>
  <si>
    <r>
      <t xml:space="preserve">Implementación de acciones para el cambio cultural sector LGBTI, Valle del Cauca, Occidente. </t>
    </r>
    <r>
      <rPr>
        <b/>
        <sz val="11"/>
        <color theme="1"/>
        <rFont val="Calibri"/>
        <family val="2"/>
        <scheme val="minor"/>
      </rPr>
      <t>N/P</t>
    </r>
  </si>
  <si>
    <r>
      <t>Fortalecimiento de los mecanismos y procesos de seguridad y protección al sector LGBTI del Valle del Cauca, Occidente.</t>
    </r>
    <r>
      <rPr>
        <b/>
        <sz val="11"/>
        <color theme="1"/>
        <rFont val="Calibri"/>
        <family val="2"/>
        <scheme val="minor"/>
      </rPr>
      <t xml:space="preserve"> N/P, meta cumplida.</t>
    </r>
  </si>
  <si>
    <r>
      <t>Fortalecimiento de los mecanismos y procesos de seguridad y protección al sector LGBTI del Valle del Cauca, Occidente.</t>
    </r>
    <r>
      <rPr>
        <b/>
        <sz val="11"/>
        <color theme="1"/>
        <rFont val="Calibri"/>
        <family val="2"/>
        <scheme val="minor"/>
      </rPr>
      <t>N/P, meta cumplida.</t>
    </r>
  </si>
  <si>
    <t xml:space="preserve">Apoyo a la promoción de espacios de inclusión social para las mujeres , Valle del Cauca, occidente. </t>
  </si>
  <si>
    <r>
      <t>Apoyo a la promoción de espacios de inclusión social para las mujeres , Valle del Cauca, occidente. (</t>
    </r>
    <r>
      <rPr>
        <i/>
        <sz val="11"/>
        <color theme="1"/>
        <rFont val="Calibri"/>
        <family val="2"/>
        <scheme val="minor"/>
      </rPr>
      <t>Actividades de mantenimiento y sostenibilidad de la herramienta</t>
    </r>
    <r>
      <rPr>
        <sz val="11"/>
        <color theme="1"/>
        <rFont val="Calibri"/>
        <family val="2"/>
        <scheme val="minor"/>
      </rPr>
      <t>)</t>
    </r>
  </si>
  <si>
    <r>
      <t>Apoyo a la promoción de espacios de inclusión social para las mujeres , Valle del Cauca, occidente.</t>
    </r>
    <r>
      <rPr>
        <b/>
        <sz val="11"/>
        <color theme="1"/>
        <rFont val="Calibri"/>
        <family val="2"/>
        <scheme val="minor"/>
      </rPr>
      <t xml:space="preserve"> N/P, Meta cumplida</t>
    </r>
  </si>
  <si>
    <r>
      <t>Apoyo a la promoción de espacios de inclusión social para las mujeres , Valle del Cauca, occidente. (</t>
    </r>
    <r>
      <rPr>
        <i/>
        <sz val="11"/>
        <color theme="1"/>
        <rFont val="Calibri"/>
        <family val="2"/>
        <scheme val="minor"/>
      </rPr>
      <t>Actividades de mantenimiento y sostenibilidad del acuerdo</t>
    </r>
    <r>
      <rPr>
        <sz val="11"/>
        <color theme="1"/>
        <rFont val="Calibri"/>
        <family val="2"/>
        <scheme val="minor"/>
      </rPr>
      <t>)</t>
    </r>
  </si>
  <si>
    <t xml:space="preserve">Divulgación de los derechos de la mujeres , Valle del Cauca, occidente. </t>
  </si>
  <si>
    <r>
      <t xml:space="preserve">Formación para el desarrollo y la participación de las mujeres indígenas del Valle del Cauca, Occidente. </t>
    </r>
    <r>
      <rPr>
        <b/>
        <sz val="11"/>
        <color theme="1"/>
        <rFont val="Calibri"/>
        <family val="2"/>
        <scheme val="minor"/>
      </rPr>
      <t>N/P</t>
    </r>
  </si>
  <si>
    <r>
      <t xml:space="preserve">Implementación de acciones estrategicas de las políticas públicas de mujer y LGBTI para la inclusión social, Valle del Cauca, Occidente.  Proyecto SGR,  ejecución desde vigencia 2015, ejecutor INTENALCO, supervisor Gobernación. </t>
    </r>
    <r>
      <rPr>
        <b/>
        <sz val="11"/>
        <color theme="1"/>
        <rFont val="Calibri"/>
        <family val="2"/>
        <scheme val="minor"/>
      </rPr>
      <t>N/P</t>
    </r>
  </si>
  <si>
    <r>
      <t xml:space="preserve">Desarrollo de condiciones propicias para la participación de las mujeres en escenarios de paz, Valle del Cauca, Occidente. </t>
    </r>
    <r>
      <rPr>
        <b/>
        <sz val="11"/>
        <color theme="1"/>
        <rFont val="Calibri"/>
        <family val="2"/>
        <scheme val="minor"/>
      </rPr>
      <t>N/P</t>
    </r>
  </si>
  <si>
    <r>
      <t>Desarrollo de condiciones propicias para la participación de las mujeres en escenarios de paz, Valle del Cauca, Occidente. (</t>
    </r>
    <r>
      <rPr>
        <i/>
        <sz val="11"/>
        <color theme="1"/>
        <rFont val="Calibri"/>
        <family val="2"/>
        <scheme val="minor"/>
      </rPr>
      <t>Apoyo y seguimiento  jurídico a la RED de Mujeres)</t>
    </r>
  </si>
  <si>
    <t>Construcción de escenarios para la participación del sector LGBTI en el posconflicto, Valle del Cauca, Occidente.(Apoyo y seguimiento jurídico a la RED LGBTI)</t>
  </si>
  <si>
    <r>
      <t xml:space="preserve">Apoyo a la politica publica para la equidad de género - Exaltación a la mujer Vallecaucana, Valle del Cauca, Occidente. </t>
    </r>
    <r>
      <rPr>
        <b/>
        <sz val="11"/>
        <color theme="1"/>
        <rFont val="Calibri"/>
        <family val="2"/>
        <scheme val="minor"/>
      </rPr>
      <t>N/P</t>
    </r>
  </si>
  <si>
    <r>
      <t>Construcción de hogares de acogida en los municipios de Buenaventura y Jamundí, Valle del Cauca, Occidente.</t>
    </r>
    <r>
      <rPr>
        <b/>
        <sz val="11"/>
        <color theme="1"/>
        <rFont val="Calibri"/>
        <family val="2"/>
        <scheme val="minor"/>
      </rPr>
      <t xml:space="preserve"> N/P</t>
    </r>
  </si>
  <si>
    <t>Creación y/o fortalecimiento de las confluencias municipales de LGBTI en 12 municipios del departamento.</t>
  </si>
  <si>
    <t>Fortalecimiento,  en el 24% de los municipios, del proceso de socialización e interiorización de la Política pública de LGBTI .</t>
  </si>
  <si>
    <t>Capacitación a  líderes o representantes del sector LGBTI en uso adecuado de las TICs.</t>
  </si>
  <si>
    <t>Acompañamiento a un municipio en la construcción y puesta en marcha de un hogar de acogida para mujeres víctimas de la violencia</t>
  </si>
  <si>
    <t>Realización de un encuentro de enlaces de genero municipal</t>
  </si>
  <si>
    <t>Herramienta tecnológica que permita fortalecer las instancias de erradicación de la violencia contra la mujer y la población LGBTI implementada y con actividades de mantenimiento.</t>
  </si>
  <si>
    <t>Realización de actividades de mantenimiento y sostenibilidad de la herramienta tecnológica que permita fortalecer las instancias de erradicación de la violencia contra la mujer</t>
  </si>
  <si>
    <t>Realización de actividades de mantenimiento y sostenibilidad del acuerdo con empresarios del sector privado para aplicar el incentivo por vinculación laboral de mujeres víctimas de violencia</t>
  </si>
  <si>
    <t>Acuerdo con empresarios del sector privado para aplicar el incentivo por vinculación laboral de mujeres víctimas de violencia, implementado y con actividades de mantenimiento y sostenibilidad.</t>
  </si>
  <si>
    <t>Empoderamiento, con inclusión económica a 10 mujeres rurales del departamento.</t>
  </si>
  <si>
    <t>Apoyo técnico a las actividades del proyecto.</t>
  </si>
  <si>
    <t>Municipios del departamento con la política pública de mujer y la normatividad que protege sus derechos, socializada. / Campaña de sensibilización a hombres, realizada.</t>
  </si>
  <si>
    <t xml:space="preserve"> Realización de una campaña de sensibilización a hombres del departamento en el respeto a los derechos de las mujeres, NUEVAS MASCULINIDADES.</t>
  </si>
  <si>
    <t>Realización de evento de reconocimiento y exaltación a la labor de la mujer Vallecaucana.</t>
  </si>
  <si>
    <t>Conmemoración del dia de la NO violencia contra la Mujer.</t>
  </si>
  <si>
    <t>Realización de un evento de capacitación en derechos a las mujeres indígenas del departamento.</t>
  </si>
  <si>
    <t>Empoderamiento a mujeres indígenas del departamento en identificación, formulación y ejecución de proyectos productivos.</t>
  </si>
  <si>
    <t>Mujeres indígenas empoderadas en identificación, formulación y ejecución de proyectos productivos, .</t>
  </si>
  <si>
    <t>Conformación de una RED de mujeres indígenas para participar en los escenarios de Paz.</t>
  </si>
  <si>
    <t>Realización de un (1) encuentro de paz  con las mujeres indígenas del departamento.</t>
  </si>
  <si>
    <r>
      <t xml:space="preserve">Divulgación de los derechos de la mujeres , Valle del Cauca, occidente. </t>
    </r>
    <r>
      <rPr>
        <b/>
        <sz val="11"/>
        <color theme="1"/>
        <rFont val="Calibri"/>
        <family val="2"/>
        <scheme val="minor"/>
      </rPr>
      <t>N/P</t>
    </r>
  </si>
  <si>
    <t>Desarrollar en 10 municipios del departamento un programa de fortalecimiento de iniciativas productivas a mujeres urbanas y población LGBTI.</t>
  </si>
  <si>
    <t>Apoyo y seguimiento jurídica a la RED DE MUJERES</t>
  </si>
  <si>
    <t xml:space="preserve">Red de mujeres protagonistas en los escenarios de paz y posconflicto con actividades de apoyo y seguimiento. </t>
  </si>
  <si>
    <t>Red LGBTI protagonistas en los escenarios de paz y posconflicto, con actividades de apoyo y seguimiento.</t>
  </si>
  <si>
    <t>Apoyo y seguimiento jurídico a la RED LGBTI</t>
  </si>
  <si>
    <t>Socialización en el 13% de los Municipios del Departamento la Política Pública de Mujer y la Normatividad que protege sus derechos.</t>
  </si>
  <si>
    <t>Coordinación del proyecto en las iniciativas y talleres productivas para mujeres  del departamento.</t>
  </si>
  <si>
    <t>Desarrollar un programa de creación y fortalecimiento de iniciativas y/o talleres productivos para mujeres en el Distrito de Buenaventura.( $1.000.000.000)</t>
  </si>
  <si>
    <t>Se realizara una Pasarela de Inclusión, Rueda de negocios, Exposición de productos e intercambio de experiencias exitosas ($ 150.000.000)</t>
  </si>
  <si>
    <t>Encuentros de enlaces de género municipal</t>
  </si>
  <si>
    <t>Prestación de servicios, en hogares de acogida del departamento, para brindar soporte social, jurídico y de emprendimiento a mujeres víctimas de la violencia basada en género.($ 70.000.000)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</si>
</sst>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quot;$&quot;\ * #,##0_);_(&quot;$&quot;\ * \(#,##0\);_(&quot;$&quot;\ * &quot;-&quot;_);_(@_)"/>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_ * #,##0.00_ ;_ * \-#,##0.00_ ;_ * &quot;-&quot;??_ ;_ @_ "/>
    <numFmt numFmtId="170" formatCode="_ &quot;$&quot;\ * #,##0.00_ ;_ &quot;$&quot;\ * \-#,##0.00_ ;_ &quot;$&quot;\ * &quot;-&quot;??_ ;_ @_ "/>
    <numFmt numFmtId="171" formatCode="0.0%"/>
    <numFmt numFmtId="172" formatCode="_(&quot;$&quot;* #,##0.00_);_(&quot;$&quot;* \(#,##0.00\);_(&quot;$&quot;* &quot;-&quot;??_);_(@_)"/>
    <numFmt numFmtId="173" formatCode="_(&quot;$&quot;* #,##0_);_(&quot;$&quot;* \(#,##0\);_(&quot;$&quot;* &quot;-&quot;_);_(@_)"/>
    <numFmt numFmtId="174" formatCode="&quot;$&quot;#,##0.00"/>
    <numFmt numFmtId="175" formatCode="0.0"/>
    <numFmt numFmtId="176" formatCode="_(* #,##0_);_(* \(#,##0\);_(* &quot;-&quot;??_);_(@_)"/>
    <numFmt numFmtId="177" formatCode="#,##0.0"/>
    <numFmt numFmtId="178" formatCode="&quot;$&quot;\ #,##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2"/>
      <name val="Arial"/>
      <family val="2"/>
    </font>
    <font>
      <sz val="12"/>
      <name val="Arial"/>
      <family val="2"/>
    </font>
    <font>
      <sz val="11"/>
      <name val="Arial"/>
      <family val="2"/>
    </font>
    <font>
      <sz val="11"/>
      <color indexed="8"/>
      <name val="Calibri"/>
      <family val="2"/>
    </font>
    <font>
      <b/>
      <sz val="14"/>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b/>
      <sz val="10"/>
      <color theme="1"/>
      <name val="Arial"/>
      <family val="2"/>
    </font>
    <font>
      <sz val="10"/>
      <color theme="1"/>
      <name val="Arial"/>
      <family val="2"/>
    </font>
    <font>
      <sz val="14"/>
      <color theme="1"/>
      <name val="Calibri"/>
      <family val="2"/>
      <scheme val="minor"/>
    </font>
    <font>
      <b/>
      <sz val="12"/>
      <color theme="1"/>
      <name val="Arial"/>
      <family val="2"/>
    </font>
    <font>
      <sz val="12"/>
      <color theme="1"/>
      <name val="Calibri"/>
      <family val="2"/>
      <scheme val="minor"/>
    </font>
    <font>
      <sz val="10"/>
      <name val="Trebuchet MS"/>
      <family val="2"/>
    </font>
    <font>
      <b/>
      <sz val="14"/>
      <color theme="1"/>
      <name val="Calibri"/>
      <family val="2"/>
      <scheme val="minor"/>
    </font>
    <font>
      <sz val="11"/>
      <color rgb="FF000000"/>
      <name val="Arial"/>
      <family val="2"/>
    </font>
    <font>
      <b/>
      <sz val="9"/>
      <color indexed="81"/>
      <name val="Tahoma"/>
      <family val="2"/>
    </font>
    <font>
      <sz val="9"/>
      <color indexed="81"/>
      <name val="Tahoma"/>
      <family val="2"/>
    </font>
    <font>
      <b/>
      <sz val="10"/>
      <color theme="1"/>
      <name val="Calibri"/>
      <family val="2"/>
      <scheme val="minor"/>
    </font>
    <font>
      <b/>
      <sz val="11"/>
      <name val="Arial"/>
      <family val="2"/>
    </font>
    <font>
      <sz val="10"/>
      <color indexed="81"/>
      <name val="Tahoma"/>
      <family val="2"/>
    </font>
    <font>
      <b/>
      <sz val="10"/>
      <color indexed="81"/>
      <name val="Tahoma"/>
      <family val="2"/>
    </font>
    <font>
      <sz val="9"/>
      <name val="Arial"/>
      <family val="2"/>
    </font>
    <font>
      <sz val="10"/>
      <color theme="1"/>
      <name val="Calibri"/>
      <family val="2"/>
      <scheme val="minor"/>
    </font>
    <font>
      <sz val="16"/>
      <color theme="1"/>
      <name val="Calibri"/>
      <family val="2"/>
      <scheme val="minor"/>
    </font>
    <font>
      <b/>
      <sz val="14"/>
      <color rgb="FF0000CC"/>
      <name val="Arial"/>
      <family val="2"/>
    </font>
    <font>
      <b/>
      <sz val="11"/>
      <color rgb="FFC00000"/>
      <name val="Arial"/>
      <family val="2"/>
    </font>
    <font>
      <sz val="11"/>
      <color rgb="FF000000"/>
      <name val="Trebuchet MS"/>
      <family val="2"/>
    </font>
    <font>
      <b/>
      <sz val="11"/>
      <color indexed="8"/>
      <name val="Trebuchet MS"/>
      <family val="2"/>
    </font>
    <font>
      <b/>
      <sz val="11"/>
      <color indexed="81"/>
      <name val="Tahoma"/>
      <family val="2"/>
    </font>
    <font>
      <b/>
      <sz val="14"/>
      <color rgb="FF0000FF"/>
      <name val="Arial"/>
      <family val="2"/>
    </font>
    <font>
      <b/>
      <sz val="11"/>
      <color indexed="8"/>
      <name val="Arial"/>
      <family val="2"/>
    </font>
    <font>
      <sz val="11"/>
      <color rgb="FF000000"/>
      <name val="Arial Narrow"/>
      <family val="2"/>
    </font>
    <font>
      <sz val="9"/>
      <color theme="1"/>
      <name val="Calibri"/>
      <family val="2"/>
      <scheme val="minor"/>
    </font>
    <font>
      <sz val="10"/>
      <name val="Calibri"/>
      <family val="2"/>
      <scheme val="minor"/>
    </font>
    <font>
      <b/>
      <sz val="10"/>
      <color rgb="FFC00000"/>
      <name val="Calibri"/>
      <family val="2"/>
      <scheme val="minor"/>
    </font>
    <font>
      <b/>
      <sz val="10"/>
      <color rgb="FFFF0000"/>
      <name val="Calibri"/>
      <family val="2"/>
      <scheme val="minor"/>
    </font>
    <font>
      <b/>
      <sz val="10"/>
      <name val="Calibri"/>
      <family val="2"/>
      <scheme val="minor"/>
    </font>
    <font>
      <sz val="10"/>
      <color rgb="FF00B050"/>
      <name val="Calibri"/>
      <family val="2"/>
      <scheme val="minor"/>
    </font>
    <font>
      <sz val="10"/>
      <color indexed="8"/>
      <name val="Calibri"/>
      <family val="2"/>
      <scheme val="minor"/>
    </font>
    <font>
      <sz val="10"/>
      <color rgb="FFFF0000"/>
      <name val="Calibri"/>
      <family val="2"/>
      <scheme val="minor"/>
    </font>
    <font>
      <sz val="10"/>
      <color rgb="FF000000"/>
      <name val="Calibri"/>
      <family val="2"/>
      <scheme val="minor"/>
    </font>
    <font>
      <b/>
      <sz val="10"/>
      <color rgb="FF0000FF"/>
      <name val="Calibri"/>
      <family val="2"/>
      <scheme val="minor"/>
    </font>
    <font>
      <sz val="11"/>
      <name val="Calibri"/>
      <family val="2"/>
      <scheme val="minor"/>
    </font>
    <font>
      <sz val="11"/>
      <name val="Calibri"/>
      <family val="2"/>
    </font>
    <font>
      <sz val="11"/>
      <color rgb="FF222222"/>
      <name val="Arial"/>
      <family val="2"/>
    </font>
    <font>
      <sz val="11"/>
      <color rgb="FFFF0000"/>
      <name val="Arial"/>
      <family val="2"/>
    </font>
    <font>
      <sz val="10"/>
      <color rgb="FF222222"/>
      <name val="Arial"/>
      <family val="2"/>
    </font>
    <font>
      <sz val="10"/>
      <color rgb="FF000000"/>
      <name val="Arial"/>
      <family val="2"/>
    </font>
    <font>
      <sz val="28"/>
      <color theme="1"/>
      <name val="Calibri"/>
      <family val="2"/>
      <scheme val="minor"/>
    </font>
    <font>
      <b/>
      <sz val="24"/>
      <name val="Arial"/>
      <family val="2"/>
    </font>
    <font>
      <sz val="24"/>
      <color theme="1"/>
      <name val="Calibri"/>
      <family val="2"/>
      <scheme val="minor"/>
    </font>
    <font>
      <b/>
      <sz val="22"/>
      <color theme="1"/>
      <name val="Calibri"/>
      <family val="2"/>
      <scheme val="minor"/>
    </font>
    <font>
      <b/>
      <sz val="8"/>
      <name val="Arial"/>
      <family val="2"/>
    </font>
    <font>
      <sz val="11"/>
      <color indexed="8"/>
      <name val="Arial"/>
      <family val="2"/>
    </font>
    <font>
      <i/>
      <sz val="11"/>
      <color theme="1"/>
      <name val="Calibri"/>
      <family val="2"/>
      <scheme val="minor"/>
    </font>
  </fonts>
  <fills count="18">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s>
  <borders count="61">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double">
        <color auto="1"/>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top style="double">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23">
    <xf numFmtId="0" fontId="0" fillId="0" borderId="0"/>
    <xf numFmtId="0" fontId="3" fillId="0" borderId="0">
      <alignment vertical="top"/>
    </xf>
    <xf numFmtId="168"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8" fillId="0" borderId="0" applyFont="0" applyFill="0" applyBorder="0" applyAlignment="0" applyProtection="0"/>
    <xf numFmtId="165" fontId="8" fillId="0" borderId="0" applyFont="0" applyFill="0" applyBorder="0" applyAlignment="0" applyProtection="0"/>
    <xf numFmtId="0" fontId="1" fillId="0" borderId="0"/>
    <xf numFmtId="0" fontId="3" fillId="0" borderId="0">
      <alignment vertical="top"/>
    </xf>
    <xf numFmtId="0" fontId="1" fillId="0" borderId="0"/>
    <xf numFmtId="0" fontId="3" fillId="0" borderId="0">
      <alignment vertical="top"/>
    </xf>
    <xf numFmtId="0" fontId="3" fillId="0" borderId="0"/>
    <xf numFmtId="172" fontId="1" fillId="0" borderId="0" applyFont="0" applyFill="0" applyBorder="0" applyAlignment="0" applyProtection="0"/>
    <xf numFmtId="173" fontId="1" fillId="0" borderId="0" applyFont="0" applyFill="0" applyBorder="0" applyAlignment="0" applyProtection="0"/>
    <xf numFmtId="0" fontId="3" fillId="0" borderId="0">
      <alignment vertical="top"/>
    </xf>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789">
    <xf numFmtId="0" fontId="0" fillId="0" borderId="0" xfId="0"/>
    <xf numFmtId="0" fontId="10" fillId="0" borderId="0" xfId="0" applyFont="1"/>
    <xf numFmtId="0" fontId="10" fillId="0" borderId="0" xfId="0" applyFont="1" applyBorder="1"/>
    <xf numFmtId="0" fontId="15" fillId="0" borderId="0" xfId="0" applyFont="1"/>
    <xf numFmtId="3" fontId="19" fillId="0" borderId="16" xfId="1" applyNumberFormat="1" applyFont="1" applyFill="1" applyBorder="1" applyAlignment="1" applyProtection="1">
      <alignment horizontal="left" vertical="center" wrapText="1"/>
    </xf>
    <xf numFmtId="3" fontId="19" fillId="0" borderId="6" xfId="1" applyNumberFormat="1" applyFont="1" applyFill="1" applyBorder="1" applyAlignment="1" applyProtection="1">
      <alignment horizontal="left" vertical="center" wrapText="1"/>
    </xf>
    <xf numFmtId="3" fontId="19" fillId="0" borderId="17" xfId="1" applyNumberFormat="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3" fontId="19" fillId="2" borderId="6" xfId="1" applyNumberFormat="1" applyFont="1" applyFill="1" applyBorder="1" applyAlignment="1" applyProtection="1">
      <alignment horizontal="left" vertical="center" wrapText="1"/>
    </xf>
    <xf numFmtId="0" fontId="15" fillId="0" borderId="0" xfId="0" applyFont="1" applyBorder="1"/>
    <xf numFmtId="0" fontId="0" fillId="0" borderId="0" xfId="0" applyFill="1" applyBorder="1" applyAlignment="1"/>
    <xf numFmtId="0" fontId="11" fillId="0" borderId="0" xfId="0" applyFont="1" applyBorder="1" applyAlignment="1">
      <alignment horizontal="center" vertical="center"/>
    </xf>
    <xf numFmtId="0" fontId="12" fillId="0" borderId="0" xfId="0" applyFont="1" applyBorder="1"/>
    <xf numFmtId="0" fontId="17" fillId="0" borderId="0" xfId="0" applyFont="1" applyBorder="1"/>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xf numFmtId="0" fontId="12" fillId="0" borderId="0" xfId="0" applyFont="1" applyFill="1" applyBorder="1" applyAlignment="1"/>
    <xf numFmtId="0" fontId="12" fillId="0" borderId="0" xfId="0" applyFont="1" applyBorder="1" applyAlignment="1">
      <alignment wrapText="1"/>
    </xf>
    <xf numFmtId="0" fontId="10" fillId="0" borderId="0" xfId="0" applyFont="1" applyAlignment="1">
      <alignment horizontal="left" vertical="center"/>
    </xf>
    <xf numFmtId="3" fontId="15" fillId="0" borderId="16" xfId="0" applyNumberFormat="1" applyFont="1" applyBorder="1" applyAlignment="1" applyProtection="1">
      <alignment vertical="top"/>
    </xf>
    <xf numFmtId="3" fontId="15" fillId="0" borderId="20" xfId="0" applyNumberFormat="1" applyFont="1" applyBorder="1" applyAlignment="1" applyProtection="1">
      <alignment vertical="top"/>
    </xf>
    <xf numFmtId="0" fontId="15" fillId="0" borderId="0" xfId="0" applyFont="1" applyAlignment="1">
      <alignment horizontal="center" vertical="center"/>
    </xf>
    <xf numFmtId="3" fontId="4" fillId="0" borderId="3" xfId="0" applyNumberFormat="1" applyFont="1" applyFill="1" applyBorder="1" applyAlignment="1" applyProtection="1">
      <alignment horizontal="left" vertical="center" wrapText="1"/>
    </xf>
    <xf numFmtId="0" fontId="14" fillId="0" borderId="3" xfId="0" applyFont="1" applyFill="1" applyBorder="1" applyAlignment="1">
      <alignment horizontal="left" vertical="center" wrapText="1"/>
    </xf>
    <xf numFmtId="0" fontId="14" fillId="0" borderId="3" xfId="0" applyFont="1" applyBorder="1" applyAlignment="1">
      <alignment horizontal="left" wrapText="1"/>
    </xf>
    <xf numFmtId="0" fontId="28" fillId="9" borderId="0" xfId="0" applyFont="1" applyFill="1" applyBorder="1" applyAlignment="1" applyProtection="1">
      <alignment horizontal="center" vertical="center" wrapText="1"/>
    </xf>
    <xf numFmtId="0" fontId="7" fillId="9" borderId="0" xfId="0" applyFont="1" applyFill="1" applyBorder="1" applyAlignment="1" applyProtection="1">
      <alignment horizontal="center" vertical="center" wrapText="1"/>
    </xf>
    <xf numFmtId="0" fontId="0" fillId="0" borderId="0" xfId="0" applyFill="1"/>
    <xf numFmtId="0" fontId="10" fillId="0" borderId="0" xfId="0" applyFont="1" applyFill="1"/>
    <xf numFmtId="0" fontId="13" fillId="0" borderId="8" xfId="0" applyFont="1" applyBorder="1" applyAlignment="1" applyProtection="1">
      <alignment horizontal="center" vertical="center"/>
    </xf>
    <xf numFmtId="0" fontId="10" fillId="0" borderId="8" xfId="0" applyFont="1" applyBorder="1" applyAlignment="1" applyProtection="1">
      <alignment horizontal="center" vertical="center"/>
    </xf>
    <xf numFmtId="0" fontId="13" fillId="0" borderId="6" xfId="0" applyFont="1" applyBorder="1" applyAlignment="1" applyProtection="1">
      <alignment horizontal="center" vertical="center"/>
    </xf>
    <xf numFmtId="3" fontId="4" fillId="4" borderId="16" xfId="0" applyNumberFormat="1" applyFont="1" applyFill="1" applyBorder="1" applyAlignment="1" applyProtection="1">
      <alignment horizontal="center" vertical="center" wrapText="1"/>
    </xf>
    <xf numFmtId="3" fontId="5" fillId="8" borderId="16" xfId="0" applyNumberFormat="1" applyFont="1" applyFill="1" applyBorder="1" applyAlignment="1" applyProtection="1">
      <alignment horizontal="center" vertical="center" wrapText="1"/>
    </xf>
    <xf numFmtId="3" fontId="4" fillId="7" borderId="16"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24" fillId="0" borderId="0" xfId="0" applyFont="1" applyBorder="1" applyAlignment="1">
      <alignment vertical="center"/>
    </xf>
    <xf numFmtId="3" fontId="4" fillId="8" borderId="11" xfId="0" applyNumberFormat="1" applyFont="1" applyFill="1" applyBorder="1" applyAlignment="1" applyProtection="1">
      <alignment horizontal="center" vertical="center" wrapText="1"/>
    </xf>
    <xf numFmtId="3" fontId="4" fillId="8" borderId="34" xfId="0"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9" fillId="0" borderId="0" xfId="0" applyFont="1" applyBorder="1" applyAlignment="1">
      <alignment vertical="center"/>
    </xf>
    <xf numFmtId="0" fontId="10" fillId="0" borderId="0" xfId="0" applyFont="1" applyFill="1" applyProtection="1">
      <protection locked="0"/>
    </xf>
    <xf numFmtId="0" fontId="24" fillId="2" borderId="6" xfId="0" applyFont="1" applyFill="1" applyBorder="1" applyAlignment="1" applyProtection="1">
      <alignment horizontal="center" vertical="top" wrapText="1"/>
    </xf>
    <xf numFmtId="0" fontId="24" fillId="2" borderId="6" xfId="0" applyFont="1" applyFill="1" applyBorder="1" applyAlignment="1" applyProtection="1">
      <alignment horizontal="left" vertical="top" wrapText="1"/>
    </xf>
    <xf numFmtId="0" fontId="24" fillId="2" borderId="6" xfId="0" applyFont="1" applyFill="1" applyBorder="1" applyAlignment="1" applyProtection="1">
      <alignment horizontal="center" vertical="top" wrapText="1"/>
      <protection locked="0"/>
    </xf>
    <xf numFmtId="0" fontId="41" fillId="2" borderId="6" xfId="0" applyFont="1" applyFill="1" applyBorder="1" applyAlignment="1" applyProtection="1">
      <alignment horizontal="left" vertical="top" wrapText="1"/>
      <protection locked="0"/>
    </xf>
    <xf numFmtId="0" fontId="24" fillId="13" borderId="6" xfId="0" applyFont="1" applyFill="1" applyBorder="1" applyAlignment="1" applyProtection="1">
      <alignment horizontal="left" vertical="top" wrapText="1"/>
      <protection locked="0"/>
    </xf>
    <xf numFmtId="0" fontId="24" fillId="2" borderId="6" xfId="0" applyFont="1" applyFill="1" applyBorder="1" applyAlignment="1" applyProtection="1">
      <alignment horizontal="left" vertical="top" wrapText="1"/>
      <protection locked="0"/>
    </xf>
    <xf numFmtId="0" fontId="42" fillId="11" borderId="6" xfId="0" applyFont="1" applyFill="1" applyBorder="1" applyAlignment="1" applyProtection="1">
      <alignment horizontal="left" vertical="top" wrapText="1"/>
      <protection locked="0"/>
    </xf>
    <xf numFmtId="3" fontId="24" fillId="2" borderId="6" xfId="0" applyNumberFormat="1" applyFont="1" applyFill="1" applyBorder="1" applyAlignment="1" applyProtection="1">
      <alignment horizontal="center" vertical="top" wrapText="1"/>
      <protection locked="0"/>
    </xf>
    <xf numFmtId="1" fontId="24" fillId="2" borderId="6" xfId="0" applyNumberFormat="1" applyFont="1" applyFill="1" applyBorder="1" applyAlignment="1" applyProtection="1">
      <alignment horizontal="center" vertical="top" wrapText="1"/>
      <protection locked="0"/>
    </xf>
    <xf numFmtId="3" fontId="43" fillId="2" borderId="6" xfId="0" applyNumberFormat="1" applyFont="1" applyFill="1" applyBorder="1" applyAlignment="1" applyProtection="1">
      <alignment horizontal="center" vertical="top" wrapText="1"/>
    </xf>
    <xf numFmtId="0" fontId="24" fillId="2" borderId="6" xfId="0" applyFont="1" applyFill="1" applyBorder="1" applyAlignment="1">
      <alignment horizontal="center" vertical="top" wrapText="1"/>
    </xf>
    <xf numFmtId="0" fontId="41" fillId="12" borderId="6" xfId="0" applyFont="1" applyFill="1" applyBorder="1" applyAlignment="1" applyProtection="1">
      <alignment horizontal="left" vertical="top" wrapText="1"/>
      <protection locked="0"/>
    </xf>
    <xf numFmtId="0" fontId="24" fillId="0" borderId="6" xfId="0" applyFont="1" applyFill="1" applyBorder="1" applyAlignment="1" applyProtection="1">
      <alignment horizontal="left" vertical="top" wrapText="1"/>
    </xf>
    <xf numFmtId="1" fontId="29" fillId="0" borderId="6" xfId="0" applyNumberFormat="1" applyFont="1" applyFill="1" applyBorder="1" applyAlignment="1" applyProtection="1">
      <alignment horizontal="center" vertical="top" wrapText="1"/>
    </xf>
    <xf numFmtId="0" fontId="29" fillId="0" borderId="6" xfId="0" applyFont="1" applyFill="1" applyBorder="1" applyAlignment="1" applyProtection="1">
      <alignment horizontal="left" vertical="top" wrapText="1"/>
    </xf>
    <xf numFmtId="0" fontId="29" fillId="0" borderId="6" xfId="0" applyFont="1" applyFill="1" applyBorder="1" applyAlignment="1" applyProtection="1">
      <alignment horizontal="center" vertical="top" wrapText="1"/>
      <protection locked="0"/>
    </xf>
    <xf numFmtId="0" fontId="29" fillId="0" borderId="6" xfId="0" applyFont="1" applyFill="1" applyBorder="1" applyAlignment="1" applyProtection="1">
      <alignment horizontal="left" vertical="top" wrapText="1"/>
      <protection locked="0"/>
    </xf>
    <xf numFmtId="0" fontId="29" fillId="0" borderId="11" xfId="0" applyFont="1" applyFill="1" applyBorder="1" applyAlignment="1">
      <alignment horizontal="left" vertical="top" wrapText="1"/>
    </xf>
    <xf numFmtId="0" fontId="40" fillId="0" borderId="6"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40" fillId="0" borderId="11" xfId="0" applyFont="1" applyFill="1" applyBorder="1" applyAlignment="1">
      <alignment vertical="top" wrapText="1"/>
    </xf>
    <xf numFmtId="3" fontId="29" fillId="0" borderId="6" xfId="0" applyNumberFormat="1" applyFont="1" applyFill="1" applyBorder="1" applyAlignment="1" applyProtection="1">
      <alignment horizontal="center" vertical="top" wrapText="1"/>
      <protection locked="0"/>
    </xf>
    <xf numFmtId="1" fontId="29" fillId="0" borderId="6" xfId="0" applyNumberFormat="1" applyFont="1" applyFill="1" applyBorder="1" applyAlignment="1" applyProtection="1">
      <alignment horizontal="center" vertical="top" wrapText="1"/>
      <protection locked="0"/>
    </xf>
    <xf numFmtId="1" fontId="29" fillId="0" borderId="6" xfId="22" applyNumberFormat="1" applyFont="1" applyFill="1" applyBorder="1" applyAlignment="1" applyProtection="1">
      <alignment horizontal="center" vertical="top" wrapText="1"/>
      <protection locked="0"/>
    </xf>
    <xf numFmtId="3" fontId="29" fillId="8" borderId="6" xfId="0" applyNumberFormat="1" applyFont="1" applyFill="1" applyBorder="1" applyAlignment="1" applyProtection="1">
      <alignment horizontal="right" vertical="top" wrapText="1"/>
      <protection locked="0"/>
    </xf>
    <xf numFmtId="3" fontId="40" fillId="0" borderId="6" xfId="0" applyNumberFormat="1" applyFont="1" applyFill="1" applyBorder="1" applyAlignment="1">
      <alignment vertical="top"/>
    </xf>
    <xf numFmtId="3" fontId="29" fillId="0" borderId="6" xfId="0" applyNumberFormat="1" applyFont="1" applyFill="1" applyBorder="1" applyAlignment="1">
      <alignment horizontal="right" vertical="top" wrapText="1"/>
    </xf>
    <xf numFmtId="0" fontId="29" fillId="0" borderId="6" xfId="0" applyFont="1" applyFill="1" applyBorder="1" applyAlignment="1">
      <alignment horizontal="left" vertical="top" wrapText="1"/>
    </xf>
    <xf numFmtId="0" fontId="40" fillId="0" borderId="6" xfId="0" applyFont="1" applyFill="1" applyBorder="1" applyAlignment="1">
      <alignment vertical="top" wrapText="1"/>
    </xf>
    <xf numFmtId="3" fontId="40" fillId="0" borderId="0" xfId="0" applyNumberFormat="1" applyFont="1" applyFill="1" applyAlignment="1">
      <alignment vertical="top"/>
    </xf>
    <xf numFmtId="0" fontId="29" fillId="0" borderId="6" xfId="0" applyNumberFormat="1" applyFont="1" applyFill="1" applyBorder="1" applyAlignment="1" applyProtection="1">
      <alignment horizontal="left" vertical="top" wrapText="1"/>
      <protection locked="0"/>
    </xf>
    <xf numFmtId="3" fontId="40" fillId="0" borderId="6" xfId="1" applyNumberFormat="1" applyFont="1" applyFill="1" applyBorder="1" applyAlignment="1" applyProtection="1">
      <alignment horizontal="right" vertical="top"/>
      <protection locked="0"/>
    </xf>
    <xf numFmtId="3" fontId="29" fillId="0" borderId="6" xfId="0" applyNumberFormat="1" applyFont="1" applyFill="1" applyBorder="1" applyAlignment="1">
      <alignment vertical="top"/>
    </xf>
    <xf numFmtId="0" fontId="40" fillId="0" borderId="6" xfId="0" applyFont="1" applyFill="1" applyBorder="1" applyAlignment="1">
      <alignment horizontal="left" vertical="top" wrapText="1"/>
    </xf>
    <xf numFmtId="3" fontId="44" fillId="0" borderId="6" xfId="0" applyNumberFormat="1" applyFont="1" applyFill="1" applyBorder="1" applyAlignment="1">
      <alignment vertical="top"/>
    </xf>
    <xf numFmtId="3" fontId="44" fillId="0" borderId="6" xfId="20" applyNumberFormat="1" applyFont="1" applyFill="1" applyBorder="1" applyAlignment="1">
      <alignment horizontal="center" vertical="top"/>
    </xf>
    <xf numFmtId="3" fontId="29" fillId="0" borderId="0" xfId="0" applyNumberFormat="1" applyFont="1" applyFill="1" applyAlignment="1">
      <alignment vertical="top"/>
    </xf>
    <xf numFmtId="1" fontId="29" fillId="9" borderId="6" xfId="0" applyNumberFormat="1" applyFont="1" applyFill="1" applyBorder="1" applyAlignment="1" applyProtection="1">
      <alignment horizontal="center" vertical="top" wrapText="1"/>
    </xf>
    <xf numFmtId="0" fontId="29" fillId="9" borderId="6" xfId="0" applyFont="1" applyFill="1" applyBorder="1" applyAlignment="1" applyProtection="1">
      <alignment horizontal="left" vertical="top" wrapText="1"/>
    </xf>
    <xf numFmtId="0" fontId="29" fillId="9" borderId="6" xfId="0" applyFont="1" applyFill="1" applyBorder="1" applyAlignment="1" applyProtection="1">
      <alignment horizontal="center" vertical="top" wrapText="1"/>
      <protection locked="0"/>
    </xf>
    <xf numFmtId="0" fontId="29" fillId="9" borderId="6" xfId="0" applyFont="1" applyFill="1" applyBorder="1" applyAlignment="1" applyProtection="1">
      <alignment horizontal="left" vertical="top" wrapText="1"/>
      <protection locked="0"/>
    </xf>
    <xf numFmtId="0" fontId="40" fillId="9" borderId="6" xfId="0" applyFont="1" applyFill="1" applyBorder="1" applyAlignment="1">
      <alignment vertical="top" wrapText="1"/>
    </xf>
    <xf numFmtId="0" fontId="40" fillId="9" borderId="6" xfId="0" applyFont="1" applyFill="1" applyBorder="1" applyAlignment="1">
      <alignment horizontal="left" vertical="top" wrapText="1"/>
    </xf>
    <xf numFmtId="0" fontId="29" fillId="9" borderId="6" xfId="0" applyFont="1" applyFill="1" applyBorder="1" applyAlignment="1">
      <alignment horizontal="left" vertical="top" wrapText="1"/>
    </xf>
    <xf numFmtId="1" fontId="29" fillId="9" borderId="6" xfId="0" applyNumberFormat="1" applyFont="1" applyFill="1" applyBorder="1" applyAlignment="1" applyProtection="1">
      <alignment horizontal="center" vertical="top" wrapText="1"/>
      <protection locked="0"/>
    </xf>
    <xf numFmtId="3" fontId="29" fillId="9" borderId="6" xfId="0" applyNumberFormat="1" applyFont="1" applyFill="1" applyBorder="1" applyAlignment="1">
      <alignment vertical="top"/>
    </xf>
    <xf numFmtId="3" fontId="29" fillId="9" borderId="6" xfId="0" applyNumberFormat="1" applyFont="1" applyFill="1" applyBorder="1" applyAlignment="1">
      <alignment horizontal="right" vertical="top" wrapText="1"/>
    </xf>
    <xf numFmtId="0" fontId="45" fillId="0" borderId="6" xfId="0" applyFont="1" applyFill="1" applyBorder="1" applyAlignment="1" applyProtection="1">
      <alignment horizontal="center" vertical="top" wrapText="1"/>
      <protection locked="0"/>
    </xf>
    <xf numFmtId="0" fontId="45" fillId="0" borderId="6" xfId="0" applyFont="1" applyFill="1" applyBorder="1" applyAlignment="1" applyProtection="1">
      <alignment horizontal="left" vertical="top" wrapText="1"/>
      <protection locked="0"/>
    </xf>
    <xf numFmtId="1" fontId="45" fillId="0" borderId="6" xfId="0" applyNumberFormat="1" applyFont="1" applyFill="1" applyBorder="1" applyAlignment="1" applyProtection="1">
      <alignment horizontal="center" vertical="top" wrapText="1"/>
      <protection locked="0"/>
    </xf>
    <xf numFmtId="3" fontId="29" fillId="0" borderId="6" xfId="0" applyNumberFormat="1" applyFont="1" applyFill="1" applyBorder="1" applyAlignment="1" applyProtection="1">
      <alignment vertical="top"/>
      <protection locked="0"/>
    </xf>
    <xf numFmtId="3" fontId="40" fillId="0" borderId="6" xfId="0" applyNumberFormat="1" applyFont="1" applyFill="1" applyBorder="1" applyAlignment="1" applyProtection="1">
      <alignment vertical="top"/>
      <protection locked="0"/>
    </xf>
    <xf numFmtId="0" fontId="40" fillId="9" borderId="6" xfId="0" applyFont="1" applyFill="1" applyBorder="1" applyAlignment="1" applyProtection="1">
      <alignment horizontal="left" vertical="top" wrapText="1"/>
      <protection locked="0"/>
    </xf>
    <xf numFmtId="0" fontId="29" fillId="0" borderId="6" xfId="0" applyFont="1" applyFill="1" applyBorder="1" applyAlignment="1">
      <alignment vertical="top" wrapText="1"/>
    </xf>
    <xf numFmtId="3" fontId="40" fillId="0" borderId="6" xfId="1" applyNumberFormat="1" applyFont="1" applyFill="1" applyBorder="1" applyAlignment="1">
      <alignment horizontal="right" vertical="top"/>
    </xf>
    <xf numFmtId="3" fontId="40" fillId="0" borderId="6" xfId="1" applyNumberFormat="1" applyFont="1" applyFill="1" applyBorder="1" applyAlignment="1">
      <alignment horizontal="center" vertical="top"/>
    </xf>
    <xf numFmtId="0" fontId="40" fillId="0" borderId="6" xfId="0" applyFont="1" applyFill="1" applyBorder="1" applyAlignment="1">
      <alignment horizontal="justify" vertical="top" wrapText="1"/>
    </xf>
    <xf numFmtId="3" fontId="40" fillId="0" borderId="6" xfId="20" applyNumberFormat="1" applyFont="1" applyFill="1" applyBorder="1" applyAlignment="1">
      <alignment vertical="top"/>
    </xf>
    <xf numFmtId="3" fontId="43" fillId="0" borderId="6" xfId="1" applyNumberFormat="1" applyFont="1" applyFill="1" applyBorder="1" applyAlignment="1">
      <alignment horizontal="right" vertical="top"/>
    </xf>
    <xf numFmtId="3" fontId="29" fillId="0" borderId="6" xfId="20" applyNumberFormat="1" applyFont="1" applyFill="1" applyBorder="1" applyAlignment="1">
      <alignment vertical="top"/>
    </xf>
    <xf numFmtId="1" fontId="29" fillId="0" borderId="6" xfId="0" applyNumberFormat="1" applyFont="1" applyFill="1" applyBorder="1" applyAlignment="1" applyProtection="1">
      <alignment horizontal="left" vertical="top" wrapText="1"/>
      <protection locked="0"/>
    </xf>
    <xf numFmtId="3" fontId="29" fillId="0" borderId="6" xfId="0" applyNumberFormat="1" applyFont="1" applyFill="1" applyBorder="1" applyAlignment="1" applyProtection="1">
      <alignment horizontal="left" vertical="top" wrapText="1"/>
      <protection locked="0"/>
    </xf>
    <xf numFmtId="3" fontId="29" fillId="9" borderId="6" xfId="0" applyNumberFormat="1" applyFont="1" applyFill="1" applyBorder="1" applyAlignment="1" applyProtection="1">
      <alignment horizontal="right" vertical="top" wrapText="1"/>
      <protection locked="0"/>
    </xf>
    <xf numFmtId="0" fontId="40" fillId="0" borderId="6" xfId="0" applyNumberFormat="1" applyFont="1" applyFill="1" applyBorder="1" applyAlignment="1" applyProtection="1">
      <alignment horizontal="left" vertical="top" wrapText="1"/>
      <protection locked="0"/>
    </xf>
    <xf numFmtId="3" fontId="29" fillId="0" borderId="6" xfId="0" applyNumberFormat="1" applyFont="1" applyFill="1" applyBorder="1" applyAlignment="1" applyProtection="1">
      <alignment horizontal="right" vertical="top" wrapText="1"/>
      <protection locked="0"/>
    </xf>
    <xf numFmtId="175" fontId="29" fillId="0" borderId="6" xfId="22" applyNumberFormat="1" applyFont="1" applyFill="1" applyBorder="1" applyAlignment="1" applyProtection="1">
      <alignment horizontal="center" vertical="top" wrapText="1"/>
      <protection locked="0"/>
    </xf>
    <xf numFmtId="2" fontId="29" fillId="0" borderId="6" xfId="0" applyNumberFormat="1" applyFont="1" applyFill="1" applyBorder="1" applyAlignment="1" applyProtection="1">
      <alignment horizontal="center" vertical="top" wrapText="1"/>
      <protection locked="0"/>
    </xf>
    <xf numFmtId="3" fontId="29" fillId="0" borderId="6" xfId="20" applyNumberFormat="1" applyFont="1" applyFill="1" applyBorder="1" applyAlignment="1">
      <alignment horizontal="center" vertical="top"/>
    </xf>
    <xf numFmtId="1" fontId="29" fillId="0" borderId="6" xfId="19" applyNumberFormat="1" applyFont="1" applyFill="1" applyBorder="1" applyAlignment="1" applyProtection="1">
      <alignment horizontal="left" vertical="top" wrapText="1"/>
      <protection locked="0"/>
    </xf>
    <xf numFmtId="1" fontId="29" fillId="0" borderId="6" xfId="19" applyNumberFormat="1" applyFont="1" applyFill="1" applyBorder="1" applyAlignment="1" applyProtection="1">
      <alignment horizontal="center" vertical="top" wrapText="1"/>
      <protection locked="0"/>
    </xf>
    <xf numFmtId="0" fontId="29" fillId="0" borderId="6" xfId="0" applyFont="1" applyFill="1" applyBorder="1" applyAlignment="1" applyProtection="1">
      <alignment vertical="top" wrapText="1"/>
      <protection locked="0"/>
    </xf>
    <xf numFmtId="3" fontId="29" fillId="0" borderId="6" xfId="0" applyNumberFormat="1" applyFont="1" applyFill="1" applyBorder="1" applyAlignment="1" applyProtection="1">
      <alignment vertical="top"/>
    </xf>
    <xf numFmtId="3" fontId="29" fillId="0" borderId="6" xfId="19" applyNumberFormat="1" applyFont="1" applyFill="1" applyBorder="1" applyAlignment="1">
      <alignment vertical="top"/>
    </xf>
    <xf numFmtId="3" fontId="40" fillId="9" borderId="6" xfId="1" applyNumberFormat="1" applyFont="1" applyFill="1" applyBorder="1" applyAlignment="1" applyProtection="1">
      <alignment horizontal="right" vertical="top"/>
      <protection locked="0"/>
    </xf>
    <xf numFmtId="0" fontId="46" fillId="0" borderId="6" xfId="0" applyFont="1" applyFill="1" applyBorder="1" applyAlignment="1" applyProtection="1">
      <alignment horizontal="left" vertical="top" wrapText="1"/>
      <protection locked="0"/>
    </xf>
    <xf numFmtId="3" fontId="47" fillId="0" borderId="6" xfId="0" applyNumberFormat="1" applyFont="1" applyFill="1" applyBorder="1" applyAlignment="1">
      <alignment vertical="top"/>
    </xf>
    <xf numFmtId="3" fontId="40" fillId="0" borderId="6" xfId="0" applyNumberFormat="1" applyFont="1" applyFill="1" applyBorder="1" applyAlignment="1" applyProtection="1">
      <alignment horizontal="right" vertical="top"/>
      <protection locked="0"/>
    </xf>
    <xf numFmtId="4" fontId="29" fillId="9" borderId="6" xfId="0" applyNumberFormat="1" applyFont="1" applyFill="1" applyBorder="1" applyAlignment="1" applyProtection="1">
      <alignment horizontal="center" vertical="top" wrapText="1"/>
      <protection locked="0"/>
    </xf>
    <xf numFmtId="3" fontId="40" fillId="9" borderId="6" xfId="1" applyNumberFormat="1" applyFont="1" applyFill="1" applyBorder="1" applyAlignment="1">
      <alignment horizontal="right" vertical="top"/>
    </xf>
    <xf numFmtId="3" fontId="40" fillId="0" borderId="6" xfId="19" applyNumberFormat="1" applyFont="1" applyFill="1" applyBorder="1" applyAlignment="1">
      <alignment horizontal="right" vertical="top"/>
    </xf>
    <xf numFmtId="0" fontId="40" fillId="0" borderId="6" xfId="0" applyNumberFormat="1" applyFont="1" applyFill="1" applyBorder="1" applyAlignment="1">
      <alignment horizontal="left" vertical="top" wrapText="1"/>
    </xf>
    <xf numFmtId="3" fontId="29" fillId="0" borderId="6" xfId="20" applyNumberFormat="1" applyFont="1" applyFill="1" applyBorder="1" applyAlignment="1" applyProtection="1">
      <alignment vertical="top"/>
    </xf>
    <xf numFmtId="0" fontId="40" fillId="0" borderId="6" xfId="0" applyNumberFormat="1" applyFont="1" applyFill="1" applyBorder="1" applyAlignment="1">
      <alignment vertical="top" wrapText="1"/>
    </xf>
    <xf numFmtId="3" fontId="47" fillId="0" borderId="6" xfId="20" applyNumberFormat="1" applyFont="1" applyFill="1" applyBorder="1" applyAlignment="1">
      <alignment vertical="top"/>
    </xf>
    <xf numFmtId="3" fontId="29" fillId="0" borderId="6" xfId="0" applyNumberFormat="1" applyFont="1" applyFill="1" applyBorder="1" applyAlignment="1">
      <alignment horizontal="center" vertical="top"/>
    </xf>
    <xf numFmtId="4" fontId="29" fillId="0" borderId="6" xfId="0" applyNumberFormat="1" applyFont="1" applyFill="1" applyBorder="1" applyAlignment="1" applyProtection="1">
      <alignment horizontal="center" vertical="top" wrapText="1"/>
      <protection locked="0"/>
    </xf>
    <xf numFmtId="3" fontId="29" fillId="9" borderId="6" xfId="0" applyNumberFormat="1" applyFont="1" applyFill="1" applyBorder="1" applyAlignment="1" applyProtection="1">
      <alignment horizontal="center" vertical="top" wrapText="1"/>
      <protection locked="0"/>
    </xf>
    <xf numFmtId="0" fontId="40" fillId="9" borderId="6" xfId="0" applyFont="1" applyFill="1" applyBorder="1" applyAlignment="1">
      <alignment horizontal="justify" vertical="top" wrapText="1"/>
    </xf>
    <xf numFmtId="3" fontId="40" fillId="9" borderId="6" xfId="20" applyNumberFormat="1" applyFont="1" applyFill="1" applyBorder="1" applyAlignment="1">
      <alignment vertical="top"/>
    </xf>
    <xf numFmtId="175" fontId="29" fillId="0" borderId="6" xfId="0" applyNumberFormat="1" applyFont="1" applyFill="1" applyBorder="1" applyAlignment="1" applyProtection="1">
      <alignment horizontal="center" vertical="top" wrapText="1"/>
      <protection locked="0"/>
    </xf>
    <xf numFmtId="4" fontId="29" fillId="0" borderId="6" xfId="0" applyNumberFormat="1" applyFont="1" applyFill="1" applyBorder="1" applyAlignment="1" applyProtection="1">
      <alignment horizontal="left" vertical="top" wrapText="1"/>
      <protection locked="0"/>
    </xf>
    <xf numFmtId="1" fontId="29" fillId="13" borderId="6" xfId="0" applyNumberFormat="1" applyFont="1" applyFill="1" applyBorder="1" applyAlignment="1" applyProtection="1">
      <alignment horizontal="center" vertical="top" wrapText="1"/>
    </xf>
    <xf numFmtId="0" fontId="29" fillId="13" borderId="6" xfId="0" applyFont="1" applyFill="1" applyBorder="1" applyAlignment="1" applyProtection="1">
      <alignment horizontal="left" vertical="top" wrapText="1"/>
    </xf>
    <xf numFmtId="0" fontId="29" fillId="13" borderId="6" xfId="0" applyFont="1" applyFill="1" applyBorder="1" applyAlignment="1" applyProtection="1">
      <alignment horizontal="center" vertical="top" wrapText="1"/>
      <protection locked="0"/>
    </xf>
    <xf numFmtId="0" fontId="29" fillId="13" borderId="6" xfId="0" applyFont="1" applyFill="1" applyBorder="1" applyAlignment="1" applyProtection="1">
      <alignment horizontal="left" vertical="top" wrapText="1"/>
      <protection locked="0"/>
    </xf>
    <xf numFmtId="0" fontId="40" fillId="13" borderId="6" xfId="0" applyFont="1" applyFill="1" applyBorder="1" applyAlignment="1" applyProtection="1">
      <alignment horizontal="left" vertical="top" wrapText="1"/>
      <protection locked="0"/>
    </xf>
    <xf numFmtId="0" fontId="40" fillId="13" borderId="6" xfId="0" applyFont="1" applyFill="1" applyBorder="1" applyAlignment="1">
      <alignment vertical="top" wrapText="1"/>
    </xf>
    <xf numFmtId="1" fontId="29" fillId="13" borderId="6" xfId="0" applyNumberFormat="1" applyFont="1" applyFill="1" applyBorder="1" applyAlignment="1" applyProtection="1">
      <alignment horizontal="center" vertical="top" wrapText="1"/>
      <protection locked="0"/>
    </xf>
    <xf numFmtId="3" fontId="29" fillId="13" borderId="6" xfId="0" applyNumberFormat="1" applyFont="1" applyFill="1" applyBorder="1" applyAlignment="1">
      <alignment vertical="top"/>
    </xf>
    <xf numFmtId="3" fontId="29" fillId="13" borderId="6" xfId="0" applyNumberFormat="1" applyFont="1" applyFill="1" applyBorder="1" applyAlignment="1">
      <alignment horizontal="right" vertical="top" wrapText="1"/>
    </xf>
    <xf numFmtId="0" fontId="29" fillId="13" borderId="6" xfId="0" applyFont="1" applyFill="1" applyBorder="1" applyAlignment="1">
      <alignment horizontal="left" vertical="top" wrapText="1"/>
    </xf>
    <xf numFmtId="0" fontId="29" fillId="9" borderId="6" xfId="0" applyFont="1" applyFill="1" applyBorder="1" applyAlignment="1">
      <alignment vertical="top" wrapText="1"/>
    </xf>
    <xf numFmtId="3" fontId="47" fillId="0" borderId="6" xfId="0" applyNumberFormat="1" applyFont="1" applyFill="1" applyBorder="1" applyAlignment="1">
      <alignment horizontal="right" vertical="top"/>
    </xf>
    <xf numFmtId="3" fontId="40" fillId="0" borderId="6" xfId="1" applyNumberFormat="1" applyFont="1" applyFill="1" applyBorder="1" applyAlignment="1" applyProtection="1">
      <alignment horizontal="center" vertical="top"/>
      <protection locked="0"/>
    </xf>
    <xf numFmtId="3" fontId="40" fillId="9" borderId="6" xfId="0" applyNumberFormat="1" applyFont="1" applyFill="1" applyBorder="1" applyAlignment="1" applyProtection="1">
      <alignment vertical="top"/>
    </xf>
    <xf numFmtId="0" fontId="40" fillId="0" borderId="6" xfId="0" applyFont="1" applyFill="1" applyBorder="1" applyAlignment="1" applyProtection="1">
      <alignment horizontal="left" vertical="top" wrapText="1"/>
    </xf>
    <xf numFmtId="0" fontId="40" fillId="0" borderId="6" xfId="0" applyNumberFormat="1" applyFont="1" applyFill="1" applyBorder="1" applyAlignment="1" applyProtection="1">
      <alignment vertical="top" wrapText="1"/>
      <protection locked="0"/>
    </xf>
    <xf numFmtId="0" fontId="47" fillId="0" borderId="6" xfId="0" applyFont="1" applyFill="1" applyBorder="1" applyAlignment="1">
      <alignment vertical="top" wrapText="1"/>
    </xf>
    <xf numFmtId="0" fontId="47" fillId="9" borderId="6" xfId="0" applyFont="1" applyFill="1" applyBorder="1" applyAlignment="1">
      <alignment vertical="top" wrapText="1"/>
    </xf>
    <xf numFmtId="3" fontId="46" fillId="0" borderId="6" xfId="0" applyNumberFormat="1" applyFont="1" applyFill="1" applyBorder="1" applyAlignment="1">
      <alignment vertical="top"/>
    </xf>
    <xf numFmtId="0" fontId="29" fillId="0" borderId="6" xfId="0" applyFont="1" applyFill="1" applyBorder="1" applyAlignment="1" applyProtection="1">
      <alignment vertical="top"/>
      <protection locked="0"/>
    </xf>
    <xf numFmtId="3" fontId="40" fillId="9" borderId="6" xfId="21" applyNumberFormat="1" applyFont="1" applyFill="1" applyBorder="1" applyAlignment="1">
      <alignment horizontal="center" vertical="top"/>
    </xf>
    <xf numFmtId="3" fontId="40" fillId="9" borderId="6" xfId="0" applyNumberFormat="1" applyFont="1" applyFill="1" applyBorder="1" applyAlignment="1" applyProtection="1">
      <alignment horizontal="center" vertical="top"/>
    </xf>
    <xf numFmtId="174" fontId="40" fillId="0" borderId="6" xfId="0" applyNumberFormat="1" applyFont="1" applyFill="1" applyBorder="1" applyAlignment="1" applyProtection="1">
      <alignment horizontal="left" vertical="top" wrapText="1"/>
      <protection locked="0"/>
    </xf>
    <xf numFmtId="3" fontId="29" fillId="9" borderId="6" xfId="0" applyNumberFormat="1" applyFont="1" applyFill="1" applyBorder="1" applyAlignment="1" applyProtection="1">
      <alignment horizontal="right" vertical="top"/>
    </xf>
    <xf numFmtId="3" fontId="29" fillId="9" borderId="6" xfId="0" applyNumberFormat="1" applyFont="1" applyFill="1" applyBorder="1" applyAlignment="1" applyProtection="1">
      <alignment vertical="top"/>
    </xf>
    <xf numFmtId="3" fontId="45" fillId="0" borderId="6" xfId="0" applyNumberFormat="1" applyFont="1" applyFill="1" applyBorder="1" applyAlignment="1" applyProtection="1">
      <alignment horizontal="center" vertical="top"/>
      <protection locked="0"/>
    </xf>
    <xf numFmtId="0" fontId="29" fillId="0" borderId="6" xfId="0" applyFont="1" applyFill="1" applyBorder="1" applyAlignment="1">
      <alignment horizontal="center" vertical="top" wrapText="1"/>
    </xf>
    <xf numFmtId="3" fontId="40" fillId="0" borderId="6" xfId="0" applyNumberFormat="1" applyFont="1" applyFill="1" applyBorder="1" applyAlignment="1" applyProtection="1">
      <alignment horizontal="left" vertical="top" wrapText="1"/>
      <protection locked="0"/>
    </xf>
    <xf numFmtId="3" fontId="40" fillId="0" borderId="6" xfId="0" applyNumberFormat="1" applyFont="1" applyFill="1" applyBorder="1" applyAlignment="1">
      <alignment horizontal="right" vertical="top"/>
    </xf>
    <xf numFmtId="0" fontId="40" fillId="0" borderId="6" xfId="18" applyNumberFormat="1" applyFont="1" applyFill="1" applyBorder="1" applyAlignment="1" applyProtection="1">
      <alignment horizontal="left" vertical="top" wrapText="1"/>
      <protection locked="0"/>
    </xf>
    <xf numFmtId="0" fontId="40" fillId="0" borderId="6" xfId="18" applyFont="1" applyFill="1" applyBorder="1" applyAlignment="1" applyProtection="1">
      <alignment horizontal="left" vertical="top" wrapText="1"/>
      <protection locked="0"/>
    </xf>
    <xf numFmtId="49" fontId="40" fillId="0" borderId="6" xfId="0" applyNumberFormat="1" applyFont="1" applyFill="1" applyBorder="1" applyAlignment="1" applyProtection="1">
      <alignment horizontal="left" vertical="top" wrapText="1"/>
      <protection locked="0"/>
    </xf>
    <xf numFmtId="176" fontId="29" fillId="0" borderId="6" xfId="19" applyNumberFormat="1" applyFont="1" applyFill="1" applyBorder="1" applyAlignment="1" applyProtection="1">
      <alignment horizontal="center" vertical="top" wrapText="1"/>
      <protection locked="0"/>
    </xf>
    <xf numFmtId="3" fontId="29" fillId="0" borderId="6" xfId="21" applyNumberFormat="1" applyFont="1" applyFill="1" applyBorder="1" applyAlignment="1" applyProtection="1">
      <alignment vertical="top"/>
      <protection locked="0"/>
    </xf>
    <xf numFmtId="0" fontId="40" fillId="9" borderId="6" xfId="0" applyNumberFormat="1" applyFont="1" applyFill="1" applyBorder="1" applyAlignment="1" applyProtection="1">
      <alignment vertical="top" wrapText="1"/>
      <protection locked="0"/>
    </xf>
    <xf numFmtId="0" fontId="29" fillId="0" borderId="6" xfId="0" applyFont="1" applyFill="1" applyBorder="1" applyAlignment="1">
      <alignment horizontal="justify" vertical="top" wrapText="1"/>
    </xf>
    <xf numFmtId="0" fontId="29" fillId="0" borderId="6" xfId="0" applyFont="1" applyFill="1" applyBorder="1" applyAlignment="1">
      <alignment horizontal="left" vertical="top"/>
    </xf>
    <xf numFmtId="3" fontId="45" fillId="0" borderId="6" xfId="0" applyNumberFormat="1" applyFont="1" applyFill="1" applyBorder="1" applyAlignment="1">
      <alignment vertical="top"/>
    </xf>
    <xf numFmtId="3" fontId="29" fillId="0" borderId="6" xfId="0" applyNumberFormat="1" applyFont="1" applyFill="1" applyBorder="1" applyAlignment="1">
      <alignment horizontal="right" vertical="top"/>
    </xf>
    <xf numFmtId="3" fontId="29" fillId="9" borderId="6" xfId="0" applyNumberFormat="1" applyFont="1" applyFill="1" applyBorder="1" applyAlignment="1">
      <alignment horizontal="right" vertical="top"/>
    </xf>
    <xf numFmtId="1" fontId="40" fillId="0" borderId="6" xfId="0" applyNumberFormat="1" applyFont="1" applyFill="1" applyBorder="1" applyAlignment="1" applyProtection="1">
      <alignment horizontal="center" vertical="top" wrapText="1"/>
    </xf>
    <xf numFmtId="174" fontId="40" fillId="9" borderId="6" xfId="0" applyNumberFormat="1" applyFont="1" applyFill="1" applyBorder="1" applyAlignment="1" applyProtection="1">
      <alignment horizontal="left" vertical="top" wrapText="1"/>
      <protection locked="0"/>
    </xf>
    <xf numFmtId="3" fontId="29" fillId="9" borderId="6" xfId="0" applyNumberFormat="1" applyFont="1" applyFill="1" applyBorder="1" applyAlignment="1" applyProtection="1">
      <alignment vertical="top"/>
      <protection locked="0"/>
    </xf>
    <xf numFmtId="3" fontId="24" fillId="0" borderId="0" xfId="0" applyNumberFormat="1" applyFont="1" applyFill="1" applyAlignment="1" applyProtection="1">
      <alignment horizontal="right" vertical="top" wrapText="1"/>
      <protection locked="0"/>
    </xf>
    <xf numFmtId="1" fontId="24" fillId="0" borderId="0" xfId="0" applyNumberFormat="1" applyFont="1" applyFill="1" applyAlignment="1" applyProtection="1">
      <alignment horizontal="right" vertical="top" wrapText="1"/>
      <protection locked="0"/>
    </xf>
    <xf numFmtId="3" fontId="24" fillId="0" borderId="0" xfId="0" applyNumberFormat="1" applyFont="1" applyFill="1" applyAlignment="1" applyProtection="1">
      <alignment horizontal="center" vertical="top" wrapText="1"/>
      <protection locked="0"/>
    </xf>
    <xf numFmtId="3" fontId="24" fillId="0" borderId="6" xfId="0" applyNumberFormat="1" applyFont="1" applyFill="1" applyBorder="1" applyAlignment="1" applyProtection="1">
      <alignment horizontal="right" vertical="top" wrapText="1"/>
      <protection locked="0"/>
    </xf>
    <xf numFmtId="0" fontId="29" fillId="0" borderId="0" xfId="0" applyFont="1" applyAlignment="1">
      <alignment vertical="top" wrapText="1"/>
    </xf>
    <xf numFmtId="0" fontId="43" fillId="2" borderId="6" xfId="0" applyFont="1" applyFill="1" applyBorder="1" applyAlignment="1" applyProtection="1">
      <alignment horizontal="left" vertical="top" wrapText="1"/>
      <protection locked="0"/>
    </xf>
    <xf numFmtId="4" fontId="24" fillId="2" borderId="6" xfId="0" applyNumberFormat="1" applyFont="1" applyFill="1" applyBorder="1" applyAlignment="1" applyProtection="1">
      <alignment horizontal="left" vertical="top" wrapText="1"/>
    </xf>
    <xf numFmtId="3" fontId="15" fillId="0" borderId="16" xfId="0" applyNumberFormat="1" applyFont="1" applyFill="1" applyBorder="1" applyAlignment="1" applyProtection="1">
      <alignment vertical="top"/>
    </xf>
    <xf numFmtId="0" fontId="49" fillId="9" borderId="6" xfId="0" applyFont="1" applyFill="1" applyBorder="1" applyAlignment="1" applyProtection="1">
      <alignment vertical="top" wrapText="1"/>
      <protection locked="0"/>
    </xf>
    <xf numFmtId="0" fontId="49" fillId="9" borderId="6" xfId="0" applyFont="1" applyFill="1" applyBorder="1" applyAlignment="1" applyProtection="1">
      <alignment horizontal="left" vertical="top" wrapText="1"/>
      <protection locked="0"/>
    </xf>
    <xf numFmtId="0" fontId="49" fillId="9" borderId="6" xfId="0" applyFont="1" applyFill="1" applyBorder="1" applyAlignment="1" applyProtection="1">
      <alignment horizontal="left" vertical="top"/>
      <protection locked="0"/>
    </xf>
    <xf numFmtId="0" fontId="7" fillId="9" borderId="6" xfId="0" applyFont="1" applyFill="1" applyBorder="1" applyAlignment="1" applyProtection="1">
      <alignment horizontal="left" vertical="top"/>
      <protection locked="0"/>
    </xf>
    <xf numFmtId="0" fontId="10" fillId="0" borderId="6" xfId="0" applyFont="1" applyFill="1" applyBorder="1" applyAlignment="1" applyProtection="1">
      <alignment vertical="top"/>
      <protection locked="0"/>
    </xf>
    <xf numFmtId="0" fontId="10" fillId="9" borderId="6" xfId="0" applyFont="1" applyFill="1" applyBorder="1" applyAlignment="1" applyProtection="1">
      <alignment vertical="top"/>
      <protection locked="0"/>
    </xf>
    <xf numFmtId="0" fontId="50" fillId="9" borderId="6" xfId="0" applyFont="1" applyFill="1" applyBorder="1" applyAlignment="1" applyProtection="1">
      <alignment horizontal="left" vertical="top"/>
      <protection locked="0"/>
    </xf>
    <xf numFmtId="0" fontId="50" fillId="9" borderId="6" xfId="0" applyFont="1" applyFill="1" applyBorder="1" applyAlignment="1" applyProtection="1">
      <alignment horizontal="left" vertical="top" wrapText="1"/>
      <protection locked="0"/>
    </xf>
    <xf numFmtId="0" fontId="0" fillId="0" borderId="6" xfId="0" applyBorder="1" applyAlignment="1">
      <alignment horizontal="left" vertical="top" wrapText="1"/>
    </xf>
    <xf numFmtId="0" fontId="10" fillId="0" borderId="6" xfId="0" applyFont="1" applyFill="1" applyBorder="1" applyAlignment="1" applyProtection="1">
      <alignment horizontal="left" vertical="top" wrapText="1"/>
      <protection locked="0"/>
    </xf>
    <xf numFmtId="0" fontId="0" fillId="0" borderId="6" xfId="0" applyFill="1" applyBorder="1" applyAlignment="1" applyProtection="1">
      <alignment vertical="top" wrapText="1"/>
      <protection locked="0"/>
    </xf>
    <xf numFmtId="0" fontId="0" fillId="0" borderId="6" xfId="0" applyBorder="1" applyAlignment="1">
      <alignment horizontal="center" vertical="top" wrapText="1"/>
    </xf>
    <xf numFmtId="1" fontId="0" fillId="0" borderId="6" xfId="0" applyNumberFormat="1" applyBorder="1" applyAlignment="1">
      <alignment horizontal="center" vertical="top" wrapText="1"/>
    </xf>
    <xf numFmtId="4" fontId="0" fillId="0" borderId="6" xfId="0" applyNumberFormat="1" applyBorder="1" applyAlignment="1">
      <alignment horizontal="left" vertical="top" wrapText="1"/>
    </xf>
    <xf numFmtId="4" fontId="0" fillId="0" borderId="6" xfId="0" applyNumberFormat="1" applyBorder="1" applyAlignment="1">
      <alignment horizontal="center" vertical="top" wrapText="1"/>
    </xf>
    <xf numFmtId="2" fontId="0" fillId="0" borderId="6" xfId="0" applyNumberFormat="1" applyBorder="1" applyAlignment="1">
      <alignment horizontal="left" vertical="top" wrapText="1"/>
    </xf>
    <xf numFmtId="0" fontId="49" fillId="0" borderId="6" xfId="0" applyFont="1" applyFill="1" applyBorder="1" applyAlignment="1" applyProtection="1">
      <alignment vertical="top" wrapText="1"/>
      <protection locked="0"/>
    </xf>
    <xf numFmtId="9" fontId="0" fillId="0" borderId="6" xfId="22" applyFont="1" applyBorder="1" applyAlignment="1">
      <alignment horizontal="left" vertical="top" wrapText="1"/>
    </xf>
    <xf numFmtId="9" fontId="0" fillId="0" borderId="6" xfId="22" applyFont="1" applyBorder="1" applyAlignment="1">
      <alignment horizontal="center" vertical="top" wrapText="1"/>
    </xf>
    <xf numFmtId="4" fontId="7" fillId="9" borderId="6" xfId="0" applyNumberFormat="1" applyFont="1" applyFill="1" applyBorder="1" applyAlignment="1" applyProtection="1">
      <alignment horizontal="center" vertical="center"/>
      <protection locked="0"/>
    </xf>
    <xf numFmtId="0" fontId="49" fillId="0" borderId="6" xfId="0" applyFont="1" applyFill="1" applyBorder="1" applyAlignment="1" applyProtection="1">
      <alignment horizontal="left" vertical="top" wrapText="1"/>
      <protection locked="0"/>
    </xf>
    <xf numFmtId="0" fontId="0" fillId="9" borderId="6" xfId="0" applyFill="1" applyBorder="1" applyAlignment="1">
      <alignment horizontal="left" vertical="top" wrapText="1"/>
    </xf>
    <xf numFmtId="0" fontId="0" fillId="9" borderId="6" xfId="0" applyFill="1" applyBorder="1" applyAlignment="1" applyProtection="1">
      <alignment vertical="top" wrapText="1"/>
      <protection locked="0"/>
    </xf>
    <xf numFmtId="0" fontId="0" fillId="9" borderId="6" xfId="0" applyFill="1" applyBorder="1" applyAlignment="1">
      <alignment horizontal="center" vertical="center" wrapText="1"/>
    </xf>
    <xf numFmtId="1" fontId="0" fillId="9" borderId="6" xfId="0" applyNumberFormat="1" applyFill="1" applyBorder="1" applyAlignment="1">
      <alignment horizontal="center" vertical="center" wrapText="1"/>
    </xf>
    <xf numFmtId="4" fontId="0" fillId="9" borderId="6" xfId="0" applyNumberFormat="1" applyFill="1" applyBorder="1" applyAlignment="1">
      <alignment horizontal="center" vertical="center" wrapText="1"/>
    </xf>
    <xf numFmtId="0" fontId="0" fillId="9" borderId="6" xfId="0" applyFill="1" applyBorder="1" applyAlignment="1">
      <alignment vertical="center" wrapText="1"/>
    </xf>
    <xf numFmtId="0" fontId="21" fillId="0" borderId="6" xfId="0" applyFont="1" applyFill="1" applyBorder="1" applyAlignment="1" applyProtection="1">
      <alignment horizontal="left" vertical="top" wrapText="1"/>
      <protection locked="0"/>
    </xf>
    <xf numFmtId="9" fontId="7" fillId="9" borderId="6" xfId="22" applyFont="1" applyFill="1" applyBorder="1" applyAlignment="1" applyProtection="1">
      <alignment horizontal="center" vertical="center"/>
      <protection locked="0"/>
    </xf>
    <xf numFmtId="0" fontId="7" fillId="9" borderId="6" xfId="22"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10" fillId="0" borderId="6" xfId="0" applyFont="1" applyBorder="1" applyAlignment="1">
      <alignment horizontal="left" vertical="top" wrapText="1"/>
    </xf>
    <xf numFmtId="0" fontId="7" fillId="0" borderId="6" xfId="0" applyFont="1" applyFill="1" applyBorder="1" applyAlignment="1" applyProtection="1">
      <alignment vertical="top" wrapText="1"/>
      <protection locked="0"/>
    </xf>
    <xf numFmtId="0" fontId="10" fillId="0" borderId="6" xfId="0" applyFont="1" applyFill="1" applyBorder="1" applyAlignment="1" applyProtection="1">
      <alignment vertical="top" wrapText="1"/>
      <protection locked="0"/>
    </xf>
    <xf numFmtId="0" fontId="10" fillId="0" borderId="6" xfId="0" applyFont="1" applyBorder="1" applyAlignment="1">
      <alignment horizontal="center" vertical="top" wrapText="1"/>
    </xf>
    <xf numFmtId="1" fontId="10" fillId="0" borderId="6" xfId="0" applyNumberFormat="1" applyFont="1" applyBorder="1" applyAlignment="1">
      <alignment horizontal="center" vertical="top" wrapText="1"/>
    </xf>
    <xf numFmtId="9" fontId="10" fillId="0" borderId="6" xfId="22" applyFont="1" applyBorder="1" applyAlignment="1">
      <alignment horizontal="center" vertical="top" wrapText="1"/>
    </xf>
    <xf numFmtId="4" fontId="10" fillId="0" borderId="6" xfId="0" applyNumberFormat="1" applyFont="1" applyBorder="1" applyAlignment="1">
      <alignment horizontal="center" vertical="top" wrapText="1"/>
    </xf>
    <xf numFmtId="0" fontId="7" fillId="0" borderId="6" xfId="0" applyFont="1" applyFill="1" applyBorder="1" applyAlignment="1" applyProtection="1">
      <alignment horizontal="left" vertical="top" wrapText="1"/>
      <protection locked="0"/>
    </xf>
    <xf numFmtId="4" fontId="10" fillId="14" borderId="6" xfId="0" applyNumberFormat="1" applyFont="1" applyFill="1" applyBorder="1" applyAlignment="1">
      <alignment horizontal="center" vertical="top" wrapText="1"/>
    </xf>
    <xf numFmtId="0" fontId="51" fillId="0" borderId="6" xfId="0" applyFont="1" applyFill="1" applyBorder="1" applyAlignment="1" applyProtection="1">
      <alignment vertical="top" wrapText="1"/>
      <protection locked="0"/>
    </xf>
    <xf numFmtId="0" fontId="0" fillId="9" borderId="6" xfId="0" applyFill="1" applyBorder="1" applyAlignment="1">
      <alignment horizontal="center" vertical="top" wrapText="1"/>
    </xf>
    <xf numFmtId="1" fontId="0" fillId="9" borderId="6" xfId="0" applyNumberFormat="1" applyFill="1" applyBorder="1" applyAlignment="1">
      <alignment horizontal="center" vertical="top" wrapText="1"/>
    </xf>
    <xf numFmtId="4" fontId="0" fillId="9" borderId="6" xfId="0" applyNumberFormat="1" applyFill="1" applyBorder="1" applyAlignment="1">
      <alignment horizontal="left" vertical="top" wrapText="1"/>
    </xf>
    <xf numFmtId="4" fontId="0" fillId="9" borderId="6" xfId="0" applyNumberFormat="1" applyFill="1" applyBorder="1" applyAlignment="1">
      <alignment horizontal="center" vertical="top" wrapText="1"/>
    </xf>
    <xf numFmtId="0" fontId="21" fillId="0" borderId="6" xfId="0" applyFont="1" applyFill="1" applyBorder="1" applyAlignment="1" applyProtection="1">
      <alignment vertical="top" wrapText="1"/>
      <protection locked="0"/>
    </xf>
    <xf numFmtId="0" fontId="0" fillId="0" borderId="6" xfId="0" applyNumberFormat="1" applyBorder="1" applyAlignment="1">
      <alignment horizontal="left" vertical="top" wrapText="1"/>
    </xf>
    <xf numFmtId="4" fontId="0" fillId="11" borderId="6" xfId="0" applyNumberFormat="1" applyFill="1" applyBorder="1" applyAlignment="1">
      <alignment horizontal="center" vertical="top" wrapText="1"/>
    </xf>
    <xf numFmtId="0" fontId="0" fillId="14" borderId="6" xfId="0" applyFill="1" applyBorder="1" applyAlignment="1">
      <alignment horizontal="left" vertical="top" wrapText="1"/>
    </xf>
    <xf numFmtId="0" fontId="49" fillId="14" borderId="6" xfId="0" applyFont="1" applyFill="1" applyBorder="1" applyAlignment="1" applyProtection="1">
      <alignment horizontal="left" vertical="top" wrapText="1"/>
      <protection locked="0"/>
    </xf>
    <xf numFmtId="0" fontId="0" fillId="14" borderId="6" xfId="0" applyFill="1" applyBorder="1" applyAlignment="1" applyProtection="1">
      <alignment vertical="top" wrapText="1"/>
      <protection locked="0"/>
    </xf>
    <xf numFmtId="0" fontId="0" fillId="14" borderId="6" xfId="0" applyFill="1" applyBorder="1" applyAlignment="1">
      <alignment horizontal="center" vertical="top" wrapText="1"/>
    </xf>
    <xf numFmtId="1" fontId="0" fillId="14" borderId="6" xfId="0" applyNumberFormat="1" applyFill="1" applyBorder="1" applyAlignment="1">
      <alignment horizontal="center" vertical="top" wrapText="1"/>
    </xf>
    <xf numFmtId="4" fontId="0" fillId="14" borderId="6" xfId="0" applyNumberFormat="1" applyFill="1" applyBorder="1" applyAlignment="1">
      <alignment horizontal="left" vertical="top" wrapText="1"/>
    </xf>
    <xf numFmtId="4" fontId="0" fillId="14" borderId="6" xfId="0" applyNumberFormat="1" applyFill="1" applyBorder="1" applyAlignment="1">
      <alignment horizontal="center" vertical="top" wrapText="1"/>
    </xf>
    <xf numFmtId="0" fontId="10" fillId="0" borderId="0" xfId="0" applyFont="1" applyAlignment="1">
      <alignment horizontal="left" vertical="top" wrapText="1"/>
    </xf>
    <xf numFmtId="0" fontId="50" fillId="0" borderId="6" xfId="0" applyFont="1" applyFill="1" applyBorder="1" applyAlignment="1" applyProtection="1">
      <alignment horizontal="left" vertical="top" wrapText="1"/>
      <protection locked="0"/>
    </xf>
    <xf numFmtId="0" fontId="10" fillId="9" borderId="6" xfId="0" applyFont="1" applyFill="1" applyBorder="1" applyAlignment="1">
      <alignment horizontal="left" vertical="top" wrapText="1"/>
    </xf>
    <xf numFmtId="0" fontId="7" fillId="9" borderId="6" xfId="0" applyFont="1" applyFill="1" applyBorder="1" applyAlignment="1" applyProtection="1">
      <alignment horizontal="left" vertical="top" wrapText="1"/>
      <protection locked="0"/>
    </xf>
    <xf numFmtId="0" fontId="10" fillId="9" borderId="6" xfId="0" applyFont="1" applyFill="1" applyBorder="1" applyAlignment="1" applyProtection="1">
      <alignment vertical="top" wrapText="1"/>
      <protection locked="0"/>
    </xf>
    <xf numFmtId="0" fontId="10" fillId="9" borderId="6" xfId="0" applyFont="1" applyFill="1" applyBorder="1" applyAlignment="1">
      <alignment horizontal="center" vertical="top" wrapText="1"/>
    </xf>
    <xf numFmtId="1" fontId="10" fillId="9" borderId="6" xfId="0" applyNumberFormat="1" applyFont="1" applyFill="1" applyBorder="1" applyAlignment="1">
      <alignment horizontal="center" vertical="top" wrapText="1"/>
    </xf>
    <xf numFmtId="4" fontId="10" fillId="9" borderId="6" xfId="0" applyNumberFormat="1" applyFont="1" applyFill="1" applyBorder="1" applyAlignment="1">
      <alignment horizontal="center" vertical="top" wrapText="1"/>
    </xf>
    <xf numFmtId="0" fontId="50" fillId="14" borderId="6" xfId="0" applyFont="1" applyFill="1" applyBorder="1" applyAlignment="1" applyProtection="1">
      <alignment horizontal="left" vertical="top" wrapText="1"/>
      <protection locked="0"/>
    </xf>
    <xf numFmtId="0" fontId="50" fillId="0" borderId="6" xfId="0" applyNumberFormat="1" applyFont="1" applyFill="1" applyBorder="1" applyAlignment="1" applyProtection="1">
      <alignment vertical="top" wrapText="1"/>
      <protection locked="0"/>
    </xf>
    <xf numFmtId="9" fontId="0" fillId="0" borderId="6" xfId="0" applyNumberFormat="1" applyBorder="1" applyAlignment="1">
      <alignment horizontal="left" vertical="top" wrapText="1"/>
    </xf>
    <xf numFmtId="9" fontId="0" fillId="0" borderId="6" xfId="0" applyNumberFormat="1" applyBorder="1" applyAlignment="1">
      <alignment horizontal="center" vertical="top" wrapText="1"/>
    </xf>
    <xf numFmtId="2" fontId="24" fillId="2" borderId="7" xfId="0" applyNumberFormat="1" applyFont="1" applyFill="1" applyBorder="1" applyAlignment="1" applyProtection="1">
      <alignment horizontal="left" vertical="top" wrapText="1"/>
    </xf>
    <xf numFmtId="2" fontId="0" fillId="0" borderId="7" xfId="0" applyNumberFormat="1" applyBorder="1" applyAlignment="1">
      <alignment horizontal="left" vertical="top" wrapText="1"/>
    </xf>
    <xf numFmtId="2" fontId="0" fillId="9" borderId="7" xfId="0" applyNumberFormat="1" applyFill="1" applyBorder="1" applyAlignment="1">
      <alignment horizontal="center" vertical="center" wrapText="1"/>
    </xf>
    <xf numFmtId="2" fontId="10" fillId="0" borderId="7" xfId="0" applyNumberFormat="1" applyFont="1" applyBorder="1" applyAlignment="1">
      <alignment horizontal="left" vertical="top" wrapText="1"/>
    </xf>
    <xf numFmtId="2" fontId="0" fillId="9" borderId="7" xfId="0" applyNumberFormat="1" applyFill="1" applyBorder="1" applyAlignment="1">
      <alignment horizontal="left" vertical="top" wrapText="1"/>
    </xf>
    <xf numFmtId="2" fontId="0" fillId="14" borderId="7" xfId="0" applyNumberFormat="1" applyFill="1" applyBorder="1" applyAlignment="1">
      <alignment horizontal="left" vertical="top" wrapText="1"/>
    </xf>
    <xf numFmtId="2" fontId="10" fillId="9" borderId="7" xfId="0" applyNumberFormat="1" applyFont="1" applyFill="1" applyBorder="1" applyAlignment="1">
      <alignment horizontal="left" vertical="top" wrapText="1"/>
    </xf>
    <xf numFmtId="4" fontId="0" fillId="0" borderId="7" xfId="0" applyNumberFormat="1" applyBorder="1" applyAlignment="1">
      <alignment horizontal="center" vertical="top" wrapText="1"/>
    </xf>
    <xf numFmtId="0" fontId="29" fillId="0" borderId="6" xfId="0" applyFont="1" applyBorder="1" applyAlignment="1">
      <alignment vertical="top" wrapText="1"/>
    </xf>
    <xf numFmtId="0" fontId="31" fillId="2" borderId="6" xfId="0" applyFont="1" applyFill="1" applyBorder="1" applyAlignment="1" applyProtection="1">
      <alignment horizontal="center"/>
    </xf>
    <xf numFmtId="0" fontId="13" fillId="0" borderId="8" xfId="0" applyFont="1" applyBorder="1" applyAlignment="1" applyProtection="1">
      <alignment horizontal="center" vertical="top"/>
    </xf>
    <xf numFmtId="4" fontId="10" fillId="0" borderId="8" xfId="0" applyNumberFormat="1" applyFont="1" applyBorder="1" applyAlignment="1" applyProtection="1">
      <alignment horizontal="center" vertical="top"/>
    </xf>
    <xf numFmtId="0" fontId="13" fillId="0" borderId="6" xfId="0" applyFont="1" applyBorder="1" applyAlignment="1" applyProtection="1">
      <alignment horizontal="center"/>
    </xf>
    <xf numFmtId="4" fontId="10" fillId="0" borderId="6" xfId="0" applyNumberFormat="1" applyFont="1" applyBorder="1" applyAlignment="1" applyProtection="1">
      <alignment horizontal="center" vertical="top"/>
    </xf>
    <xf numFmtId="4" fontId="10" fillId="0" borderId="6" xfId="0" applyNumberFormat="1" applyFont="1" applyBorder="1" applyAlignment="1" applyProtection="1">
      <alignment horizontal="center"/>
    </xf>
    <xf numFmtId="0" fontId="14" fillId="8" borderId="24" xfId="0" applyFont="1" applyFill="1" applyBorder="1" applyAlignment="1" applyProtection="1">
      <alignment horizontal="center"/>
    </xf>
    <xf numFmtId="4" fontId="13" fillId="8" borderId="24" xfId="0" applyNumberFormat="1" applyFont="1" applyFill="1" applyBorder="1" applyAlignment="1" applyProtection="1">
      <alignment horizontal="center"/>
    </xf>
    <xf numFmtId="0" fontId="36" fillId="2" borderId="8" xfId="0" applyFont="1" applyFill="1" applyBorder="1" applyAlignment="1" applyProtection="1">
      <alignment horizontal="center"/>
    </xf>
    <xf numFmtId="0" fontId="3" fillId="9" borderId="0" xfId="0" applyFont="1" applyFill="1" applyBorder="1" applyAlignment="1" applyProtection="1">
      <alignment horizontal="center" vertical="top"/>
      <protection locked="0"/>
    </xf>
    <xf numFmtId="0" fontId="3" fillId="9" borderId="0" xfId="0" applyFont="1" applyFill="1" applyBorder="1" applyAlignment="1">
      <alignment wrapText="1"/>
    </xf>
    <xf numFmtId="0" fontId="3" fillId="9" borderId="0" xfId="0" applyFont="1" applyFill="1" applyBorder="1" applyAlignment="1" applyProtection="1">
      <alignment horizontal="left" vertical="top" wrapText="1"/>
      <protection locked="0"/>
    </xf>
    <xf numFmtId="0" fontId="3" fillId="9" borderId="0" xfId="0" applyFont="1" applyFill="1" applyBorder="1" applyAlignment="1">
      <alignment horizontal="left" vertical="top" wrapText="1"/>
    </xf>
    <xf numFmtId="0" fontId="3" fillId="9" borderId="0" xfId="0" applyFont="1" applyFill="1" applyBorder="1" applyAlignment="1">
      <alignment vertical="center" wrapText="1"/>
    </xf>
    <xf numFmtId="0" fontId="3" fillId="9" borderId="0" xfId="0" applyFont="1" applyFill="1" applyBorder="1" applyAlignment="1">
      <alignment horizontal="left" vertical="center" wrapText="1"/>
    </xf>
    <xf numFmtId="0" fontId="15" fillId="9" borderId="0" xfId="0" applyFont="1" applyFill="1" applyBorder="1" applyAlignment="1">
      <alignment wrapText="1"/>
    </xf>
    <xf numFmtId="0" fontId="53" fillId="9" borderId="0" xfId="0" applyFont="1" applyFill="1" applyBorder="1" applyAlignment="1">
      <alignment wrapText="1"/>
    </xf>
    <xf numFmtId="0" fontId="3" fillId="9" borderId="0" xfId="0" applyFont="1" applyFill="1" applyBorder="1" applyAlignment="1" applyProtection="1">
      <alignment horizontal="left" vertical="top" wrapText="1"/>
    </xf>
    <xf numFmtId="0" fontId="54" fillId="9" borderId="0" xfId="0" applyFont="1" applyFill="1" applyBorder="1" applyAlignment="1">
      <alignment wrapText="1"/>
    </xf>
    <xf numFmtId="0" fontId="15" fillId="9" borderId="0" xfId="0" applyFont="1" applyFill="1" applyBorder="1" applyAlignment="1">
      <alignment horizontal="justify" wrapText="1"/>
    </xf>
    <xf numFmtId="0" fontId="3" fillId="9" borderId="0" xfId="0" applyNumberFormat="1" applyFont="1" applyFill="1" applyBorder="1" applyAlignment="1" applyProtection="1">
      <alignment vertical="top" wrapText="1"/>
      <protection locked="0"/>
    </xf>
    <xf numFmtId="1" fontId="3" fillId="9" borderId="0" xfId="0" applyNumberFormat="1" applyFont="1" applyFill="1" applyBorder="1" applyAlignment="1" applyProtection="1">
      <alignment horizontal="center" vertical="top"/>
    </xf>
    <xf numFmtId="0" fontId="36" fillId="2" borderId="6" xfId="0" applyFont="1" applyFill="1" applyBorder="1" applyAlignment="1" applyProtection="1">
      <alignment horizontal="center"/>
    </xf>
    <xf numFmtId="0" fontId="33" fillId="9" borderId="6" xfId="0" applyFont="1" applyFill="1" applyBorder="1" applyAlignment="1" applyProtection="1">
      <alignment horizontal="right" vertical="center" wrapText="1"/>
    </xf>
    <xf numFmtId="0" fontId="33" fillId="9" borderId="6" xfId="0" applyFont="1" applyFill="1" applyBorder="1" applyAlignment="1" applyProtection="1">
      <alignment horizontal="right" vertical="center"/>
    </xf>
    <xf numFmtId="0" fontId="34" fillId="9" borderId="7" xfId="0" applyFont="1" applyFill="1" applyBorder="1" applyAlignment="1" applyProtection="1">
      <alignment vertical="center"/>
    </xf>
    <xf numFmtId="0" fontId="33" fillId="9" borderId="4" xfId="0" applyFont="1" applyFill="1" applyBorder="1" applyAlignment="1" applyProtection="1">
      <alignment vertical="center" wrapText="1"/>
    </xf>
    <xf numFmtId="0" fontId="33" fillId="9" borderId="12" xfId="0" applyFont="1" applyFill="1" applyBorder="1" applyAlignment="1" applyProtection="1">
      <alignment vertical="center" wrapText="1"/>
    </xf>
    <xf numFmtId="0" fontId="33" fillId="9" borderId="4" xfId="0" applyFont="1" applyFill="1" applyBorder="1" applyAlignment="1" applyProtection="1">
      <alignment horizontal="center" vertical="center" wrapText="1"/>
    </xf>
    <xf numFmtId="0" fontId="33" fillId="9" borderId="4" xfId="0" applyFont="1" applyFill="1" applyBorder="1" applyAlignment="1" applyProtection="1">
      <alignment horizontal="left" vertical="center" wrapText="1"/>
    </xf>
    <xf numFmtId="0" fontId="21" fillId="9" borderId="6" xfId="0" applyFont="1" applyFill="1" applyBorder="1" applyAlignment="1" applyProtection="1">
      <alignment horizontal="right" vertical="center" wrapText="1"/>
    </xf>
    <xf numFmtId="0" fontId="38" fillId="9" borderId="6" xfId="0" applyFont="1" applyFill="1" applyBorder="1" applyAlignment="1" applyProtection="1">
      <alignment horizontal="right" vertical="center" wrapText="1"/>
    </xf>
    <xf numFmtId="0" fontId="37" fillId="9" borderId="7" xfId="0" applyFont="1" applyFill="1" applyBorder="1" applyAlignment="1" applyProtection="1">
      <alignment vertical="center"/>
    </xf>
    <xf numFmtId="0" fontId="10" fillId="0" borderId="12" xfId="0" applyFont="1" applyBorder="1" applyProtection="1"/>
    <xf numFmtId="0" fontId="21" fillId="9" borderId="9" xfId="0" applyFont="1" applyFill="1" applyBorder="1" applyAlignment="1" applyProtection="1">
      <alignment horizontal="center" vertical="center" wrapText="1"/>
    </xf>
    <xf numFmtId="0" fontId="10" fillId="0" borderId="13" xfId="0" applyFont="1" applyBorder="1" applyProtection="1"/>
    <xf numFmtId="0" fontId="21" fillId="9" borderId="9" xfId="0" applyFont="1" applyFill="1" applyBorder="1" applyAlignment="1" applyProtection="1">
      <alignment horizontal="left" vertical="center" wrapText="1"/>
    </xf>
    <xf numFmtId="0" fontId="42" fillId="7" borderId="6" xfId="0" applyFont="1" applyFill="1" applyBorder="1" applyAlignment="1">
      <alignment horizontal="center" vertical="top" wrapText="1"/>
    </xf>
    <xf numFmtId="0" fontId="29" fillId="0" borderId="0" xfId="0" applyFont="1" applyFill="1" applyAlignment="1">
      <alignment vertical="top" wrapText="1"/>
    </xf>
    <xf numFmtId="0" fontId="48" fillId="7" borderId="0" xfId="0" applyFont="1" applyFill="1" applyAlignment="1">
      <alignment horizontal="center" vertical="top" wrapText="1"/>
    </xf>
    <xf numFmtId="0" fontId="41" fillId="13" borderId="6" xfId="0" applyNumberFormat="1" applyFont="1" applyFill="1" applyBorder="1" applyAlignment="1" applyProtection="1">
      <alignment horizontal="right" vertical="top" wrapText="1"/>
      <protection locked="0"/>
    </xf>
    <xf numFmtId="0" fontId="24" fillId="2" borderId="6" xfId="0" applyNumberFormat="1" applyFont="1" applyFill="1" applyBorder="1" applyAlignment="1" applyProtection="1">
      <alignment vertical="top" wrapText="1"/>
      <protection locked="0"/>
    </xf>
    <xf numFmtId="0" fontId="29" fillId="0" borderId="6" xfId="0" applyNumberFormat="1" applyFont="1" applyFill="1" applyBorder="1" applyAlignment="1" applyProtection="1">
      <alignment horizontal="right" vertical="top" wrapText="1"/>
      <protection locked="0"/>
    </xf>
    <xf numFmtId="0" fontId="29" fillId="0" borderId="6" xfId="0" applyNumberFormat="1" applyFont="1" applyFill="1" applyBorder="1" applyAlignment="1" applyProtection="1">
      <alignment vertical="top" wrapText="1"/>
      <protection locked="0"/>
    </xf>
    <xf numFmtId="0" fontId="40" fillId="0" borderId="0" xfId="0" applyFont="1" applyFill="1" applyAlignment="1">
      <alignment vertical="top" wrapText="1"/>
    </xf>
    <xf numFmtId="3" fontId="29" fillId="0" borderId="6" xfId="0" applyNumberFormat="1" applyFont="1" applyFill="1" applyBorder="1" applyAlignment="1" applyProtection="1">
      <alignment vertical="top" wrapText="1"/>
      <protection locked="0"/>
    </xf>
    <xf numFmtId="1" fontId="29" fillId="0" borderId="6" xfId="0" applyNumberFormat="1" applyFont="1" applyFill="1" applyBorder="1" applyAlignment="1" applyProtection="1">
      <alignment vertical="top" wrapText="1"/>
      <protection locked="0"/>
    </xf>
    <xf numFmtId="0" fontId="29" fillId="0" borderId="6" xfId="22" applyNumberFormat="1" applyFont="1" applyFill="1" applyBorder="1" applyAlignment="1" applyProtection="1">
      <alignment vertical="top" wrapText="1"/>
      <protection locked="0"/>
    </xf>
    <xf numFmtId="0" fontId="46" fillId="0" borderId="0" xfId="0" applyFont="1" applyFill="1" applyAlignment="1">
      <alignment vertical="top" wrapText="1"/>
    </xf>
    <xf numFmtId="0" fontId="45" fillId="0" borderId="6" xfId="0" applyNumberFormat="1" applyFont="1" applyFill="1" applyBorder="1" applyAlignment="1" applyProtection="1">
      <alignment horizontal="right" vertical="top" wrapText="1"/>
      <protection locked="0"/>
    </xf>
    <xf numFmtId="0" fontId="45" fillId="0" borderId="6" xfId="0" applyNumberFormat="1" applyFont="1" applyFill="1" applyBorder="1" applyAlignment="1" applyProtection="1">
      <alignment vertical="top" wrapText="1"/>
      <protection locked="0"/>
    </xf>
    <xf numFmtId="0" fontId="40" fillId="0" borderId="6" xfId="0" applyFont="1" applyFill="1" applyBorder="1" applyAlignment="1" applyProtection="1">
      <alignment horizontal="center" vertical="top" wrapText="1"/>
      <protection locked="0"/>
    </xf>
    <xf numFmtId="0" fontId="29" fillId="0" borderId="6" xfId="0" applyNumberFormat="1" applyFont="1" applyFill="1" applyBorder="1" applyAlignment="1">
      <alignment horizontal="right" vertical="top" wrapText="1"/>
    </xf>
    <xf numFmtId="0" fontId="29" fillId="0" borderId="6" xfId="0" applyNumberFormat="1" applyFont="1" applyFill="1" applyBorder="1" applyAlignment="1">
      <alignment vertical="top" wrapText="1"/>
    </xf>
    <xf numFmtId="1" fontId="40" fillId="9" borderId="6" xfId="0" applyNumberFormat="1" applyFont="1" applyFill="1" applyBorder="1" applyAlignment="1" applyProtection="1">
      <alignment horizontal="center" vertical="top"/>
      <protection locked="0"/>
    </xf>
    <xf numFmtId="3" fontId="46" fillId="0" borderId="6" xfId="0" applyNumberFormat="1" applyFont="1" applyFill="1" applyBorder="1" applyAlignment="1" applyProtection="1">
      <alignment vertical="top" wrapText="1"/>
      <protection locked="0"/>
    </xf>
    <xf numFmtId="4" fontId="10" fillId="0" borderId="8" xfId="0" applyNumberFormat="1" applyFont="1" applyBorder="1" applyAlignment="1" applyProtection="1">
      <alignment horizontal="center" vertical="center"/>
    </xf>
    <xf numFmtId="4" fontId="10" fillId="0" borderId="6" xfId="0" applyNumberFormat="1" applyFont="1" applyBorder="1" applyAlignment="1" applyProtection="1">
      <alignment horizontal="center" vertical="center"/>
    </xf>
    <xf numFmtId="0" fontId="14" fillId="8" borderId="24" xfId="0" applyFont="1" applyFill="1" applyBorder="1" applyAlignment="1" applyProtection="1">
      <alignment horizontal="center" vertical="center"/>
    </xf>
    <xf numFmtId="4" fontId="13" fillId="8" borderId="24" xfId="0" applyNumberFormat="1" applyFont="1" applyFill="1" applyBorder="1" applyAlignment="1" applyProtection="1">
      <alignment horizontal="center" vertical="center"/>
    </xf>
    <xf numFmtId="3" fontId="4" fillId="8" borderId="35" xfId="0" applyNumberFormat="1" applyFont="1" applyFill="1" applyBorder="1" applyAlignment="1" applyProtection="1">
      <alignment horizontal="center" vertical="center" wrapText="1"/>
    </xf>
    <xf numFmtId="4" fontId="10" fillId="9" borderId="8" xfId="0" applyNumberFormat="1" applyFont="1" applyFill="1" applyBorder="1" applyAlignment="1" applyProtection="1">
      <alignment horizontal="center" vertical="center"/>
    </xf>
    <xf numFmtId="4" fontId="10" fillId="9" borderId="6" xfId="0" applyNumberFormat="1" applyFont="1" applyFill="1" applyBorder="1" applyAlignment="1" applyProtection="1">
      <alignment horizontal="center" vertical="center"/>
    </xf>
    <xf numFmtId="0" fontId="13" fillId="0" borderId="16" xfId="0" applyFont="1" applyBorder="1" applyAlignment="1" applyProtection="1">
      <alignment horizontal="center" vertical="top"/>
    </xf>
    <xf numFmtId="175" fontId="10" fillId="0" borderId="16" xfId="0" applyNumberFormat="1" applyFont="1" applyBorder="1" applyAlignment="1" applyProtection="1">
      <alignment horizontal="center"/>
    </xf>
    <xf numFmtId="175" fontId="10" fillId="0" borderId="20" xfId="0" applyNumberFormat="1" applyFont="1" applyBorder="1" applyAlignment="1" applyProtection="1">
      <alignment horizontal="center"/>
    </xf>
    <xf numFmtId="3" fontId="10" fillId="0" borderId="6" xfId="0" applyNumberFormat="1" applyFont="1" applyBorder="1" applyAlignment="1" applyProtection="1">
      <alignment horizontal="center" vertical="top"/>
    </xf>
    <xf numFmtId="175" fontId="10" fillId="0" borderId="6" xfId="0" applyNumberFormat="1" applyFont="1" applyBorder="1" applyAlignment="1" applyProtection="1">
      <alignment horizontal="center"/>
    </xf>
    <xf numFmtId="175" fontId="10" fillId="0" borderId="8" xfId="0" applyNumberFormat="1" applyFont="1" applyBorder="1" applyAlignment="1" applyProtection="1">
      <alignment horizontal="center"/>
    </xf>
    <xf numFmtId="175" fontId="10" fillId="0" borderId="42" xfId="0" applyNumberFormat="1" applyFont="1" applyBorder="1" applyAlignment="1" applyProtection="1">
      <alignment horizontal="center"/>
    </xf>
    <xf numFmtId="175" fontId="13" fillId="16" borderId="36" xfId="0" applyNumberFormat="1" applyFont="1" applyFill="1" applyBorder="1" applyAlignment="1" applyProtection="1">
      <alignment horizontal="center"/>
    </xf>
    <xf numFmtId="175" fontId="13" fillId="16" borderId="37" xfId="0" applyNumberFormat="1" applyFont="1" applyFill="1" applyBorder="1" applyAlignment="1" applyProtection="1">
      <alignment horizontal="center"/>
    </xf>
    <xf numFmtId="3" fontId="10" fillId="0" borderId="40" xfId="0" applyNumberFormat="1" applyFont="1" applyBorder="1" applyAlignment="1" applyProtection="1">
      <alignment horizontal="center" vertical="top"/>
    </xf>
    <xf numFmtId="0" fontId="14" fillId="8" borderId="36" xfId="0" applyFont="1" applyFill="1" applyBorder="1" applyAlignment="1" applyProtection="1">
      <alignment horizontal="center"/>
    </xf>
    <xf numFmtId="3" fontId="13" fillId="8" borderId="36" xfId="0" applyNumberFormat="1" applyFont="1" applyFill="1" applyBorder="1" applyAlignment="1" applyProtection="1">
      <alignment horizontal="center"/>
    </xf>
    <xf numFmtId="0" fontId="13" fillId="0" borderId="24" xfId="0" applyFont="1" applyBorder="1" applyAlignment="1" applyProtection="1">
      <alignment horizontal="center"/>
    </xf>
    <xf numFmtId="3" fontId="10" fillId="0" borderId="24" xfId="0" applyNumberFormat="1" applyFont="1" applyBorder="1" applyAlignment="1" applyProtection="1">
      <alignment horizontal="center" vertical="top"/>
    </xf>
    <xf numFmtId="175" fontId="10" fillId="0" borderId="24" xfId="0" applyNumberFormat="1" applyFont="1" applyBorder="1" applyAlignment="1" applyProtection="1">
      <alignment horizontal="center"/>
    </xf>
    <xf numFmtId="175" fontId="10" fillId="0" borderId="43" xfId="0" applyNumberFormat="1" applyFont="1" applyBorder="1" applyAlignment="1" applyProtection="1">
      <alignment horizontal="center"/>
    </xf>
    <xf numFmtId="3" fontId="15" fillId="2" borderId="6" xfId="0" applyNumberFormat="1" applyFont="1" applyFill="1" applyBorder="1" applyAlignment="1" applyProtection="1">
      <alignment vertical="top"/>
    </xf>
    <xf numFmtId="3" fontId="15" fillId="2" borderId="22" xfId="0" applyNumberFormat="1" applyFont="1" applyFill="1" applyBorder="1" applyAlignment="1" applyProtection="1">
      <alignment vertical="top"/>
    </xf>
    <xf numFmtId="3" fontId="15" fillId="2" borderId="19" xfId="0" applyNumberFormat="1" applyFont="1" applyFill="1" applyBorder="1" applyAlignment="1" applyProtection="1">
      <alignment vertical="top"/>
    </xf>
    <xf numFmtId="3" fontId="4" fillId="8" borderId="35" xfId="0" applyNumberFormat="1" applyFont="1" applyFill="1" applyBorder="1" applyAlignment="1" applyProtection="1">
      <alignment vertical="center" wrapText="1"/>
    </xf>
    <xf numFmtId="3" fontId="15" fillId="0" borderId="40" xfId="0" applyNumberFormat="1" applyFont="1" applyFill="1" applyBorder="1" applyAlignment="1" applyProtection="1">
      <alignment vertical="top"/>
    </xf>
    <xf numFmtId="3" fontId="15" fillId="0" borderId="52" xfId="0" applyNumberFormat="1" applyFont="1" applyFill="1" applyBorder="1" applyAlignment="1" applyProtection="1">
      <alignment vertical="top"/>
    </xf>
    <xf numFmtId="3" fontId="15" fillId="0" borderId="51" xfId="0" applyNumberFormat="1" applyFont="1" applyFill="1" applyBorder="1" applyAlignment="1" applyProtection="1">
      <alignment vertical="top"/>
    </xf>
    <xf numFmtId="3" fontId="15" fillId="0" borderId="6" xfId="0" applyNumberFormat="1" applyFont="1" applyFill="1" applyBorder="1" applyAlignment="1" applyProtection="1">
      <alignment vertical="top"/>
    </xf>
    <xf numFmtId="4" fontId="15" fillId="0" borderId="6" xfId="0" applyNumberFormat="1" applyFont="1" applyFill="1" applyBorder="1" applyProtection="1"/>
    <xf numFmtId="4" fontId="15" fillId="0" borderId="8" xfId="0" applyNumberFormat="1" applyFont="1" applyFill="1" applyBorder="1" applyProtection="1"/>
    <xf numFmtId="4" fontId="15" fillId="0" borderId="42" xfId="0" applyNumberFormat="1" applyFont="1" applyFill="1" applyBorder="1" applyProtection="1"/>
    <xf numFmtId="4" fontId="15" fillId="0" borderId="53" xfId="0" applyNumberFormat="1" applyFont="1" applyFill="1" applyBorder="1" applyProtection="1"/>
    <xf numFmtId="4" fontId="15" fillId="0" borderId="17" xfId="0" applyNumberFormat="1" applyFont="1" applyFill="1" applyBorder="1" applyProtection="1"/>
    <xf numFmtId="4" fontId="15" fillId="0" borderId="18" xfId="0" applyNumberFormat="1" applyFont="1" applyFill="1" applyBorder="1" applyProtection="1"/>
    <xf numFmtId="4" fontId="15" fillId="0" borderId="23" xfId="0" applyNumberFormat="1" applyFont="1" applyFill="1" applyBorder="1" applyProtection="1"/>
    <xf numFmtId="0" fontId="10" fillId="0" borderId="0" xfId="0" applyFont="1" applyAlignment="1">
      <alignment wrapText="1"/>
    </xf>
    <xf numFmtId="0" fontId="34" fillId="9" borderId="6" xfId="0" applyFont="1" applyFill="1" applyBorder="1" applyAlignment="1" applyProtection="1">
      <alignment vertical="center"/>
    </xf>
    <xf numFmtId="3" fontId="4" fillId="8" borderId="34" xfId="0" applyNumberFormat="1" applyFont="1" applyFill="1" applyBorder="1" applyAlignment="1" applyProtection="1">
      <alignment vertical="center" wrapText="1"/>
    </xf>
    <xf numFmtId="0" fontId="10" fillId="0" borderId="0" xfId="0" applyFont="1" applyFill="1" applyProtection="1"/>
    <xf numFmtId="0" fontId="10" fillId="9" borderId="0" xfId="0" applyFont="1" applyFill="1" applyProtection="1"/>
    <xf numFmtId="0" fontId="17" fillId="0" borderId="1"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8" fillId="9" borderId="5" xfId="0" applyFont="1" applyFill="1" applyBorder="1" applyAlignment="1" applyProtection="1">
      <alignment wrapText="1"/>
    </xf>
    <xf numFmtId="0" fontId="9" fillId="9" borderId="12" xfId="0" applyFont="1" applyFill="1" applyBorder="1" applyAlignment="1" applyProtection="1">
      <alignment horizontal="center" vertical="center"/>
    </xf>
    <xf numFmtId="0" fontId="33" fillId="9" borderId="12" xfId="0" applyFont="1" applyFill="1" applyBorder="1" applyAlignment="1" applyProtection="1">
      <alignment horizontal="right" wrapText="1"/>
    </xf>
    <xf numFmtId="0" fontId="18" fillId="0" borderId="14" xfId="0" applyFont="1" applyFill="1" applyBorder="1" applyAlignment="1" applyProtection="1">
      <alignment wrapText="1"/>
    </xf>
    <xf numFmtId="0" fontId="18" fillId="9" borderId="14" xfId="0" applyFont="1" applyFill="1" applyBorder="1" applyAlignment="1" applyProtection="1">
      <alignment wrapText="1"/>
    </xf>
    <xf numFmtId="0" fontId="18" fillId="9" borderId="0" xfId="0" applyFont="1" applyFill="1" applyBorder="1" applyAlignment="1" applyProtection="1">
      <alignment wrapText="1"/>
    </xf>
    <xf numFmtId="0" fontId="33" fillId="9" borderId="6" xfId="0" applyFont="1" applyFill="1" applyBorder="1" applyAlignment="1" applyProtection="1">
      <alignment horizontal="center" vertical="center" wrapText="1"/>
    </xf>
    <xf numFmtId="0" fontId="11" fillId="0" borderId="14" xfId="0" applyFont="1" applyFill="1" applyBorder="1" applyAlignment="1" applyProtection="1"/>
    <xf numFmtId="0" fontId="11" fillId="9" borderId="14" xfId="0" applyFont="1" applyFill="1" applyBorder="1" applyAlignment="1" applyProtection="1"/>
    <xf numFmtId="0" fontId="11" fillId="9" borderId="0" xfId="0" applyFont="1" applyFill="1" applyBorder="1" applyAlignment="1" applyProtection="1"/>
    <xf numFmtId="0" fontId="9" fillId="10" borderId="12" xfId="0" applyFont="1" applyFill="1" applyBorder="1" applyAlignment="1" applyProtection="1">
      <alignment horizontal="center" vertical="center"/>
    </xf>
    <xf numFmtId="0" fontId="11" fillId="0" borderId="9" xfId="0" applyFont="1" applyFill="1" applyBorder="1" applyAlignment="1" applyProtection="1"/>
    <xf numFmtId="0" fontId="11" fillId="9" borderId="9" xfId="0" applyFont="1" applyFill="1" applyBorder="1" applyAlignment="1" applyProtection="1"/>
    <xf numFmtId="0" fontId="11" fillId="9" borderId="10" xfId="0" applyFont="1" applyFill="1" applyBorder="1" applyAlignment="1" applyProtection="1"/>
    <xf numFmtId="1" fontId="36" fillId="2" borderId="13" xfId="0" applyNumberFormat="1" applyFont="1" applyFill="1" applyBorder="1" applyAlignment="1" applyProtection="1">
      <alignment horizontal="center"/>
    </xf>
    <xf numFmtId="0" fontId="33" fillId="9" borderId="6" xfId="0" applyFont="1" applyFill="1" applyBorder="1" applyAlignment="1" applyProtection="1">
      <alignment horizontal="left" vertical="center" wrapText="1"/>
    </xf>
    <xf numFmtId="0" fontId="17" fillId="0" borderId="0" xfId="0" applyFont="1" applyFill="1" applyBorder="1" applyAlignment="1" applyProtection="1">
      <alignment horizontal="center"/>
    </xf>
    <xf numFmtId="0" fontId="17" fillId="9" borderId="0" xfId="0" applyFont="1" applyFill="1" applyBorder="1" applyAlignment="1" applyProtection="1">
      <alignment horizontal="center"/>
    </xf>
    <xf numFmtId="0" fontId="11" fillId="9" borderId="0" xfId="0" applyFont="1" applyFill="1" applyBorder="1" applyAlignment="1" applyProtection="1">
      <alignment vertical="center"/>
    </xf>
    <xf numFmtId="0" fontId="0" fillId="9" borderId="0" xfId="0" applyFill="1" applyBorder="1" applyAlignment="1" applyProtection="1"/>
    <xf numFmtId="0" fontId="10" fillId="9" borderId="0" xfId="0" applyFont="1" applyFill="1" applyBorder="1" applyAlignment="1" applyProtection="1"/>
    <xf numFmtId="0" fontId="9" fillId="8" borderId="6" xfId="0" applyFont="1" applyFill="1" applyBorder="1" applyAlignment="1" applyProtection="1">
      <alignment vertical="center"/>
    </xf>
    <xf numFmtId="0" fontId="10" fillId="0" borderId="0" xfId="0" applyFont="1" applyFill="1" applyAlignment="1" applyProtection="1">
      <alignment horizontal="left" vertical="center"/>
    </xf>
    <xf numFmtId="0" fontId="10" fillId="0" borderId="0" xfId="0" applyFont="1" applyAlignment="1" applyProtection="1">
      <alignment horizontal="left" vertical="center"/>
    </xf>
    <xf numFmtId="0" fontId="17" fillId="8" borderId="17" xfId="0" applyFont="1" applyFill="1" applyBorder="1" applyAlignment="1" applyProtection="1">
      <alignment horizontal="center" vertical="center"/>
    </xf>
    <xf numFmtId="0" fontId="13" fillId="8" borderId="17" xfId="0" applyFont="1" applyFill="1" applyBorder="1" applyAlignment="1" applyProtection="1">
      <alignment horizontal="center" vertical="center" wrapText="1"/>
    </xf>
    <xf numFmtId="0" fontId="13" fillId="8" borderId="18" xfId="0" applyFont="1" applyFill="1" applyBorder="1" applyAlignment="1" applyProtection="1">
      <alignment horizontal="center" vertical="center" wrapText="1"/>
    </xf>
    <xf numFmtId="175" fontId="10" fillId="8" borderId="24" xfId="0" applyNumberFormat="1" applyFont="1" applyFill="1" applyBorder="1" applyAlignment="1" applyProtection="1">
      <alignment horizontal="center"/>
    </xf>
    <xf numFmtId="14" fontId="33" fillId="9" borderId="6" xfId="0" applyNumberFormat="1" applyFont="1" applyFill="1" applyBorder="1" applyAlignment="1" applyProtection="1">
      <alignment vertical="center" wrapText="1"/>
    </xf>
    <xf numFmtId="14" fontId="21" fillId="9" borderId="9" xfId="0" applyNumberFormat="1" applyFont="1" applyFill="1" applyBorder="1" applyAlignment="1" applyProtection="1">
      <alignment vertical="center" wrapText="1"/>
    </xf>
    <xf numFmtId="0" fontId="36" fillId="9" borderId="6" xfId="0" applyFont="1" applyFill="1" applyBorder="1" applyAlignment="1" applyProtection="1">
      <alignment horizontal="center"/>
    </xf>
    <xf numFmtId="0" fontId="37" fillId="17" borderId="6" xfId="0" applyFont="1" applyFill="1" applyBorder="1" applyAlignment="1" applyProtection="1">
      <alignment horizontal="right" vertical="center" wrapText="1"/>
    </xf>
    <xf numFmtId="0" fontId="60" fillId="17" borderId="6" xfId="0" applyFont="1" applyFill="1" applyBorder="1" applyAlignment="1" applyProtection="1">
      <alignment horizontal="right" vertical="center" wrapText="1"/>
    </xf>
    <xf numFmtId="14" fontId="60" fillId="17" borderId="6" xfId="0" applyNumberFormat="1" applyFont="1" applyFill="1" applyBorder="1" applyAlignment="1" applyProtection="1">
      <alignment horizontal="right" vertical="center" wrapText="1"/>
    </xf>
    <xf numFmtId="0" fontId="0" fillId="0" borderId="0" xfId="0" applyFill="1" applyProtection="1"/>
    <xf numFmtId="0" fontId="9"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0" fillId="0" borderId="1" xfId="0" applyFill="1" applyBorder="1" applyProtection="1"/>
    <xf numFmtId="0" fontId="11" fillId="0" borderId="3" xfId="0" applyFont="1" applyBorder="1" applyAlignment="1" applyProtection="1"/>
    <xf numFmtId="0" fontId="11" fillId="0" borderId="2" xfId="0" applyFont="1" applyBorder="1" applyAlignment="1" applyProtection="1"/>
    <xf numFmtId="0" fontId="9" fillId="9" borderId="6" xfId="0" applyFont="1" applyFill="1" applyBorder="1" applyAlignment="1" applyProtection="1">
      <alignment horizontal="center" vertical="center"/>
    </xf>
    <xf numFmtId="0" fontId="9" fillId="0" borderId="14" xfId="0" applyFont="1" applyFill="1" applyBorder="1" applyAlignment="1" applyProtection="1">
      <alignment horizontal="center" vertical="center" wrapText="1"/>
    </xf>
    <xf numFmtId="0" fontId="0" fillId="0" borderId="11" xfId="0" applyBorder="1" applyAlignment="1" applyProtection="1"/>
    <xf numFmtId="0" fontId="0" fillId="0" borderId="15" xfId="0" applyBorder="1" applyAlignment="1" applyProtection="1"/>
    <xf numFmtId="0" fontId="9" fillId="3" borderId="6" xfId="0" applyFont="1" applyFill="1" applyBorder="1" applyAlignment="1" applyProtection="1">
      <alignment horizontal="center" vertical="center"/>
    </xf>
    <xf numFmtId="0" fontId="17" fillId="0" borderId="9" xfId="0" applyFont="1" applyFill="1" applyBorder="1" applyAlignment="1" applyProtection="1">
      <alignment horizontal="center" vertical="center" wrapText="1"/>
    </xf>
    <xf numFmtId="0" fontId="9" fillId="0" borderId="8" xfId="0" applyFont="1" applyBorder="1" applyAlignment="1" applyProtection="1">
      <alignment horizontal="center" vertical="center"/>
    </xf>
    <xf numFmtId="0" fontId="9" fillId="0" borderId="13" xfId="0" applyFont="1" applyBorder="1" applyAlignment="1" applyProtection="1">
      <alignment horizontal="center" vertical="center"/>
    </xf>
    <xf numFmtId="0" fontId="10" fillId="0" borderId="0" xfId="0" applyFont="1" applyFill="1" applyBorder="1" applyProtection="1"/>
    <xf numFmtId="0" fontId="9" fillId="0" borderId="6" xfId="0" applyFont="1" applyFill="1" applyBorder="1" applyAlignment="1" applyProtection="1">
      <alignment horizontal="right" vertical="center" wrapText="1"/>
    </xf>
    <xf numFmtId="0" fontId="9" fillId="0" borderId="6" xfId="0" applyFont="1" applyFill="1" applyBorder="1" applyAlignment="1" applyProtection="1">
      <alignment vertical="center"/>
    </xf>
    <xf numFmtId="0" fontId="17" fillId="8" borderId="28" xfId="0" applyFont="1" applyFill="1" applyBorder="1" applyAlignment="1" applyProtection="1">
      <alignment vertical="center" wrapText="1"/>
    </xf>
    <xf numFmtId="0" fontId="14" fillId="8" borderId="33"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4" fillId="8" borderId="39" xfId="0" applyFont="1" applyFill="1" applyBorder="1" applyAlignment="1" applyProtection="1">
      <alignment horizontal="center" vertical="center" wrapText="1"/>
    </xf>
    <xf numFmtId="3" fontId="10" fillId="11" borderId="50" xfId="0" applyNumberFormat="1" applyFont="1" applyFill="1" applyBorder="1" applyAlignment="1" applyProtection="1">
      <alignment vertical="top" wrapText="1"/>
    </xf>
    <xf numFmtId="3" fontId="10" fillId="11" borderId="31" xfId="0" applyNumberFormat="1" applyFont="1" applyFill="1" applyBorder="1" applyAlignment="1" applyProtection="1">
      <alignment vertical="top" wrapText="1"/>
    </xf>
    <xf numFmtId="0" fontId="10" fillId="11" borderId="32" xfId="0" applyFont="1" applyFill="1" applyBorder="1" applyAlignment="1" applyProtection="1">
      <alignment wrapText="1"/>
    </xf>
    <xf numFmtId="3" fontId="10" fillId="5" borderId="50" xfId="0" applyNumberFormat="1" applyFont="1" applyFill="1" applyBorder="1" applyAlignment="1" applyProtection="1">
      <alignment vertical="top" wrapText="1"/>
    </xf>
    <xf numFmtId="3" fontId="10" fillId="5" borderId="31" xfId="0" applyNumberFormat="1" applyFont="1" applyFill="1" applyBorder="1" applyAlignment="1" applyProtection="1">
      <alignment vertical="top" wrapText="1"/>
    </xf>
    <xf numFmtId="0" fontId="10" fillId="5" borderId="32" xfId="0" applyFont="1" applyFill="1" applyBorder="1" applyAlignment="1" applyProtection="1">
      <alignment wrapText="1"/>
    </xf>
    <xf numFmtId="0" fontId="11" fillId="0" borderId="0" xfId="0" applyFont="1" applyBorder="1" applyAlignment="1" applyProtection="1"/>
    <xf numFmtId="0" fontId="10" fillId="0" borderId="1" xfId="0" applyFont="1" applyBorder="1" applyProtection="1"/>
    <xf numFmtId="0" fontId="10" fillId="0" borderId="5" xfId="0" applyFont="1" applyBorder="1" applyProtection="1"/>
    <xf numFmtId="0" fontId="10" fillId="0" borderId="2" xfId="0" applyFont="1" applyBorder="1" applyProtection="1"/>
    <xf numFmtId="0" fontId="0" fillId="0" borderId="0" xfId="0" applyFont="1" applyBorder="1" applyAlignment="1" applyProtection="1"/>
    <xf numFmtId="0" fontId="10" fillId="0" borderId="14" xfId="0" applyFont="1" applyBorder="1" applyProtection="1"/>
    <xf numFmtId="0" fontId="10" fillId="0" borderId="0" xfId="0" applyFont="1" applyBorder="1" applyProtection="1"/>
    <xf numFmtId="0" fontId="10" fillId="0" borderId="15" xfId="0" applyFont="1" applyBorder="1" applyProtection="1"/>
    <xf numFmtId="0" fontId="11" fillId="0" borderId="0" xfId="0" applyFont="1" applyBorder="1" applyAlignment="1" applyProtection="1">
      <alignment horizontal="center" vertical="center"/>
    </xf>
    <xf numFmtId="0" fontId="10" fillId="0" borderId="9" xfId="0" applyFont="1" applyBorder="1" applyProtection="1"/>
    <xf numFmtId="0" fontId="10" fillId="0" borderId="10" xfId="0" applyFont="1" applyBorder="1" applyProtection="1"/>
    <xf numFmtId="0" fontId="9" fillId="9" borderId="12" xfId="0" applyFont="1" applyFill="1" applyBorder="1" applyAlignment="1" applyProtection="1">
      <alignment horizontal="right"/>
    </xf>
    <xf numFmtId="0" fontId="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4" xfId="0" applyFont="1" applyBorder="1" applyAlignment="1" applyProtection="1">
      <alignment vertical="center"/>
    </xf>
    <xf numFmtId="0" fontId="9" fillId="0" borderId="6" xfId="0" applyFont="1" applyBorder="1" applyAlignment="1" applyProtection="1">
      <alignment horizontal="center" vertical="center"/>
    </xf>
    <xf numFmtId="0" fontId="10" fillId="0" borderId="0" xfId="0" applyFont="1" applyAlignment="1" applyProtection="1"/>
    <xf numFmtId="0" fontId="10" fillId="0" borderId="0" xfId="0" applyFont="1" applyProtection="1"/>
    <xf numFmtId="0" fontId="15" fillId="8" borderId="3" xfId="0" applyFont="1" applyFill="1" applyBorder="1" applyAlignment="1" applyProtection="1">
      <alignment horizontal="center" vertical="center" wrapText="1"/>
    </xf>
    <xf numFmtId="0" fontId="14" fillId="8" borderId="11" xfId="0" applyFont="1" applyFill="1" applyBorder="1" applyAlignment="1" applyProtection="1">
      <alignment horizontal="center" vertical="center" wrapText="1"/>
    </xf>
    <xf numFmtId="0" fontId="14" fillId="8" borderId="11" xfId="0" applyFont="1" applyFill="1" applyBorder="1" applyAlignment="1" applyProtection="1">
      <alignment horizontal="center" wrapText="1"/>
    </xf>
    <xf numFmtId="3" fontId="15" fillId="0" borderId="6" xfId="0" applyNumberFormat="1" applyFont="1" applyBorder="1" applyAlignment="1" applyProtection="1">
      <alignment vertical="top"/>
    </xf>
    <xf numFmtId="4" fontId="15" fillId="0" borderId="6" xfId="0" applyNumberFormat="1" applyFont="1" applyBorder="1" applyProtection="1"/>
    <xf numFmtId="4" fontId="15" fillId="0" borderId="19" xfId="0" applyNumberFormat="1" applyFont="1" applyBorder="1" applyProtection="1"/>
    <xf numFmtId="4" fontId="15" fillId="0" borderId="17" xfId="0" applyNumberFormat="1" applyFont="1" applyBorder="1" applyProtection="1"/>
    <xf numFmtId="4" fontId="15" fillId="0" borderId="18" xfId="0" applyNumberFormat="1" applyFont="1" applyBorder="1" applyProtection="1"/>
    <xf numFmtId="0" fontId="0" fillId="0" borderId="0" xfId="0" applyProtection="1"/>
    <xf numFmtId="0" fontId="0" fillId="0" borderId="1" xfId="0" applyBorder="1" applyProtection="1"/>
    <xf numFmtId="0" fontId="9" fillId="9" borderId="5"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9" borderId="14" xfId="0" applyFont="1" applyFill="1" applyBorder="1" applyAlignment="1" applyProtection="1">
      <alignment horizontal="center" vertical="center" wrapText="1"/>
    </xf>
    <xf numFmtId="0" fontId="9" fillId="9" borderId="0" xfId="0" applyFont="1" applyFill="1" applyBorder="1" applyAlignment="1" applyProtection="1">
      <alignment horizontal="center" vertical="center" wrapText="1"/>
    </xf>
    <xf numFmtId="0" fontId="9" fillId="9" borderId="15" xfId="0" applyFont="1" applyFill="1" applyBorder="1" applyAlignment="1" applyProtection="1">
      <alignment horizontal="center" vertical="center" wrapText="1"/>
    </xf>
    <xf numFmtId="0" fontId="9" fillId="9" borderId="10" xfId="0" applyFont="1" applyFill="1" applyBorder="1" applyAlignment="1" applyProtection="1">
      <alignment horizontal="center" vertical="center" wrapText="1"/>
    </xf>
    <xf numFmtId="0" fontId="9" fillId="9" borderId="13" xfId="0" applyFont="1" applyFill="1" applyBorder="1" applyAlignment="1" applyProtection="1">
      <alignment horizontal="center" vertical="center" wrapText="1"/>
    </xf>
    <xf numFmtId="0" fontId="17" fillId="9" borderId="9" xfId="0" applyFont="1" applyFill="1" applyBorder="1" applyAlignment="1" applyProtection="1">
      <alignment horizontal="center" vertical="center" wrapText="1"/>
    </xf>
    <xf numFmtId="0" fontId="17" fillId="9" borderId="10" xfId="0" applyFont="1" applyFill="1" applyBorder="1" applyAlignment="1" applyProtection="1">
      <alignment horizontal="center" vertical="center" wrapText="1"/>
    </xf>
    <xf numFmtId="0" fontId="9" fillId="9" borderId="10" xfId="0" applyFont="1" applyFill="1" applyBorder="1" applyAlignment="1" applyProtection="1">
      <alignment vertical="center" wrapText="1"/>
    </xf>
    <xf numFmtId="0" fontId="9" fillId="9" borderId="13" xfId="0" applyFont="1" applyFill="1" applyBorder="1" applyAlignment="1" applyProtection="1">
      <alignment vertical="center" wrapText="1"/>
    </xf>
    <xf numFmtId="0" fontId="10" fillId="9" borderId="0" xfId="0" applyFont="1" applyFill="1" applyBorder="1" applyProtection="1"/>
    <xf numFmtId="0" fontId="30" fillId="9" borderId="0" xfId="0" applyFont="1" applyFill="1" applyBorder="1" applyAlignment="1" applyProtection="1"/>
    <xf numFmtId="0" fontId="9" fillId="8" borderId="6" xfId="0" applyFont="1" applyFill="1" applyBorder="1" applyAlignment="1" applyProtection="1">
      <alignment horizontal="right" vertical="center" wrapText="1"/>
    </xf>
    <xf numFmtId="0" fontId="17" fillId="8" borderId="29" xfId="0" applyFont="1" applyFill="1" applyBorder="1" applyAlignment="1" applyProtection="1">
      <alignment horizontal="center" vertical="center" wrapText="1"/>
    </xf>
    <xf numFmtId="0" fontId="17" fillId="8" borderId="21" xfId="0" applyFont="1" applyFill="1" applyBorder="1" applyAlignment="1" applyProtection="1">
      <alignment horizontal="center" vertical="center" wrapText="1"/>
    </xf>
    <xf numFmtId="0" fontId="17" fillId="8" borderId="16" xfId="0" applyFont="1" applyFill="1" applyBorder="1" applyAlignment="1" applyProtection="1">
      <alignment horizontal="center" vertical="center" wrapText="1"/>
    </xf>
    <xf numFmtId="0" fontId="13" fillId="8" borderId="36" xfId="0" applyFont="1" applyFill="1" applyBorder="1" applyAlignment="1" applyProtection="1">
      <alignment horizontal="center" vertical="center"/>
    </xf>
    <xf numFmtId="0" fontId="13" fillId="8" borderId="36" xfId="0" applyFont="1" applyFill="1" applyBorder="1" applyAlignment="1" applyProtection="1">
      <alignment horizontal="center" vertical="center" wrapText="1"/>
    </xf>
    <xf numFmtId="0" fontId="14" fillId="8" borderId="36" xfId="0" applyFont="1" applyFill="1" applyBorder="1" applyAlignment="1" applyProtection="1">
      <alignment horizontal="center" vertical="center" wrapText="1"/>
    </xf>
    <xf numFmtId="0" fontId="14" fillId="8" borderId="37" xfId="0" applyFont="1" applyFill="1" applyBorder="1" applyAlignment="1" applyProtection="1">
      <alignment horizontal="center" vertical="center" wrapText="1"/>
    </xf>
    <xf numFmtId="0" fontId="0" fillId="0" borderId="0" xfId="0" applyFill="1" applyAlignment="1" applyProtection="1"/>
    <xf numFmtId="0" fontId="0" fillId="0" borderId="0" xfId="0" applyAlignment="1" applyProtection="1"/>
    <xf numFmtId="0" fontId="9" fillId="9" borderId="12" xfId="0" applyFont="1" applyFill="1" applyBorder="1" applyAlignment="1" applyProtection="1">
      <alignment horizontal="right"/>
    </xf>
    <xf numFmtId="177" fontId="13" fillId="8" borderId="24" xfId="0" applyNumberFormat="1" applyFont="1" applyFill="1" applyBorder="1" applyAlignment="1" applyProtection="1">
      <alignment horizontal="center" vertical="center"/>
    </xf>
    <xf numFmtId="14" fontId="10" fillId="9" borderId="9" xfId="0" applyNumberFormat="1" applyFont="1" applyFill="1" applyBorder="1" applyAlignment="1" applyProtection="1">
      <alignment horizontal="center" vertical="center"/>
      <protection locked="0"/>
    </xf>
    <xf numFmtId="0" fontId="10" fillId="9" borderId="9" xfId="0" applyFont="1" applyFill="1" applyBorder="1" applyAlignment="1" applyProtection="1">
      <alignment horizontal="left" vertical="center" wrapText="1"/>
      <protection locked="0"/>
    </xf>
    <xf numFmtId="178" fontId="10" fillId="9" borderId="9" xfId="0" applyNumberFormat="1" applyFont="1" applyFill="1" applyBorder="1" applyAlignment="1" applyProtection="1">
      <alignment horizontal="center" vertical="center"/>
      <protection locked="0"/>
    </xf>
    <xf numFmtId="0" fontId="10" fillId="9" borderId="42" xfId="0" applyFont="1" applyFill="1" applyBorder="1" applyAlignment="1" applyProtection="1">
      <alignment horizontal="center" vertical="center" wrapText="1"/>
      <protection locked="0"/>
    </xf>
    <xf numFmtId="0" fontId="10" fillId="9" borderId="7" xfId="0" applyFont="1" applyFill="1" applyBorder="1" applyAlignment="1" applyProtection="1">
      <alignment horizontal="left" vertical="center" wrapText="1"/>
      <protection locked="0"/>
    </xf>
    <xf numFmtId="0" fontId="10" fillId="9" borderId="7" xfId="0" applyFont="1" applyFill="1" applyBorder="1" applyAlignment="1" applyProtection="1">
      <alignment horizontal="center" vertical="center"/>
      <protection locked="0"/>
    </xf>
    <xf numFmtId="178" fontId="10" fillId="9" borderId="19" xfId="0"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wrapText="1"/>
      <protection locked="0"/>
    </xf>
    <xf numFmtId="0" fontId="10" fillId="9" borderId="1" xfId="0" applyFont="1" applyFill="1" applyBorder="1" applyAlignment="1" applyProtection="1">
      <alignment horizontal="center" vertical="center"/>
      <protection locked="0"/>
    </xf>
    <xf numFmtId="178" fontId="10" fillId="9" borderId="57" xfId="0" applyNumberFormat="1" applyFont="1" applyFill="1" applyBorder="1" applyAlignment="1" applyProtection="1">
      <alignment horizontal="center" vertical="center" wrapText="1"/>
      <protection locked="0"/>
    </xf>
    <xf numFmtId="178" fontId="10" fillId="9" borderId="42"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left" vertical="center" wrapText="1"/>
      <protection locked="0"/>
    </xf>
    <xf numFmtId="178" fontId="10" fillId="9" borderId="9" xfId="0" applyNumberFormat="1" applyFont="1" applyFill="1" applyBorder="1" applyAlignment="1" applyProtection="1">
      <alignment horizontal="center" vertical="center" wrapText="1"/>
      <protection locked="0"/>
    </xf>
    <xf numFmtId="178" fontId="10" fillId="9" borderId="7" xfId="0" applyNumberFormat="1" applyFont="1" applyFill="1" applyBorder="1" applyAlignment="1" applyProtection="1">
      <alignment horizontal="center" vertical="center" wrapText="1"/>
      <protection locked="0"/>
    </xf>
    <xf numFmtId="0" fontId="10" fillId="9" borderId="9" xfId="0" applyFont="1" applyFill="1" applyBorder="1" applyAlignment="1" applyProtection="1">
      <alignment horizontal="center" vertical="center"/>
      <protection locked="0"/>
    </xf>
    <xf numFmtId="0" fontId="10" fillId="9" borderId="6" xfId="0" applyFont="1" applyFill="1" applyBorder="1" applyProtection="1">
      <protection locked="0"/>
    </xf>
    <xf numFmtId="3" fontId="15" fillId="2" borderId="6" xfId="0" applyNumberFormat="1" applyFont="1" applyFill="1" applyBorder="1" applyProtection="1">
      <protection locked="0"/>
    </xf>
    <xf numFmtId="3" fontId="15" fillId="2" borderId="19" xfId="0" applyNumberFormat="1" applyFont="1" applyFill="1" applyBorder="1" applyProtection="1">
      <protection locked="0"/>
    </xf>
    <xf numFmtId="0" fontId="10" fillId="0" borderId="0" xfId="0" applyFont="1" applyProtection="1">
      <protection locked="0"/>
    </xf>
    <xf numFmtId="177" fontId="10" fillId="2" borderId="8" xfId="0" applyNumberFormat="1" applyFont="1" applyFill="1" applyBorder="1" applyAlignment="1" applyProtection="1">
      <alignment horizontal="center" vertical="center"/>
      <protection locked="0"/>
    </xf>
    <xf numFmtId="177" fontId="10" fillId="2" borderId="6" xfId="0" applyNumberFormat="1"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4" fontId="10" fillId="2" borderId="8" xfId="0" applyNumberFormat="1" applyFont="1" applyFill="1" applyBorder="1" applyAlignment="1" applyProtection="1">
      <alignment horizontal="center" vertical="top"/>
    </xf>
    <xf numFmtId="4" fontId="10" fillId="2" borderId="6" xfId="0" applyNumberFormat="1" applyFont="1" applyFill="1" applyBorder="1" applyAlignment="1" applyProtection="1">
      <alignment horizontal="center" vertical="top"/>
    </xf>
    <xf numFmtId="0" fontId="10" fillId="0" borderId="9" xfId="0" applyFont="1" applyFill="1" applyBorder="1" applyAlignment="1" applyProtection="1">
      <alignment horizontal="left" vertical="center" wrapText="1"/>
      <protection locked="0"/>
    </xf>
    <xf numFmtId="176" fontId="10" fillId="9" borderId="9" xfId="19" applyNumberFormat="1" applyFont="1" applyFill="1" applyBorder="1" applyAlignment="1" applyProtection="1">
      <alignment horizontal="center" vertical="center"/>
      <protection locked="0"/>
    </xf>
    <xf numFmtId="0" fontId="10" fillId="0" borderId="58"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176" fontId="10" fillId="9" borderId="7" xfId="19" applyNumberFormat="1" applyFont="1" applyFill="1" applyBorder="1" applyAlignment="1" applyProtection="1">
      <alignment horizontal="center" vertical="center"/>
      <protection locked="0"/>
    </xf>
    <xf numFmtId="1" fontId="10" fillId="9" borderId="9" xfId="0" applyNumberFormat="1" applyFont="1" applyFill="1" applyBorder="1" applyAlignment="1" applyProtection="1">
      <alignment horizontal="center" vertical="center"/>
      <protection locked="0"/>
    </xf>
    <xf numFmtId="0" fontId="10" fillId="9" borderId="9" xfId="0" applyNumberFormat="1" applyFont="1" applyFill="1" applyBorder="1" applyAlignment="1" applyProtection="1">
      <alignment vertical="top" wrapText="1"/>
      <protection locked="0"/>
    </xf>
    <xf numFmtId="0" fontId="29" fillId="0" borderId="0" xfId="0" applyFont="1" applyBorder="1" applyAlignment="1" applyProtection="1">
      <alignment vertical="center"/>
    </xf>
    <xf numFmtId="0" fontId="24" fillId="0" borderId="0" xfId="0" applyFont="1" applyBorder="1" applyAlignment="1" applyProtection="1">
      <alignment vertical="center"/>
    </xf>
    <xf numFmtId="3" fontId="2" fillId="0" borderId="6" xfId="0" applyNumberFormat="1" applyFont="1" applyBorder="1" applyAlignment="1" applyProtection="1">
      <alignment horizontal="center" vertical="center"/>
    </xf>
    <xf numFmtId="3" fontId="24" fillId="0" borderId="6" xfId="0" applyNumberFormat="1" applyFont="1" applyBorder="1" applyAlignment="1" applyProtection="1">
      <alignment vertical="top" wrapText="1"/>
    </xf>
    <xf numFmtId="3" fontId="10" fillId="0" borderId="0" xfId="0" applyNumberFormat="1" applyFont="1" applyProtection="1"/>
    <xf numFmtId="3" fontId="0" fillId="0" borderId="6" xfId="0" applyNumberFormat="1" applyBorder="1" applyProtection="1"/>
    <xf numFmtId="3" fontId="2" fillId="0" borderId="6" xfId="0" applyNumberFormat="1" applyFont="1" applyBorder="1" applyProtection="1">
      <protection locked="0"/>
    </xf>
    <xf numFmtId="0" fontId="10" fillId="0" borderId="9" xfId="0" applyNumberFormat="1" applyFont="1" applyFill="1" applyBorder="1" applyAlignment="1" applyProtection="1">
      <alignment horizontal="center" vertical="center"/>
      <protection locked="0"/>
    </xf>
    <xf numFmtId="0" fontId="10" fillId="9" borderId="7" xfId="0" applyNumberFormat="1" applyFont="1" applyFill="1" applyBorder="1" applyAlignment="1" applyProtection="1">
      <alignment horizontal="center" vertical="center"/>
      <protection locked="0"/>
    </xf>
    <xf numFmtId="0" fontId="10" fillId="9" borderId="9" xfId="0" applyNumberFormat="1" applyFont="1" applyFill="1" applyBorder="1" applyAlignment="1" applyProtection="1">
      <alignment horizontal="center" vertical="center"/>
      <protection locked="0"/>
    </xf>
    <xf numFmtId="1" fontId="10" fillId="0" borderId="9" xfId="0" applyNumberFormat="1" applyFont="1" applyFill="1" applyBorder="1" applyAlignment="1" applyProtection="1">
      <alignment horizontal="center" vertical="center"/>
      <protection locked="0"/>
    </xf>
    <xf numFmtId="1" fontId="10" fillId="9" borderId="7" xfId="0" applyNumberFormat="1" applyFont="1" applyFill="1" applyBorder="1" applyAlignment="1" applyProtection="1">
      <alignment horizontal="center" vertical="center"/>
      <protection locked="0"/>
    </xf>
    <xf numFmtId="0" fontId="13" fillId="9" borderId="8" xfId="0" applyFont="1" applyFill="1" applyBorder="1" applyAlignment="1" applyProtection="1">
      <alignment horizontal="center" vertical="center"/>
    </xf>
    <xf numFmtId="0" fontId="13" fillId="9" borderId="6" xfId="0" applyFont="1" applyFill="1" applyBorder="1" applyAlignment="1" applyProtection="1">
      <alignment horizontal="center" vertical="center"/>
    </xf>
    <xf numFmtId="0" fontId="14" fillId="9" borderId="24" xfId="0" applyFont="1" applyFill="1" applyBorder="1" applyAlignment="1" applyProtection="1">
      <alignment horizontal="center" vertical="center"/>
    </xf>
    <xf numFmtId="4" fontId="13" fillId="9" borderId="24" xfId="0" applyNumberFormat="1" applyFont="1" applyFill="1" applyBorder="1" applyAlignment="1" applyProtection="1">
      <alignment horizontal="center" vertical="center"/>
    </xf>
    <xf numFmtId="0" fontId="0" fillId="0" borderId="0" xfId="0" applyFill="1" applyBorder="1"/>
    <xf numFmtId="0" fontId="0" fillId="0" borderId="0" xfId="0" applyBorder="1"/>
    <xf numFmtId="175" fontId="10" fillId="8" borderId="3" xfId="0" applyNumberFormat="1" applyFont="1" applyFill="1" applyBorder="1" applyAlignment="1" applyProtection="1">
      <alignment horizontal="center"/>
    </xf>
    <xf numFmtId="4" fontId="13" fillId="8" borderId="3" xfId="0" applyNumberFormat="1" applyFont="1" applyFill="1" applyBorder="1" applyAlignment="1" applyProtection="1">
      <alignment horizontal="center" vertical="center"/>
    </xf>
    <xf numFmtId="177" fontId="13" fillId="8" borderId="3" xfId="0" applyNumberFormat="1" applyFont="1" applyFill="1" applyBorder="1" applyAlignment="1" applyProtection="1">
      <alignment horizontal="center" vertical="center"/>
    </xf>
    <xf numFmtId="0" fontId="14" fillId="8" borderId="6" xfId="0" applyFont="1" applyFill="1" applyBorder="1" applyAlignment="1" applyProtection="1">
      <alignment horizontal="center" vertical="center"/>
    </xf>
    <xf numFmtId="177" fontId="13" fillId="8" borderId="6" xfId="0" applyNumberFormat="1" applyFont="1" applyFill="1" applyBorder="1" applyAlignment="1" applyProtection="1">
      <alignment horizontal="center" vertical="center"/>
    </xf>
    <xf numFmtId="4" fontId="10" fillId="8" borderId="6" xfId="0" applyNumberFormat="1" applyFont="1" applyFill="1" applyBorder="1" applyAlignment="1" applyProtection="1">
      <alignment horizontal="center" vertical="center"/>
    </xf>
    <xf numFmtId="4" fontId="13" fillId="8" borderId="6" xfId="0" applyNumberFormat="1" applyFont="1" applyFill="1" applyBorder="1" applyAlignment="1" applyProtection="1">
      <alignment horizontal="center"/>
    </xf>
    <xf numFmtId="175" fontId="10" fillId="8" borderId="6" xfId="0" applyNumberFormat="1" applyFont="1" applyFill="1" applyBorder="1" applyAlignment="1" applyProtection="1">
      <alignment horizontal="center"/>
    </xf>
    <xf numFmtId="4" fontId="10" fillId="2" borderId="6" xfId="0" applyNumberFormat="1" applyFont="1" applyFill="1" applyBorder="1" applyAlignment="1" applyProtection="1">
      <alignment horizontal="center"/>
    </xf>
    <xf numFmtId="4" fontId="10" fillId="2" borderId="8" xfId="0" applyNumberFormat="1" applyFont="1" applyFill="1" applyBorder="1" applyAlignment="1" applyProtection="1">
      <alignment horizontal="center"/>
    </xf>
    <xf numFmtId="0" fontId="10" fillId="0" borderId="0" xfId="0" applyFont="1" applyFill="1" applyBorder="1" applyProtection="1">
      <protection locked="0"/>
    </xf>
    <xf numFmtId="0" fontId="10" fillId="9" borderId="9" xfId="0" applyFont="1" applyFill="1" applyBorder="1" applyAlignment="1" applyProtection="1">
      <alignment horizontal="left" vertical="top" wrapText="1"/>
      <protection locked="0"/>
    </xf>
    <xf numFmtId="0" fontId="10" fillId="0" borderId="9" xfId="0" applyFont="1" applyFill="1" applyBorder="1" applyAlignment="1" applyProtection="1">
      <alignment horizontal="justify" vertical="top" wrapText="1"/>
      <protection locked="0"/>
    </xf>
    <xf numFmtId="176" fontId="10" fillId="0" borderId="9" xfId="19" applyNumberFormat="1" applyFont="1" applyFill="1" applyBorder="1" applyAlignment="1" applyProtection="1">
      <alignment horizontal="justify" vertical="top" wrapText="1"/>
      <protection locked="0"/>
    </xf>
    <xf numFmtId="176" fontId="10" fillId="9" borderId="9" xfId="19" applyNumberFormat="1" applyFont="1" applyFill="1" applyBorder="1" applyAlignment="1" applyProtection="1">
      <alignment horizontal="justify" vertical="top" wrapText="1"/>
      <protection locked="0"/>
    </xf>
    <xf numFmtId="178" fontId="10" fillId="9" borderId="9" xfId="0" applyNumberFormat="1" applyFont="1" applyFill="1" applyBorder="1" applyAlignment="1" applyProtection="1">
      <alignment horizontal="justify" vertical="top" wrapText="1"/>
      <protection locked="0"/>
    </xf>
    <xf numFmtId="0" fontId="10" fillId="9" borderId="9" xfId="0" applyNumberFormat="1" applyFont="1" applyFill="1" applyBorder="1" applyAlignment="1" applyProtection="1">
      <alignment horizontal="justify" vertical="top" wrapText="1"/>
      <protection locked="0"/>
    </xf>
    <xf numFmtId="0" fontId="10" fillId="9" borderId="42" xfId="0" applyFont="1" applyFill="1" applyBorder="1" applyAlignment="1" applyProtection="1">
      <alignment horizontal="justify" vertical="top" wrapText="1"/>
      <protection locked="0"/>
    </xf>
    <xf numFmtId="0" fontId="10" fillId="9" borderId="7" xfId="0" applyFont="1" applyFill="1" applyBorder="1" applyAlignment="1" applyProtection="1">
      <alignment horizontal="justify" vertical="top" wrapText="1"/>
      <protection locked="0"/>
    </xf>
    <xf numFmtId="2" fontId="10" fillId="9" borderId="7" xfId="0" applyNumberFormat="1" applyFont="1" applyFill="1" applyBorder="1" applyAlignment="1" applyProtection="1">
      <alignment horizontal="justify" vertical="top" wrapText="1"/>
      <protection locked="0"/>
    </xf>
    <xf numFmtId="178" fontId="10" fillId="9" borderId="19" xfId="0" applyNumberFormat="1" applyFont="1" applyFill="1" applyBorder="1" applyAlignment="1" applyProtection="1">
      <alignment horizontal="justify" vertical="top" wrapText="1"/>
      <protection locked="0"/>
    </xf>
    <xf numFmtId="0" fontId="0" fillId="0" borderId="16" xfId="0" applyFont="1" applyFill="1" applyBorder="1" applyAlignment="1" applyProtection="1">
      <alignment horizontal="justify" vertical="top" wrapText="1"/>
      <protection locked="0"/>
    </xf>
    <xf numFmtId="3" fontId="10" fillId="0" borderId="16" xfId="0" applyNumberFormat="1" applyFont="1" applyFill="1" applyBorder="1" applyAlignment="1" applyProtection="1">
      <alignment horizontal="justify" vertical="top" wrapText="1"/>
      <protection locked="0"/>
    </xf>
    <xf numFmtId="0" fontId="10" fillId="9" borderId="16" xfId="0" applyNumberFormat="1" applyFont="1" applyFill="1" applyBorder="1" applyAlignment="1" applyProtection="1">
      <alignment horizontal="justify" vertical="top" wrapText="1"/>
      <protection locked="0"/>
    </xf>
    <xf numFmtId="0" fontId="10" fillId="9" borderId="20" xfId="0" applyFont="1" applyFill="1" applyBorder="1" applyAlignment="1" applyProtection="1">
      <alignment horizontal="justify" vertical="top" wrapText="1"/>
      <protection locked="0"/>
    </xf>
    <xf numFmtId="0" fontId="58" fillId="0" borderId="6" xfId="0" applyFont="1" applyFill="1" applyBorder="1" applyAlignment="1" applyProtection="1">
      <alignment horizontal="justify" vertical="top" wrapText="1"/>
      <protection locked="0"/>
    </xf>
    <xf numFmtId="3" fontId="10" fillId="0" borderId="6" xfId="0" applyNumberFormat="1" applyFont="1" applyFill="1" applyBorder="1" applyAlignment="1" applyProtection="1">
      <alignment horizontal="justify" vertical="top" wrapText="1"/>
      <protection locked="0"/>
    </xf>
    <xf numFmtId="0" fontId="10" fillId="0" borderId="19" xfId="0" applyFont="1" applyFill="1" applyBorder="1" applyAlignment="1" applyProtection="1">
      <alignment horizontal="justify" vertical="top" wrapText="1"/>
      <protection locked="0"/>
    </xf>
    <xf numFmtId="2" fontId="10" fillId="0" borderId="9" xfId="0" applyNumberFormat="1" applyFont="1" applyFill="1" applyBorder="1" applyAlignment="1" applyProtection="1">
      <alignment horizontal="justify" vertical="top" wrapText="1"/>
      <protection locked="0"/>
    </xf>
    <xf numFmtId="1" fontId="10" fillId="9" borderId="9" xfId="0" applyNumberFormat="1" applyFont="1" applyFill="1" applyBorder="1" applyAlignment="1" applyProtection="1">
      <alignment horizontal="justify" vertical="top" wrapText="1"/>
      <protection locked="0"/>
    </xf>
    <xf numFmtId="14" fontId="10" fillId="9" borderId="9" xfId="0" applyNumberFormat="1" applyFont="1" applyFill="1" applyBorder="1" applyAlignment="1" applyProtection="1">
      <alignment horizontal="justify" vertical="top" wrapText="1"/>
      <protection locked="0"/>
    </xf>
    <xf numFmtId="178" fontId="10" fillId="9" borderId="7" xfId="0" applyNumberFormat="1" applyFont="1" applyFill="1" applyBorder="1" applyAlignment="1" applyProtection="1">
      <alignment horizontal="justify" vertical="top" wrapText="1"/>
      <protection locked="0"/>
    </xf>
    <xf numFmtId="0" fontId="10" fillId="9" borderId="9" xfId="0" applyFont="1" applyFill="1" applyBorder="1" applyAlignment="1" applyProtection="1">
      <alignment horizontal="justify" vertical="top" wrapText="1"/>
      <protection locked="0"/>
    </xf>
    <xf numFmtId="0" fontId="2" fillId="0" borderId="56" xfId="0" applyFont="1" applyFill="1" applyBorder="1" applyAlignment="1" applyProtection="1">
      <alignment vertical="center" wrapText="1"/>
    </xf>
    <xf numFmtId="0" fontId="2" fillId="0" borderId="36" xfId="0" applyFont="1" applyFill="1" applyBorder="1" applyAlignment="1" applyProtection="1">
      <alignment vertical="top" wrapText="1"/>
    </xf>
    <xf numFmtId="0" fontId="58" fillId="0" borderId="3" xfId="0" applyFont="1" applyFill="1" applyBorder="1" applyAlignment="1" applyProtection="1">
      <alignment horizontal="justify" vertical="top" wrapText="1"/>
      <protection locked="0"/>
    </xf>
    <xf numFmtId="3" fontId="10" fillId="0" borderId="3" xfId="0" applyNumberFormat="1" applyFont="1" applyFill="1" applyBorder="1" applyAlignment="1" applyProtection="1">
      <alignment horizontal="justify" vertical="top" wrapText="1"/>
      <protection locked="0"/>
    </xf>
    <xf numFmtId="0" fontId="10" fillId="0" borderId="57" xfId="0" applyFont="1" applyFill="1" applyBorder="1" applyAlignment="1" applyProtection="1">
      <alignment horizontal="justify" vertical="top" wrapText="1"/>
      <protection locked="0"/>
    </xf>
    <xf numFmtId="0" fontId="10" fillId="9" borderId="1" xfId="0" applyFont="1" applyFill="1" applyBorder="1" applyAlignment="1" applyProtection="1">
      <alignment horizontal="justify" vertical="top" wrapText="1"/>
      <protection locked="0"/>
    </xf>
    <xf numFmtId="178" fontId="10" fillId="9" borderId="57" xfId="0" applyNumberFormat="1" applyFont="1" applyFill="1" applyBorder="1" applyAlignment="1" applyProtection="1">
      <alignment horizontal="justify" vertical="top" wrapText="1"/>
      <protection locked="0"/>
    </xf>
    <xf numFmtId="3" fontId="10" fillId="5" borderId="59" xfId="0" applyNumberFormat="1" applyFont="1" applyFill="1" applyBorder="1" applyAlignment="1" applyProtection="1">
      <alignment vertical="top" wrapText="1"/>
    </xf>
    <xf numFmtId="3" fontId="10" fillId="5" borderId="48" xfId="0" applyNumberFormat="1" applyFont="1" applyFill="1" applyBorder="1" applyAlignment="1" applyProtection="1">
      <alignment vertical="top" wrapText="1"/>
    </xf>
    <xf numFmtId="0" fontId="10" fillId="5" borderId="60" xfId="0" applyFont="1" applyFill="1" applyBorder="1" applyAlignment="1" applyProtection="1">
      <alignment wrapText="1"/>
    </xf>
    <xf numFmtId="0" fontId="10" fillId="2" borderId="0" xfId="0" applyFont="1" applyFill="1" applyProtection="1">
      <protection locked="0"/>
    </xf>
    <xf numFmtId="0" fontId="9" fillId="9" borderId="6" xfId="0" applyFont="1" applyFill="1" applyBorder="1" applyAlignment="1" applyProtection="1">
      <alignment horizontal="center" vertical="center"/>
    </xf>
    <xf numFmtId="0" fontId="9" fillId="9" borderId="12" xfId="0" applyFont="1" applyFill="1" applyBorder="1" applyAlignment="1" applyProtection="1">
      <alignment horizontal="right"/>
    </xf>
    <xf numFmtId="0" fontId="9" fillId="3" borderId="6" xfId="0" applyFont="1" applyFill="1" applyBorder="1" applyAlignment="1" applyProtection="1">
      <alignment horizontal="center" vertical="center"/>
    </xf>
    <xf numFmtId="1" fontId="36" fillId="2" borderId="8" xfId="0" applyNumberFormat="1" applyFont="1" applyFill="1" applyBorder="1" applyAlignment="1" applyProtection="1">
      <alignment horizontal="center"/>
      <protection locked="0"/>
    </xf>
    <xf numFmtId="0" fontId="36" fillId="2" borderId="8" xfId="0" applyFont="1" applyFill="1" applyBorder="1" applyAlignment="1" applyProtection="1">
      <alignment horizontal="center"/>
      <protection locked="0"/>
    </xf>
    <xf numFmtId="0" fontId="2" fillId="0" borderId="23" xfId="0" applyFont="1" applyFill="1" applyBorder="1" applyAlignment="1" applyProtection="1">
      <alignment vertical="center" wrapText="1"/>
    </xf>
    <xf numFmtId="0" fontId="2" fillId="0" borderId="17" xfId="0" applyFont="1" applyFill="1" applyBorder="1" applyAlignment="1" applyProtection="1">
      <alignment vertical="top" wrapText="1"/>
    </xf>
    <xf numFmtId="3" fontId="15" fillId="9" borderId="6" xfId="0" applyNumberFormat="1" applyFont="1" applyFill="1" applyBorder="1" applyAlignment="1" applyProtection="1">
      <alignment vertical="top"/>
    </xf>
    <xf numFmtId="0" fontId="10" fillId="9" borderId="7" xfId="0" applyNumberFormat="1" applyFont="1" applyFill="1" applyBorder="1" applyAlignment="1" applyProtection="1">
      <alignment vertical="top" wrapText="1"/>
      <protection locked="0"/>
    </xf>
    <xf numFmtId="0" fontId="10" fillId="9" borderId="7" xfId="0" applyFont="1" applyFill="1" applyBorder="1" applyAlignment="1" applyProtection="1">
      <alignment vertical="top" wrapText="1"/>
      <protection locked="0"/>
    </xf>
    <xf numFmtId="0" fontId="13" fillId="8" borderId="24" xfId="0" applyFont="1" applyFill="1" applyBorder="1" applyAlignment="1" applyProtection="1">
      <alignment horizontal="center" vertical="center"/>
    </xf>
    <xf numFmtId="175" fontId="13" fillId="8" borderId="24" xfId="0" applyNumberFormat="1" applyFont="1" applyFill="1" applyBorder="1" applyAlignment="1" applyProtection="1">
      <alignment horizontal="center" vertical="center"/>
    </xf>
    <xf numFmtId="175" fontId="10" fillId="9" borderId="6" xfId="0" applyNumberFormat="1" applyFont="1" applyFill="1" applyBorder="1" applyAlignment="1" applyProtection="1">
      <alignment horizontal="center"/>
    </xf>
    <xf numFmtId="3" fontId="15" fillId="9" borderId="6" xfId="0" applyNumberFormat="1" applyFont="1" applyFill="1" applyBorder="1" applyProtection="1">
      <protection locked="0"/>
    </xf>
    <xf numFmtId="0" fontId="0" fillId="0" borderId="16" xfId="0" applyNumberFormat="1" applyFill="1" applyBorder="1" applyAlignment="1" applyProtection="1">
      <alignment horizontal="center" vertical="center" wrapText="1"/>
      <protection locked="0"/>
    </xf>
    <xf numFmtId="0" fontId="10" fillId="0" borderId="9" xfId="19" applyNumberFormat="1" applyFont="1" applyFill="1" applyBorder="1" applyAlignment="1" applyProtection="1">
      <alignment horizontal="center" vertical="center" wrapText="1"/>
      <protection locked="0"/>
    </xf>
    <xf numFmtId="0" fontId="10" fillId="9" borderId="9" xfId="19"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vertical="top" wrapText="1"/>
      <protection locked="0"/>
    </xf>
    <xf numFmtId="0" fontId="10" fillId="0" borderId="7" xfId="0" applyFont="1" applyFill="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wrapText="1"/>
      <protection locked="0"/>
    </xf>
    <xf numFmtId="0" fontId="10" fillId="9" borderId="9" xfId="0" applyNumberFormat="1" applyFont="1" applyFill="1" applyBorder="1" applyAlignment="1" applyProtection="1">
      <alignment horizontal="center" vertical="center" wrapText="1"/>
      <protection locked="0"/>
    </xf>
    <xf numFmtId="176" fontId="10" fillId="9" borderId="9" xfId="19" applyNumberFormat="1" applyFont="1" applyFill="1" applyBorder="1" applyAlignment="1" applyProtection="1">
      <alignment horizontal="center" vertical="center" wrapText="1"/>
      <protection locked="0"/>
    </xf>
    <xf numFmtId="0" fontId="10" fillId="9" borderId="7" xfId="0" applyNumberFormat="1" applyFont="1" applyFill="1" applyBorder="1" applyAlignment="1" applyProtection="1">
      <alignment horizontal="center" vertical="center" wrapText="1"/>
      <protection locked="0"/>
    </xf>
    <xf numFmtId="176" fontId="10" fillId="9" borderId="7" xfId="19" applyNumberFormat="1" applyFont="1" applyFill="1" applyBorder="1" applyAlignment="1" applyProtection="1">
      <alignment horizontal="center" vertical="center" wrapText="1"/>
      <protection locked="0"/>
    </xf>
    <xf numFmtId="0" fontId="10" fillId="0" borderId="7" xfId="0" applyFont="1" applyFill="1" applyBorder="1" applyAlignment="1" applyProtection="1">
      <alignment horizontal="justify" vertical="top" wrapText="1"/>
      <protection locked="0"/>
    </xf>
    <xf numFmtId="0" fontId="10" fillId="0" borderId="16" xfId="0" applyNumberFormat="1" applyFont="1" applyFill="1" applyBorder="1" applyAlignment="1" applyProtection="1">
      <alignment horizontal="justify" vertical="top" wrapText="1"/>
      <protection locked="0"/>
    </xf>
    <xf numFmtId="0" fontId="0" fillId="0" borderId="16" xfId="0" applyNumberFormat="1" applyFont="1" applyFill="1" applyBorder="1" applyAlignment="1" applyProtection="1">
      <alignment horizontal="center" vertical="center" wrapText="1"/>
      <protection locked="0"/>
    </xf>
    <xf numFmtId="0" fontId="10" fillId="0" borderId="16" xfId="0" applyNumberFormat="1" applyFont="1" applyFill="1" applyBorder="1" applyAlignment="1" applyProtection="1">
      <alignment horizontal="center" vertical="center" wrapText="1"/>
      <protection locked="0"/>
    </xf>
    <xf numFmtId="176" fontId="10" fillId="0" borderId="16" xfId="19" applyNumberFormat="1" applyFont="1" applyFill="1" applyBorder="1" applyAlignment="1" applyProtection="1">
      <alignment horizontal="center" vertical="center" wrapText="1"/>
      <protection locked="0"/>
    </xf>
    <xf numFmtId="14" fontId="10" fillId="0" borderId="9" xfId="0" applyNumberFormat="1" applyFont="1" applyFill="1" applyBorder="1" applyAlignment="1" applyProtection="1">
      <alignment horizontal="justify" vertical="top" wrapText="1"/>
      <protection locked="0"/>
    </xf>
    <xf numFmtId="176" fontId="15" fillId="9" borderId="0" xfId="19" applyNumberFormat="1" applyFont="1" applyFill="1" applyProtection="1">
      <protection locked="0"/>
    </xf>
    <xf numFmtId="0" fontId="10" fillId="2" borderId="8" xfId="0" applyFont="1" applyFill="1" applyBorder="1" applyAlignment="1" applyProtection="1">
      <alignment horizontal="center" vertical="center"/>
    </xf>
    <xf numFmtId="177" fontId="10" fillId="2" borderId="8" xfId="0" applyNumberFormat="1" applyFont="1" applyFill="1" applyBorder="1" applyAlignment="1" applyProtection="1">
      <alignment horizontal="center" vertical="center"/>
    </xf>
    <xf numFmtId="177" fontId="10" fillId="2" borderId="6" xfId="0" applyNumberFormat="1" applyFont="1" applyFill="1" applyBorder="1" applyAlignment="1" applyProtection="1">
      <alignment horizontal="center" vertical="center"/>
    </xf>
    <xf numFmtId="3" fontId="15" fillId="2" borderId="6" xfId="0" applyNumberFormat="1" applyFont="1" applyFill="1" applyBorder="1" applyProtection="1"/>
    <xf numFmtId="3" fontId="15" fillId="2" borderId="19" xfId="0" applyNumberFormat="1" applyFont="1" applyFill="1" applyBorder="1" applyProtection="1"/>
    <xf numFmtId="0" fontId="10" fillId="2" borderId="0" xfId="0" applyFont="1" applyFill="1" applyProtection="1"/>
    <xf numFmtId="176" fontId="15" fillId="2" borderId="6" xfId="19" applyNumberFormat="1" applyFont="1" applyFill="1" applyBorder="1" applyProtection="1">
      <protection locked="0"/>
    </xf>
    <xf numFmtId="0" fontId="0" fillId="0" borderId="5" xfId="0" applyBorder="1"/>
    <xf numFmtId="0" fontId="9" fillId="9" borderId="6" xfId="0" applyFont="1" applyFill="1" applyBorder="1" applyAlignment="1" applyProtection="1">
      <alignment horizontal="center" vertical="center"/>
    </xf>
    <xf numFmtId="0" fontId="9" fillId="9" borderId="12" xfId="0" applyFont="1" applyFill="1" applyBorder="1" applyAlignment="1" applyProtection="1">
      <alignment horizontal="right"/>
    </xf>
    <xf numFmtId="0" fontId="9" fillId="3" borderId="6" xfId="0" applyFont="1" applyFill="1" applyBorder="1" applyAlignment="1" applyProtection="1">
      <alignment horizontal="center" vertical="center"/>
    </xf>
    <xf numFmtId="177" fontId="7" fillId="2" borderId="6" xfId="0" applyNumberFormat="1" applyFont="1" applyFill="1" applyBorder="1" applyAlignment="1" applyProtection="1">
      <alignment horizontal="center" vertical="center"/>
      <protection locked="0"/>
    </xf>
    <xf numFmtId="0" fontId="10" fillId="0" borderId="6" xfId="0" applyNumberFormat="1" applyFont="1" applyFill="1" applyBorder="1" applyAlignment="1" applyProtection="1">
      <alignment vertical="top" wrapText="1"/>
      <protection locked="0"/>
    </xf>
    <xf numFmtId="0" fontId="10" fillId="0" borderId="6" xfId="0" applyFont="1" applyBorder="1" applyAlignment="1">
      <alignment vertical="top" wrapText="1"/>
    </xf>
    <xf numFmtId="176" fontId="10" fillId="9" borderId="9" xfId="19" applyNumberFormat="1" applyFont="1" applyFill="1" applyBorder="1" applyAlignment="1" applyProtection="1">
      <alignment horizontal="right" vertical="center"/>
      <protection locked="0"/>
    </xf>
    <xf numFmtId="0" fontId="10" fillId="0" borderId="9" xfId="0" applyFont="1" applyFill="1" applyBorder="1" applyAlignment="1" applyProtection="1">
      <alignment vertical="top" wrapText="1"/>
      <protection locked="0"/>
    </xf>
    <xf numFmtId="0" fontId="13" fillId="2" borderId="11"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10" fillId="0" borderId="8" xfId="0" applyFont="1" applyBorder="1" applyAlignment="1" applyProtection="1">
      <alignment vertical="top" wrapText="1"/>
    </xf>
    <xf numFmtId="0" fontId="0" fillId="0" borderId="6" xfId="0" applyBorder="1" applyAlignment="1" applyProtection="1">
      <alignment vertical="top"/>
    </xf>
    <xf numFmtId="0" fontId="5" fillId="8" borderId="16" xfId="0" applyFont="1" applyFill="1" applyBorder="1" applyAlignment="1" applyProtection="1">
      <alignment horizontal="center" vertical="center" wrapText="1"/>
    </xf>
    <xf numFmtId="0" fontId="12" fillId="8" borderId="17" xfId="0" applyFont="1" applyFill="1" applyBorder="1" applyAlignment="1" applyProtection="1">
      <alignment horizontal="center" vertical="center"/>
    </xf>
    <xf numFmtId="0" fontId="10" fillId="8" borderId="3" xfId="0" applyFont="1" applyFill="1" applyBorder="1" applyAlignment="1" applyProtection="1">
      <alignment horizontal="center" vertical="center"/>
    </xf>
    <xf numFmtId="0" fontId="10" fillId="8" borderId="14" xfId="0" applyFont="1" applyFill="1" applyBorder="1" applyAlignment="1" applyProtection="1">
      <alignment horizontal="center" vertical="center"/>
    </xf>
    <xf numFmtId="0" fontId="10" fillId="8" borderId="9"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9" fillId="9" borderId="6" xfId="0" applyFont="1" applyFill="1" applyBorder="1" applyAlignment="1" applyProtection="1">
      <alignment horizontal="center" vertical="center"/>
    </xf>
    <xf numFmtId="0" fontId="9" fillId="10" borderId="6" xfId="0" applyFont="1" applyFill="1" applyBorder="1" applyAlignment="1" applyProtection="1">
      <alignment horizontal="center" vertical="center"/>
    </xf>
    <xf numFmtId="0" fontId="31" fillId="2" borderId="6" xfId="0" applyFont="1" applyFill="1" applyBorder="1" applyAlignment="1" applyProtection="1">
      <alignment vertical="center" wrapText="1"/>
    </xf>
    <xf numFmtId="0" fontId="9" fillId="9" borderId="9" xfId="0" applyFont="1" applyFill="1" applyBorder="1" applyAlignment="1" applyProtection="1">
      <alignment horizontal="center"/>
    </xf>
    <xf numFmtId="0" fontId="9" fillId="9" borderId="10" xfId="0" applyFont="1" applyFill="1" applyBorder="1" applyAlignment="1" applyProtection="1">
      <alignment horizontal="center"/>
    </xf>
    <xf numFmtId="0" fontId="9" fillId="9" borderId="13" xfId="0" applyFont="1" applyFill="1" applyBorder="1" applyAlignment="1" applyProtection="1">
      <alignment horizontal="center"/>
    </xf>
    <xf numFmtId="0" fontId="25" fillId="8" borderId="16" xfId="0" applyFont="1" applyFill="1" applyBorder="1" applyAlignment="1" applyProtection="1">
      <alignment horizontal="center" vertical="center" wrapText="1"/>
    </xf>
    <xf numFmtId="0" fontId="0" fillId="8" borderId="17" xfId="0" applyFont="1" applyFill="1" applyBorder="1" applyAlignment="1" applyProtection="1">
      <alignment horizontal="center" vertical="center"/>
    </xf>
    <xf numFmtId="0" fontId="12" fillId="8" borderId="16" xfId="0" applyFont="1" applyFill="1" applyBorder="1" applyAlignment="1" applyProtection="1">
      <alignment horizontal="center" vertical="center" wrapText="1"/>
    </xf>
    <xf numFmtId="0" fontId="12" fillId="8" borderId="41" xfId="0" applyFont="1" applyFill="1" applyBorder="1" applyAlignment="1" applyProtection="1">
      <alignment horizontal="center" vertical="center" wrapText="1"/>
    </xf>
    <xf numFmtId="0" fontId="0" fillId="8" borderId="20" xfId="0" applyFill="1" applyBorder="1" applyAlignment="1" applyProtection="1">
      <alignment horizontal="center" vertical="center"/>
    </xf>
    <xf numFmtId="0" fontId="5" fillId="6" borderId="35"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0" fillId="6" borderId="31" xfId="0" applyFill="1" applyBorder="1" applyAlignment="1" applyProtection="1"/>
    <xf numFmtId="0" fontId="0" fillId="6" borderId="32" xfId="0" applyFill="1" applyBorder="1" applyAlignment="1" applyProtection="1"/>
    <xf numFmtId="0" fontId="5" fillId="5" borderId="38" xfId="0" applyFont="1" applyFill="1" applyBorder="1" applyAlignment="1" applyProtection="1">
      <alignment horizontal="center" vertical="center" wrapText="1"/>
    </xf>
    <xf numFmtId="0" fontId="12" fillId="5" borderId="34"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12" fillId="8" borderId="23" xfId="0" applyFont="1" applyFill="1" applyBorder="1" applyAlignment="1" applyProtection="1">
      <alignment horizontal="center" vertical="center"/>
    </xf>
    <xf numFmtId="0" fontId="2" fillId="8" borderId="11"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2" borderId="27"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3" xfId="0" applyBorder="1" applyAlignment="1" applyProtection="1">
      <alignment horizontal="left" vertical="center" wrapText="1"/>
    </xf>
    <xf numFmtId="0" fontId="39" fillId="0" borderId="8" xfId="0" applyFont="1" applyBorder="1" applyAlignment="1" applyProtection="1">
      <alignment horizontal="left" vertical="center" wrapText="1"/>
    </xf>
    <xf numFmtId="0" fontId="39" fillId="0" borderId="6" xfId="0" applyFont="1" applyBorder="1" applyAlignment="1" applyProtection="1">
      <alignment horizontal="left" vertical="center" wrapText="1"/>
    </xf>
    <xf numFmtId="0" fontId="39" fillId="0" borderId="24" xfId="0" applyFont="1" applyBorder="1" applyAlignment="1" applyProtection="1">
      <alignment horizontal="left" vertical="center" wrapText="1"/>
    </xf>
    <xf numFmtId="0" fontId="0" fillId="2" borderId="8"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33" fillId="9" borderId="6" xfId="0" applyFont="1" applyFill="1" applyBorder="1" applyAlignment="1" applyProtection="1">
      <alignment vertical="center"/>
    </xf>
    <xf numFmtId="0" fontId="0" fillId="0" borderId="6" xfId="0" applyBorder="1" applyAlignment="1" applyProtection="1">
      <alignment vertical="center"/>
    </xf>
    <xf numFmtId="0" fontId="9" fillId="9" borderId="7" xfId="0" applyFont="1" applyFill="1" applyBorder="1" applyAlignment="1" applyProtection="1">
      <alignment horizontal="right"/>
    </xf>
    <xf numFmtId="0" fontId="9" fillId="9" borderId="4" xfId="0" applyFont="1" applyFill="1" applyBorder="1" applyAlignment="1" applyProtection="1">
      <alignment horizontal="right"/>
    </xf>
    <xf numFmtId="0" fontId="9" fillId="9" borderId="12" xfId="0" applyFont="1" applyFill="1" applyBorder="1" applyAlignment="1" applyProtection="1">
      <alignment horizontal="right"/>
    </xf>
    <xf numFmtId="0" fontId="36" fillId="0" borderId="6" xfId="0" applyFont="1" applyFill="1" applyBorder="1" applyAlignment="1" applyProtection="1">
      <alignment horizontal="left" vertical="center"/>
    </xf>
    <xf numFmtId="0" fontId="17" fillId="8" borderId="29" xfId="0" applyFont="1" applyFill="1" applyBorder="1" applyAlignment="1" applyProtection="1">
      <alignment horizontal="center" vertical="center" wrapText="1"/>
    </xf>
    <xf numFmtId="0" fontId="17" fillId="8" borderId="23" xfId="0" applyFont="1" applyFill="1" applyBorder="1" applyAlignment="1" applyProtection="1">
      <alignment horizontal="center" vertical="center" wrapText="1"/>
    </xf>
    <xf numFmtId="0" fontId="5" fillId="10" borderId="30" xfId="0" applyFont="1" applyFill="1" applyBorder="1" applyAlignment="1" applyProtection="1">
      <alignment horizontal="center" vertical="center" wrapText="1"/>
    </xf>
    <xf numFmtId="0" fontId="5" fillId="10" borderId="31" xfId="0" applyFont="1" applyFill="1" applyBorder="1" applyAlignment="1" applyProtection="1">
      <alignment horizontal="center" vertical="center" wrapText="1"/>
    </xf>
    <xf numFmtId="0" fontId="5" fillId="10" borderId="38" xfId="0" applyFont="1" applyFill="1" applyBorder="1" applyAlignment="1" applyProtection="1">
      <alignment horizontal="center" vertical="center" wrapText="1"/>
    </xf>
    <xf numFmtId="0" fontId="5" fillId="10" borderId="35" xfId="0" applyFont="1" applyFill="1" applyBorder="1" applyAlignment="1" applyProtection="1">
      <alignment horizontal="center" vertical="center" wrapText="1"/>
    </xf>
    <xf numFmtId="0" fontId="5" fillId="10" borderId="32" xfId="0" applyFont="1" applyFill="1" applyBorder="1" applyAlignment="1" applyProtection="1">
      <alignment horizontal="center" vertical="center" wrapText="1"/>
    </xf>
    <xf numFmtId="0" fontId="34" fillId="9" borderId="6" xfId="0" applyFont="1" applyFill="1" applyBorder="1" applyAlignment="1" applyProtection="1">
      <alignment vertical="center"/>
    </xf>
    <xf numFmtId="0" fontId="33" fillId="9" borderId="6" xfId="0" applyFont="1" applyFill="1" applyBorder="1" applyAlignment="1" applyProtection="1">
      <alignment horizontal="center" vertical="center"/>
    </xf>
    <xf numFmtId="0" fontId="0" fillId="0" borderId="6" xfId="0" applyBorder="1" applyAlignment="1" applyProtection="1">
      <alignment horizontal="center" vertical="center"/>
    </xf>
    <xf numFmtId="14" fontId="33" fillId="9" borderId="6" xfId="0" applyNumberFormat="1" applyFont="1" applyFill="1" applyBorder="1" applyAlignment="1" applyProtection="1">
      <alignment vertical="center"/>
    </xf>
    <xf numFmtId="0" fontId="2" fillId="8" borderId="27" xfId="0" applyFont="1" applyFill="1" applyBorder="1" applyAlignment="1" applyProtection="1">
      <alignment horizontal="center" vertical="center" wrapText="1"/>
    </xf>
    <xf numFmtId="0" fontId="0" fillId="0" borderId="11" xfId="0" applyNumberFormat="1" applyBorder="1" applyAlignment="1" applyProtection="1">
      <alignment vertical="top" wrapText="1"/>
    </xf>
    <xf numFmtId="0" fontId="0" fillId="0" borderId="26" xfId="0" applyNumberFormat="1" applyBorder="1" applyAlignment="1" applyProtection="1">
      <alignment vertical="top" wrapText="1"/>
    </xf>
    <xf numFmtId="0" fontId="0" fillId="0" borderId="8"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2" borderId="3"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8" xfId="0" applyFill="1" applyBorder="1" applyAlignment="1" applyProtection="1">
      <alignment vertical="center" wrapText="1"/>
    </xf>
    <xf numFmtId="0" fontId="0" fillId="0" borderId="6" xfId="0" applyFill="1" applyBorder="1" applyAlignment="1" applyProtection="1">
      <alignment vertical="center" wrapText="1"/>
    </xf>
    <xf numFmtId="0" fontId="0" fillId="0" borderId="24" xfId="0" applyFill="1" applyBorder="1" applyAlignment="1" applyProtection="1">
      <alignment vertical="center" wrapText="1"/>
    </xf>
    <xf numFmtId="0" fontId="0" fillId="0" borderId="11" xfId="0" applyFill="1" applyBorder="1" applyAlignment="1" applyProtection="1">
      <alignment vertical="top" wrapText="1"/>
    </xf>
    <xf numFmtId="0" fontId="0" fillId="0" borderId="26" xfId="0" applyFill="1" applyBorder="1" applyAlignment="1" applyProtection="1">
      <alignment vertical="top" wrapText="1"/>
    </xf>
    <xf numFmtId="0" fontId="0" fillId="0" borderId="14" xfId="0" applyFill="1" applyBorder="1" applyAlignment="1" applyProtection="1">
      <alignment vertical="center" wrapText="1"/>
    </xf>
    <xf numFmtId="0" fontId="0" fillId="0" borderId="25" xfId="0" applyFill="1" applyBorder="1" applyAlignment="1" applyProtection="1">
      <alignment vertical="center" wrapText="1"/>
    </xf>
    <xf numFmtId="0" fontId="0" fillId="0" borderId="11" xfId="0" applyFill="1" applyBorder="1" applyAlignment="1" applyProtection="1">
      <alignment vertical="center" wrapText="1"/>
    </xf>
    <xf numFmtId="0" fontId="0" fillId="0" borderId="26" xfId="0" applyFill="1" applyBorder="1" applyAlignment="1" applyProtection="1">
      <alignment vertical="center" wrapText="1"/>
    </xf>
    <xf numFmtId="0" fontId="0" fillId="0" borderId="8"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24" xfId="0" applyFill="1" applyBorder="1" applyAlignment="1" applyProtection="1">
      <alignment horizontal="left" vertical="top" wrapText="1"/>
    </xf>
    <xf numFmtId="0" fontId="55" fillId="15" borderId="21" xfId="0" applyFont="1" applyFill="1" applyBorder="1" applyAlignment="1" applyProtection="1">
      <alignment horizontal="center" vertical="center"/>
    </xf>
    <xf numFmtId="0" fontId="55" fillId="15" borderId="22" xfId="0" applyFont="1" applyFill="1" applyBorder="1" applyAlignment="1" applyProtection="1">
      <alignment horizontal="center" vertical="center"/>
    </xf>
    <xf numFmtId="0" fontId="55" fillId="15" borderId="23" xfId="0" applyFont="1" applyFill="1" applyBorder="1" applyAlignment="1" applyProtection="1">
      <alignment horizontal="center" vertical="center"/>
    </xf>
    <xf numFmtId="0" fontId="0" fillId="0" borderId="27" xfId="0" applyFill="1" applyBorder="1" applyAlignment="1" applyProtection="1">
      <alignment vertical="top" wrapText="1"/>
    </xf>
    <xf numFmtId="0" fontId="31" fillId="9" borderId="6" xfId="0" applyFont="1" applyFill="1" applyBorder="1" applyAlignment="1" applyProtection="1">
      <alignment horizontal="center"/>
    </xf>
    <xf numFmtId="0" fontId="17" fillId="9" borderId="7" xfId="0" applyFont="1" applyFill="1" applyBorder="1" applyAlignment="1" applyProtection="1">
      <alignment horizontal="right"/>
    </xf>
    <xf numFmtId="0" fontId="17" fillId="9" borderId="4" xfId="0" applyFont="1" applyFill="1" applyBorder="1" applyAlignment="1" applyProtection="1">
      <alignment horizontal="right"/>
    </xf>
    <xf numFmtId="0" fontId="17" fillId="9" borderId="12" xfId="0" applyFont="1" applyFill="1" applyBorder="1" applyAlignment="1" applyProtection="1">
      <alignment horizontal="right"/>
    </xf>
    <xf numFmtId="0" fontId="0" fillId="0" borderId="3" xfId="0" applyFill="1" applyBorder="1" applyAlignment="1" applyProtection="1">
      <alignment vertical="top" wrapText="1"/>
    </xf>
    <xf numFmtId="0" fontId="36" fillId="0" borderId="6" xfId="0" applyFont="1" applyFill="1" applyBorder="1" applyAlignment="1" applyProtection="1">
      <alignment vertical="center" wrapText="1"/>
    </xf>
    <xf numFmtId="0" fontId="0" fillId="0" borderId="3" xfId="0" applyFill="1" applyBorder="1" applyAlignment="1" applyProtection="1">
      <alignment horizontal="left" vertical="top" wrapText="1"/>
    </xf>
    <xf numFmtId="0" fontId="0" fillId="0" borderId="27" xfId="0" applyFill="1" applyBorder="1" applyAlignment="1" applyProtection="1">
      <alignment vertical="center" wrapText="1"/>
    </xf>
    <xf numFmtId="14" fontId="33" fillId="9" borderId="7" xfId="0" applyNumberFormat="1" applyFont="1" applyFill="1" applyBorder="1" applyAlignment="1" applyProtection="1">
      <alignment horizontal="center" vertical="center" wrapText="1"/>
    </xf>
    <xf numFmtId="14" fontId="33" fillId="9" borderId="4" xfId="0" applyNumberFormat="1" applyFont="1" applyFill="1" applyBorder="1" applyAlignment="1" applyProtection="1">
      <alignment horizontal="center" vertical="center" wrapText="1"/>
    </xf>
    <xf numFmtId="0" fontId="9" fillId="9" borderId="1" xfId="0" applyFont="1" applyFill="1" applyBorder="1" applyAlignment="1" applyProtection="1">
      <alignment horizontal="center" vertical="center"/>
    </xf>
    <xf numFmtId="0" fontId="9" fillId="9" borderId="5" xfId="0" applyFont="1" applyFill="1" applyBorder="1" applyAlignment="1" applyProtection="1">
      <alignment horizontal="center" vertical="center"/>
    </xf>
    <xf numFmtId="0" fontId="9" fillId="9" borderId="2" xfId="0" applyFont="1" applyFill="1" applyBorder="1" applyAlignment="1" applyProtection="1">
      <alignment horizontal="center" vertical="center"/>
    </xf>
    <xf numFmtId="0" fontId="9" fillId="9" borderId="9" xfId="0" applyFont="1" applyFill="1" applyBorder="1" applyAlignment="1" applyProtection="1">
      <alignment horizontal="center" vertical="center"/>
    </xf>
    <xf numFmtId="0" fontId="9" fillId="9" borderId="10" xfId="0" applyFont="1" applyFill="1" applyBorder="1" applyAlignment="1" applyProtection="1">
      <alignment horizontal="center" vertical="center"/>
    </xf>
    <xf numFmtId="0" fontId="9" fillId="9" borderId="13"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9" borderId="7" xfId="0" applyFont="1" applyFill="1" applyBorder="1" applyAlignment="1" applyProtection="1">
      <alignment horizontal="center"/>
    </xf>
    <xf numFmtId="0" fontId="9" fillId="9" borderId="4" xfId="0" applyFont="1" applyFill="1" applyBorder="1" applyAlignment="1" applyProtection="1">
      <alignment horizontal="center"/>
    </xf>
    <xf numFmtId="0" fontId="9" fillId="9" borderId="12" xfId="0" applyFont="1" applyFill="1" applyBorder="1" applyAlignment="1" applyProtection="1">
      <alignment horizontal="center"/>
    </xf>
    <xf numFmtId="0" fontId="36" fillId="0" borderId="7" xfId="0" applyFont="1" applyFill="1" applyBorder="1" applyAlignment="1" applyProtection="1">
      <alignment vertical="center" wrapText="1"/>
    </xf>
    <xf numFmtId="0" fontId="36" fillId="0" borderId="4" xfId="0" applyFont="1" applyFill="1" applyBorder="1" applyAlignment="1" applyProtection="1">
      <alignment vertical="center" wrapText="1"/>
    </xf>
    <xf numFmtId="0" fontId="36" fillId="0" borderId="12" xfId="0" applyFont="1" applyFill="1" applyBorder="1" applyAlignment="1" applyProtection="1">
      <alignment vertical="center" wrapText="1"/>
    </xf>
    <xf numFmtId="0" fontId="13" fillId="0" borderId="33"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39" xfId="0" applyFont="1" applyBorder="1" applyAlignment="1" applyProtection="1">
      <alignment horizontal="center" vertical="center"/>
    </xf>
    <xf numFmtId="0" fontId="14" fillId="10" borderId="30" xfId="0" applyFont="1" applyFill="1" applyBorder="1" applyAlignment="1" applyProtection="1">
      <alignment horizontal="center" vertical="center"/>
    </xf>
    <xf numFmtId="0" fontId="2" fillId="10" borderId="31" xfId="0" applyFont="1" applyFill="1" applyBorder="1" applyAlignment="1" applyProtection="1">
      <alignment vertical="center"/>
    </xf>
    <xf numFmtId="0" fontId="0" fillId="10" borderId="32" xfId="0" applyFill="1" applyBorder="1" applyAlignment="1" applyProtection="1">
      <alignment vertical="center"/>
    </xf>
    <xf numFmtId="0" fontId="4" fillId="0" borderId="21" xfId="0" applyFont="1" applyFill="1" applyBorder="1" applyAlignment="1" applyProtection="1">
      <alignment horizontal="center" vertical="center" wrapText="1"/>
    </xf>
    <xf numFmtId="0" fontId="24" fillId="0" borderId="22" xfId="0" applyFont="1" applyBorder="1" applyAlignment="1" applyProtection="1">
      <alignment vertical="center"/>
    </xf>
    <xf numFmtId="0" fontId="24" fillId="0" borderId="23" xfId="0" applyFont="1" applyBorder="1" applyAlignment="1" applyProtection="1">
      <alignment vertical="center"/>
    </xf>
    <xf numFmtId="0" fontId="40" fillId="0" borderId="21" xfId="0" applyFont="1" applyFill="1" applyBorder="1" applyAlignment="1" applyProtection="1">
      <alignment vertical="top" wrapText="1"/>
    </xf>
    <xf numFmtId="0" fontId="29" fillId="0" borderId="22" xfId="0" applyFont="1" applyBorder="1" applyAlignment="1" applyProtection="1">
      <alignment vertical="top"/>
    </xf>
    <xf numFmtId="0" fontId="29" fillId="0" borderId="23" xfId="0" applyFont="1" applyBorder="1" applyAlignment="1" applyProtection="1">
      <alignment vertical="top"/>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9" fillId="0" borderId="22" xfId="0" applyFont="1" applyFill="1" applyBorder="1" applyAlignment="1" applyProtection="1">
      <alignment vertical="top"/>
    </xf>
    <xf numFmtId="0" fontId="29" fillId="0" borderId="23" xfId="0" applyFont="1" applyFill="1" applyBorder="1" applyAlignment="1" applyProtection="1">
      <alignment vertical="top"/>
    </xf>
    <xf numFmtId="0" fontId="56" fillId="15" borderId="28" xfId="0" applyFont="1" applyFill="1" applyBorder="1" applyAlignment="1" applyProtection="1">
      <alignment horizontal="center" vertical="center" wrapText="1"/>
    </xf>
    <xf numFmtId="0" fontId="57" fillId="15" borderId="44" xfId="0" applyFont="1" applyFill="1" applyBorder="1" applyAlignment="1" applyProtection="1"/>
    <xf numFmtId="0" fontId="57" fillId="15" borderId="45" xfId="0" applyFont="1" applyFill="1" applyBorder="1" applyAlignment="1" applyProtection="1"/>
    <xf numFmtId="0" fontId="57" fillId="15" borderId="46" xfId="0" applyFont="1" applyFill="1" applyBorder="1" applyAlignment="1" applyProtection="1"/>
    <xf numFmtId="0" fontId="57" fillId="15" borderId="0" xfId="0" applyFont="1" applyFill="1" applyBorder="1" applyAlignment="1" applyProtection="1"/>
    <xf numFmtId="0" fontId="57" fillId="15" borderId="15" xfId="0" applyFont="1" applyFill="1" applyBorder="1" applyAlignment="1" applyProtection="1"/>
    <xf numFmtId="0" fontId="57" fillId="15" borderId="47" xfId="0" applyFont="1" applyFill="1" applyBorder="1" applyAlignment="1" applyProtection="1"/>
    <xf numFmtId="0" fontId="57" fillId="15" borderId="48" xfId="0" applyFont="1" applyFill="1" applyBorder="1" applyAlignment="1" applyProtection="1"/>
    <xf numFmtId="0" fontId="57" fillId="15" borderId="49" xfId="0" applyFont="1" applyFill="1" applyBorder="1" applyAlignment="1" applyProtection="1"/>
    <xf numFmtId="0" fontId="9" fillId="9" borderId="12"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9" borderId="6" xfId="0" applyFont="1" applyFill="1" applyBorder="1" applyAlignment="1" applyProtection="1">
      <alignment horizontal="center"/>
    </xf>
    <xf numFmtId="0" fontId="2" fillId="0" borderId="55" xfId="0" applyFont="1" applyFill="1" applyBorder="1" applyAlignment="1" applyProtection="1">
      <alignment horizontal="center" vertical="center" wrapText="1"/>
    </xf>
    <xf numFmtId="0" fontId="2" fillId="0" borderId="56" xfId="0" applyFont="1" applyFill="1" applyBorder="1" applyAlignment="1" applyProtection="1">
      <alignment horizontal="center" vertical="center" wrapText="1"/>
    </xf>
    <xf numFmtId="0" fontId="0" fillId="0" borderId="11" xfId="0" applyFont="1" applyFill="1" applyBorder="1" applyAlignment="1" applyProtection="1">
      <alignment horizontal="justify" vertical="top" wrapText="1"/>
    </xf>
    <xf numFmtId="0" fontId="0" fillId="0" borderId="36" xfId="0" applyFont="1" applyFill="1" applyBorder="1" applyAlignment="1" applyProtection="1">
      <alignment horizontal="justify" vertical="top" wrapText="1"/>
    </xf>
    <xf numFmtId="0" fontId="0" fillId="0" borderId="27" xfId="0" applyFont="1" applyFill="1" applyBorder="1" applyAlignment="1" applyProtection="1">
      <alignment horizontal="justify" vertical="top" wrapText="1"/>
    </xf>
    <xf numFmtId="0" fontId="58" fillId="11" borderId="30" xfId="0" applyFont="1" applyFill="1" applyBorder="1" applyAlignment="1" applyProtection="1">
      <alignment horizontal="center" vertical="center" wrapText="1"/>
    </xf>
    <xf numFmtId="0" fontId="58" fillId="11" borderId="31" xfId="0" applyFont="1" applyFill="1" applyBorder="1" applyAlignment="1" applyProtection="1">
      <alignment horizontal="center" vertical="center" wrapText="1"/>
    </xf>
    <xf numFmtId="0" fontId="0" fillId="11" borderId="27" xfId="0" applyFont="1" applyFill="1" applyBorder="1" applyAlignment="1" applyProtection="1">
      <alignment horizontal="justify" vertical="top" wrapText="1"/>
    </xf>
    <xf numFmtId="0" fontId="0" fillId="11" borderId="11" xfId="0" applyFont="1" applyFill="1" applyBorder="1" applyAlignment="1" applyProtection="1">
      <alignment horizontal="justify" vertical="top" wrapText="1"/>
    </xf>
    <xf numFmtId="0" fontId="0" fillId="11" borderId="36" xfId="0" applyFont="1" applyFill="1" applyBorder="1" applyAlignment="1" applyProtection="1">
      <alignment horizontal="justify" vertical="top" wrapText="1"/>
    </xf>
    <xf numFmtId="0" fontId="58" fillId="5" borderId="47" xfId="0" applyFont="1" applyFill="1" applyBorder="1" applyAlignment="1" applyProtection="1">
      <alignment horizontal="center" vertical="center" wrapText="1"/>
    </xf>
    <xf numFmtId="0" fontId="58" fillId="5" borderId="48" xfId="0" applyFont="1" applyFill="1" applyBorder="1" applyAlignment="1" applyProtection="1">
      <alignment horizontal="center" vertical="center" wrapText="1"/>
    </xf>
    <xf numFmtId="0" fontId="10" fillId="0" borderId="40"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58" fillId="11" borderId="44" xfId="0" applyFont="1" applyFill="1" applyBorder="1" applyAlignment="1" applyProtection="1">
      <alignment horizontal="center" vertical="center" wrapText="1"/>
    </xf>
    <xf numFmtId="0" fontId="58" fillId="5" borderId="30" xfId="0" applyFont="1" applyFill="1" applyBorder="1" applyAlignment="1" applyProtection="1">
      <alignment horizontal="center" vertical="center" wrapText="1"/>
    </xf>
    <xf numFmtId="0" fontId="58" fillId="5" borderId="31" xfId="0" applyFont="1" applyFill="1" applyBorder="1" applyAlignment="1" applyProtection="1">
      <alignment horizontal="center" vertical="center" wrapText="1"/>
    </xf>
    <xf numFmtId="0" fontId="58" fillId="11" borderId="3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cellXfs>
  <cellStyles count="23">
    <cellStyle name="Millares" xfId="19" builtinId="3"/>
    <cellStyle name="Millares 2" xfId="2"/>
    <cellStyle name="Millares 3" xfId="6"/>
    <cellStyle name="Millares 4" xfId="7"/>
    <cellStyle name="Moneda" xfId="20" builtinId="4"/>
    <cellStyle name="Moneda [0]" xfId="21" builtinId="7"/>
    <cellStyle name="Moneda [0] 2" xfId="17"/>
    <cellStyle name="Moneda 2" xfId="4"/>
    <cellStyle name="Moneda 3" xfId="8"/>
    <cellStyle name="Moneda 4" xfId="9"/>
    <cellStyle name="Moneda 5" xfId="10"/>
    <cellStyle name="Moneda 6" xfId="16"/>
    <cellStyle name="Normal" xfId="0" builtinId="0"/>
    <cellStyle name="Normal 10" xfId="18"/>
    <cellStyle name="Normal 11 10" xfId="11"/>
    <cellStyle name="Normal 2" xfId="1"/>
    <cellStyle name="Normal 2 11" xfId="12"/>
    <cellStyle name="Normal 20" xfId="13"/>
    <cellStyle name="Normal 24" xfId="14"/>
    <cellStyle name="Normal 3 2" xfId="15"/>
    <cellStyle name="Porcentaje" xfId="22" builtinId="5"/>
    <cellStyle name="Porcentual 2" xfId="3"/>
    <cellStyle name="Porcentual 3" xfId="5"/>
  </cellStyles>
  <dxfs count="0"/>
  <tableStyles count="0" defaultTableStyle="TableStyleMedium9" defaultPivotStyle="PivotStyleLight16"/>
  <colors>
    <mruColors>
      <color rgb="FFFFFFCC"/>
      <color rgb="FFFFFF99"/>
      <color rgb="FFFFFF66"/>
      <color rgb="FFFFFFFF"/>
      <color rgb="FF0000FF"/>
      <color rgb="FFFFCC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235323</xdr:colOff>
      <xdr:row>1</xdr:row>
      <xdr:rowOff>22413</xdr:rowOff>
    </xdr:from>
    <xdr:to>
      <xdr:col>2</xdr:col>
      <xdr:colOff>2113184</xdr:colOff>
      <xdr:row>1</xdr:row>
      <xdr:rowOff>22900</xdr:rowOff>
    </xdr:to>
    <xdr:pic>
      <xdr:nvPicPr>
        <xdr:cNvPr id="3" name="Picture 175">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323" y="156884"/>
          <a:ext cx="2667001" cy="818028"/>
        </a:xfrm>
        <a:prstGeom prst="rect">
          <a:avLst/>
        </a:prstGeom>
        <a:noFill/>
      </xdr:spPr>
    </xdr:pic>
    <xdr:clientData/>
  </xdr:twoCellAnchor>
  <xdr:twoCellAnchor editAs="oneCell">
    <xdr:from>
      <xdr:col>1</xdr:col>
      <xdr:colOff>0</xdr:colOff>
      <xdr:row>1</xdr:row>
      <xdr:rowOff>22411</xdr:rowOff>
    </xdr:from>
    <xdr:to>
      <xdr:col>2</xdr:col>
      <xdr:colOff>2157230</xdr:colOff>
      <xdr:row>4</xdr:row>
      <xdr:rowOff>201706</xdr:rowOff>
    </xdr:to>
    <xdr:pic>
      <xdr:nvPicPr>
        <xdr:cNvPr id="4" name="Picture 175">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0147" y="78440"/>
          <a:ext cx="3143348" cy="95250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217715</xdr:colOff>
      <xdr:row>1</xdr:row>
      <xdr:rowOff>81642</xdr:rowOff>
    </xdr:from>
    <xdr:to>
      <xdr:col>3</xdr:col>
      <xdr:colOff>1649668</xdr:colOff>
      <xdr:row>4</xdr:row>
      <xdr:rowOff>77721</xdr:rowOff>
    </xdr:to>
    <xdr:pic>
      <xdr:nvPicPr>
        <xdr:cNvPr id="5" name="Picture 175">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4608" y="176892"/>
          <a:ext cx="3268917" cy="8941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171289</xdr:colOff>
      <xdr:row>1</xdr:row>
      <xdr:rowOff>11206</xdr:rowOff>
    </xdr:from>
    <xdr:to>
      <xdr:col>2</xdr:col>
      <xdr:colOff>892713</xdr:colOff>
      <xdr:row>1</xdr:row>
      <xdr:rowOff>33687</xdr:rowOff>
    </xdr:to>
    <xdr:pic>
      <xdr:nvPicPr>
        <xdr:cNvPr id="4" name="Picture 175">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289" y="201706"/>
          <a:ext cx="3268917" cy="894150"/>
        </a:xfrm>
        <a:prstGeom prst="rect">
          <a:avLst/>
        </a:prstGeom>
        <a:noFill/>
      </xdr:spPr>
    </xdr:pic>
    <xdr:clientData/>
  </xdr:twoCellAnchor>
  <xdr:twoCellAnchor editAs="oneCell">
    <xdr:from>
      <xdr:col>1</xdr:col>
      <xdr:colOff>190500</xdr:colOff>
      <xdr:row>1</xdr:row>
      <xdr:rowOff>23132</xdr:rowOff>
    </xdr:from>
    <xdr:to>
      <xdr:col>2</xdr:col>
      <xdr:colOff>808292</xdr:colOff>
      <xdr:row>4</xdr:row>
      <xdr:rowOff>115382</xdr:rowOff>
    </xdr:to>
    <xdr:pic>
      <xdr:nvPicPr>
        <xdr:cNvPr id="5" name="Picture 17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18382"/>
          <a:ext cx="3268917" cy="894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4</xdr:row>
      <xdr:rowOff>66675</xdr:rowOff>
    </xdr:from>
    <xdr:to>
      <xdr:col>2</xdr:col>
      <xdr:colOff>1199803</xdr:colOff>
      <xdr:row>4</xdr:row>
      <xdr:rowOff>69126</xdr:rowOff>
    </xdr:to>
    <xdr:pic>
      <xdr:nvPicPr>
        <xdr:cNvPr id="3" name="Picture 174">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0550" y="790575"/>
          <a:ext cx="1918471" cy="2451"/>
        </a:xfrm>
        <a:prstGeom prst="rect">
          <a:avLst/>
        </a:prstGeom>
        <a:noFill/>
      </xdr:spPr>
    </xdr:pic>
    <xdr:clientData/>
  </xdr:twoCellAnchor>
  <xdr:twoCellAnchor editAs="oneCell">
    <xdr:from>
      <xdr:col>1</xdr:col>
      <xdr:colOff>45378</xdr:colOff>
      <xdr:row>0</xdr:row>
      <xdr:rowOff>7333</xdr:rowOff>
    </xdr:from>
    <xdr:to>
      <xdr:col>2</xdr:col>
      <xdr:colOff>1572441</xdr:colOff>
      <xdr:row>0</xdr:row>
      <xdr:rowOff>11724</xdr:rowOff>
    </xdr:to>
    <xdr:pic>
      <xdr:nvPicPr>
        <xdr:cNvPr id="4" name="Picture 175">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3503" y="7333"/>
          <a:ext cx="2772334" cy="881196"/>
        </a:xfrm>
        <a:prstGeom prst="rect">
          <a:avLst/>
        </a:prstGeom>
        <a:noFill/>
      </xdr:spPr>
    </xdr:pic>
    <xdr:clientData/>
  </xdr:twoCellAnchor>
  <xdr:twoCellAnchor editAs="oneCell">
    <xdr:from>
      <xdr:col>2</xdr:col>
      <xdr:colOff>603250</xdr:colOff>
      <xdr:row>0</xdr:row>
      <xdr:rowOff>10584</xdr:rowOff>
    </xdr:from>
    <xdr:to>
      <xdr:col>3</xdr:col>
      <xdr:colOff>1497888</xdr:colOff>
      <xdr:row>5</xdr:row>
      <xdr:rowOff>3612</xdr:rowOff>
    </xdr:to>
    <xdr:pic>
      <xdr:nvPicPr>
        <xdr:cNvPr id="5" name="Picture 175">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56833" y="10584"/>
          <a:ext cx="3138305" cy="95082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470647</xdr:colOff>
      <xdr:row>4</xdr:row>
      <xdr:rowOff>75570</xdr:rowOff>
    </xdr:from>
    <xdr:to>
      <xdr:col>3</xdr:col>
      <xdr:colOff>238353</xdr:colOff>
      <xdr:row>4</xdr:row>
      <xdr:rowOff>77819</xdr:rowOff>
    </xdr:to>
    <xdr:pic>
      <xdr:nvPicPr>
        <xdr:cNvPr id="10412" name="Picture 172">
          <a:extLst>
            <a:ext uri="{FF2B5EF4-FFF2-40B4-BE49-F238E27FC236}">
              <a16:creationId xmlns="" xmlns:a16="http://schemas.microsoft.com/office/drawing/2014/main" id="{00000000-0008-0000-0200-0000AC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0647" y="759129"/>
          <a:ext cx="2117912" cy="443432"/>
        </a:xfrm>
        <a:prstGeom prst="rect">
          <a:avLst/>
        </a:prstGeom>
        <a:noFill/>
      </xdr:spPr>
    </xdr:pic>
    <xdr:clientData/>
  </xdr:twoCellAnchor>
  <xdr:twoCellAnchor editAs="oneCell">
    <xdr:from>
      <xdr:col>1</xdr:col>
      <xdr:colOff>352425</xdr:colOff>
      <xdr:row>4</xdr:row>
      <xdr:rowOff>66675</xdr:rowOff>
    </xdr:from>
    <xdr:to>
      <xdr:col>2</xdr:col>
      <xdr:colOff>1276596</xdr:colOff>
      <xdr:row>4</xdr:row>
      <xdr:rowOff>69126</xdr:rowOff>
    </xdr:to>
    <xdr:pic>
      <xdr:nvPicPr>
        <xdr:cNvPr id="10414" name="Picture 174">
          <a:extLst>
            <a:ext uri="{FF2B5EF4-FFF2-40B4-BE49-F238E27FC236}">
              <a16:creationId xmlns="" xmlns:a16="http://schemas.microsoft.com/office/drawing/2014/main" id="{00000000-0008-0000-0200-0000AE2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2425" y="742950"/>
          <a:ext cx="1857375" cy="361950"/>
        </a:xfrm>
        <a:prstGeom prst="rect">
          <a:avLst/>
        </a:prstGeom>
        <a:noFill/>
      </xdr:spPr>
    </xdr:pic>
    <xdr:clientData/>
  </xdr:twoCellAnchor>
  <xdr:twoCellAnchor editAs="oneCell">
    <xdr:from>
      <xdr:col>0</xdr:col>
      <xdr:colOff>212065</xdr:colOff>
      <xdr:row>0</xdr:row>
      <xdr:rowOff>43052</xdr:rowOff>
    </xdr:from>
    <xdr:to>
      <xdr:col>2</xdr:col>
      <xdr:colOff>1733847</xdr:colOff>
      <xdr:row>4</xdr:row>
      <xdr:rowOff>200348</xdr:rowOff>
    </xdr:to>
    <xdr:pic>
      <xdr:nvPicPr>
        <xdr:cNvPr id="10415" name="Picture 175">
          <a:extLst>
            <a:ext uri="{FF2B5EF4-FFF2-40B4-BE49-F238E27FC236}">
              <a16:creationId xmlns="" xmlns:a16="http://schemas.microsoft.com/office/drawing/2014/main" id="{00000000-0008-0000-0200-0000AF2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2065" y="43052"/>
          <a:ext cx="2752591" cy="87167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217715</xdr:colOff>
      <xdr:row>1</xdr:row>
      <xdr:rowOff>81642</xdr:rowOff>
    </xdr:from>
    <xdr:to>
      <xdr:col>3</xdr:col>
      <xdr:colOff>1649668</xdr:colOff>
      <xdr:row>4</xdr:row>
      <xdr:rowOff>77721</xdr:rowOff>
    </xdr:to>
    <xdr:pic>
      <xdr:nvPicPr>
        <xdr:cNvPr id="2" name="Picture 175">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2515" y="170542"/>
          <a:ext cx="3527453" cy="82157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171289</xdr:colOff>
      <xdr:row>1</xdr:row>
      <xdr:rowOff>11206</xdr:rowOff>
    </xdr:from>
    <xdr:to>
      <xdr:col>2</xdr:col>
      <xdr:colOff>892713</xdr:colOff>
      <xdr:row>1</xdr:row>
      <xdr:rowOff>33687</xdr:rowOff>
    </xdr:to>
    <xdr:pic>
      <xdr:nvPicPr>
        <xdr:cNvPr id="2" name="Picture 175">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0089" y="100106"/>
          <a:ext cx="3756724" cy="22481"/>
        </a:xfrm>
        <a:prstGeom prst="rect">
          <a:avLst/>
        </a:prstGeom>
        <a:noFill/>
      </xdr:spPr>
    </xdr:pic>
    <xdr:clientData/>
  </xdr:twoCellAnchor>
  <xdr:twoCellAnchor editAs="oneCell">
    <xdr:from>
      <xdr:col>1</xdr:col>
      <xdr:colOff>190500</xdr:colOff>
      <xdr:row>1</xdr:row>
      <xdr:rowOff>23132</xdr:rowOff>
    </xdr:from>
    <xdr:to>
      <xdr:col>2</xdr:col>
      <xdr:colOff>808292</xdr:colOff>
      <xdr:row>4</xdr:row>
      <xdr:rowOff>115382</xdr:rowOff>
    </xdr:to>
    <xdr:pic>
      <xdr:nvPicPr>
        <xdr:cNvPr id="3" name="Picture 17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9300" y="112032"/>
          <a:ext cx="3653092" cy="8923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217715</xdr:colOff>
      <xdr:row>1</xdr:row>
      <xdr:rowOff>81642</xdr:rowOff>
    </xdr:from>
    <xdr:to>
      <xdr:col>3</xdr:col>
      <xdr:colOff>1649668</xdr:colOff>
      <xdr:row>4</xdr:row>
      <xdr:rowOff>77721</xdr:rowOff>
    </xdr:to>
    <xdr:pic>
      <xdr:nvPicPr>
        <xdr:cNvPr id="2" name="Picture 175">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3815" y="176892"/>
          <a:ext cx="3349653" cy="82157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171289</xdr:colOff>
      <xdr:row>1</xdr:row>
      <xdr:rowOff>11206</xdr:rowOff>
    </xdr:from>
    <xdr:to>
      <xdr:col>2</xdr:col>
      <xdr:colOff>892713</xdr:colOff>
      <xdr:row>1</xdr:row>
      <xdr:rowOff>33687</xdr:rowOff>
    </xdr:to>
    <xdr:pic>
      <xdr:nvPicPr>
        <xdr:cNvPr id="2" name="Picture 175">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9289" y="106456"/>
          <a:ext cx="3502724" cy="22481"/>
        </a:xfrm>
        <a:prstGeom prst="rect">
          <a:avLst/>
        </a:prstGeom>
        <a:noFill/>
      </xdr:spPr>
    </xdr:pic>
    <xdr:clientData/>
  </xdr:twoCellAnchor>
  <xdr:twoCellAnchor editAs="oneCell">
    <xdr:from>
      <xdr:col>1</xdr:col>
      <xdr:colOff>190500</xdr:colOff>
      <xdr:row>1</xdr:row>
      <xdr:rowOff>23132</xdr:rowOff>
    </xdr:from>
    <xdr:to>
      <xdr:col>2</xdr:col>
      <xdr:colOff>808292</xdr:colOff>
      <xdr:row>4</xdr:row>
      <xdr:rowOff>115382</xdr:rowOff>
    </xdr:to>
    <xdr:pic>
      <xdr:nvPicPr>
        <xdr:cNvPr id="3" name="Picture 17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118382"/>
          <a:ext cx="3399092" cy="892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217715</xdr:colOff>
      <xdr:row>1</xdr:row>
      <xdr:rowOff>81642</xdr:rowOff>
    </xdr:from>
    <xdr:to>
      <xdr:col>3</xdr:col>
      <xdr:colOff>1649668</xdr:colOff>
      <xdr:row>4</xdr:row>
      <xdr:rowOff>77721</xdr:rowOff>
    </xdr:to>
    <xdr:pic>
      <xdr:nvPicPr>
        <xdr:cNvPr id="2" name="Picture 175">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6973" y="173082"/>
          <a:ext cx="3485197" cy="83566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171289</xdr:colOff>
      <xdr:row>1</xdr:row>
      <xdr:rowOff>11206</xdr:rowOff>
    </xdr:from>
    <xdr:to>
      <xdr:col>1</xdr:col>
      <xdr:colOff>3543838</xdr:colOff>
      <xdr:row>1</xdr:row>
      <xdr:rowOff>33687</xdr:rowOff>
    </xdr:to>
    <xdr:pic>
      <xdr:nvPicPr>
        <xdr:cNvPr id="2" name="Picture 175">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3798" y="102646"/>
          <a:ext cx="3372549" cy="22481"/>
        </a:xfrm>
        <a:prstGeom prst="rect">
          <a:avLst/>
        </a:prstGeom>
        <a:noFill/>
      </xdr:spPr>
    </xdr:pic>
    <xdr:clientData/>
  </xdr:twoCellAnchor>
  <xdr:twoCellAnchor editAs="oneCell">
    <xdr:from>
      <xdr:col>1</xdr:col>
      <xdr:colOff>190500</xdr:colOff>
      <xdr:row>1</xdr:row>
      <xdr:rowOff>23132</xdr:rowOff>
    </xdr:from>
    <xdr:to>
      <xdr:col>1</xdr:col>
      <xdr:colOff>3459417</xdr:colOff>
      <xdr:row>4</xdr:row>
      <xdr:rowOff>115382</xdr:rowOff>
    </xdr:to>
    <xdr:pic>
      <xdr:nvPicPr>
        <xdr:cNvPr id="3" name="Picture 17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3009" y="114572"/>
          <a:ext cx="3268917" cy="88195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P27"/>
  <sheetViews>
    <sheetView zoomScale="70" zoomScaleNormal="70" zoomScaleSheetLayoutView="90" zoomScalePageLayoutView="80" workbookViewId="0">
      <selection activeCell="I19" sqref="I19"/>
    </sheetView>
  </sheetViews>
  <sheetFormatPr baseColWidth="10" defaultColWidth="11.42578125" defaultRowHeight="14.25" x14ac:dyDescent="0.2"/>
  <cols>
    <col min="1" max="1" width="4.140625" style="30" customWidth="1"/>
    <col min="2" max="2" width="14.7109375" style="1" customWidth="1"/>
    <col min="3" max="3" width="32.42578125" style="1" customWidth="1"/>
    <col min="4" max="4" width="30.7109375" style="1" customWidth="1"/>
    <col min="5" max="5" width="21.7109375" style="1" customWidth="1"/>
    <col min="6" max="6" width="24.140625" style="1" customWidth="1"/>
    <col min="7" max="7" width="13.140625" style="1" customWidth="1"/>
    <col min="8" max="9" width="18" style="1" customWidth="1"/>
    <col min="10" max="11" width="16" style="1" customWidth="1"/>
    <col min="12" max="12" width="15.85546875" style="1" customWidth="1"/>
    <col min="13" max="16384" width="11.42578125" style="1"/>
  </cols>
  <sheetData>
    <row r="1" spans="1:16" ht="4.7" customHeight="1" x14ac:dyDescent="0.2">
      <c r="A1" s="362"/>
      <c r="B1" s="363"/>
      <c r="C1" s="363"/>
      <c r="D1" s="363"/>
      <c r="E1" s="363"/>
      <c r="F1" s="363"/>
      <c r="G1" s="363"/>
      <c r="H1" s="363"/>
      <c r="I1" s="363"/>
      <c r="J1" s="363"/>
      <c r="K1" s="363"/>
      <c r="L1" s="363"/>
    </row>
    <row r="2" spans="1:16" ht="13.7" customHeight="1" x14ac:dyDescent="0.3">
      <c r="A2" s="364"/>
      <c r="B2" s="365"/>
      <c r="C2" s="366"/>
      <c r="D2" s="639" t="s">
        <v>0</v>
      </c>
      <c r="E2" s="639"/>
      <c r="F2" s="639"/>
      <c r="G2" s="639"/>
      <c r="H2" s="639"/>
      <c r="I2" s="367"/>
      <c r="J2" s="367"/>
      <c r="K2" s="368" t="s">
        <v>1</v>
      </c>
      <c r="L2" s="360" t="s">
        <v>5959</v>
      </c>
    </row>
    <row r="3" spans="1:16" ht="15.95" customHeight="1" x14ac:dyDescent="0.3">
      <c r="A3" s="369"/>
      <c r="B3" s="370"/>
      <c r="C3" s="371"/>
      <c r="D3" s="639"/>
      <c r="E3" s="639"/>
      <c r="F3" s="639"/>
      <c r="G3" s="639"/>
      <c r="H3" s="639"/>
      <c r="I3" s="367"/>
      <c r="J3" s="367"/>
      <c r="K3" s="368" t="s">
        <v>2</v>
      </c>
      <c r="L3" s="372">
        <v>4</v>
      </c>
    </row>
    <row r="4" spans="1:16" ht="31.7" customHeight="1" x14ac:dyDescent="0.3">
      <c r="A4" s="373"/>
      <c r="B4" s="374"/>
      <c r="C4" s="375"/>
      <c r="D4" s="640" t="s">
        <v>3</v>
      </c>
      <c r="E4" s="640"/>
      <c r="F4" s="640"/>
      <c r="G4" s="640"/>
      <c r="H4" s="640"/>
      <c r="I4" s="376"/>
      <c r="J4" s="376"/>
      <c r="K4" s="368" t="s">
        <v>4</v>
      </c>
      <c r="L4" s="394">
        <v>42759</v>
      </c>
    </row>
    <row r="5" spans="1:16" ht="18.75" x14ac:dyDescent="0.3">
      <c r="A5" s="377"/>
      <c r="B5" s="378"/>
      <c r="C5" s="379"/>
      <c r="D5" s="642" t="s">
        <v>5</v>
      </c>
      <c r="E5" s="643"/>
      <c r="F5" s="643"/>
      <c r="G5" s="644"/>
      <c r="H5" s="580">
        <v>20180101</v>
      </c>
      <c r="I5" s="380"/>
      <c r="J5" s="380"/>
      <c r="K5" s="368" t="s">
        <v>6</v>
      </c>
      <c r="L5" s="381"/>
    </row>
    <row r="6" spans="1:16" ht="9" customHeight="1" x14ac:dyDescent="0.25">
      <c r="A6" s="382"/>
      <c r="B6" s="383"/>
      <c r="C6" s="383"/>
      <c r="D6" s="384"/>
      <c r="E6" s="384"/>
      <c r="F6" s="385"/>
      <c r="G6" s="385"/>
      <c r="H6" s="28"/>
      <c r="I6" s="28"/>
      <c r="J6" s="386"/>
      <c r="K6" s="386"/>
      <c r="L6" s="385"/>
    </row>
    <row r="7" spans="1:16" s="20" customFormat="1" ht="20.25" customHeight="1" x14ac:dyDescent="0.25">
      <c r="A7" s="382"/>
      <c r="B7" s="387" t="s">
        <v>7</v>
      </c>
      <c r="C7" s="641" t="s">
        <v>5848</v>
      </c>
      <c r="D7" s="641"/>
      <c r="E7" s="641"/>
      <c r="F7" s="641"/>
      <c r="G7" s="641"/>
      <c r="H7" s="641"/>
      <c r="I7" s="641"/>
      <c r="J7" s="641"/>
      <c r="K7" s="641"/>
      <c r="L7" s="641"/>
    </row>
    <row r="8" spans="1:16" s="20" customFormat="1" ht="6.75" customHeight="1" thickBot="1" x14ac:dyDescent="0.3">
      <c r="A8" s="388"/>
      <c r="B8" s="389"/>
      <c r="C8" s="389"/>
      <c r="D8" s="389"/>
      <c r="E8" s="389"/>
      <c r="F8" s="389"/>
      <c r="G8" s="389"/>
      <c r="H8" s="389"/>
      <c r="I8" s="389"/>
      <c r="J8" s="389"/>
      <c r="K8" s="389"/>
      <c r="L8" s="389"/>
    </row>
    <row r="9" spans="1:16" ht="16.5" customHeight="1" thickBot="1" x14ac:dyDescent="0.3">
      <c r="A9" s="632" t="s">
        <v>8</v>
      </c>
      <c r="B9" s="654" t="s">
        <v>9</v>
      </c>
      <c r="C9" s="655"/>
      <c r="D9" s="650" t="s">
        <v>10</v>
      </c>
      <c r="E9" s="651"/>
      <c r="F9" s="652"/>
      <c r="G9" s="652"/>
      <c r="H9" s="652"/>
      <c r="I9" s="652"/>
      <c r="J9" s="652"/>
      <c r="K9" s="652"/>
      <c r="L9" s="653"/>
    </row>
    <row r="10" spans="1:16" ht="15" customHeight="1" x14ac:dyDescent="0.2">
      <c r="A10" s="633"/>
      <c r="B10" s="656" t="s">
        <v>11</v>
      </c>
      <c r="C10" s="630" t="s">
        <v>12</v>
      </c>
      <c r="D10" s="630" t="s">
        <v>13</v>
      </c>
      <c r="E10" s="630" t="s">
        <v>14</v>
      </c>
      <c r="F10" s="645" t="s">
        <v>15</v>
      </c>
      <c r="G10" s="630" t="s">
        <v>16</v>
      </c>
      <c r="H10" s="647"/>
      <c r="I10" s="647"/>
      <c r="J10" s="647"/>
      <c r="K10" s="648"/>
      <c r="L10" s="649"/>
    </row>
    <row r="11" spans="1:16" ht="63.95" customHeight="1" thickBot="1" x14ac:dyDescent="0.25">
      <c r="A11" s="634"/>
      <c r="B11" s="657"/>
      <c r="C11" s="631"/>
      <c r="D11" s="631"/>
      <c r="E11" s="631"/>
      <c r="F11" s="646"/>
      <c r="G11" s="390" t="s">
        <v>17</v>
      </c>
      <c r="H11" s="391" t="s">
        <v>5945</v>
      </c>
      <c r="I11" s="391" t="s">
        <v>5946</v>
      </c>
      <c r="J11" s="391" t="s">
        <v>18</v>
      </c>
      <c r="K11" s="392" t="s">
        <v>5947</v>
      </c>
      <c r="L11" s="392" t="s">
        <v>5948</v>
      </c>
      <c r="M11" s="30"/>
    </row>
    <row r="12" spans="1:16" ht="20.25" customHeight="1" x14ac:dyDescent="0.2">
      <c r="A12" s="635">
        <v>1</v>
      </c>
      <c r="B12" s="625" t="s">
        <v>1630</v>
      </c>
      <c r="C12" s="628" t="str">
        <f>VLOOKUP(B12,MR,2,FALSE)</f>
        <v>Implementar el 100% de las líneas de acción, con factores críticos, de la Política Pública departamental LGBTI (Ordenanza 339 de 2011) al 2019.</v>
      </c>
      <c r="D12" s="628" t="str">
        <f>VLOOKUP(B12,MR,7,FALSE)</f>
        <v>Porcentaje de las líneas de acción, con factores críticos, de la Política Pública departamental LGBTI (Ordenanza 339 de 2011) al 2019 implementadas</v>
      </c>
      <c r="E12" s="628" t="str">
        <f>VLOOKUP(B12,MR,8,FALSE)</f>
        <v>(LAPPI / LAPPT) x 100</v>
      </c>
      <c r="F12" s="628" t="str">
        <f>VLOOKUP(B12,MR,9,FALSE)</f>
        <v>LAPPI= Lineas de acción de la política pública implementadas.                                         
LAPPT= Lineas de acción de la política pública totales.</v>
      </c>
      <c r="G12" s="31">
        <v>2016</v>
      </c>
      <c r="H12" s="32">
        <f>VLOOKUP(B12,MR,11,FALSE)</f>
        <v>20</v>
      </c>
      <c r="I12" s="609">
        <v>20</v>
      </c>
      <c r="J12" s="609">
        <v>20</v>
      </c>
      <c r="K12" s="333">
        <f>IFERROR(IF(J12*100/H15&gt;100,100,IF(J12*100/H15&lt;0,0,J12*100/H15)),0)</f>
        <v>20</v>
      </c>
      <c r="L12" s="333">
        <f>IFERROR(IF(J12*100/I12&gt;100,100,IF(J12*100/I12&lt;0,0,J12*100/I12)),0)</f>
        <v>100</v>
      </c>
    </row>
    <row r="13" spans="1:16" ht="20.25" customHeight="1" x14ac:dyDescent="0.2">
      <c r="A13" s="635"/>
      <c r="B13" s="625"/>
      <c r="C13" s="629"/>
      <c r="D13" s="629"/>
      <c r="E13" s="629"/>
      <c r="F13" s="629"/>
      <c r="G13" s="33">
        <v>2017</v>
      </c>
      <c r="H13" s="32">
        <f>VLOOKUP(B12,MR,12,FALSE)</f>
        <v>50</v>
      </c>
      <c r="I13" s="504">
        <v>50</v>
      </c>
      <c r="J13" s="505">
        <v>50</v>
      </c>
      <c r="K13" s="333">
        <f>IF(ISBLANK(J13)=FALSE,IFERROR(IF(J13*100/H15&gt;100,100,IF(J13*100/H15&lt;0,0,J13*100/H15)),0),0)</f>
        <v>50</v>
      </c>
      <c r="L13" s="333">
        <f>IF(ISBLANK(J13)=FALSE,IFERROR(IF((J13-J12)*100/(I13-I12)&gt;100,100,IF((J13-J12)*100/(I13-I12)&lt;0,0,(J13-J12)*100/(I13-I12))),0),0)</f>
        <v>100</v>
      </c>
    </row>
    <row r="14" spans="1:16" ht="20.25" customHeight="1" x14ac:dyDescent="0.2">
      <c r="A14" s="636"/>
      <c r="B14" s="626"/>
      <c r="C14" s="629"/>
      <c r="D14" s="629"/>
      <c r="E14" s="629"/>
      <c r="F14" s="629"/>
      <c r="G14" s="33">
        <v>2018</v>
      </c>
      <c r="H14" s="32">
        <f>VLOOKUP(B12,MR,13,FALSE)</f>
        <v>80</v>
      </c>
      <c r="I14" s="504">
        <v>80</v>
      </c>
      <c r="J14" s="505"/>
      <c r="K14" s="333">
        <f>IF(ISBLANK(J14)=FALSE,IFERROR(IF(J14*100/H16&gt;100,100,IF(J14*100/H16&lt;0,0,J14*100/H16)),0),0)</f>
        <v>0</v>
      </c>
      <c r="L14" s="333">
        <f>IF(ISBLANK(J14)=FALSE,IFERROR(IF((J14-J13)*100/(I14-I13)&gt;100,100,IF((J14-J13)*100/(I14-I13)&lt;0,0,(J14-J13)*100/(I14-I13))),0),0)</f>
        <v>0</v>
      </c>
      <c r="M14" s="2"/>
      <c r="N14" s="2"/>
      <c r="O14" s="2"/>
      <c r="P14" s="2"/>
    </row>
    <row r="15" spans="1:16" ht="20.25" customHeight="1" x14ac:dyDescent="0.2">
      <c r="A15" s="636"/>
      <c r="B15" s="626"/>
      <c r="C15" s="629"/>
      <c r="D15" s="629"/>
      <c r="E15" s="629"/>
      <c r="F15" s="629"/>
      <c r="G15" s="33">
        <v>2019</v>
      </c>
      <c r="H15" s="32">
        <f>VLOOKUP(B12,MR,14,FALSE)</f>
        <v>100</v>
      </c>
      <c r="I15" s="504"/>
      <c r="J15" s="505"/>
      <c r="K15" s="333">
        <f>IF(ISBLANK(J15)=FALSE,IFERROR(IF(J15*100/H16&gt;100,100,IF(J15*100/H16&lt;0,0,J15*100/H16)),0),0)</f>
        <v>0</v>
      </c>
      <c r="L15" s="333">
        <f>IF(ISBLANK(J15)=FALSE,IFERROR(IF((J15-J14)*100/(I15-I14)&gt;100,100,IF((J15-J14)*100/(I15-I14)&lt;0,0,(J15-J14)*100/(I15-I14))),0),0)</f>
        <v>0</v>
      </c>
      <c r="M15" s="2"/>
      <c r="N15" s="2"/>
      <c r="O15" s="2"/>
      <c r="P15" s="2"/>
    </row>
    <row r="16" spans="1:16" ht="20.25" customHeight="1" thickBot="1" x14ac:dyDescent="0.25">
      <c r="A16" s="637"/>
      <c r="B16" s="627"/>
      <c r="C16" s="629"/>
      <c r="D16" s="629"/>
      <c r="E16" s="629"/>
      <c r="F16" s="629"/>
      <c r="G16" s="323" t="s">
        <v>19</v>
      </c>
      <c r="H16" s="587">
        <f>VLOOKUP($B12,'METAS DE RESULTADO'!$A$4:$L$132,10,FALSE)</f>
        <v>100</v>
      </c>
      <c r="I16" s="587">
        <f>IF(MID($H$5,1,4)="2016",I12,IF(MID($H$5,1,4)="2017",I13,IF(MID($H$5,1,4)="2018",I14,IF(MID($H$5,1,4)="2019",I15,))))</f>
        <v>80</v>
      </c>
      <c r="J16" s="587">
        <f>IF(MID($H$5,1,4)="2016",J12,IF(MID($H$5,1,4)="2017",J13,IF(MID($H$5,1,4)="2018",J14,IF(MID($H$5,1,4)="2019",J15,))))</f>
        <v>0</v>
      </c>
      <c r="K16" s="587">
        <f>IF(MID($H$5,1,4)="2016",K12,IF(MID($H$5,1,4)="2017",K13,IF(MID($H$5,1,4)="2018",K14,IF(MID($H$5,1,4)="2019",K15,))))</f>
        <v>0</v>
      </c>
      <c r="L16" s="588">
        <f>IF(MID($H$5,1,4)="2016",L12,IF(MID($H$5,1,4)="2017",L13,IF(MID($H$5,1,4)="2018",L14,IF(MID($H$5,1,4)="2019",L15,))))</f>
        <v>0</v>
      </c>
    </row>
    <row r="17" spans="1:16" ht="20.25" customHeight="1" thickTop="1" x14ac:dyDescent="0.2">
      <c r="A17" s="638">
        <v>2</v>
      </c>
      <c r="B17" s="625" t="s">
        <v>1674</v>
      </c>
      <c r="C17" s="628" t="str">
        <f>VLOOKUP(B17,MR,2,FALSE)</f>
        <v>Implementar el 100% de las líneas de acción, con factores críticos, de la Política pública de Equidad de Género para las Mujeres Vallecaucanas (ordenanza 317 del 2010), al 2019.</v>
      </c>
      <c r="D17" s="628" t="str">
        <f>VLOOKUP(B17,MR,7,FALSE)</f>
        <v>Porcentaje de Implementación de las líneas de acción, con factores críticos, de la Política pública de Equidad de Género para las Mujeres Vallecaucanas (ordenanza 317 del 2010), al 2019.</v>
      </c>
      <c r="E17" s="628" t="str">
        <f>VLOOKUP(B17,MR,8,FALSE)</f>
        <v>(LAPPMI / LAPPMT) x 100</v>
      </c>
      <c r="F17" s="628" t="str">
        <f>VLOOKUP(B17,MR,9,FALSE)</f>
        <v>LAPPMI= Lineas de acción de la política pública de mujer implementadas.                                         
LAPPMT= Lineas de acción de la política pública de mujer totales.</v>
      </c>
      <c r="G17" s="31">
        <v>2016</v>
      </c>
      <c r="H17" s="32">
        <f>VLOOKUP(B17,MR,11,FALSE)</f>
        <v>30</v>
      </c>
      <c r="I17" s="609">
        <v>30</v>
      </c>
      <c r="J17" s="609">
        <v>30</v>
      </c>
      <c r="K17" s="333">
        <f>IFERROR(IF(J17*100/H20&gt;100,100,IF(J17*100/H20&lt;0,0,J17*100/H20)),0)</f>
        <v>30</v>
      </c>
      <c r="L17" s="333">
        <f>IFERROR(IF(J17*100/I17&gt;100,100,IF(J17*100/I17&lt;0,0,J17*100/I17)),0)</f>
        <v>100</v>
      </c>
    </row>
    <row r="18" spans="1:16" ht="20.25" customHeight="1" x14ac:dyDescent="0.2">
      <c r="A18" s="635"/>
      <c r="B18" s="625"/>
      <c r="C18" s="629"/>
      <c r="D18" s="629"/>
      <c r="E18" s="629"/>
      <c r="F18" s="629"/>
      <c r="G18" s="33">
        <v>2017</v>
      </c>
      <c r="H18" s="32">
        <f>VLOOKUP(B17,MR,12,FALSE)</f>
        <v>50</v>
      </c>
      <c r="I18" s="504">
        <v>50</v>
      </c>
      <c r="J18" s="505">
        <v>50</v>
      </c>
      <c r="K18" s="333">
        <f>IF(ISBLANK(J18)=FALSE,IFERROR(IF(J18*100/H20&gt;100,100,IF(J18*100/H20&lt;0,0,J18*100/H20)),0),0)</f>
        <v>50</v>
      </c>
      <c r="L18" s="333">
        <f>IF(ISBLANK(J18)=FALSE,IFERROR(IF((J18-J17)*100/(I18-I17)&gt;100,100,IF((J18-J17)*100/(I18-I17)&lt;0,0,(J18-J17)*100/(I18-I17))),0),0)</f>
        <v>100</v>
      </c>
    </row>
    <row r="19" spans="1:16" ht="20.25" customHeight="1" x14ac:dyDescent="0.2">
      <c r="A19" s="636"/>
      <c r="B19" s="626"/>
      <c r="C19" s="629"/>
      <c r="D19" s="629"/>
      <c r="E19" s="629"/>
      <c r="F19" s="629"/>
      <c r="G19" s="33">
        <v>2018</v>
      </c>
      <c r="H19" s="32">
        <f>VLOOKUP(B17,MR,13,FALSE)</f>
        <v>80</v>
      </c>
      <c r="I19" s="504">
        <v>80</v>
      </c>
      <c r="J19" s="505"/>
      <c r="K19" s="333">
        <f>IF(ISBLANK(J19)=FALSE,IFERROR(IF(J19*100/H21&gt;100,100,IF(J19*100/H21&lt;0,0,J19*100/H21)),0),0)</f>
        <v>0</v>
      </c>
      <c r="L19" s="333">
        <f>IF(ISBLANK(J19)=FALSE,IFERROR(IF((J19-J18)*100/(I19-I18)&gt;100,100,IF((J19-J18)*100/(I19-I18)&lt;0,0,(J19-J18)*100/(I19-I18))),0),0)</f>
        <v>0</v>
      </c>
      <c r="M19" s="2"/>
      <c r="N19" s="2"/>
      <c r="O19" s="2"/>
      <c r="P19" s="2"/>
    </row>
    <row r="20" spans="1:16" ht="20.25" customHeight="1" x14ac:dyDescent="0.2">
      <c r="A20" s="636"/>
      <c r="B20" s="626"/>
      <c r="C20" s="629"/>
      <c r="D20" s="629"/>
      <c r="E20" s="629"/>
      <c r="F20" s="629"/>
      <c r="G20" s="33">
        <v>2019</v>
      </c>
      <c r="H20" s="32">
        <f>VLOOKUP(B17,MR,14,FALSE)</f>
        <v>100</v>
      </c>
      <c r="I20" s="504"/>
      <c r="J20" s="505"/>
      <c r="K20" s="333">
        <f>IF(ISBLANK(J20)=FALSE,IFERROR(IF(J20*100/H21&gt;100,100,IF(J20*100/H21&lt;0,0,J20*100/H21)),0),0)</f>
        <v>0</v>
      </c>
      <c r="L20" s="333">
        <f>IF(ISBLANK(J20)=FALSE,IFERROR(IF((J20-J19)*100/(I20-I19)&gt;100,100,IF((J20-J19)*100/(I20-I19)&lt;0,0,(J20-J19)*100/(I20-I19))),0),0)</f>
        <v>0</v>
      </c>
      <c r="M20" s="2"/>
      <c r="N20" s="2"/>
      <c r="O20" s="2"/>
      <c r="P20" s="2"/>
    </row>
    <row r="21" spans="1:16" ht="20.25" customHeight="1" thickBot="1" x14ac:dyDescent="0.25">
      <c r="A21" s="637"/>
      <c r="B21" s="627"/>
      <c r="C21" s="629"/>
      <c r="D21" s="629"/>
      <c r="E21" s="629"/>
      <c r="F21" s="629"/>
      <c r="G21" s="323" t="s">
        <v>19</v>
      </c>
      <c r="H21" s="587">
        <f>VLOOKUP($B17,'METAS DE RESULTADO'!$A$4:$L$132,10,FALSE)</f>
        <v>100</v>
      </c>
      <c r="I21" s="587">
        <f>IF(MID($H$5,1,4)="2016",I17,IF(MID($H$5,1,4)="2017",I18,IF(MID($H$5,1,4)="2018",I19,IF(MID($H$5,1,4)="2019",I20,))))</f>
        <v>80</v>
      </c>
      <c r="J21" s="587">
        <f>IF(MID($H$5,1,4)="2016",J17,IF(MID($H$5,1,4)="2017",J18,IF(MID($H$5,1,4)="2018",J19,IF(MID($H$5,1,4)="2019",J20,))))</f>
        <v>0</v>
      </c>
      <c r="K21" s="587">
        <f>IF(MID($H$5,1,4)="2016",K17,IF(MID($H$5,1,4)="2017",K18,IF(MID($H$5,1,4)="2018",K19,IF(MID($H$5,1,4)="2019",K20,))))</f>
        <v>0</v>
      </c>
      <c r="L21" s="587">
        <f>IF(MID($H$5,1,4)="2016",L17,IF(MID($H$5,1,4)="2017",L18,IF(MID($H$5,1,4)="2018",L19,IF(MID($H$5,1,4)="2019",L20,))))</f>
        <v>0</v>
      </c>
    </row>
    <row r="22" spans="1:16" ht="15.75" customHeight="1" thickTop="1" x14ac:dyDescent="0.2">
      <c r="A22" s="635">
        <v>3</v>
      </c>
      <c r="B22" s="625" t="s">
        <v>5339</v>
      </c>
      <c r="C22" s="628" t="str">
        <f>VLOOKUP(B22,MR,2,FALSE)</f>
        <v>Apoyar en los 42 municipios programas y estrategias de movilización social para mujeres y representantes del sector LGBTI, para la construcción de escenarios para la Paz en el período de gobierno.</v>
      </c>
      <c r="D22" s="628" t="str">
        <f>VLOOKUP(B22,MR,7,FALSE)</f>
        <v>Número de municipios apoyados con programas y estrategias de movilización social, de mujeres y representantes del sector LGBTI, para la construcción de escenarios de Paz.</v>
      </c>
      <c r="E22" s="628" t="str">
        <f>VLOOKUP(B22,MR,8,FALSE)</f>
        <v>NMAPECP0 + NMAPECP1 = NMAPECPt</v>
      </c>
      <c r="F22" s="628" t="str">
        <f>VLOOKUP(B22,MR,9,FALSE)</f>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
      <c r="G22" s="31">
        <v>2016</v>
      </c>
      <c r="H22" s="32">
        <v>0</v>
      </c>
      <c r="I22" s="609">
        <v>0</v>
      </c>
      <c r="J22" s="609">
        <v>0</v>
      </c>
      <c r="K22" s="333">
        <f>IFERROR(IF(J22*100/H25&gt;100,100,IF(J22*100/H25&lt;0,0,J22*100/H25)),0)</f>
        <v>0</v>
      </c>
      <c r="L22" s="333">
        <f>IFERROR(IF(J22*100/I22&gt;100,100,IF(J22*100/I22&lt;0,0,J22*100/I22)),0)</f>
        <v>0</v>
      </c>
    </row>
    <row r="23" spans="1:16" ht="15" x14ac:dyDescent="0.2">
      <c r="A23" s="635"/>
      <c r="B23" s="625"/>
      <c r="C23" s="629"/>
      <c r="D23" s="629"/>
      <c r="E23" s="629"/>
      <c r="F23" s="629"/>
      <c r="G23" s="33">
        <v>2017</v>
      </c>
      <c r="H23" s="32">
        <f>VLOOKUP(B22,MR,12,FALSE)</f>
        <v>20</v>
      </c>
      <c r="I23" s="504">
        <v>20</v>
      </c>
      <c r="J23" s="505">
        <v>20</v>
      </c>
      <c r="K23" s="333">
        <f>IF(ISBLANK(J23)=FALSE,IFERROR(IF(J23*100/H25&gt;100,100,IF(J23*100/H25&lt;0,0,J23*100/H25)),0),0)</f>
        <v>47.61904761904762</v>
      </c>
      <c r="L23" s="333">
        <f>IF(ISBLANK(J23)=FALSE,IFERROR(IF((J23-J22)*100/(I23-I22)&gt;100,100,IF((J23-J22)*100/(I23-I22)&lt;0,0,(J23-J22)*100/(I23-I22))),0),0)</f>
        <v>100</v>
      </c>
    </row>
    <row r="24" spans="1:16" ht="15" x14ac:dyDescent="0.2">
      <c r="A24" s="636"/>
      <c r="B24" s="626"/>
      <c r="C24" s="629"/>
      <c r="D24" s="629"/>
      <c r="E24" s="629"/>
      <c r="F24" s="629"/>
      <c r="G24" s="33">
        <v>2018</v>
      </c>
      <c r="H24" s="32">
        <f>VLOOKUP(B22,MR,13,FALSE)</f>
        <v>30</v>
      </c>
      <c r="I24" s="504">
        <v>30</v>
      </c>
      <c r="J24" s="505"/>
      <c r="K24" s="333">
        <f>IF(ISBLANK(J24)=FALSE,IFERROR(IF(J24*100/H26&gt;100,100,IF(J24*100/H26&lt;0,0,J24*100/H26)),0),0)</f>
        <v>0</v>
      </c>
      <c r="L24" s="333">
        <f>IF(ISBLANK(J24)=FALSE,IFERROR(IF((J24-J23)*100/(I24-I23)&gt;100,100,IF((J24-J23)*100/(I24-I23)&lt;0,0,(J24-J23)*100/(I24-I23))),0),0)</f>
        <v>0</v>
      </c>
    </row>
    <row r="25" spans="1:16" ht="15" x14ac:dyDescent="0.2">
      <c r="A25" s="636"/>
      <c r="B25" s="626"/>
      <c r="C25" s="629"/>
      <c r="D25" s="629"/>
      <c r="E25" s="629"/>
      <c r="F25" s="629"/>
      <c r="G25" s="33">
        <v>2019</v>
      </c>
      <c r="H25" s="32">
        <f>VLOOKUP(B22,MR,14,FALSE)</f>
        <v>42</v>
      </c>
      <c r="I25" s="504"/>
      <c r="J25" s="505"/>
      <c r="K25" s="333">
        <f>IF(ISBLANK(J25)=FALSE,IFERROR(IF(J25*100/H26&gt;100,100,IF(J25*100/H26&lt;0,0,J25*100/H26)),0),0)</f>
        <v>0</v>
      </c>
      <c r="L25" s="333">
        <f>IF(ISBLANK(J25)=FALSE,IFERROR(IF((J25-J24)*100/(I25-I24)&gt;100,100,IF((J25-J24)*100/(I25-I24)&lt;0,0,(J25-J24)*100/(I25-I24))),0),0)</f>
        <v>0</v>
      </c>
    </row>
    <row r="26" spans="1:16" ht="36.75" customHeight="1" thickBot="1" x14ac:dyDescent="0.25">
      <c r="A26" s="637"/>
      <c r="B26" s="627"/>
      <c r="C26" s="629"/>
      <c r="D26" s="629"/>
      <c r="E26" s="629"/>
      <c r="F26" s="629"/>
      <c r="G26" s="323" t="s">
        <v>19</v>
      </c>
      <c r="H26" s="587">
        <f>VLOOKUP($B22,'METAS DE RESULTADO'!$A$4:$L$132,10,FALSE)</f>
        <v>42</v>
      </c>
      <c r="I26" s="587">
        <f>IF(MID($H$5,1,4)="2016",I22,IF(MID($H$5,1,4)="2017",I23,IF(MID($H$5,1,4)="2018",I24,IF(MID($H$5,1,4)="2019",I25,))))</f>
        <v>30</v>
      </c>
      <c r="J26" s="587">
        <f>IF(MID($H$5,1,4)="2016",J22,IF(MID($H$5,1,4)="2017",J23,IF(MID($H$5,1,4)="2018",J24,IF(MID($H$5,1,4)="2019",J25,))))</f>
        <v>0</v>
      </c>
      <c r="K26" s="588">
        <f>IF(MID($H$5,1,4)="2016",K22,IF(MID($H$5,1,4)="2017",K23,IF(MID($H$5,1,4)="2018",K24,IF(MID($H$5,1,4)="2019",K25,))))</f>
        <v>0</v>
      </c>
      <c r="L26" s="587">
        <f>IF(MID($H$5,1,4)="2016",L22,IF(MID($H$5,1,4)="2017",L23,IF(MID($H$5,1,4)="2018",L24,IF(MID($H$5,1,4)="2019",L25,))))</f>
        <v>0</v>
      </c>
    </row>
    <row r="27" spans="1:16" ht="15" thickTop="1" x14ac:dyDescent="0.2"/>
  </sheetData>
  <sheetProtection password="E3FB" sheet="1" objects="1" scenarios="1" formatCells="0"/>
  <mergeCells count="31">
    <mergeCell ref="A9:A11"/>
    <mergeCell ref="A12:A16"/>
    <mergeCell ref="A17:A21"/>
    <mergeCell ref="A22:A26"/>
    <mergeCell ref="D2:H3"/>
    <mergeCell ref="D4:H4"/>
    <mergeCell ref="C7:L7"/>
    <mergeCell ref="D5:G5"/>
    <mergeCell ref="F12:F16"/>
    <mergeCell ref="F10:F11"/>
    <mergeCell ref="G10:L10"/>
    <mergeCell ref="B12:B16"/>
    <mergeCell ref="D9:L9"/>
    <mergeCell ref="B9:C9"/>
    <mergeCell ref="B10:B11"/>
    <mergeCell ref="C10:C11"/>
    <mergeCell ref="D10:D11"/>
    <mergeCell ref="E10:E11"/>
    <mergeCell ref="C12:C16"/>
    <mergeCell ref="D12:D16"/>
    <mergeCell ref="E12:E16"/>
    <mergeCell ref="B17:B21"/>
    <mergeCell ref="C17:C21"/>
    <mergeCell ref="D17:D21"/>
    <mergeCell ref="E17:E21"/>
    <mergeCell ref="F17:F21"/>
    <mergeCell ref="B22:B26"/>
    <mergeCell ref="C22:C26"/>
    <mergeCell ref="D22:D26"/>
    <mergeCell ref="E22:E26"/>
    <mergeCell ref="F22:F26"/>
  </mergeCells>
  <conditionalFormatting sqref="K17 K22">
    <cfRule type="iconSet" priority="31">
      <iconSet iconSet="5Arrows">
        <cfvo type="percent" val="0"/>
        <cfvo type="num" val="25"/>
        <cfvo type="num" val="50"/>
        <cfvo type="num" val="65"/>
        <cfvo type="num" val="80"/>
      </iconSet>
    </cfRule>
  </conditionalFormatting>
  <conditionalFormatting sqref="K12">
    <cfRule type="iconSet" priority="23">
      <iconSet iconSet="5Arrows">
        <cfvo type="percent" val="0"/>
        <cfvo type="num" val="25"/>
        <cfvo type="num" val="50"/>
        <cfvo type="num" val="65"/>
        <cfvo type="num" val="80"/>
      </iconSet>
    </cfRule>
  </conditionalFormatting>
  <conditionalFormatting sqref="K13">
    <cfRule type="iconSet" priority="22">
      <iconSet iconSet="5Arrows">
        <cfvo type="percent" val="0"/>
        <cfvo type="num" val="25"/>
        <cfvo type="num" val="50"/>
        <cfvo type="num" val="65"/>
        <cfvo type="num" val="80"/>
      </iconSet>
    </cfRule>
  </conditionalFormatting>
  <conditionalFormatting sqref="K14">
    <cfRule type="iconSet" priority="21">
      <iconSet iconSet="5Arrows">
        <cfvo type="percent" val="0"/>
        <cfvo type="num" val="25"/>
        <cfvo type="num" val="50"/>
        <cfvo type="num" val="65"/>
        <cfvo type="num" val="80"/>
      </iconSet>
    </cfRule>
  </conditionalFormatting>
  <conditionalFormatting sqref="K15">
    <cfRule type="iconSet" priority="20">
      <iconSet iconSet="5Arrows">
        <cfvo type="percent" val="0"/>
        <cfvo type="num" val="25"/>
        <cfvo type="num" val="50"/>
        <cfvo type="num" val="65"/>
        <cfvo type="num" val="80"/>
      </iconSet>
    </cfRule>
  </conditionalFormatting>
  <conditionalFormatting sqref="K18">
    <cfRule type="iconSet" priority="19">
      <iconSet iconSet="5Arrows">
        <cfvo type="percent" val="0"/>
        <cfvo type="num" val="25"/>
        <cfvo type="num" val="50"/>
        <cfvo type="num" val="65"/>
        <cfvo type="num" val="80"/>
      </iconSet>
    </cfRule>
  </conditionalFormatting>
  <conditionalFormatting sqref="K19">
    <cfRule type="iconSet" priority="18">
      <iconSet iconSet="5Arrows">
        <cfvo type="percent" val="0"/>
        <cfvo type="num" val="25"/>
        <cfvo type="num" val="50"/>
        <cfvo type="num" val="65"/>
        <cfvo type="num" val="80"/>
      </iconSet>
    </cfRule>
  </conditionalFormatting>
  <conditionalFormatting sqref="K20">
    <cfRule type="iconSet" priority="17">
      <iconSet iconSet="5Arrows">
        <cfvo type="percent" val="0"/>
        <cfvo type="num" val="25"/>
        <cfvo type="num" val="50"/>
        <cfvo type="num" val="65"/>
        <cfvo type="num" val="80"/>
      </iconSet>
    </cfRule>
  </conditionalFormatting>
  <conditionalFormatting sqref="K23">
    <cfRule type="iconSet" priority="16">
      <iconSet iconSet="5Arrows">
        <cfvo type="percent" val="0"/>
        <cfvo type="num" val="25"/>
        <cfvo type="num" val="50"/>
        <cfvo type="num" val="65"/>
        <cfvo type="num" val="80"/>
      </iconSet>
    </cfRule>
  </conditionalFormatting>
  <conditionalFormatting sqref="K24">
    <cfRule type="iconSet" priority="15">
      <iconSet iconSet="5Arrows">
        <cfvo type="percent" val="0"/>
        <cfvo type="num" val="25"/>
        <cfvo type="num" val="50"/>
        <cfvo type="num" val="65"/>
        <cfvo type="num" val="80"/>
      </iconSet>
    </cfRule>
  </conditionalFormatting>
  <conditionalFormatting sqref="K25">
    <cfRule type="iconSet" priority="14">
      <iconSet iconSet="5Arrows">
        <cfvo type="percent" val="0"/>
        <cfvo type="num" val="25"/>
        <cfvo type="num" val="50"/>
        <cfvo type="num" val="65"/>
        <cfvo type="num" val="80"/>
      </iconSet>
    </cfRule>
  </conditionalFormatting>
  <conditionalFormatting sqref="L12">
    <cfRule type="iconSet" priority="13">
      <iconSet iconSet="5Arrows">
        <cfvo type="percent" val="0"/>
        <cfvo type="num" val="25"/>
        <cfvo type="num" val="50"/>
        <cfvo type="num" val="65"/>
        <cfvo type="num" val="80"/>
      </iconSet>
    </cfRule>
  </conditionalFormatting>
  <conditionalFormatting sqref="L17">
    <cfRule type="iconSet" priority="12">
      <iconSet iconSet="5Arrows">
        <cfvo type="percent" val="0"/>
        <cfvo type="num" val="25"/>
        <cfvo type="num" val="50"/>
        <cfvo type="num" val="65"/>
        <cfvo type="num" val="80"/>
      </iconSet>
    </cfRule>
  </conditionalFormatting>
  <conditionalFormatting sqref="L22">
    <cfRule type="iconSet" priority="11">
      <iconSet iconSet="5Arrows">
        <cfvo type="percent" val="0"/>
        <cfvo type="num" val="25"/>
        <cfvo type="num" val="50"/>
        <cfvo type="num" val="65"/>
        <cfvo type="num" val="80"/>
      </iconSet>
    </cfRule>
  </conditionalFormatting>
  <conditionalFormatting sqref="L13">
    <cfRule type="iconSet" priority="10">
      <iconSet iconSet="5Arrows">
        <cfvo type="percent" val="0"/>
        <cfvo type="num" val="25"/>
        <cfvo type="num" val="50"/>
        <cfvo type="num" val="65"/>
        <cfvo type="num" val="80"/>
      </iconSet>
    </cfRule>
  </conditionalFormatting>
  <conditionalFormatting sqref="L14">
    <cfRule type="iconSet" priority="9">
      <iconSet iconSet="5Arrows">
        <cfvo type="percent" val="0"/>
        <cfvo type="num" val="25"/>
        <cfvo type="num" val="50"/>
        <cfvo type="num" val="65"/>
        <cfvo type="num" val="80"/>
      </iconSet>
    </cfRule>
  </conditionalFormatting>
  <conditionalFormatting sqref="L15">
    <cfRule type="iconSet" priority="8">
      <iconSet iconSet="5Arrows">
        <cfvo type="percent" val="0"/>
        <cfvo type="num" val="25"/>
        <cfvo type="num" val="50"/>
        <cfvo type="num" val="65"/>
        <cfvo type="num" val="80"/>
      </iconSet>
    </cfRule>
  </conditionalFormatting>
  <conditionalFormatting sqref="L18">
    <cfRule type="iconSet" priority="6">
      <iconSet iconSet="5Arrows">
        <cfvo type="percent" val="0"/>
        <cfvo type="num" val="25"/>
        <cfvo type="num" val="50"/>
        <cfvo type="num" val="65"/>
        <cfvo type="num" val="80"/>
      </iconSet>
    </cfRule>
  </conditionalFormatting>
  <conditionalFormatting sqref="L19">
    <cfRule type="iconSet" priority="5">
      <iconSet iconSet="5Arrows">
        <cfvo type="percent" val="0"/>
        <cfvo type="num" val="25"/>
        <cfvo type="num" val="50"/>
        <cfvo type="num" val="65"/>
        <cfvo type="num" val="80"/>
      </iconSet>
    </cfRule>
  </conditionalFormatting>
  <conditionalFormatting sqref="L20">
    <cfRule type="iconSet" priority="4">
      <iconSet iconSet="5Arrows">
        <cfvo type="percent" val="0"/>
        <cfvo type="num" val="25"/>
        <cfvo type="num" val="50"/>
        <cfvo type="num" val="65"/>
        <cfvo type="num" val="80"/>
      </iconSet>
    </cfRule>
  </conditionalFormatting>
  <conditionalFormatting sqref="L23">
    <cfRule type="iconSet" priority="3">
      <iconSet iconSet="5Arrows">
        <cfvo type="percent" val="0"/>
        <cfvo type="num" val="25"/>
        <cfvo type="num" val="50"/>
        <cfvo type="num" val="65"/>
        <cfvo type="num" val="80"/>
      </iconSet>
    </cfRule>
  </conditionalFormatting>
  <conditionalFormatting sqref="L24">
    <cfRule type="iconSet" priority="2">
      <iconSet iconSet="5Arrows">
        <cfvo type="percent" val="0"/>
        <cfvo type="num" val="25"/>
        <cfvo type="num" val="50"/>
        <cfvo type="num" val="65"/>
        <cfvo type="num" val="80"/>
      </iconSet>
    </cfRule>
  </conditionalFormatting>
  <conditionalFormatting sqref="L25">
    <cfRule type="iconSet" priority="1">
      <iconSet iconSet="5Arrows">
        <cfvo type="percent" val="0"/>
        <cfvo type="num" val="25"/>
        <cfvo type="num" val="50"/>
        <cfvo type="num" val="65"/>
        <cfvo type="num" val="80"/>
      </iconSet>
    </cfRule>
  </conditionalFormatting>
  <dataValidations disablePrompts="1" count="3">
    <dataValidation type="list" allowBlank="1" showInputMessage="1" showErrorMessage="1" sqref="C7">
      <formula1>ENTIDADES</formula1>
    </dataValidation>
    <dataValidation type="list" allowBlank="1" showInputMessage="1" showErrorMessage="1" sqref="B12:B26">
      <formula1>INDIRECT(CONCATENATE("_MR",MID($C$7,1,4)))</formula1>
    </dataValidation>
    <dataValidation type="whole" allowBlank="1" showInputMessage="1" showErrorMessage="1" errorTitle="FECHA DE CORTE FUERA DE RANGO" error="El rango va desde el 20160101 hasta el 20191231" sqref="H5:I5">
      <formula1>20160101</formula1>
      <formula2>20191231</formula2>
    </dataValidation>
  </dataValidations>
  <printOptions horizontalCentered="1" verticalCentered="1"/>
  <pageMargins left="1.1811023622047245" right="0" top="0" bottom="0.78740157480314965" header="0" footer="0.39370078740157483"/>
  <pageSetup paperSize="41" scale="66" orientation="landscape" r:id="rId1"/>
  <headerFooter>
    <oddHeader>&amp;RPág. &amp;P de &amp;N</oddHeader>
    <oddFooter>&amp;LLUZ ADRIANA LONDOÑO RAMIREZ
Secretaria de Despacho
Firma: ____________________&amp;CFRANCISCO JAVIER GOMEZ RIOS
Profesional Universitario
Firma: ____________________&amp;RGLORIA MILENA MARQUEZ CEBALLOS
Profesional Enlace
Dep. Administrativo de Planeación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92D050"/>
    <pageSetUpPr fitToPage="1"/>
  </sheetPr>
  <dimension ref="A1:S276"/>
  <sheetViews>
    <sheetView topLeftCell="A2" zoomScale="70" zoomScaleNormal="70" zoomScaleSheetLayoutView="70" zoomScalePageLayoutView="346" workbookViewId="0">
      <pane xSplit="1" ySplit="9" topLeftCell="B230" activePane="bottomRight" state="frozen"/>
      <selection activeCell="M5" sqref="M5"/>
      <selection pane="topRight" activeCell="M5" sqref="M5"/>
      <selection pane="bottomLeft" activeCell="M5" sqref="M5"/>
      <selection pane="bottomRight" activeCell="M5" sqref="M5"/>
    </sheetView>
  </sheetViews>
  <sheetFormatPr baseColWidth="10" defaultColWidth="11.42578125" defaultRowHeight="14.25" x14ac:dyDescent="0.2"/>
  <cols>
    <col min="1" max="1" width="4" style="1" customWidth="1"/>
    <col min="2" max="2" width="11.140625" style="1" customWidth="1"/>
    <col min="3" max="3" width="16.28515625" style="1" customWidth="1"/>
    <col min="4" max="4" width="25.28515625" style="1" customWidth="1"/>
    <col min="5" max="19" width="14.7109375" style="1" customWidth="1"/>
    <col min="20" max="16384" width="11.42578125" style="1"/>
  </cols>
  <sheetData>
    <row r="1" spans="1:19" ht="7.5" customHeight="1" x14ac:dyDescent="0.2">
      <c r="A1" s="42"/>
      <c r="B1" s="42"/>
      <c r="C1" s="42"/>
      <c r="D1" s="42"/>
      <c r="E1" s="42"/>
      <c r="F1" s="42"/>
      <c r="G1" s="42"/>
      <c r="H1" s="42"/>
      <c r="I1" s="42"/>
      <c r="J1" s="42"/>
      <c r="K1" s="42"/>
      <c r="L1" s="42"/>
      <c r="M1" s="42"/>
      <c r="N1" s="42"/>
      <c r="O1" s="43"/>
      <c r="P1" s="43"/>
      <c r="Q1" s="41"/>
      <c r="R1" s="11"/>
    </row>
    <row r="2" spans="1:19" ht="18" customHeight="1" x14ac:dyDescent="0.25">
      <c r="A2" s="430"/>
      <c r="B2" s="431"/>
      <c r="C2" s="431"/>
      <c r="D2" s="432"/>
      <c r="E2" s="433"/>
      <c r="F2" s="723" t="s">
        <v>0</v>
      </c>
      <c r="G2" s="724"/>
      <c r="H2" s="724"/>
      <c r="I2" s="724"/>
      <c r="J2" s="724"/>
      <c r="K2" s="724"/>
      <c r="L2" s="724"/>
      <c r="M2" s="724"/>
      <c r="N2" s="724"/>
      <c r="O2" s="725"/>
      <c r="P2" s="295" t="s">
        <v>41</v>
      </c>
      <c r="Q2" s="297" t="s">
        <v>5962</v>
      </c>
      <c r="R2" s="298"/>
    </row>
    <row r="3" spans="1:19" ht="18.95" customHeight="1" x14ac:dyDescent="0.25">
      <c r="A3" s="434"/>
      <c r="B3" s="435"/>
      <c r="C3" s="435"/>
      <c r="D3" s="436"/>
      <c r="E3" s="437"/>
      <c r="F3" s="726"/>
      <c r="G3" s="727"/>
      <c r="H3" s="727"/>
      <c r="I3" s="727"/>
      <c r="J3" s="727"/>
      <c r="K3" s="727"/>
      <c r="L3" s="727"/>
      <c r="M3" s="727"/>
      <c r="N3" s="727"/>
      <c r="O3" s="728"/>
      <c r="P3" s="295" t="s">
        <v>2</v>
      </c>
      <c r="Q3" s="299">
        <v>3</v>
      </c>
      <c r="R3" s="300"/>
    </row>
    <row r="4" spans="1:19" ht="33" x14ac:dyDescent="0.25">
      <c r="A4" s="434"/>
      <c r="B4" s="435"/>
      <c r="C4" s="435"/>
      <c r="D4" s="436"/>
      <c r="E4" s="437"/>
      <c r="F4" s="729" t="s">
        <v>42</v>
      </c>
      <c r="G4" s="730"/>
      <c r="H4" s="730"/>
      <c r="I4" s="730"/>
      <c r="J4" s="730"/>
      <c r="K4" s="730"/>
      <c r="L4" s="730"/>
      <c r="M4" s="730"/>
      <c r="N4" s="730"/>
      <c r="O4" s="731"/>
      <c r="P4" s="296" t="s">
        <v>4</v>
      </c>
      <c r="Q4" s="395">
        <v>42759</v>
      </c>
      <c r="R4" s="300"/>
    </row>
    <row r="5" spans="1:19" ht="18" x14ac:dyDescent="0.25">
      <c r="A5" s="438"/>
      <c r="B5" s="439"/>
      <c r="C5" s="439"/>
      <c r="D5" s="440"/>
      <c r="E5" s="300"/>
      <c r="F5" s="732" t="s">
        <v>5</v>
      </c>
      <c r="G5" s="733"/>
      <c r="H5" s="733"/>
      <c r="I5" s="733"/>
      <c r="J5" s="733"/>
      <c r="K5" s="733"/>
      <c r="L5" s="734"/>
      <c r="M5" s="581">
        <v>20161231</v>
      </c>
      <c r="N5" s="441" t="s">
        <v>43</v>
      </c>
      <c r="O5" s="273">
        <f>VALUE(LEFT(M5,4))</f>
        <v>2016</v>
      </c>
      <c r="P5" s="295" t="s">
        <v>6</v>
      </c>
      <c r="Q5" s="301"/>
      <c r="R5" s="300"/>
    </row>
    <row r="6" spans="1:19" ht="9" customHeight="1" x14ac:dyDescent="0.2">
      <c r="A6" s="442"/>
      <c r="B6" s="442"/>
      <c r="C6" s="442"/>
      <c r="D6" s="442"/>
      <c r="E6" s="442"/>
      <c r="F6" s="442"/>
      <c r="G6" s="442"/>
      <c r="H6" s="442"/>
      <c r="I6" s="442"/>
      <c r="J6" s="442"/>
      <c r="K6" s="442"/>
      <c r="L6" s="442"/>
      <c r="M6" s="442"/>
      <c r="N6" s="442"/>
      <c r="O6" s="443"/>
      <c r="P6" s="443"/>
      <c r="Q6" s="443"/>
      <c r="R6" s="438"/>
    </row>
    <row r="7" spans="1:19" ht="29.25" customHeight="1" x14ac:dyDescent="0.2">
      <c r="A7" s="444"/>
      <c r="B7" s="445"/>
      <c r="C7" s="445" t="s">
        <v>7</v>
      </c>
      <c r="D7" s="735" t="str">
        <f>'PI. METAS RESULTADO'!C7</f>
        <v>1134. SECRETARÍA DE LA MUJER, EQUIDAD DE GÉNERO Y DIVERSIDAD SEXUAL</v>
      </c>
      <c r="E7" s="736"/>
      <c r="F7" s="736"/>
      <c r="G7" s="736"/>
      <c r="H7" s="736"/>
      <c r="I7" s="736"/>
      <c r="J7" s="736"/>
      <c r="K7" s="736"/>
      <c r="L7" s="736"/>
      <c r="M7" s="736"/>
      <c r="N7" s="736"/>
      <c r="O7" s="737"/>
      <c r="P7" s="446"/>
      <c r="Q7" s="446"/>
      <c r="R7" s="447"/>
    </row>
    <row r="8" spans="1:19" ht="9.9499999999999993" customHeight="1" thickBot="1" x14ac:dyDescent="0.25">
      <c r="A8" s="446"/>
      <c r="B8" s="446"/>
      <c r="C8" s="446"/>
      <c r="D8" s="446"/>
      <c r="E8" s="446"/>
      <c r="F8" s="446"/>
      <c r="G8" s="446"/>
      <c r="H8" s="446"/>
      <c r="I8" s="446"/>
      <c r="J8" s="446"/>
      <c r="K8" s="446"/>
      <c r="L8" s="446"/>
      <c r="M8" s="446"/>
      <c r="N8" s="446"/>
      <c r="O8" s="446"/>
      <c r="P8" s="446"/>
      <c r="Q8" s="446"/>
      <c r="R8" s="447"/>
    </row>
    <row r="9" spans="1:19" ht="19.5" customHeight="1" thickBot="1" x14ac:dyDescent="0.3">
      <c r="A9" s="447"/>
      <c r="B9" s="738" t="s">
        <v>44</v>
      </c>
      <c r="C9" s="739"/>
      <c r="D9" s="740"/>
      <c r="E9" s="741" t="s">
        <v>45</v>
      </c>
      <c r="F9" s="742"/>
      <c r="G9" s="742"/>
      <c r="H9" s="742"/>
      <c r="I9" s="742"/>
      <c r="J9" s="742"/>
      <c r="K9" s="742"/>
      <c r="L9" s="742"/>
      <c r="M9" s="742"/>
      <c r="N9" s="742"/>
      <c r="O9" s="742"/>
      <c r="P9" s="742"/>
      <c r="Q9" s="742"/>
      <c r="R9" s="743"/>
      <c r="S9" s="10"/>
    </row>
    <row r="10" spans="1:19" s="3" customFormat="1" ht="38.25" customHeight="1" thickBot="1" x14ac:dyDescent="0.25">
      <c r="A10" s="448"/>
      <c r="B10" s="449" t="s">
        <v>46</v>
      </c>
      <c r="C10" s="449" t="s">
        <v>47</v>
      </c>
      <c r="D10" s="450" t="s">
        <v>48</v>
      </c>
      <c r="E10" s="39" t="s">
        <v>49</v>
      </c>
      <c r="F10" s="39" t="s">
        <v>50</v>
      </c>
      <c r="G10" s="39" t="s">
        <v>51</v>
      </c>
      <c r="H10" s="39" t="s">
        <v>52</v>
      </c>
      <c r="I10" s="39" t="s">
        <v>53</v>
      </c>
      <c r="J10" s="39" t="s">
        <v>54</v>
      </c>
      <c r="K10" s="39" t="s">
        <v>55</v>
      </c>
      <c r="L10" s="39" t="s">
        <v>56</v>
      </c>
      <c r="M10" s="39" t="s">
        <v>57</v>
      </c>
      <c r="N10" s="39" t="s">
        <v>58</v>
      </c>
      <c r="O10" s="39" t="s">
        <v>59</v>
      </c>
      <c r="P10" s="39" t="s">
        <v>60</v>
      </c>
      <c r="Q10" s="39" t="s">
        <v>61</v>
      </c>
      <c r="R10" s="39" t="s">
        <v>62</v>
      </c>
      <c r="S10" s="9"/>
    </row>
    <row r="11" spans="1:19" s="3" customFormat="1" ht="15" x14ac:dyDescent="0.2">
      <c r="A11" s="744">
        <v>1</v>
      </c>
      <c r="B11" s="744" t="str">
        <f>'PI. MP. Avance'!B11</f>
        <v>MP105010101</v>
      </c>
      <c r="C11" s="747" t="str">
        <f>'PI. MP. Avance'!C11</f>
        <v>Propiciar , en 42 entes Territoriales, la creación y fortalecimiento  de las confluencias Municipales LGBTI , durante el periodo de Gobierno</v>
      </c>
      <c r="D11" s="4" t="s">
        <v>63</v>
      </c>
      <c r="E11" s="21">
        <f>SUM(F11:Q11)</f>
        <v>10000000</v>
      </c>
      <c r="F11" s="188">
        <f>IF($O$5=2016,VLOOKUP($B11,MP,24,FALSE),IF($O$5=2017,VLOOKUP($B11,MP,37,FALSE),IF($O$5=2018,VLOOKUP($B11,MP,50,FALSE),IF($O$5=2019,VLOOKUP($B11,MP,63,FALSE)," "))))</f>
        <v>10000000</v>
      </c>
      <c r="G11" s="188">
        <f>IF($O$5=2016,VLOOKUP($B11,MP,25,FALSE),IF($O$5=2017,VLOOKUP($B11,MP,38,FALSE),IF($O$5=2018,VLOOKUP($B11,MP,51,FALSE),IF($O$5=2019,VLOOKUP($B11,MP,64,FALSE)," "))))</f>
        <v>0</v>
      </c>
      <c r="H11" s="188">
        <f>IF($O$5=2016,VLOOKUP($B11,MP,26,FALSE),IF($O$5=2017,VLOOKUP($B11,MP,39,FALSE),IF($O$5=2018,VLOOKUP($B11,MP,52,FALSE),IF($O$5=2019,VLOOKUP($B11,MP,65,FALSE)," "))))</f>
        <v>0</v>
      </c>
      <c r="I11" s="188">
        <f>IF($O$5=2016,VLOOKUP($B11,MP,27,FALSE),IF($O$5=2017,VLOOKUP($B11,MP,40,FALSE),IF($O$5=2018,VLOOKUP($B11,MP,53,FALSE),IF($O$5=2019,VLOOKUP($B11,MP,66,FALSE)," "))))</f>
        <v>0</v>
      </c>
      <c r="J11" s="188">
        <f>IF($O$5=2016,VLOOKUP($B11,MP,28,FALSE),IF($O$5=2017,VLOOKUP($B11,MP,41,FALSE),IF($O$5=2018,VLOOKUP($B11,MP,54,FALSE),IF($O$5=2019,VLOOKUP($B11,MP,67,FALSE)," "))))</f>
        <v>0</v>
      </c>
      <c r="K11" s="188">
        <f>IF($O$5=2016,VLOOKUP($B11,MP,29,FALSE),IF($O$5=2017,VLOOKUP($B11,MP,42,FALSE),IF($O$5=2018,VLOOKUP($B11,MP,55,FALSE),IF($O$5=2019,VLOOKUP($B11,MP,68,FALSE)," "))))</f>
        <v>0</v>
      </c>
      <c r="L11" s="188">
        <f>IF($O$5=2016,VLOOKUP($B11,MP,30,FALSE),IF($O$5=2017,VLOOKUP($B11,MP,43,FALSE),IF($O$5=2018,VLOOKUP($B11,MP,56,FALSE),IF($O$5=2019,VLOOKUP($B11,MP,69,FALSE)," "))))</f>
        <v>0</v>
      </c>
      <c r="M11" s="188">
        <f>IF($O$5=2016,VLOOKUP($B11,MP,31,FALSE),IF($O$5=2017,VLOOKUP($B11,MP,44,FALSE),IF($O$5=2018,VLOOKUP($B11,MP,57,FALSE),IF($O$5=2019,VLOOKUP($B11,MP,70,FALSE)," "))))</f>
        <v>0</v>
      </c>
      <c r="N11" s="188">
        <f>IF($O$5=2016,VLOOKUP($B11,MP,32,FALSE),IF($O$5=2017,VLOOKUP($B11,MP,45,FALSE),IF($O$5=2018,VLOOKUP($B11,MP,58,FALSE),IF($O$5=2019,VLOOKUP($B11,MP,71,FALSE)," "))))</f>
        <v>0</v>
      </c>
      <c r="O11" s="188">
        <f>IF($O$5=2016,VLOOKUP($B11,MP,33,FALSE),IF($O$5=2017,VLOOKUP($B11,MP,46,FALSE),IF($O$5=2018,VLOOKUP($B11,MP,59,FALSE),IF($O$5=2019,VLOOKUP($B11,MP,72,FALSE)," "))))</f>
        <v>0</v>
      </c>
      <c r="P11" s="188">
        <f>IF($O$5=2016,VLOOKUP($B11,MP,34,FALSE),IF($O$5=2017,VLOOKUP($B11,MP,47,FALSE),IF($O$5=2018,VLOOKUP($B11,MP,60,FALSE),IF($O$5=2019,VLOOKUP($B11,MP,73,FALSE)," "))))</f>
        <v>0</v>
      </c>
      <c r="Q11" s="188">
        <f>IF($O$5=2016,VLOOKUP($B11,MP,35,FALSE),IF($O$5=2017,VLOOKUP($B11,MP,48,FALSE),IF($O$5=2018,VLOOKUP($B11,MP,61,FALSE),IF($O$5=2019,VLOOKUP($B11,MP,74,FALSE)," "))))</f>
        <v>0</v>
      </c>
      <c r="R11" s="21"/>
    </row>
    <row r="12" spans="1:19" s="3" customFormat="1" ht="15" x14ac:dyDescent="0.2">
      <c r="A12" s="745"/>
      <c r="B12" s="745"/>
      <c r="C12" s="748"/>
      <c r="D12" s="8" t="s">
        <v>64</v>
      </c>
      <c r="E12" s="451">
        <f>SUM(F12:Q12)</f>
        <v>10000000</v>
      </c>
      <c r="F12" s="499">
        <v>10000000</v>
      </c>
      <c r="G12" s="499"/>
      <c r="H12" s="499"/>
      <c r="I12" s="499"/>
      <c r="J12" s="499"/>
      <c r="K12" s="499"/>
      <c r="L12" s="499"/>
      <c r="M12" s="499"/>
      <c r="N12" s="499"/>
      <c r="O12" s="499"/>
      <c r="P12" s="499"/>
      <c r="Q12" s="499"/>
      <c r="R12" s="500"/>
    </row>
    <row r="13" spans="1:19" s="3" customFormat="1" ht="15" x14ac:dyDescent="0.2">
      <c r="A13" s="745"/>
      <c r="B13" s="745"/>
      <c r="C13" s="748"/>
      <c r="D13" s="5" t="s">
        <v>65</v>
      </c>
      <c r="E13" s="452">
        <f t="shared" ref="E13" si="0">E12*100/E11</f>
        <v>100</v>
      </c>
      <c r="F13" s="452">
        <f t="shared" ref="F13:Q13" si="1">F12*100/F11</f>
        <v>100</v>
      </c>
      <c r="G13" s="452" t="e">
        <f t="shared" si="1"/>
        <v>#DIV/0!</v>
      </c>
      <c r="H13" s="452" t="e">
        <f t="shared" si="1"/>
        <v>#DIV/0!</v>
      </c>
      <c r="I13" s="452" t="e">
        <f t="shared" si="1"/>
        <v>#DIV/0!</v>
      </c>
      <c r="J13" s="452" t="e">
        <f t="shared" si="1"/>
        <v>#DIV/0!</v>
      </c>
      <c r="K13" s="452" t="e">
        <f t="shared" si="1"/>
        <v>#DIV/0!</v>
      </c>
      <c r="L13" s="452" t="e">
        <f t="shared" si="1"/>
        <v>#DIV/0!</v>
      </c>
      <c r="M13" s="452" t="e">
        <f t="shared" si="1"/>
        <v>#DIV/0!</v>
      </c>
      <c r="N13" s="452" t="e">
        <f t="shared" si="1"/>
        <v>#DIV/0!</v>
      </c>
      <c r="O13" s="452" t="e">
        <f t="shared" si="1"/>
        <v>#DIV/0!</v>
      </c>
      <c r="P13" s="452" t="e">
        <f t="shared" si="1"/>
        <v>#DIV/0!</v>
      </c>
      <c r="Q13" s="452" t="e">
        <f t="shared" si="1"/>
        <v>#DIV/0!</v>
      </c>
      <c r="R13" s="453" t="e">
        <f t="shared" ref="R13" si="2">R12*100/R11</f>
        <v>#DIV/0!</v>
      </c>
    </row>
    <row r="14" spans="1:19" s="3" customFormat="1" ht="15" x14ac:dyDescent="0.2">
      <c r="A14" s="745"/>
      <c r="B14" s="745"/>
      <c r="C14" s="748"/>
      <c r="D14" s="8" t="s">
        <v>66</v>
      </c>
      <c r="E14" s="451">
        <f>SUM(F14:Q14)</f>
        <v>10000000</v>
      </c>
      <c r="F14" s="499">
        <v>10000000</v>
      </c>
      <c r="G14" s="499"/>
      <c r="H14" s="499"/>
      <c r="I14" s="499"/>
      <c r="J14" s="499"/>
      <c r="K14" s="499"/>
      <c r="L14" s="499"/>
      <c r="M14" s="499"/>
      <c r="N14" s="499"/>
      <c r="O14" s="499"/>
      <c r="P14" s="499"/>
      <c r="Q14" s="499"/>
      <c r="R14" s="500"/>
    </row>
    <row r="15" spans="1:19" s="3" customFormat="1" ht="15" x14ac:dyDescent="0.2">
      <c r="A15" s="745"/>
      <c r="B15" s="745"/>
      <c r="C15" s="748"/>
      <c r="D15" s="5" t="s">
        <v>67</v>
      </c>
      <c r="E15" s="452">
        <f t="shared" ref="E15" si="3">E14*100/E11</f>
        <v>100</v>
      </c>
      <c r="F15" s="452">
        <f t="shared" ref="F15:Q15" si="4">F14*100/F11</f>
        <v>100</v>
      </c>
      <c r="G15" s="452" t="e">
        <f t="shared" si="4"/>
        <v>#DIV/0!</v>
      </c>
      <c r="H15" s="452" t="e">
        <f t="shared" si="4"/>
        <v>#DIV/0!</v>
      </c>
      <c r="I15" s="452" t="e">
        <f t="shared" si="4"/>
        <v>#DIV/0!</v>
      </c>
      <c r="J15" s="452" t="e">
        <f t="shared" si="4"/>
        <v>#DIV/0!</v>
      </c>
      <c r="K15" s="452" t="e">
        <f t="shared" si="4"/>
        <v>#DIV/0!</v>
      </c>
      <c r="L15" s="452" t="e">
        <f t="shared" si="4"/>
        <v>#DIV/0!</v>
      </c>
      <c r="M15" s="452" t="e">
        <f t="shared" si="4"/>
        <v>#DIV/0!</v>
      </c>
      <c r="N15" s="452" t="e">
        <f t="shared" si="4"/>
        <v>#DIV/0!</v>
      </c>
      <c r="O15" s="452" t="e">
        <f t="shared" si="4"/>
        <v>#DIV/0!</v>
      </c>
      <c r="P15" s="452" t="e">
        <f t="shared" si="4"/>
        <v>#DIV/0!</v>
      </c>
      <c r="Q15" s="452" t="e">
        <f t="shared" si="4"/>
        <v>#DIV/0!</v>
      </c>
      <c r="R15" s="453" t="e">
        <f t="shared" ref="R15" si="5">R14*100/R11</f>
        <v>#DIV/0!</v>
      </c>
    </row>
    <row r="16" spans="1:19" s="3" customFormat="1" ht="15" x14ac:dyDescent="0.2">
      <c r="A16" s="745"/>
      <c r="B16" s="745"/>
      <c r="C16" s="748"/>
      <c r="D16" s="7" t="s">
        <v>68</v>
      </c>
      <c r="E16" s="451">
        <f>SUM(F16:Q16)</f>
        <v>10000000</v>
      </c>
      <c r="F16" s="499">
        <v>10000000</v>
      </c>
      <c r="G16" s="499"/>
      <c r="H16" s="499"/>
      <c r="I16" s="499"/>
      <c r="J16" s="499"/>
      <c r="K16" s="499"/>
      <c r="L16" s="499"/>
      <c r="M16" s="499"/>
      <c r="N16" s="499"/>
      <c r="O16" s="499"/>
      <c r="P16" s="499"/>
      <c r="Q16" s="499"/>
      <c r="R16" s="500"/>
    </row>
    <row r="17" spans="1:18" s="3" customFormat="1" ht="15" x14ac:dyDescent="0.2">
      <c r="A17" s="745"/>
      <c r="B17" s="745"/>
      <c r="C17" s="748"/>
      <c r="D17" s="5" t="s">
        <v>69</v>
      </c>
      <c r="E17" s="452">
        <f t="shared" ref="E17" si="6">E16*100/E14</f>
        <v>100</v>
      </c>
      <c r="F17" s="452">
        <f t="shared" ref="F17:Q17" si="7">F16*100/F14</f>
        <v>100</v>
      </c>
      <c r="G17" s="452" t="e">
        <f t="shared" si="7"/>
        <v>#DIV/0!</v>
      </c>
      <c r="H17" s="452" t="e">
        <f t="shared" si="7"/>
        <v>#DIV/0!</v>
      </c>
      <c r="I17" s="452" t="e">
        <f t="shared" si="7"/>
        <v>#DIV/0!</v>
      </c>
      <c r="J17" s="452" t="e">
        <f t="shared" si="7"/>
        <v>#DIV/0!</v>
      </c>
      <c r="K17" s="452" t="e">
        <f t="shared" si="7"/>
        <v>#DIV/0!</v>
      </c>
      <c r="L17" s="452" t="e">
        <f t="shared" si="7"/>
        <v>#DIV/0!</v>
      </c>
      <c r="M17" s="452" t="e">
        <f t="shared" si="7"/>
        <v>#DIV/0!</v>
      </c>
      <c r="N17" s="452" t="e">
        <f t="shared" si="7"/>
        <v>#DIV/0!</v>
      </c>
      <c r="O17" s="452" t="e">
        <f t="shared" si="7"/>
        <v>#DIV/0!</v>
      </c>
      <c r="P17" s="452" t="e">
        <f t="shared" si="7"/>
        <v>#DIV/0!</v>
      </c>
      <c r="Q17" s="452" t="e">
        <f t="shared" si="7"/>
        <v>#DIV/0!</v>
      </c>
      <c r="R17" s="453" t="e">
        <f t="shared" ref="R17" si="8">R16*100/R14</f>
        <v>#DIV/0!</v>
      </c>
    </row>
    <row r="18" spans="1:18" s="3" customFormat="1" ht="15.75" thickBot="1" x14ac:dyDescent="0.25">
      <c r="A18" s="746"/>
      <c r="B18" s="746"/>
      <c r="C18" s="749"/>
      <c r="D18" s="6" t="s">
        <v>70</v>
      </c>
      <c r="E18" s="454">
        <f t="shared" ref="E18" si="9">E16*100/E11</f>
        <v>100</v>
      </c>
      <c r="F18" s="454">
        <f t="shared" ref="F18:Q18" si="10">F16*100/F11</f>
        <v>100</v>
      </c>
      <c r="G18" s="454" t="e">
        <f t="shared" si="10"/>
        <v>#DIV/0!</v>
      </c>
      <c r="H18" s="454" t="e">
        <f t="shared" si="10"/>
        <v>#DIV/0!</v>
      </c>
      <c r="I18" s="454" t="e">
        <f t="shared" si="10"/>
        <v>#DIV/0!</v>
      </c>
      <c r="J18" s="454" t="e">
        <f t="shared" si="10"/>
        <v>#DIV/0!</v>
      </c>
      <c r="K18" s="454" t="e">
        <f t="shared" si="10"/>
        <v>#DIV/0!</v>
      </c>
      <c r="L18" s="454" t="e">
        <f t="shared" si="10"/>
        <v>#DIV/0!</v>
      </c>
      <c r="M18" s="454" t="e">
        <f t="shared" si="10"/>
        <v>#DIV/0!</v>
      </c>
      <c r="N18" s="454" t="e">
        <f t="shared" si="10"/>
        <v>#DIV/0!</v>
      </c>
      <c r="O18" s="454" t="e">
        <f t="shared" si="10"/>
        <v>#DIV/0!</v>
      </c>
      <c r="P18" s="454" t="e">
        <f t="shared" si="10"/>
        <v>#DIV/0!</v>
      </c>
      <c r="Q18" s="454" t="e">
        <f t="shared" si="10"/>
        <v>#DIV/0!</v>
      </c>
      <c r="R18" s="455" t="e">
        <f t="shared" ref="R18" si="11">R16*100/R11</f>
        <v>#DIV/0!</v>
      </c>
    </row>
    <row r="19" spans="1:18" ht="15" x14ac:dyDescent="0.2">
      <c r="A19" s="744">
        <v>2</v>
      </c>
      <c r="B19" s="744" t="str">
        <f>'PI. MP. Avance'!B16</f>
        <v>MP105010102</v>
      </c>
      <c r="C19" s="747" t="str">
        <f>'PI. MP. Avance'!C16</f>
        <v>Fortalecer en el 100% de los Municipios del Departamento el proceso de socialización e interiorización de la Política Pública de LGBTI, en el periodo de Gobierno.</v>
      </c>
      <c r="D19" s="4" t="s">
        <v>63</v>
      </c>
      <c r="E19" s="21">
        <f>SUM(F19:Q19)</f>
        <v>20000000</v>
      </c>
      <c r="F19" s="188">
        <f>IF($O$5=2016,VLOOKUP($B19,MP,24,FALSE),IF($O$5=2017,VLOOKUP($B19,MP,37,FALSE),IF($O$5=2018,VLOOKUP($B19,MP,50,FALSE),IF($O$5=2019,VLOOKUP($B19,MP,63,FALSE)," "))))</f>
        <v>20000000</v>
      </c>
      <c r="G19" s="188">
        <f>IF($O$5=2016,VLOOKUP($B19,MP,25,FALSE),IF($O$5=2017,VLOOKUP($B19,MP,38,FALSE),IF($O$5=2018,VLOOKUP($B19,MP,51,FALSE),IF($O$5=2019,VLOOKUP($B19,MP,64,FALSE)," "))))</f>
        <v>0</v>
      </c>
      <c r="H19" s="188">
        <f>IF($O$5=2016,VLOOKUP($B19,MP,26,FALSE),IF($O$5=2017,VLOOKUP($B19,MP,39,FALSE),IF($O$5=2018,VLOOKUP($B19,MP,52,FALSE),IF($O$5=2019,VLOOKUP($B19,MP,65,FALSE)," "))))</f>
        <v>0</v>
      </c>
      <c r="I19" s="188">
        <f>IF($O$5=2016,VLOOKUP($B19,MP,27,FALSE),IF($O$5=2017,VLOOKUP($B19,MP,40,FALSE),IF($O$5=2018,VLOOKUP($B19,MP,53,FALSE),IF($O$5=2019,VLOOKUP($B19,MP,66,FALSE)," "))))</f>
        <v>0</v>
      </c>
      <c r="J19" s="188">
        <f>IF($O$5=2016,VLOOKUP($B19,MP,28,FALSE),IF($O$5=2017,VLOOKUP($B19,MP,41,FALSE),IF($O$5=2018,VLOOKUP($B19,MP,54,FALSE),IF($O$5=2019,VLOOKUP($B19,MP,67,FALSE)," "))))</f>
        <v>0</v>
      </c>
      <c r="K19" s="188">
        <f>IF($O$5=2016,VLOOKUP($B19,MP,29,FALSE),IF($O$5=2017,VLOOKUP($B19,MP,42,FALSE),IF($O$5=2018,VLOOKUP($B19,MP,55,FALSE),IF($O$5=2019,VLOOKUP($B19,MP,68,FALSE)," "))))</f>
        <v>0</v>
      </c>
      <c r="L19" s="188">
        <f>IF($O$5=2016,VLOOKUP($B19,MP,30,FALSE),IF($O$5=2017,VLOOKUP($B19,MP,43,FALSE),IF($O$5=2018,VLOOKUP($B19,MP,56,FALSE),IF($O$5=2019,VLOOKUP($B19,MP,69,FALSE)," "))))</f>
        <v>0</v>
      </c>
      <c r="M19" s="188">
        <f>IF($O$5=2016,VLOOKUP($B19,MP,31,FALSE),IF($O$5=2017,VLOOKUP($B19,MP,44,FALSE),IF($O$5=2018,VLOOKUP($B19,MP,57,FALSE),IF($O$5=2019,VLOOKUP($B19,MP,70,FALSE)," "))))</f>
        <v>0</v>
      </c>
      <c r="N19" s="188">
        <f>IF($O$5=2016,VLOOKUP($B19,MP,32,FALSE),IF($O$5=2017,VLOOKUP($B19,MP,45,FALSE),IF($O$5=2018,VLOOKUP($B19,MP,58,FALSE),IF($O$5=2019,VLOOKUP($B19,MP,71,FALSE)," "))))</f>
        <v>0</v>
      </c>
      <c r="O19" s="188">
        <f>IF($O$5=2016,VLOOKUP($B19,MP,33,FALSE),IF($O$5=2017,VLOOKUP($B19,MP,46,FALSE),IF($O$5=2018,VLOOKUP($B19,MP,59,FALSE),IF($O$5=2019,VLOOKUP($B19,MP,72,FALSE)," "))))</f>
        <v>0</v>
      </c>
      <c r="P19" s="188">
        <f>IF($O$5=2016,VLOOKUP($B19,MP,34,FALSE),IF($O$5=2017,VLOOKUP($B19,MP,47,FALSE),IF($O$5=2018,VLOOKUP($B19,MP,60,FALSE),IF($O$5=2019,VLOOKUP($B19,MP,73,FALSE)," "))))</f>
        <v>0</v>
      </c>
      <c r="Q19" s="188">
        <f>IF($O$5=2016,VLOOKUP($B19,MP,35,FALSE),IF($O$5=2017,VLOOKUP($B19,MP,48,FALSE),IF($O$5=2018,VLOOKUP($B19,MP,61,FALSE),IF($O$5=2019,VLOOKUP($B19,MP,74,FALSE)," "))))</f>
        <v>0</v>
      </c>
      <c r="R19" s="22"/>
    </row>
    <row r="20" spans="1:18" ht="15" x14ac:dyDescent="0.2">
      <c r="A20" s="745"/>
      <c r="B20" s="745"/>
      <c r="C20" s="748"/>
      <c r="D20" s="8" t="s">
        <v>64</v>
      </c>
      <c r="E20" s="451">
        <f>SUM(F20:Q20)</f>
        <v>10000000</v>
      </c>
      <c r="F20" s="499">
        <v>10000000</v>
      </c>
      <c r="G20" s="499"/>
      <c r="H20" s="499"/>
      <c r="I20" s="499"/>
      <c r="J20" s="499"/>
      <c r="K20" s="499"/>
      <c r="L20" s="499"/>
      <c r="M20" s="499"/>
      <c r="N20" s="499"/>
      <c r="O20" s="499"/>
      <c r="P20" s="499"/>
      <c r="Q20" s="499"/>
      <c r="R20" s="500"/>
    </row>
    <row r="21" spans="1:18" ht="15" x14ac:dyDescent="0.2">
      <c r="A21" s="745"/>
      <c r="B21" s="745"/>
      <c r="C21" s="748"/>
      <c r="D21" s="5" t="s">
        <v>65</v>
      </c>
      <c r="E21" s="452">
        <f t="shared" ref="E21:R21" si="12">E20*100/E19</f>
        <v>50</v>
      </c>
      <c r="F21" s="452">
        <f t="shared" si="12"/>
        <v>50</v>
      </c>
      <c r="G21" s="452" t="e">
        <f t="shared" si="12"/>
        <v>#DIV/0!</v>
      </c>
      <c r="H21" s="452" t="e">
        <f t="shared" si="12"/>
        <v>#DIV/0!</v>
      </c>
      <c r="I21" s="452" t="e">
        <f t="shared" si="12"/>
        <v>#DIV/0!</v>
      </c>
      <c r="J21" s="452" t="e">
        <f t="shared" si="12"/>
        <v>#DIV/0!</v>
      </c>
      <c r="K21" s="452" t="e">
        <f t="shared" si="12"/>
        <v>#DIV/0!</v>
      </c>
      <c r="L21" s="452" t="e">
        <f t="shared" si="12"/>
        <v>#DIV/0!</v>
      </c>
      <c r="M21" s="452" t="e">
        <f t="shared" si="12"/>
        <v>#DIV/0!</v>
      </c>
      <c r="N21" s="452" t="e">
        <f t="shared" si="12"/>
        <v>#DIV/0!</v>
      </c>
      <c r="O21" s="452" t="e">
        <f t="shared" si="12"/>
        <v>#DIV/0!</v>
      </c>
      <c r="P21" s="452" t="e">
        <f t="shared" si="12"/>
        <v>#DIV/0!</v>
      </c>
      <c r="Q21" s="452" t="e">
        <f t="shared" si="12"/>
        <v>#DIV/0!</v>
      </c>
      <c r="R21" s="453" t="e">
        <f t="shared" si="12"/>
        <v>#DIV/0!</v>
      </c>
    </row>
    <row r="22" spans="1:18" ht="15" x14ac:dyDescent="0.2">
      <c r="A22" s="745"/>
      <c r="B22" s="745"/>
      <c r="C22" s="748"/>
      <c r="D22" s="8" t="s">
        <v>66</v>
      </c>
      <c r="E22" s="451">
        <f>SUM(F22:Q22)</f>
        <v>60000000</v>
      </c>
      <c r="F22" s="499">
        <v>60000000</v>
      </c>
      <c r="G22" s="499"/>
      <c r="H22" s="499"/>
      <c r="I22" s="499"/>
      <c r="J22" s="499"/>
      <c r="K22" s="499"/>
      <c r="L22" s="499"/>
      <c r="M22" s="499"/>
      <c r="N22" s="499"/>
      <c r="O22" s="499"/>
      <c r="P22" s="499"/>
      <c r="Q22" s="499"/>
      <c r="R22" s="500"/>
    </row>
    <row r="23" spans="1:18" ht="15" x14ac:dyDescent="0.2">
      <c r="A23" s="745"/>
      <c r="B23" s="745"/>
      <c r="C23" s="748"/>
      <c r="D23" s="5" t="s">
        <v>67</v>
      </c>
      <c r="E23" s="452">
        <f t="shared" ref="E23:R23" si="13">E22*100/E19</f>
        <v>300</v>
      </c>
      <c r="F23" s="452">
        <f t="shared" si="13"/>
        <v>300</v>
      </c>
      <c r="G23" s="452" t="e">
        <f t="shared" si="13"/>
        <v>#DIV/0!</v>
      </c>
      <c r="H23" s="452" t="e">
        <f t="shared" si="13"/>
        <v>#DIV/0!</v>
      </c>
      <c r="I23" s="452" t="e">
        <f t="shared" si="13"/>
        <v>#DIV/0!</v>
      </c>
      <c r="J23" s="452" t="e">
        <f t="shared" si="13"/>
        <v>#DIV/0!</v>
      </c>
      <c r="K23" s="452" t="e">
        <f t="shared" si="13"/>
        <v>#DIV/0!</v>
      </c>
      <c r="L23" s="452" t="e">
        <f t="shared" si="13"/>
        <v>#DIV/0!</v>
      </c>
      <c r="M23" s="452" t="e">
        <f t="shared" si="13"/>
        <v>#DIV/0!</v>
      </c>
      <c r="N23" s="452" t="e">
        <f t="shared" si="13"/>
        <v>#DIV/0!</v>
      </c>
      <c r="O23" s="452" t="e">
        <f t="shared" si="13"/>
        <v>#DIV/0!</v>
      </c>
      <c r="P23" s="452" t="e">
        <f t="shared" si="13"/>
        <v>#DIV/0!</v>
      </c>
      <c r="Q23" s="452" t="e">
        <f t="shared" si="13"/>
        <v>#DIV/0!</v>
      </c>
      <c r="R23" s="453" t="e">
        <f t="shared" si="13"/>
        <v>#DIV/0!</v>
      </c>
    </row>
    <row r="24" spans="1:18" ht="15" x14ac:dyDescent="0.2">
      <c r="A24" s="745"/>
      <c r="B24" s="745"/>
      <c r="C24" s="748"/>
      <c r="D24" s="7" t="s">
        <v>68</v>
      </c>
      <c r="E24" s="451">
        <f>SUM(F24:Q24)</f>
        <v>60000000</v>
      </c>
      <c r="F24" s="499">
        <v>60000000</v>
      </c>
      <c r="G24" s="499"/>
      <c r="H24" s="499"/>
      <c r="I24" s="499"/>
      <c r="J24" s="499"/>
      <c r="K24" s="499"/>
      <c r="L24" s="499"/>
      <c r="M24" s="499"/>
      <c r="N24" s="499"/>
      <c r="O24" s="499"/>
      <c r="P24" s="499"/>
      <c r="Q24" s="499"/>
      <c r="R24" s="500"/>
    </row>
    <row r="25" spans="1:18" ht="15" x14ac:dyDescent="0.2">
      <c r="A25" s="745"/>
      <c r="B25" s="745"/>
      <c r="C25" s="748"/>
      <c r="D25" s="5" t="s">
        <v>69</v>
      </c>
      <c r="E25" s="452">
        <f t="shared" ref="E25:R25" si="14">E24*100/E22</f>
        <v>100</v>
      </c>
      <c r="F25" s="452">
        <f t="shared" si="14"/>
        <v>100</v>
      </c>
      <c r="G25" s="452" t="e">
        <f t="shared" si="14"/>
        <v>#DIV/0!</v>
      </c>
      <c r="H25" s="452" t="e">
        <f t="shared" si="14"/>
        <v>#DIV/0!</v>
      </c>
      <c r="I25" s="452" t="e">
        <f t="shared" si="14"/>
        <v>#DIV/0!</v>
      </c>
      <c r="J25" s="452" t="e">
        <f t="shared" si="14"/>
        <v>#DIV/0!</v>
      </c>
      <c r="K25" s="452" t="e">
        <f t="shared" si="14"/>
        <v>#DIV/0!</v>
      </c>
      <c r="L25" s="452" t="e">
        <f t="shared" si="14"/>
        <v>#DIV/0!</v>
      </c>
      <c r="M25" s="452" t="e">
        <f t="shared" si="14"/>
        <v>#DIV/0!</v>
      </c>
      <c r="N25" s="452" t="e">
        <f t="shared" si="14"/>
        <v>#DIV/0!</v>
      </c>
      <c r="O25" s="452" t="e">
        <f t="shared" si="14"/>
        <v>#DIV/0!</v>
      </c>
      <c r="P25" s="452" t="e">
        <f t="shared" si="14"/>
        <v>#DIV/0!</v>
      </c>
      <c r="Q25" s="452" t="e">
        <f t="shared" si="14"/>
        <v>#DIV/0!</v>
      </c>
      <c r="R25" s="453" t="e">
        <f t="shared" si="14"/>
        <v>#DIV/0!</v>
      </c>
    </row>
    <row r="26" spans="1:18" ht="15.75" thickBot="1" x14ac:dyDescent="0.25">
      <c r="A26" s="746"/>
      <c r="B26" s="746"/>
      <c r="C26" s="749"/>
      <c r="D26" s="6" t="s">
        <v>70</v>
      </c>
      <c r="E26" s="454">
        <f t="shared" ref="E26:R26" si="15">E24*100/E19</f>
        <v>300</v>
      </c>
      <c r="F26" s="454">
        <f t="shared" si="15"/>
        <v>300</v>
      </c>
      <c r="G26" s="454" t="e">
        <f t="shared" si="15"/>
        <v>#DIV/0!</v>
      </c>
      <c r="H26" s="454" t="e">
        <f t="shared" si="15"/>
        <v>#DIV/0!</v>
      </c>
      <c r="I26" s="454" t="e">
        <f t="shared" si="15"/>
        <v>#DIV/0!</v>
      </c>
      <c r="J26" s="454" t="e">
        <f t="shared" si="15"/>
        <v>#DIV/0!</v>
      </c>
      <c r="K26" s="454" t="e">
        <f t="shared" si="15"/>
        <v>#DIV/0!</v>
      </c>
      <c r="L26" s="454" t="e">
        <f t="shared" si="15"/>
        <v>#DIV/0!</v>
      </c>
      <c r="M26" s="454" t="e">
        <f t="shared" si="15"/>
        <v>#DIV/0!</v>
      </c>
      <c r="N26" s="454" t="e">
        <f t="shared" si="15"/>
        <v>#DIV/0!</v>
      </c>
      <c r="O26" s="454" t="e">
        <f t="shared" si="15"/>
        <v>#DIV/0!</v>
      </c>
      <c r="P26" s="454" t="e">
        <f t="shared" si="15"/>
        <v>#DIV/0!</v>
      </c>
      <c r="Q26" s="454" t="e">
        <f t="shared" si="15"/>
        <v>#DIV/0!</v>
      </c>
      <c r="R26" s="455" t="e">
        <f t="shared" si="15"/>
        <v>#DIV/0!</v>
      </c>
    </row>
    <row r="27" spans="1:18" ht="15" x14ac:dyDescent="0.2">
      <c r="A27" s="744">
        <v>3</v>
      </c>
      <c r="B27" s="744" t="str">
        <f>'PI. MP. Avance'!B21</f>
        <v>MP105010201</v>
      </c>
      <c r="C27" s="747" t="str">
        <f>'PI. MP. Avance'!C21</f>
        <v>Realizar Dos (2) EXPO LGBTI, durante el cuatrienio.</v>
      </c>
      <c r="D27" s="4" t="s">
        <v>63</v>
      </c>
      <c r="E27" s="21">
        <f>SUM(F27:Q27)</f>
        <v>75000000</v>
      </c>
      <c r="F27" s="188">
        <f>IF($O$5=2016,VLOOKUP($B27,MP,24,FALSE),IF($O$5=2017,VLOOKUP($B27,MP,37,FALSE),IF($O$5=2018,VLOOKUP($B27,MP,50,FALSE),IF($O$5=2019,VLOOKUP($B27,MP,63,FALSE)," "))))</f>
        <v>75000000</v>
      </c>
      <c r="G27" s="188">
        <f>IF($O$5=2016,VLOOKUP($B27,MP,25,FALSE),IF($O$5=2017,VLOOKUP($B27,MP,38,FALSE),IF($O$5=2018,VLOOKUP($B27,MP,51,FALSE),IF($O$5=2019,VLOOKUP($B27,MP,64,FALSE)," "))))</f>
        <v>0</v>
      </c>
      <c r="H27" s="188">
        <f>IF($O$5=2016,VLOOKUP($B27,MP,26,FALSE),IF($O$5=2017,VLOOKUP($B27,MP,39,FALSE),IF($O$5=2018,VLOOKUP($B27,MP,52,FALSE),IF($O$5=2019,VLOOKUP($B27,MP,65,FALSE)," "))))</f>
        <v>0</v>
      </c>
      <c r="I27" s="188">
        <f>IF($O$5=2016,VLOOKUP($B27,MP,27,FALSE),IF($O$5=2017,VLOOKUP($B27,MP,40,FALSE),IF($O$5=2018,VLOOKUP($B27,MP,53,FALSE),IF($O$5=2019,VLOOKUP($B27,MP,66,FALSE)," "))))</f>
        <v>0</v>
      </c>
      <c r="J27" s="188">
        <f>IF($O$5=2016,VLOOKUP($B27,MP,28,FALSE),IF($O$5=2017,VLOOKUP($B27,MP,41,FALSE),IF($O$5=2018,VLOOKUP($B27,MP,54,FALSE),IF($O$5=2019,VLOOKUP($B27,MP,67,FALSE)," "))))</f>
        <v>0</v>
      </c>
      <c r="K27" s="188">
        <f>IF($O$5=2016,VLOOKUP($B27,MP,29,FALSE),IF($O$5=2017,VLOOKUP($B27,MP,42,FALSE),IF($O$5=2018,VLOOKUP($B27,MP,55,FALSE),IF($O$5=2019,VLOOKUP($B27,MP,68,FALSE)," "))))</f>
        <v>0</v>
      </c>
      <c r="L27" s="188">
        <f>IF($O$5=2016,VLOOKUP($B27,MP,30,FALSE),IF($O$5=2017,VLOOKUP($B27,MP,43,FALSE),IF($O$5=2018,VLOOKUP($B27,MP,56,FALSE),IF($O$5=2019,VLOOKUP($B27,MP,69,FALSE)," "))))</f>
        <v>0</v>
      </c>
      <c r="M27" s="188">
        <f>IF($O$5=2016,VLOOKUP($B27,MP,31,FALSE),IF($O$5=2017,VLOOKUP($B27,MP,44,FALSE),IF($O$5=2018,VLOOKUP($B27,MP,57,FALSE),IF($O$5=2019,VLOOKUP($B27,MP,70,FALSE)," "))))</f>
        <v>0</v>
      </c>
      <c r="N27" s="188">
        <f>IF($O$5=2016,VLOOKUP($B27,MP,32,FALSE),IF($O$5=2017,VLOOKUP($B27,MP,45,FALSE),IF($O$5=2018,VLOOKUP($B27,MP,58,FALSE),IF($O$5=2019,VLOOKUP($B27,MP,71,FALSE)," "))))</f>
        <v>0</v>
      </c>
      <c r="O27" s="188">
        <f>IF($O$5=2016,VLOOKUP($B27,MP,33,FALSE),IF($O$5=2017,VLOOKUP($B27,MP,46,FALSE),IF($O$5=2018,VLOOKUP($B27,MP,59,FALSE),IF($O$5=2019,VLOOKUP($B27,MP,72,FALSE)," "))))</f>
        <v>0</v>
      </c>
      <c r="P27" s="188">
        <f>IF($O$5=2016,VLOOKUP($B27,MP,34,FALSE),IF($O$5=2017,VLOOKUP($B27,MP,47,FALSE),IF($O$5=2018,VLOOKUP($B27,MP,60,FALSE),IF($O$5=2019,VLOOKUP($B27,MP,73,FALSE)," "))))</f>
        <v>0</v>
      </c>
      <c r="Q27" s="188">
        <f>IF($O$5=2016,VLOOKUP($B27,MP,35,FALSE),IF($O$5=2017,VLOOKUP($B27,MP,48,FALSE),IF($O$5=2018,VLOOKUP($B27,MP,61,FALSE),IF($O$5=2019,VLOOKUP($B27,MP,74,FALSE)," "))))</f>
        <v>0</v>
      </c>
      <c r="R27" s="22"/>
    </row>
    <row r="28" spans="1:18" ht="15" x14ac:dyDescent="0.2">
      <c r="A28" s="745"/>
      <c r="B28" s="745"/>
      <c r="C28" s="748"/>
      <c r="D28" s="8" t="s">
        <v>64</v>
      </c>
      <c r="E28" s="451">
        <f>SUM(F28:Q28)</f>
        <v>0</v>
      </c>
      <c r="F28" s="499">
        <v>0</v>
      </c>
      <c r="G28" s="499"/>
      <c r="H28" s="499"/>
      <c r="I28" s="499"/>
      <c r="J28" s="499"/>
      <c r="K28" s="499"/>
      <c r="L28" s="499"/>
      <c r="M28" s="499"/>
      <c r="N28" s="499"/>
      <c r="O28" s="499"/>
      <c r="P28" s="499"/>
      <c r="Q28" s="499"/>
      <c r="R28" s="500">
        <v>0</v>
      </c>
    </row>
    <row r="29" spans="1:18" ht="15" x14ac:dyDescent="0.2">
      <c r="A29" s="745"/>
      <c r="B29" s="745"/>
      <c r="C29" s="748"/>
      <c r="D29" s="5" t="s">
        <v>65</v>
      </c>
      <c r="E29" s="452">
        <f t="shared" ref="E29:R29" si="16">E28*100/E27</f>
        <v>0</v>
      </c>
      <c r="F29" s="452">
        <f t="shared" si="16"/>
        <v>0</v>
      </c>
      <c r="G29" s="452" t="e">
        <f t="shared" si="16"/>
        <v>#DIV/0!</v>
      </c>
      <c r="H29" s="452" t="e">
        <f t="shared" si="16"/>
        <v>#DIV/0!</v>
      </c>
      <c r="I29" s="452" t="e">
        <f t="shared" si="16"/>
        <v>#DIV/0!</v>
      </c>
      <c r="J29" s="452" t="e">
        <f t="shared" si="16"/>
        <v>#DIV/0!</v>
      </c>
      <c r="K29" s="452" t="e">
        <f t="shared" si="16"/>
        <v>#DIV/0!</v>
      </c>
      <c r="L29" s="452" t="e">
        <f t="shared" si="16"/>
        <v>#DIV/0!</v>
      </c>
      <c r="M29" s="452" t="e">
        <f t="shared" si="16"/>
        <v>#DIV/0!</v>
      </c>
      <c r="N29" s="452" t="e">
        <f t="shared" si="16"/>
        <v>#DIV/0!</v>
      </c>
      <c r="O29" s="452" t="e">
        <f t="shared" si="16"/>
        <v>#DIV/0!</v>
      </c>
      <c r="P29" s="452" t="e">
        <f t="shared" si="16"/>
        <v>#DIV/0!</v>
      </c>
      <c r="Q29" s="452" t="e">
        <f t="shared" si="16"/>
        <v>#DIV/0!</v>
      </c>
      <c r="R29" s="453" t="e">
        <f t="shared" si="16"/>
        <v>#DIV/0!</v>
      </c>
    </row>
    <row r="30" spans="1:18" ht="15" x14ac:dyDescent="0.2">
      <c r="A30" s="745"/>
      <c r="B30" s="745"/>
      <c r="C30" s="748"/>
      <c r="D30" s="8" t="s">
        <v>66</v>
      </c>
      <c r="E30" s="451">
        <f>SUM(F30:Q30)</f>
        <v>0</v>
      </c>
      <c r="F30" s="499">
        <v>0</v>
      </c>
      <c r="G30" s="499"/>
      <c r="H30" s="499"/>
      <c r="I30" s="499"/>
      <c r="J30" s="499"/>
      <c r="K30" s="499"/>
      <c r="L30" s="499"/>
      <c r="M30" s="499"/>
      <c r="N30" s="499"/>
      <c r="O30" s="499"/>
      <c r="P30" s="499"/>
      <c r="Q30" s="499"/>
      <c r="R30" s="500">
        <v>10000000</v>
      </c>
    </row>
    <row r="31" spans="1:18" ht="15" x14ac:dyDescent="0.2">
      <c r="A31" s="745"/>
      <c r="B31" s="745"/>
      <c r="C31" s="748"/>
      <c r="D31" s="5" t="s">
        <v>67</v>
      </c>
      <c r="E31" s="452">
        <f t="shared" ref="E31:R31" si="17">E30*100/E27</f>
        <v>0</v>
      </c>
      <c r="F31" s="452">
        <f t="shared" si="17"/>
        <v>0</v>
      </c>
      <c r="G31" s="452" t="e">
        <f t="shared" si="17"/>
        <v>#DIV/0!</v>
      </c>
      <c r="H31" s="452" t="e">
        <f t="shared" si="17"/>
        <v>#DIV/0!</v>
      </c>
      <c r="I31" s="452" t="e">
        <f t="shared" si="17"/>
        <v>#DIV/0!</v>
      </c>
      <c r="J31" s="452" t="e">
        <f t="shared" si="17"/>
        <v>#DIV/0!</v>
      </c>
      <c r="K31" s="452" t="e">
        <f t="shared" si="17"/>
        <v>#DIV/0!</v>
      </c>
      <c r="L31" s="452" t="e">
        <f t="shared" si="17"/>
        <v>#DIV/0!</v>
      </c>
      <c r="M31" s="452" t="e">
        <f t="shared" si="17"/>
        <v>#DIV/0!</v>
      </c>
      <c r="N31" s="452" t="e">
        <f t="shared" si="17"/>
        <v>#DIV/0!</v>
      </c>
      <c r="O31" s="452" t="e">
        <f t="shared" si="17"/>
        <v>#DIV/0!</v>
      </c>
      <c r="P31" s="452" t="e">
        <f t="shared" si="17"/>
        <v>#DIV/0!</v>
      </c>
      <c r="Q31" s="452" t="e">
        <f t="shared" si="17"/>
        <v>#DIV/0!</v>
      </c>
      <c r="R31" s="453" t="e">
        <f t="shared" si="17"/>
        <v>#DIV/0!</v>
      </c>
    </row>
    <row r="32" spans="1:18" ht="15" x14ac:dyDescent="0.2">
      <c r="A32" s="745"/>
      <c r="B32" s="745"/>
      <c r="C32" s="748"/>
      <c r="D32" s="7" t="s">
        <v>68</v>
      </c>
      <c r="E32" s="451">
        <f>SUM(F32:Q32)</f>
        <v>0</v>
      </c>
      <c r="F32" s="499">
        <v>0</v>
      </c>
      <c r="G32" s="499"/>
      <c r="H32" s="499"/>
      <c r="I32" s="499"/>
      <c r="J32" s="499"/>
      <c r="K32" s="499"/>
      <c r="L32" s="499"/>
      <c r="M32" s="499"/>
      <c r="N32" s="499"/>
      <c r="O32" s="499"/>
      <c r="P32" s="499"/>
      <c r="Q32" s="499"/>
      <c r="R32" s="500">
        <v>10000000</v>
      </c>
    </row>
    <row r="33" spans="1:18" ht="15" x14ac:dyDescent="0.2">
      <c r="A33" s="745"/>
      <c r="B33" s="745"/>
      <c r="C33" s="748"/>
      <c r="D33" s="5" t="s">
        <v>69</v>
      </c>
      <c r="E33" s="452" t="e">
        <f t="shared" ref="E33:R33" si="18">E32*100/E30</f>
        <v>#DIV/0!</v>
      </c>
      <c r="F33" s="452" t="e">
        <f t="shared" si="18"/>
        <v>#DIV/0!</v>
      </c>
      <c r="G33" s="452" t="e">
        <f t="shared" si="18"/>
        <v>#DIV/0!</v>
      </c>
      <c r="H33" s="452" t="e">
        <f t="shared" si="18"/>
        <v>#DIV/0!</v>
      </c>
      <c r="I33" s="452" t="e">
        <f t="shared" si="18"/>
        <v>#DIV/0!</v>
      </c>
      <c r="J33" s="452" t="e">
        <f t="shared" si="18"/>
        <v>#DIV/0!</v>
      </c>
      <c r="K33" s="452" t="e">
        <f t="shared" si="18"/>
        <v>#DIV/0!</v>
      </c>
      <c r="L33" s="452" t="e">
        <f t="shared" si="18"/>
        <v>#DIV/0!</v>
      </c>
      <c r="M33" s="452" t="e">
        <f t="shared" si="18"/>
        <v>#DIV/0!</v>
      </c>
      <c r="N33" s="452" t="e">
        <f t="shared" si="18"/>
        <v>#DIV/0!</v>
      </c>
      <c r="O33" s="452" t="e">
        <f t="shared" si="18"/>
        <v>#DIV/0!</v>
      </c>
      <c r="P33" s="452" t="e">
        <f t="shared" si="18"/>
        <v>#DIV/0!</v>
      </c>
      <c r="Q33" s="452" t="e">
        <f t="shared" si="18"/>
        <v>#DIV/0!</v>
      </c>
      <c r="R33" s="453">
        <f t="shared" si="18"/>
        <v>100</v>
      </c>
    </row>
    <row r="34" spans="1:18" ht="15.75" thickBot="1" x14ac:dyDescent="0.25">
      <c r="A34" s="746"/>
      <c r="B34" s="746"/>
      <c r="C34" s="749"/>
      <c r="D34" s="6" t="s">
        <v>70</v>
      </c>
      <c r="E34" s="454">
        <f t="shared" ref="E34:R34" si="19">E32*100/E27</f>
        <v>0</v>
      </c>
      <c r="F34" s="454">
        <f t="shared" si="19"/>
        <v>0</v>
      </c>
      <c r="G34" s="454" t="e">
        <f t="shared" si="19"/>
        <v>#DIV/0!</v>
      </c>
      <c r="H34" s="454" t="e">
        <f t="shared" si="19"/>
        <v>#DIV/0!</v>
      </c>
      <c r="I34" s="454" t="e">
        <f t="shared" si="19"/>
        <v>#DIV/0!</v>
      </c>
      <c r="J34" s="454" t="e">
        <f t="shared" si="19"/>
        <v>#DIV/0!</v>
      </c>
      <c r="K34" s="454" t="e">
        <f t="shared" si="19"/>
        <v>#DIV/0!</v>
      </c>
      <c r="L34" s="454" t="e">
        <f t="shared" si="19"/>
        <v>#DIV/0!</v>
      </c>
      <c r="M34" s="454" t="e">
        <f t="shared" si="19"/>
        <v>#DIV/0!</v>
      </c>
      <c r="N34" s="454" t="e">
        <f t="shared" si="19"/>
        <v>#DIV/0!</v>
      </c>
      <c r="O34" s="454" t="e">
        <f t="shared" si="19"/>
        <v>#DIV/0!</v>
      </c>
      <c r="P34" s="454" t="e">
        <f t="shared" si="19"/>
        <v>#DIV/0!</v>
      </c>
      <c r="Q34" s="454" t="e">
        <f t="shared" si="19"/>
        <v>#DIV/0!</v>
      </c>
      <c r="R34" s="455" t="e">
        <f t="shared" si="19"/>
        <v>#DIV/0!</v>
      </c>
    </row>
    <row r="35" spans="1:18" ht="15" x14ac:dyDescent="0.2">
      <c r="A35" s="744">
        <v>4</v>
      </c>
      <c r="B35" s="744" t="str">
        <f>'PI. MP. Avance'!B26</f>
        <v>MP105010202</v>
      </c>
      <c r="C35" s="747" t="str">
        <f>'PI. MP. Avance'!C26</f>
        <v>Capacitar, a cien (100) líderes o representantes del sector LGBTI, en uso adecuado de las TICs, durante el periodo de Gobierno.</v>
      </c>
      <c r="D35" s="4" t="s">
        <v>63</v>
      </c>
      <c r="E35" s="21">
        <f>SUM(F35:Q35)</f>
        <v>7000000</v>
      </c>
      <c r="F35" s="188">
        <f>IF($O$5=2016,VLOOKUP($B35,MP,24,FALSE),IF($O$5=2017,VLOOKUP($B35,MP,37,FALSE),IF($O$5=2018,VLOOKUP($B35,MP,50,FALSE),IF($O$5=2019,VLOOKUP($B35,MP,63,FALSE)," "))))</f>
        <v>7000000</v>
      </c>
      <c r="G35" s="188">
        <f>IF($O$5=2016,VLOOKUP($B35,MP,25,FALSE),IF($O$5=2017,VLOOKUP($B35,MP,38,FALSE),IF($O$5=2018,VLOOKUP($B35,MP,51,FALSE),IF($O$5=2019,VLOOKUP($B35,MP,64,FALSE)," "))))</f>
        <v>0</v>
      </c>
      <c r="H35" s="188">
        <f>IF($O$5=2016,VLOOKUP($B35,MP,26,FALSE),IF($O$5=2017,VLOOKUP($B35,MP,39,FALSE),IF($O$5=2018,VLOOKUP($B35,MP,52,FALSE),IF($O$5=2019,VLOOKUP($B35,MP,65,FALSE)," "))))</f>
        <v>0</v>
      </c>
      <c r="I35" s="188">
        <f>IF($O$5=2016,VLOOKUP($B35,MP,27,FALSE),IF($O$5=2017,VLOOKUP($B35,MP,40,FALSE),IF($O$5=2018,VLOOKUP($B35,MP,53,FALSE),IF($O$5=2019,VLOOKUP($B35,MP,66,FALSE)," "))))</f>
        <v>0</v>
      </c>
      <c r="J35" s="188">
        <f>IF($O$5=2016,VLOOKUP($B35,MP,28,FALSE),IF($O$5=2017,VLOOKUP($B35,MP,41,FALSE),IF($O$5=2018,VLOOKUP($B35,MP,54,FALSE),IF($O$5=2019,VLOOKUP($B35,MP,67,FALSE)," "))))</f>
        <v>0</v>
      </c>
      <c r="K35" s="188">
        <f>IF($O$5=2016,VLOOKUP($B35,MP,29,FALSE),IF($O$5=2017,VLOOKUP($B35,MP,42,FALSE),IF($O$5=2018,VLOOKUP($B35,MP,55,FALSE),IF($O$5=2019,VLOOKUP($B35,MP,68,FALSE)," "))))</f>
        <v>0</v>
      </c>
      <c r="L35" s="188">
        <f>IF($O$5=2016,VLOOKUP($B35,MP,30,FALSE),IF($O$5=2017,VLOOKUP($B35,MP,43,FALSE),IF($O$5=2018,VLOOKUP($B35,MP,56,FALSE),IF($O$5=2019,VLOOKUP($B35,MP,69,FALSE)," "))))</f>
        <v>0</v>
      </c>
      <c r="M35" s="188">
        <f>IF($O$5=2016,VLOOKUP($B35,MP,31,FALSE),IF($O$5=2017,VLOOKUP($B35,MP,44,FALSE),IF($O$5=2018,VLOOKUP($B35,MP,57,FALSE),IF($O$5=2019,VLOOKUP($B35,MP,70,FALSE)," "))))</f>
        <v>0</v>
      </c>
      <c r="N35" s="188">
        <f>IF($O$5=2016,VLOOKUP($B35,MP,32,FALSE),IF($O$5=2017,VLOOKUP($B35,MP,45,FALSE),IF($O$5=2018,VLOOKUP($B35,MP,58,FALSE),IF($O$5=2019,VLOOKUP($B35,MP,71,FALSE)," "))))</f>
        <v>0</v>
      </c>
      <c r="O35" s="188">
        <f>IF($O$5=2016,VLOOKUP($B35,MP,33,FALSE),IF($O$5=2017,VLOOKUP($B35,MP,46,FALSE),IF($O$5=2018,VLOOKUP($B35,MP,59,FALSE),IF($O$5=2019,VLOOKUP($B35,MP,72,FALSE)," "))))</f>
        <v>0</v>
      </c>
      <c r="P35" s="188">
        <f>IF($O$5=2016,VLOOKUP($B35,MP,34,FALSE),IF($O$5=2017,VLOOKUP($B35,MP,47,FALSE),IF($O$5=2018,VLOOKUP($B35,MP,60,FALSE),IF($O$5=2019,VLOOKUP($B35,MP,73,FALSE)," "))))</f>
        <v>0</v>
      </c>
      <c r="Q35" s="188">
        <f>IF($O$5=2016,VLOOKUP($B35,MP,35,FALSE),IF($O$5=2017,VLOOKUP($B35,MP,48,FALSE),IF($O$5=2018,VLOOKUP($B35,MP,61,FALSE),IF($O$5=2019,VLOOKUP($B35,MP,74,FALSE)," "))))</f>
        <v>0</v>
      </c>
      <c r="R35" s="22"/>
    </row>
    <row r="36" spans="1:18" ht="15" x14ac:dyDescent="0.2">
      <c r="A36" s="745"/>
      <c r="B36" s="745"/>
      <c r="C36" s="748"/>
      <c r="D36" s="8" t="s">
        <v>64</v>
      </c>
      <c r="E36" s="451">
        <f>SUM(F36:Q36)</f>
        <v>0</v>
      </c>
      <c r="F36" s="499">
        <v>0</v>
      </c>
      <c r="G36" s="499"/>
      <c r="H36" s="499"/>
      <c r="I36" s="499"/>
      <c r="J36" s="499"/>
      <c r="K36" s="499"/>
      <c r="L36" s="499"/>
      <c r="M36" s="499"/>
      <c r="N36" s="499"/>
      <c r="O36" s="499"/>
      <c r="P36" s="499"/>
      <c r="Q36" s="499"/>
      <c r="R36" s="500">
        <v>0</v>
      </c>
    </row>
    <row r="37" spans="1:18" ht="15" x14ac:dyDescent="0.2">
      <c r="A37" s="745"/>
      <c r="B37" s="745"/>
      <c r="C37" s="748"/>
      <c r="D37" s="5" t="s">
        <v>65</v>
      </c>
      <c r="E37" s="452">
        <f t="shared" ref="E37:R37" si="20">E36*100/E35</f>
        <v>0</v>
      </c>
      <c r="F37" s="452">
        <f t="shared" si="20"/>
        <v>0</v>
      </c>
      <c r="G37" s="452" t="e">
        <f t="shared" si="20"/>
        <v>#DIV/0!</v>
      </c>
      <c r="H37" s="452" t="e">
        <f t="shared" si="20"/>
        <v>#DIV/0!</v>
      </c>
      <c r="I37" s="452" t="e">
        <f t="shared" si="20"/>
        <v>#DIV/0!</v>
      </c>
      <c r="J37" s="452" t="e">
        <f t="shared" si="20"/>
        <v>#DIV/0!</v>
      </c>
      <c r="K37" s="452" t="e">
        <f t="shared" si="20"/>
        <v>#DIV/0!</v>
      </c>
      <c r="L37" s="452" t="e">
        <f t="shared" si="20"/>
        <v>#DIV/0!</v>
      </c>
      <c r="M37" s="452" t="e">
        <f t="shared" si="20"/>
        <v>#DIV/0!</v>
      </c>
      <c r="N37" s="452" t="e">
        <f t="shared" si="20"/>
        <v>#DIV/0!</v>
      </c>
      <c r="O37" s="452" t="e">
        <f t="shared" si="20"/>
        <v>#DIV/0!</v>
      </c>
      <c r="P37" s="452" t="e">
        <f t="shared" si="20"/>
        <v>#DIV/0!</v>
      </c>
      <c r="Q37" s="452" t="e">
        <f t="shared" si="20"/>
        <v>#DIV/0!</v>
      </c>
      <c r="R37" s="453" t="e">
        <f t="shared" si="20"/>
        <v>#DIV/0!</v>
      </c>
    </row>
    <row r="38" spans="1:18" ht="15" x14ac:dyDescent="0.2">
      <c r="A38" s="745"/>
      <c r="B38" s="745"/>
      <c r="C38" s="748"/>
      <c r="D38" s="8" t="s">
        <v>66</v>
      </c>
      <c r="E38" s="451">
        <f>SUM(F38:Q38)</f>
        <v>0</v>
      </c>
      <c r="F38" s="499">
        <v>0</v>
      </c>
      <c r="G38" s="499"/>
      <c r="H38" s="499"/>
      <c r="I38" s="499"/>
      <c r="J38" s="499"/>
      <c r="K38" s="499"/>
      <c r="L38" s="499"/>
      <c r="M38" s="499"/>
      <c r="N38" s="499"/>
      <c r="O38" s="499"/>
      <c r="P38" s="499"/>
      <c r="Q38" s="499"/>
      <c r="R38" s="500">
        <v>3000000</v>
      </c>
    </row>
    <row r="39" spans="1:18" ht="15" x14ac:dyDescent="0.2">
      <c r="A39" s="745"/>
      <c r="B39" s="745"/>
      <c r="C39" s="748"/>
      <c r="D39" s="5" t="s">
        <v>67</v>
      </c>
      <c r="E39" s="452">
        <f t="shared" ref="E39:R39" si="21">E38*100/E35</f>
        <v>0</v>
      </c>
      <c r="F39" s="452">
        <f t="shared" si="21"/>
        <v>0</v>
      </c>
      <c r="G39" s="452" t="e">
        <f t="shared" si="21"/>
        <v>#DIV/0!</v>
      </c>
      <c r="H39" s="452" t="e">
        <f t="shared" si="21"/>
        <v>#DIV/0!</v>
      </c>
      <c r="I39" s="452" t="e">
        <f t="shared" si="21"/>
        <v>#DIV/0!</v>
      </c>
      <c r="J39" s="452" t="e">
        <f t="shared" si="21"/>
        <v>#DIV/0!</v>
      </c>
      <c r="K39" s="452" t="e">
        <f t="shared" si="21"/>
        <v>#DIV/0!</v>
      </c>
      <c r="L39" s="452" t="e">
        <f t="shared" si="21"/>
        <v>#DIV/0!</v>
      </c>
      <c r="M39" s="452" t="e">
        <f t="shared" si="21"/>
        <v>#DIV/0!</v>
      </c>
      <c r="N39" s="452" t="e">
        <f t="shared" si="21"/>
        <v>#DIV/0!</v>
      </c>
      <c r="O39" s="452" t="e">
        <f t="shared" si="21"/>
        <v>#DIV/0!</v>
      </c>
      <c r="P39" s="452" t="e">
        <f t="shared" si="21"/>
        <v>#DIV/0!</v>
      </c>
      <c r="Q39" s="452" t="e">
        <f t="shared" si="21"/>
        <v>#DIV/0!</v>
      </c>
      <c r="R39" s="453" t="e">
        <f t="shared" si="21"/>
        <v>#DIV/0!</v>
      </c>
    </row>
    <row r="40" spans="1:18" ht="15" x14ac:dyDescent="0.2">
      <c r="A40" s="745"/>
      <c r="B40" s="745"/>
      <c r="C40" s="748"/>
      <c r="D40" s="7" t="s">
        <v>68</v>
      </c>
      <c r="E40" s="451">
        <f>SUM(F40:Q40)</f>
        <v>0</v>
      </c>
      <c r="F40" s="499">
        <v>0</v>
      </c>
      <c r="G40" s="499"/>
      <c r="H40" s="499"/>
      <c r="I40" s="499"/>
      <c r="J40" s="499"/>
      <c r="K40" s="499"/>
      <c r="L40" s="499"/>
      <c r="M40" s="499"/>
      <c r="N40" s="499"/>
      <c r="O40" s="499"/>
      <c r="P40" s="499"/>
      <c r="Q40" s="499"/>
      <c r="R40" s="500">
        <v>3000000</v>
      </c>
    </row>
    <row r="41" spans="1:18" ht="15" x14ac:dyDescent="0.2">
      <c r="A41" s="745"/>
      <c r="B41" s="745"/>
      <c r="C41" s="748"/>
      <c r="D41" s="5" t="s">
        <v>69</v>
      </c>
      <c r="E41" s="452" t="e">
        <f t="shared" ref="E41:R41" si="22">E40*100/E38</f>
        <v>#DIV/0!</v>
      </c>
      <c r="F41" s="452" t="e">
        <f t="shared" si="22"/>
        <v>#DIV/0!</v>
      </c>
      <c r="G41" s="452" t="e">
        <f t="shared" si="22"/>
        <v>#DIV/0!</v>
      </c>
      <c r="H41" s="452" t="e">
        <f t="shared" si="22"/>
        <v>#DIV/0!</v>
      </c>
      <c r="I41" s="452" t="e">
        <f t="shared" si="22"/>
        <v>#DIV/0!</v>
      </c>
      <c r="J41" s="452" t="e">
        <f t="shared" si="22"/>
        <v>#DIV/0!</v>
      </c>
      <c r="K41" s="452" t="e">
        <f t="shared" si="22"/>
        <v>#DIV/0!</v>
      </c>
      <c r="L41" s="452" t="e">
        <f t="shared" si="22"/>
        <v>#DIV/0!</v>
      </c>
      <c r="M41" s="452" t="e">
        <f t="shared" si="22"/>
        <v>#DIV/0!</v>
      </c>
      <c r="N41" s="452" t="e">
        <f t="shared" si="22"/>
        <v>#DIV/0!</v>
      </c>
      <c r="O41" s="452" t="e">
        <f t="shared" si="22"/>
        <v>#DIV/0!</v>
      </c>
      <c r="P41" s="452" t="e">
        <f t="shared" si="22"/>
        <v>#DIV/0!</v>
      </c>
      <c r="Q41" s="452" t="e">
        <f t="shared" si="22"/>
        <v>#DIV/0!</v>
      </c>
      <c r="R41" s="453">
        <f t="shared" si="22"/>
        <v>100</v>
      </c>
    </row>
    <row r="42" spans="1:18" ht="15.75" thickBot="1" x14ac:dyDescent="0.25">
      <c r="A42" s="746"/>
      <c r="B42" s="746"/>
      <c r="C42" s="749"/>
      <c r="D42" s="6" t="s">
        <v>70</v>
      </c>
      <c r="E42" s="454">
        <f t="shared" ref="E42:R42" si="23">E40*100/E35</f>
        <v>0</v>
      </c>
      <c r="F42" s="454">
        <f t="shared" si="23"/>
        <v>0</v>
      </c>
      <c r="G42" s="454" t="e">
        <f t="shared" si="23"/>
        <v>#DIV/0!</v>
      </c>
      <c r="H42" s="454" t="e">
        <f t="shared" si="23"/>
        <v>#DIV/0!</v>
      </c>
      <c r="I42" s="454" t="e">
        <f t="shared" si="23"/>
        <v>#DIV/0!</v>
      </c>
      <c r="J42" s="454" t="e">
        <f t="shared" si="23"/>
        <v>#DIV/0!</v>
      </c>
      <c r="K42" s="454" t="e">
        <f t="shared" si="23"/>
        <v>#DIV/0!</v>
      </c>
      <c r="L42" s="454" t="e">
        <f t="shared" si="23"/>
        <v>#DIV/0!</v>
      </c>
      <c r="M42" s="454" t="e">
        <f t="shared" si="23"/>
        <v>#DIV/0!</v>
      </c>
      <c r="N42" s="454" t="e">
        <f t="shared" si="23"/>
        <v>#DIV/0!</v>
      </c>
      <c r="O42" s="454" t="e">
        <f t="shared" si="23"/>
        <v>#DIV/0!</v>
      </c>
      <c r="P42" s="454" t="e">
        <f t="shared" si="23"/>
        <v>#DIV/0!</v>
      </c>
      <c r="Q42" s="454" t="e">
        <f t="shared" si="23"/>
        <v>#DIV/0!</v>
      </c>
      <c r="R42" s="455" t="e">
        <f t="shared" si="23"/>
        <v>#DIV/0!</v>
      </c>
    </row>
    <row r="43" spans="1:18" ht="15" x14ac:dyDescent="0.2">
      <c r="A43" s="744">
        <v>5</v>
      </c>
      <c r="B43" s="744" t="str">
        <f>'PI. MP. Avance'!B31</f>
        <v>MP105010301</v>
      </c>
      <c r="C43" s="747" t="str">
        <f>'PI. MP. Avance'!C31</f>
        <v xml:space="preserve"> Realizar   en los 42 entes territoriales, un programa de sensibilización y educación en el respeto y promoción de la diferencia y orientación sexual, en el período de gobierno</v>
      </c>
      <c r="D43" s="4" t="s">
        <v>63</v>
      </c>
      <c r="E43" s="21">
        <f>SUM(F43:Q43)</f>
        <v>0</v>
      </c>
      <c r="F43" s="188">
        <f>IF($O$5=2016,VLOOKUP($B43,MP,24,FALSE),IF($O$5=2017,VLOOKUP($B43,MP,37,FALSE),IF($O$5=2018,VLOOKUP($B43,MP,50,FALSE),IF($O$5=2019,VLOOKUP($B43,MP,63,FALSE)," "))))</f>
        <v>0</v>
      </c>
      <c r="G43" s="188">
        <f>IF($O$5=2016,VLOOKUP($B43,MP,25,FALSE),IF($O$5=2017,VLOOKUP($B43,MP,38,FALSE),IF($O$5=2018,VLOOKUP($B43,MP,51,FALSE),IF($O$5=2019,VLOOKUP($B43,MP,64,FALSE)," "))))</f>
        <v>0</v>
      </c>
      <c r="H43" s="188">
        <f>IF($O$5=2016,VLOOKUP($B43,MP,26,FALSE),IF($O$5=2017,VLOOKUP($B43,MP,39,FALSE),IF($O$5=2018,VLOOKUP($B43,MP,52,FALSE),IF($O$5=2019,VLOOKUP($B43,MP,65,FALSE)," "))))</f>
        <v>0</v>
      </c>
      <c r="I43" s="188">
        <f>IF($O$5=2016,VLOOKUP($B43,MP,27,FALSE),IF($O$5=2017,VLOOKUP($B43,MP,40,FALSE),IF($O$5=2018,VLOOKUP($B43,MP,53,FALSE),IF($O$5=2019,VLOOKUP($B43,MP,66,FALSE)," "))))</f>
        <v>0</v>
      </c>
      <c r="J43" s="188">
        <f>IF($O$5=2016,VLOOKUP($B43,MP,28,FALSE),IF($O$5=2017,VLOOKUP($B43,MP,41,FALSE),IF($O$5=2018,VLOOKUP($B43,MP,54,FALSE),IF($O$5=2019,VLOOKUP($B43,MP,67,FALSE)," "))))</f>
        <v>0</v>
      </c>
      <c r="K43" s="188">
        <f>IF($O$5=2016,VLOOKUP($B43,MP,29,FALSE),IF($O$5=2017,VLOOKUP($B43,MP,42,FALSE),IF($O$5=2018,VLOOKUP($B43,MP,55,FALSE),IF($O$5=2019,VLOOKUP($B43,MP,68,FALSE)," "))))</f>
        <v>0</v>
      </c>
      <c r="L43" s="188">
        <f>IF($O$5=2016,VLOOKUP($B43,MP,30,FALSE),IF($O$5=2017,VLOOKUP($B43,MP,43,FALSE),IF($O$5=2018,VLOOKUP($B43,MP,56,FALSE),IF($O$5=2019,VLOOKUP($B43,MP,69,FALSE)," "))))</f>
        <v>0</v>
      </c>
      <c r="M43" s="188">
        <f>IF($O$5=2016,VLOOKUP($B43,MP,31,FALSE),IF($O$5=2017,VLOOKUP($B43,MP,44,FALSE),IF($O$5=2018,VLOOKUP($B43,MP,57,FALSE),IF($O$5=2019,VLOOKUP($B43,MP,70,FALSE)," "))))</f>
        <v>0</v>
      </c>
      <c r="N43" s="188">
        <f>IF($O$5=2016,VLOOKUP($B43,MP,32,FALSE),IF($O$5=2017,VLOOKUP($B43,MP,45,FALSE),IF($O$5=2018,VLOOKUP($B43,MP,58,FALSE),IF($O$5=2019,VLOOKUP($B43,MP,71,FALSE)," "))))</f>
        <v>0</v>
      </c>
      <c r="O43" s="188">
        <f>IF($O$5=2016,VLOOKUP($B43,MP,33,FALSE),IF($O$5=2017,VLOOKUP($B43,MP,46,FALSE),IF($O$5=2018,VLOOKUP($B43,MP,59,FALSE),IF($O$5=2019,VLOOKUP($B43,MP,72,FALSE)," "))))</f>
        <v>0</v>
      </c>
      <c r="P43" s="188">
        <f>IF($O$5=2016,VLOOKUP($B43,MP,34,FALSE),IF($O$5=2017,VLOOKUP($B43,MP,47,FALSE),IF($O$5=2018,VLOOKUP($B43,MP,60,FALSE),IF($O$5=2019,VLOOKUP($B43,MP,73,FALSE)," "))))</f>
        <v>0</v>
      </c>
      <c r="Q43" s="188">
        <f>IF($O$5=2016,VLOOKUP($B43,MP,35,FALSE),IF($O$5=2017,VLOOKUP($B43,MP,48,FALSE),IF($O$5=2018,VLOOKUP($B43,MP,61,FALSE),IF($O$5=2019,VLOOKUP($B43,MP,74,FALSE)," "))))</f>
        <v>0</v>
      </c>
      <c r="R43" s="22"/>
    </row>
    <row r="44" spans="1:18" ht="15" x14ac:dyDescent="0.2">
      <c r="A44" s="745"/>
      <c r="B44" s="745"/>
      <c r="C44" s="748"/>
      <c r="D44" s="8" t="s">
        <v>64</v>
      </c>
      <c r="E44" s="451">
        <f>SUM(F44:Q44)</f>
        <v>15000000</v>
      </c>
      <c r="F44" s="499">
        <v>15000000</v>
      </c>
      <c r="G44" s="499"/>
      <c r="H44" s="499"/>
      <c r="I44" s="499"/>
      <c r="J44" s="499"/>
      <c r="K44" s="499"/>
      <c r="L44" s="499"/>
      <c r="M44" s="499"/>
      <c r="N44" s="499"/>
      <c r="O44" s="499"/>
      <c r="P44" s="499"/>
      <c r="Q44" s="499"/>
      <c r="R44" s="500"/>
    </row>
    <row r="45" spans="1:18" ht="15" x14ac:dyDescent="0.2">
      <c r="A45" s="745"/>
      <c r="B45" s="745"/>
      <c r="C45" s="748"/>
      <c r="D45" s="5" t="s">
        <v>65</v>
      </c>
      <c r="E45" s="452" t="e">
        <f t="shared" ref="E45:R45" si="24">E44*100/E43</f>
        <v>#DIV/0!</v>
      </c>
      <c r="F45" s="452" t="e">
        <f t="shared" si="24"/>
        <v>#DIV/0!</v>
      </c>
      <c r="G45" s="452" t="e">
        <f t="shared" si="24"/>
        <v>#DIV/0!</v>
      </c>
      <c r="H45" s="452" t="e">
        <f t="shared" si="24"/>
        <v>#DIV/0!</v>
      </c>
      <c r="I45" s="452" t="e">
        <f t="shared" si="24"/>
        <v>#DIV/0!</v>
      </c>
      <c r="J45" s="452" t="e">
        <f t="shared" si="24"/>
        <v>#DIV/0!</v>
      </c>
      <c r="K45" s="452" t="e">
        <f t="shared" si="24"/>
        <v>#DIV/0!</v>
      </c>
      <c r="L45" s="452" t="e">
        <f t="shared" si="24"/>
        <v>#DIV/0!</v>
      </c>
      <c r="M45" s="452" t="e">
        <f t="shared" si="24"/>
        <v>#DIV/0!</v>
      </c>
      <c r="N45" s="452" t="e">
        <f t="shared" si="24"/>
        <v>#DIV/0!</v>
      </c>
      <c r="O45" s="452" t="e">
        <f t="shared" si="24"/>
        <v>#DIV/0!</v>
      </c>
      <c r="P45" s="452" t="e">
        <f t="shared" si="24"/>
        <v>#DIV/0!</v>
      </c>
      <c r="Q45" s="452" t="e">
        <f t="shared" si="24"/>
        <v>#DIV/0!</v>
      </c>
      <c r="R45" s="453" t="e">
        <f t="shared" si="24"/>
        <v>#DIV/0!</v>
      </c>
    </row>
    <row r="46" spans="1:18" ht="15" x14ac:dyDescent="0.2">
      <c r="A46" s="745"/>
      <c r="B46" s="745"/>
      <c r="C46" s="748"/>
      <c r="D46" s="8" t="s">
        <v>66</v>
      </c>
      <c r="E46" s="451">
        <f>SUM(F46:Q46)</f>
        <v>15000000</v>
      </c>
      <c r="F46" s="499">
        <v>15000000</v>
      </c>
      <c r="G46" s="499"/>
      <c r="H46" s="499"/>
      <c r="I46" s="499"/>
      <c r="J46" s="499"/>
      <c r="K46" s="499"/>
      <c r="L46" s="499"/>
      <c r="M46" s="499"/>
      <c r="N46" s="499"/>
      <c r="O46" s="499"/>
      <c r="P46" s="499"/>
      <c r="Q46" s="499"/>
      <c r="R46" s="500"/>
    </row>
    <row r="47" spans="1:18" ht="15" x14ac:dyDescent="0.2">
      <c r="A47" s="745"/>
      <c r="B47" s="745"/>
      <c r="C47" s="748"/>
      <c r="D47" s="5" t="s">
        <v>67</v>
      </c>
      <c r="E47" s="452" t="e">
        <f t="shared" ref="E47:R47" si="25">E46*100/E43</f>
        <v>#DIV/0!</v>
      </c>
      <c r="F47" s="452" t="e">
        <f t="shared" si="25"/>
        <v>#DIV/0!</v>
      </c>
      <c r="G47" s="452" t="e">
        <f t="shared" si="25"/>
        <v>#DIV/0!</v>
      </c>
      <c r="H47" s="452" t="e">
        <f t="shared" si="25"/>
        <v>#DIV/0!</v>
      </c>
      <c r="I47" s="452" t="e">
        <f t="shared" si="25"/>
        <v>#DIV/0!</v>
      </c>
      <c r="J47" s="452" t="e">
        <f t="shared" si="25"/>
        <v>#DIV/0!</v>
      </c>
      <c r="K47" s="452" t="e">
        <f t="shared" si="25"/>
        <v>#DIV/0!</v>
      </c>
      <c r="L47" s="452" t="e">
        <f t="shared" si="25"/>
        <v>#DIV/0!</v>
      </c>
      <c r="M47" s="452" t="e">
        <f t="shared" si="25"/>
        <v>#DIV/0!</v>
      </c>
      <c r="N47" s="452" t="e">
        <f t="shared" si="25"/>
        <v>#DIV/0!</v>
      </c>
      <c r="O47" s="452" t="e">
        <f t="shared" si="25"/>
        <v>#DIV/0!</v>
      </c>
      <c r="P47" s="452" t="e">
        <f t="shared" si="25"/>
        <v>#DIV/0!</v>
      </c>
      <c r="Q47" s="452" t="e">
        <f t="shared" si="25"/>
        <v>#DIV/0!</v>
      </c>
      <c r="R47" s="453" t="e">
        <f t="shared" si="25"/>
        <v>#DIV/0!</v>
      </c>
    </row>
    <row r="48" spans="1:18" ht="15" x14ac:dyDescent="0.2">
      <c r="A48" s="745"/>
      <c r="B48" s="745"/>
      <c r="C48" s="748"/>
      <c r="D48" s="7" t="s">
        <v>68</v>
      </c>
      <c r="E48" s="451">
        <f>SUM(F48:Q48)</f>
        <v>15000000</v>
      </c>
      <c r="F48" s="499">
        <v>15000000</v>
      </c>
      <c r="G48" s="499"/>
      <c r="H48" s="499"/>
      <c r="I48" s="499"/>
      <c r="J48" s="499"/>
      <c r="K48" s="499"/>
      <c r="L48" s="499"/>
      <c r="M48" s="499"/>
      <c r="N48" s="499"/>
      <c r="O48" s="499"/>
      <c r="P48" s="499"/>
      <c r="Q48" s="499"/>
      <c r="R48" s="500"/>
    </row>
    <row r="49" spans="1:18" ht="15" x14ac:dyDescent="0.2">
      <c r="A49" s="745"/>
      <c r="B49" s="745"/>
      <c r="C49" s="748"/>
      <c r="D49" s="5" t="s">
        <v>69</v>
      </c>
      <c r="E49" s="452">
        <f t="shared" ref="E49:R49" si="26">E48*100/E46</f>
        <v>100</v>
      </c>
      <c r="F49" s="452">
        <f t="shared" si="26"/>
        <v>100</v>
      </c>
      <c r="G49" s="452" t="e">
        <f t="shared" si="26"/>
        <v>#DIV/0!</v>
      </c>
      <c r="H49" s="452" t="e">
        <f t="shared" si="26"/>
        <v>#DIV/0!</v>
      </c>
      <c r="I49" s="452" t="e">
        <f t="shared" si="26"/>
        <v>#DIV/0!</v>
      </c>
      <c r="J49" s="452" t="e">
        <f t="shared" si="26"/>
        <v>#DIV/0!</v>
      </c>
      <c r="K49" s="452" t="e">
        <f t="shared" si="26"/>
        <v>#DIV/0!</v>
      </c>
      <c r="L49" s="452" t="e">
        <f t="shared" si="26"/>
        <v>#DIV/0!</v>
      </c>
      <c r="M49" s="452" t="e">
        <f t="shared" si="26"/>
        <v>#DIV/0!</v>
      </c>
      <c r="N49" s="452" t="e">
        <f t="shared" si="26"/>
        <v>#DIV/0!</v>
      </c>
      <c r="O49" s="452" t="e">
        <f t="shared" si="26"/>
        <v>#DIV/0!</v>
      </c>
      <c r="P49" s="452" t="e">
        <f t="shared" si="26"/>
        <v>#DIV/0!</v>
      </c>
      <c r="Q49" s="452" t="e">
        <f t="shared" si="26"/>
        <v>#DIV/0!</v>
      </c>
      <c r="R49" s="453" t="e">
        <f t="shared" si="26"/>
        <v>#DIV/0!</v>
      </c>
    </row>
    <row r="50" spans="1:18" ht="15.75" thickBot="1" x14ac:dyDescent="0.25">
      <c r="A50" s="746"/>
      <c r="B50" s="746"/>
      <c r="C50" s="749"/>
      <c r="D50" s="6" t="s">
        <v>70</v>
      </c>
      <c r="E50" s="454" t="e">
        <f t="shared" ref="E50:R50" si="27">E48*100/E43</f>
        <v>#DIV/0!</v>
      </c>
      <c r="F50" s="454" t="e">
        <f t="shared" si="27"/>
        <v>#DIV/0!</v>
      </c>
      <c r="G50" s="454" t="e">
        <f t="shared" si="27"/>
        <v>#DIV/0!</v>
      </c>
      <c r="H50" s="454" t="e">
        <f t="shared" si="27"/>
        <v>#DIV/0!</v>
      </c>
      <c r="I50" s="454" t="e">
        <f t="shared" si="27"/>
        <v>#DIV/0!</v>
      </c>
      <c r="J50" s="454" t="e">
        <f t="shared" si="27"/>
        <v>#DIV/0!</v>
      </c>
      <c r="K50" s="454" t="e">
        <f t="shared" si="27"/>
        <v>#DIV/0!</v>
      </c>
      <c r="L50" s="454" t="e">
        <f t="shared" si="27"/>
        <v>#DIV/0!</v>
      </c>
      <c r="M50" s="454" t="e">
        <f t="shared" si="27"/>
        <v>#DIV/0!</v>
      </c>
      <c r="N50" s="454" t="e">
        <f t="shared" si="27"/>
        <v>#DIV/0!</v>
      </c>
      <c r="O50" s="454" t="e">
        <f t="shared" si="27"/>
        <v>#DIV/0!</v>
      </c>
      <c r="P50" s="454" t="e">
        <f t="shared" si="27"/>
        <v>#DIV/0!</v>
      </c>
      <c r="Q50" s="454" t="e">
        <f t="shared" si="27"/>
        <v>#DIV/0!</v>
      </c>
      <c r="R50" s="455" t="e">
        <f t="shared" si="27"/>
        <v>#DIV/0!</v>
      </c>
    </row>
    <row r="51" spans="1:18" ht="15" x14ac:dyDescent="0.2">
      <c r="A51" s="744">
        <v>6</v>
      </c>
      <c r="B51" s="744" t="str">
        <f>'PI. MP. Avance'!B36</f>
        <v>MP105010302</v>
      </c>
      <c r="C51" s="747" t="str">
        <f>'PI. MP. Avance'!C36</f>
        <v>Implementar un (1) ACUERDO de seguridad y protección a la comunidad  LGBTI, con acompañamiento de  las autoridades civiles y policiales, durante el periodo de gobierno.</v>
      </c>
      <c r="D51" s="4" t="s">
        <v>63</v>
      </c>
      <c r="E51" s="21">
        <f>SUM(F51:Q51)</f>
        <v>0</v>
      </c>
      <c r="F51" s="188">
        <f>IF($O$5=2016,VLOOKUP($B51,MP,24,FALSE),IF($O$5=2017,VLOOKUP($B51,MP,37,FALSE),IF($O$5=2018,VLOOKUP($B51,MP,50,FALSE),IF($O$5=2019,VLOOKUP($B51,MP,63,FALSE)," "))))</f>
        <v>0</v>
      </c>
      <c r="G51" s="188">
        <f>IF($O$5=2016,VLOOKUP($B51,MP,25,FALSE),IF($O$5=2017,VLOOKUP($B51,MP,38,FALSE),IF($O$5=2018,VLOOKUP($B51,MP,51,FALSE),IF($O$5=2019,VLOOKUP($B51,MP,64,FALSE)," "))))</f>
        <v>0</v>
      </c>
      <c r="H51" s="188">
        <f>IF($O$5=2016,VLOOKUP($B51,MP,26,FALSE),IF($O$5=2017,VLOOKUP($B51,MP,39,FALSE),IF($O$5=2018,VLOOKUP($B51,MP,52,FALSE),IF($O$5=2019,VLOOKUP($B51,MP,65,FALSE)," "))))</f>
        <v>0</v>
      </c>
      <c r="I51" s="188">
        <f>IF($O$5=2016,VLOOKUP($B51,MP,27,FALSE),IF($O$5=2017,VLOOKUP($B51,MP,40,FALSE),IF($O$5=2018,VLOOKUP($B51,MP,53,FALSE),IF($O$5=2019,VLOOKUP($B51,MP,66,FALSE)," "))))</f>
        <v>0</v>
      </c>
      <c r="J51" s="188">
        <f>IF($O$5=2016,VLOOKUP($B51,MP,28,FALSE),IF($O$5=2017,VLOOKUP($B51,MP,41,FALSE),IF($O$5=2018,VLOOKUP($B51,MP,54,FALSE),IF($O$5=2019,VLOOKUP($B51,MP,67,FALSE)," "))))</f>
        <v>0</v>
      </c>
      <c r="K51" s="188">
        <f>IF($O$5=2016,VLOOKUP($B51,MP,29,FALSE),IF($O$5=2017,VLOOKUP($B51,MP,42,FALSE),IF($O$5=2018,VLOOKUP($B51,MP,55,FALSE),IF($O$5=2019,VLOOKUP($B51,MP,68,FALSE)," "))))</f>
        <v>0</v>
      </c>
      <c r="L51" s="188">
        <f>IF($O$5=2016,VLOOKUP($B51,MP,30,FALSE),IF($O$5=2017,VLOOKUP($B51,MP,43,FALSE),IF($O$5=2018,VLOOKUP($B51,MP,56,FALSE),IF($O$5=2019,VLOOKUP($B51,MP,69,FALSE)," "))))</f>
        <v>0</v>
      </c>
      <c r="M51" s="188">
        <f>IF($O$5=2016,VLOOKUP($B51,MP,31,FALSE),IF($O$5=2017,VLOOKUP($B51,MP,44,FALSE),IF($O$5=2018,VLOOKUP($B51,MP,57,FALSE),IF($O$5=2019,VLOOKUP($B51,MP,70,FALSE)," "))))</f>
        <v>0</v>
      </c>
      <c r="N51" s="188">
        <f>IF($O$5=2016,VLOOKUP($B51,MP,32,FALSE),IF($O$5=2017,VLOOKUP($B51,MP,45,FALSE),IF($O$5=2018,VLOOKUP($B51,MP,58,FALSE),IF($O$5=2019,VLOOKUP($B51,MP,71,FALSE)," "))))</f>
        <v>0</v>
      </c>
      <c r="O51" s="188">
        <f>IF($O$5=2016,VLOOKUP($B51,MP,33,FALSE),IF($O$5=2017,VLOOKUP($B51,MP,46,FALSE),IF($O$5=2018,VLOOKUP($B51,MP,59,FALSE),IF($O$5=2019,VLOOKUP($B51,MP,72,FALSE)," "))))</f>
        <v>0</v>
      </c>
      <c r="P51" s="188">
        <f>IF($O$5=2016,VLOOKUP($B51,MP,34,FALSE),IF($O$5=2017,VLOOKUP($B51,MP,47,FALSE),IF($O$5=2018,VLOOKUP($B51,MP,60,FALSE),IF($O$5=2019,VLOOKUP($B51,MP,73,FALSE)," "))))</f>
        <v>0</v>
      </c>
      <c r="Q51" s="188">
        <f>IF($O$5=2016,VLOOKUP($B51,MP,35,FALSE),IF($O$5=2017,VLOOKUP($B51,MP,48,FALSE),IF($O$5=2018,VLOOKUP($B51,MP,61,FALSE),IF($O$5=2019,VLOOKUP($B51,MP,74,FALSE)," "))))</f>
        <v>0</v>
      </c>
      <c r="R51" s="22"/>
    </row>
    <row r="52" spans="1:18" ht="15" x14ac:dyDescent="0.2">
      <c r="A52" s="745"/>
      <c r="B52" s="750"/>
      <c r="C52" s="752"/>
      <c r="D52" s="8" t="s">
        <v>64</v>
      </c>
      <c r="E52" s="451">
        <f>SUM(F52:Q52)</f>
        <v>0</v>
      </c>
      <c r="F52" s="499">
        <v>0</v>
      </c>
      <c r="G52" s="499"/>
      <c r="H52" s="499"/>
      <c r="I52" s="499"/>
      <c r="J52" s="499"/>
      <c r="K52" s="499"/>
      <c r="L52" s="499"/>
      <c r="M52" s="499"/>
      <c r="N52" s="499"/>
      <c r="O52" s="499"/>
      <c r="P52" s="499"/>
      <c r="Q52" s="499"/>
      <c r="R52" s="500"/>
    </row>
    <row r="53" spans="1:18" ht="15" x14ac:dyDescent="0.2">
      <c r="A53" s="745"/>
      <c r="B53" s="750"/>
      <c r="C53" s="752"/>
      <c r="D53" s="5" t="s">
        <v>65</v>
      </c>
      <c r="E53" s="452" t="e">
        <f t="shared" ref="E53:R53" si="28">E52*100/E51</f>
        <v>#DIV/0!</v>
      </c>
      <c r="F53" s="452" t="e">
        <f t="shared" si="28"/>
        <v>#DIV/0!</v>
      </c>
      <c r="G53" s="452" t="e">
        <f t="shared" si="28"/>
        <v>#DIV/0!</v>
      </c>
      <c r="H53" s="452" t="e">
        <f t="shared" si="28"/>
        <v>#DIV/0!</v>
      </c>
      <c r="I53" s="452" t="e">
        <f t="shared" si="28"/>
        <v>#DIV/0!</v>
      </c>
      <c r="J53" s="452" t="e">
        <f t="shared" si="28"/>
        <v>#DIV/0!</v>
      </c>
      <c r="K53" s="452" t="e">
        <f t="shared" si="28"/>
        <v>#DIV/0!</v>
      </c>
      <c r="L53" s="452" t="e">
        <f t="shared" si="28"/>
        <v>#DIV/0!</v>
      </c>
      <c r="M53" s="452" t="e">
        <f t="shared" si="28"/>
        <v>#DIV/0!</v>
      </c>
      <c r="N53" s="452" t="e">
        <f t="shared" si="28"/>
        <v>#DIV/0!</v>
      </c>
      <c r="O53" s="452" t="e">
        <f t="shared" si="28"/>
        <v>#DIV/0!</v>
      </c>
      <c r="P53" s="452" t="e">
        <f t="shared" si="28"/>
        <v>#DIV/0!</v>
      </c>
      <c r="Q53" s="452" t="e">
        <f t="shared" si="28"/>
        <v>#DIV/0!</v>
      </c>
      <c r="R53" s="453" t="e">
        <f t="shared" si="28"/>
        <v>#DIV/0!</v>
      </c>
    </row>
    <row r="54" spans="1:18" ht="15" x14ac:dyDescent="0.2">
      <c r="A54" s="745"/>
      <c r="B54" s="750"/>
      <c r="C54" s="752"/>
      <c r="D54" s="8" t="s">
        <v>66</v>
      </c>
      <c r="E54" s="451">
        <f>SUM(F54:Q54)</f>
        <v>0</v>
      </c>
      <c r="F54" s="499">
        <v>0</v>
      </c>
      <c r="G54" s="499"/>
      <c r="H54" s="499"/>
      <c r="I54" s="499"/>
      <c r="J54" s="499"/>
      <c r="K54" s="499"/>
      <c r="L54" s="499"/>
      <c r="M54" s="499"/>
      <c r="N54" s="499"/>
      <c r="O54" s="499"/>
      <c r="P54" s="499"/>
      <c r="Q54" s="499"/>
      <c r="R54" s="500"/>
    </row>
    <row r="55" spans="1:18" ht="15" x14ac:dyDescent="0.2">
      <c r="A55" s="745"/>
      <c r="B55" s="750"/>
      <c r="C55" s="752"/>
      <c r="D55" s="5" t="s">
        <v>67</v>
      </c>
      <c r="E55" s="452" t="e">
        <f t="shared" ref="E55:R55" si="29">E54*100/E51</f>
        <v>#DIV/0!</v>
      </c>
      <c r="F55" s="452" t="e">
        <f t="shared" si="29"/>
        <v>#DIV/0!</v>
      </c>
      <c r="G55" s="452" t="e">
        <f t="shared" si="29"/>
        <v>#DIV/0!</v>
      </c>
      <c r="H55" s="452" t="e">
        <f t="shared" si="29"/>
        <v>#DIV/0!</v>
      </c>
      <c r="I55" s="452" t="e">
        <f t="shared" si="29"/>
        <v>#DIV/0!</v>
      </c>
      <c r="J55" s="452" t="e">
        <f t="shared" si="29"/>
        <v>#DIV/0!</v>
      </c>
      <c r="K55" s="452" t="e">
        <f t="shared" si="29"/>
        <v>#DIV/0!</v>
      </c>
      <c r="L55" s="452" t="e">
        <f t="shared" si="29"/>
        <v>#DIV/0!</v>
      </c>
      <c r="M55" s="452" t="e">
        <f t="shared" si="29"/>
        <v>#DIV/0!</v>
      </c>
      <c r="N55" s="452" t="e">
        <f t="shared" si="29"/>
        <v>#DIV/0!</v>
      </c>
      <c r="O55" s="452" t="e">
        <f t="shared" si="29"/>
        <v>#DIV/0!</v>
      </c>
      <c r="P55" s="452" t="e">
        <f t="shared" si="29"/>
        <v>#DIV/0!</v>
      </c>
      <c r="Q55" s="452" t="e">
        <f t="shared" si="29"/>
        <v>#DIV/0!</v>
      </c>
      <c r="R55" s="453" t="e">
        <f t="shared" si="29"/>
        <v>#DIV/0!</v>
      </c>
    </row>
    <row r="56" spans="1:18" ht="15" x14ac:dyDescent="0.2">
      <c r="A56" s="745"/>
      <c r="B56" s="750"/>
      <c r="C56" s="752"/>
      <c r="D56" s="7" t="s">
        <v>68</v>
      </c>
      <c r="E56" s="451">
        <f>SUM(F56:Q56)</f>
        <v>0</v>
      </c>
      <c r="F56" s="499">
        <v>0</v>
      </c>
      <c r="G56" s="499"/>
      <c r="H56" s="499"/>
      <c r="I56" s="499"/>
      <c r="J56" s="499"/>
      <c r="K56" s="499"/>
      <c r="L56" s="499"/>
      <c r="M56" s="499"/>
      <c r="N56" s="499"/>
      <c r="O56" s="499"/>
      <c r="P56" s="499"/>
      <c r="Q56" s="499"/>
      <c r="R56" s="500"/>
    </row>
    <row r="57" spans="1:18" ht="15" x14ac:dyDescent="0.2">
      <c r="A57" s="745"/>
      <c r="B57" s="750"/>
      <c r="C57" s="752"/>
      <c r="D57" s="5" t="s">
        <v>69</v>
      </c>
      <c r="E57" s="452" t="e">
        <f t="shared" ref="E57:R57" si="30">E56*100/E54</f>
        <v>#DIV/0!</v>
      </c>
      <c r="F57" s="452" t="e">
        <f t="shared" si="30"/>
        <v>#DIV/0!</v>
      </c>
      <c r="G57" s="452" t="e">
        <f t="shared" si="30"/>
        <v>#DIV/0!</v>
      </c>
      <c r="H57" s="452" t="e">
        <f t="shared" si="30"/>
        <v>#DIV/0!</v>
      </c>
      <c r="I57" s="452" t="e">
        <f t="shared" si="30"/>
        <v>#DIV/0!</v>
      </c>
      <c r="J57" s="452" t="e">
        <f t="shared" si="30"/>
        <v>#DIV/0!</v>
      </c>
      <c r="K57" s="452" t="e">
        <f t="shared" si="30"/>
        <v>#DIV/0!</v>
      </c>
      <c r="L57" s="452" t="e">
        <f t="shared" si="30"/>
        <v>#DIV/0!</v>
      </c>
      <c r="M57" s="452" t="e">
        <f t="shared" si="30"/>
        <v>#DIV/0!</v>
      </c>
      <c r="N57" s="452" t="e">
        <f t="shared" si="30"/>
        <v>#DIV/0!</v>
      </c>
      <c r="O57" s="452" t="e">
        <f t="shared" si="30"/>
        <v>#DIV/0!</v>
      </c>
      <c r="P57" s="452" t="e">
        <f t="shared" si="30"/>
        <v>#DIV/0!</v>
      </c>
      <c r="Q57" s="452" t="e">
        <f t="shared" si="30"/>
        <v>#DIV/0!</v>
      </c>
      <c r="R57" s="453" t="e">
        <f t="shared" si="30"/>
        <v>#DIV/0!</v>
      </c>
    </row>
    <row r="58" spans="1:18" ht="15.75" thickBot="1" x14ac:dyDescent="0.25">
      <c r="A58" s="746"/>
      <c r="B58" s="751"/>
      <c r="C58" s="753"/>
      <c r="D58" s="6" t="s">
        <v>70</v>
      </c>
      <c r="E58" s="454" t="e">
        <f t="shared" ref="E58:R58" si="31">E56*100/E51</f>
        <v>#DIV/0!</v>
      </c>
      <c r="F58" s="454" t="e">
        <f t="shared" si="31"/>
        <v>#DIV/0!</v>
      </c>
      <c r="G58" s="454" t="e">
        <f t="shared" si="31"/>
        <v>#DIV/0!</v>
      </c>
      <c r="H58" s="454" t="e">
        <f t="shared" si="31"/>
        <v>#DIV/0!</v>
      </c>
      <c r="I58" s="454" t="e">
        <f t="shared" si="31"/>
        <v>#DIV/0!</v>
      </c>
      <c r="J58" s="454" t="e">
        <f t="shared" si="31"/>
        <v>#DIV/0!</v>
      </c>
      <c r="K58" s="454" t="e">
        <f t="shared" si="31"/>
        <v>#DIV/0!</v>
      </c>
      <c r="L58" s="454" t="e">
        <f t="shared" si="31"/>
        <v>#DIV/0!</v>
      </c>
      <c r="M58" s="454" t="e">
        <f t="shared" si="31"/>
        <v>#DIV/0!</v>
      </c>
      <c r="N58" s="454" t="e">
        <f t="shared" si="31"/>
        <v>#DIV/0!</v>
      </c>
      <c r="O58" s="454" t="e">
        <f t="shared" si="31"/>
        <v>#DIV/0!</v>
      </c>
      <c r="P58" s="454" t="e">
        <f t="shared" si="31"/>
        <v>#DIV/0!</v>
      </c>
      <c r="Q58" s="454" t="e">
        <f t="shared" si="31"/>
        <v>#DIV/0!</v>
      </c>
      <c r="R58" s="455" t="e">
        <f t="shared" si="31"/>
        <v>#DIV/0!</v>
      </c>
    </row>
    <row r="59" spans="1:18" ht="15" x14ac:dyDescent="0.2">
      <c r="A59" s="744">
        <v>7</v>
      </c>
      <c r="B59" s="744" t="str">
        <f>'PI. MP. Avance'!B41</f>
        <v>MP105020101</v>
      </c>
      <c r="C59" s="747" t="str">
        <f>'PI. MP. Avance'!C41</f>
        <v>Acompañar a dos  Municipios en la Construcción y puesta en marcha de Dos (2) Hogares de Acogida para Mujeres víctimas de violencia, en el cuatrienio</v>
      </c>
      <c r="D59" s="4" t="s">
        <v>63</v>
      </c>
      <c r="E59" s="21">
        <f>SUM(F59:Q59)</f>
        <v>0</v>
      </c>
      <c r="F59" s="188">
        <f>IF($O$5=2016,VLOOKUP($B59,MP,24,FALSE),IF($O$5=2017,VLOOKUP($B59,MP,37,FALSE),IF($O$5=2018,VLOOKUP($B59,MP,50,FALSE),IF($O$5=2019,VLOOKUP($B59,MP,63,FALSE)," "))))</f>
        <v>0</v>
      </c>
      <c r="G59" s="188">
        <f>IF($O$5=2016,VLOOKUP($B59,MP,25,FALSE),IF($O$5=2017,VLOOKUP($B59,MP,38,FALSE),IF($O$5=2018,VLOOKUP($B59,MP,51,FALSE),IF($O$5=2019,VLOOKUP($B59,MP,64,FALSE)," "))))</f>
        <v>0</v>
      </c>
      <c r="H59" s="188">
        <f>IF($O$5=2016,VLOOKUP($B59,MP,26,FALSE),IF($O$5=2017,VLOOKUP($B59,MP,39,FALSE),IF($O$5=2018,VLOOKUP($B59,MP,52,FALSE),IF($O$5=2019,VLOOKUP($B59,MP,65,FALSE)," "))))</f>
        <v>0</v>
      </c>
      <c r="I59" s="188">
        <f>IF($O$5=2016,VLOOKUP($B59,MP,27,FALSE),IF($O$5=2017,VLOOKUP($B59,MP,40,FALSE),IF($O$5=2018,VLOOKUP($B59,MP,53,FALSE),IF($O$5=2019,VLOOKUP($B59,MP,66,FALSE)," "))))</f>
        <v>0</v>
      </c>
      <c r="J59" s="188">
        <f>IF($O$5=2016,VLOOKUP($B59,MP,28,FALSE),IF($O$5=2017,VLOOKUP($B59,MP,41,FALSE),IF($O$5=2018,VLOOKUP($B59,MP,54,FALSE),IF($O$5=2019,VLOOKUP($B59,MP,67,FALSE)," "))))</f>
        <v>0</v>
      </c>
      <c r="K59" s="188">
        <f>IF($O$5=2016,VLOOKUP($B59,MP,29,FALSE),IF($O$5=2017,VLOOKUP($B59,MP,42,FALSE),IF($O$5=2018,VLOOKUP($B59,MP,55,FALSE),IF($O$5=2019,VLOOKUP($B59,MP,68,FALSE)," "))))</f>
        <v>0</v>
      </c>
      <c r="L59" s="188">
        <f>IF($O$5=2016,VLOOKUP($B59,MP,30,FALSE),IF($O$5=2017,VLOOKUP($B59,MP,43,FALSE),IF($O$5=2018,VLOOKUP($B59,MP,56,FALSE),IF($O$5=2019,VLOOKUP($B59,MP,69,FALSE)," "))))</f>
        <v>0</v>
      </c>
      <c r="M59" s="188">
        <f>IF($O$5=2016,VLOOKUP($B59,MP,31,FALSE),IF($O$5=2017,VLOOKUP($B59,MP,44,FALSE),IF($O$5=2018,VLOOKUP($B59,MP,57,FALSE),IF($O$5=2019,VLOOKUP($B59,MP,70,FALSE)," "))))</f>
        <v>0</v>
      </c>
      <c r="N59" s="188">
        <f>IF($O$5=2016,VLOOKUP($B59,MP,32,FALSE),IF($O$5=2017,VLOOKUP($B59,MP,45,FALSE),IF($O$5=2018,VLOOKUP($B59,MP,58,FALSE),IF($O$5=2019,VLOOKUP($B59,MP,71,FALSE)," "))))</f>
        <v>0</v>
      </c>
      <c r="O59" s="188">
        <f>IF($O$5=2016,VLOOKUP($B59,MP,33,FALSE),IF($O$5=2017,VLOOKUP($B59,MP,46,FALSE),IF($O$5=2018,VLOOKUP($B59,MP,59,FALSE),IF($O$5=2019,VLOOKUP($B59,MP,72,FALSE)," "))))</f>
        <v>0</v>
      </c>
      <c r="P59" s="188">
        <f>IF($O$5=2016,VLOOKUP($B59,MP,34,FALSE),IF($O$5=2017,VLOOKUP($B59,MP,47,FALSE),IF($O$5=2018,VLOOKUP($B59,MP,60,FALSE),IF($O$5=2019,VLOOKUP($B59,MP,73,FALSE)," "))))</f>
        <v>0</v>
      </c>
      <c r="Q59" s="188">
        <f>IF($O$5=2016,VLOOKUP($B59,MP,35,FALSE),IF($O$5=2017,VLOOKUP($B59,MP,48,FALSE),IF($O$5=2018,VLOOKUP($B59,MP,61,FALSE),IF($O$5=2019,VLOOKUP($B59,MP,74,FALSE)," "))))</f>
        <v>0</v>
      </c>
      <c r="R59" s="22"/>
    </row>
    <row r="60" spans="1:18" ht="15" x14ac:dyDescent="0.2">
      <c r="A60" s="745"/>
      <c r="B60" s="745"/>
      <c r="C60" s="748"/>
      <c r="D60" s="8" t="s">
        <v>64</v>
      </c>
      <c r="E60" s="451">
        <f>SUM(F60:Q60)</f>
        <v>0</v>
      </c>
      <c r="F60" s="499">
        <v>0</v>
      </c>
      <c r="G60" s="499"/>
      <c r="H60" s="499"/>
      <c r="I60" s="499"/>
      <c r="J60" s="499"/>
      <c r="K60" s="499"/>
      <c r="L60" s="499"/>
      <c r="M60" s="499"/>
      <c r="N60" s="499"/>
      <c r="O60" s="499"/>
      <c r="P60" s="499"/>
      <c r="Q60" s="499"/>
      <c r="R60" s="500"/>
    </row>
    <row r="61" spans="1:18" ht="15" x14ac:dyDescent="0.2">
      <c r="A61" s="745"/>
      <c r="B61" s="745"/>
      <c r="C61" s="748"/>
      <c r="D61" s="5" t="s">
        <v>65</v>
      </c>
      <c r="E61" s="452" t="e">
        <f t="shared" ref="E61:R61" si="32">E60*100/E59</f>
        <v>#DIV/0!</v>
      </c>
      <c r="F61" s="452" t="e">
        <f t="shared" si="32"/>
        <v>#DIV/0!</v>
      </c>
      <c r="G61" s="452" t="e">
        <f t="shared" si="32"/>
        <v>#DIV/0!</v>
      </c>
      <c r="H61" s="452" t="e">
        <f t="shared" si="32"/>
        <v>#DIV/0!</v>
      </c>
      <c r="I61" s="452" t="e">
        <f t="shared" si="32"/>
        <v>#DIV/0!</v>
      </c>
      <c r="J61" s="452" t="e">
        <f t="shared" si="32"/>
        <v>#DIV/0!</v>
      </c>
      <c r="K61" s="452" t="e">
        <f t="shared" si="32"/>
        <v>#DIV/0!</v>
      </c>
      <c r="L61" s="452" t="e">
        <f t="shared" si="32"/>
        <v>#DIV/0!</v>
      </c>
      <c r="M61" s="452" t="e">
        <f t="shared" si="32"/>
        <v>#DIV/0!</v>
      </c>
      <c r="N61" s="452" t="e">
        <f t="shared" si="32"/>
        <v>#DIV/0!</v>
      </c>
      <c r="O61" s="452" t="e">
        <f t="shared" si="32"/>
        <v>#DIV/0!</v>
      </c>
      <c r="P61" s="452" t="e">
        <f t="shared" si="32"/>
        <v>#DIV/0!</v>
      </c>
      <c r="Q61" s="452" t="e">
        <f t="shared" si="32"/>
        <v>#DIV/0!</v>
      </c>
      <c r="R61" s="453" t="e">
        <f t="shared" si="32"/>
        <v>#DIV/0!</v>
      </c>
    </row>
    <row r="62" spans="1:18" ht="15" x14ac:dyDescent="0.2">
      <c r="A62" s="745"/>
      <c r="B62" s="745"/>
      <c r="C62" s="748"/>
      <c r="D62" s="8" t="s">
        <v>66</v>
      </c>
      <c r="E62" s="451">
        <f>SUM(F62:Q62)</f>
        <v>0</v>
      </c>
      <c r="F62" s="499">
        <v>0</v>
      </c>
      <c r="G62" s="499"/>
      <c r="H62" s="499"/>
      <c r="I62" s="499"/>
      <c r="J62" s="499"/>
      <c r="K62" s="499"/>
      <c r="L62" s="499"/>
      <c r="M62" s="499"/>
      <c r="N62" s="499"/>
      <c r="O62" s="499"/>
      <c r="P62" s="499"/>
      <c r="Q62" s="499"/>
      <c r="R62" s="500"/>
    </row>
    <row r="63" spans="1:18" ht="15" x14ac:dyDescent="0.2">
      <c r="A63" s="745"/>
      <c r="B63" s="745"/>
      <c r="C63" s="748"/>
      <c r="D63" s="5" t="s">
        <v>67</v>
      </c>
      <c r="E63" s="452" t="e">
        <f t="shared" ref="E63:R63" si="33">E62*100/E59</f>
        <v>#DIV/0!</v>
      </c>
      <c r="F63" s="452" t="e">
        <f t="shared" si="33"/>
        <v>#DIV/0!</v>
      </c>
      <c r="G63" s="452" t="e">
        <f t="shared" si="33"/>
        <v>#DIV/0!</v>
      </c>
      <c r="H63" s="452" t="e">
        <f t="shared" si="33"/>
        <v>#DIV/0!</v>
      </c>
      <c r="I63" s="452" t="e">
        <f t="shared" si="33"/>
        <v>#DIV/0!</v>
      </c>
      <c r="J63" s="452" t="e">
        <f t="shared" si="33"/>
        <v>#DIV/0!</v>
      </c>
      <c r="K63" s="452" t="e">
        <f t="shared" si="33"/>
        <v>#DIV/0!</v>
      </c>
      <c r="L63" s="452" t="e">
        <f t="shared" si="33"/>
        <v>#DIV/0!</v>
      </c>
      <c r="M63" s="452" t="e">
        <f t="shared" si="33"/>
        <v>#DIV/0!</v>
      </c>
      <c r="N63" s="452" t="e">
        <f t="shared" si="33"/>
        <v>#DIV/0!</v>
      </c>
      <c r="O63" s="452" t="e">
        <f t="shared" si="33"/>
        <v>#DIV/0!</v>
      </c>
      <c r="P63" s="452" t="e">
        <f t="shared" si="33"/>
        <v>#DIV/0!</v>
      </c>
      <c r="Q63" s="452" t="e">
        <f t="shared" si="33"/>
        <v>#DIV/0!</v>
      </c>
      <c r="R63" s="453" t="e">
        <f t="shared" si="33"/>
        <v>#DIV/0!</v>
      </c>
    </row>
    <row r="64" spans="1:18" ht="15" x14ac:dyDescent="0.2">
      <c r="A64" s="745"/>
      <c r="B64" s="745"/>
      <c r="C64" s="748"/>
      <c r="D64" s="7" t="s">
        <v>68</v>
      </c>
      <c r="E64" s="451">
        <f>SUM(F64:Q64)</f>
        <v>0</v>
      </c>
      <c r="F64" s="499">
        <v>0</v>
      </c>
      <c r="G64" s="499"/>
      <c r="H64" s="499"/>
      <c r="I64" s="499"/>
      <c r="J64" s="499"/>
      <c r="K64" s="499"/>
      <c r="L64" s="499"/>
      <c r="M64" s="499"/>
      <c r="N64" s="499"/>
      <c r="O64" s="499"/>
      <c r="P64" s="499"/>
      <c r="Q64" s="499"/>
      <c r="R64" s="500"/>
    </row>
    <row r="65" spans="1:18" ht="15" x14ac:dyDescent="0.2">
      <c r="A65" s="745"/>
      <c r="B65" s="745"/>
      <c r="C65" s="748"/>
      <c r="D65" s="5" t="s">
        <v>69</v>
      </c>
      <c r="E65" s="452" t="e">
        <f t="shared" ref="E65:R65" si="34">E64*100/E62</f>
        <v>#DIV/0!</v>
      </c>
      <c r="F65" s="452" t="e">
        <f t="shared" si="34"/>
        <v>#DIV/0!</v>
      </c>
      <c r="G65" s="452" t="e">
        <f t="shared" si="34"/>
        <v>#DIV/0!</v>
      </c>
      <c r="H65" s="452" t="e">
        <f t="shared" si="34"/>
        <v>#DIV/0!</v>
      </c>
      <c r="I65" s="452" t="e">
        <f t="shared" si="34"/>
        <v>#DIV/0!</v>
      </c>
      <c r="J65" s="452" t="e">
        <f t="shared" si="34"/>
        <v>#DIV/0!</v>
      </c>
      <c r="K65" s="452" t="e">
        <f t="shared" si="34"/>
        <v>#DIV/0!</v>
      </c>
      <c r="L65" s="452" t="e">
        <f t="shared" si="34"/>
        <v>#DIV/0!</v>
      </c>
      <c r="M65" s="452" t="e">
        <f t="shared" si="34"/>
        <v>#DIV/0!</v>
      </c>
      <c r="N65" s="452" t="e">
        <f t="shared" si="34"/>
        <v>#DIV/0!</v>
      </c>
      <c r="O65" s="452" t="e">
        <f t="shared" si="34"/>
        <v>#DIV/0!</v>
      </c>
      <c r="P65" s="452" t="e">
        <f t="shared" si="34"/>
        <v>#DIV/0!</v>
      </c>
      <c r="Q65" s="452" t="e">
        <f t="shared" si="34"/>
        <v>#DIV/0!</v>
      </c>
      <c r="R65" s="453" t="e">
        <f t="shared" si="34"/>
        <v>#DIV/0!</v>
      </c>
    </row>
    <row r="66" spans="1:18" ht="15.75" thickBot="1" x14ac:dyDescent="0.25">
      <c r="A66" s="746"/>
      <c r="B66" s="746"/>
      <c r="C66" s="749"/>
      <c r="D66" s="6" t="s">
        <v>70</v>
      </c>
      <c r="E66" s="454" t="e">
        <f t="shared" ref="E66:R66" si="35">E64*100/E59</f>
        <v>#DIV/0!</v>
      </c>
      <c r="F66" s="454" t="e">
        <f t="shared" si="35"/>
        <v>#DIV/0!</v>
      </c>
      <c r="G66" s="454" t="e">
        <f t="shared" si="35"/>
        <v>#DIV/0!</v>
      </c>
      <c r="H66" s="454" t="e">
        <f t="shared" si="35"/>
        <v>#DIV/0!</v>
      </c>
      <c r="I66" s="454" t="e">
        <f t="shared" si="35"/>
        <v>#DIV/0!</v>
      </c>
      <c r="J66" s="454" t="e">
        <f t="shared" si="35"/>
        <v>#DIV/0!</v>
      </c>
      <c r="K66" s="454" t="e">
        <f t="shared" si="35"/>
        <v>#DIV/0!</v>
      </c>
      <c r="L66" s="454" t="e">
        <f t="shared" si="35"/>
        <v>#DIV/0!</v>
      </c>
      <c r="M66" s="454" t="e">
        <f t="shared" si="35"/>
        <v>#DIV/0!</v>
      </c>
      <c r="N66" s="454" t="e">
        <f t="shared" si="35"/>
        <v>#DIV/0!</v>
      </c>
      <c r="O66" s="454" t="e">
        <f t="shared" si="35"/>
        <v>#DIV/0!</v>
      </c>
      <c r="P66" s="454" t="e">
        <f t="shared" si="35"/>
        <v>#DIV/0!</v>
      </c>
      <c r="Q66" s="454" t="e">
        <f t="shared" si="35"/>
        <v>#DIV/0!</v>
      </c>
      <c r="R66" s="455" t="e">
        <f t="shared" si="35"/>
        <v>#DIV/0!</v>
      </c>
    </row>
    <row r="67" spans="1:18" ht="15" x14ac:dyDescent="0.2">
      <c r="A67" s="744">
        <v>8</v>
      </c>
      <c r="B67" s="744" t="str">
        <f>'PI. MP. Avance'!B46</f>
        <v>MP105020102</v>
      </c>
      <c r="C67" s="747" t="str">
        <f>'PI. MP. Avance'!C46</f>
        <v>Implementar una (1) herramienta tecnológica, que permita fortalecer las instancias de erradicación de violencia contra la mujer y la población LGTBI, en el cuatrienio.</v>
      </c>
      <c r="D67" s="4" t="s">
        <v>63</v>
      </c>
      <c r="E67" s="21">
        <f>SUM(F67:Q67)</f>
        <v>0</v>
      </c>
      <c r="F67" s="188">
        <f>IF($O$5=2016,VLOOKUP($B67,MP,24,FALSE),IF($O$5=2017,VLOOKUP($B67,MP,37,FALSE),IF($O$5=2018,VLOOKUP($B67,MP,50,FALSE),IF($O$5=2019,VLOOKUP($B67,MP,63,FALSE)," "))))</f>
        <v>0</v>
      </c>
      <c r="G67" s="188">
        <f>IF($O$5=2016,VLOOKUP($B67,MP,25,FALSE),IF($O$5=2017,VLOOKUP($B67,MP,38,FALSE),IF($O$5=2018,VLOOKUP($B67,MP,51,FALSE),IF($O$5=2019,VLOOKUP($B67,MP,64,FALSE)," "))))</f>
        <v>0</v>
      </c>
      <c r="H67" s="188">
        <f>IF($O$5=2016,VLOOKUP($B67,MP,26,FALSE),IF($O$5=2017,VLOOKUP($B67,MP,39,FALSE),IF($O$5=2018,VLOOKUP($B67,MP,52,FALSE),IF($O$5=2019,VLOOKUP($B67,MP,65,FALSE)," "))))</f>
        <v>0</v>
      </c>
      <c r="I67" s="188">
        <f>IF($O$5=2016,VLOOKUP($B67,MP,27,FALSE),IF($O$5=2017,VLOOKUP($B67,MP,40,FALSE),IF($O$5=2018,VLOOKUP($B67,MP,53,FALSE),IF($O$5=2019,VLOOKUP($B67,MP,66,FALSE)," "))))</f>
        <v>0</v>
      </c>
      <c r="J67" s="188">
        <f>IF($O$5=2016,VLOOKUP($B67,MP,28,FALSE),IF($O$5=2017,VLOOKUP($B67,MP,41,FALSE),IF($O$5=2018,VLOOKUP($B67,MP,54,FALSE),IF($O$5=2019,VLOOKUP($B67,MP,67,FALSE)," "))))</f>
        <v>0</v>
      </c>
      <c r="K67" s="188">
        <f>IF($O$5=2016,VLOOKUP($B67,MP,29,FALSE),IF($O$5=2017,VLOOKUP($B67,MP,42,FALSE),IF($O$5=2018,VLOOKUP($B67,MP,55,FALSE),IF($O$5=2019,VLOOKUP($B67,MP,68,FALSE)," "))))</f>
        <v>0</v>
      </c>
      <c r="L67" s="188">
        <f>IF($O$5=2016,VLOOKUP($B67,MP,30,FALSE),IF($O$5=2017,VLOOKUP($B67,MP,43,FALSE),IF($O$5=2018,VLOOKUP($B67,MP,56,FALSE),IF($O$5=2019,VLOOKUP($B67,MP,69,FALSE)," "))))</f>
        <v>0</v>
      </c>
      <c r="M67" s="188">
        <f>IF($O$5=2016,VLOOKUP($B67,MP,31,FALSE),IF($O$5=2017,VLOOKUP($B67,MP,44,FALSE),IF($O$5=2018,VLOOKUP($B67,MP,57,FALSE),IF($O$5=2019,VLOOKUP($B67,MP,70,FALSE)," "))))</f>
        <v>0</v>
      </c>
      <c r="N67" s="188">
        <f>IF($O$5=2016,VLOOKUP($B67,MP,32,FALSE),IF($O$5=2017,VLOOKUP($B67,MP,45,FALSE),IF($O$5=2018,VLOOKUP($B67,MP,58,FALSE),IF($O$5=2019,VLOOKUP($B67,MP,71,FALSE)," "))))</f>
        <v>0</v>
      </c>
      <c r="O67" s="188">
        <f>IF($O$5=2016,VLOOKUP($B67,MP,33,FALSE),IF($O$5=2017,VLOOKUP($B67,MP,46,FALSE),IF($O$5=2018,VLOOKUP($B67,MP,59,FALSE),IF($O$5=2019,VLOOKUP($B67,MP,72,FALSE)," "))))</f>
        <v>0</v>
      </c>
      <c r="P67" s="188">
        <f>IF($O$5=2016,VLOOKUP($B67,MP,34,FALSE),IF($O$5=2017,VLOOKUP($B67,MP,47,FALSE),IF($O$5=2018,VLOOKUP($B67,MP,60,FALSE),IF($O$5=2019,VLOOKUP($B67,MP,73,FALSE)," "))))</f>
        <v>0</v>
      </c>
      <c r="Q67" s="188">
        <f>IF($O$5=2016,VLOOKUP($B67,MP,35,FALSE),IF($O$5=2017,VLOOKUP($B67,MP,48,FALSE),IF($O$5=2018,VLOOKUP($B67,MP,61,FALSE),IF($O$5=2019,VLOOKUP($B67,MP,74,FALSE)," "))))</f>
        <v>0</v>
      </c>
      <c r="R67" s="22"/>
    </row>
    <row r="68" spans="1:18" ht="15" x14ac:dyDescent="0.2">
      <c r="A68" s="745"/>
      <c r="B68" s="745"/>
      <c r="C68" s="748"/>
      <c r="D68" s="8" t="s">
        <v>64</v>
      </c>
      <c r="E68" s="451">
        <f>SUM(F68:Q68)</f>
        <v>0</v>
      </c>
      <c r="F68" s="499">
        <v>0</v>
      </c>
      <c r="G68" s="499"/>
      <c r="H68" s="499"/>
      <c r="I68" s="499"/>
      <c r="J68" s="499"/>
      <c r="K68" s="499"/>
      <c r="L68" s="499"/>
      <c r="M68" s="499"/>
      <c r="N68" s="499"/>
      <c r="O68" s="499"/>
      <c r="P68" s="499"/>
      <c r="Q68" s="499"/>
      <c r="R68" s="500"/>
    </row>
    <row r="69" spans="1:18" ht="15" x14ac:dyDescent="0.2">
      <c r="A69" s="745"/>
      <c r="B69" s="745"/>
      <c r="C69" s="748"/>
      <c r="D69" s="5" t="s">
        <v>65</v>
      </c>
      <c r="E69" s="452" t="e">
        <f t="shared" ref="E69:R69" si="36">E68*100/E67</f>
        <v>#DIV/0!</v>
      </c>
      <c r="F69" s="452" t="e">
        <f t="shared" si="36"/>
        <v>#DIV/0!</v>
      </c>
      <c r="G69" s="452" t="e">
        <f t="shared" si="36"/>
        <v>#DIV/0!</v>
      </c>
      <c r="H69" s="452" t="e">
        <f t="shared" si="36"/>
        <v>#DIV/0!</v>
      </c>
      <c r="I69" s="452" t="e">
        <f t="shared" si="36"/>
        <v>#DIV/0!</v>
      </c>
      <c r="J69" s="452" t="e">
        <f t="shared" si="36"/>
        <v>#DIV/0!</v>
      </c>
      <c r="K69" s="452" t="e">
        <f t="shared" si="36"/>
        <v>#DIV/0!</v>
      </c>
      <c r="L69" s="452" t="e">
        <f t="shared" si="36"/>
        <v>#DIV/0!</v>
      </c>
      <c r="M69" s="452" t="e">
        <f t="shared" si="36"/>
        <v>#DIV/0!</v>
      </c>
      <c r="N69" s="452" t="e">
        <f t="shared" si="36"/>
        <v>#DIV/0!</v>
      </c>
      <c r="O69" s="452" t="e">
        <f t="shared" si="36"/>
        <v>#DIV/0!</v>
      </c>
      <c r="P69" s="452" t="e">
        <f t="shared" si="36"/>
        <v>#DIV/0!</v>
      </c>
      <c r="Q69" s="452" t="e">
        <f t="shared" si="36"/>
        <v>#DIV/0!</v>
      </c>
      <c r="R69" s="453" t="e">
        <f t="shared" si="36"/>
        <v>#DIV/0!</v>
      </c>
    </row>
    <row r="70" spans="1:18" ht="15" x14ac:dyDescent="0.2">
      <c r="A70" s="745"/>
      <c r="B70" s="745"/>
      <c r="C70" s="748"/>
      <c r="D70" s="8" t="s">
        <v>66</v>
      </c>
      <c r="E70" s="451">
        <f>SUM(F70:Q70)</f>
        <v>0</v>
      </c>
      <c r="F70" s="499">
        <v>0</v>
      </c>
      <c r="G70" s="499"/>
      <c r="H70" s="499"/>
      <c r="I70" s="499"/>
      <c r="J70" s="499"/>
      <c r="K70" s="499"/>
      <c r="L70" s="499"/>
      <c r="M70" s="499"/>
      <c r="N70" s="499"/>
      <c r="O70" s="499"/>
      <c r="P70" s="499"/>
      <c r="Q70" s="499"/>
      <c r="R70" s="500"/>
    </row>
    <row r="71" spans="1:18" ht="15" x14ac:dyDescent="0.2">
      <c r="A71" s="745"/>
      <c r="B71" s="745"/>
      <c r="C71" s="748"/>
      <c r="D71" s="5" t="s">
        <v>67</v>
      </c>
      <c r="E71" s="452" t="e">
        <f t="shared" ref="E71:R71" si="37">E70*100/E67</f>
        <v>#DIV/0!</v>
      </c>
      <c r="F71" s="452" t="e">
        <f t="shared" si="37"/>
        <v>#DIV/0!</v>
      </c>
      <c r="G71" s="452" t="e">
        <f t="shared" si="37"/>
        <v>#DIV/0!</v>
      </c>
      <c r="H71" s="452" t="e">
        <f t="shared" si="37"/>
        <v>#DIV/0!</v>
      </c>
      <c r="I71" s="452" t="e">
        <f t="shared" si="37"/>
        <v>#DIV/0!</v>
      </c>
      <c r="J71" s="452" t="e">
        <f t="shared" si="37"/>
        <v>#DIV/0!</v>
      </c>
      <c r="K71" s="452" t="e">
        <f t="shared" si="37"/>
        <v>#DIV/0!</v>
      </c>
      <c r="L71" s="452" t="e">
        <f t="shared" si="37"/>
        <v>#DIV/0!</v>
      </c>
      <c r="M71" s="452" t="e">
        <f t="shared" si="37"/>
        <v>#DIV/0!</v>
      </c>
      <c r="N71" s="452" t="e">
        <f t="shared" si="37"/>
        <v>#DIV/0!</v>
      </c>
      <c r="O71" s="452" t="e">
        <f t="shared" si="37"/>
        <v>#DIV/0!</v>
      </c>
      <c r="P71" s="452" t="e">
        <f t="shared" si="37"/>
        <v>#DIV/0!</v>
      </c>
      <c r="Q71" s="452" t="e">
        <f t="shared" si="37"/>
        <v>#DIV/0!</v>
      </c>
      <c r="R71" s="453" t="e">
        <f t="shared" si="37"/>
        <v>#DIV/0!</v>
      </c>
    </row>
    <row r="72" spans="1:18" ht="15" x14ac:dyDescent="0.2">
      <c r="A72" s="745"/>
      <c r="B72" s="745"/>
      <c r="C72" s="748"/>
      <c r="D72" s="7" t="s">
        <v>68</v>
      </c>
      <c r="E72" s="451">
        <f>SUM(F72:Q72)</f>
        <v>0</v>
      </c>
      <c r="F72" s="499">
        <v>0</v>
      </c>
      <c r="G72" s="499"/>
      <c r="H72" s="499"/>
      <c r="I72" s="499"/>
      <c r="J72" s="499"/>
      <c r="K72" s="499"/>
      <c r="L72" s="499"/>
      <c r="M72" s="499"/>
      <c r="N72" s="499"/>
      <c r="O72" s="499"/>
      <c r="P72" s="499"/>
      <c r="Q72" s="499"/>
      <c r="R72" s="500"/>
    </row>
    <row r="73" spans="1:18" ht="15" x14ac:dyDescent="0.2">
      <c r="A73" s="745"/>
      <c r="B73" s="745"/>
      <c r="C73" s="748"/>
      <c r="D73" s="5" t="s">
        <v>69</v>
      </c>
      <c r="E73" s="452" t="e">
        <f t="shared" ref="E73:R73" si="38">E72*100/E70</f>
        <v>#DIV/0!</v>
      </c>
      <c r="F73" s="452" t="e">
        <f t="shared" si="38"/>
        <v>#DIV/0!</v>
      </c>
      <c r="G73" s="452" t="e">
        <f t="shared" si="38"/>
        <v>#DIV/0!</v>
      </c>
      <c r="H73" s="452" t="e">
        <f t="shared" si="38"/>
        <v>#DIV/0!</v>
      </c>
      <c r="I73" s="452" t="e">
        <f t="shared" si="38"/>
        <v>#DIV/0!</v>
      </c>
      <c r="J73" s="452" t="e">
        <f t="shared" si="38"/>
        <v>#DIV/0!</v>
      </c>
      <c r="K73" s="452" t="e">
        <f t="shared" si="38"/>
        <v>#DIV/0!</v>
      </c>
      <c r="L73" s="452" t="e">
        <f t="shared" si="38"/>
        <v>#DIV/0!</v>
      </c>
      <c r="M73" s="452" t="e">
        <f t="shared" si="38"/>
        <v>#DIV/0!</v>
      </c>
      <c r="N73" s="452" t="e">
        <f t="shared" si="38"/>
        <v>#DIV/0!</v>
      </c>
      <c r="O73" s="452" t="e">
        <f t="shared" si="38"/>
        <v>#DIV/0!</v>
      </c>
      <c r="P73" s="452" t="e">
        <f t="shared" si="38"/>
        <v>#DIV/0!</v>
      </c>
      <c r="Q73" s="452" t="e">
        <f t="shared" si="38"/>
        <v>#DIV/0!</v>
      </c>
      <c r="R73" s="453" t="e">
        <f t="shared" si="38"/>
        <v>#DIV/0!</v>
      </c>
    </row>
    <row r="74" spans="1:18" ht="15.75" thickBot="1" x14ac:dyDescent="0.25">
      <c r="A74" s="746"/>
      <c r="B74" s="746"/>
      <c r="C74" s="749"/>
      <c r="D74" s="6" t="s">
        <v>70</v>
      </c>
      <c r="E74" s="454" t="e">
        <f t="shared" ref="E74:R74" si="39">E72*100/E67</f>
        <v>#DIV/0!</v>
      </c>
      <c r="F74" s="454" t="e">
        <f t="shared" si="39"/>
        <v>#DIV/0!</v>
      </c>
      <c r="G74" s="454" t="e">
        <f t="shared" si="39"/>
        <v>#DIV/0!</v>
      </c>
      <c r="H74" s="454" t="e">
        <f t="shared" si="39"/>
        <v>#DIV/0!</v>
      </c>
      <c r="I74" s="454" t="e">
        <f t="shared" si="39"/>
        <v>#DIV/0!</v>
      </c>
      <c r="J74" s="454" t="e">
        <f t="shared" si="39"/>
        <v>#DIV/0!</v>
      </c>
      <c r="K74" s="454" t="e">
        <f t="shared" si="39"/>
        <v>#DIV/0!</v>
      </c>
      <c r="L74" s="454" t="e">
        <f t="shared" si="39"/>
        <v>#DIV/0!</v>
      </c>
      <c r="M74" s="454" t="e">
        <f t="shared" si="39"/>
        <v>#DIV/0!</v>
      </c>
      <c r="N74" s="454" t="e">
        <f t="shared" si="39"/>
        <v>#DIV/0!</v>
      </c>
      <c r="O74" s="454" t="e">
        <f t="shared" si="39"/>
        <v>#DIV/0!</v>
      </c>
      <c r="P74" s="454" t="e">
        <f t="shared" si="39"/>
        <v>#DIV/0!</v>
      </c>
      <c r="Q74" s="454" t="e">
        <f t="shared" si="39"/>
        <v>#DIV/0!</v>
      </c>
      <c r="R74" s="455" t="e">
        <f t="shared" si="39"/>
        <v>#DIV/0!</v>
      </c>
    </row>
    <row r="75" spans="1:18" ht="15" x14ac:dyDescent="0.2">
      <c r="A75" s="744">
        <v>9</v>
      </c>
      <c r="B75" s="744" t="str">
        <f>'PI. MP. Avance'!B51</f>
        <v>MP105020103</v>
      </c>
      <c r="C75" s="747" t="str">
        <f>'PI. MP. Avance'!C51</f>
        <v>Fortalecer en los 42 municipios, las Comisarías de Familia y Casa de Justicia del Departamento, en las rutas de atención a mujeres víctimas de violencia, en el período de gobierno.</v>
      </c>
      <c r="D75" s="4" t="s">
        <v>63</v>
      </c>
      <c r="E75" s="21">
        <f>SUM(F75:Q75)</f>
        <v>50000000</v>
      </c>
      <c r="F75" s="188">
        <f>IF($O$5=2016,VLOOKUP($B75,MP,24,FALSE),IF($O$5=2017,VLOOKUP($B75,MP,37,FALSE),IF($O$5=2018,VLOOKUP($B75,MP,50,FALSE),IF($O$5=2019,VLOOKUP($B75,MP,63,FALSE)," "))))</f>
        <v>50000000</v>
      </c>
      <c r="G75" s="188">
        <f>IF($O$5=2016,VLOOKUP($B75,MP,25,FALSE),IF($O$5=2017,VLOOKUP($B75,MP,38,FALSE),IF($O$5=2018,VLOOKUP($B75,MP,51,FALSE),IF($O$5=2019,VLOOKUP($B75,MP,64,FALSE)," "))))</f>
        <v>0</v>
      </c>
      <c r="H75" s="188">
        <f>IF($O$5=2016,VLOOKUP($B75,MP,26,FALSE),IF($O$5=2017,VLOOKUP($B75,MP,39,FALSE),IF($O$5=2018,VLOOKUP($B75,MP,52,FALSE),IF($O$5=2019,VLOOKUP($B75,MP,65,FALSE)," "))))</f>
        <v>0</v>
      </c>
      <c r="I75" s="188">
        <f>IF($O$5=2016,VLOOKUP($B75,MP,27,FALSE),IF($O$5=2017,VLOOKUP($B75,MP,40,FALSE),IF($O$5=2018,VLOOKUP($B75,MP,53,FALSE),IF($O$5=2019,VLOOKUP($B75,MP,66,FALSE)," "))))</f>
        <v>0</v>
      </c>
      <c r="J75" s="188">
        <f>IF($O$5=2016,VLOOKUP($B75,MP,28,FALSE),IF($O$5=2017,VLOOKUP($B75,MP,41,FALSE),IF($O$5=2018,VLOOKUP($B75,MP,54,FALSE),IF($O$5=2019,VLOOKUP($B75,MP,67,FALSE)," "))))</f>
        <v>0</v>
      </c>
      <c r="K75" s="188">
        <f>IF($O$5=2016,VLOOKUP($B75,MP,29,FALSE),IF($O$5=2017,VLOOKUP($B75,MP,42,FALSE),IF($O$5=2018,VLOOKUP($B75,MP,55,FALSE),IF($O$5=2019,VLOOKUP($B75,MP,68,FALSE)," "))))</f>
        <v>0</v>
      </c>
      <c r="L75" s="188">
        <f>IF($O$5=2016,VLOOKUP($B75,MP,30,FALSE),IF($O$5=2017,VLOOKUP($B75,MP,43,FALSE),IF($O$5=2018,VLOOKUP($B75,MP,56,FALSE),IF($O$5=2019,VLOOKUP($B75,MP,69,FALSE)," "))))</f>
        <v>0</v>
      </c>
      <c r="M75" s="188">
        <f>IF($O$5=2016,VLOOKUP($B75,MP,31,FALSE),IF($O$5=2017,VLOOKUP($B75,MP,44,FALSE),IF($O$5=2018,VLOOKUP($B75,MP,57,FALSE),IF($O$5=2019,VLOOKUP($B75,MP,70,FALSE)," "))))</f>
        <v>0</v>
      </c>
      <c r="N75" s="188">
        <f>IF($O$5=2016,VLOOKUP($B75,MP,32,FALSE),IF($O$5=2017,VLOOKUP($B75,MP,45,FALSE),IF($O$5=2018,VLOOKUP($B75,MP,58,FALSE),IF($O$5=2019,VLOOKUP($B75,MP,71,FALSE)," "))))</f>
        <v>0</v>
      </c>
      <c r="O75" s="188">
        <f>IF($O$5=2016,VLOOKUP($B75,MP,33,FALSE),IF($O$5=2017,VLOOKUP($B75,MP,46,FALSE),IF($O$5=2018,VLOOKUP($B75,MP,59,FALSE),IF($O$5=2019,VLOOKUP($B75,MP,72,FALSE)," "))))</f>
        <v>0</v>
      </c>
      <c r="P75" s="188">
        <f>IF($O$5=2016,VLOOKUP($B75,MP,34,FALSE),IF($O$5=2017,VLOOKUP($B75,MP,47,FALSE),IF($O$5=2018,VLOOKUP($B75,MP,60,FALSE),IF($O$5=2019,VLOOKUP($B75,MP,73,FALSE)," "))))</f>
        <v>0</v>
      </c>
      <c r="Q75" s="188">
        <f>IF($O$5=2016,VLOOKUP($B75,MP,35,FALSE),IF($O$5=2017,VLOOKUP($B75,MP,48,FALSE),IF($O$5=2018,VLOOKUP($B75,MP,61,FALSE),IF($O$5=2019,VLOOKUP($B75,MP,74,FALSE)," "))))</f>
        <v>0</v>
      </c>
      <c r="R75" s="22"/>
    </row>
    <row r="76" spans="1:18" ht="15" x14ac:dyDescent="0.2">
      <c r="A76" s="745"/>
      <c r="B76" s="745"/>
      <c r="C76" s="748"/>
      <c r="D76" s="8" t="s">
        <v>64</v>
      </c>
      <c r="E76" s="451">
        <f>SUM(F76:Q76)</f>
        <v>50000000</v>
      </c>
      <c r="F76" s="499">
        <v>50000000</v>
      </c>
      <c r="G76" s="499"/>
      <c r="H76" s="499"/>
      <c r="I76" s="499"/>
      <c r="J76" s="499"/>
      <c r="K76" s="499"/>
      <c r="L76" s="499"/>
      <c r="M76" s="499"/>
      <c r="N76" s="499"/>
      <c r="O76" s="499"/>
      <c r="P76" s="499"/>
      <c r="Q76" s="499"/>
      <c r="R76" s="500"/>
    </row>
    <row r="77" spans="1:18" ht="15" x14ac:dyDescent="0.2">
      <c r="A77" s="745"/>
      <c r="B77" s="745"/>
      <c r="C77" s="748"/>
      <c r="D77" s="5" t="s">
        <v>65</v>
      </c>
      <c r="E77" s="452">
        <f t="shared" ref="E77:R77" si="40">E76*100/E75</f>
        <v>100</v>
      </c>
      <c r="F77" s="452">
        <f t="shared" si="40"/>
        <v>100</v>
      </c>
      <c r="G77" s="452" t="e">
        <f t="shared" si="40"/>
        <v>#DIV/0!</v>
      </c>
      <c r="H77" s="452" t="e">
        <f t="shared" si="40"/>
        <v>#DIV/0!</v>
      </c>
      <c r="I77" s="452" t="e">
        <f t="shared" si="40"/>
        <v>#DIV/0!</v>
      </c>
      <c r="J77" s="452" t="e">
        <f t="shared" si="40"/>
        <v>#DIV/0!</v>
      </c>
      <c r="K77" s="452" t="e">
        <f t="shared" si="40"/>
        <v>#DIV/0!</v>
      </c>
      <c r="L77" s="452" t="e">
        <f t="shared" si="40"/>
        <v>#DIV/0!</v>
      </c>
      <c r="M77" s="452" t="e">
        <f t="shared" si="40"/>
        <v>#DIV/0!</v>
      </c>
      <c r="N77" s="452" t="e">
        <f t="shared" si="40"/>
        <v>#DIV/0!</v>
      </c>
      <c r="O77" s="452" t="e">
        <f t="shared" si="40"/>
        <v>#DIV/0!</v>
      </c>
      <c r="P77" s="452" t="e">
        <f t="shared" si="40"/>
        <v>#DIV/0!</v>
      </c>
      <c r="Q77" s="452" t="e">
        <f t="shared" si="40"/>
        <v>#DIV/0!</v>
      </c>
      <c r="R77" s="453" t="e">
        <f t="shared" si="40"/>
        <v>#DIV/0!</v>
      </c>
    </row>
    <row r="78" spans="1:18" ht="15" x14ac:dyDescent="0.2">
      <c r="A78" s="745"/>
      <c r="B78" s="745"/>
      <c r="C78" s="748"/>
      <c r="D78" s="8" t="s">
        <v>66</v>
      </c>
      <c r="E78" s="451">
        <f>SUM(F78:Q78)</f>
        <v>50000000</v>
      </c>
      <c r="F78" s="499">
        <v>50000000</v>
      </c>
      <c r="G78" s="499"/>
      <c r="H78" s="499"/>
      <c r="I78" s="499"/>
      <c r="J78" s="499"/>
      <c r="K78" s="499"/>
      <c r="L78" s="499"/>
      <c r="M78" s="499"/>
      <c r="N78" s="499"/>
      <c r="O78" s="499"/>
      <c r="P78" s="499"/>
      <c r="Q78" s="499"/>
      <c r="R78" s="500"/>
    </row>
    <row r="79" spans="1:18" ht="15" x14ac:dyDescent="0.2">
      <c r="A79" s="745"/>
      <c r="B79" s="745"/>
      <c r="C79" s="748"/>
      <c r="D79" s="5" t="s">
        <v>67</v>
      </c>
      <c r="E79" s="452">
        <f t="shared" ref="E79:R79" si="41">E78*100/E75</f>
        <v>100</v>
      </c>
      <c r="F79" s="452">
        <f t="shared" si="41"/>
        <v>100</v>
      </c>
      <c r="G79" s="452" t="e">
        <f t="shared" si="41"/>
        <v>#DIV/0!</v>
      </c>
      <c r="H79" s="452" t="e">
        <f t="shared" si="41"/>
        <v>#DIV/0!</v>
      </c>
      <c r="I79" s="452" t="e">
        <f t="shared" si="41"/>
        <v>#DIV/0!</v>
      </c>
      <c r="J79" s="452" t="e">
        <f t="shared" si="41"/>
        <v>#DIV/0!</v>
      </c>
      <c r="K79" s="452" t="e">
        <f t="shared" si="41"/>
        <v>#DIV/0!</v>
      </c>
      <c r="L79" s="452" t="e">
        <f t="shared" si="41"/>
        <v>#DIV/0!</v>
      </c>
      <c r="M79" s="452" t="e">
        <f t="shared" si="41"/>
        <v>#DIV/0!</v>
      </c>
      <c r="N79" s="452" t="e">
        <f t="shared" si="41"/>
        <v>#DIV/0!</v>
      </c>
      <c r="O79" s="452" t="e">
        <f t="shared" si="41"/>
        <v>#DIV/0!</v>
      </c>
      <c r="P79" s="452" t="e">
        <f t="shared" si="41"/>
        <v>#DIV/0!</v>
      </c>
      <c r="Q79" s="452" t="e">
        <f t="shared" si="41"/>
        <v>#DIV/0!</v>
      </c>
      <c r="R79" s="453" t="e">
        <f t="shared" si="41"/>
        <v>#DIV/0!</v>
      </c>
    </row>
    <row r="80" spans="1:18" ht="15" x14ac:dyDescent="0.2">
      <c r="A80" s="745"/>
      <c r="B80" s="745"/>
      <c r="C80" s="748"/>
      <c r="D80" s="7" t="s">
        <v>68</v>
      </c>
      <c r="E80" s="451">
        <f>SUM(F80:Q80)</f>
        <v>50000000</v>
      </c>
      <c r="F80" s="499">
        <v>50000000</v>
      </c>
      <c r="G80" s="499"/>
      <c r="H80" s="499"/>
      <c r="I80" s="499"/>
      <c r="J80" s="499"/>
      <c r="K80" s="499"/>
      <c r="L80" s="499"/>
      <c r="M80" s="499"/>
      <c r="N80" s="499"/>
      <c r="O80" s="499"/>
      <c r="P80" s="499"/>
      <c r="Q80" s="499"/>
      <c r="R80" s="500"/>
    </row>
    <row r="81" spans="1:18" ht="15" x14ac:dyDescent="0.2">
      <c r="A81" s="745"/>
      <c r="B81" s="745"/>
      <c r="C81" s="748"/>
      <c r="D81" s="5" t="s">
        <v>69</v>
      </c>
      <c r="E81" s="452">
        <f t="shared" ref="E81:R81" si="42">E80*100/E78</f>
        <v>100</v>
      </c>
      <c r="F81" s="452">
        <f t="shared" si="42"/>
        <v>100</v>
      </c>
      <c r="G81" s="452" t="e">
        <f t="shared" si="42"/>
        <v>#DIV/0!</v>
      </c>
      <c r="H81" s="452" t="e">
        <f t="shared" si="42"/>
        <v>#DIV/0!</v>
      </c>
      <c r="I81" s="452" t="e">
        <f t="shared" si="42"/>
        <v>#DIV/0!</v>
      </c>
      <c r="J81" s="452" t="e">
        <f t="shared" si="42"/>
        <v>#DIV/0!</v>
      </c>
      <c r="K81" s="452" t="e">
        <f t="shared" si="42"/>
        <v>#DIV/0!</v>
      </c>
      <c r="L81" s="452" t="e">
        <f t="shared" si="42"/>
        <v>#DIV/0!</v>
      </c>
      <c r="M81" s="452" t="e">
        <f t="shared" si="42"/>
        <v>#DIV/0!</v>
      </c>
      <c r="N81" s="452" t="e">
        <f t="shared" si="42"/>
        <v>#DIV/0!</v>
      </c>
      <c r="O81" s="452" t="e">
        <f t="shared" si="42"/>
        <v>#DIV/0!</v>
      </c>
      <c r="P81" s="452" t="e">
        <f t="shared" si="42"/>
        <v>#DIV/0!</v>
      </c>
      <c r="Q81" s="452" t="e">
        <f t="shared" si="42"/>
        <v>#DIV/0!</v>
      </c>
      <c r="R81" s="453" t="e">
        <f t="shared" si="42"/>
        <v>#DIV/0!</v>
      </c>
    </row>
    <row r="82" spans="1:18" ht="15.75" thickBot="1" x14ac:dyDescent="0.25">
      <c r="A82" s="746"/>
      <c r="B82" s="746"/>
      <c r="C82" s="749"/>
      <c r="D82" s="6" t="s">
        <v>70</v>
      </c>
      <c r="E82" s="454">
        <f t="shared" ref="E82:R82" si="43">E80*100/E75</f>
        <v>100</v>
      </c>
      <c r="F82" s="454">
        <f t="shared" si="43"/>
        <v>100</v>
      </c>
      <c r="G82" s="454" t="e">
        <f t="shared" si="43"/>
        <v>#DIV/0!</v>
      </c>
      <c r="H82" s="454" t="e">
        <f t="shared" si="43"/>
        <v>#DIV/0!</v>
      </c>
      <c r="I82" s="454" t="e">
        <f t="shared" si="43"/>
        <v>#DIV/0!</v>
      </c>
      <c r="J82" s="454" t="e">
        <f t="shared" si="43"/>
        <v>#DIV/0!</v>
      </c>
      <c r="K82" s="454" t="e">
        <f t="shared" si="43"/>
        <v>#DIV/0!</v>
      </c>
      <c r="L82" s="454" t="e">
        <f t="shared" si="43"/>
        <v>#DIV/0!</v>
      </c>
      <c r="M82" s="454" t="e">
        <f t="shared" si="43"/>
        <v>#DIV/0!</v>
      </c>
      <c r="N82" s="454" t="e">
        <f t="shared" si="43"/>
        <v>#DIV/0!</v>
      </c>
      <c r="O82" s="454" t="e">
        <f t="shared" si="43"/>
        <v>#DIV/0!</v>
      </c>
      <c r="P82" s="454" t="e">
        <f t="shared" si="43"/>
        <v>#DIV/0!</v>
      </c>
      <c r="Q82" s="454" t="e">
        <f t="shared" si="43"/>
        <v>#DIV/0!</v>
      </c>
      <c r="R82" s="455" t="e">
        <f t="shared" si="43"/>
        <v>#DIV/0!</v>
      </c>
    </row>
    <row r="83" spans="1:18" ht="15" x14ac:dyDescent="0.2">
      <c r="A83" s="744">
        <v>10</v>
      </c>
      <c r="B83" s="744" t="str">
        <f>'PI. MP. Avance'!B56</f>
        <v>MP105020104</v>
      </c>
      <c r="C83" s="747" t="str">
        <f>'PI. MP. Avance'!C56</f>
        <v>Implementar un (1) acuerdo con empresarios del sector privado del Departamentopara aplicar el incentivo por vinculación laboral de mujeres víctimas de violencia (Ley 1257 de 2008), en el cuatrienio</v>
      </c>
      <c r="D83" s="4" t="s">
        <v>63</v>
      </c>
      <c r="E83" s="21">
        <f>SUM(F83:Q83)</f>
        <v>0</v>
      </c>
      <c r="F83" s="188">
        <f>IF($O$5=2016,VLOOKUP($B83,MP,24,FALSE),IF($O$5=2017,VLOOKUP($B83,MP,37,FALSE),IF($O$5=2018,VLOOKUP($B83,MP,50,FALSE),IF($O$5=2019,VLOOKUP($B83,MP,63,FALSE)," "))))</f>
        <v>0</v>
      </c>
      <c r="G83" s="188">
        <f>IF($O$5=2016,VLOOKUP($B83,MP,25,FALSE),IF($O$5=2017,VLOOKUP($B83,MP,38,FALSE),IF($O$5=2018,VLOOKUP($B83,MP,51,FALSE),IF($O$5=2019,VLOOKUP($B83,MP,64,FALSE)," "))))</f>
        <v>0</v>
      </c>
      <c r="H83" s="188">
        <f>IF($O$5=2016,VLOOKUP($B83,MP,26,FALSE),IF($O$5=2017,VLOOKUP($B83,MP,39,FALSE),IF($O$5=2018,VLOOKUP($B83,MP,52,FALSE),IF($O$5=2019,VLOOKUP($B83,MP,65,FALSE)," "))))</f>
        <v>0</v>
      </c>
      <c r="I83" s="188">
        <f>IF($O$5=2016,VLOOKUP($B83,MP,27,FALSE),IF($O$5=2017,VLOOKUP($B83,MP,40,FALSE),IF($O$5=2018,VLOOKUP($B83,MP,53,FALSE),IF($O$5=2019,VLOOKUP($B83,MP,66,FALSE)," "))))</f>
        <v>0</v>
      </c>
      <c r="J83" s="188">
        <f>IF($O$5=2016,VLOOKUP($B83,MP,28,FALSE),IF($O$5=2017,VLOOKUP($B83,MP,41,FALSE),IF($O$5=2018,VLOOKUP($B83,MP,54,FALSE),IF($O$5=2019,VLOOKUP($B83,MP,67,FALSE)," "))))</f>
        <v>0</v>
      </c>
      <c r="K83" s="188">
        <f>IF($O$5=2016,VLOOKUP($B83,MP,29,FALSE),IF($O$5=2017,VLOOKUP($B83,MP,42,FALSE),IF($O$5=2018,VLOOKUP($B83,MP,55,FALSE),IF($O$5=2019,VLOOKUP($B83,MP,68,FALSE)," "))))</f>
        <v>0</v>
      </c>
      <c r="L83" s="188">
        <f>IF($O$5=2016,VLOOKUP($B83,MP,30,FALSE),IF($O$5=2017,VLOOKUP($B83,MP,43,FALSE),IF($O$5=2018,VLOOKUP($B83,MP,56,FALSE),IF($O$5=2019,VLOOKUP($B83,MP,69,FALSE)," "))))</f>
        <v>0</v>
      </c>
      <c r="M83" s="188">
        <f>IF($O$5=2016,VLOOKUP($B83,MP,31,FALSE),IF($O$5=2017,VLOOKUP($B83,MP,44,FALSE),IF($O$5=2018,VLOOKUP($B83,MP,57,FALSE),IF($O$5=2019,VLOOKUP($B83,MP,70,FALSE)," "))))</f>
        <v>0</v>
      </c>
      <c r="N83" s="188">
        <f>IF($O$5=2016,VLOOKUP($B83,MP,32,FALSE),IF($O$5=2017,VLOOKUP($B83,MP,45,FALSE),IF($O$5=2018,VLOOKUP($B83,MP,58,FALSE),IF($O$5=2019,VLOOKUP($B83,MP,71,FALSE)," "))))</f>
        <v>0</v>
      </c>
      <c r="O83" s="188">
        <f>IF($O$5=2016,VLOOKUP($B83,MP,33,FALSE),IF($O$5=2017,VLOOKUP($B83,MP,46,FALSE),IF($O$5=2018,VLOOKUP($B83,MP,59,FALSE),IF($O$5=2019,VLOOKUP($B83,MP,72,FALSE)," "))))</f>
        <v>0</v>
      </c>
      <c r="P83" s="188">
        <f>IF($O$5=2016,VLOOKUP($B83,MP,34,FALSE),IF($O$5=2017,VLOOKUP($B83,MP,47,FALSE),IF($O$5=2018,VLOOKUP($B83,MP,60,FALSE),IF($O$5=2019,VLOOKUP($B83,MP,73,FALSE)," "))))</f>
        <v>0</v>
      </c>
      <c r="Q83" s="188">
        <f>IF($O$5=2016,VLOOKUP($B83,MP,35,FALSE),IF($O$5=2017,VLOOKUP($B83,MP,48,FALSE),IF($O$5=2018,VLOOKUP($B83,MP,61,FALSE),IF($O$5=2019,VLOOKUP($B83,MP,74,FALSE)," "))))</f>
        <v>0</v>
      </c>
      <c r="R83" s="22"/>
    </row>
    <row r="84" spans="1:18" ht="15" x14ac:dyDescent="0.2">
      <c r="A84" s="745"/>
      <c r="B84" s="745"/>
      <c r="C84" s="748"/>
      <c r="D84" s="8" t="s">
        <v>64</v>
      </c>
      <c r="E84" s="451">
        <f>SUM(F84:Q84)</f>
        <v>0</v>
      </c>
      <c r="F84" s="499">
        <v>0</v>
      </c>
      <c r="G84" s="499"/>
      <c r="H84" s="499"/>
      <c r="I84" s="499"/>
      <c r="J84" s="499"/>
      <c r="K84" s="499"/>
      <c r="L84" s="499"/>
      <c r="M84" s="499"/>
      <c r="N84" s="499"/>
      <c r="O84" s="499"/>
      <c r="P84" s="499"/>
      <c r="Q84" s="499"/>
      <c r="R84" s="500"/>
    </row>
    <row r="85" spans="1:18" ht="15" x14ac:dyDescent="0.2">
      <c r="A85" s="745"/>
      <c r="B85" s="745"/>
      <c r="C85" s="748"/>
      <c r="D85" s="5" t="s">
        <v>65</v>
      </c>
      <c r="E85" s="452" t="e">
        <f t="shared" ref="E85:R85" si="44">E84*100/E83</f>
        <v>#DIV/0!</v>
      </c>
      <c r="F85" s="452" t="e">
        <f t="shared" si="44"/>
        <v>#DIV/0!</v>
      </c>
      <c r="G85" s="452" t="e">
        <f t="shared" si="44"/>
        <v>#DIV/0!</v>
      </c>
      <c r="H85" s="452" t="e">
        <f t="shared" si="44"/>
        <v>#DIV/0!</v>
      </c>
      <c r="I85" s="452" t="e">
        <f t="shared" si="44"/>
        <v>#DIV/0!</v>
      </c>
      <c r="J85" s="452" t="e">
        <f t="shared" si="44"/>
        <v>#DIV/0!</v>
      </c>
      <c r="K85" s="452" t="e">
        <f t="shared" si="44"/>
        <v>#DIV/0!</v>
      </c>
      <c r="L85" s="452" t="e">
        <f t="shared" si="44"/>
        <v>#DIV/0!</v>
      </c>
      <c r="M85" s="452" t="e">
        <f t="shared" si="44"/>
        <v>#DIV/0!</v>
      </c>
      <c r="N85" s="452" t="e">
        <f t="shared" si="44"/>
        <v>#DIV/0!</v>
      </c>
      <c r="O85" s="452" t="e">
        <f t="shared" si="44"/>
        <v>#DIV/0!</v>
      </c>
      <c r="P85" s="452" t="e">
        <f t="shared" si="44"/>
        <v>#DIV/0!</v>
      </c>
      <c r="Q85" s="452" t="e">
        <f t="shared" si="44"/>
        <v>#DIV/0!</v>
      </c>
      <c r="R85" s="453" t="e">
        <f t="shared" si="44"/>
        <v>#DIV/0!</v>
      </c>
    </row>
    <row r="86" spans="1:18" ht="15" x14ac:dyDescent="0.2">
      <c r="A86" s="745"/>
      <c r="B86" s="745"/>
      <c r="C86" s="748"/>
      <c r="D86" s="5" t="s">
        <v>66</v>
      </c>
      <c r="E86" s="451">
        <f>SUM(F86:Q86)</f>
        <v>0</v>
      </c>
      <c r="F86" s="499">
        <v>0</v>
      </c>
      <c r="G86" s="499"/>
      <c r="H86" s="499"/>
      <c r="I86" s="499"/>
      <c r="J86" s="499"/>
      <c r="K86" s="499"/>
      <c r="L86" s="499"/>
      <c r="M86" s="499"/>
      <c r="N86" s="499"/>
      <c r="O86" s="499"/>
      <c r="P86" s="499"/>
      <c r="Q86" s="499"/>
      <c r="R86" s="500"/>
    </row>
    <row r="87" spans="1:18" ht="15" x14ac:dyDescent="0.2">
      <c r="A87" s="745"/>
      <c r="B87" s="745"/>
      <c r="C87" s="748"/>
      <c r="D87" s="5" t="s">
        <v>67</v>
      </c>
      <c r="E87" s="452" t="e">
        <f t="shared" ref="E87:R87" si="45">E86*100/E83</f>
        <v>#DIV/0!</v>
      </c>
      <c r="F87" s="452" t="e">
        <f t="shared" si="45"/>
        <v>#DIV/0!</v>
      </c>
      <c r="G87" s="452" t="e">
        <f t="shared" si="45"/>
        <v>#DIV/0!</v>
      </c>
      <c r="H87" s="452" t="e">
        <f t="shared" si="45"/>
        <v>#DIV/0!</v>
      </c>
      <c r="I87" s="452" t="e">
        <f t="shared" si="45"/>
        <v>#DIV/0!</v>
      </c>
      <c r="J87" s="452" t="e">
        <f t="shared" si="45"/>
        <v>#DIV/0!</v>
      </c>
      <c r="K87" s="452" t="e">
        <f t="shared" si="45"/>
        <v>#DIV/0!</v>
      </c>
      <c r="L87" s="452" t="e">
        <f t="shared" si="45"/>
        <v>#DIV/0!</v>
      </c>
      <c r="M87" s="452" t="e">
        <f t="shared" si="45"/>
        <v>#DIV/0!</v>
      </c>
      <c r="N87" s="452" t="e">
        <f t="shared" si="45"/>
        <v>#DIV/0!</v>
      </c>
      <c r="O87" s="452" t="e">
        <f t="shared" si="45"/>
        <v>#DIV/0!</v>
      </c>
      <c r="P87" s="452" t="e">
        <f t="shared" si="45"/>
        <v>#DIV/0!</v>
      </c>
      <c r="Q87" s="452" t="e">
        <f t="shared" si="45"/>
        <v>#DIV/0!</v>
      </c>
      <c r="R87" s="453" t="e">
        <f t="shared" si="45"/>
        <v>#DIV/0!</v>
      </c>
    </row>
    <row r="88" spans="1:18" ht="15" x14ac:dyDescent="0.2">
      <c r="A88" s="745"/>
      <c r="B88" s="745"/>
      <c r="C88" s="748"/>
      <c r="D88" s="7" t="s">
        <v>68</v>
      </c>
      <c r="E88" s="451">
        <f>SUM(F88:Q88)</f>
        <v>0</v>
      </c>
      <c r="F88" s="499">
        <v>0</v>
      </c>
      <c r="G88" s="499"/>
      <c r="H88" s="499"/>
      <c r="I88" s="499"/>
      <c r="J88" s="499"/>
      <c r="K88" s="499"/>
      <c r="L88" s="499"/>
      <c r="M88" s="499"/>
      <c r="N88" s="499"/>
      <c r="O88" s="499"/>
      <c r="P88" s="499"/>
      <c r="Q88" s="499"/>
      <c r="R88" s="500"/>
    </row>
    <row r="89" spans="1:18" ht="15" x14ac:dyDescent="0.2">
      <c r="A89" s="745"/>
      <c r="B89" s="745"/>
      <c r="C89" s="748"/>
      <c r="D89" s="5" t="s">
        <v>69</v>
      </c>
      <c r="E89" s="452" t="e">
        <f t="shared" ref="E89:R89" si="46">E88*100/E86</f>
        <v>#DIV/0!</v>
      </c>
      <c r="F89" s="452" t="e">
        <f t="shared" si="46"/>
        <v>#DIV/0!</v>
      </c>
      <c r="G89" s="452" t="e">
        <f t="shared" si="46"/>
        <v>#DIV/0!</v>
      </c>
      <c r="H89" s="452" t="e">
        <f t="shared" si="46"/>
        <v>#DIV/0!</v>
      </c>
      <c r="I89" s="452" t="e">
        <f t="shared" si="46"/>
        <v>#DIV/0!</v>
      </c>
      <c r="J89" s="452" t="e">
        <f t="shared" si="46"/>
        <v>#DIV/0!</v>
      </c>
      <c r="K89" s="452" t="e">
        <f t="shared" si="46"/>
        <v>#DIV/0!</v>
      </c>
      <c r="L89" s="452" t="e">
        <f t="shared" si="46"/>
        <v>#DIV/0!</v>
      </c>
      <c r="M89" s="452" t="e">
        <f t="shared" si="46"/>
        <v>#DIV/0!</v>
      </c>
      <c r="N89" s="452" t="e">
        <f t="shared" si="46"/>
        <v>#DIV/0!</v>
      </c>
      <c r="O89" s="452" t="e">
        <f t="shared" si="46"/>
        <v>#DIV/0!</v>
      </c>
      <c r="P89" s="452" t="e">
        <f t="shared" si="46"/>
        <v>#DIV/0!</v>
      </c>
      <c r="Q89" s="452" t="e">
        <f t="shared" si="46"/>
        <v>#DIV/0!</v>
      </c>
      <c r="R89" s="453" t="e">
        <f t="shared" si="46"/>
        <v>#DIV/0!</v>
      </c>
    </row>
    <row r="90" spans="1:18" ht="15.75" thickBot="1" x14ac:dyDescent="0.25">
      <c r="A90" s="746"/>
      <c r="B90" s="746"/>
      <c r="C90" s="749"/>
      <c r="D90" s="6" t="s">
        <v>70</v>
      </c>
      <c r="E90" s="454" t="e">
        <f t="shared" ref="E90:R90" si="47">E88*100/E83</f>
        <v>#DIV/0!</v>
      </c>
      <c r="F90" s="454" t="e">
        <f t="shared" si="47"/>
        <v>#DIV/0!</v>
      </c>
      <c r="G90" s="454" t="e">
        <f t="shared" si="47"/>
        <v>#DIV/0!</v>
      </c>
      <c r="H90" s="454" t="e">
        <f t="shared" si="47"/>
        <v>#DIV/0!</v>
      </c>
      <c r="I90" s="454" t="e">
        <f t="shared" si="47"/>
        <v>#DIV/0!</v>
      </c>
      <c r="J90" s="454" t="e">
        <f t="shared" si="47"/>
        <v>#DIV/0!</v>
      </c>
      <c r="K90" s="454" t="e">
        <f t="shared" si="47"/>
        <v>#DIV/0!</v>
      </c>
      <c r="L90" s="454" t="e">
        <f t="shared" si="47"/>
        <v>#DIV/0!</v>
      </c>
      <c r="M90" s="454" t="e">
        <f t="shared" si="47"/>
        <v>#DIV/0!</v>
      </c>
      <c r="N90" s="454" t="e">
        <f t="shared" si="47"/>
        <v>#DIV/0!</v>
      </c>
      <c r="O90" s="454" t="e">
        <f t="shared" si="47"/>
        <v>#DIV/0!</v>
      </c>
      <c r="P90" s="454" t="e">
        <f t="shared" si="47"/>
        <v>#DIV/0!</v>
      </c>
      <c r="Q90" s="454" t="e">
        <f t="shared" si="47"/>
        <v>#DIV/0!</v>
      </c>
      <c r="R90" s="455" t="e">
        <f t="shared" si="47"/>
        <v>#DIV/0!</v>
      </c>
    </row>
    <row r="91" spans="1:18" ht="15" x14ac:dyDescent="0.2">
      <c r="A91" s="744">
        <v>11</v>
      </c>
      <c r="B91" s="744" t="str">
        <f>'PI. MP. Avance'!B61</f>
        <v>MP105020201</v>
      </c>
      <c r="C91" s="747" t="str">
        <f>'PI. MP. Avance'!C61</f>
        <v>Empoderar con inclusión ecomómica  a 210 mujeres rurales de los 42 municipios,  con enfoques: diferencial, de género,  étnico y territorial , durante el periodo de gobierno</v>
      </c>
      <c r="D91" s="4" t="s">
        <v>63</v>
      </c>
      <c r="E91" s="21">
        <f>SUM(F91:Q91)</f>
        <v>120000000</v>
      </c>
      <c r="F91" s="188">
        <f>IF($O$5=2016,VLOOKUP($B91,MP,24,FALSE),IF($O$5=2017,VLOOKUP($B91,MP,37,FALSE),IF($O$5=2018,VLOOKUP($B91,MP,50,FALSE),IF($O$5=2019,VLOOKUP($B91,MP,63,FALSE)," "))))</f>
        <v>120000000</v>
      </c>
      <c r="G91" s="188">
        <f>IF($O$5=2016,VLOOKUP($B91,MP,25,FALSE),IF($O$5=2017,VLOOKUP($B91,MP,38,FALSE),IF($O$5=2018,VLOOKUP($B91,MP,51,FALSE),IF($O$5=2019,VLOOKUP($B91,MP,64,FALSE)," "))))</f>
        <v>0</v>
      </c>
      <c r="H91" s="188">
        <f>IF($O$5=2016,VLOOKUP($B91,MP,26,FALSE),IF($O$5=2017,VLOOKUP($B91,MP,39,FALSE),IF($O$5=2018,VLOOKUP($B91,MP,52,FALSE),IF($O$5=2019,VLOOKUP($B91,MP,65,FALSE)," "))))</f>
        <v>0</v>
      </c>
      <c r="I91" s="188">
        <f>IF($O$5=2016,VLOOKUP($B91,MP,27,FALSE),IF($O$5=2017,VLOOKUP($B91,MP,40,FALSE),IF($O$5=2018,VLOOKUP($B91,MP,53,FALSE),IF($O$5=2019,VLOOKUP($B91,MP,66,FALSE)," "))))</f>
        <v>0</v>
      </c>
      <c r="J91" s="188">
        <f>IF($O$5=2016,VLOOKUP($B91,MP,28,FALSE),IF($O$5=2017,VLOOKUP($B91,MP,41,FALSE),IF($O$5=2018,VLOOKUP($B91,MP,54,FALSE),IF($O$5=2019,VLOOKUP($B91,MP,67,FALSE)," "))))</f>
        <v>0</v>
      </c>
      <c r="K91" s="188">
        <f>IF($O$5=2016,VLOOKUP($B91,MP,29,FALSE),IF($O$5=2017,VLOOKUP($B91,MP,42,FALSE),IF($O$5=2018,VLOOKUP($B91,MP,55,FALSE),IF($O$5=2019,VLOOKUP($B91,MP,68,FALSE)," "))))</f>
        <v>0</v>
      </c>
      <c r="L91" s="188">
        <f>IF($O$5=2016,VLOOKUP($B91,MP,30,FALSE),IF($O$5=2017,VLOOKUP($B91,MP,43,FALSE),IF($O$5=2018,VLOOKUP($B91,MP,56,FALSE),IF($O$5=2019,VLOOKUP($B91,MP,69,FALSE)," "))))</f>
        <v>0</v>
      </c>
      <c r="M91" s="188">
        <f>IF($O$5=2016,VLOOKUP($B91,MP,31,FALSE),IF($O$5=2017,VLOOKUP($B91,MP,44,FALSE),IF($O$5=2018,VLOOKUP($B91,MP,57,FALSE),IF($O$5=2019,VLOOKUP($B91,MP,70,FALSE)," "))))</f>
        <v>0</v>
      </c>
      <c r="N91" s="188">
        <f>IF($O$5=2016,VLOOKUP($B91,MP,32,FALSE),IF($O$5=2017,VLOOKUP($B91,MP,45,FALSE),IF($O$5=2018,VLOOKUP($B91,MP,58,FALSE),IF($O$5=2019,VLOOKUP($B91,MP,71,FALSE)," "))))</f>
        <v>0</v>
      </c>
      <c r="O91" s="188">
        <f>IF($O$5=2016,VLOOKUP($B91,MP,33,FALSE),IF($O$5=2017,VLOOKUP($B91,MP,46,FALSE),IF($O$5=2018,VLOOKUP($B91,MP,59,FALSE),IF($O$5=2019,VLOOKUP($B91,MP,72,FALSE)," "))))</f>
        <v>0</v>
      </c>
      <c r="P91" s="188">
        <f>IF($O$5=2016,VLOOKUP($B91,MP,34,FALSE),IF($O$5=2017,VLOOKUP($B91,MP,47,FALSE),IF($O$5=2018,VLOOKUP($B91,MP,60,FALSE),IF($O$5=2019,VLOOKUP($B91,MP,73,FALSE)," "))))</f>
        <v>0</v>
      </c>
      <c r="Q91" s="188">
        <f>IF($O$5=2016,VLOOKUP($B91,MP,35,FALSE),IF($O$5=2017,VLOOKUP($B91,MP,48,FALSE),IF($O$5=2018,VLOOKUP($B91,MP,61,FALSE),IF($O$5=2019,VLOOKUP($B91,MP,74,FALSE)," "))))</f>
        <v>0</v>
      </c>
      <c r="R91" s="22"/>
    </row>
    <row r="92" spans="1:18" ht="15" x14ac:dyDescent="0.2">
      <c r="A92" s="745"/>
      <c r="B92" s="745"/>
      <c r="C92" s="748"/>
      <c r="D92" s="8" t="s">
        <v>64</v>
      </c>
      <c r="E92" s="451">
        <f>SUM(F92:Q92)</f>
        <v>40000000</v>
      </c>
      <c r="F92" s="499">
        <v>40000000</v>
      </c>
      <c r="G92" s="499"/>
      <c r="H92" s="499"/>
      <c r="I92" s="499"/>
      <c r="J92" s="499"/>
      <c r="K92" s="499"/>
      <c r="L92" s="499"/>
      <c r="M92" s="499"/>
      <c r="N92" s="499"/>
      <c r="O92" s="499"/>
      <c r="P92" s="499"/>
      <c r="Q92" s="499"/>
      <c r="R92" s="500"/>
    </row>
    <row r="93" spans="1:18" ht="15" x14ac:dyDescent="0.2">
      <c r="A93" s="745"/>
      <c r="B93" s="745"/>
      <c r="C93" s="748"/>
      <c r="D93" s="5" t="s">
        <v>65</v>
      </c>
      <c r="E93" s="452">
        <f t="shared" ref="E93:R93" si="48">E92*100/E91</f>
        <v>33.333333333333336</v>
      </c>
      <c r="F93" s="452">
        <f t="shared" si="48"/>
        <v>33.333333333333336</v>
      </c>
      <c r="G93" s="452" t="e">
        <f t="shared" si="48"/>
        <v>#DIV/0!</v>
      </c>
      <c r="H93" s="452" t="e">
        <f t="shared" si="48"/>
        <v>#DIV/0!</v>
      </c>
      <c r="I93" s="452" t="e">
        <f t="shared" si="48"/>
        <v>#DIV/0!</v>
      </c>
      <c r="J93" s="452" t="e">
        <f t="shared" si="48"/>
        <v>#DIV/0!</v>
      </c>
      <c r="K93" s="452" t="e">
        <f t="shared" si="48"/>
        <v>#DIV/0!</v>
      </c>
      <c r="L93" s="452" t="e">
        <f t="shared" si="48"/>
        <v>#DIV/0!</v>
      </c>
      <c r="M93" s="452" t="e">
        <f t="shared" si="48"/>
        <v>#DIV/0!</v>
      </c>
      <c r="N93" s="452" t="e">
        <f t="shared" si="48"/>
        <v>#DIV/0!</v>
      </c>
      <c r="O93" s="452" t="e">
        <f t="shared" si="48"/>
        <v>#DIV/0!</v>
      </c>
      <c r="P93" s="452" t="e">
        <f t="shared" si="48"/>
        <v>#DIV/0!</v>
      </c>
      <c r="Q93" s="452" t="e">
        <f t="shared" si="48"/>
        <v>#DIV/0!</v>
      </c>
      <c r="R93" s="453" t="e">
        <f t="shared" si="48"/>
        <v>#DIV/0!</v>
      </c>
    </row>
    <row r="94" spans="1:18" ht="15" x14ac:dyDescent="0.2">
      <c r="A94" s="745"/>
      <c r="B94" s="745"/>
      <c r="C94" s="748"/>
      <c r="D94" s="8" t="s">
        <v>66</v>
      </c>
      <c r="E94" s="451">
        <f>SUM(F94:Q94)</f>
        <v>85000000</v>
      </c>
      <c r="F94" s="499">
        <v>85000000</v>
      </c>
      <c r="G94" s="499"/>
      <c r="H94" s="499"/>
      <c r="I94" s="499"/>
      <c r="J94" s="499"/>
      <c r="K94" s="499"/>
      <c r="L94" s="499"/>
      <c r="M94" s="499"/>
      <c r="N94" s="499"/>
      <c r="O94" s="499"/>
      <c r="P94" s="499"/>
      <c r="Q94" s="499"/>
      <c r="R94" s="500"/>
    </row>
    <row r="95" spans="1:18" ht="15" x14ac:dyDescent="0.2">
      <c r="A95" s="745"/>
      <c r="B95" s="745"/>
      <c r="C95" s="748"/>
      <c r="D95" s="5" t="s">
        <v>67</v>
      </c>
      <c r="E95" s="452">
        <f t="shared" ref="E95:R95" si="49">E94*100/E91</f>
        <v>70.833333333333329</v>
      </c>
      <c r="F95" s="452">
        <f t="shared" si="49"/>
        <v>70.833333333333329</v>
      </c>
      <c r="G95" s="452" t="e">
        <f t="shared" si="49"/>
        <v>#DIV/0!</v>
      </c>
      <c r="H95" s="452" t="e">
        <f t="shared" si="49"/>
        <v>#DIV/0!</v>
      </c>
      <c r="I95" s="452" t="e">
        <f t="shared" si="49"/>
        <v>#DIV/0!</v>
      </c>
      <c r="J95" s="452" t="e">
        <f t="shared" si="49"/>
        <v>#DIV/0!</v>
      </c>
      <c r="K95" s="452" t="e">
        <f t="shared" si="49"/>
        <v>#DIV/0!</v>
      </c>
      <c r="L95" s="452" t="e">
        <f t="shared" si="49"/>
        <v>#DIV/0!</v>
      </c>
      <c r="M95" s="452" t="e">
        <f t="shared" si="49"/>
        <v>#DIV/0!</v>
      </c>
      <c r="N95" s="452" t="e">
        <f t="shared" si="49"/>
        <v>#DIV/0!</v>
      </c>
      <c r="O95" s="452" t="e">
        <f t="shared" si="49"/>
        <v>#DIV/0!</v>
      </c>
      <c r="P95" s="452" t="e">
        <f t="shared" si="49"/>
        <v>#DIV/0!</v>
      </c>
      <c r="Q95" s="452" t="e">
        <f t="shared" si="49"/>
        <v>#DIV/0!</v>
      </c>
      <c r="R95" s="453" t="e">
        <f t="shared" si="49"/>
        <v>#DIV/0!</v>
      </c>
    </row>
    <row r="96" spans="1:18" ht="15" x14ac:dyDescent="0.2">
      <c r="A96" s="745"/>
      <c r="B96" s="745"/>
      <c r="C96" s="748"/>
      <c r="D96" s="7" t="s">
        <v>68</v>
      </c>
      <c r="E96" s="451">
        <f>SUM(F96:Q96)</f>
        <v>70000000</v>
      </c>
      <c r="F96" s="499">
        <v>70000000</v>
      </c>
      <c r="G96" s="499"/>
      <c r="H96" s="499"/>
      <c r="I96" s="499"/>
      <c r="J96" s="499"/>
      <c r="K96" s="499"/>
      <c r="L96" s="499"/>
      <c r="M96" s="499"/>
      <c r="N96" s="499"/>
      <c r="O96" s="499"/>
      <c r="P96" s="499"/>
      <c r="Q96" s="499"/>
      <c r="R96" s="500"/>
    </row>
    <row r="97" spans="1:18" ht="15" x14ac:dyDescent="0.2">
      <c r="A97" s="745"/>
      <c r="B97" s="745"/>
      <c r="C97" s="748"/>
      <c r="D97" s="5" t="s">
        <v>69</v>
      </c>
      <c r="E97" s="452">
        <f t="shared" ref="E97:R97" si="50">E96*100/E94</f>
        <v>82.352941176470594</v>
      </c>
      <c r="F97" s="452">
        <f t="shared" si="50"/>
        <v>82.352941176470594</v>
      </c>
      <c r="G97" s="452" t="e">
        <f t="shared" si="50"/>
        <v>#DIV/0!</v>
      </c>
      <c r="H97" s="452" t="e">
        <f t="shared" si="50"/>
        <v>#DIV/0!</v>
      </c>
      <c r="I97" s="452" t="e">
        <f t="shared" si="50"/>
        <v>#DIV/0!</v>
      </c>
      <c r="J97" s="452" t="e">
        <f t="shared" si="50"/>
        <v>#DIV/0!</v>
      </c>
      <c r="K97" s="452" t="e">
        <f t="shared" si="50"/>
        <v>#DIV/0!</v>
      </c>
      <c r="L97" s="452" t="e">
        <f t="shared" si="50"/>
        <v>#DIV/0!</v>
      </c>
      <c r="M97" s="452" t="e">
        <f t="shared" si="50"/>
        <v>#DIV/0!</v>
      </c>
      <c r="N97" s="452" t="e">
        <f t="shared" si="50"/>
        <v>#DIV/0!</v>
      </c>
      <c r="O97" s="452" t="e">
        <f t="shared" si="50"/>
        <v>#DIV/0!</v>
      </c>
      <c r="P97" s="452" t="e">
        <f t="shared" si="50"/>
        <v>#DIV/0!</v>
      </c>
      <c r="Q97" s="452" t="e">
        <f t="shared" si="50"/>
        <v>#DIV/0!</v>
      </c>
      <c r="R97" s="453" t="e">
        <f t="shared" si="50"/>
        <v>#DIV/0!</v>
      </c>
    </row>
    <row r="98" spans="1:18" ht="15.75" thickBot="1" x14ac:dyDescent="0.25">
      <c r="A98" s="746"/>
      <c r="B98" s="746"/>
      <c r="C98" s="749"/>
      <c r="D98" s="6" t="s">
        <v>70</v>
      </c>
      <c r="E98" s="454">
        <f t="shared" ref="E98:R98" si="51">E96*100/E91</f>
        <v>58.333333333333336</v>
      </c>
      <c r="F98" s="454">
        <f t="shared" si="51"/>
        <v>58.333333333333336</v>
      </c>
      <c r="G98" s="454" t="e">
        <f t="shared" si="51"/>
        <v>#DIV/0!</v>
      </c>
      <c r="H98" s="454" t="e">
        <f t="shared" si="51"/>
        <v>#DIV/0!</v>
      </c>
      <c r="I98" s="454" t="e">
        <f t="shared" si="51"/>
        <v>#DIV/0!</v>
      </c>
      <c r="J98" s="454" t="e">
        <f t="shared" si="51"/>
        <v>#DIV/0!</v>
      </c>
      <c r="K98" s="454" t="e">
        <f t="shared" si="51"/>
        <v>#DIV/0!</v>
      </c>
      <c r="L98" s="454" t="e">
        <f t="shared" si="51"/>
        <v>#DIV/0!</v>
      </c>
      <c r="M98" s="454" t="e">
        <f t="shared" si="51"/>
        <v>#DIV/0!</v>
      </c>
      <c r="N98" s="454" t="e">
        <f t="shared" si="51"/>
        <v>#DIV/0!</v>
      </c>
      <c r="O98" s="454" t="e">
        <f t="shared" si="51"/>
        <v>#DIV/0!</v>
      </c>
      <c r="P98" s="454" t="e">
        <f t="shared" si="51"/>
        <v>#DIV/0!</v>
      </c>
      <c r="Q98" s="454" t="e">
        <f t="shared" si="51"/>
        <v>#DIV/0!</v>
      </c>
      <c r="R98" s="455" t="e">
        <f t="shared" si="51"/>
        <v>#DIV/0!</v>
      </c>
    </row>
    <row r="99" spans="1:18" ht="15" x14ac:dyDescent="0.2">
      <c r="A99" s="744">
        <v>12</v>
      </c>
      <c r="B99" s="744" t="str">
        <f>'PI. MP. Avance'!B66</f>
        <v>MP105020202</v>
      </c>
      <c r="C99" s="747" t="str">
        <f>'PI. MP. Avance'!C66</f>
        <v>Desarrollar un programa de formación  en derechos a las mujeres rurales de todo el departamento, con enfoques: diferencial, de género, étnico y territorial , durante el cuatrienio.</v>
      </c>
      <c r="D99" s="4" t="s">
        <v>63</v>
      </c>
      <c r="E99" s="21">
        <f>SUM(F99:Q99)</f>
        <v>0</v>
      </c>
      <c r="F99" s="188">
        <f>IF($O$5=2016,VLOOKUP($B99,MP,24,FALSE),IF($O$5=2017,VLOOKUP($B99,MP,37,FALSE),IF($O$5=2018,VLOOKUP($B99,MP,50,FALSE),IF($O$5=2019,VLOOKUP($B99,MP,63,FALSE)," "))))</f>
        <v>0</v>
      </c>
      <c r="G99" s="188">
        <f>IF($O$5=2016,VLOOKUP($B99,MP,25,FALSE),IF($O$5=2017,VLOOKUP($B99,MP,38,FALSE),IF($O$5=2018,VLOOKUP($B99,MP,51,FALSE),IF($O$5=2019,VLOOKUP($B99,MP,64,FALSE)," "))))</f>
        <v>0</v>
      </c>
      <c r="H99" s="188">
        <f>IF($O$5=2016,VLOOKUP($B99,MP,26,FALSE),IF($O$5=2017,VLOOKUP($B99,MP,39,FALSE),IF($O$5=2018,VLOOKUP($B99,MP,52,FALSE),IF($O$5=2019,VLOOKUP($B99,MP,65,FALSE)," "))))</f>
        <v>0</v>
      </c>
      <c r="I99" s="188">
        <f>IF($O$5=2016,VLOOKUP($B99,MP,27,FALSE),IF($O$5=2017,VLOOKUP($B99,MP,40,FALSE),IF($O$5=2018,VLOOKUP($B99,MP,53,FALSE),IF($O$5=2019,VLOOKUP($B99,MP,66,FALSE)," "))))</f>
        <v>0</v>
      </c>
      <c r="J99" s="188">
        <f>IF($O$5=2016,VLOOKUP($B99,MP,28,FALSE),IF($O$5=2017,VLOOKUP($B99,MP,41,FALSE),IF($O$5=2018,VLOOKUP($B99,MP,54,FALSE),IF($O$5=2019,VLOOKUP($B99,MP,67,FALSE)," "))))</f>
        <v>0</v>
      </c>
      <c r="K99" s="188">
        <f>IF($O$5=2016,VLOOKUP($B99,MP,29,FALSE),IF($O$5=2017,VLOOKUP($B99,MP,42,FALSE),IF($O$5=2018,VLOOKUP($B99,MP,55,FALSE),IF($O$5=2019,VLOOKUP($B99,MP,68,FALSE)," "))))</f>
        <v>0</v>
      </c>
      <c r="L99" s="188">
        <f>IF($O$5=2016,VLOOKUP($B99,MP,30,FALSE),IF($O$5=2017,VLOOKUP($B99,MP,43,FALSE),IF($O$5=2018,VLOOKUP($B99,MP,56,FALSE),IF($O$5=2019,VLOOKUP($B99,MP,69,FALSE)," "))))</f>
        <v>0</v>
      </c>
      <c r="M99" s="188">
        <f>IF($O$5=2016,VLOOKUP($B99,MP,31,FALSE),IF($O$5=2017,VLOOKUP($B99,MP,44,FALSE),IF($O$5=2018,VLOOKUP($B99,MP,57,FALSE),IF($O$5=2019,VLOOKUP($B99,MP,70,FALSE)," "))))</f>
        <v>0</v>
      </c>
      <c r="N99" s="188">
        <f>IF($O$5=2016,VLOOKUP($B99,MP,32,FALSE),IF($O$5=2017,VLOOKUP($B99,MP,45,FALSE),IF($O$5=2018,VLOOKUP($B99,MP,58,FALSE),IF($O$5=2019,VLOOKUP($B99,MP,71,FALSE)," "))))</f>
        <v>0</v>
      </c>
      <c r="O99" s="188">
        <f>IF($O$5=2016,VLOOKUP($B99,MP,33,FALSE),IF($O$5=2017,VLOOKUP($B99,MP,46,FALSE),IF($O$5=2018,VLOOKUP($B99,MP,59,FALSE),IF($O$5=2019,VLOOKUP($B99,MP,72,FALSE)," "))))</f>
        <v>0</v>
      </c>
      <c r="P99" s="188">
        <f>IF($O$5=2016,VLOOKUP($B99,MP,34,FALSE),IF($O$5=2017,VLOOKUP($B99,MP,47,FALSE),IF($O$5=2018,VLOOKUP($B99,MP,60,FALSE),IF($O$5=2019,VLOOKUP($B99,MP,73,FALSE)," "))))</f>
        <v>0</v>
      </c>
      <c r="Q99" s="188">
        <f>IF($O$5=2016,VLOOKUP($B99,MP,35,FALSE),IF($O$5=2017,VLOOKUP($B99,MP,48,FALSE),IF($O$5=2018,VLOOKUP($B99,MP,61,FALSE),IF($O$5=2019,VLOOKUP($B99,MP,74,FALSE)," "))))</f>
        <v>0</v>
      </c>
      <c r="R99" s="22"/>
    </row>
    <row r="100" spans="1:18" ht="15" x14ac:dyDescent="0.2">
      <c r="A100" s="745"/>
      <c r="B100" s="745"/>
      <c r="C100" s="748"/>
      <c r="D100" s="8" t="s">
        <v>64</v>
      </c>
      <c r="E100" s="451">
        <f>SUM(F100:Q100)</f>
        <v>15000000</v>
      </c>
      <c r="F100" s="499">
        <v>15000000</v>
      </c>
      <c r="G100" s="499"/>
      <c r="H100" s="499"/>
      <c r="I100" s="499"/>
      <c r="J100" s="499"/>
      <c r="K100" s="499"/>
      <c r="L100" s="499"/>
      <c r="M100" s="499"/>
      <c r="N100" s="499"/>
      <c r="O100" s="499"/>
      <c r="P100" s="499"/>
      <c r="Q100" s="499"/>
      <c r="R100" s="500"/>
    </row>
    <row r="101" spans="1:18" ht="15" x14ac:dyDescent="0.2">
      <c r="A101" s="745"/>
      <c r="B101" s="745"/>
      <c r="C101" s="748"/>
      <c r="D101" s="5" t="s">
        <v>65</v>
      </c>
      <c r="E101" s="452" t="e">
        <f t="shared" ref="E101:R101" si="52">E100*100/E99</f>
        <v>#DIV/0!</v>
      </c>
      <c r="F101" s="452" t="e">
        <f t="shared" si="52"/>
        <v>#DIV/0!</v>
      </c>
      <c r="G101" s="452" t="e">
        <f t="shared" si="52"/>
        <v>#DIV/0!</v>
      </c>
      <c r="H101" s="452" t="e">
        <f t="shared" si="52"/>
        <v>#DIV/0!</v>
      </c>
      <c r="I101" s="452" t="e">
        <f t="shared" si="52"/>
        <v>#DIV/0!</v>
      </c>
      <c r="J101" s="452" t="e">
        <f t="shared" si="52"/>
        <v>#DIV/0!</v>
      </c>
      <c r="K101" s="452" t="e">
        <f t="shared" si="52"/>
        <v>#DIV/0!</v>
      </c>
      <c r="L101" s="452" t="e">
        <f t="shared" si="52"/>
        <v>#DIV/0!</v>
      </c>
      <c r="M101" s="452" t="e">
        <f t="shared" si="52"/>
        <v>#DIV/0!</v>
      </c>
      <c r="N101" s="452" t="e">
        <f t="shared" si="52"/>
        <v>#DIV/0!</v>
      </c>
      <c r="O101" s="452" t="e">
        <f t="shared" si="52"/>
        <v>#DIV/0!</v>
      </c>
      <c r="P101" s="452" t="e">
        <f t="shared" si="52"/>
        <v>#DIV/0!</v>
      </c>
      <c r="Q101" s="452" t="e">
        <f t="shared" si="52"/>
        <v>#DIV/0!</v>
      </c>
      <c r="R101" s="453" t="e">
        <f t="shared" si="52"/>
        <v>#DIV/0!</v>
      </c>
    </row>
    <row r="102" spans="1:18" ht="15" x14ac:dyDescent="0.2">
      <c r="A102" s="745"/>
      <c r="B102" s="745"/>
      <c r="C102" s="748"/>
      <c r="D102" s="8" t="s">
        <v>66</v>
      </c>
      <c r="E102" s="451">
        <f>SUM(F102:Q102)</f>
        <v>70000000</v>
      </c>
      <c r="F102" s="499">
        <v>70000000</v>
      </c>
      <c r="G102" s="499"/>
      <c r="H102" s="499"/>
      <c r="I102" s="499"/>
      <c r="J102" s="499"/>
      <c r="K102" s="499"/>
      <c r="L102" s="499"/>
      <c r="M102" s="499"/>
      <c r="N102" s="499"/>
      <c r="O102" s="499"/>
      <c r="P102" s="499"/>
      <c r="Q102" s="499"/>
      <c r="R102" s="500"/>
    </row>
    <row r="103" spans="1:18" ht="15" x14ac:dyDescent="0.2">
      <c r="A103" s="745"/>
      <c r="B103" s="745"/>
      <c r="C103" s="748"/>
      <c r="D103" s="5" t="s">
        <v>67</v>
      </c>
      <c r="E103" s="452" t="e">
        <f t="shared" ref="E103:R103" si="53">E102*100/E99</f>
        <v>#DIV/0!</v>
      </c>
      <c r="F103" s="452" t="e">
        <f t="shared" si="53"/>
        <v>#DIV/0!</v>
      </c>
      <c r="G103" s="452" t="e">
        <f t="shared" si="53"/>
        <v>#DIV/0!</v>
      </c>
      <c r="H103" s="452" t="e">
        <f t="shared" si="53"/>
        <v>#DIV/0!</v>
      </c>
      <c r="I103" s="452" t="e">
        <f t="shared" si="53"/>
        <v>#DIV/0!</v>
      </c>
      <c r="J103" s="452" t="e">
        <f t="shared" si="53"/>
        <v>#DIV/0!</v>
      </c>
      <c r="K103" s="452" t="e">
        <f t="shared" si="53"/>
        <v>#DIV/0!</v>
      </c>
      <c r="L103" s="452" t="e">
        <f t="shared" si="53"/>
        <v>#DIV/0!</v>
      </c>
      <c r="M103" s="452" t="e">
        <f t="shared" si="53"/>
        <v>#DIV/0!</v>
      </c>
      <c r="N103" s="452" t="e">
        <f t="shared" si="53"/>
        <v>#DIV/0!</v>
      </c>
      <c r="O103" s="452" t="e">
        <f t="shared" si="53"/>
        <v>#DIV/0!</v>
      </c>
      <c r="P103" s="452" t="e">
        <f t="shared" si="53"/>
        <v>#DIV/0!</v>
      </c>
      <c r="Q103" s="452" t="e">
        <f t="shared" si="53"/>
        <v>#DIV/0!</v>
      </c>
      <c r="R103" s="453" t="e">
        <f t="shared" si="53"/>
        <v>#DIV/0!</v>
      </c>
    </row>
    <row r="104" spans="1:18" ht="15" x14ac:dyDescent="0.2">
      <c r="A104" s="745"/>
      <c r="B104" s="745"/>
      <c r="C104" s="748"/>
      <c r="D104" s="7" t="s">
        <v>68</v>
      </c>
      <c r="E104" s="451">
        <f>SUM(F104:Q104)</f>
        <v>70000000</v>
      </c>
      <c r="F104" s="499">
        <v>70000000</v>
      </c>
      <c r="G104" s="499"/>
      <c r="H104" s="499"/>
      <c r="I104" s="499"/>
      <c r="J104" s="499"/>
      <c r="K104" s="499"/>
      <c r="L104" s="499"/>
      <c r="M104" s="499"/>
      <c r="N104" s="499"/>
      <c r="O104" s="499"/>
      <c r="P104" s="499"/>
      <c r="Q104" s="499"/>
      <c r="R104" s="500"/>
    </row>
    <row r="105" spans="1:18" ht="15" x14ac:dyDescent="0.2">
      <c r="A105" s="745"/>
      <c r="B105" s="745"/>
      <c r="C105" s="748"/>
      <c r="D105" s="5" t="s">
        <v>69</v>
      </c>
      <c r="E105" s="452">
        <f t="shared" ref="E105:R105" si="54">E104*100/E102</f>
        <v>100</v>
      </c>
      <c r="F105" s="452">
        <f t="shared" si="54"/>
        <v>100</v>
      </c>
      <c r="G105" s="452" t="e">
        <f t="shared" si="54"/>
        <v>#DIV/0!</v>
      </c>
      <c r="H105" s="452" t="e">
        <f t="shared" si="54"/>
        <v>#DIV/0!</v>
      </c>
      <c r="I105" s="452" t="e">
        <f t="shared" si="54"/>
        <v>#DIV/0!</v>
      </c>
      <c r="J105" s="452" t="e">
        <f t="shared" si="54"/>
        <v>#DIV/0!</v>
      </c>
      <c r="K105" s="452" t="e">
        <f t="shared" si="54"/>
        <v>#DIV/0!</v>
      </c>
      <c r="L105" s="452" t="e">
        <f t="shared" si="54"/>
        <v>#DIV/0!</v>
      </c>
      <c r="M105" s="452" t="e">
        <f t="shared" si="54"/>
        <v>#DIV/0!</v>
      </c>
      <c r="N105" s="452" t="e">
        <f t="shared" si="54"/>
        <v>#DIV/0!</v>
      </c>
      <c r="O105" s="452" t="e">
        <f t="shared" si="54"/>
        <v>#DIV/0!</v>
      </c>
      <c r="P105" s="452" t="e">
        <f t="shared" si="54"/>
        <v>#DIV/0!</v>
      </c>
      <c r="Q105" s="452" t="e">
        <f t="shared" si="54"/>
        <v>#DIV/0!</v>
      </c>
      <c r="R105" s="453" t="e">
        <f t="shared" si="54"/>
        <v>#DIV/0!</v>
      </c>
    </row>
    <row r="106" spans="1:18" ht="15.75" thickBot="1" x14ac:dyDescent="0.25">
      <c r="A106" s="746"/>
      <c r="B106" s="746"/>
      <c r="C106" s="749"/>
      <c r="D106" s="6" t="s">
        <v>70</v>
      </c>
      <c r="E106" s="454" t="e">
        <f t="shared" ref="E106:R106" si="55">E104*100/E99</f>
        <v>#DIV/0!</v>
      </c>
      <c r="F106" s="454" t="e">
        <f t="shared" si="55"/>
        <v>#DIV/0!</v>
      </c>
      <c r="G106" s="454" t="e">
        <f t="shared" si="55"/>
        <v>#DIV/0!</v>
      </c>
      <c r="H106" s="454" t="e">
        <f t="shared" si="55"/>
        <v>#DIV/0!</v>
      </c>
      <c r="I106" s="454" t="e">
        <f t="shared" si="55"/>
        <v>#DIV/0!</v>
      </c>
      <c r="J106" s="454" t="e">
        <f t="shared" si="55"/>
        <v>#DIV/0!</v>
      </c>
      <c r="K106" s="454" t="e">
        <f t="shared" si="55"/>
        <v>#DIV/0!</v>
      </c>
      <c r="L106" s="454" t="e">
        <f t="shared" si="55"/>
        <v>#DIV/0!</v>
      </c>
      <c r="M106" s="454" t="e">
        <f t="shared" si="55"/>
        <v>#DIV/0!</v>
      </c>
      <c r="N106" s="454" t="e">
        <f t="shared" si="55"/>
        <v>#DIV/0!</v>
      </c>
      <c r="O106" s="454" t="e">
        <f t="shared" si="55"/>
        <v>#DIV/0!</v>
      </c>
      <c r="P106" s="454" t="e">
        <f t="shared" si="55"/>
        <v>#DIV/0!</v>
      </c>
      <c r="Q106" s="454" t="e">
        <f t="shared" si="55"/>
        <v>#DIV/0!</v>
      </c>
      <c r="R106" s="455" t="e">
        <f t="shared" si="55"/>
        <v>#DIV/0!</v>
      </c>
    </row>
    <row r="107" spans="1:18" ht="15" x14ac:dyDescent="0.2">
      <c r="A107" s="744">
        <v>13</v>
      </c>
      <c r="B107" s="744" t="str">
        <f>'PI. MP. Avance'!B71</f>
        <v>MP105020301</v>
      </c>
      <c r="C107" s="747" t="str">
        <f>'PI. MP. Avance'!C71</f>
        <v>Socializar en el 100% de los Municipios del Departamento la Política Pública de Mujer y la Normatividad que protege sus derechos , en el periodo de Gobierno.</v>
      </c>
      <c r="D107" s="4" t="s">
        <v>63</v>
      </c>
      <c r="E107" s="21">
        <f>SUM(F107:Q107)</f>
        <v>20000000</v>
      </c>
      <c r="F107" s="188">
        <f>IF($O$5=2016,VLOOKUP($B107,MP,24,FALSE),IF($O$5=2017,VLOOKUP($B107,MP,37,FALSE),IF($O$5=2018,VLOOKUP($B107,MP,50,FALSE),IF($O$5=2019,VLOOKUP($B107,MP,63,FALSE)," "))))</f>
        <v>20000000</v>
      </c>
      <c r="G107" s="188">
        <f>IF($O$5=2016,VLOOKUP($B107,MP,25,FALSE),IF($O$5=2017,VLOOKUP($B107,MP,38,FALSE),IF($O$5=2018,VLOOKUP($B107,MP,51,FALSE),IF($O$5=2019,VLOOKUP($B107,MP,64,FALSE)," "))))</f>
        <v>0</v>
      </c>
      <c r="H107" s="188">
        <f>IF($O$5=2016,VLOOKUP($B107,MP,26,FALSE),IF($O$5=2017,VLOOKUP($B107,MP,39,FALSE),IF($O$5=2018,VLOOKUP($B107,MP,52,FALSE),IF($O$5=2019,VLOOKUP($B107,MP,65,FALSE)," "))))</f>
        <v>0</v>
      </c>
      <c r="I107" s="188">
        <f>IF($O$5=2016,VLOOKUP($B107,MP,27,FALSE),IF($O$5=2017,VLOOKUP($B107,MP,40,FALSE),IF($O$5=2018,VLOOKUP($B107,MP,53,FALSE),IF($O$5=2019,VLOOKUP($B107,MP,66,FALSE)," "))))</f>
        <v>0</v>
      </c>
      <c r="J107" s="188">
        <f>IF($O$5=2016,VLOOKUP($B107,MP,28,FALSE),IF($O$5=2017,VLOOKUP($B107,MP,41,FALSE),IF($O$5=2018,VLOOKUP($B107,MP,54,FALSE),IF($O$5=2019,VLOOKUP($B107,MP,67,FALSE)," "))))</f>
        <v>0</v>
      </c>
      <c r="K107" s="188">
        <f>IF($O$5=2016,VLOOKUP($B107,MP,29,FALSE),IF($O$5=2017,VLOOKUP($B107,MP,42,FALSE),IF($O$5=2018,VLOOKUP($B107,MP,55,FALSE),IF($O$5=2019,VLOOKUP($B107,MP,68,FALSE)," "))))</f>
        <v>0</v>
      </c>
      <c r="L107" s="188">
        <f>IF($O$5=2016,VLOOKUP($B107,MP,30,FALSE),IF($O$5=2017,VLOOKUP($B107,MP,43,FALSE),IF($O$5=2018,VLOOKUP($B107,MP,56,FALSE),IF($O$5=2019,VLOOKUP($B107,MP,69,FALSE)," "))))</f>
        <v>0</v>
      </c>
      <c r="M107" s="188">
        <f>IF($O$5=2016,VLOOKUP($B107,MP,31,FALSE),IF($O$5=2017,VLOOKUP($B107,MP,44,FALSE),IF($O$5=2018,VLOOKUP($B107,MP,57,FALSE),IF($O$5=2019,VLOOKUP($B107,MP,70,FALSE)," "))))</f>
        <v>0</v>
      </c>
      <c r="N107" s="188">
        <f>IF($O$5=2016,VLOOKUP($B107,MP,32,FALSE),IF($O$5=2017,VLOOKUP($B107,MP,45,FALSE),IF($O$5=2018,VLOOKUP($B107,MP,58,FALSE),IF($O$5=2019,VLOOKUP($B107,MP,71,FALSE)," "))))</f>
        <v>0</v>
      </c>
      <c r="O107" s="188">
        <f>IF($O$5=2016,VLOOKUP($B107,MP,33,FALSE),IF($O$5=2017,VLOOKUP($B107,MP,46,FALSE),IF($O$5=2018,VLOOKUP($B107,MP,59,FALSE),IF($O$5=2019,VLOOKUP($B107,MP,72,FALSE)," "))))</f>
        <v>0</v>
      </c>
      <c r="P107" s="188">
        <f>IF($O$5=2016,VLOOKUP($B107,MP,34,FALSE),IF($O$5=2017,VLOOKUP($B107,MP,47,FALSE),IF($O$5=2018,VLOOKUP($B107,MP,60,FALSE),IF($O$5=2019,VLOOKUP($B107,MP,73,FALSE)," "))))</f>
        <v>0</v>
      </c>
      <c r="Q107" s="188">
        <f>IF($O$5=2016,VLOOKUP($B107,MP,35,FALSE),IF($O$5=2017,VLOOKUP($B107,MP,48,FALSE),IF($O$5=2018,VLOOKUP($B107,MP,61,FALSE),IF($O$5=2019,VLOOKUP($B107,MP,74,FALSE)," "))))</f>
        <v>0</v>
      </c>
      <c r="R107" s="22"/>
    </row>
    <row r="108" spans="1:18" ht="15" x14ac:dyDescent="0.2">
      <c r="A108" s="745"/>
      <c r="B108" s="745"/>
      <c r="C108" s="748"/>
      <c r="D108" s="8" t="s">
        <v>64</v>
      </c>
      <c r="E108" s="451">
        <f>SUM(F108:Q108)</f>
        <v>75000000</v>
      </c>
      <c r="F108" s="499">
        <v>75000000</v>
      </c>
      <c r="G108" s="499"/>
      <c r="H108" s="499"/>
      <c r="I108" s="499"/>
      <c r="J108" s="499"/>
      <c r="K108" s="499"/>
      <c r="L108" s="499"/>
      <c r="M108" s="499"/>
      <c r="N108" s="499"/>
      <c r="O108" s="499"/>
      <c r="P108" s="499"/>
      <c r="Q108" s="499"/>
      <c r="R108" s="500"/>
    </row>
    <row r="109" spans="1:18" ht="15" x14ac:dyDescent="0.2">
      <c r="A109" s="745"/>
      <c r="B109" s="745"/>
      <c r="C109" s="748"/>
      <c r="D109" s="5" t="s">
        <v>65</v>
      </c>
      <c r="E109" s="452">
        <f t="shared" ref="E109:R109" si="56">E108*100/E107</f>
        <v>375</v>
      </c>
      <c r="F109" s="452">
        <f t="shared" si="56"/>
        <v>375</v>
      </c>
      <c r="G109" s="452" t="e">
        <f t="shared" si="56"/>
        <v>#DIV/0!</v>
      </c>
      <c r="H109" s="452" t="e">
        <f t="shared" si="56"/>
        <v>#DIV/0!</v>
      </c>
      <c r="I109" s="452" t="e">
        <f t="shared" si="56"/>
        <v>#DIV/0!</v>
      </c>
      <c r="J109" s="452" t="e">
        <f t="shared" si="56"/>
        <v>#DIV/0!</v>
      </c>
      <c r="K109" s="452" t="e">
        <f t="shared" si="56"/>
        <v>#DIV/0!</v>
      </c>
      <c r="L109" s="452" t="e">
        <f t="shared" si="56"/>
        <v>#DIV/0!</v>
      </c>
      <c r="M109" s="452" t="e">
        <f t="shared" si="56"/>
        <v>#DIV/0!</v>
      </c>
      <c r="N109" s="452" t="e">
        <f t="shared" si="56"/>
        <v>#DIV/0!</v>
      </c>
      <c r="O109" s="452" t="e">
        <f t="shared" si="56"/>
        <v>#DIV/0!</v>
      </c>
      <c r="P109" s="452" t="e">
        <f t="shared" si="56"/>
        <v>#DIV/0!</v>
      </c>
      <c r="Q109" s="452" t="e">
        <f t="shared" si="56"/>
        <v>#DIV/0!</v>
      </c>
      <c r="R109" s="453" t="e">
        <f t="shared" si="56"/>
        <v>#DIV/0!</v>
      </c>
    </row>
    <row r="110" spans="1:18" ht="15" x14ac:dyDescent="0.2">
      <c r="A110" s="745"/>
      <c r="B110" s="745"/>
      <c r="C110" s="748"/>
      <c r="D110" s="8" t="s">
        <v>66</v>
      </c>
      <c r="E110" s="451">
        <f>SUM(F110:Q110)</f>
        <v>675000000</v>
      </c>
      <c r="F110" s="499">
        <v>675000000</v>
      </c>
      <c r="G110" s="499"/>
      <c r="H110" s="499"/>
      <c r="I110" s="499"/>
      <c r="J110" s="499"/>
      <c r="K110" s="499"/>
      <c r="L110" s="499"/>
      <c r="M110" s="499"/>
      <c r="N110" s="499"/>
      <c r="O110" s="499"/>
      <c r="P110" s="499"/>
      <c r="Q110" s="499"/>
      <c r="R110" s="500"/>
    </row>
    <row r="111" spans="1:18" ht="15" x14ac:dyDescent="0.2">
      <c r="A111" s="745"/>
      <c r="B111" s="745"/>
      <c r="C111" s="748"/>
      <c r="D111" s="5" t="s">
        <v>67</v>
      </c>
      <c r="E111" s="452">
        <f t="shared" ref="E111:R111" si="57">E110*100/E107</f>
        <v>3375</v>
      </c>
      <c r="F111" s="452">
        <f t="shared" si="57"/>
        <v>3375</v>
      </c>
      <c r="G111" s="452" t="e">
        <f t="shared" si="57"/>
        <v>#DIV/0!</v>
      </c>
      <c r="H111" s="452" t="e">
        <f t="shared" si="57"/>
        <v>#DIV/0!</v>
      </c>
      <c r="I111" s="452" t="e">
        <f t="shared" si="57"/>
        <v>#DIV/0!</v>
      </c>
      <c r="J111" s="452" t="e">
        <f t="shared" si="57"/>
        <v>#DIV/0!</v>
      </c>
      <c r="K111" s="452" t="e">
        <f t="shared" si="57"/>
        <v>#DIV/0!</v>
      </c>
      <c r="L111" s="452" t="e">
        <f t="shared" si="57"/>
        <v>#DIV/0!</v>
      </c>
      <c r="M111" s="452" t="e">
        <f t="shared" si="57"/>
        <v>#DIV/0!</v>
      </c>
      <c r="N111" s="452" t="e">
        <f t="shared" si="57"/>
        <v>#DIV/0!</v>
      </c>
      <c r="O111" s="452" t="e">
        <f t="shared" si="57"/>
        <v>#DIV/0!</v>
      </c>
      <c r="P111" s="452" t="e">
        <f t="shared" si="57"/>
        <v>#DIV/0!</v>
      </c>
      <c r="Q111" s="452" t="e">
        <f t="shared" si="57"/>
        <v>#DIV/0!</v>
      </c>
      <c r="R111" s="453" t="e">
        <f t="shared" si="57"/>
        <v>#DIV/0!</v>
      </c>
    </row>
    <row r="112" spans="1:18" ht="15" x14ac:dyDescent="0.2">
      <c r="A112" s="745"/>
      <c r="B112" s="745"/>
      <c r="C112" s="748"/>
      <c r="D112" s="7" t="s">
        <v>68</v>
      </c>
      <c r="E112" s="451">
        <f>SUM(F112:Q112)</f>
        <v>675000000</v>
      </c>
      <c r="F112" s="499">
        <v>675000000</v>
      </c>
      <c r="G112" s="499"/>
      <c r="H112" s="499"/>
      <c r="I112" s="499"/>
      <c r="J112" s="499"/>
      <c r="K112" s="499"/>
      <c r="L112" s="499"/>
      <c r="M112" s="499"/>
      <c r="N112" s="499"/>
      <c r="O112" s="499"/>
      <c r="P112" s="499"/>
      <c r="Q112" s="499"/>
      <c r="R112" s="500"/>
    </row>
    <row r="113" spans="1:18" ht="15" x14ac:dyDescent="0.2">
      <c r="A113" s="745"/>
      <c r="B113" s="745"/>
      <c r="C113" s="748"/>
      <c r="D113" s="5" t="s">
        <v>69</v>
      </c>
      <c r="E113" s="452">
        <f t="shared" ref="E113:R113" si="58">E112*100/E110</f>
        <v>100</v>
      </c>
      <c r="F113" s="452">
        <f t="shared" si="58"/>
        <v>100</v>
      </c>
      <c r="G113" s="452" t="e">
        <f t="shared" si="58"/>
        <v>#DIV/0!</v>
      </c>
      <c r="H113" s="452" t="e">
        <f t="shared" si="58"/>
        <v>#DIV/0!</v>
      </c>
      <c r="I113" s="452" t="e">
        <f t="shared" si="58"/>
        <v>#DIV/0!</v>
      </c>
      <c r="J113" s="452" t="e">
        <f t="shared" si="58"/>
        <v>#DIV/0!</v>
      </c>
      <c r="K113" s="452" t="e">
        <f t="shared" si="58"/>
        <v>#DIV/0!</v>
      </c>
      <c r="L113" s="452" t="e">
        <f t="shared" si="58"/>
        <v>#DIV/0!</v>
      </c>
      <c r="M113" s="452" t="e">
        <f t="shared" si="58"/>
        <v>#DIV/0!</v>
      </c>
      <c r="N113" s="452" t="e">
        <f t="shared" si="58"/>
        <v>#DIV/0!</v>
      </c>
      <c r="O113" s="452" t="e">
        <f t="shared" si="58"/>
        <v>#DIV/0!</v>
      </c>
      <c r="P113" s="452" t="e">
        <f t="shared" si="58"/>
        <v>#DIV/0!</v>
      </c>
      <c r="Q113" s="452" t="e">
        <f t="shared" si="58"/>
        <v>#DIV/0!</v>
      </c>
      <c r="R113" s="453" t="e">
        <f t="shared" si="58"/>
        <v>#DIV/0!</v>
      </c>
    </row>
    <row r="114" spans="1:18" ht="15.75" thickBot="1" x14ac:dyDescent="0.25">
      <c r="A114" s="746"/>
      <c r="B114" s="746"/>
      <c r="C114" s="749"/>
      <c r="D114" s="6" t="s">
        <v>70</v>
      </c>
      <c r="E114" s="454">
        <f t="shared" ref="E114:R114" si="59">E112*100/E107</f>
        <v>3375</v>
      </c>
      <c r="F114" s="454">
        <f t="shared" si="59"/>
        <v>3375</v>
      </c>
      <c r="G114" s="454" t="e">
        <f t="shared" si="59"/>
        <v>#DIV/0!</v>
      </c>
      <c r="H114" s="454" t="e">
        <f t="shared" si="59"/>
        <v>#DIV/0!</v>
      </c>
      <c r="I114" s="454" t="e">
        <f t="shared" si="59"/>
        <v>#DIV/0!</v>
      </c>
      <c r="J114" s="454" t="e">
        <f t="shared" si="59"/>
        <v>#DIV/0!</v>
      </c>
      <c r="K114" s="454" t="e">
        <f t="shared" si="59"/>
        <v>#DIV/0!</v>
      </c>
      <c r="L114" s="454" t="e">
        <f t="shared" si="59"/>
        <v>#DIV/0!</v>
      </c>
      <c r="M114" s="454" t="e">
        <f t="shared" si="59"/>
        <v>#DIV/0!</v>
      </c>
      <c r="N114" s="454" t="e">
        <f t="shared" si="59"/>
        <v>#DIV/0!</v>
      </c>
      <c r="O114" s="454" t="e">
        <f t="shared" si="59"/>
        <v>#DIV/0!</v>
      </c>
      <c r="P114" s="454" t="e">
        <f t="shared" si="59"/>
        <v>#DIV/0!</v>
      </c>
      <c r="Q114" s="454" t="e">
        <f t="shared" si="59"/>
        <v>#DIV/0!</v>
      </c>
      <c r="R114" s="455" t="e">
        <f t="shared" si="59"/>
        <v>#DIV/0!</v>
      </c>
    </row>
    <row r="115" spans="1:18" ht="15" x14ac:dyDescent="0.2">
      <c r="A115" s="744">
        <v>14</v>
      </c>
      <c r="B115" s="744" t="str">
        <f>'PI. MP. Avance'!B76</f>
        <v>MP105020302</v>
      </c>
      <c r="C115" s="747" t="str">
        <f>'PI. MP. Avance'!C76</f>
        <v>Realizar anualmente un evento de reconocimiento y exhaltación a la labor de la Mujer Vallecaucana.  (Galardon a la Mujer Vallecaucana) ,durante el periodo de gobierno.</v>
      </c>
      <c r="D115" s="4" t="s">
        <v>63</v>
      </c>
      <c r="E115" s="21">
        <f>SUM(F115:Q115)</f>
        <v>30000000</v>
      </c>
      <c r="F115" s="188">
        <f>IF($O$5=2016,VLOOKUP($B115,MP,24,FALSE),IF($O$5=2017,VLOOKUP($B115,MP,37,FALSE),IF($O$5=2018,VLOOKUP($B115,MP,50,FALSE),IF($O$5=2019,VLOOKUP($B115,MP,63,FALSE)," "))))</f>
        <v>30000000</v>
      </c>
      <c r="G115" s="188">
        <f>IF($O$5=2016,VLOOKUP($B115,MP,25,FALSE),IF($O$5=2017,VLOOKUP($B115,MP,38,FALSE),IF($O$5=2018,VLOOKUP($B115,MP,51,FALSE),IF($O$5=2019,VLOOKUP($B115,MP,64,FALSE)," "))))</f>
        <v>0</v>
      </c>
      <c r="H115" s="188">
        <f>IF($O$5=2016,VLOOKUP($B115,MP,26,FALSE),IF($O$5=2017,VLOOKUP($B115,MP,39,FALSE),IF($O$5=2018,VLOOKUP($B115,MP,52,FALSE),IF($O$5=2019,VLOOKUP($B115,MP,65,FALSE)," "))))</f>
        <v>0</v>
      </c>
      <c r="I115" s="188">
        <f>IF($O$5=2016,VLOOKUP($B115,MP,27,FALSE),IF($O$5=2017,VLOOKUP($B115,MP,40,FALSE),IF($O$5=2018,VLOOKUP($B115,MP,53,FALSE),IF($O$5=2019,VLOOKUP($B115,MP,66,FALSE)," "))))</f>
        <v>0</v>
      </c>
      <c r="J115" s="188">
        <f>IF($O$5=2016,VLOOKUP($B115,MP,28,FALSE),IF($O$5=2017,VLOOKUP($B115,MP,41,FALSE),IF($O$5=2018,VLOOKUP($B115,MP,54,FALSE),IF($O$5=2019,VLOOKUP($B115,MP,67,FALSE)," "))))</f>
        <v>0</v>
      </c>
      <c r="K115" s="188">
        <f>IF($O$5=2016,VLOOKUP($B115,MP,29,FALSE),IF($O$5=2017,VLOOKUP($B115,MP,42,FALSE),IF($O$5=2018,VLOOKUP($B115,MP,55,FALSE),IF($O$5=2019,VLOOKUP($B115,MP,68,FALSE)," "))))</f>
        <v>0</v>
      </c>
      <c r="L115" s="188">
        <f>IF($O$5=2016,VLOOKUP($B115,MP,30,FALSE),IF($O$5=2017,VLOOKUP($B115,MP,43,FALSE),IF($O$5=2018,VLOOKUP($B115,MP,56,FALSE),IF($O$5=2019,VLOOKUP($B115,MP,69,FALSE)," "))))</f>
        <v>0</v>
      </c>
      <c r="M115" s="188">
        <f>IF($O$5=2016,VLOOKUP($B115,MP,31,FALSE),IF($O$5=2017,VLOOKUP($B115,MP,44,FALSE),IF($O$5=2018,VLOOKUP($B115,MP,57,FALSE),IF($O$5=2019,VLOOKUP($B115,MP,70,FALSE)," "))))</f>
        <v>0</v>
      </c>
      <c r="N115" s="188">
        <f>IF($O$5=2016,VLOOKUP($B115,MP,32,FALSE),IF($O$5=2017,VLOOKUP($B115,MP,45,FALSE),IF($O$5=2018,VLOOKUP($B115,MP,58,FALSE),IF($O$5=2019,VLOOKUP($B115,MP,71,FALSE)," "))))</f>
        <v>0</v>
      </c>
      <c r="O115" s="188">
        <f>IF($O$5=2016,VLOOKUP($B115,MP,33,FALSE),IF($O$5=2017,VLOOKUP($B115,MP,46,FALSE),IF($O$5=2018,VLOOKUP($B115,MP,59,FALSE),IF($O$5=2019,VLOOKUP($B115,MP,72,FALSE)," "))))</f>
        <v>0</v>
      </c>
      <c r="P115" s="188">
        <f>IF($O$5=2016,VLOOKUP($B115,MP,34,FALSE),IF($O$5=2017,VLOOKUP($B115,MP,47,FALSE),IF($O$5=2018,VLOOKUP($B115,MP,60,FALSE),IF($O$5=2019,VLOOKUP($B115,MP,73,FALSE)," "))))</f>
        <v>0</v>
      </c>
      <c r="Q115" s="188">
        <f>IF($O$5=2016,VLOOKUP($B115,MP,35,FALSE),IF($O$5=2017,VLOOKUP($B115,MP,48,FALSE),IF($O$5=2018,VLOOKUP($B115,MP,61,FALSE),IF($O$5=2019,VLOOKUP($B115,MP,74,FALSE)," "))))</f>
        <v>0</v>
      </c>
      <c r="R115" s="22"/>
    </row>
    <row r="116" spans="1:18" ht="15" x14ac:dyDescent="0.2">
      <c r="A116" s="745"/>
      <c r="B116" s="745"/>
      <c r="C116" s="748"/>
      <c r="D116" s="8" t="s">
        <v>64</v>
      </c>
      <c r="E116" s="451">
        <f>SUM(F116:Q116)</f>
        <v>30000000</v>
      </c>
      <c r="F116" s="499">
        <v>30000000</v>
      </c>
      <c r="G116" s="499"/>
      <c r="H116" s="499"/>
      <c r="I116" s="499"/>
      <c r="J116" s="499"/>
      <c r="K116" s="499"/>
      <c r="L116" s="499"/>
      <c r="M116" s="499"/>
      <c r="N116" s="499"/>
      <c r="O116" s="499"/>
      <c r="P116" s="499"/>
      <c r="Q116" s="499"/>
      <c r="R116" s="500"/>
    </row>
    <row r="117" spans="1:18" ht="15" x14ac:dyDescent="0.2">
      <c r="A117" s="745"/>
      <c r="B117" s="745"/>
      <c r="C117" s="748"/>
      <c r="D117" s="5" t="s">
        <v>65</v>
      </c>
      <c r="E117" s="452">
        <f t="shared" ref="E117:R117" si="60">E116*100/E115</f>
        <v>100</v>
      </c>
      <c r="F117" s="452">
        <f t="shared" si="60"/>
        <v>100</v>
      </c>
      <c r="G117" s="452" t="e">
        <f t="shared" si="60"/>
        <v>#DIV/0!</v>
      </c>
      <c r="H117" s="452" t="e">
        <f t="shared" si="60"/>
        <v>#DIV/0!</v>
      </c>
      <c r="I117" s="452" t="e">
        <f t="shared" si="60"/>
        <v>#DIV/0!</v>
      </c>
      <c r="J117" s="452" t="e">
        <f t="shared" si="60"/>
        <v>#DIV/0!</v>
      </c>
      <c r="K117" s="452" t="e">
        <f t="shared" si="60"/>
        <v>#DIV/0!</v>
      </c>
      <c r="L117" s="452" t="e">
        <f t="shared" si="60"/>
        <v>#DIV/0!</v>
      </c>
      <c r="M117" s="452" t="e">
        <f t="shared" si="60"/>
        <v>#DIV/0!</v>
      </c>
      <c r="N117" s="452" t="e">
        <f t="shared" si="60"/>
        <v>#DIV/0!</v>
      </c>
      <c r="O117" s="452" t="e">
        <f t="shared" si="60"/>
        <v>#DIV/0!</v>
      </c>
      <c r="P117" s="452" t="e">
        <f t="shared" si="60"/>
        <v>#DIV/0!</v>
      </c>
      <c r="Q117" s="452" t="e">
        <f t="shared" si="60"/>
        <v>#DIV/0!</v>
      </c>
      <c r="R117" s="453" t="e">
        <f t="shared" si="60"/>
        <v>#DIV/0!</v>
      </c>
    </row>
    <row r="118" spans="1:18" ht="15" x14ac:dyDescent="0.2">
      <c r="A118" s="745"/>
      <c r="B118" s="745"/>
      <c r="C118" s="748"/>
      <c r="D118" s="8" t="s">
        <v>66</v>
      </c>
      <c r="E118" s="451">
        <f>SUM(F118:Q118)</f>
        <v>30000000</v>
      </c>
      <c r="F118" s="499">
        <v>30000000</v>
      </c>
      <c r="G118" s="499"/>
      <c r="H118" s="499"/>
      <c r="I118" s="499"/>
      <c r="J118" s="499"/>
      <c r="K118" s="499"/>
      <c r="L118" s="499"/>
      <c r="M118" s="499"/>
      <c r="N118" s="499"/>
      <c r="O118" s="499"/>
      <c r="P118" s="499"/>
      <c r="Q118" s="499"/>
      <c r="R118" s="500"/>
    </row>
    <row r="119" spans="1:18" ht="15" x14ac:dyDescent="0.2">
      <c r="A119" s="745"/>
      <c r="B119" s="745"/>
      <c r="C119" s="748"/>
      <c r="D119" s="5" t="s">
        <v>67</v>
      </c>
      <c r="E119" s="452">
        <f t="shared" ref="E119:R119" si="61">E118*100/E115</f>
        <v>100</v>
      </c>
      <c r="F119" s="452">
        <f t="shared" si="61"/>
        <v>100</v>
      </c>
      <c r="G119" s="452" t="e">
        <f t="shared" si="61"/>
        <v>#DIV/0!</v>
      </c>
      <c r="H119" s="452" t="e">
        <f t="shared" si="61"/>
        <v>#DIV/0!</v>
      </c>
      <c r="I119" s="452" t="e">
        <f t="shared" si="61"/>
        <v>#DIV/0!</v>
      </c>
      <c r="J119" s="452" t="e">
        <f t="shared" si="61"/>
        <v>#DIV/0!</v>
      </c>
      <c r="K119" s="452" t="e">
        <f t="shared" si="61"/>
        <v>#DIV/0!</v>
      </c>
      <c r="L119" s="452" t="e">
        <f t="shared" si="61"/>
        <v>#DIV/0!</v>
      </c>
      <c r="M119" s="452" t="e">
        <f t="shared" si="61"/>
        <v>#DIV/0!</v>
      </c>
      <c r="N119" s="452" t="e">
        <f t="shared" si="61"/>
        <v>#DIV/0!</v>
      </c>
      <c r="O119" s="452" t="e">
        <f t="shared" si="61"/>
        <v>#DIV/0!</v>
      </c>
      <c r="P119" s="452" t="e">
        <f t="shared" si="61"/>
        <v>#DIV/0!</v>
      </c>
      <c r="Q119" s="452" t="e">
        <f t="shared" si="61"/>
        <v>#DIV/0!</v>
      </c>
      <c r="R119" s="453" t="e">
        <f t="shared" si="61"/>
        <v>#DIV/0!</v>
      </c>
    </row>
    <row r="120" spans="1:18" ht="15" x14ac:dyDescent="0.2">
      <c r="A120" s="745"/>
      <c r="B120" s="745"/>
      <c r="C120" s="748"/>
      <c r="D120" s="7" t="s">
        <v>68</v>
      </c>
      <c r="E120" s="451">
        <f>SUM(F120:Q120)</f>
        <v>30000000</v>
      </c>
      <c r="F120" s="499">
        <v>30000000</v>
      </c>
      <c r="G120" s="499"/>
      <c r="H120" s="499"/>
      <c r="I120" s="499"/>
      <c r="J120" s="499"/>
      <c r="K120" s="499"/>
      <c r="L120" s="499"/>
      <c r="M120" s="499"/>
      <c r="N120" s="499"/>
      <c r="O120" s="499"/>
      <c r="P120" s="499"/>
      <c r="Q120" s="499"/>
      <c r="R120" s="500"/>
    </row>
    <row r="121" spans="1:18" ht="15" x14ac:dyDescent="0.2">
      <c r="A121" s="745"/>
      <c r="B121" s="745"/>
      <c r="C121" s="748"/>
      <c r="D121" s="5" t="s">
        <v>69</v>
      </c>
      <c r="E121" s="452">
        <f t="shared" ref="E121:R121" si="62">E120*100/E118</f>
        <v>100</v>
      </c>
      <c r="F121" s="452">
        <f t="shared" si="62"/>
        <v>100</v>
      </c>
      <c r="G121" s="452" t="e">
        <f t="shared" si="62"/>
        <v>#DIV/0!</v>
      </c>
      <c r="H121" s="452" t="e">
        <f t="shared" si="62"/>
        <v>#DIV/0!</v>
      </c>
      <c r="I121" s="452" t="e">
        <f t="shared" si="62"/>
        <v>#DIV/0!</v>
      </c>
      <c r="J121" s="452" t="e">
        <f t="shared" si="62"/>
        <v>#DIV/0!</v>
      </c>
      <c r="K121" s="452" t="e">
        <f t="shared" si="62"/>
        <v>#DIV/0!</v>
      </c>
      <c r="L121" s="452" t="e">
        <f t="shared" si="62"/>
        <v>#DIV/0!</v>
      </c>
      <c r="M121" s="452" t="e">
        <f t="shared" si="62"/>
        <v>#DIV/0!</v>
      </c>
      <c r="N121" s="452" t="e">
        <f t="shared" si="62"/>
        <v>#DIV/0!</v>
      </c>
      <c r="O121" s="452" t="e">
        <f t="shared" si="62"/>
        <v>#DIV/0!</v>
      </c>
      <c r="P121" s="452" t="e">
        <f t="shared" si="62"/>
        <v>#DIV/0!</v>
      </c>
      <c r="Q121" s="452" t="e">
        <f t="shared" si="62"/>
        <v>#DIV/0!</v>
      </c>
      <c r="R121" s="453" t="e">
        <f t="shared" si="62"/>
        <v>#DIV/0!</v>
      </c>
    </row>
    <row r="122" spans="1:18" ht="15.75" thickBot="1" x14ac:dyDescent="0.25">
      <c r="A122" s="746"/>
      <c r="B122" s="746"/>
      <c r="C122" s="749"/>
      <c r="D122" s="6" t="s">
        <v>70</v>
      </c>
      <c r="E122" s="454">
        <f t="shared" ref="E122:R122" si="63">E120*100/E115</f>
        <v>100</v>
      </c>
      <c r="F122" s="454">
        <f t="shared" si="63"/>
        <v>100</v>
      </c>
      <c r="G122" s="454" t="e">
        <f t="shared" si="63"/>
        <v>#DIV/0!</v>
      </c>
      <c r="H122" s="454" t="e">
        <f t="shared" si="63"/>
        <v>#DIV/0!</v>
      </c>
      <c r="I122" s="454" t="e">
        <f t="shared" si="63"/>
        <v>#DIV/0!</v>
      </c>
      <c r="J122" s="454" t="e">
        <f t="shared" si="63"/>
        <v>#DIV/0!</v>
      </c>
      <c r="K122" s="454" t="e">
        <f t="shared" si="63"/>
        <v>#DIV/0!</v>
      </c>
      <c r="L122" s="454" t="e">
        <f t="shared" si="63"/>
        <v>#DIV/0!</v>
      </c>
      <c r="M122" s="454" t="e">
        <f t="shared" si="63"/>
        <v>#DIV/0!</v>
      </c>
      <c r="N122" s="454" t="e">
        <f t="shared" si="63"/>
        <v>#DIV/0!</v>
      </c>
      <c r="O122" s="454" t="e">
        <f t="shared" si="63"/>
        <v>#DIV/0!</v>
      </c>
      <c r="P122" s="454" t="e">
        <f t="shared" si="63"/>
        <v>#DIV/0!</v>
      </c>
      <c r="Q122" s="454" t="e">
        <f t="shared" si="63"/>
        <v>#DIV/0!</v>
      </c>
      <c r="R122" s="455" t="e">
        <f t="shared" si="63"/>
        <v>#DIV/0!</v>
      </c>
    </row>
    <row r="123" spans="1:18" ht="15" x14ac:dyDescent="0.2">
      <c r="A123" s="744">
        <v>15</v>
      </c>
      <c r="B123" s="744" t="str">
        <f>'PI. MP. Avance'!B81</f>
        <v>MP105020303</v>
      </c>
      <c r="C123" s="747" t="str">
        <f>'PI. MP. Avance'!C81</f>
        <v>Realizar cuatro (4) Encuentros departamentales de saberes e intercambio de experiencias exitosas, que fomenten el liderazgo y la participación efectiva para la incidencia política de las mujeres en espacios de decisión, durante el periodo de Gobierno</v>
      </c>
      <c r="D123" s="4" t="s">
        <v>63</v>
      </c>
      <c r="E123" s="21">
        <f>SUM(F123:Q123)</f>
        <v>0</v>
      </c>
      <c r="F123" s="188">
        <f>IF($O$5=2016,VLOOKUP($B123,MP,24,FALSE),IF($O$5=2017,VLOOKUP($B123,MP,37,FALSE),IF($O$5=2018,VLOOKUP($B123,MP,50,FALSE),IF($O$5=2019,VLOOKUP($B123,MP,63,FALSE)," "))))</f>
        <v>0</v>
      </c>
      <c r="G123" s="188">
        <f>IF($O$5=2016,VLOOKUP($B123,MP,25,FALSE),IF($O$5=2017,VLOOKUP($B123,MP,38,FALSE),IF($O$5=2018,VLOOKUP($B123,MP,51,FALSE),IF($O$5=2019,VLOOKUP($B123,MP,64,FALSE)," "))))</f>
        <v>0</v>
      </c>
      <c r="H123" s="188">
        <f>IF($O$5=2016,VLOOKUP($B123,MP,26,FALSE),IF($O$5=2017,VLOOKUP($B123,MP,39,FALSE),IF($O$5=2018,VLOOKUP($B123,MP,52,FALSE),IF($O$5=2019,VLOOKUP($B123,MP,65,FALSE)," "))))</f>
        <v>0</v>
      </c>
      <c r="I123" s="188">
        <f>IF($O$5=2016,VLOOKUP($B123,MP,27,FALSE),IF($O$5=2017,VLOOKUP($B123,MP,40,FALSE),IF($O$5=2018,VLOOKUP($B123,MP,53,FALSE),IF($O$5=2019,VLOOKUP($B123,MP,66,FALSE)," "))))</f>
        <v>0</v>
      </c>
      <c r="J123" s="188">
        <f>IF($O$5=2016,VLOOKUP($B123,MP,28,FALSE),IF($O$5=2017,VLOOKUP($B123,MP,41,FALSE),IF($O$5=2018,VLOOKUP($B123,MP,54,FALSE),IF($O$5=2019,VLOOKUP($B123,MP,67,FALSE)," "))))</f>
        <v>0</v>
      </c>
      <c r="K123" s="188">
        <f>IF($O$5=2016,VLOOKUP($B123,MP,29,FALSE),IF($O$5=2017,VLOOKUP($B123,MP,42,FALSE),IF($O$5=2018,VLOOKUP($B123,MP,55,FALSE),IF($O$5=2019,VLOOKUP($B123,MP,68,FALSE)," "))))</f>
        <v>0</v>
      </c>
      <c r="L123" s="188">
        <f>IF($O$5=2016,VLOOKUP($B123,MP,30,FALSE),IF($O$5=2017,VLOOKUP($B123,MP,43,FALSE),IF($O$5=2018,VLOOKUP($B123,MP,56,FALSE),IF($O$5=2019,VLOOKUP($B123,MP,69,FALSE)," "))))</f>
        <v>0</v>
      </c>
      <c r="M123" s="188">
        <f>IF($O$5=2016,VLOOKUP($B123,MP,31,FALSE),IF($O$5=2017,VLOOKUP($B123,MP,44,FALSE),IF($O$5=2018,VLOOKUP($B123,MP,57,FALSE),IF($O$5=2019,VLOOKUP($B123,MP,70,FALSE)," "))))</f>
        <v>0</v>
      </c>
      <c r="N123" s="188">
        <f>IF($O$5=2016,VLOOKUP($B123,MP,32,FALSE),IF($O$5=2017,VLOOKUP($B123,MP,45,FALSE),IF($O$5=2018,VLOOKUP($B123,MP,58,FALSE),IF($O$5=2019,VLOOKUP($B123,MP,71,FALSE)," "))))</f>
        <v>0</v>
      </c>
      <c r="O123" s="188">
        <f>IF($O$5=2016,VLOOKUP($B123,MP,33,FALSE),IF($O$5=2017,VLOOKUP($B123,MP,46,FALSE),IF($O$5=2018,VLOOKUP($B123,MP,59,FALSE),IF($O$5=2019,VLOOKUP($B123,MP,72,FALSE)," "))))</f>
        <v>0</v>
      </c>
      <c r="P123" s="188">
        <f>IF($O$5=2016,VLOOKUP($B123,MP,34,FALSE),IF($O$5=2017,VLOOKUP($B123,MP,47,FALSE),IF($O$5=2018,VLOOKUP($B123,MP,60,FALSE),IF($O$5=2019,VLOOKUP($B123,MP,73,FALSE)," "))))</f>
        <v>0</v>
      </c>
      <c r="Q123" s="188">
        <f>IF($O$5=2016,VLOOKUP($B123,MP,35,FALSE),IF($O$5=2017,VLOOKUP($B123,MP,48,FALSE),IF($O$5=2018,VLOOKUP($B123,MP,61,FALSE),IF($O$5=2019,VLOOKUP($B123,MP,74,FALSE)," "))))</f>
        <v>0</v>
      </c>
      <c r="R123" s="22"/>
    </row>
    <row r="124" spans="1:18" ht="15" x14ac:dyDescent="0.2">
      <c r="A124" s="745"/>
      <c r="B124" s="745"/>
      <c r="C124" s="748"/>
      <c r="D124" s="8" t="s">
        <v>64</v>
      </c>
      <c r="E124" s="451">
        <f>SUM(F124:Q124)</f>
        <v>0</v>
      </c>
      <c r="F124" s="499">
        <v>0</v>
      </c>
      <c r="G124" s="499"/>
      <c r="H124" s="499"/>
      <c r="I124" s="499"/>
      <c r="J124" s="499"/>
      <c r="K124" s="499"/>
      <c r="L124" s="499"/>
      <c r="M124" s="499"/>
      <c r="N124" s="499"/>
      <c r="O124" s="499"/>
      <c r="P124" s="499"/>
      <c r="Q124" s="499"/>
      <c r="R124" s="500">
        <v>0</v>
      </c>
    </row>
    <row r="125" spans="1:18" ht="15" x14ac:dyDescent="0.2">
      <c r="A125" s="745"/>
      <c r="B125" s="745"/>
      <c r="C125" s="748"/>
      <c r="D125" s="5" t="s">
        <v>65</v>
      </c>
      <c r="E125" s="452" t="e">
        <f t="shared" ref="E125:R125" si="64">E124*100/E123</f>
        <v>#DIV/0!</v>
      </c>
      <c r="F125" s="452" t="e">
        <f t="shared" si="64"/>
        <v>#DIV/0!</v>
      </c>
      <c r="G125" s="452" t="e">
        <f t="shared" si="64"/>
        <v>#DIV/0!</v>
      </c>
      <c r="H125" s="452" t="e">
        <f t="shared" si="64"/>
        <v>#DIV/0!</v>
      </c>
      <c r="I125" s="452" t="e">
        <f t="shared" si="64"/>
        <v>#DIV/0!</v>
      </c>
      <c r="J125" s="452" t="e">
        <f t="shared" si="64"/>
        <v>#DIV/0!</v>
      </c>
      <c r="K125" s="452" t="e">
        <f t="shared" si="64"/>
        <v>#DIV/0!</v>
      </c>
      <c r="L125" s="452" t="e">
        <f t="shared" si="64"/>
        <v>#DIV/0!</v>
      </c>
      <c r="M125" s="452" t="e">
        <f t="shared" si="64"/>
        <v>#DIV/0!</v>
      </c>
      <c r="N125" s="452" t="e">
        <f t="shared" si="64"/>
        <v>#DIV/0!</v>
      </c>
      <c r="O125" s="452" t="e">
        <f t="shared" si="64"/>
        <v>#DIV/0!</v>
      </c>
      <c r="P125" s="452" t="e">
        <f t="shared" si="64"/>
        <v>#DIV/0!</v>
      </c>
      <c r="Q125" s="452" t="e">
        <f t="shared" si="64"/>
        <v>#DIV/0!</v>
      </c>
      <c r="R125" s="453" t="e">
        <f t="shared" si="64"/>
        <v>#DIV/0!</v>
      </c>
    </row>
    <row r="126" spans="1:18" ht="15" x14ac:dyDescent="0.2">
      <c r="A126" s="745"/>
      <c r="B126" s="745"/>
      <c r="C126" s="748"/>
      <c r="D126" s="8" t="s">
        <v>66</v>
      </c>
      <c r="E126" s="451">
        <f>SUM(F126:Q126)</f>
        <v>0</v>
      </c>
      <c r="F126" s="499">
        <v>0</v>
      </c>
      <c r="G126" s="499"/>
      <c r="H126" s="499"/>
      <c r="I126" s="499"/>
      <c r="J126" s="499"/>
      <c r="K126" s="499"/>
      <c r="L126" s="499"/>
      <c r="M126" s="499"/>
      <c r="N126" s="499"/>
      <c r="O126" s="499"/>
      <c r="P126" s="499"/>
      <c r="Q126" s="499"/>
      <c r="R126" s="500">
        <v>10000000</v>
      </c>
    </row>
    <row r="127" spans="1:18" ht="15" x14ac:dyDescent="0.2">
      <c r="A127" s="745"/>
      <c r="B127" s="745"/>
      <c r="C127" s="748"/>
      <c r="D127" s="5" t="s">
        <v>67</v>
      </c>
      <c r="E127" s="452" t="e">
        <f t="shared" ref="E127:R127" si="65">E126*100/E123</f>
        <v>#DIV/0!</v>
      </c>
      <c r="F127" s="452" t="e">
        <f t="shared" si="65"/>
        <v>#DIV/0!</v>
      </c>
      <c r="G127" s="452" t="e">
        <f t="shared" si="65"/>
        <v>#DIV/0!</v>
      </c>
      <c r="H127" s="452" t="e">
        <f t="shared" si="65"/>
        <v>#DIV/0!</v>
      </c>
      <c r="I127" s="452" t="e">
        <f t="shared" si="65"/>
        <v>#DIV/0!</v>
      </c>
      <c r="J127" s="452" t="e">
        <f t="shared" si="65"/>
        <v>#DIV/0!</v>
      </c>
      <c r="K127" s="452" t="e">
        <f t="shared" si="65"/>
        <v>#DIV/0!</v>
      </c>
      <c r="L127" s="452" t="e">
        <f t="shared" si="65"/>
        <v>#DIV/0!</v>
      </c>
      <c r="M127" s="452" t="e">
        <f t="shared" si="65"/>
        <v>#DIV/0!</v>
      </c>
      <c r="N127" s="452" t="e">
        <f t="shared" si="65"/>
        <v>#DIV/0!</v>
      </c>
      <c r="O127" s="452" t="e">
        <f t="shared" si="65"/>
        <v>#DIV/0!</v>
      </c>
      <c r="P127" s="452" t="e">
        <f t="shared" si="65"/>
        <v>#DIV/0!</v>
      </c>
      <c r="Q127" s="452" t="e">
        <f t="shared" si="65"/>
        <v>#DIV/0!</v>
      </c>
      <c r="R127" s="453" t="e">
        <f t="shared" si="65"/>
        <v>#DIV/0!</v>
      </c>
    </row>
    <row r="128" spans="1:18" ht="15" x14ac:dyDescent="0.2">
      <c r="A128" s="745"/>
      <c r="B128" s="745"/>
      <c r="C128" s="748"/>
      <c r="D128" s="7" t="s">
        <v>68</v>
      </c>
      <c r="E128" s="451">
        <f>SUM(F128:Q128)</f>
        <v>0</v>
      </c>
      <c r="F128" s="499">
        <v>0</v>
      </c>
      <c r="G128" s="499"/>
      <c r="H128" s="499"/>
      <c r="I128" s="499"/>
      <c r="J128" s="499"/>
      <c r="K128" s="499"/>
      <c r="L128" s="499"/>
      <c r="M128" s="499"/>
      <c r="N128" s="499"/>
      <c r="O128" s="499"/>
      <c r="P128" s="499"/>
      <c r="Q128" s="499"/>
      <c r="R128" s="500">
        <v>10000000</v>
      </c>
    </row>
    <row r="129" spans="1:18" ht="15" x14ac:dyDescent="0.2">
      <c r="A129" s="745"/>
      <c r="B129" s="745"/>
      <c r="C129" s="748"/>
      <c r="D129" s="5" t="s">
        <v>69</v>
      </c>
      <c r="E129" s="452" t="e">
        <f t="shared" ref="E129:R129" si="66">E128*100/E126</f>
        <v>#DIV/0!</v>
      </c>
      <c r="F129" s="452" t="e">
        <f t="shared" si="66"/>
        <v>#DIV/0!</v>
      </c>
      <c r="G129" s="452" t="e">
        <f t="shared" si="66"/>
        <v>#DIV/0!</v>
      </c>
      <c r="H129" s="452" t="e">
        <f t="shared" si="66"/>
        <v>#DIV/0!</v>
      </c>
      <c r="I129" s="452" t="e">
        <f t="shared" si="66"/>
        <v>#DIV/0!</v>
      </c>
      <c r="J129" s="452" t="e">
        <f t="shared" si="66"/>
        <v>#DIV/0!</v>
      </c>
      <c r="K129" s="452" t="e">
        <f t="shared" si="66"/>
        <v>#DIV/0!</v>
      </c>
      <c r="L129" s="452" t="e">
        <f t="shared" si="66"/>
        <v>#DIV/0!</v>
      </c>
      <c r="M129" s="452" t="e">
        <f t="shared" si="66"/>
        <v>#DIV/0!</v>
      </c>
      <c r="N129" s="452" t="e">
        <f t="shared" si="66"/>
        <v>#DIV/0!</v>
      </c>
      <c r="O129" s="452" t="e">
        <f t="shared" si="66"/>
        <v>#DIV/0!</v>
      </c>
      <c r="P129" s="452" t="e">
        <f t="shared" si="66"/>
        <v>#DIV/0!</v>
      </c>
      <c r="Q129" s="452" t="e">
        <f t="shared" si="66"/>
        <v>#DIV/0!</v>
      </c>
      <c r="R129" s="453">
        <f t="shared" si="66"/>
        <v>100</v>
      </c>
    </row>
    <row r="130" spans="1:18" ht="15.75" thickBot="1" x14ac:dyDescent="0.25">
      <c r="A130" s="746"/>
      <c r="B130" s="746"/>
      <c r="C130" s="749"/>
      <c r="D130" s="6" t="s">
        <v>70</v>
      </c>
      <c r="E130" s="454" t="e">
        <f t="shared" ref="E130:R130" si="67">E128*100/E123</f>
        <v>#DIV/0!</v>
      </c>
      <c r="F130" s="454" t="e">
        <f t="shared" si="67"/>
        <v>#DIV/0!</v>
      </c>
      <c r="G130" s="454" t="e">
        <f t="shared" si="67"/>
        <v>#DIV/0!</v>
      </c>
      <c r="H130" s="454" t="e">
        <f t="shared" si="67"/>
        <v>#DIV/0!</v>
      </c>
      <c r="I130" s="454" t="e">
        <f t="shared" si="67"/>
        <v>#DIV/0!</v>
      </c>
      <c r="J130" s="454" t="e">
        <f t="shared" si="67"/>
        <v>#DIV/0!</v>
      </c>
      <c r="K130" s="454" t="e">
        <f t="shared" si="67"/>
        <v>#DIV/0!</v>
      </c>
      <c r="L130" s="454" t="e">
        <f t="shared" si="67"/>
        <v>#DIV/0!</v>
      </c>
      <c r="M130" s="454" t="e">
        <f t="shared" si="67"/>
        <v>#DIV/0!</v>
      </c>
      <c r="N130" s="454" t="e">
        <f t="shared" si="67"/>
        <v>#DIV/0!</v>
      </c>
      <c r="O130" s="454" t="e">
        <f t="shared" si="67"/>
        <v>#DIV/0!</v>
      </c>
      <c r="P130" s="454" t="e">
        <f t="shared" si="67"/>
        <v>#DIV/0!</v>
      </c>
      <c r="Q130" s="454" t="e">
        <f t="shared" si="67"/>
        <v>#DIV/0!</v>
      </c>
      <c r="R130" s="455" t="e">
        <f t="shared" si="67"/>
        <v>#DIV/0!</v>
      </c>
    </row>
    <row r="131" spans="1:18" ht="15" x14ac:dyDescent="0.2">
      <c r="A131" s="744">
        <v>16</v>
      </c>
      <c r="B131" s="744" t="str">
        <f>'PI. MP. Avance'!B86</f>
        <v>MP105020304</v>
      </c>
      <c r="C131" s="747" t="str">
        <f>'PI. MP. Avance'!C86</f>
        <v>Desarrollar en los 42 entes territoriales, un programa de Formación   a Mujeres en el  uso de las TICs, durante el periodo de Gobierno.</v>
      </c>
      <c r="D131" s="4" t="s">
        <v>63</v>
      </c>
      <c r="E131" s="21">
        <f>SUM(F131:Q131)</f>
        <v>7000000</v>
      </c>
      <c r="F131" s="188">
        <f>IF($O$5=2016,VLOOKUP($B131,MP,24,FALSE),IF($O$5=2017,VLOOKUP($B131,MP,37,FALSE),IF($O$5=2018,VLOOKUP($B131,MP,50,FALSE),IF($O$5=2019,VLOOKUP($B131,MP,63,FALSE)," "))))</f>
        <v>7000000</v>
      </c>
      <c r="G131" s="188">
        <f>IF($O$5=2016,VLOOKUP($B131,MP,25,FALSE),IF($O$5=2017,VLOOKUP($B131,MP,38,FALSE),IF($O$5=2018,VLOOKUP($B131,MP,51,FALSE),IF($O$5=2019,VLOOKUP($B131,MP,64,FALSE)," "))))</f>
        <v>0</v>
      </c>
      <c r="H131" s="188">
        <f>IF($O$5=2016,VLOOKUP($B131,MP,26,FALSE),IF($O$5=2017,VLOOKUP($B131,MP,39,FALSE),IF($O$5=2018,VLOOKUP($B131,MP,52,FALSE),IF($O$5=2019,VLOOKUP($B131,MP,65,FALSE)," "))))</f>
        <v>0</v>
      </c>
      <c r="I131" s="188">
        <f>IF($O$5=2016,VLOOKUP($B131,MP,27,FALSE),IF($O$5=2017,VLOOKUP($B131,MP,40,FALSE),IF($O$5=2018,VLOOKUP($B131,MP,53,FALSE),IF($O$5=2019,VLOOKUP($B131,MP,66,FALSE)," "))))</f>
        <v>0</v>
      </c>
      <c r="J131" s="188">
        <f>IF($O$5=2016,VLOOKUP($B131,MP,28,FALSE),IF($O$5=2017,VLOOKUP($B131,MP,41,FALSE),IF($O$5=2018,VLOOKUP($B131,MP,54,FALSE),IF($O$5=2019,VLOOKUP($B131,MP,67,FALSE)," "))))</f>
        <v>0</v>
      </c>
      <c r="K131" s="188">
        <f>IF($O$5=2016,VLOOKUP($B131,MP,29,FALSE),IF($O$5=2017,VLOOKUP($B131,MP,42,FALSE),IF($O$5=2018,VLOOKUP($B131,MP,55,FALSE),IF($O$5=2019,VLOOKUP($B131,MP,68,FALSE)," "))))</f>
        <v>0</v>
      </c>
      <c r="L131" s="188">
        <f>IF($O$5=2016,VLOOKUP($B131,MP,30,FALSE),IF($O$5=2017,VLOOKUP($B131,MP,43,FALSE),IF($O$5=2018,VLOOKUP($B131,MP,56,FALSE),IF($O$5=2019,VLOOKUP($B131,MP,69,FALSE)," "))))</f>
        <v>0</v>
      </c>
      <c r="M131" s="188">
        <f>IF($O$5=2016,VLOOKUP($B131,MP,31,FALSE),IF($O$5=2017,VLOOKUP($B131,MP,44,FALSE),IF($O$5=2018,VLOOKUP($B131,MP,57,FALSE),IF($O$5=2019,VLOOKUP($B131,MP,70,FALSE)," "))))</f>
        <v>0</v>
      </c>
      <c r="N131" s="188">
        <f>IF($O$5=2016,VLOOKUP($B131,MP,32,FALSE),IF($O$5=2017,VLOOKUP($B131,MP,45,FALSE),IF($O$5=2018,VLOOKUP($B131,MP,58,FALSE),IF($O$5=2019,VLOOKUP($B131,MP,71,FALSE)," "))))</f>
        <v>0</v>
      </c>
      <c r="O131" s="188">
        <f>IF($O$5=2016,VLOOKUP($B131,MP,33,FALSE),IF($O$5=2017,VLOOKUP($B131,MP,46,FALSE),IF($O$5=2018,VLOOKUP($B131,MP,59,FALSE),IF($O$5=2019,VLOOKUP($B131,MP,72,FALSE)," "))))</f>
        <v>0</v>
      </c>
      <c r="P131" s="188">
        <f>IF($O$5=2016,VLOOKUP($B131,MP,34,FALSE),IF($O$5=2017,VLOOKUP($B131,MP,47,FALSE),IF($O$5=2018,VLOOKUP($B131,MP,60,FALSE),IF($O$5=2019,VLOOKUP($B131,MP,73,FALSE)," "))))</f>
        <v>0</v>
      </c>
      <c r="Q131" s="188">
        <f>IF($O$5=2016,VLOOKUP($B131,MP,35,FALSE),IF($O$5=2017,VLOOKUP($B131,MP,48,FALSE),IF($O$5=2018,VLOOKUP($B131,MP,61,FALSE),IF($O$5=2019,VLOOKUP($B131,MP,74,FALSE)," "))))</f>
        <v>0</v>
      </c>
      <c r="R131" s="22"/>
    </row>
    <row r="132" spans="1:18" ht="15" x14ac:dyDescent="0.2">
      <c r="A132" s="745"/>
      <c r="B132" s="745"/>
      <c r="C132" s="748"/>
      <c r="D132" s="8" t="s">
        <v>64</v>
      </c>
      <c r="E132" s="451">
        <f>SUM(F132:Q132)</f>
        <v>0</v>
      </c>
      <c r="F132" s="499">
        <v>0</v>
      </c>
      <c r="G132" s="499"/>
      <c r="H132" s="499"/>
      <c r="I132" s="499"/>
      <c r="J132" s="499"/>
      <c r="K132" s="499"/>
      <c r="L132" s="499"/>
      <c r="M132" s="499"/>
      <c r="N132" s="499"/>
      <c r="O132" s="499"/>
      <c r="P132" s="499"/>
      <c r="Q132" s="499"/>
      <c r="R132" s="500">
        <v>0</v>
      </c>
    </row>
    <row r="133" spans="1:18" ht="15" x14ac:dyDescent="0.2">
      <c r="A133" s="745"/>
      <c r="B133" s="745"/>
      <c r="C133" s="748"/>
      <c r="D133" s="5" t="s">
        <v>65</v>
      </c>
      <c r="E133" s="452">
        <f t="shared" ref="E133:R133" si="68">E132*100/E131</f>
        <v>0</v>
      </c>
      <c r="F133" s="452">
        <f t="shared" si="68"/>
        <v>0</v>
      </c>
      <c r="G133" s="452" t="e">
        <f t="shared" si="68"/>
        <v>#DIV/0!</v>
      </c>
      <c r="H133" s="452" t="e">
        <f t="shared" si="68"/>
        <v>#DIV/0!</v>
      </c>
      <c r="I133" s="452" t="e">
        <f t="shared" si="68"/>
        <v>#DIV/0!</v>
      </c>
      <c r="J133" s="452" t="e">
        <f t="shared" si="68"/>
        <v>#DIV/0!</v>
      </c>
      <c r="K133" s="452" t="e">
        <f t="shared" si="68"/>
        <v>#DIV/0!</v>
      </c>
      <c r="L133" s="452" t="e">
        <f t="shared" si="68"/>
        <v>#DIV/0!</v>
      </c>
      <c r="M133" s="452" t="e">
        <f t="shared" si="68"/>
        <v>#DIV/0!</v>
      </c>
      <c r="N133" s="452" t="e">
        <f t="shared" si="68"/>
        <v>#DIV/0!</v>
      </c>
      <c r="O133" s="452" t="e">
        <f t="shared" si="68"/>
        <v>#DIV/0!</v>
      </c>
      <c r="P133" s="452" t="e">
        <f t="shared" si="68"/>
        <v>#DIV/0!</v>
      </c>
      <c r="Q133" s="452" t="e">
        <f t="shared" si="68"/>
        <v>#DIV/0!</v>
      </c>
      <c r="R133" s="453" t="e">
        <f t="shared" si="68"/>
        <v>#DIV/0!</v>
      </c>
    </row>
    <row r="134" spans="1:18" ht="15" x14ac:dyDescent="0.2">
      <c r="A134" s="745"/>
      <c r="B134" s="745"/>
      <c r="C134" s="748"/>
      <c r="D134" s="8" t="s">
        <v>66</v>
      </c>
      <c r="E134" s="451">
        <f>SUM(F134:Q134)</f>
        <v>0</v>
      </c>
      <c r="F134" s="499">
        <v>0</v>
      </c>
      <c r="G134" s="499"/>
      <c r="H134" s="499"/>
      <c r="I134" s="499"/>
      <c r="J134" s="499"/>
      <c r="K134" s="499"/>
      <c r="L134" s="499"/>
      <c r="M134" s="499"/>
      <c r="N134" s="499"/>
      <c r="O134" s="499"/>
      <c r="P134" s="499"/>
      <c r="Q134" s="499"/>
      <c r="R134" s="500">
        <v>3000000</v>
      </c>
    </row>
    <row r="135" spans="1:18" ht="15" x14ac:dyDescent="0.2">
      <c r="A135" s="745"/>
      <c r="B135" s="745"/>
      <c r="C135" s="748"/>
      <c r="D135" s="5" t="s">
        <v>67</v>
      </c>
      <c r="E135" s="452">
        <f t="shared" ref="E135:R135" si="69">E134*100/E131</f>
        <v>0</v>
      </c>
      <c r="F135" s="452">
        <f t="shared" si="69"/>
        <v>0</v>
      </c>
      <c r="G135" s="452" t="e">
        <f t="shared" si="69"/>
        <v>#DIV/0!</v>
      </c>
      <c r="H135" s="452" t="e">
        <f t="shared" si="69"/>
        <v>#DIV/0!</v>
      </c>
      <c r="I135" s="452" t="e">
        <f t="shared" si="69"/>
        <v>#DIV/0!</v>
      </c>
      <c r="J135" s="452" t="e">
        <f t="shared" si="69"/>
        <v>#DIV/0!</v>
      </c>
      <c r="K135" s="452" t="e">
        <f t="shared" si="69"/>
        <v>#DIV/0!</v>
      </c>
      <c r="L135" s="452" t="e">
        <f t="shared" si="69"/>
        <v>#DIV/0!</v>
      </c>
      <c r="M135" s="452" t="e">
        <f t="shared" si="69"/>
        <v>#DIV/0!</v>
      </c>
      <c r="N135" s="452" t="e">
        <f t="shared" si="69"/>
        <v>#DIV/0!</v>
      </c>
      <c r="O135" s="452" t="e">
        <f t="shared" si="69"/>
        <v>#DIV/0!</v>
      </c>
      <c r="P135" s="452" t="e">
        <f t="shared" si="69"/>
        <v>#DIV/0!</v>
      </c>
      <c r="Q135" s="452" t="e">
        <f t="shared" si="69"/>
        <v>#DIV/0!</v>
      </c>
      <c r="R135" s="453" t="e">
        <f t="shared" si="69"/>
        <v>#DIV/0!</v>
      </c>
    </row>
    <row r="136" spans="1:18" ht="15" x14ac:dyDescent="0.2">
      <c r="A136" s="745"/>
      <c r="B136" s="745"/>
      <c r="C136" s="748"/>
      <c r="D136" s="7" t="s">
        <v>68</v>
      </c>
      <c r="E136" s="451">
        <f>SUM(F136:Q136)</f>
        <v>0</v>
      </c>
      <c r="F136" s="499">
        <v>0</v>
      </c>
      <c r="G136" s="499"/>
      <c r="H136" s="499"/>
      <c r="I136" s="499"/>
      <c r="J136" s="499"/>
      <c r="K136" s="499"/>
      <c r="L136" s="499"/>
      <c r="M136" s="499"/>
      <c r="N136" s="499"/>
      <c r="O136" s="499"/>
      <c r="P136" s="499"/>
      <c r="Q136" s="499"/>
      <c r="R136" s="500">
        <v>3000000</v>
      </c>
    </row>
    <row r="137" spans="1:18" ht="15" x14ac:dyDescent="0.2">
      <c r="A137" s="745"/>
      <c r="B137" s="745"/>
      <c r="C137" s="748"/>
      <c r="D137" s="5" t="s">
        <v>69</v>
      </c>
      <c r="E137" s="452" t="e">
        <f t="shared" ref="E137:R137" si="70">E136*100/E134</f>
        <v>#DIV/0!</v>
      </c>
      <c r="F137" s="452" t="e">
        <f t="shared" si="70"/>
        <v>#DIV/0!</v>
      </c>
      <c r="G137" s="452" t="e">
        <f t="shared" si="70"/>
        <v>#DIV/0!</v>
      </c>
      <c r="H137" s="452" t="e">
        <f t="shared" si="70"/>
        <v>#DIV/0!</v>
      </c>
      <c r="I137" s="452" t="e">
        <f t="shared" si="70"/>
        <v>#DIV/0!</v>
      </c>
      <c r="J137" s="452" t="e">
        <f t="shared" si="70"/>
        <v>#DIV/0!</v>
      </c>
      <c r="K137" s="452" t="e">
        <f t="shared" si="70"/>
        <v>#DIV/0!</v>
      </c>
      <c r="L137" s="452" t="e">
        <f t="shared" si="70"/>
        <v>#DIV/0!</v>
      </c>
      <c r="M137" s="452" t="e">
        <f t="shared" si="70"/>
        <v>#DIV/0!</v>
      </c>
      <c r="N137" s="452" t="e">
        <f t="shared" si="70"/>
        <v>#DIV/0!</v>
      </c>
      <c r="O137" s="452" t="e">
        <f t="shared" si="70"/>
        <v>#DIV/0!</v>
      </c>
      <c r="P137" s="452" t="e">
        <f t="shared" si="70"/>
        <v>#DIV/0!</v>
      </c>
      <c r="Q137" s="452" t="e">
        <f t="shared" si="70"/>
        <v>#DIV/0!</v>
      </c>
      <c r="R137" s="453">
        <f t="shared" si="70"/>
        <v>100</v>
      </c>
    </row>
    <row r="138" spans="1:18" ht="15.75" thickBot="1" x14ac:dyDescent="0.25">
      <c r="A138" s="746"/>
      <c r="B138" s="746"/>
      <c r="C138" s="749"/>
      <c r="D138" s="6" t="s">
        <v>70</v>
      </c>
      <c r="E138" s="454">
        <f t="shared" ref="E138:R138" si="71">E136*100/E131</f>
        <v>0</v>
      </c>
      <c r="F138" s="454">
        <f t="shared" si="71"/>
        <v>0</v>
      </c>
      <c r="G138" s="454" t="e">
        <f t="shared" si="71"/>
        <v>#DIV/0!</v>
      </c>
      <c r="H138" s="454" t="e">
        <f t="shared" si="71"/>
        <v>#DIV/0!</v>
      </c>
      <c r="I138" s="454" t="e">
        <f t="shared" si="71"/>
        <v>#DIV/0!</v>
      </c>
      <c r="J138" s="454" t="e">
        <f t="shared" si="71"/>
        <v>#DIV/0!</v>
      </c>
      <c r="K138" s="454" t="e">
        <f t="shared" si="71"/>
        <v>#DIV/0!</v>
      </c>
      <c r="L138" s="454" t="e">
        <f t="shared" si="71"/>
        <v>#DIV/0!</v>
      </c>
      <c r="M138" s="454" t="e">
        <f t="shared" si="71"/>
        <v>#DIV/0!</v>
      </c>
      <c r="N138" s="454" t="e">
        <f t="shared" si="71"/>
        <v>#DIV/0!</v>
      </c>
      <c r="O138" s="454" t="e">
        <f t="shared" si="71"/>
        <v>#DIV/0!</v>
      </c>
      <c r="P138" s="454" t="e">
        <f t="shared" si="71"/>
        <v>#DIV/0!</v>
      </c>
      <c r="Q138" s="454" t="e">
        <f t="shared" si="71"/>
        <v>#DIV/0!</v>
      </c>
      <c r="R138" s="455" t="e">
        <f t="shared" si="71"/>
        <v>#DIV/0!</v>
      </c>
    </row>
    <row r="139" spans="1:18" ht="15" x14ac:dyDescent="0.2">
      <c r="A139" s="744">
        <v>17</v>
      </c>
      <c r="B139" s="744" t="str">
        <f>'PI. MP. Avance'!B91</f>
        <v>MP105050305</v>
      </c>
      <c r="C139" s="747" t="str">
        <f>'PI. MP. Avance'!C91</f>
        <v>Acompañar en la construcción y puesta en marcha de los hogares de acogida en los municipios de Buenaventura y Jamundí (MESA DE CONCERTACION INDIGENA).</v>
      </c>
      <c r="D139" s="4" t="s">
        <v>63</v>
      </c>
      <c r="E139" s="21">
        <f>SUM(F139:Q139)</f>
        <v>0</v>
      </c>
      <c r="F139" s="188">
        <f>IF($O$5=2016,VLOOKUP($B139,MP,24,FALSE),IF($O$5=2017,VLOOKUP($B139,MP,37,FALSE),IF($O$5=2018,VLOOKUP($B139,MP,50,FALSE),IF($O$5=2019,VLOOKUP($B139,MP,63,FALSE)," "))))</f>
        <v>0</v>
      </c>
      <c r="G139" s="188">
        <f>IF($O$5=2016,VLOOKUP($B139,MP,25,FALSE),IF($O$5=2017,VLOOKUP($B139,MP,38,FALSE),IF($O$5=2018,VLOOKUP($B139,MP,51,FALSE),IF($O$5=2019,VLOOKUP($B139,MP,64,FALSE)," "))))</f>
        <v>0</v>
      </c>
      <c r="H139" s="188">
        <f>IF($O$5=2016,VLOOKUP($B139,MP,26,FALSE),IF($O$5=2017,VLOOKUP($B139,MP,39,FALSE),IF($O$5=2018,VLOOKUP($B139,MP,52,FALSE),IF($O$5=2019,VLOOKUP($B139,MP,65,FALSE)," "))))</f>
        <v>0</v>
      </c>
      <c r="I139" s="188">
        <f>IF($O$5=2016,VLOOKUP($B139,MP,27,FALSE),IF($O$5=2017,VLOOKUP($B139,MP,40,FALSE),IF($O$5=2018,VLOOKUP($B139,MP,53,FALSE),IF($O$5=2019,VLOOKUP($B139,MP,66,FALSE)," "))))</f>
        <v>0</v>
      </c>
      <c r="J139" s="188">
        <f>IF($O$5=2016,VLOOKUP($B139,MP,28,FALSE),IF($O$5=2017,VLOOKUP($B139,MP,41,FALSE),IF($O$5=2018,VLOOKUP($B139,MP,54,FALSE),IF($O$5=2019,VLOOKUP($B139,MP,67,FALSE)," "))))</f>
        <v>0</v>
      </c>
      <c r="K139" s="188">
        <f>IF($O$5=2016,VLOOKUP($B139,MP,29,FALSE),IF($O$5=2017,VLOOKUP($B139,MP,42,FALSE),IF($O$5=2018,VLOOKUP($B139,MP,55,FALSE),IF($O$5=2019,VLOOKUP($B139,MP,68,FALSE)," "))))</f>
        <v>0</v>
      </c>
      <c r="L139" s="188">
        <f>IF($O$5=2016,VLOOKUP($B139,MP,30,FALSE),IF($O$5=2017,VLOOKUP($B139,MP,43,FALSE),IF($O$5=2018,VLOOKUP($B139,MP,56,FALSE),IF($O$5=2019,VLOOKUP($B139,MP,69,FALSE)," "))))</f>
        <v>0</v>
      </c>
      <c r="M139" s="188">
        <f>IF($O$5=2016,VLOOKUP($B139,MP,31,FALSE),IF($O$5=2017,VLOOKUP($B139,MP,44,FALSE),IF($O$5=2018,VLOOKUP($B139,MP,57,FALSE),IF($O$5=2019,VLOOKUP($B139,MP,70,FALSE)," "))))</f>
        <v>0</v>
      </c>
      <c r="N139" s="188">
        <f>IF($O$5=2016,VLOOKUP($B139,MP,32,FALSE),IF($O$5=2017,VLOOKUP($B139,MP,45,FALSE),IF($O$5=2018,VLOOKUP($B139,MP,58,FALSE),IF($O$5=2019,VLOOKUP($B139,MP,71,FALSE)," "))))</f>
        <v>0</v>
      </c>
      <c r="O139" s="188">
        <f>IF($O$5=2016,VLOOKUP($B139,MP,33,FALSE),IF($O$5=2017,VLOOKUP($B139,MP,46,FALSE),IF($O$5=2018,VLOOKUP($B139,MP,59,FALSE),IF($O$5=2019,VLOOKUP($B139,MP,72,FALSE)," "))))</f>
        <v>0</v>
      </c>
      <c r="P139" s="188">
        <f>IF($O$5=2016,VLOOKUP($B139,MP,34,FALSE),IF($O$5=2017,VLOOKUP($B139,MP,47,FALSE),IF($O$5=2018,VLOOKUP($B139,MP,60,FALSE),IF($O$5=2019,VLOOKUP($B139,MP,73,FALSE)," "))))</f>
        <v>0</v>
      </c>
      <c r="Q139" s="188">
        <f>IF($O$5=2016,VLOOKUP($B139,MP,35,FALSE),IF($O$5=2017,VLOOKUP($B139,MP,48,FALSE),IF($O$5=2018,VLOOKUP($B139,MP,61,FALSE),IF($O$5=2019,VLOOKUP($B139,MP,74,FALSE)," "))))</f>
        <v>0</v>
      </c>
      <c r="R139" s="22"/>
    </row>
    <row r="140" spans="1:18" ht="15" x14ac:dyDescent="0.2">
      <c r="A140" s="745"/>
      <c r="B140" s="745"/>
      <c r="C140" s="748"/>
      <c r="D140" s="8" t="s">
        <v>64</v>
      </c>
      <c r="E140" s="451">
        <f>SUM(F140:Q140)</f>
        <v>0</v>
      </c>
      <c r="F140" s="499">
        <v>0</v>
      </c>
      <c r="G140" s="499"/>
      <c r="H140" s="499"/>
      <c r="I140" s="499"/>
      <c r="J140" s="499"/>
      <c r="K140" s="499"/>
      <c r="L140" s="499"/>
      <c r="M140" s="499"/>
      <c r="N140" s="499"/>
      <c r="O140" s="499"/>
      <c r="P140" s="499"/>
      <c r="Q140" s="499"/>
      <c r="R140" s="500"/>
    </row>
    <row r="141" spans="1:18" ht="15" x14ac:dyDescent="0.2">
      <c r="A141" s="745"/>
      <c r="B141" s="745"/>
      <c r="C141" s="748"/>
      <c r="D141" s="5" t="s">
        <v>65</v>
      </c>
      <c r="E141" s="452" t="e">
        <f t="shared" ref="E141:R141" si="72">E140*100/E139</f>
        <v>#DIV/0!</v>
      </c>
      <c r="F141" s="452" t="e">
        <f t="shared" si="72"/>
        <v>#DIV/0!</v>
      </c>
      <c r="G141" s="452" t="e">
        <f t="shared" si="72"/>
        <v>#DIV/0!</v>
      </c>
      <c r="H141" s="452" t="e">
        <f t="shared" si="72"/>
        <v>#DIV/0!</v>
      </c>
      <c r="I141" s="452" t="e">
        <f t="shared" si="72"/>
        <v>#DIV/0!</v>
      </c>
      <c r="J141" s="452" t="e">
        <f t="shared" si="72"/>
        <v>#DIV/0!</v>
      </c>
      <c r="K141" s="452" t="e">
        <f t="shared" si="72"/>
        <v>#DIV/0!</v>
      </c>
      <c r="L141" s="452" t="e">
        <f t="shared" si="72"/>
        <v>#DIV/0!</v>
      </c>
      <c r="M141" s="452" t="e">
        <f t="shared" si="72"/>
        <v>#DIV/0!</v>
      </c>
      <c r="N141" s="452" t="e">
        <f t="shared" si="72"/>
        <v>#DIV/0!</v>
      </c>
      <c r="O141" s="452" t="e">
        <f t="shared" si="72"/>
        <v>#DIV/0!</v>
      </c>
      <c r="P141" s="452" t="e">
        <f t="shared" si="72"/>
        <v>#DIV/0!</v>
      </c>
      <c r="Q141" s="452" t="e">
        <f t="shared" si="72"/>
        <v>#DIV/0!</v>
      </c>
      <c r="R141" s="453" t="e">
        <f t="shared" si="72"/>
        <v>#DIV/0!</v>
      </c>
    </row>
    <row r="142" spans="1:18" ht="15" x14ac:dyDescent="0.2">
      <c r="A142" s="745"/>
      <c r="B142" s="745"/>
      <c r="C142" s="748"/>
      <c r="D142" s="8" t="s">
        <v>66</v>
      </c>
      <c r="E142" s="451">
        <f>SUM(F142:Q142)</f>
        <v>0</v>
      </c>
      <c r="F142" s="499">
        <v>0</v>
      </c>
      <c r="G142" s="499"/>
      <c r="H142" s="499"/>
      <c r="I142" s="499"/>
      <c r="J142" s="499"/>
      <c r="K142" s="499"/>
      <c r="L142" s="499"/>
      <c r="M142" s="499"/>
      <c r="N142" s="499"/>
      <c r="O142" s="499"/>
      <c r="P142" s="499"/>
      <c r="Q142" s="499"/>
      <c r="R142" s="500"/>
    </row>
    <row r="143" spans="1:18" ht="15" x14ac:dyDescent="0.2">
      <c r="A143" s="745"/>
      <c r="B143" s="745"/>
      <c r="C143" s="748"/>
      <c r="D143" s="5" t="s">
        <v>67</v>
      </c>
      <c r="E143" s="452" t="e">
        <f t="shared" ref="E143:R143" si="73">E142*100/E139</f>
        <v>#DIV/0!</v>
      </c>
      <c r="F143" s="452" t="e">
        <f t="shared" si="73"/>
        <v>#DIV/0!</v>
      </c>
      <c r="G143" s="452" t="e">
        <f t="shared" si="73"/>
        <v>#DIV/0!</v>
      </c>
      <c r="H143" s="452" t="e">
        <f t="shared" si="73"/>
        <v>#DIV/0!</v>
      </c>
      <c r="I143" s="452" t="e">
        <f t="shared" si="73"/>
        <v>#DIV/0!</v>
      </c>
      <c r="J143" s="452" t="e">
        <f t="shared" si="73"/>
        <v>#DIV/0!</v>
      </c>
      <c r="K143" s="452" t="e">
        <f t="shared" si="73"/>
        <v>#DIV/0!</v>
      </c>
      <c r="L143" s="452" t="e">
        <f t="shared" si="73"/>
        <v>#DIV/0!</v>
      </c>
      <c r="M143" s="452" t="e">
        <f t="shared" si="73"/>
        <v>#DIV/0!</v>
      </c>
      <c r="N143" s="452" t="e">
        <f t="shared" si="73"/>
        <v>#DIV/0!</v>
      </c>
      <c r="O143" s="452" t="e">
        <f t="shared" si="73"/>
        <v>#DIV/0!</v>
      </c>
      <c r="P143" s="452" t="e">
        <f t="shared" si="73"/>
        <v>#DIV/0!</v>
      </c>
      <c r="Q143" s="452" t="e">
        <f t="shared" si="73"/>
        <v>#DIV/0!</v>
      </c>
      <c r="R143" s="453" t="e">
        <f t="shared" si="73"/>
        <v>#DIV/0!</v>
      </c>
    </row>
    <row r="144" spans="1:18" ht="15" x14ac:dyDescent="0.2">
      <c r="A144" s="745"/>
      <c r="B144" s="745"/>
      <c r="C144" s="748"/>
      <c r="D144" s="7" t="s">
        <v>68</v>
      </c>
      <c r="E144" s="451">
        <f>SUM(F144:Q144)</f>
        <v>0</v>
      </c>
      <c r="F144" s="499">
        <v>0</v>
      </c>
      <c r="G144" s="499"/>
      <c r="H144" s="499"/>
      <c r="I144" s="499"/>
      <c r="J144" s="499"/>
      <c r="K144" s="499"/>
      <c r="L144" s="499"/>
      <c r="M144" s="499"/>
      <c r="N144" s="499"/>
      <c r="O144" s="499"/>
      <c r="P144" s="499"/>
      <c r="Q144" s="499"/>
      <c r="R144" s="500"/>
    </row>
    <row r="145" spans="1:18" ht="15" x14ac:dyDescent="0.2">
      <c r="A145" s="745"/>
      <c r="B145" s="745"/>
      <c r="C145" s="748"/>
      <c r="D145" s="5" t="s">
        <v>69</v>
      </c>
      <c r="E145" s="452" t="e">
        <f t="shared" ref="E145:R145" si="74">E144*100/E142</f>
        <v>#DIV/0!</v>
      </c>
      <c r="F145" s="452" t="e">
        <f t="shared" si="74"/>
        <v>#DIV/0!</v>
      </c>
      <c r="G145" s="452" t="e">
        <f t="shared" si="74"/>
        <v>#DIV/0!</v>
      </c>
      <c r="H145" s="452" t="e">
        <f t="shared" si="74"/>
        <v>#DIV/0!</v>
      </c>
      <c r="I145" s="452" t="e">
        <f t="shared" si="74"/>
        <v>#DIV/0!</v>
      </c>
      <c r="J145" s="452" t="e">
        <f t="shared" si="74"/>
        <v>#DIV/0!</v>
      </c>
      <c r="K145" s="452" t="e">
        <f t="shared" si="74"/>
        <v>#DIV/0!</v>
      </c>
      <c r="L145" s="452" t="e">
        <f t="shared" si="74"/>
        <v>#DIV/0!</v>
      </c>
      <c r="M145" s="452" t="e">
        <f t="shared" si="74"/>
        <v>#DIV/0!</v>
      </c>
      <c r="N145" s="452" t="e">
        <f t="shared" si="74"/>
        <v>#DIV/0!</v>
      </c>
      <c r="O145" s="452" t="e">
        <f t="shared" si="74"/>
        <v>#DIV/0!</v>
      </c>
      <c r="P145" s="452" t="e">
        <f t="shared" si="74"/>
        <v>#DIV/0!</v>
      </c>
      <c r="Q145" s="452" t="e">
        <f t="shared" si="74"/>
        <v>#DIV/0!</v>
      </c>
      <c r="R145" s="453" t="e">
        <f t="shared" si="74"/>
        <v>#DIV/0!</v>
      </c>
    </row>
    <row r="146" spans="1:18" ht="15.75" thickBot="1" x14ac:dyDescent="0.25">
      <c r="A146" s="746"/>
      <c r="B146" s="746"/>
      <c r="C146" s="749"/>
      <c r="D146" s="6" t="s">
        <v>70</v>
      </c>
      <c r="E146" s="454" t="e">
        <f t="shared" ref="E146:R146" si="75">E144*100/E139</f>
        <v>#DIV/0!</v>
      </c>
      <c r="F146" s="454" t="e">
        <f t="shared" si="75"/>
        <v>#DIV/0!</v>
      </c>
      <c r="G146" s="454" t="e">
        <f t="shared" si="75"/>
        <v>#DIV/0!</v>
      </c>
      <c r="H146" s="454" t="e">
        <f t="shared" si="75"/>
        <v>#DIV/0!</v>
      </c>
      <c r="I146" s="454" t="e">
        <f t="shared" si="75"/>
        <v>#DIV/0!</v>
      </c>
      <c r="J146" s="454" t="e">
        <f t="shared" si="75"/>
        <v>#DIV/0!</v>
      </c>
      <c r="K146" s="454" t="e">
        <f t="shared" si="75"/>
        <v>#DIV/0!</v>
      </c>
      <c r="L146" s="454" t="e">
        <f t="shared" si="75"/>
        <v>#DIV/0!</v>
      </c>
      <c r="M146" s="454" t="e">
        <f t="shared" si="75"/>
        <v>#DIV/0!</v>
      </c>
      <c r="N146" s="454" t="e">
        <f t="shared" si="75"/>
        <v>#DIV/0!</v>
      </c>
      <c r="O146" s="454" t="e">
        <f t="shared" si="75"/>
        <v>#DIV/0!</v>
      </c>
      <c r="P146" s="454" t="e">
        <f t="shared" si="75"/>
        <v>#DIV/0!</v>
      </c>
      <c r="Q146" s="454" t="e">
        <f t="shared" si="75"/>
        <v>#DIV/0!</v>
      </c>
      <c r="R146" s="455" t="e">
        <f t="shared" si="75"/>
        <v>#DIV/0!</v>
      </c>
    </row>
    <row r="147" spans="1:18" ht="15" x14ac:dyDescent="0.2">
      <c r="A147" s="744">
        <v>18</v>
      </c>
      <c r="B147" s="744" t="str">
        <f>'PI. MP. Avance'!B96</f>
        <v>MP105050604</v>
      </c>
      <c r="C147" s="747" t="str">
        <f>'PI. MP. Avance'!C96</f>
        <v xml:space="preserve"> Realizar un evento de Capacitación en Derechos a las mujeres del Valle del Cauca, específica para mujeres indígenas (MESA DE CONCERTACIÓN INDIGENA).</v>
      </c>
      <c r="D147" s="4" t="s">
        <v>63</v>
      </c>
      <c r="E147" s="21">
        <f>SUM(F147:Q147)</f>
        <v>0</v>
      </c>
      <c r="F147" s="188">
        <f>IF($O$5=2016,VLOOKUP($B147,MP,24,FALSE),IF($O$5=2017,VLOOKUP($B147,MP,37,FALSE),IF($O$5=2018,VLOOKUP($B147,MP,50,FALSE),IF($O$5=2019,VLOOKUP($B147,MP,63,FALSE)," "))))</f>
        <v>0</v>
      </c>
      <c r="G147" s="188">
        <f>IF($O$5=2016,VLOOKUP($B147,MP,25,FALSE),IF($O$5=2017,VLOOKUP($B147,MP,38,FALSE),IF($O$5=2018,VLOOKUP($B147,MP,51,FALSE),IF($O$5=2019,VLOOKUP($B147,MP,64,FALSE)," "))))</f>
        <v>0</v>
      </c>
      <c r="H147" s="188">
        <f>IF($O$5=2016,VLOOKUP($B147,MP,26,FALSE),IF($O$5=2017,VLOOKUP($B147,MP,39,FALSE),IF($O$5=2018,VLOOKUP($B147,MP,52,FALSE),IF($O$5=2019,VLOOKUP($B147,MP,65,FALSE)," "))))</f>
        <v>0</v>
      </c>
      <c r="I147" s="188">
        <f>IF($O$5=2016,VLOOKUP($B147,MP,27,FALSE),IF($O$5=2017,VLOOKUP($B147,MP,40,FALSE),IF($O$5=2018,VLOOKUP($B147,MP,53,FALSE),IF($O$5=2019,VLOOKUP($B147,MP,66,FALSE)," "))))</f>
        <v>0</v>
      </c>
      <c r="J147" s="188">
        <f>IF($O$5=2016,VLOOKUP($B147,MP,28,FALSE),IF($O$5=2017,VLOOKUP($B147,MP,41,FALSE),IF($O$5=2018,VLOOKUP($B147,MP,54,FALSE),IF($O$5=2019,VLOOKUP($B147,MP,67,FALSE)," "))))</f>
        <v>0</v>
      </c>
      <c r="K147" s="188">
        <f>IF($O$5=2016,VLOOKUP($B147,MP,29,FALSE),IF($O$5=2017,VLOOKUP($B147,MP,42,FALSE),IF($O$5=2018,VLOOKUP($B147,MP,55,FALSE),IF($O$5=2019,VLOOKUP($B147,MP,68,FALSE)," "))))</f>
        <v>0</v>
      </c>
      <c r="L147" s="188">
        <f>IF($O$5=2016,VLOOKUP($B147,MP,30,FALSE),IF($O$5=2017,VLOOKUP($B147,MP,43,FALSE),IF($O$5=2018,VLOOKUP($B147,MP,56,FALSE),IF($O$5=2019,VLOOKUP($B147,MP,69,FALSE)," "))))</f>
        <v>0</v>
      </c>
      <c r="M147" s="188">
        <f>IF($O$5=2016,VLOOKUP($B147,MP,31,FALSE),IF($O$5=2017,VLOOKUP($B147,MP,44,FALSE),IF($O$5=2018,VLOOKUP($B147,MP,57,FALSE),IF($O$5=2019,VLOOKUP($B147,MP,70,FALSE)," "))))</f>
        <v>0</v>
      </c>
      <c r="N147" s="188">
        <f>IF($O$5=2016,VLOOKUP($B147,MP,32,FALSE),IF($O$5=2017,VLOOKUP($B147,MP,45,FALSE),IF($O$5=2018,VLOOKUP($B147,MP,58,FALSE),IF($O$5=2019,VLOOKUP($B147,MP,71,FALSE)," "))))</f>
        <v>0</v>
      </c>
      <c r="O147" s="188">
        <f>IF($O$5=2016,VLOOKUP($B147,MP,33,FALSE),IF($O$5=2017,VLOOKUP($B147,MP,46,FALSE),IF($O$5=2018,VLOOKUP($B147,MP,59,FALSE),IF($O$5=2019,VLOOKUP($B147,MP,72,FALSE)," "))))</f>
        <v>0</v>
      </c>
      <c r="P147" s="188">
        <f>IF($O$5=2016,VLOOKUP($B147,MP,34,FALSE),IF($O$5=2017,VLOOKUP($B147,MP,47,FALSE),IF($O$5=2018,VLOOKUP($B147,MP,60,FALSE),IF($O$5=2019,VLOOKUP($B147,MP,73,FALSE)," "))))</f>
        <v>0</v>
      </c>
      <c r="Q147" s="188">
        <f>IF($O$5=2016,VLOOKUP($B147,MP,35,FALSE),IF($O$5=2017,VLOOKUP($B147,MP,48,FALSE),IF($O$5=2018,VLOOKUP($B147,MP,61,FALSE),IF($O$5=2019,VLOOKUP($B147,MP,74,FALSE)," "))))</f>
        <v>0</v>
      </c>
      <c r="R147" s="22"/>
    </row>
    <row r="148" spans="1:18" ht="15" x14ac:dyDescent="0.2">
      <c r="A148" s="745"/>
      <c r="B148" s="745"/>
      <c r="C148" s="748"/>
      <c r="D148" s="8" t="s">
        <v>64</v>
      </c>
      <c r="E148" s="451">
        <f>SUM(F148:Q148)</f>
        <v>0</v>
      </c>
      <c r="F148" s="499">
        <v>0</v>
      </c>
      <c r="G148" s="499"/>
      <c r="H148" s="499"/>
      <c r="I148" s="499"/>
      <c r="J148" s="499"/>
      <c r="K148" s="499"/>
      <c r="L148" s="499"/>
      <c r="M148" s="499"/>
      <c r="N148" s="499"/>
      <c r="O148" s="499"/>
      <c r="P148" s="499"/>
      <c r="Q148" s="499"/>
      <c r="R148" s="500">
        <v>0</v>
      </c>
    </row>
    <row r="149" spans="1:18" ht="15" x14ac:dyDescent="0.2">
      <c r="A149" s="745"/>
      <c r="B149" s="745"/>
      <c r="C149" s="748"/>
      <c r="D149" s="5" t="s">
        <v>65</v>
      </c>
      <c r="E149" s="452" t="e">
        <f t="shared" ref="E149:R149" si="76">E148*100/E147</f>
        <v>#DIV/0!</v>
      </c>
      <c r="F149" s="452" t="e">
        <f t="shared" si="76"/>
        <v>#DIV/0!</v>
      </c>
      <c r="G149" s="452" t="e">
        <f t="shared" si="76"/>
        <v>#DIV/0!</v>
      </c>
      <c r="H149" s="452" t="e">
        <f t="shared" si="76"/>
        <v>#DIV/0!</v>
      </c>
      <c r="I149" s="452" t="e">
        <f t="shared" si="76"/>
        <v>#DIV/0!</v>
      </c>
      <c r="J149" s="452" t="e">
        <f t="shared" si="76"/>
        <v>#DIV/0!</v>
      </c>
      <c r="K149" s="452" t="e">
        <f t="shared" si="76"/>
        <v>#DIV/0!</v>
      </c>
      <c r="L149" s="452" t="e">
        <f t="shared" si="76"/>
        <v>#DIV/0!</v>
      </c>
      <c r="M149" s="452" t="e">
        <f t="shared" si="76"/>
        <v>#DIV/0!</v>
      </c>
      <c r="N149" s="452" t="e">
        <f t="shared" si="76"/>
        <v>#DIV/0!</v>
      </c>
      <c r="O149" s="452" t="e">
        <f t="shared" si="76"/>
        <v>#DIV/0!</v>
      </c>
      <c r="P149" s="452" t="e">
        <f t="shared" si="76"/>
        <v>#DIV/0!</v>
      </c>
      <c r="Q149" s="452" t="e">
        <f t="shared" si="76"/>
        <v>#DIV/0!</v>
      </c>
      <c r="R149" s="453" t="e">
        <f t="shared" si="76"/>
        <v>#DIV/0!</v>
      </c>
    </row>
    <row r="150" spans="1:18" ht="15" x14ac:dyDescent="0.2">
      <c r="A150" s="745"/>
      <c r="B150" s="745"/>
      <c r="C150" s="748"/>
      <c r="D150" s="8" t="s">
        <v>66</v>
      </c>
      <c r="E150" s="451">
        <f>SUM(F150:Q150)</f>
        <v>0</v>
      </c>
      <c r="F150" s="499">
        <v>0</v>
      </c>
      <c r="G150" s="499"/>
      <c r="H150" s="499"/>
      <c r="I150" s="499"/>
      <c r="J150" s="499"/>
      <c r="K150" s="499"/>
      <c r="L150" s="499"/>
      <c r="M150" s="499"/>
      <c r="N150" s="499"/>
      <c r="O150" s="499"/>
      <c r="P150" s="499"/>
      <c r="Q150" s="499"/>
      <c r="R150" s="500">
        <v>5000000</v>
      </c>
    </row>
    <row r="151" spans="1:18" ht="15" x14ac:dyDescent="0.2">
      <c r="A151" s="745"/>
      <c r="B151" s="745"/>
      <c r="C151" s="748"/>
      <c r="D151" s="5" t="s">
        <v>67</v>
      </c>
      <c r="E151" s="452" t="e">
        <f t="shared" ref="E151:R151" si="77">E150*100/E147</f>
        <v>#DIV/0!</v>
      </c>
      <c r="F151" s="452" t="e">
        <f t="shared" si="77"/>
        <v>#DIV/0!</v>
      </c>
      <c r="G151" s="452" t="e">
        <f t="shared" si="77"/>
        <v>#DIV/0!</v>
      </c>
      <c r="H151" s="452" t="e">
        <f t="shared" si="77"/>
        <v>#DIV/0!</v>
      </c>
      <c r="I151" s="452" t="e">
        <f t="shared" si="77"/>
        <v>#DIV/0!</v>
      </c>
      <c r="J151" s="452" t="e">
        <f t="shared" si="77"/>
        <v>#DIV/0!</v>
      </c>
      <c r="K151" s="452" t="e">
        <f t="shared" si="77"/>
        <v>#DIV/0!</v>
      </c>
      <c r="L151" s="452" t="e">
        <f t="shared" si="77"/>
        <v>#DIV/0!</v>
      </c>
      <c r="M151" s="452" t="e">
        <f t="shared" si="77"/>
        <v>#DIV/0!</v>
      </c>
      <c r="N151" s="452" t="e">
        <f t="shared" si="77"/>
        <v>#DIV/0!</v>
      </c>
      <c r="O151" s="452" t="e">
        <f t="shared" si="77"/>
        <v>#DIV/0!</v>
      </c>
      <c r="P151" s="452" t="e">
        <f t="shared" si="77"/>
        <v>#DIV/0!</v>
      </c>
      <c r="Q151" s="452" t="e">
        <f t="shared" si="77"/>
        <v>#DIV/0!</v>
      </c>
      <c r="R151" s="453" t="e">
        <f t="shared" si="77"/>
        <v>#DIV/0!</v>
      </c>
    </row>
    <row r="152" spans="1:18" ht="15" x14ac:dyDescent="0.2">
      <c r="A152" s="745"/>
      <c r="B152" s="745"/>
      <c r="C152" s="748"/>
      <c r="D152" s="7" t="s">
        <v>68</v>
      </c>
      <c r="E152" s="451">
        <f>SUM(F152:Q152)</f>
        <v>0</v>
      </c>
      <c r="F152" s="499">
        <v>0</v>
      </c>
      <c r="G152" s="499"/>
      <c r="H152" s="499"/>
      <c r="I152" s="499"/>
      <c r="J152" s="499"/>
      <c r="K152" s="499"/>
      <c r="L152" s="499"/>
      <c r="M152" s="499"/>
      <c r="N152" s="499"/>
      <c r="O152" s="499"/>
      <c r="P152" s="499"/>
      <c r="Q152" s="499"/>
      <c r="R152" s="500">
        <v>5000000</v>
      </c>
    </row>
    <row r="153" spans="1:18" ht="15" x14ac:dyDescent="0.2">
      <c r="A153" s="745"/>
      <c r="B153" s="745"/>
      <c r="C153" s="748"/>
      <c r="D153" s="5" t="s">
        <v>69</v>
      </c>
      <c r="E153" s="452" t="e">
        <f t="shared" ref="E153:R153" si="78">E152*100/E150</f>
        <v>#DIV/0!</v>
      </c>
      <c r="F153" s="452" t="e">
        <f t="shared" si="78"/>
        <v>#DIV/0!</v>
      </c>
      <c r="G153" s="452" t="e">
        <f t="shared" si="78"/>
        <v>#DIV/0!</v>
      </c>
      <c r="H153" s="452" t="e">
        <f t="shared" si="78"/>
        <v>#DIV/0!</v>
      </c>
      <c r="I153" s="452" t="e">
        <f t="shared" si="78"/>
        <v>#DIV/0!</v>
      </c>
      <c r="J153" s="452" t="e">
        <f t="shared" si="78"/>
        <v>#DIV/0!</v>
      </c>
      <c r="K153" s="452" t="e">
        <f t="shared" si="78"/>
        <v>#DIV/0!</v>
      </c>
      <c r="L153" s="452" t="e">
        <f t="shared" si="78"/>
        <v>#DIV/0!</v>
      </c>
      <c r="M153" s="452" t="e">
        <f t="shared" si="78"/>
        <v>#DIV/0!</v>
      </c>
      <c r="N153" s="452" t="e">
        <f t="shared" si="78"/>
        <v>#DIV/0!</v>
      </c>
      <c r="O153" s="452" t="e">
        <f t="shared" si="78"/>
        <v>#DIV/0!</v>
      </c>
      <c r="P153" s="452" t="e">
        <f t="shared" si="78"/>
        <v>#DIV/0!</v>
      </c>
      <c r="Q153" s="452" t="e">
        <f t="shared" si="78"/>
        <v>#DIV/0!</v>
      </c>
      <c r="R153" s="453">
        <f t="shared" si="78"/>
        <v>100</v>
      </c>
    </row>
    <row r="154" spans="1:18" ht="15.75" thickBot="1" x14ac:dyDescent="0.25">
      <c r="A154" s="746"/>
      <c r="B154" s="746"/>
      <c r="C154" s="749"/>
      <c r="D154" s="6" t="s">
        <v>70</v>
      </c>
      <c r="E154" s="454" t="e">
        <f t="shared" ref="E154:R154" si="79">E152*100/E147</f>
        <v>#DIV/0!</v>
      </c>
      <c r="F154" s="454" t="e">
        <f t="shared" si="79"/>
        <v>#DIV/0!</v>
      </c>
      <c r="G154" s="454" t="e">
        <f t="shared" si="79"/>
        <v>#DIV/0!</v>
      </c>
      <c r="H154" s="454" t="e">
        <f t="shared" si="79"/>
        <v>#DIV/0!</v>
      </c>
      <c r="I154" s="454" t="e">
        <f t="shared" si="79"/>
        <v>#DIV/0!</v>
      </c>
      <c r="J154" s="454" t="e">
        <f t="shared" si="79"/>
        <v>#DIV/0!</v>
      </c>
      <c r="K154" s="454" t="e">
        <f t="shared" si="79"/>
        <v>#DIV/0!</v>
      </c>
      <c r="L154" s="454" t="e">
        <f t="shared" si="79"/>
        <v>#DIV/0!</v>
      </c>
      <c r="M154" s="454" t="e">
        <f t="shared" si="79"/>
        <v>#DIV/0!</v>
      </c>
      <c r="N154" s="454" t="e">
        <f t="shared" si="79"/>
        <v>#DIV/0!</v>
      </c>
      <c r="O154" s="454" t="e">
        <f t="shared" si="79"/>
        <v>#DIV/0!</v>
      </c>
      <c r="P154" s="454" t="e">
        <f t="shared" si="79"/>
        <v>#DIV/0!</v>
      </c>
      <c r="Q154" s="454" t="e">
        <f t="shared" si="79"/>
        <v>#DIV/0!</v>
      </c>
      <c r="R154" s="455" t="e">
        <f t="shared" si="79"/>
        <v>#DIV/0!</v>
      </c>
    </row>
    <row r="155" spans="1:18" ht="15" x14ac:dyDescent="0.2">
      <c r="A155" s="744">
        <v>19</v>
      </c>
      <c r="B155" s="744" t="str">
        <f>'PI. MP. Avance'!B101</f>
        <v>MP105050605</v>
      </c>
      <c r="C155" s="747" t="str">
        <f>'PI. MP. Avance'!C101</f>
        <v>Empoderar al 100% de mujeres seleccionadas en la identificación, formulación y ejecución del Proyectos Productivos (MESA DE CONCERTACIÓN INDIGENA).</v>
      </c>
      <c r="D155" s="4" t="s">
        <v>63</v>
      </c>
      <c r="E155" s="21">
        <f>SUM(F155:Q155)</f>
        <v>0</v>
      </c>
      <c r="F155" s="188">
        <f>IF($O$5=2016,VLOOKUP($B155,MP,24,FALSE),IF($O$5=2017,VLOOKUP($B155,MP,37,FALSE),IF($O$5=2018,VLOOKUP($B155,MP,50,FALSE),IF($O$5=2019,VLOOKUP($B155,MP,63,FALSE)," "))))</f>
        <v>0</v>
      </c>
      <c r="G155" s="188">
        <f>IF($O$5=2016,VLOOKUP($B155,MP,25,FALSE),IF($O$5=2017,VLOOKUP($B155,MP,38,FALSE),IF($O$5=2018,VLOOKUP($B155,MP,51,FALSE),IF($O$5=2019,VLOOKUP($B155,MP,64,FALSE)," "))))</f>
        <v>0</v>
      </c>
      <c r="H155" s="188">
        <f>IF($O$5=2016,VLOOKUP($B155,MP,26,FALSE),IF($O$5=2017,VLOOKUP($B155,MP,39,FALSE),IF($O$5=2018,VLOOKUP($B155,MP,52,FALSE),IF($O$5=2019,VLOOKUP($B155,MP,65,FALSE)," "))))</f>
        <v>0</v>
      </c>
      <c r="I155" s="188">
        <f>IF($O$5=2016,VLOOKUP($B155,MP,27,FALSE),IF($O$5=2017,VLOOKUP($B155,MP,40,FALSE),IF($O$5=2018,VLOOKUP($B155,MP,53,FALSE),IF($O$5=2019,VLOOKUP($B155,MP,66,FALSE)," "))))</f>
        <v>0</v>
      </c>
      <c r="J155" s="188">
        <f>IF($O$5=2016,VLOOKUP($B155,MP,28,FALSE),IF($O$5=2017,VLOOKUP($B155,MP,41,FALSE),IF($O$5=2018,VLOOKUP($B155,MP,54,FALSE),IF($O$5=2019,VLOOKUP($B155,MP,67,FALSE)," "))))</f>
        <v>0</v>
      </c>
      <c r="K155" s="188">
        <f>IF($O$5=2016,VLOOKUP($B155,MP,29,FALSE),IF($O$5=2017,VLOOKUP($B155,MP,42,FALSE),IF($O$5=2018,VLOOKUP($B155,MP,55,FALSE),IF($O$5=2019,VLOOKUP($B155,MP,68,FALSE)," "))))</f>
        <v>0</v>
      </c>
      <c r="L155" s="188">
        <f>IF($O$5=2016,VLOOKUP($B155,MP,30,FALSE),IF($O$5=2017,VLOOKUP($B155,MP,43,FALSE),IF($O$5=2018,VLOOKUP($B155,MP,56,FALSE),IF($O$5=2019,VLOOKUP($B155,MP,69,FALSE)," "))))</f>
        <v>0</v>
      </c>
      <c r="M155" s="188">
        <f>IF($O$5=2016,VLOOKUP($B155,MP,31,FALSE),IF($O$5=2017,VLOOKUP($B155,MP,44,FALSE),IF($O$5=2018,VLOOKUP($B155,MP,57,FALSE),IF($O$5=2019,VLOOKUP($B155,MP,70,FALSE)," "))))</f>
        <v>0</v>
      </c>
      <c r="N155" s="188">
        <f>IF($O$5=2016,VLOOKUP($B155,MP,32,FALSE),IF($O$5=2017,VLOOKUP($B155,MP,45,FALSE),IF($O$5=2018,VLOOKUP($B155,MP,58,FALSE),IF($O$5=2019,VLOOKUP($B155,MP,71,FALSE)," "))))</f>
        <v>0</v>
      </c>
      <c r="O155" s="188">
        <f>IF($O$5=2016,VLOOKUP($B155,MP,33,FALSE),IF($O$5=2017,VLOOKUP($B155,MP,46,FALSE),IF($O$5=2018,VLOOKUP($B155,MP,59,FALSE),IF($O$5=2019,VLOOKUP($B155,MP,72,FALSE)," "))))</f>
        <v>0</v>
      </c>
      <c r="P155" s="188">
        <f>IF($O$5=2016,VLOOKUP($B155,MP,34,FALSE),IF($O$5=2017,VLOOKUP($B155,MP,47,FALSE),IF($O$5=2018,VLOOKUP($B155,MP,60,FALSE),IF($O$5=2019,VLOOKUP($B155,MP,73,FALSE)," "))))</f>
        <v>0</v>
      </c>
      <c r="Q155" s="188">
        <f>IF($O$5=2016,VLOOKUP($B155,MP,35,FALSE),IF($O$5=2017,VLOOKUP($B155,MP,48,FALSE),IF($O$5=2018,VLOOKUP($B155,MP,61,FALSE),IF($O$5=2019,VLOOKUP($B155,MP,74,FALSE)," "))))</f>
        <v>0</v>
      </c>
      <c r="R155" s="22"/>
    </row>
    <row r="156" spans="1:18" ht="15" x14ac:dyDescent="0.2">
      <c r="A156" s="745"/>
      <c r="B156" s="745"/>
      <c r="C156" s="748"/>
      <c r="D156" s="8" t="s">
        <v>64</v>
      </c>
      <c r="E156" s="451">
        <f>SUM(F156:Q156)</f>
        <v>0</v>
      </c>
      <c r="F156" s="499">
        <v>0</v>
      </c>
      <c r="G156" s="499"/>
      <c r="H156" s="499"/>
      <c r="I156" s="499"/>
      <c r="J156" s="499"/>
      <c r="K156" s="499"/>
      <c r="L156" s="499"/>
      <c r="M156" s="499"/>
      <c r="N156" s="499"/>
      <c r="O156" s="499"/>
      <c r="P156" s="499"/>
      <c r="Q156" s="499"/>
      <c r="R156" s="500"/>
    </row>
    <row r="157" spans="1:18" ht="15" x14ac:dyDescent="0.2">
      <c r="A157" s="745"/>
      <c r="B157" s="745"/>
      <c r="C157" s="748"/>
      <c r="D157" s="5" t="s">
        <v>65</v>
      </c>
      <c r="E157" s="452" t="e">
        <f t="shared" ref="E157:R157" si="80">E156*100/E155</f>
        <v>#DIV/0!</v>
      </c>
      <c r="F157" s="452" t="e">
        <f t="shared" si="80"/>
        <v>#DIV/0!</v>
      </c>
      <c r="G157" s="452" t="e">
        <f t="shared" si="80"/>
        <v>#DIV/0!</v>
      </c>
      <c r="H157" s="452" t="e">
        <f t="shared" si="80"/>
        <v>#DIV/0!</v>
      </c>
      <c r="I157" s="452" t="e">
        <f t="shared" si="80"/>
        <v>#DIV/0!</v>
      </c>
      <c r="J157" s="452" t="e">
        <f t="shared" si="80"/>
        <v>#DIV/0!</v>
      </c>
      <c r="K157" s="452" t="e">
        <f t="shared" si="80"/>
        <v>#DIV/0!</v>
      </c>
      <c r="L157" s="452" t="e">
        <f t="shared" si="80"/>
        <v>#DIV/0!</v>
      </c>
      <c r="M157" s="452" t="e">
        <f t="shared" si="80"/>
        <v>#DIV/0!</v>
      </c>
      <c r="N157" s="452" t="e">
        <f t="shared" si="80"/>
        <v>#DIV/0!</v>
      </c>
      <c r="O157" s="452" t="e">
        <f t="shared" si="80"/>
        <v>#DIV/0!</v>
      </c>
      <c r="P157" s="452" t="e">
        <f t="shared" si="80"/>
        <v>#DIV/0!</v>
      </c>
      <c r="Q157" s="452" t="e">
        <f t="shared" si="80"/>
        <v>#DIV/0!</v>
      </c>
      <c r="R157" s="453" t="e">
        <f t="shared" si="80"/>
        <v>#DIV/0!</v>
      </c>
    </row>
    <row r="158" spans="1:18" ht="15" x14ac:dyDescent="0.2">
      <c r="A158" s="745"/>
      <c r="B158" s="745"/>
      <c r="C158" s="748"/>
      <c r="D158" s="8" t="s">
        <v>66</v>
      </c>
      <c r="E158" s="451">
        <f>SUM(F158:Q158)</f>
        <v>0</v>
      </c>
      <c r="F158" s="499">
        <v>0</v>
      </c>
      <c r="G158" s="499"/>
      <c r="H158" s="499"/>
      <c r="I158" s="499"/>
      <c r="J158" s="499"/>
      <c r="K158" s="499"/>
      <c r="L158" s="499"/>
      <c r="M158" s="499"/>
      <c r="N158" s="499"/>
      <c r="O158" s="499"/>
      <c r="P158" s="499"/>
      <c r="Q158" s="499"/>
      <c r="R158" s="500"/>
    </row>
    <row r="159" spans="1:18" ht="15" x14ac:dyDescent="0.2">
      <c r="A159" s="745"/>
      <c r="B159" s="745"/>
      <c r="C159" s="748"/>
      <c r="D159" s="5" t="s">
        <v>67</v>
      </c>
      <c r="E159" s="452" t="e">
        <f t="shared" ref="E159:R159" si="81">E158*100/E155</f>
        <v>#DIV/0!</v>
      </c>
      <c r="F159" s="452" t="e">
        <f t="shared" si="81"/>
        <v>#DIV/0!</v>
      </c>
      <c r="G159" s="452" t="e">
        <f t="shared" si="81"/>
        <v>#DIV/0!</v>
      </c>
      <c r="H159" s="452" t="e">
        <f t="shared" si="81"/>
        <v>#DIV/0!</v>
      </c>
      <c r="I159" s="452" t="e">
        <f t="shared" si="81"/>
        <v>#DIV/0!</v>
      </c>
      <c r="J159" s="452" t="e">
        <f t="shared" si="81"/>
        <v>#DIV/0!</v>
      </c>
      <c r="K159" s="452" t="e">
        <f t="shared" si="81"/>
        <v>#DIV/0!</v>
      </c>
      <c r="L159" s="452" t="e">
        <f t="shared" si="81"/>
        <v>#DIV/0!</v>
      </c>
      <c r="M159" s="452" t="e">
        <f t="shared" si="81"/>
        <v>#DIV/0!</v>
      </c>
      <c r="N159" s="452" t="e">
        <f t="shared" si="81"/>
        <v>#DIV/0!</v>
      </c>
      <c r="O159" s="452" t="e">
        <f t="shared" si="81"/>
        <v>#DIV/0!</v>
      </c>
      <c r="P159" s="452" t="e">
        <f t="shared" si="81"/>
        <v>#DIV/0!</v>
      </c>
      <c r="Q159" s="452" t="e">
        <f t="shared" si="81"/>
        <v>#DIV/0!</v>
      </c>
      <c r="R159" s="453" t="e">
        <f t="shared" si="81"/>
        <v>#DIV/0!</v>
      </c>
    </row>
    <row r="160" spans="1:18" ht="15" x14ac:dyDescent="0.2">
      <c r="A160" s="745"/>
      <c r="B160" s="745"/>
      <c r="C160" s="748"/>
      <c r="D160" s="7" t="s">
        <v>68</v>
      </c>
      <c r="E160" s="451">
        <f>SUM(F160:Q160)</f>
        <v>0</v>
      </c>
      <c r="F160" s="499">
        <v>0</v>
      </c>
      <c r="G160" s="499"/>
      <c r="H160" s="499"/>
      <c r="I160" s="499"/>
      <c r="J160" s="499"/>
      <c r="K160" s="499"/>
      <c r="L160" s="499"/>
      <c r="M160" s="499"/>
      <c r="N160" s="499"/>
      <c r="O160" s="499"/>
      <c r="P160" s="499"/>
      <c r="Q160" s="499"/>
      <c r="R160" s="500"/>
    </row>
    <row r="161" spans="1:18" ht="15" x14ac:dyDescent="0.2">
      <c r="A161" s="745"/>
      <c r="B161" s="745"/>
      <c r="C161" s="748"/>
      <c r="D161" s="5" t="s">
        <v>69</v>
      </c>
      <c r="E161" s="452" t="e">
        <f t="shared" ref="E161:R161" si="82">E160*100/E158</f>
        <v>#DIV/0!</v>
      </c>
      <c r="F161" s="452" t="e">
        <f t="shared" si="82"/>
        <v>#DIV/0!</v>
      </c>
      <c r="G161" s="452" t="e">
        <f t="shared" si="82"/>
        <v>#DIV/0!</v>
      </c>
      <c r="H161" s="452" t="e">
        <f t="shared" si="82"/>
        <v>#DIV/0!</v>
      </c>
      <c r="I161" s="452" t="e">
        <f t="shared" si="82"/>
        <v>#DIV/0!</v>
      </c>
      <c r="J161" s="452" t="e">
        <f t="shared" si="82"/>
        <v>#DIV/0!</v>
      </c>
      <c r="K161" s="452" t="e">
        <f t="shared" si="82"/>
        <v>#DIV/0!</v>
      </c>
      <c r="L161" s="452" t="e">
        <f t="shared" si="82"/>
        <v>#DIV/0!</v>
      </c>
      <c r="M161" s="452" t="e">
        <f t="shared" si="82"/>
        <v>#DIV/0!</v>
      </c>
      <c r="N161" s="452" t="e">
        <f t="shared" si="82"/>
        <v>#DIV/0!</v>
      </c>
      <c r="O161" s="452" t="e">
        <f t="shared" si="82"/>
        <v>#DIV/0!</v>
      </c>
      <c r="P161" s="452" t="e">
        <f t="shared" si="82"/>
        <v>#DIV/0!</v>
      </c>
      <c r="Q161" s="452" t="e">
        <f t="shared" si="82"/>
        <v>#DIV/0!</v>
      </c>
      <c r="R161" s="453" t="e">
        <f t="shared" si="82"/>
        <v>#DIV/0!</v>
      </c>
    </row>
    <row r="162" spans="1:18" ht="15.75" thickBot="1" x14ac:dyDescent="0.25">
      <c r="A162" s="746"/>
      <c r="B162" s="746"/>
      <c r="C162" s="749"/>
      <c r="D162" s="6" t="s">
        <v>70</v>
      </c>
      <c r="E162" s="454" t="e">
        <f t="shared" ref="E162:R162" si="83">E160*100/E155</f>
        <v>#DIV/0!</v>
      </c>
      <c r="F162" s="454" t="e">
        <f t="shared" si="83"/>
        <v>#DIV/0!</v>
      </c>
      <c r="G162" s="454" t="e">
        <f t="shared" si="83"/>
        <v>#DIV/0!</v>
      </c>
      <c r="H162" s="454" t="e">
        <f t="shared" si="83"/>
        <v>#DIV/0!</v>
      </c>
      <c r="I162" s="454" t="e">
        <f t="shared" si="83"/>
        <v>#DIV/0!</v>
      </c>
      <c r="J162" s="454" t="e">
        <f t="shared" si="83"/>
        <v>#DIV/0!</v>
      </c>
      <c r="K162" s="454" t="e">
        <f t="shared" si="83"/>
        <v>#DIV/0!</v>
      </c>
      <c r="L162" s="454" t="e">
        <f t="shared" si="83"/>
        <v>#DIV/0!</v>
      </c>
      <c r="M162" s="454" t="e">
        <f t="shared" si="83"/>
        <v>#DIV/0!</v>
      </c>
      <c r="N162" s="454" t="e">
        <f t="shared" si="83"/>
        <v>#DIV/0!</v>
      </c>
      <c r="O162" s="454" t="e">
        <f t="shared" si="83"/>
        <v>#DIV/0!</v>
      </c>
      <c r="P162" s="454" t="e">
        <f t="shared" si="83"/>
        <v>#DIV/0!</v>
      </c>
      <c r="Q162" s="454" t="e">
        <f t="shared" si="83"/>
        <v>#DIV/0!</v>
      </c>
      <c r="R162" s="455" t="e">
        <f t="shared" si="83"/>
        <v>#DIV/0!</v>
      </c>
    </row>
    <row r="163" spans="1:18" ht="15" x14ac:dyDescent="0.2">
      <c r="A163" s="744">
        <v>20</v>
      </c>
      <c r="B163" s="744" t="str">
        <f>'PI. MP. Avance'!B106</f>
        <v>MP105050606</v>
      </c>
      <c r="C163" s="747" t="str">
        <f>'PI. MP. Avance'!C106</f>
        <v>Socializar la Política Pública de Mujer al 100% de los municipios del Valle del Cauca (MESA CONCERTACION INDIGENA).</v>
      </c>
      <c r="D163" s="4" t="s">
        <v>63</v>
      </c>
      <c r="E163" s="21">
        <f>SUM(F163:Q163)</f>
        <v>0</v>
      </c>
      <c r="F163" s="188">
        <f>IF($O$5=2016,VLOOKUP($B163,MP,24,FALSE),IF($O$5=2017,VLOOKUP($B163,MP,37,FALSE),IF($O$5=2018,VLOOKUP($B163,MP,50,FALSE),IF($O$5=2019,VLOOKUP($B163,MP,63,FALSE)," "))))</f>
        <v>0</v>
      </c>
      <c r="G163" s="188">
        <f>IF($O$5=2016,VLOOKUP($B163,MP,25,FALSE),IF($O$5=2017,VLOOKUP($B163,MP,38,FALSE),IF($O$5=2018,VLOOKUP($B163,MP,51,FALSE),IF($O$5=2019,VLOOKUP($B163,MP,64,FALSE)," "))))</f>
        <v>0</v>
      </c>
      <c r="H163" s="188">
        <f>IF($O$5=2016,VLOOKUP($B163,MP,26,FALSE),IF($O$5=2017,VLOOKUP($B163,MP,39,FALSE),IF($O$5=2018,VLOOKUP($B163,MP,52,FALSE),IF($O$5=2019,VLOOKUP($B163,MP,65,FALSE)," "))))</f>
        <v>0</v>
      </c>
      <c r="I163" s="188">
        <f>IF($O$5=2016,VLOOKUP($B163,MP,27,FALSE),IF($O$5=2017,VLOOKUP($B163,MP,40,FALSE),IF($O$5=2018,VLOOKUP($B163,MP,53,FALSE),IF($O$5=2019,VLOOKUP($B163,MP,66,FALSE)," "))))</f>
        <v>0</v>
      </c>
      <c r="J163" s="188">
        <f>IF($O$5=2016,VLOOKUP($B163,MP,28,FALSE),IF($O$5=2017,VLOOKUP($B163,MP,41,FALSE),IF($O$5=2018,VLOOKUP($B163,MP,54,FALSE),IF($O$5=2019,VLOOKUP($B163,MP,67,FALSE)," "))))</f>
        <v>0</v>
      </c>
      <c r="K163" s="188">
        <f>IF($O$5=2016,VLOOKUP($B163,MP,29,FALSE),IF($O$5=2017,VLOOKUP($B163,MP,42,FALSE),IF($O$5=2018,VLOOKUP($B163,MP,55,FALSE),IF($O$5=2019,VLOOKUP($B163,MP,68,FALSE)," "))))</f>
        <v>0</v>
      </c>
      <c r="L163" s="188">
        <f>IF($O$5=2016,VLOOKUP($B163,MP,30,FALSE),IF($O$5=2017,VLOOKUP($B163,MP,43,FALSE),IF($O$5=2018,VLOOKUP($B163,MP,56,FALSE),IF($O$5=2019,VLOOKUP($B163,MP,69,FALSE)," "))))</f>
        <v>0</v>
      </c>
      <c r="M163" s="188">
        <f>IF($O$5=2016,VLOOKUP($B163,MP,31,FALSE),IF($O$5=2017,VLOOKUP($B163,MP,44,FALSE),IF($O$5=2018,VLOOKUP($B163,MP,57,FALSE),IF($O$5=2019,VLOOKUP($B163,MP,70,FALSE)," "))))</f>
        <v>0</v>
      </c>
      <c r="N163" s="188">
        <f>IF($O$5=2016,VLOOKUP($B163,MP,32,FALSE),IF($O$5=2017,VLOOKUP($B163,MP,45,FALSE),IF($O$5=2018,VLOOKUP($B163,MP,58,FALSE),IF($O$5=2019,VLOOKUP($B163,MP,71,FALSE)," "))))</f>
        <v>0</v>
      </c>
      <c r="O163" s="188">
        <f>IF($O$5=2016,VLOOKUP($B163,MP,33,FALSE),IF($O$5=2017,VLOOKUP($B163,MP,46,FALSE),IF($O$5=2018,VLOOKUP($B163,MP,59,FALSE),IF($O$5=2019,VLOOKUP($B163,MP,72,FALSE)," "))))</f>
        <v>0</v>
      </c>
      <c r="P163" s="188">
        <f>IF($O$5=2016,VLOOKUP($B163,MP,34,FALSE),IF($O$5=2017,VLOOKUP($B163,MP,47,FALSE),IF($O$5=2018,VLOOKUP($B163,MP,60,FALSE),IF($O$5=2019,VLOOKUP($B163,MP,73,FALSE)," "))))</f>
        <v>0</v>
      </c>
      <c r="Q163" s="188">
        <f>IF($O$5=2016,VLOOKUP($B163,MP,35,FALSE),IF($O$5=2017,VLOOKUP($B163,MP,48,FALSE),IF($O$5=2018,VLOOKUP($B163,MP,61,FALSE),IF($O$5=2019,VLOOKUP($B163,MP,74,FALSE)," "))))</f>
        <v>0</v>
      </c>
      <c r="R163" s="22"/>
    </row>
    <row r="164" spans="1:18" ht="15" x14ac:dyDescent="0.2">
      <c r="A164" s="745"/>
      <c r="B164" s="745"/>
      <c r="C164" s="748"/>
      <c r="D164" s="8" t="s">
        <v>64</v>
      </c>
      <c r="E164" s="451">
        <f>SUM(F164:Q164)</f>
        <v>0</v>
      </c>
      <c r="F164" s="499">
        <v>0</v>
      </c>
      <c r="G164" s="499"/>
      <c r="H164" s="499"/>
      <c r="I164" s="499"/>
      <c r="J164" s="499"/>
      <c r="K164" s="499"/>
      <c r="L164" s="499"/>
      <c r="M164" s="499"/>
      <c r="N164" s="499"/>
      <c r="O164" s="499"/>
      <c r="P164" s="499"/>
      <c r="Q164" s="499"/>
      <c r="R164" s="500">
        <v>0</v>
      </c>
    </row>
    <row r="165" spans="1:18" ht="15" x14ac:dyDescent="0.2">
      <c r="A165" s="745"/>
      <c r="B165" s="745"/>
      <c r="C165" s="748"/>
      <c r="D165" s="5" t="s">
        <v>65</v>
      </c>
      <c r="E165" s="452" t="e">
        <f t="shared" ref="E165:R165" si="84">E164*100/E163</f>
        <v>#DIV/0!</v>
      </c>
      <c r="F165" s="452" t="e">
        <f t="shared" si="84"/>
        <v>#DIV/0!</v>
      </c>
      <c r="G165" s="452" t="e">
        <f t="shared" si="84"/>
        <v>#DIV/0!</v>
      </c>
      <c r="H165" s="452" t="e">
        <f t="shared" si="84"/>
        <v>#DIV/0!</v>
      </c>
      <c r="I165" s="452" t="e">
        <f t="shared" si="84"/>
        <v>#DIV/0!</v>
      </c>
      <c r="J165" s="452" t="e">
        <f t="shared" si="84"/>
        <v>#DIV/0!</v>
      </c>
      <c r="K165" s="452" t="e">
        <f t="shared" si="84"/>
        <v>#DIV/0!</v>
      </c>
      <c r="L165" s="452" t="e">
        <f t="shared" si="84"/>
        <v>#DIV/0!</v>
      </c>
      <c r="M165" s="452" t="e">
        <f t="shared" si="84"/>
        <v>#DIV/0!</v>
      </c>
      <c r="N165" s="452" t="e">
        <f t="shared" si="84"/>
        <v>#DIV/0!</v>
      </c>
      <c r="O165" s="452" t="e">
        <f t="shared" si="84"/>
        <v>#DIV/0!</v>
      </c>
      <c r="P165" s="452" t="e">
        <f t="shared" si="84"/>
        <v>#DIV/0!</v>
      </c>
      <c r="Q165" s="452" t="e">
        <f t="shared" si="84"/>
        <v>#DIV/0!</v>
      </c>
      <c r="R165" s="453" t="e">
        <f t="shared" si="84"/>
        <v>#DIV/0!</v>
      </c>
    </row>
    <row r="166" spans="1:18" ht="15" x14ac:dyDescent="0.2">
      <c r="A166" s="745"/>
      <c r="B166" s="745"/>
      <c r="C166" s="748"/>
      <c r="D166" s="8" t="s">
        <v>66</v>
      </c>
      <c r="E166" s="451">
        <f>SUM(F166:Q166)</f>
        <v>0</v>
      </c>
      <c r="F166" s="499">
        <v>0</v>
      </c>
      <c r="G166" s="499"/>
      <c r="H166" s="499"/>
      <c r="I166" s="499"/>
      <c r="J166" s="499"/>
      <c r="K166" s="499"/>
      <c r="L166" s="499"/>
      <c r="M166" s="499"/>
      <c r="N166" s="499"/>
      <c r="O166" s="499"/>
      <c r="P166" s="499"/>
      <c r="Q166" s="499"/>
      <c r="R166" s="500">
        <v>5000000</v>
      </c>
    </row>
    <row r="167" spans="1:18" ht="15" x14ac:dyDescent="0.2">
      <c r="A167" s="745"/>
      <c r="B167" s="745"/>
      <c r="C167" s="748"/>
      <c r="D167" s="5" t="s">
        <v>67</v>
      </c>
      <c r="E167" s="452" t="e">
        <f t="shared" ref="E167:R167" si="85">E166*100/E163</f>
        <v>#DIV/0!</v>
      </c>
      <c r="F167" s="452" t="e">
        <f t="shared" si="85"/>
        <v>#DIV/0!</v>
      </c>
      <c r="G167" s="452" t="e">
        <f t="shared" si="85"/>
        <v>#DIV/0!</v>
      </c>
      <c r="H167" s="452" t="e">
        <f t="shared" si="85"/>
        <v>#DIV/0!</v>
      </c>
      <c r="I167" s="452" t="e">
        <f t="shared" si="85"/>
        <v>#DIV/0!</v>
      </c>
      <c r="J167" s="452" t="e">
        <f t="shared" si="85"/>
        <v>#DIV/0!</v>
      </c>
      <c r="K167" s="452" t="e">
        <f t="shared" si="85"/>
        <v>#DIV/0!</v>
      </c>
      <c r="L167" s="452" t="e">
        <f t="shared" si="85"/>
        <v>#DIV/0!</v>
      </c>
      <c r="M167" s="452" t="e">
        <f t="shared" si="85"/>
        <v>#DIV/0!</v>
      </c>
      <c r="N167" s="452" t="e">
        <f t="shared" si="85"/>
        <v>#DIV/0!</v>
      </c>
      <c r="O167" s="452" t="e">
        <f t="shared" si="85"/>
        <v>#DIV/0!</v>
      </c>
      <c r="P167" s="452" t="e">
        <f t="shared" si="85"/>
        <v>#DIV/0!</v>
      </c>
      <c r="Q167" s="452" t="e">
        <f t="shared" si="85"/>
        <v>#DIV/0!</v>
      </c>
      <c r="R167" s="453" t="e">
        <f t="shared" si="85"/>
        <v>#DIV/0!</v>
      </c>
    </row>
    <row r="168" spans="1:18" ht="15" x14ac:dyDescent="0.2">
      <c r="A168" s="745"/>
      <c r="B168" s="745"/>
      <c r="C168" s="748"/>
      <c r="D168" s="7" t="s">
        <v>68</v>
      </c>
      <c r="E168" s="451">
        <f>SUM(F168:Q168)</f>
        <v>0</v>
      </c>
      <c r="F168" s="499">
        <v>0</v>
      </c>
      <c r="G168" s="499"/>
      <c r="H168" s="499"/>
      <c r="I168" s="499"/>
      <c r="J168" s="499"/>
      <c r="K168" s="499"/>
      <c r="L168" s="499"/>
      <c r="M168" s="499"/>
      <c r="N168" s="499"/>
      <c r="O168" s="499"/>
      <c r="P168" s="499"/>
      <c r="Q168" s="499"/>
      <c r="R168" s="500">
        <v>5000000</v>
      </c>
    </row>
    <row r="169" spans="1:18" ht="15" x14ac:dyDescent="0.2">
      <c r="A169" s="745"/>
      <c r="B169" s="745"/>
      <c r="C169" s="748"/>
      <c r="D169" s="5" t="s">
        <v>69</v>
      </c>
      <c r="E169" s="452" t="e">
        <f t="shared" ref="E169:R169" si="86">E168*100/E166</f>
        <v>#DIV/0!</v>
      </c>
      <c r="F169" s="452" t="e">
        <f t="shared" si="86"/>
        <v>#DIV/0!</v>
      </c>
      <c r="G169" s="452" t="e">
        <f t="shared" si="86"/>
        <v>#DIV/0!</v>
      </c>
      <c r="H169" s="452" t="e">
        <f t="shared" si="86"/>
        <v>#DIV/0!</v>
      </c>
      <c r="I169" s="452" t="e">
        <f t="shared" si="86"/>
        <v>#DIV/0!</v>
      </c>
      <c r="J169" s="452" t="e">
        <f t="shared" si="86"/>
        <v>#DIV/0!</v>
      </c>
      <c r="K169" s="452" t="e">
        <f t="shared" si="86"/>
        <v>#DIV/0!</v>
      </c>
      <c r="L169" s="452" t="e">
        <f t="shared" si="86"/>
        <v>#DIV/0!</v>
      </c>
      <c r="M169" s="452" t="e">
        <f t="shared" si="86"/>
        <v>#DIV/0!</v>
      </c>
      <c r="N169" s="452" t="e">
        <f t="shared" si="86"/>
        <v>#DIV/0!</v>
      </c>
      <c r="O169" s="452" t="e">
        <f t="shared" si="86"/>
        <v>#DIV/0!</v>
      </c>
      <c r="P169" s="452" t="e">
        <f t="shared" si="86"/>
        <v>#DIV/0!</v>
      </c>
      <c r="Q169" s="452" t="e">
        <f t="shared" si="86"/>
        <v>#DIV/0!</v>
      </c>
      <c r="R169" s="453">
        <f t="shared" si="86"/>
        <v>100</v>
      </c>
    </row>
    <row r="170" spans="1:18" ht="15.75" thickBot="1" x14ac:dyDescent="0.25">
      <c r="A170" s="746"/>
      <c r="B170" s="746"/>
      <c r="C170" s="749"/>
      <c r="D170" s="6" t="s">
        <v>70</v>
      </c>
      <c r="E170" s="454" t="e">
        <f t="shared" ref="E170:R170" si="87">E168*100/E163</f>
        <v>#DIV/0!</v>
      </c>
      <c r="F170" s="454" t="e">
        <f t="shared" si="87"/>
        <v>#DIV/0!</v>
      </c>
      <c r="G170" s="454" t="e">
        <f t="shared" si="87"/>
        <v>#DIV/0!</v>
      </c>
      <c r="H170" s="454" t="e">
        <f t="shared" si="87"/>
        <v>#DIV/0!</v>
      </c>
      <c r="I170" s="454" t="e">
        <f t="shared" si="87"/>
        <v>#DIV/0!</v>
      </c>
      <c r="J170" s="454" t="e">
        <f t="shared" si="87"/>
        <v>#DIV/0!</v>
      </c>
      <c r="K170" s="454" t="e">
        <f t="shared" si="87"/>
        <v>#DIV/0!</v>
      </c>
      <c r="L170" s="454" t="e">
        <f t="shared" si="87"/>
        <v>#DIV/0!</v>
      </c>
      <c r="M170" s="454" t="e">
        <f t="shared" si="87"/>
        <v>#DIV/0!</v>
      </c>
      <c r="N170" s="454" t="e">
        <f t="shared" si="87"/>
        <v>#DIV/0!</v>
      </c>
      <c r="O170" s="454" t="e">
        <f t="shared" si="87"/>
        <v>#DIV/0!</v>
      </c>
      <c r="P170" s="454" t="e">
        <f t="shared" si="87"/>
        <v>#DIV/0!</v>
      </c>
      <c r="Q170" s="454" t="e">
        <f t="shared" si="87"/>
        <v>#DIV/0!</v>
      </c>
      <c r="R170" s="455" t="e">
        <f t="shared" si="87"/>
        <v>#DIV/0!</v>
      </c>
    </row>
    <row r="171" spans="1:18" ht="15" x14ac:dyDescent="0.2">
      <c r="A171" s="744">
        <v>21</v>
      </c>
      <c r="B171" s="744" t="str">
        <f>'PI. MP. Avance'!B111</f>
        <v>MP105050607</v>
      </c>
      <c r="C171" s="747" t="str">
        <f>'PI. MP. Avance'!C111</f>
        <v>Conformar Red de mujeres indígenas para ser protagonistas de paz.</v>
      </c>
      <c r="D171" s="4" t="s">
        <v>63</v>
      </c>
      <c r="E171" s="21">
        <f>SUM(F171:Q171)</f>
        <v>0</v>
      </c>
      <c r="F171" s="188">
        <f>IF($O$5=2016,VLOOKUP($B171,MP,24,FALSE),IF($O$5=2017,VLOOKUP($B171,MP,37,FALSE),IF($O$5=2018,VLOOKUP($B171,MP,50,FALSE),IF($O$5=2019,VLOOKUP($B171,MP,63,FALSE)," "))))</f>
        <v>0</v>
      </c>
      <c r="G171" s="188">
        <f>IF($O$5=2016,VLOOKUP($B171,MP,25,FALSE),IF($O$5=2017,VLOOKUP($B171,MP,38,FALSE),IF($O$5=2018,VLOOKUP($B171,MP,51,FALSE),IF($O$5=2019,VLOOKUP($B171,MP,64,FALSE)," "))))</f>
        <v>0</v>
      </c>
      <c r="H171" s="188">
        <f>IF($O$5=2016,VLOOKUP($B171,MP,26,FALSE),IF($O$5=2017,VLOOKUP($B171,MP,39,FALSE),IF($O$5=2018,VLOOKUP($B171,MP,52,FALSE),IF($O$5=2019,VLOOKUP($B171,MP,65,FALSE)," "))))</f>
        <v>0</v>
      </c>
      <c r="I171" s="188">
        <f>IF($O$5=2016,VLOOKUP($B171,MP,27,FALSE),IF($O$5=2017,VLOOKUP($B171,MP,40,FALSE),IF($O$5=2018,VLOOKUP($B171,MP,53,FALSE),IF($O$5=2019,VLOOKUP($B171,MP,66,FALSE)," "))))</f>
        <v>0</v>
      </c>
      <c r="J171" s="188">
        <f>IF($O$5=2016,VLOOKUP($B171,MP,28,FALSE),IF($O$5=2017,VLOOKUP($B171,MP,41,FALSE),IF($O$5=2018,VLOOKUP($B171,MP,54,FALSE),IF($O$5=2019,VLOOKUP($B171,MP,67,FALSE)," "))))</f>
        <v>0</v>
      </c>
      <c r="K171" s="188">
        <f>IF($O$5=2016,VLOOKUP($B171,MP,29,FALSE),IF($O$5=2017,VLOOKUP($B171,MP,42,FALSE),IF($O$5=2018,VLOOKUP($B171,MP,55,FALSE),IF($O$5=2019,VLOOKUP($B171,MP,68,FALSE)," "))))</f>
        <v>0</v>
      </c>
      <c r="L171" s="188">
        <f>IF($O$5=2016,VLOOKUP($B171,MP,30,FALSE),IF($O$5=2017,VLOOKUP($B171,MP,43,FALSE),IF($O$5=2018,VLOOKUP($B171,MP,56,FALSE),IF($O$5=2019,VLOOKUP($B171,MP,69,FALSE)," "))))</f>
        <v>0</v>
      </c>
      <c r="M171" s="188">
        <f>IF($O$5=2016,VLOOKUP($B171,MP,31,FALSE),IF($O$5=2017,VLOOKUP($B171,MP,44,FALSE),IF($O$5=2018,VLOOKUP($B171,MP,57,FALSE),IF($O$5=2019,VLOOKUP($B171,MP,70,FALSE)," "))))</f>
        <v>0</v>
      </c>
      <c r="N171" s="188">
        <f>IF($O$5=2016,VLOOKUP($B171,MP,32,FALSE),IF($O$5=2017,VLOOKUP($B171,MP,45,FALSE),IF($O$5=2018,VLOOKUP($B171,MP,58,FALSE),IF($O$5=2019,VLOOKUP($B171,MP,71,FALSE)," "))))</f>
        <v>0</v>
      </c>
      <c r="O171" s="188">
        <f>IF($O$5=2016,VLOOKUP($B171,MP,33,FALSE),IF($O$5=2017,VLOOKUP($B171,MP,46,FALSE),IF($O$5=2018,VLOOKUP($B171,MP,59,FALSE),IF($O$5=2019,VLOOKUP($B171,MP,72,FALSE)," "))))</f>
        <v>0</v>
      </c>
      <c r="P171" s="188">
        <f>IF($O$5=2016,VLOOKUP($B171,MP,34,FALSE),IF($O$5=2017,VLOOKUP($B171,MP,47,FALSE),IF($O$5=2018,VLOOKUP($B171,MP,60,FALSE),IF($O$5=2019,VLOOKUP($B171,MP,73,FALSE)," "))))</f>
        <v>0</v>
      </c>
      <c r="Q171" s="188">
        <f>IF($O$5=2016,VLOOKUP($B171,MP,35,FALSE),IF($O$5=2017,VLOOKUP($B171,MP,48,FALSE),IF($O$5=2018,VLOOKUP($B171,MP,61,FALSE),IF($O$5=2019,VLOOKUP($B171,MP,74,FALSE)," "))))</f>
        <v>0</v>
      </c>
      <c r="R171" s="22"/>
    </row>
    <row r="172" spans="1:18" ht="15" x14ac:dyDescent="0.2">
      <c r="A172" s="745"/>
      <c r="B172" s="745"/>
      <c r="C172" s="748"/>
      <c r="D172" s="8" t="s">
        <v>64</v>
      </c>
      <c r="E172" s="451">
        <f>SUM(F172:Q172)</f>
        <v>0</v>
      </c>
      <c r="F172" s="499">
        <v>0</v>
      </c>
      <c r="G172" s="499"/>
      <c r="H172" s="499"/>
      <c r="I172" s="499"/>
      <c r="J172" s="499"/>
      <c r="K172" s="499"/>
      <c r="L172" s="499"/>
      <c r="M172" s="499"/>
      <c r="N172" s="499"/>
      <c r="O172" s="499"/>
      <c r="P172" s="499"/>
      <c r="Q172" s="499"/>
      <c r="R172" s="500"/>
    </row>
    <row r="173" spans="1:18" ht="15" x14ac:dyDescent="0.2">
      <c r="A173" s="745"/>
      <c r="B173" s="745"/>
      <c r="C173" s="748"/>
      <c r="D173" s="5" t="s">
        <v>65</v>
      </c>
      <c r="E173" s="452" t="e">
        <f t="shared" ref="E173:R173" si="88">E172*100/E171</f>
        <v>#DIV/0!</v>
      </c>
      <c r="F173" s="452" t="e">
        <f t="shared" si="88"/>
        <v>#DIV/0!</v>
      </c>
      <c r="G173" s="452" t="e">
        <f t="shared" si="88"/>
        <v>#DIV/0!</v>
      </c>
      <c r="H173" s="452" t="e">
        <f t="shared" si="88"/>
        <v>#DIV/0!</v>
      </c>
      <c r="I173" s="452" t="e">
        <f t="shared" si="88"/>
        <v>#DIV/0!</v>
      </c>
      <c r="J173" s="452" t="e">
        <f t="shared" si="88"/>
        <v>#DIV/0!</v>
      </c>
      <c r="K173" s="452" t="e">
        <f t="shared" si="88"/>
        <v>#DIV/0!</v>
      </c>
      <c r="L173" s="452" t="e">
        <f t="shared" si="88"/>
        <v>#DIV/0!</v>
      </c>
      <c r="M173" s="452" t="e">
        <f t="shared" si="88"/>
        <v>#DIV/0!</v>
      </c>
      <c r="N173" s="452" t="e">
        <f t="shared" si="88"/>
        <v>#DIV/0!</v>
      </c>
      <c r="O173" s="452" t="e">
        <f t="shared" si="88"/>
        <v>#DIV/0!</v>
      </c>
      <c r="P173" s="452" t="e">
        <f t="shared" si="88"/>
        <v>#DIV/0!</v>
      </c>
      <c r="Q173" s="452" t="e">
        <f t="shared" si="88"/>
        <v>#DIV/0!</v>
      </c>
      <c r="R173" s="453" t="e">
        <f t="shared" si="88"/>
        <v>#DIV/0!</v>
      </c>
    </row>
    <row r="174" spans="1:18" ht="15" x14ac:dyDescent="0.2">
      <c r="A174" s="745"/>
      <c r="B174" s="745"/>
      <c r="C174" s="748"/>
      <c r="D174" s="8" t="s">
        <v>66</v>
      </c>
      <c r="E174" s="451">
        <f>SUM(F174:Q174)</f>
        <v>0</v>
      </c>
      <c r="F174" s="499">
        <v>0</v>
      </c>
      <c r="G174" s="499"/>
      <c r="H174" s="499"/>
      <c r="I174" s="499"/>
      <c r="J174" s="499"/>
      <c r="K174" s="499"/>
      <c r="L174" s="499"/>
      <c r="M174" s="499"/>
      <c r="N174" s="499"/>
      <c r="O174" s="499"/>
      <c r="P174" s="499"/>
      <c r="Q174" s="499"/>
      <c r="R174" s="500"/>
    </row>
    <row r="175" spans="1:18" ht="15" x14ac:dyDescent="0.2">
      <c r="A175" s="745"/>
      <c r="B175" s="745"/>
      <c r="C175" s="748"/>
      <c r="D175" s="5" t="s">
        <v>67</v>
      </c>
      <c r="E175" s="452" t="e">
        <f t="shared" ref="E175:R175" si="89">E174*100/E171</f>
        <v>#DIV/0!</v>
      </c>
      <c r="F175" s="452" t="e">
        <f t="shared" si="89"/>
        <v>#DIV/0!</v>
      </c>
      <c r="G175" s="452" t="e">
        <f t="shared" si="89"/>
        <v>#DIV/0!</v>
      </c>
      <c r="H175" s="452" t="e">
        <f t="shared" si="89"/>
        <v>#DIV/0!</v>
      </c>
      <c r="I175" s="452" t="e">
        <f t="shared" si="89"/>
        <v>#DIV/0!</v>
      </c>
      <c r="J175" s="452" t="e">
        <f t="shared" si="89"/>
        <v>#DIV/0!</v>
      </c>
      <c r="K175" s="452" t="e">
        <f t="shared" si="89"/>
        <v>#DIV/0!</v>
      </c>
      <c r="L175" s="452" t="e">
        <f t="shared" si="89"/>
        <v>#DIV/0!</v>
      </c>
      <c r="M175" s="452" t="e">
        <f t="shared" si="89"/>
        <v>#DIV/0!</v>
      </c>
      <c r="N175" s="452" t="e">
        <f t="shared" si="89"/>
        <v>#DIV/0!</v>
      </c>
      <c r="O175" s="452" t="e">
        <f t="shared" si="89"/>
        <v>#DIV/0!</v>
      </c>
      <c r="P175" s="452" t="e">
        <f t="shared" si="89"/>
        <v>#DIV/0!</v>
      </c>
      <c r="Q175" s="452" t="e">
        <f t="shared" si="89"/>
        <v>#DIV/0!</v>
      </c>
      <c r="R175" s="453" t="e">
        <f t="shared" si="89"/>
        <v>#DIV/0!</v>
      </c>
    </row>
    <row r="176" spans="1:18" ht="15" x14ac:dyDescent="0.2">
      <c r="A176" s="745"/>
      <c r="B176" s="745"/>
      <c r="C176" s="748"/>
      <c r="D176" s="7" t="s">
        <v>68</v>
      </c>
      <c r="E176" s="451">
        <f>SUM(F176:Q176)</f>
        <v>0</v>
      </c>
      <c r="F176" s="499">
        <v>0</v>
      </c>
      <c r="G176" s="499"/>
      <c r="H176" s="499"/>
      <c r="I176" s="499"/>
      <c r="J176" s="499"/>
      <c r="K176" s="499"/>
      <c r="L176" s="499"/>
      <c r="M176" s="499"/>
      <c r="N176" s="499"/>
      <c r="O176" s="499"/>
      <c r="P176" s="499"/>
      <c r="Q176" s="499"/>
      <c r="R176" s="500"/>
    </row>
    <row r="177" spans="1:18" ht="15" x14ac:dyDescent="0.2">
      <c r="A177" s="745"/>
      <c r="B177" s="745"/>
      <c r="C177" s="748"/>
      <c r="D177" s="5" t="s">
        <v>69</v>
      </c>
      <c r="E177" s="452" t="e">
        <f t="shared" ref="E177:R177" si="90">E176*100/E174</f>
        <v>#DIV/0!</v>
      </c>
      <c r="F177" s="452" t="e">
        <f t="shared" si="90"/>
        <v>#DIV/0!</v>
      </c>
      <c r="G177" s="452" t="e">
        <f t="shared" si="90"/>
        <v>#DIV/0!</v>
      </c>
      <c r="H177" s="452" t="e">
        <f t="shared" si="90"/>
        <v>#DIV/0!</v>
      </c>
      <c r="I177" s="452" t="e">
        <f t="shared" si="90"/>
        <v>#DIV/0!</v>
      </c>
      <c r="J177" s="452" t="e">
        <f t="shared" si="90"/>
        <v>#DIV/0!</v>
      </c>
      <c r="K177" s="452" t="e">
        <f t="shared" si="90"/>
        <v>#DIV/0!</v>
      </c>
      <c r="L177" s="452" t="e">
        <f t="shared" si="90"/>
        <v>#DIV/0!</v>
      </c>
      <c r="M177" s="452" t="e">
        <f t="shared" si="90"/>
        <v>#DIV/0!</v>
      </c>
      <c r="N177" s="452" t="e">
        <f t="shared" si="90"/>
        <v>#DIV/0!</v>
      </c>
      <c r="O177" s="452" t="e">
        <f t="shared" si="90"/>
        <v>#DIV/0!</v>
      </c>
      <c r="P177" s="452" t="e">
        <f t="shared" si="90"/>
        <v>#DIV/0!</v>
      </c>
      <c r="Q177" s="452" t="e">
        <f t="shared" si="90"/>
        <v>#DIV/0!</v>
      </c>
      <c r="R177" s="453" t="e">
        <f t="shared" si="90"/>
        <v>#DIV/0!</v>
      </c>
    </row>
    <row r="178" spans="1:18" ht="15.75" thickBot="1" x14ac:dyDescent="0.25">
      <c r="A178" s="746"/>
      <c r="B178" s="746"/>
      <c r="C178" s="749"/>
      <c r="D178" s="6" t="s">
        <v>70</v>
      </c>
      <c r="E178" s="454" t="e">
        <f t="shared" ref="E178:R178" si="91">E176*100/E171</f>
        <v>#DIV/0!</v>
      </c>
      <c r="F178" s="454" t="e">
        <f t="shared" si="91"/>
        <v>#DIV/0!</v>
      </c>
      <c r="G178" s="454" t="e">
        <f t="shared" si="91"/>
        <v>#DIV/0!</v>
      </c>
      <c r="H178" s="454" t="e">
        <f t="shared" si="91"/>
        <v>#DIV/0!</v>
      </c>
      <c r="I178" s="454" t="e">
        <f t="shared" si="91"/>
        <v>#DIV/0!</v>
      </c>
      <c r="J178" s="454" t="e">
        <f t="shared" si="91"/>
        <v>#DIV/0!</v>
      </c>
      <c r="K178" s="454" t="e">
        <f t="shared" si="91"/>
        <v>#DIV/0!</v>
      </c>
      <c r="L178" s="454" t="e">
        <f t="shared" si="91"/>
        <v>#DIV/0!</v>
      </c>
      <c r="M178" s="454" t="e">
        <f t="shared" si="91"/>
        <v>#DIV/0!</v>
      </c>
      <c r="N178" s="454" t="e">
        <f t="shared" si="91"/>
        <v>#DIV/0!</v>
      </c>
      <c r="O178" s="454" t="e">
        <f t="shared" si="91"/>
        <v>#DIV/0!</v>
      </c>
      <c r="P178" s="454" t="e">
        <f t="shared" si="91"/>
        <v>#DIV/0!</v>
      </c>
      <c r="Q178" s="454" t="e">
        <f t="shared" si="91"/>
        <v>#DIV/0!</v>
      </c>
      <c r="R178" s="455" t="e">
        <f t="shared" si="91"/>
        <v>#DIV/0!</v>
      </c>
    </row>
    <row r="179" spans="1:18" ht="15" x14ac:dyDescent="0.2">
      <c r="A179" s="744">
        <v>22</v>
      </c>
      <c r="B179" s="744" t="str">
        <f>'PI. MP. Avance'!B116</f>
        <v>MP105050608</v>
      </c>
      <c r="C179" s="747" t="str">
        <f>'PI. MP. Avance'!C116</f>
        <v xml:space="preserve">Realizar Dos encuentros de mujeres forjadoras de paz, incluyendo las mujeres indígenas. </v>
      </c>
      <c r="D179" s="4" t="s">
        <v>63</v>
      </c>
      <c r="E179" s="21">
        <f>SUM(F179:Q179)</f>
        <v>0</v>
      </c>
      <c r="F179" s="188">
        <f>IF($O$5=2016,VLOOKUP($B179,MP,24,FALSE),IF($O$5=2017,VLOOKUP($B179,MP,37,FALSE),IF($O$5=2018,VLOOKUP($B179,MP,50,FALSE),IF($O$5=2019,VLOOKUP($B179,MP,63,FALSE)," "))))</f>
        <v>0</v>
      </c>
      <c r="G179" s="188">
        <f>IF($O$5=2016,VLOOKUP($B179,MP,25,FALSE),IF($O$5=2017,VLOOKUP($B179,MP,38,FALSE),IF($O$5=2018,VLOOKUP($B179,MP,51,FALSE),IF($O$5=2019,VLOOKUP($B179,MP,64,FALSE)," "))))</f>
        <v>0</v>
      </c>
      <c r="H179" s="188">
        <f>IF($O$5=2016,VLOOKUP($B179,MP,26,FALSE),IF($O$5=2017,VLOOKUP($B179,MP,39,FALSE),IF($O$5=2018,VLOOKUP($B179,MP,52,FALSE),IF($O$5=2019,VLOOKUP($B179,MP,65,FALSE)," "))))</f>
        <v>0</v>
      </c>
      <c r="I179" s="188">
        <f>IF($O$5=2016,VLOOKUP($B179,MP,27,FALSE),IF($O$5=2017,VLOOKUP($B179,MP,40,FALSE),IF($O$5=2018,VLOOKUP($B179,MP,53,FALSE),IF($O$5=2019,VLOOKUP($B179,MP,66,FALSE)," "))))</f>
        <v>0</v>
      </c>
      <c r="J179" s="188">
        <f>IF($O$5=2016,VLOOKUP($B179,MP,28,FALSE),IF($O$5=2017,VLOOKUP($B179,MP,41,FALSE),IF($O$5=2018,VLOOKUP($B179,MP,54,FALSE),IF($O$5=2019,VLOOKUP($B179,MP,67,FALSE)," "))))</f>
        <v>0</v>
      </c>
      <c r="K179" s="188">
        <f>IF($O$5=2016,VLOOKUP($B179,MP,29,FALSE),IF($O$5=2017,VLOOKUP($B179,MP,42,FALSE),IF($O$5=2018,VLOOKUP($B179,MP,55,FALSE),IF($O$5=2019,VLOOKUP($B179,MP,68,FALSE)," "))))</f>
        <v>0</v>
      </c>
      <c r="L179" s="188">
        <f>IF($O$5=2016,VLOOKUP($B179,MP,30,FALSE),IF($O$5=2017,VLOOKUP($B179,MP,43,FALSE),IF($O$5=2018,VLOOKUP($B179,MP,56,FALSE),IF($O$5=2019,VLOOKUP($B179,MP,69,FALSE)," "))))</f>
        <v>0</v>
      </c>
      <c r="M179" s="188">
        <f>IF($O$5=2016,VLOOKUP($B179,MP,31,FALSE),IF($O$5=2017,VLOOKUP($B179,MP,44,FALSE),IF($O$5=2018,VLOOKUP($B179,MP,57,FALSE),IF($O$5=2019,VLOOKUP($B179,MP,70,FALSE)," "))))</f>
        <v>0</v>
      </c>
      <c r="N179" s="188">
        <f>IF($O$5=2016,VLOOKUP($B179,MP,32,FALSE),IF($O$5=2017,VLOOKUP($B179,MP,45,FALSE),IF($O$5=2018,VLOOKUP($B179,MP,58,FALSE),IF($O$5=2019,VLOOKUP($B179,MP,71,FALSE)," "))))</f>
        <v>0</v>
      </c>
      <c r="O179" s="188">
        <f>IF($O$5=2016,VLOOKUP($B179,MP,33,FALSE),IF($O$5=2017,VLOOKUP($B179,MP,46,FALSE),IF($O$5=2018,VLOOKUP($B179,MP,59,FALSE),IF($O$5=2019,VLOOKUP($B179,MP,72,FALSE)," "))))</f>
        <v>0</v>
      </c>
      <c r="P179" s="188">
        <f>IF($O$5=2016,VLOOKUP($B179,MP,34,FALSE),IF($O$5=2017,VLOOKUP($B179,MP,47,FALSE),IF($O$5=2018,VLOOKUP($B179,MP,60,FALSE),IF($O$5=2019,VLOOKUP($B179,MP,73,FALSE)," "))))</f>
        <v>0</v>
      </c>
      <c r="Q179" s="188">
        <f>IF($O$5=2016,VLOOKUP($B179,MP,35,FALSE),IF($O$5=2017,VLOOKUP($B179,MP,48,FALSE),IF($O$5=2018,VLOOKUP($B179,MP,61,FALSE),IF($O$5=2019,VLOOKUP($B179,MP,74,FALSE)," "))))</f>
        <v>0</v>
      </c>
      <c r="R179" s="22"/>
    </row>
    <row r="180" spans="1:18" ht="15" x14ac:dyDescent="0.2">
      <c r="A180" s="745"/>
      <c r="B180" s="745"/>
      <c r="C180" s="748"/>
      <c r="D180" s="8" t="s">
        <v>64</v>
      </c>
      <c r="E180" s="451">
        <f>SUM(F180:Q180)</f>
        <v>0</v>
      </c>
      <c r="F180" s="499">
        <v>0</v>
      </c>
      <c r="G180" s="499"/>
      <c r="H180" s="499"/>
      <c r="I180" s="499"/>
      <c r="J180" s="499"/>
      <c r="K180" s="499"/>
      <c r="L180" s="499"/>
      <c r="M180" s="499"/>
      <c r="N180" s="499"/>
      <c r="O180" s="499"/>
      <c r="P180" s="499"/>
      <c r="Q180" s="499"/>
      <c r="R180" s="500"/>
    </row>
    <row r="181" spans="1:18" ht="15" x14ac:dyDescent="0.2">
      <c r="A181" s="745"/>
      <c r="B181" s="745"/>
      <c r="C181" s="748"/>
      <c r="D181" s="5" t="s">
        <v>65</v>
      </c>
      <c r="E181" s="452" t="e">
        <f t="shared" ref="E181:R181" si="92">E180*100/E179</f>
        <v>#DIV/0!</v>
      </c>
      <c r="F181" s="452" t="e">
        <f t="shared" si="92"/>
        <v>#DIV/0!</v>
      </c>
      <c r="G181" s="452" t="e">
        <f t="shared" si="92"/>
        <v>#DIV/0!</v>
      </c>
      <c r="H181" s="452" t="e">
        <f t="shared" si="92"/>
        <v>#DIV/0!</v>
      </c>
      <c r="I181" s="452" t="e">
        <f t="shared" si="92"/>
        <v>#DIV/0!</v>
      </c>
      <c r="J181" s="452" t="e">
        <f t="shared" si="92"/>
        <v>#DIV/0!</v>
      </c>
      <c r="K181" s="452" t="e">
        <f t="shared" si="92"/>
        <v>#DIV/0!</v>
      </c>
      <c r="L181" s="452" t="e">
        <f t="shared" si="92"/>
        <v>#DIV/0!</v>
      </c>
      <c r="M181" s="452" t="e">
        <f t="shared" si="92"/>
        <v>#DIV/0!</v>
      </c>
      <c r="N181" s="452" t="e">
        <f t="shared" si="92"/>
        <v>#DIV/0!</v>
      </c>
      <c r="O181" s="452" t="e">
        <f t="shared" si="92"/>
        <v>#DIV/0!</v>
      </c>
      <c r="P181" s="452" t="e">
        <f t="shared" si="92"/>
        <v>#DIV/0!</v>
      </c>
      <c r="Q181" s="452" t="e">
        <f t="shared" si="92"/>
        <v>#DIV/0!</v>
      </c>
      <c r="R181" s="453" t="e">
        <f t="shared" si="92"/>
        <v>#DIV/0!</v>
      </c>
    </row>
    <row r="182" spans="1:18" ht="15" x14ac:dyDescent="0.2">
      <c r="A182" s="745"/>
      <c r="B182" s="745"/>
      <c r="C182" s="748"/>
      <c r="D182" s="8" t="s">
        <v>66</v>
      </c>
      <c r="E182" s="451">
        <f>SUM(F182:Q182)</f>
        <v>0</v>
      </c>
      <c r="F182" s="499">
        <v>0</v>
      </c>
      <c r="G182" s="499"/>
      <c r="H182" s="499"/>
      <c r="I182" s="499"/>
      <c r="J182" s="499"/>
      <c r="K182" s="499"/>
      <c r="L182" s="499"/>
      <c r="M182" s="499"/>
      <c r="N182" s="499"/>
      <c r="O182" s="499"/>
      <c r="P182" s="499"/>
      <c r="Q182" s="499"/>
      <c r="R182" s="500"/>
    </row>
    <row r="183" spans="1:18" ht="15" x14ac:dyDescent="0.2">
      <c r="A183" s="745"/>
      <c r="B183" s="745"/>
      <c r="C183" s="748"/>
      <c r="D183" s="5" t="s">
        <v>67</v>
      </c>
      <c r="E183" s="452" t="e">
        <f t="shared" ref="E183:R183" si="93">E182*100/E179</f>
        <v>#DIV/0!</v>
      </c>
      <c r="F183" s="452" t="e">
        <f t="shared" si="93"/>
        <v>#DIV/0!</v>
      </c>
      <c r="G183" s="452" t="e">
        <f t="shared" si="93"/>
        <v>#DIV/0!</v>
      </c>
      <c r="H183" s="452" t="e">
        <f t="shared" si="93"/>
        <v>#DIV/0!</v>
      </c>
      <c r="I183" s="452" t="e">
        <f t="shared" si="93"/>
        <v>#DIV/0!</v>
      </c>
      <c r="J183" s="452" t="e">
        <f t="shared" si="93"/>
        <v>#DIV/0!</v>
      </c>
      <c r="K183" s="452" t="e">
        <f t="shared" si="93"/>
        <v>#DIV/0!</v>
      </c>
      <c r="L183" s="452" t="e">
        <f t="shared" si="93"/>
        <v>#DIV/0!</v>
      </c>
      <c r="M183" s="452" t="e">
        <f t="shared" si="93"/>
        <v>#DIV/0!</v>
      </c>
      <c r="N183" s="452" t="e">
        <f t="shared" si="93"/>
        <v>#DIV/0!</v>
      </c>
      <c r="O183" s="452" t="e">
        <f t="shared" si="93"/>
        <v>#DIV/0!</v>
      </c>
      <c r="P183" s="452" t="e">
        <f t="shared" si="93"/>
        <v>#DIV/0!</v>
      </c>
      <c r="Q183" s="452" t="e">
        <f t="shared" si="93"/>
        <v>#DIV/0!</v>
      </c>
      <c r="R183" s="453" t="e">
        <f t="shared" si="93"/>
        <v>#DIV/0!</v>
      </c>
    </row>
    <row r="184" spans="1:18" ht="15" x14ac:dyDescent="0.2">
      <c r="A184" s="745"/>
      <c r="B184" s="745"/>
      <c r="C184" s="748"/>
      <c r="D184" s="7" t="s">
        <v>68</v>
      </c>
      <c r="E184" s="451">
        <f>SUM(F184:Q184)</f>
        <v>0</v>
      </c>
      <c r="F184" s="499">
        <v>0</v>
      </c>
      <c r="G184" s="499"/>
      <c r="H184" s="499"/>
      <c r="I184" s="499"/>
      <c r="J184" s="499"/>
      <c r="K184" s="499"/>
      <c r="L184" s="499"/>
      <c r="M184" s="499"/>
      <c r="N184" s="499"/>
      <c r="O184" s="499"/>
      <c r="P184" s="499"/>
      <c r="Q184" s="499"/>
      <c r="R184" s="500"/>
    </row>
    <row r="185" spans="1:18" ht="15" x14ac:dyDescent="0.2">
      <c r="A185" s="745"/>
      <c r="B185" s="745"/>
      <c r="C185" s="748"/>
      <c r="D185" s="5" t="s">
        <v>69</v>
      </c>
      <c r="E185" s="452" t="e">
        <f t="shared" ref="E185:R185" si="94">E184*100/E182</f>
        <v>#DIV/0!</v>
      </c>
      <c r="F185" s="452" t="e">
        <f t="shared" si="94"/>
        <v>#DIV/0!</v>
      </c>
      <c r="G185" s="452" t="e">
        <f t="shared" si="94"/>
        <v>#DIV/0!</v>
      </c>
      <c r="H185" s="452" t="e">
        <f t="shared" si="94"/>
        <v>#DIV/0!</v>
      </c>
      <c r="I185" s="452" t="e">
        <f t="shared" si="94"/>
        <v>#DIV/0!</v>
      </c>
      <c r="J185" s="452" t="e">
        <f t="shared" si="94"/>
        <v>#DIV/0!</v>
      </c>
      <c r="K185" s="452" t="e">
        <f t="shared" si="94"/>
        <v>#DIV/0!</v>
      </c>
      <c r="L185" s="452" t="e">
        <f t="shared" si="94"/>
        <v>#DIV/0!</v>
      </c>
      <c r="M185" s="452" t="e">
        <f t="shared" si="94"/>
        <v>#DIV/0!</v>
      </c>
      <c r="N185" s="452" t="e">
        <f t="shared" si="94"/>
        <v>#DIV/0!</v>
      </c>
      <c r="O185" s="452" t="e">
        <f t="shared" si="94"/>
        <v>#DIV/0!</v>
      </c>
      <c r="P185" s="452" t="e">
        <f t="shared" si="94"/>
        <v>#DIV/0!</v>
      </c>
      <c r="Q185" s="452" t="e">
        <f t="shared" si="94"/>
        <v>#DIV/0!</v>
      </c>
      <c r="R185" s="453" t="e">
        <f t="shared" si="94"/>
        <v>#DIV/0!</v>
      </c>
    </row>
    <row r="186" spans="1:18" ht="15.75" thickBot="1" x14ac:dyDescent="0.25">
      <c r="A186" s="746"/>
      <c r="B186" s="746"/>
      <c r="C186" s="749"/>
      <c r="D186" s="6" t="s">
        <v>70</v>
      </c>
      <c r="E186" s="454" t="e">
        <f t="shared" ref="E186:R186" si="95">E184*100/E179</f>
        <v>#DIV/0!</v>
      </c>
      <c r="F186" s="454" t="e">
        <f t="shared" si="95"/>
        <v>#DIV/0!</v>
      </c>
      <c r="G186" s="454" t="e">
        <f t="shared" si="95"/>
        <v>#DIV/0!</v>
      </c>
      <c r="H186" s="454" t="e">
        <f t="shared" si="95"/>
        <v>#DIV/0!</v>
      </c>
      <c r="I186" s="454" t="e">
        <f t="shared" si="95"/>
        <v>#DIV/0!</v>
      </c>
      <c r="J186" s="454" t="e">
        <f t="shared" si="95"/>
        <v>#DIV/0!</v>
      </c>
      <c r="K186" s="454" t="e">
        <f t="shared" si="95"/>
        <v>#DIV/0!</v>
      </c>
      <c r="L186" s="454" t="e">
        <f t="shared" si="95"/>
        <v>#DIV/0!</v>
      </c>
      <c r="M186" s="454" t="e">
        <f t="shared" si="95"/>
        <v>#DIV/0!</v>
      </c>
      <c r="N186" s="454" t="e">
        <f t="shared" si="95"/>
        <v>#DIV/0!</v>
      </c>
      <c r="O186" s="454" t="e">
        <f t="shared" si="95"/>
        <v>#DIV/0!</v>
      </c>
      <c r="P186" s="454" t="e">
        <f t="shared" si="95"/>
        <v>#DIV/0!</v>
      </c>
      <c r="Q186" s="454" t="e">
        <f t="shared" si="95"/>
        <v>#DIV/0!</v>
      </c>
      <c r="R186" s="455" t="e">
        <f t="shared" si="95"/>
        <v>#DIV/0!</v>
      </c>
    </row>
    <row r="187" spans="1:18" ht="15" x14ac:dyDescent="0.2">
      <c r="A187" s="744">
        <v>23</v>
      </c>
      <c r="B187" s="744" t="str">
        <f>'PI. MP. Avance'!B121</f>
        <v>MP105050609</v>
      </c>
      <c r="C187" s="747" t="str">
        <f>'PI. MP. Avance'!C121</f>
        <v>Creación de 42 enlaces de género en los municipios (MESA DE CONCERTACIÓN INDIGENA).</v>
      </c>
      <c r="D187" s="4" t="s">
        <v>63</v>
      </c>
      <c r="E187" s="21">
        <f>SUM(F187:Q187)</f>
        <v>0</v>
      </c>
      <c r="F187" s="188">
        <f>IF($O$5=2016,VLOOKUP($B187,MP,24,FALSE),IF($O$5=2017,VLOOKUP($B187,MP,37,FALSE),IF($O$5=2018,VLOOKUP($B187,MP,50,FALSE),IF($O$5=2019,VLOOKUP($B187,MP,63,FALSE)," "))))</f>
        <v>0</v>
      </c>
      <c r="G187" s="188">
        <f>IF($O$5=2016,VLOOKUP($B187,MP,25,FALSE),IF($O$5=2017,VLOOKUP($B187,MP,38,FALSE),IF($O$5=2018,VLOOKUP($B187,MP,51,FALSE),IF($O$5=2019,VLOOKUP($B187,MP,64,FALSE)," "))))</f>
        <v>0</v>
      </c>
      <c r="H187" s="188">
        <f>IF($O$5=2016,VLOOKUP($B187,MP,26,FALSE),IF($O$5=2017,VLOOKUP($B187,MP,39,FALSE),IF($O$5=2018,VLOOKUP($B187,MP,52,FALSE),IF($O$5=2019,VLOOKUP($B187,MP,65,FALSE)," "))))</f>
        <v>0</v>
      </c>
      <c r="I187" s="188">
        <f>IF($O$5=2016,VLOOKUP($B187,MP,27,FALSE),IF($O$5=2017,VLOOKUP($B187,MP,40,FALSE),IF($O$5=2018,VLOOKUP($B187,MP,53,FALSE),IF($O$5=2019,VLOOKUP($B187,MP,66,FALSE)," "))))</f>
        <v>0</v>
      </c>
      <c r="J187" s="188">
        <f>IF($O$5=2016,VLOOKUP($B187,MP,28,FALSE),IF($O$5=2017,VLOOKUP($B187,MP,41,FALSE),IF($O$5=2018,VLOOKUP($B187,MP,54,FALSE),IF($O$5=2019,VLOOKUP($B187,MP,67,FALSE)," "))))</f>
        <v>0</v>
      </c>
      <c r="K187" s="188">
        <f>IF($O$5=2016,VLOOKUP($B187,MP,29,FALSE),IF($O$5=2017,VLOOKUP($B187,MP,42,FALSE),IF($O$5=2018,VLOOKUP($B187,MP,55,FALSE),IF($O$5=2019,VLOOKUP($B187,MP,68,FALSE)," "))))</f>
        <v>0</v>
      </c>
      <c r="L187" s="188">
        <f>IF($O$5=2016,VLOOKUP($B187,MP,30,FALSE),IF($O$5=2017,VLOOKUP($B187,MP,43,FALSE),IF($O$5=2018,VLOOKUP($B187,MP,56,FALSE),IF($O$5=2019,VLOOKUP($B187,MP,69,FALSE)," "))))</f>
        <v>0</v>
      </c>
      <c r="M187" s="188">
        <f>IF($O$5=2016,VLOOKUP($B187,MP,31,FALSE),IF($O$5=2017,VLOOKUP($B187,MP,44,FALSE),IF($O$5=2018,VLOOKUP($B187,MP,57,FALSE),IF($O$5=2019,VLOOKUP($B187,MP,70,FALSE)," "))))</f>
        <v>0</v>
      </c>
      <c r="N187" s="188">
        <f>IF($O$5=2016,VLOOKUP($B187,MP,32,FALSE),IF($O$5=2017,VLOOKUP($B187,MP,45,FALSE),IF($O$5=2018,VLOOKUP($B187,MP,58,FALSE),IF($O$5=2019,VLOOKUP($B187,MP,71,FALSE)," "))))</f>
        <v>0</v>
      </c>
      <c r="O187" s="188">
        <f>IF($O$5=2016,VLOOKUP($B187,MP,33,FALSE),IF($O$5=2017,VLOOKUP($B187,MP,46,FALSE),IF($O$5=2018,VLOOKUP($B187,MP,59,FALSE),IF($O$5=2019,VLOOKUP($B187,MP,72,FALSE)," "))))</f>
        <v>0</v>
      </c>
      <c r="P187" s="188">
        <f>IF($O$5=2016,VLOOKUP($B187,MP,34,FALSE),IF($O$5=2017,VLOOKUP($B187,MP,47,FALSE),IF($O$5=2018,VLOOKUP($B187,MP,60,FALSE),IF($O$5=2019,VLOOKUP($B187,MP,73,FALSE)," "))))</f>
        <v>0</v>
      </c>
      <c r="Q187" s="188">
        <f>IF($O$5=2016,VLOOKUP($B187,MP,35,FALSE),IF($O$5=2017,VLOOKUP($B187,MP,48,FALSE),IF($O$5=2018,VLOOKUP($B187,MP,61,FALSE),IF($O$5=2019,VLOOKUP($B187,MP,74,FALSE)," "))))</f>
        <v>0</v>
      </c>
      <c r="R187" s="22"/>
    </row>
    <row r="188" spans="1:18" ht="15" x14ac:dyDescent="0.2">
      <c r="A188" s="745"/>
      <c r="B188" s="745"/>
      <c r="C188" s="748"/>
      <c r="D188" s="8" t="s">
        <v>64</v>
      </c>
      <c r="E188" s="451">
        <f>SUM(F188:Q188)</f>
        <v>0</v>
      </c>
      <c r="F188" s="499">
        <v>0</v>
      </c>
      <c r="G188" s="499"/>
      <c r="H188" s="499"/>
      <c r="I188" s="499"/>
      <c r="J188" s="499"/>
      <c r="K188" s="499"/>
      <c r="L188" s="499"/>
      <c r="M188" s="499"/>
      <c r="N188" s="499"/>
      <c r="O188" s="499"/>
      <c r="P188" s="499"/>
      <c r="Q188" s="499"/>
      <c r="R188" s="500">
        <v>0</v>
      </c>
    </row>
    <row r="189" spans="1:18" ht="15" x14ac:dyDescent="0.2">
      <c r="A189" s="745"/>
      <c r="B189" s="745"/>
      <c r="C189" s="748"/>
      <c r="D189" s="5" t="s">
        <v>65</v>
      </c>
      <c r="E189" s="452" t="e">
        <f t="shared" ref="E189:R189" si="96">E188*100/E187</f>
        <v>#DIV/0!</v>
      </c>
      <c r="F189" s="452" t="e">
        <f t="shared" si="96"/>
        <v>#DIV/0!</v>
      </c>
      <c r="G189" s="452" t="e">
        <f t="shared" si="96"/>
        <v>#DIV/0!</v>
      </c>
      <c r="H189" s="452" t="e">
        <f t="shared" si="96"/>
        <v>#DIV/0!</v>
      </c>
      <c r="I189" s="452" t="e">
        <f t="shared" si="96"/>
        <v>#DIV/0!</v>
      </c>
      <c r="J189" s="452" t="e">
        <f t="shared" si="96"/>
        <v>#DIV/0!</v>
      </c>
      <c r="K189" s="452" t="e">
        <f t="shared" si="96"/>
        <v>#DIV/0!</v>
      </c>
      <c r="L189" s="452" t="e">
        <f t="shared" si="96"/>
        <v>#DIV/0!</v>
      </c>
      <c r="M189" s="452" t="e">
        <f t="shared" si="96"/>
        <v>#DIV/0!</v>
      </c>
      <c r="N189" s="452" t="e">
        <f t="shared" si="96"/>
        <v>#DIV/0!</v>
      </c>
      <c r="O189" s="452" t="e">
        <f t="shared" si="96"/>
        <v>#DIV/0!</v>
      </c>
      <c r="P189" s="452" t="e">
        <f t="shared" si="96"/>
        <v>#DIV/0!</v>
      </c>
      <c r="Q189" s="452" t="e">
        <f t="shared" si="96"/>
        <v>#DIV/0!</v>
      </c>
      <c r="R189" s="453" t="e">
        <f t="shared" si="96"/>
        <v>#DIV/0!</v>
      </c>
    </row>
    <row r="190" spans="1:18" ht="15" x14ac:dyDescent="0.2">
      <c r="A190" s="745"/>
      <c r="B190" s="745"/>
      <c r="C190" s="748"/>
      <c r="D190" s="8" t="s">
        <v>66</v>
      </c>
      <c r="E190" s="451">
        <f>SUM(F190:Q190)</f>
        <v>0</v>
      </c>
      <c r="F190" s="499">
        <v>0</v>
      </c>
      <c r="G190" s="499"/>
      <c r="H190" s="499"/>
      <c r="I190" s="499"/>
      <c r="J190" s="499"/>
      <c r="K190" s="499"/>
      <c r="L190" s="499"/>
      <c r="M190" s="499"/>
      <c r="N190" s="499"/>
      <c r="O190" s="499"/>
      <c r="P190" s="499"/>
      <c r="Q190" s="499"/>
      <c r="R190" s="500">
        <v>5000000</v>
      </c>
    </row>
    <row r="191" spans="1:18" ht="15" x14ac:dyDescent="0.2">
      <c r="A191" s="745"/>
      <c r="B191" s="745"/>
      <c r="C191" s="748"/>
      <c r="D191" s="5" t="s">
        <v>67</v>
      </c>
      <c r="E191" s="452" t="e">
        <f t="shared" ref="E191:R191" si="97">E190*100/E187</f>
        <v>#DIV/0!</v>
      </c>
      <c r="F191" s="452" t="e">
        <f t="shared" si="97"/>
        <v>#DIV/0!</v>
      </c>
      <c r="G191" s="452" t="e">
        <f t="shared" si="97"/>
        <v>#DIV/0!</v>
      </c>
      <c r="H191" s="452" t="e">
        <f t="shared" si="97"/>
        <v>#DIV/0!</v>
      </c>
      <c r="I191" s="452" t="e">
        <f t="shared" si="97"/>
        <v>#DIV/0!</v>
      </c>
      <c r="J191" s="452" t="e">
        <f t="shared" si="97"/>
        <v>#DIV/0!</v>
      </c>
      <c r="K191" s="452" t="e">
        <f t="shared" si="97"/>
        <v>#DIV/0!</v>
      </c>
      <c r="L191" s="452" t="e">
        <f t="shared" si="97"/>
        <v>#DIV/0!</v>
      </c>
      <c r="M191" s="452" t="e">
        <f t="shared" si="97"/>
        <v>#DIV/0!</v>
      </c>
      <c r="N191" s="452" t="e">
        <f t="shared" si="97"/>
        <v>#DIV/0!</v>
      </c>
      <c r="O191" s="452" t="e">
        <f t="shared" si="97"/>
        <v>#DIV/0!</v>
      </c>
      <c r="P191" s="452" t="e">
        <f t="shared" si="97"/>
        <v>#DIV/0!</v>
      </c>
      <c r="Q191" s="452" t="e">
        <f t="shared" si="97"/>
        <v>#DIV/0!</v>
      </c>
      <c r="R191" s="453" t="e">
        <f t="shared" si="97"/>
        <v>#DIV/0!</v>
      </c>
    </row>
    <row r="192" spans="1:18" ht="15" x14ac:dyDescent="0.2">
      <c r="A192" s="745"/>
      <c r="B192" s="745"/>
      <c r="C192" s="748"/>
      <c r="D192" s="7" t="s">
        <v>68</v>
      </c>
      <c r="E192" s="451">
        <f>SUM(F192:Q192)</f>
        <v>0</v>
      </c>
      <c r="F192" s="499">
        <v>0</v>
      </c>
      <c r="G192" s="499"/>
      <c r="H192" s="499"/>
      <c r="I192" s="499"/>
      <c r="J192" s="499"/>
      <c r="K192" s="499"/>
      <c r="L192" s="499"/>
      <c r="M192" s="499"/>
      <c r="N192" s="499"/>
      <c r="O192" s="499"/>
      <c r="P192" s="499"/>
      <c r="Q192" s="499"/>
      <c r="R192" s="500">
        <v>5000000</v>
      </c>
    </row>
    <row r="193" spans="1:19" ht="15" x14ac:dyDescent="0.2">
      <c r="A193" s="745"/>
      <c r="B193" s="745"/>
      <c r="C193" s="748"/>
      <c r="D193" s="5" t="s">
        <v>69</v>
      </c>
      <c r="E193" s="452" t="e">
        <f t="shared" ref="E193:R193" si="98">E192*100/E190</f>
        <v>#DIV/0!</v>
      </c>
      <c r="F193" s="452" t="e">
        <f t="shared" si="98"/>
        <v>#DIV/0!</v>
      </c>
      <c r="G193" s="452" t="e">
        <f t="shared" si="98"/>
        <v>#DIV/0!</v>
      </c>
      <c r="H193" s="452" t="e">
        <f t="shared" si="98"/>
        <v>#DIV/0!</v>
      </c>
      <c r="I193" s="452" t="e">
        <f t="shared" si="98"/>
        <v>#DIV/0!</v>
      </c>
      <c r="J193" s="452" t="e">
        <f t="shared" si="98"/>
        <v>#DIV/0!</v>
      </c>
      <c r="K193" s="452" t="e">
        <f t="shared" si="98"/>
        <v>#DIV/0!</v>
      </c>
      <c r="L193" s="452" t="e">
        <f t="shared" si="98"/>
        <v>#DIV/0!</v>
      </c>
      <c r="M193" s="452" t="e">
        <f t="shared" si="98"/>
        <v>#DIV/0!</v>
      </c>
      <c r="N193" s="452" t="e">
        <f t="shared" si="98"/>
        <v>#DIV/0!</v>
      </c>
      <c r="O193" s="452" t="e">
        <f t="shared" si="98"/>
        <v>#DIV/0!</v>
      </c>
      <c r="P193" s="452" t="e">
        <f t="shared" si="98"/>
        <v>#DIV/0!</v>
      </c>
      <c r="Q193" s="452" t="e">
        <f t="shared" si="98"/>
        <v>#DIV/0!</v>
      </c>
      <c r="R193" s="453">
        <f t="shared" si="98"/>
        <v>100</v>
      </c>
    </row>
    <row r="194" spans="1:19" ht="15.75" thickBot="1" x14ac:dyDescent="0.25">
      <c r="A194" s="746"/>
      <c r="B194" s="746"/>
      <c r="C194" s="749"/>
      <c r="D194" s="6" t="s">
        <v>70</v>
      </c>
      <c r="E194" s="454" t="e">
        <f t="shared" ref="E194:R194" si="99">E192*100/E187</f>
        <v>#DIV/0!</v>
      </c>
      <c r="F194" s="454" t="e">
        <f t="shared" si="99"/>
        <v>#DIV/0!</v>
      </c>
      <c r="G194" s="454" t="e">
        <f t="shared" si="99"/>
        <v>#DIV/0!</v>
      </c>
      <c r="H194" s="454" t="e">
        <f t="shared" si="99"/>
        <v>#DIV/0!</v>
      </c>
      <c r="I194" s="454" t="e">
        <f t="shared" si="99"/>
        <v>#DIV/0!</v>
      </c>
      <c r="J194" s="454" t="e">
        <f t="shared" si="99"/>
        <v>#DIV/0!</v>
      </c>
      <c r="K194" s="454" t="e">
        <f t="shared" si="99"/>
        <v>#DIV/0!</v>
      </c>
      <c r="L194" s="454" t="e">
        <f t="shared" si="99"/>
        <v>#DIV/0!</v>
      </c>
      <c r="M194" s="454" t="e">
        <f t="shared" si="99"/>
        <v>#DIV/0!</v>
      </c>
      <c r="N194" s="454" t="e">
        <f t="shared" si="99"/>
        <v>#DIV/0!</v>
      </c>
      <c r="O194" s="454" t="e">
        <f t="shared" si="99"/>
        <v>#DIV/0!</v>
      </c>
      <c r="P194" s="454" t="e">
        <f t="shared" si="99"/>
        <v>#DIV/0!</v>
      </c>
      <c r="Q194" s="454" t="e">
        <f t="shared" si="99"/>
        <v>#DIV/0!</v>
      </c>
      <c r="R194" s="455" t="e">
        <f t="shared" si="99"/>
        <v>#DIV/0!</v>
      </c>
    </row>
    <row r="195" spans="1:19" ht="15" x14ac:dyDescent="0.2">
      <c r="A195" s="744">
        <v>24</v>
      </c>
      <c r="B195" s="744" t="str">
        <f>'PI. MP. Avance'!B126</f>
        <v>MP105080103</v>
      </c>
      <c r="C195" s="747" t="str">
        <f>'PI. MP. Avance'!C126</f>
        <v>Desarrollar en 20 municipios del departamento, un programa de fortalecimiento de iniciativas productivas a mujeres urbanas y población LGTBI, durante el período de gobierno.</v>
      </c>
      <c r="D195" s="4" t="s">
        <v>63</v>
      </c>
      <c r="E195" s="21">
        <f>SUM(F195:Q195)</f>
        <v>100000000</v>
      </c>
      <c r="F195" s="188">
        <f>IF($O$5=2016,VLOOKUP($B195,MP,24,FALSE),IF($O$5=2017,VLOOKUP($B195,MP,37,FALSE),IF($O$5=2018,VLOOKUP($B195,MP,50,FALSE),IF($O$5=2019,VLOOKUP($B195,MP,63,FALSE)," "))))</f>
        <v>100000000</v>
      </c>
      <c r="G195" s="188">
        <f>IF($O$5=2016,VLOOKUP($B195,MP,25,FALSE),IF($O$5=2017,VLOOKUP($B195,MP,38,FALSE),IF($O$5=2018,VLOOKUP($B195,MP,51,FALSE),IF($O$5=2019,VLOOKUP($B195,MP,64,FALSE)," "))))</f>
        <v>0</v>
      </c>
      <c r="H195" s="188">
        <f>IF($O$5=2016,VLOOKUP($B195,MP,26,FALSE),IF($O$5=2017,VLOOKUP($B195,MP,39,FALSE),IF($O$5=2018,VLOOKUP($B195,MP,52,FALSE),IF($O$5=2019,VLOOKUP($B195,MP,65,FALSE)," "))))</f>
        <v>0</v>
      </c>
      <c r="I195" s="188">
        <f>IF($O$5=2016,VLOOKUP($B195,MP,27,FALSE),IF($O$5=2017,VLOOKUP($B195,MP,40,FALSE),IF($O$5=2018,VLOOKUP($B195,MP,53,FALSE),IF($O$5=2019,VLOOKUP($B195,MP,66,FALSE)," "))))</f>
        <v>0</v>
      </c>
      <c r="J195" s="188">
        <f>IF($O$5=2016,VLOOKUP($B195,MP,28,FALSE),IF($O$5=2017,VLOOKUP($B195,MP,41,FALSE),IF($O$5=2018,VLOOKUP($B195,MP,54,FALSE),IF($O$5=2019,VLOOKUP($B195,MP,67,FALSE)," "))))</f>
        <v>0</v>
      </c>
      <c r="K195" s="188">
        <f>IF($O$5=2016,VLOOKUP($B195,MP,29,FALSE),IF($O$5=2017,VLOOKUP($B195,MP,42,FALSE),IF($O$5=2018,VLOOKUP($B195,MP,55,FALSE),IF($O$5=2019,VLOOKUP($B195,MP,68,FALSE)," "))))</f>
        <v>0</v>
      </c>
      <c r="L195" s="188">
        <f>IF($O$5=2016,VLOOKUP($B195,MP,30,FALSE),IF($O$5=2017,VLOOKUP($B195,MP,43,FALSE),IF($O$5=2018,VLOOKUP($B195,MP,56,FALSE),IF($O$5=2019,VLOOKUP($B195,MP,69,FALSE)," "))))</f>
        <v>0</v>
      </c>
      <c r="M195" s="188">
        <f>IF($O$5=2016,VLOOKUP($B195,MP,31,FALSE),IF($O$5=2017,VLOOKUP($B195,MP,44,FALSE),IF($O$5=2018,VLOOKUP($B195,MP,57,FALSE),IF($O$5=2019,VLOOKUP($B195,MP,70,FALSE)," "))))</f>
        <v>0</v>
      </c>
      <c r="N195" s="188">
        <f>IF($O$5=2016,VLOOKUP($B195,MP,32,FALSE),IF($O$5=2017,VLOOKUP($B195,MP,45,FALSE),IF($O$5=2018,VLOOKUP($B195,MP,58,FALSE),IF($O$5=2019,VLOOKUP($B195,MP,71,FALSE)," "))))</f>
        <v>0</v>
      </c>
      <c r="O195" s="188">
        <f>IF($O$5=2016,VLOOKUP($B195,MP,33,FALSE),IF($O$5=2017,VLOOKUP($B195,MP,46,FALSE),IF($O$5=2018,VLOOKUP($B195,MP,59,FALSE),IF($O$5=2019,VLOOKUP($B195,MP,72,FALSE)," "))))</f>
        <v>0</v>
      </c>
      <c r="P195" s="188">
        <f>IF($O$5=2016,VLOOKUP($B195,MP,34,FALSE),IF($O$5=2017,VLOOKUP($B195,MP,47,FALSE),IF($O$5=2018,VLOOKUP($B195,MP,60,FALSE),IF($O$5=2019,VLOOKUP($B195,MP,73,FALSE)," "))))</f>
        <v>0</v>
      </c>
      <c r="Q195" s="188">
        <f>IF($O$5=2016,VLOOKUP($B195,MP,35,FALSE),IF($O$5=2017,VLOOKUP($B195,MP,48,FALSE),IF($O$5=2018,VLOOKUP($B195,MP,61,FALSE),IF($O$5=2019,VLOOKUP($B195,MP,74,FALSE)," "))))</f>
        <v>0</v>
      </c>
      <c r="R195" s="22"/>
    </row>
    <row r="196" spans="1:19" ht="15" x14ac:dyDescent="0.2">
      <c r="A196" s="745"/>
      <c r="B196" s="745"/>
      <c r="C196" s="748"/>
      <c r="D196" s="8" t="s">
        <v>64</v>
      </c>
      <c r="E196" s="451">
        <f>SUM(F196:Q196)</f>
        <v>100000000</v>
      </c>
      <c r="F196" s="499">
        <v>100000000</v>
      </c>
      <c r="G196" s="499"/>
      <c r="H196" s="499"/>
      <c r="I196" s="499"/>
      <c r="J196" s="499"/>
      <c r="K196" s="499"/>
      <c r="L196" s="499"/>
      <c r="M196" s="499"/>
      <c r="N196" s="499"/>
      <c r="O196" s="499"/>
      <c r="P196" s="499"/>
      <c r="Q196" s="499"/>
      <c r="R196" s="500"/>
    </row>
    <row r="197" spans="1:19" ht="15" x14ac:dyDescent="0.2">
      <c r="A197" s="745"/>
      <c r="B197" s="745"/>
      <c r="C197" s="748"/>
      <c r="D197" s="5" t="s">
        <v>65</v>
      </c>
      <c r="E197" s="452">
        <f t="shared" ref="E197:R197" si="100">E196*100/E195</f>
        <v>100</v>
      </c>
      <c r="F197" s="452">
        <f t="shared" si="100"/>
        <v>100</v>
      </c>
      <c r="G197" s="452" t="e">
        <f t="shared" si="100"/>
        <v>#DIV/0!</v>
      </c>
      <c r="H197" s="452" t="e">
        <f t="shared" si="100"/>
        <v>#DIV/0!</v>
      </c>
      <c r="I197" s="452" t="e">
        <f t="shared" si="100"/>
        <v>#DIV/0!</v>
      </c>
      <c r="J197" s="452" t="e">
        <f t="shared" si="100"/>
        <v>#DIV/0!</v>
      </c>
      <c r="K197" s="452" t="e">
        <f t="shared" si="100"/>
        <v>#DIV/0!</v>
      </c>
      <c r="L197" s="452" t="e">
        <f t="shared" si="100"/>
        <v>#DIV/0!</v>
      </c>
      <c r="M197" s="452" t="e">
        <f t="shared" si="100"/>
        <v>#DIV/0!</v>
      </c>
      <c r="N197" s="452" t="e">
        <f t="shared" si="100"/>
        <v>#DIV/0!</v>
      </c>
      <c r="O197" s="452" t="e">
        <f t="shared" si="100"/>
        <v>#DIV/0!</v>
      </c>
      <c r="P197" s="452" t="e">
        <f t="shared" si="100"/>
        <v>#DIV/0!</v>
      </c>
      <c r="Q197" s="452" t="e">
        <f t="shared" si="100"/>
        <v>#DIV/0!</v>
      </c>
      <c r="R197" s="453" t="e">
        <f t="shared" si="100"/>
        <v>#DIV/0!</v>
      </c>
    </row>
    <row r="198" spans="1:19" ht="15" x14ac:dyDescent="0.2">
      <c r="A198" s="745"/>
      <c r="B198" s="745"/>
      <c r="C198" s="748"/>
      <c r="D198" s="8" t="s">
        <v>66</v>
      </c>
      <c r="E198" s="451">
        <f>SUM(F198:Q198)</f>
        <v>70000000</v>
      </c>
      <c r="F198" s="499">
        <v>70000000</v>
      </c>
      <c r="G198" s="499"/>
      <c r="H198" s="499"/>
      <c r="I198" s="499"/>
      <c r="J198" s="499"/>
      <c r="K198" s="499"/>
      <c r="L198" s="499"/>
      <c r="M198" s="499"/>
      <c r="N198" s="499"/>
      <c r="O198" s="499"/>
      <c r="P198" s="499"/>
      <c r="Q198" s="499"/>
      <c r="R198" s="500"/>
    </row>
    <row r="199" spans="1:19" ht="15" x14ac:dyDescent="0.2">
      <c r="A199" s="745"/>
      <c r="B199" s="745"/>
      <c r="C199" s="748"/>
      <c r="D199" s="5" t="s">
        <v>67</v>
      </c>
      <c r="E199" s="452">
        <f t="shared" ref="E199:R199" si="101">E198*100/E195</f>
        <v>70</v>
      </c>
      <c r="F199" s="452">
        <f t="shared" si="101"/>
        <v>70</v>
      </c>
      <c r="G199" s="452" t="e">
        <f t="shared" si="101"/>
        <v>#DIV/0!</v>
      </c>
      <c r="H199" s="452" t="e">
        <f t="shared" si="101"/>
        <v>#DIV/0!</v>
      </c>
      <c r="I199" s="452" t="e">
        <f t="shared" si="101"/>
        <v>#DIV/0!</v>
      </c>
      <c r="J199" s="452" t="e">
        <f t="shared" si="101"/>
        <v>#DIV/0!</v>
      </c>
      <c r="K199" s="452" t="e">
        <f t="shared" si="101"/>
        <v>#DIV/0!</v>
      </c>
      <c r="L199" s="452" t="e">
        <f t="shared" si="101"/>
        <v>#DIV/0!</v>
      </c>
      <c r="M199" s="452" t="e">
        <f t="shared" si="101"/>
        <v>#DIV/0!</v>
      </c>
      <c r="N199" s="452" t="e">
        <f t="shared" si="101"/>
        <v>#DIV/0!</v>
      </c>
      <c r="O199" s="452" t="e">
        <f t="shared" si="101"/>
        <v>#DIV/0!</v>
      </c>
      <c r="P199" s="452" t="e">
        <f t="shared" si="101"/>
        <v>#DIV/0!</v>
      </c>
      <c r="Q199" s="452" t="e">
        <f t="shared" si="101"/>
        <v>#DIV/0!</v>
      </c>
      <c r="R199" s="453" t="e">
        <f t="shared" si="101"/>
        <v>#DIV/0!</v>
      </c>
    </row>
    <row r="200" spans="1:19" ht="15" x14ac:dyDescent="0.2">
      <c r="A200" s="745"/>
      <c r="B200" s="745"/>
      <c r="C200" s="748"/>
      <c r="D200" s="7" t="s">
        <v>68</v>
      </c>
      <c r="E200" s="451">
        <f>SUM(F200:Q200)</f>
        <v>70000000</v>
      </c>
      <c r="F200" s="499">
        <v>70000000</v>
      </c>
      <c r="G200" s="499"/>
      <c r="H200" s="499"/>
      <c r="I200" s="499"/>
      <c r="J200" s="499"/>
      <c r="K200" s="499"/>
      <c r="L200" s="499"/>
      <c r="M200" s="499"/>
      <c r="N200" s="499"/>
      <c r="O200" s="499"/>
      <c r="P200" s="499"/>
      <c r="Q200" s="499"/>
      <c r="R200" s="500"/>
    </row>
    <row r="201" spans="1:19" ht="15" x14ac:dyDescent="0.2">
      <c r="A201" s="745"/>
      <c r="B201" s="745"/>
      <c r="C201" s="748"/>
      <c r="D201" s="5" t="s">
        <v>69</v>
      </c>
      <c r="E201" s="452">
        <f t="shared" ref="E201:R201" si="102">E200*100/E198</f>
        <v>100</v>
      </c>
      <c r="F201" s="452">
        <f t="shared" si="102"/>
        <v>100</v>
      </c>
      <c r="G201" s="452" t="e">
        <f t="shared" si="102"/>
        <v>#DIV/0!</v>
      </c>
      <c r="H201" s="452" t="e">
        <f t="shared" si="102"/>
        <v>#DIV/0!</v>
      </c>
      <c r="I201" s="452" t="e">
        <f t="shared" si="102"/>
        <v>#DIV/0!</v>
      </c>
      <c r="J201" s="452" t="e">
        <f t="shared" si="102"/>
        <v>#DIV/0!</v>
      </c>
      <c r="K201" s="452" t="e">
        <f t="shared" si="102"/>
        <v>#DIV/0!</v>
      </c>
      <c r="L201" s="452" t="e">
        <f t="shared" si="102"/>
        <v>#DIV/0!</v>
      </c>
      <c r="M201" s="452" t="e">
        <f t="shared" si="102"/>
        <v>#DIV/0!</v>
      </c>
      <c r="N201" s="452" t="e">
        <f t="shared" si="102"/>
        <v>#DIV/0!</v>
      </c>
      <c r="O201" s="452" t="e">
        <f t="shared" si="102"/>
        <v>#DIV/0!</v>
      </c>
      <c r="P201" s="452" t="e">
        <f t="shared" si="102"/>
        <v>#DIV/0!</v>
      </c>
      <c r="Q201" s="452" t="e">
        <f t="shared" si="102"/>
        <v>#DIV/0!</v>
      </c>
      <c r="R201" s="453" t="e">
        <f t="shared" si="102"/>
        <v>#DIV/0!</v>
      </c>
    </row>
    <row r="202" spans="1:19" ht="15.75" thickBot="1" x14ac:dyDescent="0.25">
      <c r="A202" s="746"/>
      <c r="B202" s="746"/>
      <c r="C202" s="749"/>
      <c r="D202" s="6" t="s">
        <v>70</v>
      </c>
      <c r="E202" s="454">
        <f t="shared" ref="E202:R202" si="103">E200*100/E195</f>
        <v>70</v>
      </c>
      <c r="F202" s="454">
        <f t="shared" si="103"/>
        <v>70</v>
      </c>
      <c r="G202" s="454" t="e">
        <f t="shared" si="103"/>
        <v>#DIV/0!</v>
      </c>
      <c r="H202" s="454" t="e">
        <f t="shared" si="103"/>
        <v>#DIV/0!</v>
      </c>
      <c r="I202" s="454" t="e">
        <f t="shared" si="103"/>
        <v>#DIV/0!</v>
      </c>
      <c r="J202" s="454" t="e">
        <f t="shared" si="103"/>
        <v>#DIV/0!</v>
      </c>
      <c r="K202" s="454" t="e">
        <f t="shared" si="103"/>
        <v>#DIV/0!</v>
      </c>
      <c r="L202" s="454" t="e">
        <f t="shared" si="103"/>
        <v>#DIV/0!</v>
      </c>
      <c r="M202" s="454" t="e">
        <f t="shared" si="103"/>
        <v>#DIV/0!</v>
      </c>
      <c r="N202" s="454" t="e">
        <f t="shared" si="103"/>
        <v>#DIV/0!</v>
      </c>
      <c r="O202" s="454" t="e">
        <f t="shared" si="103"/>
        <v>#DIV/0!</v>
      </c>
      <c r="P202" s="454" t="e">
        <f t="shared" si="103"/>
        <v>#DIV/0!</v>
      </c>
      <c r="Q202" s="454" t="e">
        <f t="shared" si="103"/>
        <v>#DIV/0!</v>
      </c>
      <c r="R202" s="455" t="e">
        <f t="shared" si="103"/>
        <v>#DIV/0!</v>
      </c>
    </row>
    <row r="203" spans="1:19" ht="15" x14ac:dyDescent="0.2">
      <c r="A203" s="744">
        <v>25</v>
      </c>
      <c r="B203" s="744" t="str">
        <f>'PI. MP. Avance'!B131</f>
        <v>MP105080104</v>
      </c>
      <c r="C203" s="747" t="str">
        <f>'PI. MP. Avance'!C131</f>
        <v>Impulsar el sello de Equidad laboral EQUIPARES, como una estrategía departamental para la inclusión laboral de las Mujeres Vallecaucanas, en el periodo de gobierno.</v>
      </c>
      <c r="D203" s="4" t="s">
        <v>63</v>
      </c>
      <c r="E203" s="21">
        <f>SUM(F203:Q203)</f>
        <v>10000000</v>
      </c>
      <c r="F203" s="188">
        <f>IF($O$5=2016,VLOOKUP($B203,MP,24,FALSE),IF($O$5=2017,VLOOKUP($B203,MP,37,FALSE),IF($O$5=2018,VLOOKUP($B203,MP,50,FALSE),IF($O$5=2019,VLOOKUP($B203,MP,63,FALSE)," "))))</f>
        <v>10000000</v>
      </c>
      <c r="G203" s="188">
        <f>IF($O$5=2016,VLOOKUP($B203,MP,25,FALSE),IF($O$5=2017,VLOOKUP($B203,MP,38,FALSE),IF($O$5=2018,VLOOKUP($B203,MP,51,FALSE),IF($O$5=2019,VLOOKUP($B203,MP,64,FALSE)," "))))</f>
        <v>0</v>
      </c>
      <c r="H203" s="188">
        <f>IF($O$5=2016,VLOOKUP($B203,MP,26,FALSE),IF($O$5=2017,VLOOKUP($B203,MP,39,FALSE),IF($O$5=2018,VLOOKUP($B203,MP,52,FALSE),IF($O$5=2019,VLOOKUP($B203,MP,65,FALSE)," "))))</f>
        <v>0</v>
      </c>
      <c r="I203" s="188">
        <f>IF($O$5=2016,VLOOKUP($B203,MP,27,FALSE),IF($O$5=2017,VLOOKUP($B203,MP,40,FALSE),IF($O$5=2018,VLOOKUP($B203,MP,53,FALSE),IF($O$5=2019,VLOOKUP($B203,MP,66,FALSE)," "))))</f>
        <v>0</v>
      </c>
      <c r="J203" s="188">
        <f>IF($O$5=2016,VLOOKUP($B203,MP,28,FALSE),IF($O$5=2017,VLOOKUP($B203,MP,41,FALSE),IF($O$5=2018,VLOOKUP($B203,MP,54,FALSE),IF($O$5=2019,VLOOKUP($B203,MP,67,FALSE)," "))))</f>
        <v>0</v>
      </c>
      <c r="K203" s="188">
        <f>IF($O$5=2016,VLOOKUP($B203,MP,29,FALSE),IF($O$5=2017,VLOOKUP($B203,MP,42,FALSE),IF($O$5=2018,VLOOKUP($B203,MP,55,FALSE),IF($O$5=2019,VLOOKUP($B203,MP,68,FALSE)," "))))</f>
        <v>0</v>
      </c>
      <c r="L203" s="188">
        <f>IF($O$5=2016,VLOOKUP($B203,MP,30,FALSE),IF($O$5=2017,VLOOKUP($B203,MP,43,FALSE),IF($O$5=2018,VLOOKUP($B203,MP,56,FALSE),IF($O$5=2019,VLOOKUP($B203,MP,69,FALSE)," "))))</f>
        <v>0</v>
      </c>
      <c r="M203" s="188">
        <f>IF($O$5=2016,VLOOKUP($B203,MP,31,FALSE),IF($O$5=2017,VLOOKUP($B203,MP,44,FALSE),IF($O$5=2018,VLOOKUP($B203,MP,57,FALSE),IF($O$5=2019,VLOOKUP($B203,MP,70,FALSE)," "))))</f>
        <v>0</v>
      </c>
      <c r="N203" s="188">
        <f>IF($O$5=2016,VLOOKUP($B203,MP,32,FALSE),IF($O$5=2017,VLOOKUP($B203,MP,45,FALSE),IF($O$5=2018,VLOOKUP($B203,MP,58,FALSE),IF($O$5=2019,VLOOKUP($B203,MP,71,FALSE)," "))))</f>
        <v>0</v>
      </c>
      <c r="O203" s="188">
        <f>IF($O$5=2016,VLOOKUP($B203,MP,33,FALSE),IF($O$5=2017,VLOOKUP($B203,MP,46,FALSE),IF($O$5=2018,VLOOKUP($B203,MP,59,FALSE),IF($O$5=2019,VLOOKUP($B203,MP,72,FALSE)," "))))</f>
        <v>0</v>
      </c>
      <c r="P203" s="188">
        <f>IF($O$5=2016,VLOOKUP($B203,MP,34,FALSE),IF($O$5=2017,VLOOKUP($B203,MP,47,FALSE),IF($O$5=2018,VLOOKUP($B203,MP,60,FALSE),IF($O$5=2019,VLOOKUP($B203,MP,73,FALSE)," "))))</f>
        <v>0</v>
      </c>
      <c r="Q203" s="188">
        <f>IF($O$5=2016,VLOOKUP($B203,MP,35,FALSE),IF($O$5=2017,VLOOKUP($B203,MP,48,FALSE),IF($O$5=2018,VLOOKUP($B203,MP,61,FALSE),IF($O$5=2019,VLOOKUP($B203,MP,74,FALSE)," "))))</f>
        <v>0</v>
      </c>
      <c r="R203" s="22"/>
    </row>
    <row r="204" spans="1:19" ht="15" x14ac:dyDescent="0.2">
      <c r="A204" s="745"/>
      <c r="B204" s="745"/>
      <c r="C204" s="748"/>
      <c r="D204" s="8" t="s">
        <v>64</v>
      </c>
      <c r="E204" s="451">
        <f>SUM(F204:Q204)</f>
        <v>35000000</v>
      </c>
      <c r="F204" s="499">
        <v>35000000</v>
      </c>
      <c r="G204" s="499"/>
      <c r="H204" s="499"/>
      <c r="I204" s="499"/>
      <c r="J204" s="499"/>
      <c r="K204" s="499"/>
      <c r="L204" s="499"/>
      <c r="M204" s="499"/>
      <c r="N204" s="499"/>
      <c r="O204" s="499"/>
      <c r="P204" s="499"/>
      <c r="Q204" s="499"/>
      <c r="R204" s="500"/>
      <c r="S204" s="501"/>
    </row>
    <row r="205" spans="1:19" ht="15" x14ac:dyDescent="0.2">
      <c r="A205" s="745"/>
      <c r="B205" s="745"/>
      <c r="C205" s="748"/>
      <c r="D205" s="5" t="s">
        <v>65</v>
      </c>
      <c r="E205" s="452">
        <f t="shared" ref="E205:R205" si="104">E204*100/E203</f>
        <v>350</v>
      </c>
      <c r="F205" s="452">
        <f t="shared" si="104"/>
        <v>350</v>
      </c>
      <c r="G205" s="452" t="e">
        <f t="shared" si="104"/>
        <v>#DIV/0!</v>
      </c>
      <c r="H205" s="452" t="e">
        <f t="shared" si="104"/>
        <v>#DIV/0!</v>
      </c>
      <c r="I205" s="452" t="e">
        <f t="shared" si="104"/>
        <v>#DIV/0!</v>
      </c>
      <c r="J205" s="452" t="e">
        <f t="shared" si="104"/>
        <v>#DIV/0!</v>
      </c>
      <c r="K205" s="452" t="e">
        <f t="shared" si="104"/>
        <v>#DIV/0!</v>
      </c>
      <c r="L205" s="452" t="e">
        <f t="shared" si="104"/>
        <v>#DIV/0!</v>
      </c>
      <c r="M205" s="452" t="e">
        <f t="shared" si="104"/>
        <v>#DIV/0!</v>
      </c>
      <c r="N205" s="452" t="e">
        <f t="shared" si="104"/>
        <v>#DIV/0!</v>
      </c>
      <c r="O205" s="452" t="e">
        <f t="shared" si="104"/>
        <v>#DIV/0!</v>
      </c>
      <c r="P205" s="452" t="e">
        <f t="shared" si="104"/>
        <v>#DIV/0!</v>
      </c>
      <c r="Q205" s="452" t="e">
        <f t="shared" si="104"/>
        <v>#DIV/0!</v>
      </c>
      <c r="R205" s="453" t="e">
        <f t="shared" si="104"/>
        <v>#DIV/0!</v>
      </c>
    </row>
    <row r="206" spans="1:19" ht="15" x14ac:dyDescent="0.2">
      <c r="A206" s="745"/>
      <c r="B206" s="745"/>
      <c r="C206" s="748"/>
      <c r="D206" s="8" t="s">
        <v>66</v>
      </c>
      <c r="E206" s="451">
        <f>SUM(F206:Q206)</f>
        <v>65000000</v>
      </c>
      <c r="F206" s="499">
        <v>65000000</v>
      </c>
      <c r="G206" s="499"/>
      <c r="H206" s="499"/>
      <c r="I206" s="499"/>
      <c r="J206" s="499"/>
      <c r="K206" s="499"/>
      <c r="L206" s="499"/>
      <c r="M206" s="499"/>
      <c r="N206" s="499"/>
      <c r="O206" s="499"/>
      <c r="P206" s="499"/>
      <c r="Q206" s="499"/>
      <c r="R206" s="500"/>
    </row>
    <row r="207" spans="1:19" ht="15" x14ac:dyDescent="0.2">
      <c r="A207" s="745"/>
      <c r="B207" s="745"/>
      <c r="C207" s="748"/>
      <c r="D207" s="5" t="s">
        <v>67</v>
      </c>
      <c r="E207" s="452">
        <f t="shared" ref="E207:R207" si="105">E206*100/E203</f>
        <v>650</v>
      </c>
      <c r="F207" s="452">
        <f t="shared" si="105"/>
        <v>650</v>
      </c>
      <c r="G207" s="452" t="e">
        <f t="shared" si="105"/>
        <v>#DIV/0!</v>
      </c>
      <c r="H207" s="452" t="e">
        <f t="shared" si="105"/>
        <v>#DIV/0!</v>
      </c>
      <c r="I207" s="452" t="e">
        <f t="shared" si="105"/>
        <v>#DIV/0!</v>
      </c>
      <c r="J207" s="452" t="e">
        <f t="shared" si="105"/>
        <v>#DIV/0!</v>
      </c>
      <c r="K207" s="452" t="e">
        <f t="shared" si="105"/>
        <v>#DIV/0!</v>
      </c>
      <c r="L207" s="452" t="e">
        <f t="shared" si="105"/>
        <v>#DIV/0!</v>
      </c>
      <c r="M207" s="452" t="e">
        <f t="shared" si="105"/>
        <v>#DIV/0!</v>
      </c>
      <c r="N207" s="452" t="e">
        <f t="shared" si="105"/>
        <v>#DIV/0!</v>
      </c>
      <c r="O207" s="452" t="e">
        <f t="shared" si="105"/>
        <v>#DIV/0!</v>
      </c>
      <c r="P207" s="452" t="e">
        <f t="shared" si="105"/>
        <v>#DIV/0!</v>
      </c>
      <c r="Q207" s="452" t="e">
        <f t="shared" si="105"/>
        <v>#DIV/0!</v>
      </c>
      <c r="R207" s="453" t="e">
        <f t="shared" si="105"/>
        <v>#DIV/0!</v>
      </c>
    </row>
    <row r="208" spans="1:19" ht="15" x14ac:dyDescent="0.2">
      <c r="A208" s="745"/>
      <c r="B208" s="745"/>
      <c r="C208" s="748"/>
      <c r="D208" s="7" t="s">
        <v>68</v>
      </c>
      <c r="E208" s="451">
        <f>SUM(F208:Q208)</f>
        <v>65000000</v>
      </c>
      <c r="F208" s="499">
        <v>65000000</v>
      </c>
      <c r="G208" s="499"/>
      <c r="H208" s="499"/>
      <c r="I208" s="499"/>
      <c r="J208" s="499"/>
      <c r="K208" s="499"/>
      <c r="L208" s="499"/>
      <c r="M208" s="499"/>
      <c r="N208" s="499"/>
      <c r="O208" s="499"/>
      <c r="P208" s="499"/>
      <c r="Q208" s="499"/>
      <c r="R208" s="500"/>
    </row>
    <row r="209" spans="1:18" ht="15" x14ac:dyDescent="0.2">
      <c r="A209" s="745"/>
      <c r="B209" s="745"/>
      <c r="C209" s="748"/>
      <c r="D209" s="5" t="s">
        <v>69</v>
      </c>
      <c r="E209" s="452">
        <f t="shared" ref="E209:R209" si="106">E208*100/E206</f>
        <v>100</v>
      </c>
      <c r="F209" s="452">
        <f t="shared" si="106"/>
        <v>100</v>
      </c>
      <c r="G209" s="452" t="e">
        <f t="shared" si="106"/>
        <v>#DIV/0!</v>
      </c>
      <c r="H209" s="452" t="e">
        <f t="shared" si="106"/>
        <v>#DIV/0!</v>
      </c>
      <c r="I209" s="452" t="e">
        <f t="shared" si="106"/>
        <v>#DIV/0!</v>
      </c>
      <c r="J209" s="452" t="e">
        <f t="shared" si="106"/>
        <v>#DIV/0!</v>
      </c>
      <c r="K209" s="452" t="e">
        <f t="shared" si="106"/>
        <v>#DIV/0!</v>
      </c>
      <c r="L209" s="452" t="e">
        <f t="shared" si="106"/>
        <v>#DIV/0!</v>
      </c>
      <c r="M209" s="452" t="e">
        <f t="shared" si="106"/>
        <v>#DIV/0!</v>
      </c>
      <c r="N209" s="452" t="e">
        <f t="shared" si="106"/>
        <v>#DIV/0!</v>
      </c>
      <c r="O209" s="452" t="e">
        <f t="shared" si="106"/>
        <v>#DIV/0!</v>
      </c>
      <c r="P209" s="452" t="e">
        <f t="shared" si="106"/>
        <v>#DIV/0!</v>
      </c>
      <c r="Q209" s="452" t="e">
        <f t="shared" si="106"/>
        <v>#DIV/0!</v>
      </c>
      <c r="R209" s="453" t="e">
        <f t="shared" si="106"/>
        <v>#DIV/0!</v>
      </c>
    </row>
    <row r="210" spans="1:18" ht="15.75" thickBot="1" x14ac:dyDescent="0.25">
      <c r="A210" s="746"/>
      <c r="B210" s="746"/>
      <c r="C210" s="749"/>
      <c r="D210" s="6" t="s">
        <v>70</v>
      </c>
      <c r="E210" s="454">
        <f t="shared" ref="E210:R210" si="107">E208*100/E203</f>
        <v>650</v>
      </c>
      <c r="F210" s="454">
        <f t="shared" si="107"/>
        <v>650</v>
      </c>
      <c r="G210" s="454" t="e">
        <f t="shared" si="107"/>
        <v>#DIV/0!</v>
      </c>
      <c r="H210" s="454" t="e">
        <f t="shared" si="107"/>
        <v>#DIV/0!</v>
      </c>
      <c r="I210" s="454" t="e">
        <f t="shared" si="107"/>
        <v>#DIV/0!</v>
      </c>
      <c r="J210" s="454" t="e">
        <f t="shared" si="107"/>
        <v>#DIV/0!</v>
      </c>
      <c r="K210" s="454" t="e">
        <f t="shared" si="107"/>
        <v>#DIV/0!</v>
      </c>
      <c r="L210" s="454" t="e">
        <f t="shared" si="107"/>
        <v>#DIV/0!</v>
      </c>
      <c r="M210" s="454" t="e">
        <f t="shared" si="107"/>
        <v>#DIV/0!</v>
      </c>
      <c r="N210" s="454" t="e">
        <f t="shared" si="107"/>
        <v>#DIV/0!</v>
      </c>
      <c r="O210" s="454" t="e">
        <f t="shared" si="107"/>
        <v>#DIV/0!</v>
      </c>
      <c r="P210" s="454" t="e">
        <f t="shared" si="107"/>
        <v>#DIV/0!</v>
      </c>
      <c r="Q210" s="454" t="e">
        <f t="shared" si="107"/>
        <v>#DIV/0!</v>
      </c>
      <c r="R210" s="455" t="e">
        <f t="shared" si="107"/>
        <v>#DIV/0!</v>
      </c>
    </row>
    <row r="211" spans="1:18" ht="15" x14ac:dyDescent="0.2">
      <c r="A211" s="744">
        <v>26</v>
      </c>
      <c r="B211" s="744" t="str">
        <f>'PI. MP. Avance'!B136</f>
        <v>MP105020301</v>
      </c>
      <c r="C211" s="747" t="str">
        <f>'PI. MP. Avance'!C136</f>
        <v>Socializar en el 100% de los Municipios del Departamento la Política Pública de Mujer y la Normatividad que protege sus derechos , en el periodo de Gobierno.</v>
      </c>
      <c r="D211" s="4" t="s">
        <v>63</v>
      </c>
      <c r="E211" s="21">
        <f>SUM(F211:Q211)</f>
        <v>0</v>
      </c>
      <c r="F211" s="188"/>
      <c r="G211" s="188">
        <f>IF($O$5=2016,VLOOKUP($B211,MP,25,FALSE),IF($O$5=2017,VLOOKUP($B211,MP,38,FALSE),IF($O$5=2018,VLOOKUP($B211,MP,51,FALSE),IF($O$5=2019,VLOOKUP($B211,MP,64,FALSE)," "))))</f>
        <v>0</v>
      </c>
      <c r="H211" s="188">
        <f>IF($O$5=2016,VLOOKUP($B211,MP,26,FALSE),IF($O$5=2017,VLOOKUP($B211,MP,39,FALSE),IF($O$5=2018,VLOOKUP($B211,MP,52,FALSE),IF($O$5=2019,VLOOKUP($B211,MP,65,FALSE)," "))))</f>
        <v>0</v>
      </c>
      <c r="I211" s="188">
        <f>IF($O$5=2016,VLOOKUP($B211,MP,27,FALSE),IF($O$5=2017,VLOOKUP($B211,MP,40,FALSE),IF($O$5=2018,VLOOKUP($B211,MP,53,FALSE),IF($O$5=2019,VLOOKUP($B211,MP,66,FALSE)," "))))</f>
        <v>0</v>
      </c>
      <c r="J211" s="188">
        <f>IF($O$5=2016,VLOOKUP($B211,MP,28,FALSE),IF($O$5=2017,VLOOKUP($B211,MP,41,FALSE),IF($O$5=2018,VLOOKUP($B211,MP,54,FALSE),IF($O$5=2019,VLOOKUP($B211,MP,67,FALSE)," "))))</f>
        <v>0</v>
      </c>
      <c r="K211" s="188">
        <f>IF($O$5=2016,VLOOKUP($B211,MP,29,FALSE),IF($O$5=2017,VLOOKUP($B211,MP,42,FALSE),IF($O$5=2018,VLOOKUP($B211,MP,55,FALSE),IF($O$5=2019,VLOOKUP($B211,MP,68,FALSE)," "))))</f>
        <v>0</v>
      </c>
      <c r="L211" s="188">
        <f>IF($O$5=2016,VLOOKUP($B211,MP,30,FALSE),IF($O$5=2017,VLOOKUP($B211,MP,43,FALSE),IF($O$5=2018,VLOOKUP($B211,MP,56,FALSE),IF($O$5=2019,VLOOKUP($B211,MP,69,FALSE)," "))))</f>
        <v>0</v>
      </c>
      <c r="M211" s="188">
        <f>IF($O$5=2016,VLOOKUP($B211,MP,31,FALSE),IF($O$5=2017,VLOOKUP($B211,MP,44,FALSE),IF($O$5=2018,VLOOKUP($B211,MP,57,FALSE),IF($O$5=2019,VLOOKUP($B211,MP,70,FALSE)," "))))</f>
        <v>0</v>
      </c>
      <c r="N211" s="188">
        <f>IF($O$5=2016,VLOOKUP($B211,MP,32,FALSE),IF($O$5=2017,VLOOKUP($B211,MP,45,FALSE),IF($O$5=2018,VLOOKUP($B211,MP,58,FALSE),IF($O$5=2019,VLOOKUP($B211,MP,71,FALSE)," "))))</f>
        <v>0</v>
      </c>
      <c r="O211" s="188">
        <f>IF($O$5=2016,VLOOKUP($B211,MP,33,FALSE),IF($O$5=2017,VLOOKUP($B211,MP,46,FALSE),IF($O$5=2018,VLOOKUP($B211,MP,59,FALSE),IF($O$5=2019,VLOOKUP($B211,MP,72,FALSE)," "))))</f>
        <v>0</v>
      </c>
      <c r="P211" s="188">
        <f>IF($O$5=2016,VLOOKUP($B211,MP,34,FALSE),IF($O$5=2017,VLOOKUP($B211,MP,47,FALSE),IF($O$5=2018,VLOOKUP($B211,MP,60,FALSE),IF($O$5=2019,VLOOKUP($B211,MP,73,FALSE)," "))))</f>
        <v>0</v>
      </c>
      <c r="Q211" s="188">
        <f>IF($O$5=2016,VLOOKUP($B211,MP,35,FALSE),IF($O$5=2017,VLOOKUP($B211,MP,48,FALSE),IF($O$5=2018,VLOOKUP($B211,MP,61,FALSE),IF($O$5=2019,VLOOKUP($B211,MP,74,FALSE)," "))))</f>
        <v>0</v>
      </c>
      <c r="R211" s="22"/>
    </row>
    <row r="212" spans="1:18" ht="15" x14ac:dyDescent="0.2">
      <c r="A212" s="745"/>
      <c r="B212" s="745"/>
      <c r="C212" s="748"/>
      <c r="D212" s="8" t="s">
        <v>64</v>
      </c>
      <c r="E212" s="451">
        <f>SUM(G212:Q212)</f>
        <v>86100000</v>
      </c>
      <c r="F212" s="576"/>
      <c r="G212" s="499"/>
      <c r="H212" s="499"/>
      <c r="I212" s="499"/>
      <c r="J212" s="499">
        <v>86100000</v>
      </c>
      <c r="K212" s="499"/>
      <c r="L212" s="499"/>
      <c r="M212" s="499"/>
      <c r="N212" s="499"/>
      <c r="O212" s="499"/>
      <c r="P212" s="499"/>
      <c r="Q212" s="499"/>
      <c r="R212" s="500">
        <v>1230000000</v>
      </c>
    </row>
    <row r="213" spans="1:18" ht="15" x14ac:dyDescent="0.2">
      <c r="A213" s="745"/>
      <c r="B213" s="745"/>
      <c r="C213" s="748"/>
      <c r="D213" s="5" t="s">
        <v>65</v>
      </c>
      <c r="E213" s="452" t="e">
        <f t="shared" ref="E213:R213" si="108">E212*100/E211</f>
        <v>#DIV/0!</v>
      </c>
      <c r="F213" s="452" t="e">
        <f>J212*100/F211</f>
        <v>#DIV/0!</v>
      </c>
      <c r="G213" s="452" t="e">
        <f t="shared" si="108"/>
        <v>#DIV/0!</v>
      </c>
      <c r="H213" s="452" t="e">
        <f t="shared" si="108"/>
        <v>#DIV/0!</v>
      </c>
      <c r="I213" s="452" t="e">
        <f t="shared" si="108"/>
        <v>#DIV/0!</v>
      </c>
      <c r="J213" s="452" t="e">
        <f>#REF!*100/J211</f>
        <v>#REF!</v>
      </c>
      <c r="K213" s="452" t="e">
        <f t="shared" si="108"/>
        <v>#DIV/0!</v>
      </c>
      <c r="L213" s="452" t="e">
        <f t="shared" si="108"/>
        <v>#DIV/0!</v>
      </c>
      <c r="M213" s="452" t="e">
        <f t="shared" si="108"/>
        <v>#DIV/0!</v>
      </c>
      <c r="N213" s="452" t="e">
        <f t="shared" si="108"/>
        <v>#DIV/0!</v>
      </c>
      <c r="O213" s="452" t="e">
        <f t="shared" si="108"/>
        <v>#DIV/0!</v>
      </c>
      <c r="P213" s="452" t="e">
        <f t="shared" si="108"/>
        <v>#DIV/0!</v>
      </c>
      <c r="Q213" s="452" t="e">
        <f t="shared" si="108"/>
        <v>#DIV/0!</v>
      </c>
      <c r="R213" s="453" t="e">
        <f t="shared" si="108"/>
        <v>#DIV/0!</v>
      </c>
    </row>
    <row r="214" spans="1:18" ht="15" x14ac:dyDescent="0.2">
      <c r="A214" s="745"/>
      <c r="B214" s="745"/>
      <c r="C214" s="748"/>
      <c r="D214" s="8" t="s">
        <v>66</v>
      </c>
      <c r="E214" s="451">
        <f>SUM(G214:Q214)</f>
        <v>86100000</v>
      </c>
      <c r="F214" s="576"/>
      <c r="G214" s="499"/>
      <c r="H214" s="499"/>
      <c r="I214" s="499"/>
      <c r="J214" s="499">
        <v>86100000</v>
      </c>
      <c r="K214" s="499"/>
      <c r="L214" s="499"/>
      <c r="M214" s="499"/>
      <c r="N214" s="499"/>
      <c r="O214" s="499"/>
      <c r="P214" s="499"/>
      <c r="Q214" s="499"/>
      <c r="R214" s="500">
        <v>1230000000</v>
      </c>
    </row>
    <row r="215" spans="1:18" ht="15" x14ac:dyDescent="0.2">
      <c r="A215" s="745"/>
      <c r="B215" s="745"/>
      <c r="C215" s="748"/>
      <c r="D215" s="5" t="s">
        <v>67</v>
      </c>
      <c r="E215" s="452" t="e">
        <f t="shared" ref="E215:R215" si="109">E214*100/E211</f>
        <v>#DIV/0!</v>
      </c>
      <c r="F215" s="452" t="e">
        <f>J214*100/F211</f>
        <v>#DIV/0!</v>
      </c>
      <c r="G215" s="452" t="e">
        <f t="shared" si="109"/>
        <v>#DIV/0!</v>
      </c>
      <c r="H215" s="452" t="e">
        <f t="shared" si="109"/>
        <v>#DIV/0!</v>
      </c>
      <c r="I215" s="452" t="e">
        <f t="shared" si="109"/>
        <v>#DIV/0!</v>
      </c>
      <c r="J215" s="452" t="e">
        <f>#REF!*100/J211</f>
        <v>#REF!</v>
      </c>
      <c r="K215" s="452" t="e">
        <f t="shared" si="109"/>
        <v>#DIV/0!</v>
      </c>
      <c r="L215" s="452" t="e">
        <f t="shared" si="109"/>
        <v>#DIV/0!</v>
      </c>
      <c r="M215" s="452" t="e">
        <f t="shared" si="109"/>
        <v>#DIV/0!</v>
      </c>
      <c r="N215" s="452" t="e">
        <f t="shared" si="109"/>
        <v>#DIV/0!</v>
      </c>
      <c r="O215" s="452" t="e">
        <f t="shared" si="109"/>
        <v>#DIV/0!</v>
      </c>
      <c r="P215" s="452" t="e">
        <f t="shared" si="109"/>
        <v>#DIV/0!</v>
      </c>
      <c r="Q215" s="452" t="e">
        <f t="shared" si="109"/>
        <v>#DIV/0!</v>
      </c>
      <c r="R215" s="453" t="e">
        <f t="shared" si="109"/>
        <v>#DIV/0!</v>
      </c>
    </row>
    <row r="216" spans="1:18" ht="15" x14ac:dyDescent="0.2">
      <c r="A216" s="745"/>
      <c r="B216" s="745"/>
      <c r="C216" s="748"/>
      <c r="D216" s="7" t="s">
        <v>68</v>
      </c>
      <c r="E216" s="451">
        <f>SUM(G216:Q216)</f>
        <v>86100000</v>
      </c>
      <c r="F216" s="576"/>
      <c r="G216" s="499"/>
      <c r="H216" s="499"/>
      <c r="I216" s="499"/>
      <c r="J216" s="499">
        <v>86100000</v>
      </c>
      <c r="K216" s="499"/>
      <c r="L216" s="499"/>
      <c r="M216" s="499"/>
      <c r="N216" s="499"/>
      <c r="O216" s="499"/>
      <c r="P216" s="499"/>
      <c r="Q216" s="499"/>
      <c r="R216" s="500">
        <v>1230000000</v>
      </c>
    </row>
    <row r="217" spans="1:18" ht="15" x14ac:dyDescent="0.2">
      <c r="A217" s="745"/>
      <c r="B217" s="745"/>
      <c r="C217" s="748"/>
      <c r="D217" s="5" t="s">
        <v>69</v>
      </c>
      <c r="E217" s="452">
        <f t="shared" ref="E217:R217" si="110">E216*100/E214</f>
        <v>100</v>
      </c>
      <c r="F217" s="452">
        <f>J216*100/J214</f>
        <v>100</v>
      </c>
      <c r="G217" s="452" t="e">
        <f t="shared" si="110"/>
        <v>#DIV/0!</v>
      </c>
      <c r="H217" s="452" t="e">
        <f t="shared" si="110"/>
        <v>#DIV/0!</v>
      </c>
      <c r="I217" s="452" t="e">
        <f t="shared" si="110"/>
        <v>#DIV/0!</v>
      </c>
      <c r="J217" s="452" t="e">
        <f>#REF!*100/#REF!</f>
        <v>#REF!</v>
      </c>
      <c r="K217" s="452" t="e">
        <f t="shared" si="110"/>
        <v>#DIV/0!</v>
      </c>
      <c r="L217" s="452" t="e">
        <f t="shared" si="110"/>
        <v>#DIV/0!</v>
      </c>
      <c r="M217" s="452" t="e">
        <f t="shared" si="110"/>
        <v>#DIV/0!</v>
      </c>
      <c r="N217" s="452" t="e">
        <f t="shared" si="110"/>
        <v>#DIV/0!</v>
      </c>
      <c r="O217" s="452" t="e">
        <f t="shared" si="110"/>
        <v>#DIV/0!</v>
      </c>
      <c r="P217" s="452" t="e">
        <f t="shared" si="110"/>
        <v>#DIV/0!</v>
      </c>
      <c r="Q217" s="452" t="e">
        <f t="shared" si="110"/>
        <v>#DIV/0!</v>
      </c>
      <c r="R217" s="453">
        <f t="shared" si="110"/>
        <v>100</v>
      </c>
    </row>
    <row r="218" spans="1:18" ht="15.75" thickBot="1" x14ac:dyDescent="0.25">
      <c r="A218" s="746"/>
      <c r="B218" s="746"/>
      <c r="C218" s="749"/>
      <c r="D218" s="6" t="s">
        <v>70</v>
      </c>
      <c r="E218" s="454" t="e">
        <f t="shared" ref="E218:R218" si="111">E216*100/E211</f>
        <v>#DIV/0!</v>
      </c>
      <c r="F218" s="454" t="e">
        <f>J216*100/F211</f>
        <v>#DIV/0!</v>
      </c>
      <c r="G218" s="454" t="e">
        <f t="shared" si="111"/>
        <v>#DIV/0!</v>
      </c>
      <c r="H218" s="454" t="e">
        <f t="shared" si="111"/>
        <v>#DIV/0!</v>
      </c>
      <c r="I218" s="454" t="e">
        <f t="shared" si="111"/>
        <v>#DIV/0!</v>
      </c>
      <c r="J218" s="454" t="e">
        <f>#REF!*100/J211</f>
        <v>#REF!</v>
      </c>
      <c r="K218" s="454" t="e">
        <f t="shared" si="111"/>
        <v>#DIV/0!</v>
      </c>
      <c r="L218" s="454" t="e">
        <f t="shared" si="111"/>
        <v>#DIV/0!</v>
      </c>
      <c r="M218" s="454" t="e">
        <f t="shared" si="111"/>
        <v>#DIV/0!</v>
      </c>
      <c r="N218" s="454" t="e">
        <f t="shared" si="111"/>
        <v>#DIV/0!</v>
      </c>
      <c r="O218" s="454" t="e">
        <f t="shared" si="111"/>
        <v>#DIV/0!</v>
      </c>
      <c r="P218" s="454" t="e">
        <f t="shared" si="111"/>
        <v>#DIV/0!</v>
      </c>
      <c r="Q218" s="454" t="e">
        <f t="shared" si="111"/>
        <v>#DIV/0!</v>
      </c>
      <c r="R218" s="455" t="e">
        <f t="shared" si="111"/>
        <v>#DIV/0!</v>
      </c>
    </row>
    <row r="219" spans="1:18" ht="15" x14ac:dyDescent="0.2">
      <c r="A219" s="744">
        <v>27</v>
      </c>
      <c r="B219" s="744" t="str">
        <f>'PI. MP. Avance'!B141</f>
        <v>MP307050201</v>
      </c>
      <c r="C219" s="747" t="str">
        <f>'PI. MP. Avance'!C141</f>
        <v>Crear, en el marco de las Organizaciones de mujeres , Una (1) RED de mujeres protagonista en los escenarios de PAZ y posconflicto, en el cuatrienio</v>
      </c>
      <c r="D219" s="4" t="s">
        <v>63</v>
      </c>
      <c r="E219" s="21">
        <f>SUM(F219:Q219)</f>
        <v>0</v>
      </c>
      <c r="F219" s="188">
        <f>IF($O$5=2016,VLOOKUP($B219,MP,24,FALSE),IF($O$5=2017,VLOOKUP($B219,MP,37,FALSE),IF($O$5=2018,VLOOKUP($B219,MP,50,FALSE),IF($O$5=2019,VLOOKUP($B219,MP,63,FALSE)," "))))</f>
        <v>0</v>
      </c>
      <c r="G219" s="188">
        <f>IF($O$5=2016,VLOOKUP($B219,MP,25,FALSE),IF($O$5=2017,VLOOKUP($B219,MP,38,FALSE),IF($O$5=2018,VLOOKUP($B219,MP,51,FALSE),IF($O$5=2019,VLOOKUP($B219,MP,64,FALSE)," "))))</f>
        <v>0</v>
      </c>
      <c r="H219" s="188">
        <f>IF($O$5=2016,VLOOKUP($B219,MP,26,FALSE),IF($O$5=2017,VLOOKUP($B219,MP,39,FALSE),IF($O$5=2018,VLOOKUP($B219,MP,52,FALSE),IF($O$5=2019,VLOOKUP($B219,MP,65,FALSE)," "))))</f>
        <v>0</v>
      </c>
      <c r="I219" s="188">
        <f>IF($O$5=2016,VLOOKUP($B219,MP,27,FALSE),IF($O$5=2017,VLOOKUP($B219,MP,40,FALSE),IF($O$5=2018,VLOOKUP($B219,MP,53,FALSE),IF($O$5=2019,VLOOKUP($B219,MP,66,FALSE)," "))))</f>
        <v>0</v>
      </c>
      <c r="J219" s="188">
        <f>IF($O$5=2016,VLOOKUP($B219,MP,28,FALSE),IF($O$5=2017,VLOOKUP($B219,MP,41,FALSE),IF($O$5=2018,VLOOKUP($B219,MP,54,FALSE),IF($O$5=2019,VLOOKUP($B219,MP,67,FALSE)," "))))</f>
        <v>0</v>
      </c>
      <c r="K219" s="188">
        <f>IF($O$5=2016,VLOOKUP($B219,MP,29,FALSE),IF($O$5=2017,VLOOKUP($B219,MP,42,FALSE),IF($O$5=2018,VLOOKUP($B219,MP,55,FALSE),IF($O$5=2019,VLOOKUP($B219,MP,68,FALSE)," "))))</f>
        <v>0</v>
      </c>
      <c r="L219" s="188">
        <f>IF($O$5=2016,VLOOKUP($B219,MP,30,FALSE),IF($O$5=2017,VLOOKUP($B219,MP,43,FALSE),IF($O$5=2018,VLOOKUP($B219,MP,56,FALSE),IF($O$5=2019,VLOOKUP($B219,MP,69,FALSE)," "))))</f>
        <v>0</v>
      </c>
      <c r="M219" s="188">
        <f>IF($O$5=2016,VLOOKUP($B219,MP,31,FALSE),IF($O$5=2017,VLOOKUP($B219,MP,44,FALSE),IF($O$5=2018,VLOOKUP($B219,MP,57,FALSE),IF($O$5=2019,VLOOKUP($B219,MP,70,FALSE)," "))))</f>
        <v>0</v>
      </c>
      <c r="N219" s="188">
        <f>IF($O$5=2016,VLOOKUP($B219,MP,32,FALSE),IF($O$5=2017,VLOOKUP($B219,MP,45,FALSE),IF($O$5=2018,VLOOKUP($B219,MP,58,FALSE),IF($O$5=2019,VLOOKUP($B219,MP,71,FALSE)," "))))</f>
        <v>0</v>
      </c>
      <c r="O219" s="188">
        <f>IF($O$5=2016,VLOOKUP($B219,MP,33,FALSE),IF($O$5=2017,VLOOKUP($B219,MP,46,FALSE),IF($O$5=2018,VLOOKUP($B219,MP,59,FALSE),IF($O$5=2019,VLOOKUP($B219,MP,72,FALSE)," "))))</f>
        <v>0</v>
      </c>
      <c r="P219" s="188">
        <f>IF($O$5=2016,VLOOKUP($B219,MP,34,FALSE),IF($O$5=2017,VLOOKUP($B219,MP,47,FALSE),IF($O$5=2018,VLOOKUP($B219,MP,60,FALSE),IF($O$5=2019,VLOOKUP($B219,MP,73,FALSE)," "))))</f>
        <v>0</v>
      </c>
      <c r="Q219" s="188">
        <f>IF($O$5=2016,VLOOKUP($B219,MP,35,FALSE),IF($O$5=2017,VLOOKUP($B219,MP,48,FALSE),IF($O$5=2018,VLOOKUP($B219,MP,61,FALSE),IF($O$5=2019,VLOOKUP($B219,MP,74,FALSE)," "))))</f>
        <v>0</v>
      </c>
      <c r="R219" s="22"/>
    </row>
    <row r="220" spans="1:18" ht="15" x14ac:dyDescent="0.2">
      <c r="A220" s="745"/>
      <c r="B220" s="745"/>
      <c r="C220" s="748"/>
      <c r="D220" s="8" t="s">
        <v>64</v>
      </c>
      <c r="E220" s="451">
        <f>SUM(F220:Q220)</f>
        <v>0</v>
      </c>
      <c r="F220" s="499">
        <v>0</v>
      </c>
      <c r="G220" s="499"/>
      <c r="H220" s="499"/>
      <c r="I220" s="499"/>
      <c r="J220" s="499"/>
      <c r="K220" s="499"/>
      <c r="L220" s="499"/>
      <c r="M220" s="499"/>
      <c r="N220" s="499"/>
      <c r="O220" s="499"/>
      <c r="P220" s="499"/>
      <c r="Q220" s="499"/>
      <c r="R220" s="500"/>
    </row>
    <row r="221" spans="1:18" ht="15" x14ac:dyDescent="0.2">
      <c r="A221" s="745"/>
      <c r="B221" s="745"/>
      <c r="C221" s="748"/>
      <c r="D221" s="5" t="s">
        <v>65</v>
      </c>
      <c r="E221" s="452" t="e">
        <f t="shared" ref="E221:R221" si="112">E220*100/E219</f>
        <v>#DIV/0!</v>
      </c>
      <c r="F221" s="452" t="e">
        <f t="shared" si="112"/>
        <v>#DIV/0!</v>
      </c>
      <c r="G221" s="452" t="e">
        <f t="shared" si="112"/>
        <v>#DIV/0!</v>
      </c>
      <c r="H221" s="452" t="e">
        <f t="shared" si="112"/>
        <v>#DIV/0!</v>
      </c>
      <c r="I221" s="452" t="e">
        <f t="shared" si="112"/>
        <v>#DIV/0!</v>
      </c>
      <c r="J221" s="452" t="e">
        <f t="shared" si="112"/>
        <v>#DIV/0!</v>
      </c>
      <c r="K221" s="452" t="e">
        <f t="shared" si="112"/>
        <v>#DIV/0!</v>
      </c>
      <c r="L221" s="452" t="e">
        <f t="shared" si="112"/>
        <v>#DIV/0!</v>
      </c>
      <c r="M221" s="452" t="e">
        <f t="shared" si="112"/>
        <v>#DIV/0!</v>
      </c>
      <c r="N221" s="452" t="e">
        <f t="shared" si="112"/>
        <v>#DIV/0!</v>
      </c>
      <c r="O221" s="452" t="e">
        <f t="shared" si="112"/>
        <v>#DIV/0!</v>
      </c>
      <c r="P221" s="452" t="e">
        <f t="shared" si="112"/>
        <v>#DIV/0!</v>
      </c>
      <c r="Q221" s="452" t="e">
        <f t="shared" si="112"/>
        <v>#DIV/0!</v>
      </c>
      <c r="R221" s="453" t="e">
        <f t="shared" si="112"/>
        <v>#DIV/0!</v>
      </c>
    </row>
    <row r="222" spans="1:18" ht="15" x14ac:dyDescent="0.2">
      <c r="A222" s="745"/>
      <c r="B222" s="745"/>
      <c r="C222" s="748"/>
      <c r="D222" s="8" t="s">
        <v>66</v>
      </c>
      <c r="E222" s="451">
        <f>SUM(F222:Q222)</f>
        <v>0</v>
      </c>
      <c r="F222" s="499">
        <v>0</v>
      </c>
      <c r="G222" s="499"/>
      <c r="H222" s="499"/>
      <c r="I222" s="499"/>
      <c r="J222" s="499"/>
      <c r="K222" s="499"/>
      <c r="L222" s="499"/>
      <c r="M222" s="499"/>
      <c r="N222" s="499"/>
      <c r="O222" s="499"/>
      <c r="P222" s="499"/>
      <c r="Q222" s="499"/>
      <c r="R222" s="500"/>
    </row>
    <row r="223" spans="1:18" ht="15" x14ac:dyDescent="0.2">
      <c r="A223" s="745"/>
      <c r="B223" s="745"/>
      <c r="C223" s="748"/>
      <c r="D223" s="5" t="s">
        <v>67</v>
      </c>
      <c r="E223" s="452" t="e">
        <f t="shared" ref="E223:R223" si="113">E222*100/E219</f>
        <v>#DIV/0!</v>
      </c>
      <c r="F223" s="452" t="e">
        <f t="shared" si="113"/>
        <v>#DIV/0!</v>
      </c>
      <c r="G223" s="452" t="e">
        <f t="shared" si="113"/>
        <v>#DIV/0!</v>
      </c>
      <c r="H223" s="452" t="e">
        <f t="shared" si="113"/>
        <v>#DIV/0!</v>
      </c>
      <c r="I223" s="452" t="e">
        <f t="shared" si="113"/>
        <v>#DIV/0!</v>
      </c>
      <c r="J223" s="452" t="e">
        <f t="shared" si="113"/>
        <v>#DIV/0!</v>
      </c>
      <c r="K223" s="452" t="e">
        <f t="shared" si="113"/>
        <v>#DIV/0!</v>
      </c>
      <c r="L223" s="452" t="e">
        <f t="shared" si="113"/>
        <v>#DIV/0!</v>
      </c>
      <c r="M223" s="452" t="e">
        <f t="shared" si="113"/>
        <v>#DIV/0!</v>
      </c>
      <c r="N223" s="452" t="e">
        <f t="shared" si="113"/>
        <v>#DIV/0!</v>
      </c>
      <c r="O223" s="452" t="e">
        <f t="shared" si="113"/>
        <v>#DIV/0!</v>
      </c>
      <c r="P223" s="452" t="e">
        <f t="shared" si="113"/>
        <v>#DIV/0!</v>
      </c>
      <c r="Q223" s="452" t="e">
        <f t="shared" si="113"/>
        <v>#DIV/0!</v>
      </c>
      <c r="R223" s="453" t="e">
        <f t="shared" si="113"/>
        <v>#DIV/0!</v>
      </c>
    </row>
    <row r="224" spans="1:18" ht="15" x14ac:dyDescent="0.2">
      <c r="A224" s="745"/>
      <c r="B224" s="745"/>
      <c r="C224" s="748"/>
      <c r="D224" s="7" t="s">
        <v>68</v>
      </c>
      <c r="E224" s="451">
        <f>SUM(F224:Q224)</f>
        <v>0</v>
      </c>
      <c r="F224" s="499">
        <v>0</v>
      </c>
      <c r="G224" s="499"/>
      <c r="H224" s="499"/>
      <c r="I224" s="499"/>
      <c r="J224" s="499"/>
      <c r="K224" s="499"/>
      <c r="L224" s="499"/>
      <c r="M224" s="499"/>
      <c r="N224" s="499"/>
      <c r="O224" s="499"/>
      <c r="P224" s="499"/>
      <c r="Q224" s="499"/>
      <c r="R224" s="500"/>
    </row>
    <row r="225" spans="1:18" ht="15" x14ac:dyDescent="0.2">
      <c r="A225" s="745"/>
      <c r="B225" s="745"/>
      <c r="C225" s="748"/>
      <c r="D225" s="5" t="s">
        <v>69</v>
      </c>
      <c r="E225" s="452" t="e">
        <f t="shared" ref="E225:R225" si="114">E224*100/E222</f>
        <v>#DIV/0!</v>
      </c>
      <c r="F225" s="452" t="e">
        <f t="shared" si="114"/>
        <v>#DIV/0!</v>
      </c>
      <c r="G225" s="452" t="e">
        <f t="shared" si="114"/>
        <v>#DIV/0!</v>
      </c>
      <c r="H225" s="452" t="e">
        <f t="shared" si="114"/>
        <v>#DIV/0!</v>
      </c>
      <c r="I225" s="452" t="e">
        <f t="shared" si="114"/>
        <v>#DIV/0!</v>
      </c>
      <c r="J225" s="452" t="e">
        <f t="shared" si="114"/>
        <v>#DIV/0!</v>
      </c>
      <c r="K225" s="452" t="e">
        <f t="shared" si="114"/>
        <v>#DIV/0!</v>
      </c>
      <c r="L225" s="452" t="e">
        <f t="shared" si="114"/>
        <v>#DIV/0!</v>
      </c>
      <c r="M225" s="452" t="e">
        <f t="shared" si="114"/>
        <v>#DIV/0!</v>
      </c>
      <c r="N225" s="452" t="e">
        <f t="shared" si="114"/>
        <v>#DIV/0!</v>
      </c>
      <c r="O225" s="452" t="e">
        <f t="shared" si="114"/>
        <v>#DIV/0!</v>
      </c>
      <c r="P225" s="452" t="e">
        <f t="shared" si="114"/>
        <v>#DIV/0!</v>
      </c>
      <c r="Q225" s="452" t="e">
        <f t="shared" si="114"/>
        <v>#DIV/0!</v>
      </c>
      <c r="R225" s="453" t="e">
        <f t="shared" si="114"/>
        <v>#DIV/0!</v>
      </c>
    </row>
    <row r="226" spans="1:18" ht="15.75" thickBot="1" x14ac:dyDescent="0.25">
      <c r="A226" s="746"/>
      <c r="B226" s="746"/>
      <c r="C226" s="749"/>
      <c r="D226" s="6" t="s">
        <v>70</v>
      </c>
      <c r="E226" s="454" t="e">
        <f t="shared" ref="E226:R226" si="115">E224*100/E219</f>
        <v>#DIV/0!</v>
      </c>
      <c r="F226" s="454" t="e">
        <f t="shared" si="115"/>
        <v>#DIV/0!</v>
      </c>
      <c r="G226" s="454" t="e">
        <f t="shared" si="115"/>
        <v>#DIV/0!</v>
      </c>
      <c r="H226" s="454" t="e">
        <f t="shared" si="115"/>
        <v>#DIV/0!</v>
      </c>
      <c r="I226" s="454" t="e">
        <f t="shared" si="115"/>
        <v>#DIV/0!</v>
      </c>
      <c r="J226" s="454" t="e">
        <f t="shared" si="115"/>
        <v>#DIV/0!</v>
      </c>
      <c r="K226" s="454" t="e">
        <f t="shared" si="115"/>
        <v>#DIV/0!</v>
      </c>
      <c r="L226" s="454" t="e">
        <f t="shared" si="115"/>
        <v>#DIV/0!</v>
      </c>
      <c r="M226" s="454" t="e">
        <f t="shared" si="115"/>
        <v>#DIV/0!</v>
      </c>
      <c r="N226" s="454" t="e">
        <f t="shared" si="115"/>
        <v>#DIV/0!</v>
      </c>
      <c r="O226" s="454" t="e">
        <f t="shared" si="115"/>
        <v>#DIV/0!</v>
      </c>
      <c r="P226" s="454" t="e">
        <f t="shared" si="115"/>
        <v>#DIV/0!</v>
      </c>
      <c r="Q226" s="454" t="e">
        <f t="shared" si="115"/>
        <v>#DIV/0!</v>
      </c>
      <c r="R226" s="455" t="e">
        <f t="shared" si="115"/>
        <v>#DIV/0!</v>
      </c>
    </row>
    <row r="227" spans="1:18" ht="15" x14ac:dyDescent="0.2">
      <c r="A227" s="744">
        <v>28</v>
      </c>
      <c r="B227" s="744" t="str">
        <f>'PI. MP. Avance'!B146</f>
        <v>MP307050202</v>
      </c>
      <c r="C227" s="747" t="str">
        <f>'PI. MP. Avance'!C146</f>
        <v>Realizar dos (2) Encuentros  de mujeres forjadoras de PAZ, que permitan el fortalecimiento de las iniciativas y escenarios de PAZ en el postconflicto, en el cuatrienio.</v>
      </c>
      <c r="D227" s="4" t="s">
        <v>63</v>
      </c>
      <c r="E227" s="21">
        <f>SUM(F227:Q227)</f>
        <v>0</v>
      </c>
      <c r="F227" s="188">
        <f>IF($O$5=2016,VLOOKUP($B227,MP,24,FALSE),IF($O$5=2017,VLOOKUP($B227,MP,37,FALSE),IF($O$5=2018,VLOOKUP($B227,MP,50,FALSE),IF($O$5=2019,VLOOKUP($B227,MP,63,FALSE)," "))))</f>
        <v>0</v>
      </c>
      <c r="G227" s="188">
        <f>IF($O$5=2016,VLOOKUP($B227,MP,25,FALSE),IF($O$5=2017,VLOOKUP($B227,MP,38,FALSE),IF($O$5=2018,VLOOKUP($B227,MP,51,FALSE),IF($O$5=2019,VLOOKUP($B227,MP,64,FALSE)," "))))</f>
        <v>0</v>
      </c>
      <c r="H227" s="188">
        <f>IF($O$5=2016,VLOOKUP($B227,MP,26,FALSE),IF($O$5=2017,VLOOKUP($B227,MP,39,FALSE),IF($O$5=2018,VLOOKUP($B227,MP,52,FALSE),IF($O$5=2019,VLOOKUP($B227,MP,65,FALSE)," "))))</f>
        <v>0</v>
      </c>
      <c r="I227" s="188">
        <f>IF($O$5=2016,VLOOKUP($B227,MP,27,FALSE),IF($O$5=2017,VLOOKUP($B227,MP,40,FALSE),IF($O$5=2018,VLOOKUP($B227,MP,53,FALSE),IF($O$5=2019,VLOOKUP($B227,MP,66,FALSE)," "))))</f>
        <v>0</v>
      </c>
      <c r="J227" s="188">
        <f>IF($O$5=2016,VLOOKUP($B227,MP,28,FALSE),IF($O$5=2017,VLOOKUP($B227,MP,41,FALSE),IF($O$5=2018,VLOOKUP($B227,MP,54,FALSE),IF($O$5=2019,VLOOKUP($B227,MP,67,FALSE)," "))))</f>
        <v>0</v>
      </c>
      <c r="K227" s="188">
        <f>IF($O$5=2016,VLOOKUP($B227,MP,29,FALSE),IF($O$5=2017,VLOOKUP($B227,MP,42,FALSE),IF($O$5=2018,VLOOKUP($B227,MP,55,FALSE),IF($O$5=2019,VLOOKUP($B227,MP,68,FALSE)," "))))</f>
        <v>0</v>
      </c>
      <c r="L227" s="188">
        <f>IF($O$5=2016,VLOOKUP($B227,MP,30,FALSE),IF($O$5=2017,VLOOKUP($B227,MP,43,FALSE),IF($O$5=2018,VLOOKUP($B227,MP,56,FALSE),IF($O$5=2019,VLOOKUP($B227,MP,69,FALSE)," "))))</f>
        <v>0</v>
      </c>
      <c r="M227" s="188">
        <f>IF($O$5=2016,VLOOKUP($B227,MP,31,FALSE),IF($O$5=2017,VLOOKUP($B227,MP,44,FALSE),IF($O$5=2018,VLOOKUP($B227,MP,57,FALSE),IF($O$5=2019,VLOOKUP($B227,MP,70,FALSE)," "))))</f>
        <v>0</v>
      </c>
      <c r="N227" s="188">
        <f>IF($O$5=2016,VLOOKUP($B227,MP,32,FALSE),IF($O$5=2017,VLOOKUP($B227,MP,45,FALSE),IF($O$5=2018,VLOOKUP($B227,MP,58,FALSE),IF($O$5=2019,VLOOKUP($B227,MP,71,FALSE)," "))))</f>
        <v>0</v>
      </c>
      <c r="O227" s="188">
        <f>IF($O$5=2016,VLOOKUP($B227,MP,33,FALSE),IF($O$5=2017,VLOOKUP($B227,MP,46,FALSE),IF($O$5=2018,VLOOKUP($B227,MP,59,FALSE),IF($O$5=2019,VLOOKUP($B227,MP,72,FALSE)," "))))</f>
        <v>0</v>
      </c>
      <c r="P227" s="188">
        <f>IF($O$5=2016,VLOOKUP($B227,MP,34,FALSE),IF($O$5=2017,VLOOKUP($B227,MP,47,FALSE),IF($O$5=2018,VLOOKUP($B227,MP,60,FALSE),IF($O$5=2019,VLOOKUP($B227,MP,73,FALSE)," "))))</f>
        <v>0</v>
      </c>
      <c r="Q227" s="188">
        <f>IF($O$5=2016,VLOOKUP($B227,MP,35,FALSE),IF($O$5=2017,VLOOKUP($B227,MP,48,FALSE),IF($O$5=2018,VLOOKUP($B227,MP,61,FALSE),IF($O$5=2019,VLOOKUP($B227,MP,74,FALSE)," "))))</f>
        <v>0</v>
      </c>
      <c r="R227" s="22"/>
    </row>
    <row r="228" spans="1:18" ht="15" x14ac:dyDescent="0.2">
      <c r="A228" s="745"/>
      <c r="B228" s="745"/>
      <c r="C228" s="748"/>
      <c r="D228" s="8" t="s">
        <v>64</v>
      </c>
      <c r="E228" s="451">
        <f>SUM(F228:Q228)</f>
        <v>0</v>
      </c>
      <c r="F228" s="499">
        <v>0</v>
      </c>
      <c r="G228" s="499"/>
      <c r="H228" s="499"/>
      <c r="I228" s="499"/>
      <c r="J228" s="499"/>
      <c r="K228" s="499"/>
      <c r="L228" s="499"/>
      <c r="M228" s="499"/>
      <c r="N228" s="499"/>
      <c r="O228" s="499"/>
      <c r="P228" s="499"/>
      <c r="Q228" s="499"/>
      <c r="R228" s="500"/>
    </row>
    <row r="229" spans="1:18" ht="15" x14ac:dyDescent="0.2">
      <c r="A229" s="745"/>
      <c r="B229" s="745"/>
      <c r="C229" s="748"/>
      <c r="D229" s="5" t="s">
        <v>65</v>
      </c>
      <c r="E229" s="452" t="e">
        <f t="shared" ref="E229:R229" si="116">E228*100/E227</f>
        <v>#DIV/0!</v>
      </c>
      <c r="F229" s="452" t="e">
        <f t="shared" si="116"/>
        <v>#DIV/0!</v>
      </c>
      <c r="G229" s="452" t="e">
        <f t="shared" si="116"/>
        <v>#DIV/0!</v>
      </c>
      <c r="H229" s="452" t="e">
        <f t="shared" si="116"/>
        <v>#DIV/0!</v>
      </c>
      <c r="I229" s="452" t="e">
        <f t="shared" si="116"/>
        <v>#DIV/0!</v>
      </c>
      <c r="J229" s="452" t="e">
        <f t="shared" si="116"/>
        <v>#DIV/0!</v>
      </c>
      <c r="K229" s="452" t="e">
        <f t="shared" si="116"/>
        <v>#DIV/0!</v>
      </c>
      <c r="L229" s="452" t="e">
        <f t="shared" si="116"/>
        <v>#DIV/0!</v>
      </c>
      <c r="M229" s="452" t="e">
        <f t="shared" si="116"/>
        <v>#DIV/0!</v>
      </c>
      <c r="N229" s="452" t="e">
        <f t="shared" si="116"/>
        <v>#DIV/0!</v>
      </c>
      <c r="O229" s="452" t="e">
        <f t="shared" si="116"/>
        <v>#DIV/0!</v>
      </c>
      <c r="P229" s="452" t="e">
        <f t="shared" si="116"/>
        <v>#DIV/0!</v>
      </c>
      <c r="Q229" s="452" t="e">
        <f t="shared" si="116"/>
        <v>#DIV/0!</v>
      </c>
      <c r="R229" s="453" t="e">
        <f t="shared" si="116"/>
        <v>#DIV/0!</v>
      </c>
    </row>
    <row r="230" spans="1:18" ht="15" x14ac:dyDescent="0.2">
      <c r="A230" s="745"/>
      <c r="B230" s="745"/>
      <c r="C230" s="748"/>
      <c r="D230" s="8" t="s">
        <v>66</v>
      </c>
      <c r="E230" s="451">
        <f>SUM(F230:Q230)</f>
        <v>0</v>
      </c>
      <c r="F230" s="499">
        <v>0</v>
      </c>
      <c r="G230" s="499"/>
      <c r="H230" s="499"/>
      <c r="I230" s="499"/>
      <c r="J230" s="499"/>
      <c r="K230" s="499"/>
      <c r="L230" s="499"/>
      <c r="M230" s="499"/>
      <c r="N230" s="499"/>
      <c r="O230" s="499"/>
      <c r="P230" s="499"/>
      <c r="Q230" s="499"/>
      <c r="R230" s="500"/>
    </row>
    <row r="231" spans="1:18" ht="15" x14ac:dyDescent="0.2">
      <c r="A231" s="745"/>
      <c r="B231" s="745"/>
      <c r="C231" s="748"/>
      <c r="D231" s="5" t="s">
        <v>67</v>
      </c>
      <c r="E231" s="452" t="e">
        <f t="shared" ref="E231:R231" si="117">E230*100/E227</f>
        <v>#DIV/0!</v>
      </c>
      <c r="F231" s="452" t="e">
        <f t="shared" si="117"/>
        <v>#DIV/0!</v>
      </c>
      <c r="G231" s="452" t="e">
        <f t="shared" si="117"/>
        <v>#DIV/0!</v>
      </c>
      <c r="H231" s="452" t="e">
        <f t="shared" si="117"/>
        <v>#DIV/0!</v>
      </c>
      <c r="I231" s="452" t="e">
        <f t="shared" si="117"/>
        <v>#DIV/0!</v>
      </c>
      <c r="J231" s="452" t="e">
        <f t="shared" si="117"/>
        <v>#DIV/0!</v>
      </c>
      <c r="K231" s="452" t="e">
        <f t="shared" si="117"/>
        <v>#DIV/0!</v>
      </c>
      <c r="L231" s="452" t="e">
        <f t="shared" si="117"/>
        <v>#DIV/0!</v>
      </c>
      <c r="M231" s="452" t="e">
        <f t="shared" si="117"/>
        <v>#DIV/0!</v>
      </c>
      <c r="N231" s="452" t="e">
        <f t="shared" si="117"/>
        <v>#DIV/0!</v>
      </c>
      <c r="O231" s="452" t="e">
        <f t="shared" si="117"/>
        <v>#DIV/0!</v>
      </c>
      <c r="P231" s="452" t="e">
        <f t="shared" si="117"/>
        <v>#DIV/0!</v>
      </c>
      <c r="Q231" s="452" t="e">
        <f t="shared" si="117"/>
        <v>#DIV/0!</v>
      </c>
      <c r="R231" s="453" t="e">
        <f t="shared" si="117"/>
        <v>#DIV/0!</v>
      </c>
    </row>
    <row r="232" spans="1:18" ht="15" x14ac:dyDescent="0.2">
      <c r="A232" s="745"/>
      <c r="B232" s="745"/>
      <c r="C232" s="748"/>
      <c r="D232" s="7" t="s">
        <v>68</v>
      </c>
      <c r="E232" s="451">
        <f>SUM(F232:Q232)</f>
        <v>0</v>
      </c>
      <c r="F232" s="499">
        <v>0</v>
      </c>
      <c r="G232" s="499"/>
      <c r="H232" s="499"/>
      <c r="I232" s="499"/>
      <c r="J232" s="499"/>
      <c r="K232" s="499"/>
      <c r="L232" s="499"/>
      <c r="M232" s="499"/>
      <c r="N232" s="499"/>
      <c r="O232" s="499"/>
      <c r="P232" s="499"/>
      <c r="Q232" s="499"/>
      <c r="R232" s="500"/>
    </row>
    <row r="233" spans="1:18" ht="15" x14ac:dyDescent="0.2">
      <c r="A233" s="745"/>
      <c r="B233" s="745"/>
      <c r="C233" s="748"/>
      <c r="D233" s="5" t="s">
        <v>69</v>
      </c>
      <c r="E233" s="452" t="e">
        <f t="shared" ref="E233:R233" si="118">E232*100/E230</f>
        <v>#DIV/0!</v>
      </c>
      <c r="F233" s="452" t="e">
        <f t="shared" si="118"/>
        <v>#DIV/0!</v>
      </c>
      <c r="G233" s="452" t="e">
        <f t="shared" si="118"/>
        <v>#DIV/0!</v>
      </c>
      <c r="H233" s="452" t="e">
        <f t="shared" si="118"/>
        <v>#DIV/0!</v>
      </c>
      <c r="I233" s="452" t="e">
        <f t="shared" si="118"/>
        <v>#DIV/0!</v>
      </c>
      <c r="J233" s="452" t="e">
        <f t="shared" si="118"/>
        <v>#DIV/0!</v>
      </c>
      <c r="K233" s="452" t="e">
        <f t="shared" si="118"/>
        <v>#DIV/0!</v>
      </c>
      <c r="L233" s="452" t="e">
        <f t="shared" si="118"/>
        <v>#DIV/0!</v>
      </c>
      <c r="M233" s="452" t="e">
        <f t="shared" si="118"/>
        <v>#DIV/0!</v>
      </c>
      <c r="N233" s="452" t="e">
        <f t="shared" si="118"/>
        <v>#DIV/0!</v>
      </c>
      <c r="O233" s="452" t="e">
        <f t="shared" si="118"/>
        <v>#DIV/0!</v>
      </c>
      <c r="P233" s="452" t="e">
        <f t="shared" si="118"/>
        <v>#DIV/0!</v>
      </c>
      <c r="Q233" s="452" t="e">
        <f t="shared" si="118"/>
        <v>#DIV/0!</v>
      </c>
      <c r="R233" s="453" t="e">
        <f t="shared" si="118"/>
        <v>#DIV/0!</v>
      </c>
    </row>
    <row r="234" spans="1:18" ht="15.75" thickBot="1" x14ac:dyDescent="0.25">
      <c r="A234" s="746"/>
      <c r="B234" s="746"/>
      <c r="C234" s="749"/>
      <c r="D234" s="6" t="s">
        <v>70</v>
      </c>
      <c r="E234" s="454" t="e">
        <f t="shared" ref="E234:R234" si="119">E232*100/E227</f>
        <v>#DIV/0!</v>
      </c>
      <c r="F234" s="454" t="e">
        <f t="shared" si="119"/>
        <v>#DIV/0!</v>
      </c>
      <c r="G234" s="454" t="e">
        <f t="shared" si="119"/>
        <v>#DIV/0!</v>
      </c>
      <c r="H234" s="454" t="e">
        <f t="shared" si="119"/>
        <v>#DIV/0!</v>
      </c>
      <c r="I234" s="454" t="e">
        <f t="shared" si="119"/>
        <v>#DIV/0!</v>
      </c>
      <c r="J234" s="454" t="e">
        <f t="shared" si="119"/>
        <v>#DIV/0!</v>
      </c>
      <c r="K234" s="454" t="e">
        <f t="shared" si="119"/>
        <v>#DIV/0!</v>
      </c>
      <c r="L234" s="454" t="e">
        <f t="shared" si="119"/>
        <v>#DIV/0!</v>
      </c>
      <c r="M234" s="454" t="e">
        <f t="shared" si="119"/>
        <v>#DIV/0!</v>
      </c>
      <c r="N234" s="454" t="e">
        <f t="shared" si="119"/>
        <v>#DIV/0!</v>
      </c>
      <c r="O234" s="454" t="e">
        <f t="shared" si="119"/>
        <v>#DIV/0!</v>
      </c>
      <c r="P234" s="454" t="e">
        <f t="shared" si="119"/>
        <v>#DIV/0!</v>
      </c>
      <c r="Q234" s="454" t="e">
        <f t="shared" si="119"/>
        <v>#DIV/0!</v>
      </c>
      <c r="R234" s="455" t="e">
        <f t="shared" si="119"/>
        <v>#DIV/0!</v>
      </c>
    </row>
    <row r="235" spans="1:18" ht="15" x14ac:dyDescent="0.2">
      <c r="A235" s="744">
        <v>29</v>
      </c>
      <c r="B235" s="744" t="str">
        <f>'PI. MP. Avance'!B151</f>
        <v>MP307050301</v>
      </c>
      <c r="C235" s="747" t="str">
        <f>'PI. MP. Avance'!C151</f>
        <v>Crear, en el marco de las Confluencias Municipales de LGBTI, Una (1) RED LGBTI protagonista en los escenarios de PAZ y posconflicto, en el cuatrienio</v>
      </c>
      <c r="D235" s="4" t="s">
        <v>63</v>
      </c>
      <c r="E235" s="21">
        <f>SUM(F235:Q235)</f>
        <v>0</v>
      </c>
      <c r="F235" s="188">
        <f>IF($O$5=2016,VLOOKUP($B235,MP,24,FALSE),IF($O$5=2017,VLOOKUP($B235,MP,37,FALSE),IF($O$5=2018,VLOOKUP($B235,MP,50,FALSE),IF($O$5=2019,VLOOKUP($B235,MP,63,FALSE)," "))))</f>
        <v>0</v>
      </c>
      <c r="G235" s="188">
        <f>IF($O$5=2016,VLOOKUP($B235,MP,25,FALSE),IF($O$5=2017,VLOOKUP($B235,MP,38,FALSE),IF($O$5=2018,VLOOKUP($B235,MP,51,FALSE),IF($O$5=2019,VLOOKUP($B235,MP,64,FALSE)," "))))</f>
        <v>0</v>
      </c>
      <c r="H235" s="188">
        <f>IF($O$5=2016,VLOOKUP($B235,MP,26,FALSE),IF($O$5=2017,VLOOKUP($B235,MP,39,FALSE),IF($O$5=2018,VLOOKUP($B235,MP,52,FALSE),IF($O$5=2019,VLOOKUP($B235,MP,65,FALSE)," "))))</f>
        <v>0</v>
      </c>
      <c r="I235" s="188">
        <f>IF($O$5=2016,VLOOKUP($B235,MP,27,FALSE),IF($O$5=2017,VLOOKUP($B235,MP,40,FALSE),IF($O$5=2018,VLOOKUP($B235,MP,53,FALSE),IF($O$5=2019,VLOOKUP($B235,MP,66,FALSE)," "))))</f>
        <v>0</v>
      </c>
      <c r="J235" s="188">
        <f>IF($O$5=2016,VLOOKUP($B235,MP,28,FALSE),IF($O$5=2017,VLOOKUP($B235,MP,41,FALSE),IF($O$5=2018,VLOOKUP($B235,MP,54,FALSE),IF($O$5=2019,VLOOKUP($B235,MP,67,FALSE)," "))))</f>
        <v>0</v>
      </c>
      <c r="K235" s="188">
        <f>IF($O$5=2016,VLOOKUP($B235,MP,29,FALSE),IF($O$5=2017,VLOOKUP($B235,MP,42,FALSE),IF($O$5=2018,VLOOKUP($B235,MP,55,FALSE),IF($O$5=2019,VLOOKUP($B235,MP,68,FALSE)," "))))</f>
        <v>0</v>
      </c>
      <c r="L235" s="188">
        <f>IF($O$5=2016,VLOOKUP($B235,MP,30,FALSE),IF($O$5=2017,VLOOKUP($B235,MP,43,FALSE),IF($O$5=2018,VLOOKUP($B235,MP,56,FALSE),IF($O$5=2019,VLOOKUP($B235,MP,69,FALSE)," "))))</f>
        <v>0</v>
      </c>
      <c r="M235" s="188">
        <f>IF($O$5=2016,VLOOKUP($B235,MP,31,FALSE),IF($O$5=2017,VLOOKUP($B235,MP,44,FALSE),IF($O$5=2018,VLOOKUP($B235,MP,57,FALSE),IF($O$5=2019,VLOOKUP($B235,MP,70,FALSE)," "))))</f>
        <v>0</v>
      </c>
      <c r="N235" s="188">
        <f>IF($O$5=2016,VLOOKUP($B235,MP,32,FALSE),IF($O$5=2017,VLOOKUP($B235,MP,45,FALSE),IF($O$5=2018,VLOOKUP($B235,MP,58,FALSE),IF($O$5=2019,VLOOKUP($B235,MP,71,FALSE)," "))))</f>
        <v>0</v>
      </c>
      <c r="O235" s="188">
        <f>IF($O$5=2016,VLOOKUP($B235,MP,33,FALSE),IF($O$5=2017,VLOOKUP($B235,MP,46,FALSE),IF($O$5=2018,VLOOKUP($B235,MP,59,FALSE),IF($O$5=2019,VLOOKUP($B235,MP,72,FALSE)," "))))</f>
        <v>0</v>
      </c>
      <c r="P235" s="188">
        <f>IF($O$5=2016,VLOOKUP($B235,MP,34,FALSE),IF($O$5=2017,VLOOKUP($B235,MP,47,FALSE),IF($O$5=2018,VLOOKUP($B235,MP,60,FALSE),IF($O$5=2019,VLOOKUP($B235,MP,73,FALSE)," "))))</f>
        <v>0</v>
      </c>
      <c r="Q235" s="188">
        <f>IF($O$5=2016,VLOOKUP($B235,MP,35,FALSE),IF($O$5=2017,VLOOKUP($B235,MP,48,FALSE),IF($O$5=2018,VLOOKUP($B235,MP,61,FALSE),IF($O$5=2019,VLOOKUP($B235,MP,74,FALSE)," "))))</f>
        <v>0</v>
      </c>
      <c r="R235" s="22"/>
    </row>
    <row r="236" spans="1:18" ht="15" x14ac:dyDescent="0.2">
      <c r="A236" s="745"/>
      <c r="B236" s="745"/>
      <c r="C236" s="748"/>
      <c r="D236" s="8" t="s">
        <v>64</v>
      </c>
      <c r="E236" s="451">
        <f>SUM(F236:Q236)</f>
        <v>0</v>
      </c>
      <c r="F236" s="499">
        <v>0</v>
      </c>
      <c r="G236" s="499"/>
      <c r="H236" s="499"/>
      <c r="I236" s="499"/>
      <c r="J236" s="499"/>
      <c r="K236" s="499"/>
      <c r="L236" s="499"/>
      <c r="M236" s="499"/>
      <c r="N236" s="499"/>
      <c r="O236" s="499"/>
      <c r="P236" s="499"/>
      <c r="Q236" s="499"/>
      <c r="R236" s="500"/>
    </row>
    <row r="237" spans="1:18" ht="15" x14ac:dyDescent="0.2">
      <c r="A237" s="745"/>
      <c r="B237" s="745"/>
      <c r="C237" s="748"/>
      <c r="D237" s="5" t="s">
        <v>65</v>
      </c>
      <c r="E237" s="452" t="e">
        <f t="shared" ref="E237:R237" si="120">E236*100/E235</f>
        <v>#DIV/0!</v>
      </c>
      <c r="F237" s="452" t="e">
        <f t="shared" si="120"/>
        <v>#DIV/0!</v>
      </c>
      <c r="G237" s="452" t="e">
        <f t="shared" si="120"/>
        <v>#DIV/0!</v>
      </c>
      <c r="H237" s="452" t="e">
        <f t="shared" si="120"/>
        <v>#DIV/0!</v>
      </c>
      <c r="I237" s="452" t="e">
        <f t="shared" si="120"/>
        <v>#DIV/0!</v>
      </c>
      <c r="J237" s="452" t="e">
        <f t="shared" si="120"/>
        <v>#DIV/0!</v>
      </c>
      <c r="K237" s="452" t="e">
        <f t="shared" si="120"/>
        <v>#DIV/0!</v>
      </c>
      <c r="L237" s="452" t="e">
        <f t="shared" si="120"/>
        <v>#DIV/0!</v>
      </c>
      <c r="M237" s="452" t="e">
        <f t="shared" si="120"/>
        <v>#DIV/0!</v>
      </c>
      <c r="N237" s="452" t="e">
        <f t="shared" si="120"/>
        <v>#DIV/0!</v>
      </c>
      <c r="O237" s="452" t="e">
        <f t="shared" si="120"/>
        <v>#DIV/0!</v>
      </c>
      <c r="P237" s="452" t="e">
        <f t="shared" si="120"/>
        <v>#DIV/0!</v>
      </c>
      <c r="Q237" s="452" t="e">
        <f t="shared" si="120"/>
        <v>#DIV/0!</v>
      </c>
      <c r="R237" s="453" t="e">
        <f t="shared" si="120"/>
        <v>#DIV/0!</v>
      </c>
    </row>
    <row r="238" spans="1:18" ht="15" x14ac:dyDescent="0.2">
      <c r="A238" s="745"/>
      <c r="B238" s="745"/>
      <c r="C238" s="748"/>
      <c r="D238" s="8" t="s">
        <v>66</v>
      </c>
      <c r="E238" s="451">
        <f>SUM(F238:Q238)</f>
        <v>0</v>
      </c>
      <c r="F238" s="499">
        <v>0</v>
      </c>
      <c r="G238" s="499"/>
      <c r="H238" s="499"/>
      <c r="I238" s="499"/>
      <c r="J238" s="499"/>
      <c r="K238" s="499"/>
      <c r="L238" s="499"/>
      <c r="M238" s="499"/>
      <c r="N238" s="499"/>
      <c r="O238" s="499"/>
      <c r="P238" s="499"/>
      <c r="Q238" s="499"/>
      <c r="R238" s="500"/>
    </row>
    <row r="239" spans="1:18" ht="15" x14ac:dyDescent="0.2">
      <c r="A239" s="745"/>
      <c r="B239" s="745"/>
      <c r="C239" s="748"/>
      <c r="D239" s="5" t="s">
        <v>67</v>
      </c>
      <c r="E239" s="452" t="e">
        <f t="shared" ref="E239:R239" si="121">E238*100/E235</f>
        <v>#DIV/0!</v>
      </c>
      <c r="F239" s="452" t="e">
        <f t="shared" si="121"/>
        <v>#DIV/0!</v>
      </c>
      <c r="G239" s="452" t="e">
        <f t="shared" si="121"/>
        <v>#DIV/0!</v>
      </c>
      <c r="H239" s="452" t="e">
        <f t="shared" si="121"/>
        <v>#DIV/0!</v>
      </c>
      <c r="I239" s="452" t="e">
        <f t="shared" si="121"/>
        <v>#DIV/0!</v>
      </c>
      <c r="J239" s="452" t="e">
        <f t="shared" si="121"/>
        <v>#DIV/0!</v>
      </c>
      <c r="K239" s="452" t="e">
        <f t="shared" si="121"/>
        <v>#DIV/0!</v>
      </c>
      <c r="L239" s="452" t="e">
        <f t="shared" si="121"/>
        <v>#DIV/0!</v>
      </c>
      <c r="M239" s="452" t="e">
        <f t="shared" si="121"/>
        <v>#DIV/0!</v>
      </c>
      <c r="N239" s="452" t="e">
        <f t="shared" si="121"/>
        <v>#DIV/0!</v>
      </c>
      <c r="O239" s="452" t="e">
        <f t="shared" si="121"/>
        <v>#DIV/0!</v>
      </c>
      <c r="P239" s="452" t="e">
        <f t="shared" si="121"/>
        <v>#DIV/0!</v>
      </c>
      <c r="Q239" s="452" t="e">
        <f t="shared" si="121"/>
        <v>#DIV/0!</v>
      </c>
      <c r="R239" s="453" t="e">
        <f t="shared" si="121"/>
        <v>#DIV/0!</v>
      </c>
    </row>
    <row r="240" spans="1:18" ht="15" x14ac:dyDescent="0.2">
      <c r="A240" s="745"/>
      <c r="B240" s="745"/>
      <c r="C240" s="748"/>
      <c r="D240" s="7" t="s">
        <v>68</v>
      </c>
      <c r="E240" s="451">
        <f>SUM(F240:Q240)</f>
        <v>0</v>
      </c>
      <c r="F240" s="499">
        <v>0</v>
      </c>
      <c r="G240" s="499"/>
      <c r="H240" s="499"/>
      <c r="I240" s="499"/>
      <c r="J240" s="499"/>
      <c r="K240" s="499"/>
      <c r="L240" s="499"/>
      <c r="M240" s="499"/>
      <c r="N240" s="499"/>
      <c r="O240" s="499"/>
      <c r="P240" s="499"/>
      <c r="Q240" s="499"/>
      <c r="R240" s="500"/>
    </row>
    <row r="241" spans="1:18" ht="15" x14ac:dyDescent="0.2">
      <c r="A241" s="745"/>
      <c r="B241" s="745"/>
      <c r="C241" s="748"/>
      <c r="D241" s="5" t="s">
        <v>69</v>
      </c>
      <c r="E241" s="452" t="e">
        <f t="shared" ref="E241:R241" si="122">E240*100/E238</f>
        <v>#DIV/0!</v>
      </c>
      <c r="F241" s="452" t="e">
        <f t="shared" si="122"/>
        <v>#DIV/0!</v>
      </c>
      <c r="G241" s="452" t="e">
        <f t="shared" si="122"/>
        <v>#DIV/0!</v>
      </c>
      <c r="H241" s="452" t="e">
        <f t="shared" si="122"/>
        <v>#DIV/0!</v>
      </c>
      <c r="I241" s="452" t="e">
        <f t="shared" si="122"/>
        <v>#DIV/0!</v>
      </c>
      <c r="J241" s="452" t="e">
        <f t="shared" si="122"/>
        <v>#DIV/0!</v>
      </c>
      <c r="K241" s="452" t="e">
        <f t="shared" si="122"/>
        <v>#DIV/0!</v>
      </c>
      <c r="L241" s="452" t="e">
        <f t="shared" si="122"/>
        <v>#DIV/0!</v>
      </c>
      <c r="M241" s="452" t="e">
        <f t="shared" si="122"/>
        <v>#DIV/0!</v>
      </c>
      <c r="N241" s="452" t="e">
        <f t="shared" si="122"/>
        <v>#DIV/0!</v>
      </c>
      <c r="O241" s="452" t="e">
        <f t="shared" si="122"/>
        <v>#DIV/0!</v>
      </c>
      <c r="P241" s="452" t="e">
        <f t="shared" si="122"/>
        <v>#DIV/0!</v>
      </c>
      <c r="Q241" s="452" t="e">
        <f t="shared" si="122"/>
        <v>#DIV/0!</v>
      </c>
      <c r="R241" s="453" t="e">
        <f t="shared" si="122"/>
        <v>#DIV/0!</v>
      </c>
    </row>
    <row r="242" spans="1:18" ht="15.75" thickBot="1" x14ac:dyDescent="0.25">
      <c r="A242" s="746"/>
      <c r="B242" s="746"/>
      <c r="C242" s="749"/>
      <c r="D242" s="6" t="s">
        <v>70</v>
      </c>
      <c r="E242" s="454" t="e">
        <f t="shared" ref="E242:R242" si="123">E240*100/E235</f>
        <v>#DIV/0!</v>
      </c>
      <c r="F242" s="454" t="e">
        <f t="shared" si="123"/>
        <v>#DIV/0!</v>
      </c>
      <c r="G242" s="454" t="e">
        <f t="shared" si="123"/>
        <v>#DIV/0!</v>
      </c>
      <c r="H242" s="454" t="e">
        <f t="shared" si="123"/>
        <v>#DIV/0!</v>
      </c>
      <c r="I242" s="454" t="e">
        <f t="shared" si="123"/>
        <v>#DIV/0!</v>
      </c>
      <c r="J242" s="454" t="e">
        <f t="shared" si="123"/>
        <v>#DIV/0!</v>
      </c>
      <c r="K242" s="454" t="e">
        <f t="shared" si="123"/>
        <v>#DIV/0!</v>
      </c>
      <c r="L242" s="454" t="e">
        <f t="shared" si="123"/>
        <v>#DIV/0!</v>
      </c>
      <c r="M242" s="454" t="e">
        <f t="shared" si="123"/>
        <v>#DIV/0!</v>
      </c>
      <c r="N242" s="454" t="e">
        <f t="shared" si="123"/>
        <v>#DIV/0!</v>
      </c>
      <c r="O242" s="454" t="e">
        <f t="shared" si="123"/>
        <v>#DIV/0!</v>
      </c>
      <c r="P242" s="454" t="e">
        <f t="shared" si="123"/>
        <v>#DIV/0!</v>
      </c>
      <c r="Q242" s="454" t="e">
        <f t="shared" si="123"/>
        <v>#DIV/0!</v>
      </c>
      <c r="R242" s="455" t="e">
        <f t="shared" si="123"/>
        <v>#DIV/0!</v>
      </c>
    </row>
    <row r="243" spans="1:18" ht="15" x14ac:dyDescent="0.2">
      <c r="A243" s="744">
        <v>30</v>
      </c>
      <c r="B243" s="744" t="str">
        <f>'PI. MP. Avance'!B156</f>
        <v>MP307050302</v>
      </c>
      <c r="C243" s="747" t="str">
        <f>'PI. MP. Avance'!C156</f>
        <v>Realizar dos (2) Encuentros de representantes del sector LGBTI, forjadores de PAZ, que permitan el fortalecimiento de las iniciativas y escenarios de PAZ en el postconflicto, en el cuatrienio.</v>
      </c>
      <c r="D243" s="4" t="s">
        <v>63</v>
      </c>
      <c r="E243" s="21">
        <f>SUM(F243:Q243)</f>
        <v>0</v>
      </c>
      <c r="F243" s="188">
        <f>IF($O$5=2016,VLOOKUP($B243,MP,24,FALSE),IF($O$5=2017,VLOOKUP($B243,MP,37,FALSE),IF($O$5=2018,VLOOKUP($B243,MP,50,FALSE),IF($O$5=2019,VLOOKUP($B243,MP,63,FALSE)," "))))</f>
        <v>0</v>
      </c>
      <c r="G243" s="188">
        <f>IF($O$5=2016,VLOOKUP($B243,MP,25,FALSE),IF($O$5=2017,VLOOKUP($B243,MP,38,FALSE),IF($O$5=2018,VLOOKUP($B243,MP,51,FALSE),IF($O$5=2019,VLOOKUP($B243,MP,64,FALSE)," "))))</f>
        <v>0</v>
      </c>
      <c r="H243" s="188">
        <f>IF($O$5=2016,VLOOKUP($B243,MP,26,FALSE),IF($O$5=2017,VLOOKUP($B243,MP,39,FALSE),IF($O$5=2018,VLOOKUP($B243,MP,52,FALSE),IF($O$5=2019,VLOOKUP($B243,MP,65,FALSE)," "))))</f>
        <v>0</v>
      </c>
      <c r="I243" s="188">
        <f>IF($O$5=2016,VLOOKUP($B243,MP,27,FALSE),IF($O$5=2017,VLOOKUP($B243,MP,40,FALSE),IF($O$5=2018,VLOOKUP($B243,MP,53,FALSE),IF($O$5=2019,VLOOKUP($B243,MP,66,FALSE)," "))))</f>
        <v>0</v>
      </c>
      <c r="J243" s="188">
        <f>IF($O$5=2016,VLOOKUP($B243,MP,28,FALSE),IF($O$5=2017,VLOOKUP($B243,MP,41,FALSE),IF($O$5=2018,VLOOKUP($B243,MP,54,FALSE),IF($O$5=2019,VLOOKUP($B243,MP,67,FALSE)," "))))</f>
        <v>0</v>
      </c>
      <c r="K243" s="188">
        <f>IF($O$5=2016,VLOOKUP($B243,MP,29,FALSE),IF($O$5=2017,VLOOKUP($B243,MP,42,FALSE),IF($O$5=2018,VLOOKUP($B243,MP,55,FALSE),IF($O$5=2019,VLOOKUP($B243,MP,68,FALSE)," "))))</f>
        <v>0</v>
      </c>
      <c r="L243" s="188">
        <f>IF($O$5=2016,VLOOKUP($B243,MP,30,FALSE),IF($O$5=2017,VLOOKUP($B243,MP,43,FALSE),IF($O$5=2018,VLOOKUP($B243,MP,56,FALSE),IF($O$5=2019,VLOOKUP($B243,MP,69,FALSE)," "))))</f>
        <v>0</v>
      </c>
      <c r="M243" s="188">
        <f>IF($O$5=2016,VLOOKUP($B243,MP,31,FALSE),IF($O$5=2017,VLOOKUP($B243,MP,44,FALSE),IF($O$5=2018,VLOOKUP($B243,MP,57,FALSE),IF($O$5=2019,VLOOKUP($B243,MP,70,FALSE)," "))))</f>
        <v>0</v>
      </c>
      <c r="N243" s="188">
        <f>IF($O$5=2016,VLOOKUP($B243,MP,32,FALSE),IF($O$5=2017,VLOOKUP($B243,MP,45,FALSE),IF($O$5=2018,VLOOKUP($B243,MP,58,FALSE),IF($O$5=2019,VLOOKUP($B243,MP,71,FALSE)," "))))</f>
        <v>0</v>
      </c>
      <c r="O243" s="188">
        <f>IF($O$5=2016,VLOOKUP($B243,MP,33,FALSE),IF($O$5=2017,VLOOKUP($B243,MP,46,FALSE),IF($O$5=2018,VLOOKUP($B243,MP,59,FALSE),IF($O$5=2019,VLOOKUP($B243,MP,72,FALSE)," "))))</f>
        <v>0</v>
      </c>
      <c r="P243" s="188">
        <f>IF($O$5=2016,VLOOKUP($B243,MP,34,FALSE),IF($O$5=2017,VLOOKUP($B243,MP,47,FALSE),IF($O$5=2018,VLOOKUP($B243,MP,60,FALSE),IF($O$5=2019,VLOOKUP($B243,MP,73,FALSE)," "))))</f>
        <v>0</v>
      </c>
      <c r="Q243" s="188">
        <f>IF($O$5=2016,VLOOKUP($B243,MP,35,FALSE),IF($O$5=2017,VLOOKUP($B243,MP,48,FALSE),IF($O$5=2018,VLOOKUP($B243,MP,61,FALSE),IF($O$5=2019,VLOOKUP($B243,MP,74,FALSE)," "))))</f>
        <v>0</v>
      </c>
      <c r="R243" s="22"/>
    </row>
    <row r="244" spans="1:18" ht="15" x14ac:dyDescent="0.2">
      <c r="A244" s="745"/>
      <c r="B244" s="745"/>
      <c r="C244" s="748"/>
      <c r="D244" s="8" t="s">
        <v>64</v>
      </c>
      <c r="E244" s="451">
        <f>SUM(F244:Q244)</f>
        <v>0</v>
      </c>
      <c r="F244" s="499">
        <v>0</v>
      </c>
      <c r="G244" s="499"/>
      <c r="H244" s="499"/>
      <c r="I244" s="499"/>
      <c r="J244" s="499"/>
      <c r="K244" s="499"/>
      <c r="L244" s="499"/>
      <c r="M244" s="499"/>
      <c r="N244" s="499"/>
      <c r="O244" s="499"/>
      <c r="P244" s="499"/>
      <c r="Q244" s="499"/>
      <c r="R244" s="500"/>
    </row>
    <row r="245" spans="1:18" ht="15" x14ac:dyDescent="0.2">
      <c r="A245" s="745"/>
      <c r="B245" s="745"/>
      <c r="C245" s="748"/>
      <c r="D245" s="5" t="s">
        <v>65</v>
      </c>
      <c r="E245" s="452" t="e">
        <f t="shared" ref="E245:R245" si="124">E244*100/E243</f>
        <v>#DIV/0!</v>
      </c>
      <c r="F245" s="452" t="e">
        <f t="shared" si="124"/>
        <v>#DIV/0!</v>
      </c>
      <c r="G245" s="452" t="e">
        <f t="shared" si="124"/>
        <v>#DIV/0!</v>
      </c>
      <c r="H245" s="452" t="e">
        <f t="shared" si="124"/>
        <v>#DIV/0!</v>
      </c>
      <c r="I245" s="452" t="e">
        <f t="shared" si="124"/>
        <v>#DIV/0!</v>
      </c>
      <c r="J245" s="452" t="e">
        <f t="shared" si="124"/>
        <v>#DIV/0!</v>
      </c>
      <c r="K245" s="452" t="e">
        <f t="shared" si="124"/>
        <v>#DIV/0!</v>
      </c>
      <c r="L245" s="452" t="e">
        <f t="shared" si="124"/>
        <v>#DIV/0!</v>
      </c>
      <c r="M245" s="452" t="e">
        <f t="shared" si="124"/>
        <v>#DIV/0!</v>
      </c>
      <c r="N245" s="452" t="e">
        <f t="shared" si="124"/>
        <v>#DIV/0!</v>
      </c>
      <c r="O245" s="452" t="e">
        <f t="shared" si="124"/>
        <v>#DIV/0!</v>
      </c>
      <c r="P245" s="452" t="e">
        <f t="shared" si="124"/>
        <v>#DIV/0!</v>
      </c>
      <c r="Q245" s="452" t="e">
        <f t="shared" si="124"/>
        <v>#DIV/0!</v>
      </c>
      <c r="R245" s="453" t="e">
        <f t="shared" si="124"/>
        <v>#DIV/0!</v>
      </c>
    </row>
    <row r="246" spans="1:18" ht="15" x14ac:dyDescent="0.2">
      <c r="A246" s="745"/>
      <c r="B246" s="745"/>
      <c r="C246" s="748"/>
      <c r="D246" s="8" t="s">
        <v>66</v>
      </c>
      <c r="E246" s="451">
        <f>SUM(F246:Q246)</f>
        <v>0</v>
      </c>
      <c r="F246" s="499">
        <v>0</v>
      </c>
      <c r="G246" s="499"/>
      <c r="H246" s="499"/>
      <c r="I246" s="499"/>
      <c r="J246" s="499"/>
      <c r="K246" s="499"/>
      <c r="L246" s="499"/>
      <c r="M246" s="499"/>
      <c r="N246" s="499"/>
      <c r="O246" s="499"/>
      <c r="P246" s="499"/>
      <c r="Q246" s="499"/>
      <c r="R246" s="500"/>
    </row>
    <row r="247" spans="1:18" ht="15" x14ac:dyDescent="0.2">
      <c r="A247" s="745"/>
      <c r="B247" s="745"/>
      <c r="C247" s="748"/>
      <c r="D247" s="5" t="s">
        <v>67</v>
      </c>
      <c r="E247" s="452" t="e">
        <f t="shared" ref="E247:R247" si="125">E246*100/E243</f>
        <v>#DIV/0!</v>
      </c>
      <c r="F247" s="452" t="e">
        <f t="shared" si="125"/>
        <v>#DIV/0!</v>
      </c>
      <c r="G247" s="452" t="e">
        <f t="shared" si="125"/>
        <v>#DIV/0!</v>
      </c>
      <c r="H247" s="452" t="e">
        <f t="shared" si="125"/>
        <v>#DIV/0!</v>
      </c>
      <c r="I247" s="452" t="e">
        <f t="shared" si="125"/>
        <v>#DIV/0!</v>
      </c>
      <c r="J247" s="452" t="e">
        <f t="shared" si="125"/>
        <v>#DIV/0!</v>
      </c>
      <c r="K247" s="452" t="e">
        <f t="shared" si="125"/>
        <v>#DIV/0!</v>
      </c>
      <c r="L247" s="452" t="e">
        <f t="shared" si="125"/>
        <v>#DIV/0!</v>
      </c>
      <c r="M247" s="452" t="e">
        <f t="shared" si="125"/>
        <v>#DIV/0!</v>
      </c>
      <c r="N247" s="452" t="e">
        <f t="shared" si="125"/>
        <v>#DIV/0!</v>
      </c>
      <c r="O247" s="452" t="e">
        <f t="shared" si="125"/>
        <v>#DIV/0!</v>
      </c>
      <c r="P247" s="452" t="e">
        <f t="shared" si="125"/>
        <v>#DIV/0!</v>
      </c>
      <c r="Q247" s="452" t="e">
        <f t="shared" si="125"/>
        <v>#DIV/0!</v>
      </c>
      <c r="R247" s="453" t="e">
        <f t="shared" si="125"/>
        <v>#DIV/0!</v>
      </c>
    </row>
    <row r="248" spans="1:18" ht="15" x14ac:dyDescent="0.2">
      <c r="A248" s="745"/>
      <c r="B248" s="745"/>
      <c r="C248" s="748"/>
      <c r="D248" s="7" t="s">
        <v>68</v>
      </c>
      <c r="E248" s="451">
        <f>SUM(F248:Q248)</f>
        <v>0</v>
      </c>
      <c r="F248" s="499">
        <v>0</v>
      </c>
      <c r="G248" s="499"/>
      <c r="H248" s="499"/>
      <c r="I248" s="499"/>
      <c r="J248" s="499"/>
      <c r="K248" s="499"/>
      <c r="L248" s="499"/>
      <c r="M248" s="499"/>
      <c r="N248" s="499"/>
      <c r="O248" s="499"/>
      <c r="P248" s="499"/>
      <c r="Q248" s="499"/>
      <c r="R248" s="500"/>
    </row>
    <row r="249" spans="1:18" ht="15" x14ac:dyDescent="0.2">
      <c r="A249" s="745"/>
      <c r="B249" s="745"/>
      <c r="C249" s="748"/>
      <c r="D249" s="5" t="s">
        <v>69</v>
      </c>
      <c r="E249" s="452" t="e">
        <f t="shared" ref="E249:R249" si="126">E248*100/E246</f>
        <v>#DIV/0!</v>
      </c>
      <c r="F249" s="452" t="e">
        <f t="shared" si="126"/>
        <v>#DIV/0!</v>
      </c>
      <c r="G249" s="452" t="e">
        <f t="shared" si="126"/>
        <v>#DIV/0!</v>
      </c>
      <c r="H249" s="452" t="e">
        <f t="shared" si="126"/>
        <v>#DIV/0!</v>
      </c>
      <c r="I249" s="452" t="e">
        <f t="shared" si="126"/>
        <v>#DIV/0!</v>
      </c>
      <c r="J249" s="452" t="e">
        <f t="shared" si="126"/>
        <v>#DIV/0!</v>
      </c>
      <c r="K249" s="452" t="e">
        <f t="shared" si="126"/>
        <v>#DIV/0!</v>
      </c>
      <c r="L249" s="452" t="e">
        <f t="shared" si="126"/>
        <v>#DIV/0!</v>
      </c>
      <c r="M249" s="452" t="e">
        <f t="shared" si="126"/>
        <v>#DIV/0!</v>
      </c>
      <c r="N249" s="452" t="e">
        <f t="shared" si="126"/>
        <v>#DIV/0!</v>
      </c>
      <c r="O249" s="452" t="e">
        <f t="shared" si="126"/>
        <v>#DIV/0!</v>
      </c>
      <c r="P249" s="452" t="e">
        <f t="shared" si="126"/>
        <v>#DIV/0!</v>
      </c>
      <c r="Q249" s="452" t="e">
        <f t="shared" si="126"/>
        <v>#DIV/0!</v>
      </c>
      <c r="R249" s="453" t="e">
        <f t="shared" si="126"/>
        <v>#DIV/0!</v>
      </c>
    </row>
    <row r="250" spans="1:18" ht="15.75" thickBot="1" x14ac:dyDescent="0.25">
      <c r="A250" s="746"/>
      <c r="B250" s="746"/>
      <c r="C250" s="749"/>
      <c r="D250" s="6" t="s">
        <v>70</v>
      </c>
      <c r="E250" s="454" t="e">
        <f t="shared" ref="E250:R250" si="127">E248*100/E243</f>
        <v>#DIV/0!</v>
      </c>
      <c r="F250" s="454" t="e">
        <f t="shared" si="127"/>
        <v>#DIV/0!</v>
      </c>
      <c r="G250" s="454" t="e">
        <f t="shared" si="127"/>
        <v>#DIV/0!</v>
      </c>
      <c r="H250" s="454" t="e">
        <f t="shared" si="127"/>
        <v>#DIV/0!</v>
      </c>
      <c r="I250" s="454" t="e">
        <f t="shared" si="127"/>
        <v>#DIV/0!</v>
      </c>
      <c r="J250" s="454" t="e">
        <f t="shared" si="127"/>
        <v>#DIV/0!</v>
      </c>
      <c r="K250" s="454" t="e">
        <f t="shared" si="127"/>
        <v>#DIV/0!</v>
      </c>
      <c r="L250" s="454" t="e">
        <f t="shared" si="127"/>
        <v>#DIV/0!</v>
      </c>
      <c r="M250" s="454" t="e">
        <f t="shared" si="127"/>
        <v>#DIV/0!</v>
      </c>
      <c r="N250" s="454" t="e">
        <f t="shared" si="127"/>
        <v>#DIV/0!</v>
      </c>
      <c r="O250" s="454" t="e">
        <f t="shared" si="127"/>
        <v>#DIV/0!</v>
      </c>
      <c r="P250" s="454" t="e">
        <f t="shared" si="127"/>
        <v>#DIV/0!</v>
      </c>
      <c r="Q250" s="454" t="e">
        <f t="shared" si="127"/>
        <v>#DIV/0!</v>
      </c>
      <c r="R250" s="455" t="e">
        <f t="shared" si="127"/>
        <v>#DIV/0!</v>
      </c>
    </row>
    <row r="251" spans="1:18" ht="15" x14ac:dyDescent="0.2">
      <c r="A251" s="754" t="s">
        <v>5949</v>
      </c>
      <c r="B251" s="755"/>
      <c r="C251" s="756"/>
      <c r="D251" s="4" t="s">
        <v>63</v>
      </c>
      <c r="E251" s="348">
        <f>SUM(F251:Q251)</f>
        <v>449000000</v>
      </c>
      <c r="F251" s="348">
        <f>F11+F19+F27+F35+F43+F51+F59+F67+F75+F83+F91+F99+F107+F115+F123+F131+F139+F147+F155+F163+F171+F179+F187+F195+F203+F219+F227+F235+F243</f>
        <v>449000000</v>
      </c>
      <c r="G251" s="348">
        <f t="shared" ref="G251:Q251" si="128">G11+G19+G27+G35+G43+G51+G59+G67+G75+G83+G91+G99+G107+G115+G123+G131+G139+G147+G155+G163+G171+G179+G187+G195+G203+G219+G227+G235+G243</f>
        <v>0</v>
      </c>
      <c r="H251" s="348">
        <f t="shared" si="128"/>
        <v>0</v>
      </c>
      <c r="I251" s="348">
        <f t="shared" si="128"/>
        <v>0</v>
      </c>
      <c r="J251" s="348">
        <f t="shared" si="128"/>
        <v>0</v>
      </c>
      <c r="K251" s="348">
        <f t="shared" si="128"/>
        <v>0</v>
      </c>
      <c r="L251" s="349">
        <f>L11+L19+L27+L35+L43+L51+L59+L67+L75+L83+L91+L99+L107+L115+L123+L131+L139+L147+L155+L163+L171+L179+L187+L195+L203+L219+L227+L235+L243</f>
        <v>0</v>
      </c>
      <c r="M251" s="350">
        <f t="shared" si="128"/>
        <v>0</v>
      </c>
      <c r="N251" s="348">
        <f t="shared" si="128"/>
        <v>0</v>
      </c>
      <c r="O251" s="348">
        <f t="shared" si="128"/>
        <v>0</v>
      </c>
      <c r="P251" s="348">
        <f t="shared" si="128"/>
        <v>0</v>
      </c>
      <c r="Q251" s="348">
        <f t="shared" si="128"/>
        <v>0</v>
      </c>
      <c r="R251" s="349">
        <f>R11+R19+R27+R35+R43+R51+R59+R67+R75+R83+R91+R99+R107+R115+R123+R131+R139+R147+R155+R163+R171+R179+R187+R195+R203+R219+R227+R235+R243</f>
        <v>0</v>
      </c>
    </row>
    <row r="252" spans="1:18" ht="15" x14ac:dyDescent="0.2">
      <c r="A252" s="757"/>
      <c r="B252" s="758"/>
      <c r="C252" s="759"/>
      <c r="D252" s="8" t="s">
        <v>64</v>
      </c>
      <c r="E252" s="351">
        <f>SUM(F252:Q252)</f>
        <v>466100000</v>
      </c>
      <c r="F252" s="344">
        <f>F12+F20+F28+F36+F44+F52+F60+F68+F76+F84+F92+F100+F108+F116+F124+F132+F140+F148+F156+F164+F172+F180+F188+F196+F204+F220+F228+F236+F244+F212</f>
        <v>380000000</v>
      </c>
      <c r="G252" s="344">
        <f t="shared" ref="G252:R252" si="129">G12+G20+G28+G36+G44+G52+G60+G68+G76+G84+G92+G100+G108+G116+G124+G132+G140+G148+G156+G164+G172+G180+G188+G196+G204+G220+G228+G236+G244+G212</f>
        <v>0</v>
      </c>
      <c r="H252" s="344">
        <f t="shared" si="129"/>
        <v>0</v>
      </c>
      <c r="I252" s="344">
        <f t="shared" si="129"/>
        <v>0</v>
      </c>
      <c r="J252" s="344">
        <f t="shared" si="129"/>
        <v>86100000</v>
      </c>
      <c r="K252" s="344">
        <f t="shared" si="129"/>
        <v>0</v>
      </c>
      <c r="L252" s="344">
        <f t="shared" si="129"/>
        <v>0</v>
      </c>
      <c r="M252" s="344">
        <f t="shared" si="129"/>
        <v>0</v>
      </c>
      <c r="N252" s="344">
        <f t="shared" si="129"/>
        <v>0</v>
      </c>
      <c r="O252" s="344">
        <f t="shared" si="129"/>
        <v>0</v>
      </c>
      <c r="P252" s="344">
        <f t="shared" si="129"/>
        <v>0</v>
      </c>
      <c r="Q252" s="344">
        <f t="shared" si="129"/>
        <v>0</v>
      </c>
      <c r="R252" s="344">
        <f t="shared" si="129"/>
        <v>1230000000</v>
      </c>
    </row>
    <row r="253" spans="1:18" ht="15" x14ac:dyDescent="0.2">
      <c r="A253" s="757"/>
      <c r="B253" s="758"/>
      <c r="C253" s="759"/>
      <c r="D253" s="5" t="s">
        <v>65</v>
      </c>
      <c r="E253" s="352">
        <f t="shared" ref="E253:R253" si="130">E252*100/E251</f>
        <v>103.80846325167037</v>
      </c>
      <c r="F253" s="352">
        <f t="shared" si="130"/>
        <v>84.632516703786195</v>
      </c>
      <c r="G253" s="352" t="e">
        <f t="shared" si="130"/>
        <v>#DIV/0!</v>
      </c>
      <c r="H253" s="352" t="e">
        <f t="shared" si="130"/>
        <v>#DIV/0!</v>
      </c>
      <c r="I253" s="352" t="e">
        <f t="shared" si="130"/>
        <v>#DIV/0!</v>
      </c>
      <c r="J253" s="352" t="e">
        <f t="shared" si="130"/>
        <v>#DIV/0!</v>
      </c>
      <c r="K253" s="352" t="e">
        <f t="shared" si="130"/>
        <v>#DIV/0!</v>
      </c>
      <c r="L253" s="352" t="e">
        <f t="shared" si="130"/>
        <v>#DIV/0!</v>
      </c>
      <c r="M253" s="352" t="e">
        <f t="shared" si="130"/>
        <v>#DIV/0!</v>
      </c>
      <c r="N253" s="352" t="e">
        <f t="shared" si="130"/>
        <v>#DIV/0!</v>
      </c>
      <c r="O253" s="352" t="e">
        <f t="shared" si="130"/>
        <v>#DIV/0!</v>
      </c>
      <c r="P253" s="352" t="e">
        <f t="shared" si="130"/>
        <v>#DIV/0!</v>
      </c>
      <c r="Q253" s="352" t="e">
        <f t="shared" si="130"/>
        <v>#DIV/0!</v>
      </c>
      <c r="R253" s="352" t="e">
        <f t="shared" si="130"/>
        <v>#DIV/0!</v>
      </c>
    </row>
    <row r="254" spans="1:18" ht="15" x14ac:dyDescent="0.2">
      <c r="A254" s="757"/>
      <c r="B254" s="758"/>
      <c r="C254" s="759"/>
      <c r="D254" s="8" t="s">
        <v>66</v>
      </c>
      <c r="E254" s="351">
        <f>SUM(F254:Q254)</f>
        <v>1216100000</v>
      </c>
      <c r="F254" s="344">
        <f>F14+F22+F30+F38+F46+F54+F62+F70+F78+F86+F94+F102+F110+F118+F126+F134+F142+F150+F158+F166+F174+F182+F190+F198+F206+F222+F230+F238+F246+F214</f>
        <v>1130000000</v>
      </c>
      <c r="G254" s="344">
        <f t="shared" ref="G254:R254" si="131">G14+G22+G30+G38+G46+G54+G62+G70+G78+G86+G94+G102+G110+G118+G126+G134+G142+G150+G158+G166+G174+G182+G190+G198+G206+G222+G230+G238+G246+G214</f>
        <v>0</v>
      </c>
      <c r="H254" s="344">
        <f t="shared" si="131"/>
        <v>0</v>
      </c>
      <c r="I254" s="344">
        <f t="shared" si="131"/>
        <v>0</v>
      </c>
      <c r="J254" s="344">
        <f t="shared" si="131"/>
        <v>86100000</v>
      </c>
      <c r="K254" s="344">
        <f t="shared" si="131"/>
        <v>0</v>
      </c>
      <c r="L254" s="344">
        <f t="shared" si="131"/>
        <v>0</v>
      </c>
      <c r="M254" s="344">
        <f t="shared" si="131"/>
        <v>0</v>
      </c>
      <c r="N254" s="344">
        <f t="shared" si="131"/>
        <v>0</v>
      </c>
      <c r="O254" s="344">
        <f t="shared" si="131"/>
        <v>0</v>
      </c>
      <c r="P254" s="344">
        <f t="shared" si="131"/>
        <v>0</v>
      </c>
      <c r="Q254" s="344">
        <f t="shared" si="131"/>
        <v>0</v>
      </c>
      <c r="R254" s="344">
        <f t="shared" si="131"/>
        <v>1271000000</v>
      </c>
    </row>
    <row r="255" spans="1:18" ht="15" x14ac:dyDescent="0.2">
      <c r="A255" s="757"/>
      <c r="B255" s="758"/>
      <c r="C255" s="759"/>
      <c r="D255" s="5" t="s">
        <v>67</v>
      </c>
      <c r="E255" s="352">
        <f t="shared" ref="E255:R255" si="132">E254*100/E251</f>
        <v>270.84632516703789</v>
      </c>
      <c r="F255" s="352">
        <f t="shared" si="132"/>
        <v>251.67037861915367</v>
      </c>
      <c r="G255" s="352" t="e">
        <f t="shared" si="132"/>
        <v>#DIV/0!</v>
      </c>
      <c r="H255" s="352" t="e">
        <f t="shared" si="132"/>
        <v>#DIV/0!</v>
      </c>
      <c r="I255" s="352" t="e">
        <f t="shared" si="132"/>
        <v>#DIV/0!</v>
      </c>
      <c r="J255" s="352" t="e">
        <f t="shared" si="132"/>
        <v>#DIV/0!</v>
      </c>
      <c r="K255" s="352" t="e">
        <f t="shared" si="132"/>
        <v>#DIV/0!</v>
      </c>
      <c r="L255" s="352" t="e">
        <f t="shared" si="132"/>
        <v>#DIV/0!</v>
      </c>
      <c r="M255" s="352" t="e">
        <f t="shared" si="132"/>
        <v>#DIV/0!</v>
      </c>
      <c r="N255" s="352" t="e">
        <f t="shared" si="132"/>
        <v>#DIV/0!</v>
      </c>
      <c r="O255" s="352" t="e">
        <f t="shared" si="132"/>
        <v>#DIV/0!</v>
      </c>
      <c r="P255" s="352" t="e">
        <f t="shared" si="132"/>
        <v>#DIV/0!</v>
      </c>
      <c r="Q255" s="352" t="e">
        <f t="shared" si="132"/>
        <v>#DIV/0!</v>
      </c>
      <c r="R255" s="352" t="e">
        <f t="shared" si="132"/>
        <v>#DIV/0!</v>
      </c>
    </row>
    <row r="256" spans="1:18" ht="15" x14ac:dyDescent="0.2">
      <c r="A256" s="757"/>
      <c r="B256" s="758"/>
      <c r="C256" s="759"/>
      <c r="D256" s="7" t="s">
        <v>68</v>
      </c>
      <c r="E256" s="351">
        <f>SUM(F256:Q256)</f>
        <v>1201100000</v>
      </c>
      <c r="F256" s="344">
        <f>F16+F24+F32+F40+F48+F56+F64+F72+F80+F88+F96+F104+F112+F120+F128+F136+F144+F152+F160+F168+F176+F184+F192+F200+F208+F224+F232+F240+F248+F216</f>
        <v>1115000000</v>
      </c>
      <c r="G256" s="344">
        <f t="shared" ref="G256:R256" si="133">G16+G24+G32+G40+G48+G56+G64+G72+G80+G88+G96+G104+G112+G120+G128+G136+G144+G152+G160+G168+G176+G184+G192+G200+G208+G224+G232+G240+G248+G216</f>
        <v>0</v>
      </c>
      <c r="H256" s="344">
        <f t="shared" si="133"/>
        <v>0</v>
      </c>
      <c r="I256" s="344">
        <f t="shared" si="133"/>
        <v>0</v>
      </c>
      <c r="J256" s="344">
        <f t="shared" si="133"/>
        <v>86100000</v>
      </c>
      <c r="K256" s="344">
        <f t="shared" si="133"/>
        <v>0</v>
      </c>
      <c r="L256" s="344">
        <f t="shared" si="133"/>
        <v>0</v>
      </c>
      <c r="M256" s="344">
        <f t="shared" si="133"/>
        <v>0</v>
      </c>
      <c r="N256" s="344">
        <f t="shared" si="133"/>
        <v>0</v>
      </c>
      <c r="O256" s="344">
        <f t="shared" si="133"/>
        <v>0</v>
      </c>
      <c r="P256" s="344">
        <f t="shared" si="133"/>
        <v>0</v>
      </c>
      <c r="Q256" s="344">
        <f t="shared" si="133"/>
        <v>0</v>
      </c>
      <c r="R256" s="344">
        <f t="shared" si="133"/>
        <v>1271000000</v>
      </c>
    </row>
    <row r="257" spans="1:18" ht="15" x14ac:dyDescent="0.2">
      <c r="A257" s="757"/>
      <c r="B257" s="758"/>
      <c r="C257" s="759"/>
      <c r="D257" s="5" t="s">
        <v>69</v>
      </c>
      <c r="E257" s="353">
        <f t="shared" ref="E257:R257" si="134">E256*100/E254</f>
        <v>98.76654880355234</v>
      </c>
      <c r="F257" s="353">
        <f>F256*100/F254</f>
        <v>98.672566371681413</v>
      </c>
      <c r="G257" s="353" t="e">
        <f t="shared" si="134"/>
        <v>#DIV/0!</v>
      </c>
      <c r="H257" s="353" t="e">
        <f t="shared" si="134"/>
        <v>#DIV/0!</v>
      </c>
      <c r="I257" s="353" t="e">
        <f t="shared" si="134"/>
        <v>#DIV/0!</v>
      </c>
      <c r="J257" s="353">
        <f t="shared" si="134"/>
        <v>100</v>
      </c>
      <c r="K257" s="353" t="e">
        <f t="shared" si="134"/>
        <v>#DIV/0!</v>
      </c>
      <c r="L257" s="354" t="e">
        <f t="shared" si="134"/>
        <v>#DIV/0!</v>
      </c>
      <c r="M257" s="355" t="e">
        <f t="shared" si="134"/>
        <v>#DIV/0!</v>
      </c>
      <c r="N257" s="353" t="e">
        <f t="shared" si="134"/>
        <v>#DIV/0!</v>
      </c>
      <c r="O257" s="353" t="e">
        <f t="shared" si="134"/>
        <v>#DIV/0!</v>
      </c>
      <c r="P257" s="353" t="e">
        <f t="shared" si="134"/>
        <v>#DIV/0!</v>
      </c>
      <c r="Q257" s="353" t="e">
        <f t="shared" si="134"/>
        <v>#DIV/0!</v>
      </c>
      <c r="R257" s="354">
        <f t="shared" si="134"/>
        <v>100</v>
      </c>
    </row>
    <row r="258" spans="1:18" ht="15.75" thickBot="1" x14ac:dyDescent="0.25">
      <c r="A258" s="760"/>
      <c r="B258" s="761"/>
      <c r="C258" s="762"/>
      <c r="D258" s="6" t="s">
        <v>70</v>
      </c>
      <c r="E258" s="356">
        <f t="shared" ref="E258:R258" si="135">E256*100/E251</f>
        <v>267.5055679287305</v>
      </c>
      <c r="F258" s="356">
        <f t="shared" si="135"/>
        <v>248.32962138084633</v>
      </c>
      <c r="G258" s="356" t="e">
        <f t="shared" si="135"/>
        <v>#DIV/0!</v>
      </c>
      <c r="H258" s="356" t="e">
        <f t="shared" si="135"/>
        <v>#DIV/0!</v>
      </c>
      <c r="I258" s="356" t="e">
        <f t="shared" si="135"/>
        <v>#DIV/0!</v>
      </c>
      <c r="J258" s="356" t="e">
        <f t="shared" si="135"/>
        <v>#DIV/0!</v>
      </c>
      <c r="K258" s="356" t="e">
        <f t="shared" si="135"/>
        <v>#DIV/0!</v>
      </c>
      <c r="L258" s="357" t="e">
        <f t="shared" si="135"/>
        <v>#DIV/0!</v>
      </c>
      <c r="M258" s="358" t="e">
        <f t="shared" si="135"/>
        <v>#DIV/0!</v>
      </c>
      <c r="N258" s="356" t="e">
        <f t="shared" si="135"/>
        <v>#DIV/0!</v>
      </c>
      <c r="O258" s="356" t="e">
        <f t="shared" si="135"/>
        <v>#DIV/0!</v>
      </c>
      <c r="P258" s="356" t="e">
        <f t="shared" si="135"/>
        <v>#DIV/0!</v>
      </c>
      <c r="Q258" s="356" t="e">
        <f t="shared" si="135"/>
        <v>#DIV/0!</v>
      </c>
      <c r="R258" s="357" t="e">
        <f t="shared" si="135"/>
        <v>#DIV/0!</v>
      </c>
    </row>
    <row r="259" spans="1:18" x14ac:dyDescent="0.2">
      <c r="A259" s="45"/>
      <c r="B259" s="38"/>
      <c r="C259" s="38"/>
    </row>
    <row r="260" spans="1:18" ht="40.700000000000003" customHeight="1" x14ac:dyDescent="0.2">
      <c r="A260" s="515"/>
      <c r="B260" s="516"/>
      <c r="C260" s="516"/>
      <c r="D260" s="517" t="s">
        <v>6025</v>
      </c>
      <c r="E260" s="518" t="s">
        <v>6026</v>
      </c>
      <c r="F260" s="518" t="s">
        <v>6027</v>
      </c>
      <c r="G260" s="518" t="s">
        <v>6028</v>
      </c>
      <c r="H260" s="518" t="s">
        <v>6029</v>
      </c>
      <c r="I260" s="519"/>
      <c r="J260" s="519"/>
      <c r="K260" s="519"/>
      <c r="L260" s="519"/>
      <c r="M260" s="519"/>
      <c r="N260" s="519"/>
      <c r="O260" s="519"/>
      <c r="P260" s="519"/>
      <c r="Q260" s="519"/>
      <c r="R260" s="519"/>
    </row>
    <row r="261" spans="1:18" ht="27.95" customHeight="1" x14ac:dyDescent="0.25">
      <c r="A261" s="515"/>
      <c r="B261" s="516"/>
      <c r="C261" s="516"/>
      <c r="D261" s="8" t="s">
        <v>64</v>
      </c>
      <c r="E261" s="520">
        <f>'PI. MP. Ejec Fin'!J166</f>
        <v>466100000</v>
      </c>
      <c r="F261" s="520">
        <f>E252</f>
        <v>466100000</v>
      </c>
      <c r="G261" s="520">
        <f>'PA. ACTIVIDADES 2016'!K191</f>
        <v>476100000</v>
      </c>
      <c r="H261" s="521"/>
      <c r="I261" s="519"/>
      <c r="J261" s="519"/>
      <c r="K261" s="519"/>
      <c r="L261" s="519"/>
      <c r="M261" s="519"/>
      <c r="N261" s="519"/>
      <c r="O261" s="519"/>
      <c r="P261" s="519"/>
      <c r="Q261" s="519"/>
      <c r="R261" s="519"/>
    </row>
    <row r="262" spans="1:18" ht="29.25" customHeight="1" x14ac:dyDescent="0.25">
      <c r="A262" s="515"/>
      <c r="B262" s="516"/>
      <c r="C262" s="516"/>
      <c r="D262" s="8" t="s">
        <v>66</v>
      </c>
      <c r="E262" s="520">
        <f>'PI. MP. Ejec Fin'!K166</f>
        <v>1216100000</v>
      </c>
      <c r="F262" s="520">
        <f>E254</f>
        <v>1216100000</v>
      </c>
      <c r="G262" s="520">
        <f>'PA. ACTIVIDADES 2016'!L191</f>
        <v>1216100000</v>
      </c>
      <c r="H262" s="521"/>
      <c r="I262" s="519"/>
      <c r="J262" s="519"/>
      <c r="K262" s="519"/>
      <c r="L262" s="519"/>
      <c r="M262" s="519"/>
      <c r="N262" s="519"/>
      <c r="O262" s="519"/>
      <c r="P262" s="519"/>
      <c r="Q262" s="519"/>
      <c r="R262" s="519"/>
    </row>
    <row r="263" spans="1:18" ht="30.75" customHeight="1" x14ac:dyDescent="0.25">
      <c r="A263" s="515"/>
      <c r="B263" s="516"/>
      <c r="C263" s="516"/>
      <c r="D263" s="7" t="s">
        <v>68</v>
      </c>
      <c r="E263" s="520">
        <f>'PI. MP. Ejec Fin'!L166</f>
        <v>1201100000</v>
      </c>
      <c r="F263" s="520">
        <f>E256</f>
        <v>1201100000</v>
      </c>
      <c r="G263" s="520"/>
      <c r="H263" s="521"/>
      <c r="I263" s="519"/>
      <c r="J263" s="519"/>
      <c r="K263" s="519"/>
      <c r="L263" s="519"/>
      <c r="M263" s="519"/>
      <c r="N263" s="519"/>
      <c r="O263" s="519"/>
      <c r="P263" s="519"/>
      <c r="Q263" s="519"/>
      <c r="R263" s="519"/>
    </row>
    <row r="264" spans="1:18" x14ac:dyDescent="0.2">
      <c r="A264" s="44"/>
      <c r="B264" s="37"/>
      <c r="C264" s="37"/>
    </row>
    <row r="265" spans="1:18" x14ac:dyDescent="0.2">
      <c r="A265" s="45"/>
      <c r="B265" s="38"/>
      <c r="C265" s="38"/>
    </row>
    <row r="266" spans="1:18" x14ac:dyDescent="0.2">
      <c r="A266" s="45"/>
      <c r="B266" s="38"/>
      <c r="C266" s="38"/>
    </row>
    <row r="267" spans="1:18" x14ac:dyDescent="0.2">
      <c r="A267" s="45"/>
      <c r="B267" s="38"/>
      <c r="C267" s="38"/>
    </row>
    <row r="268" spans="1:18" x14ac:dyDescent="0.2">
      <c r="A268" s="45"/>
      <c r="B268" s="38"/>
      <c r="C268" s="38"/>
    </row>
    <row r="269" spans="1:18" x14ac:dyDescent="0.2">
      <c r="A269" s="45"/>
      <c r="B269" s="38"/>
      <c r="C269" s="38"/>
    </row>
    <row r="270" spans="1:18" x14ac:dyDescent="0.2">
      <c r="A270" s="45"/>
      <c r="B270" s="38"/>
      <c r="C270" s="38"/>
    </row>
    <row r="271" spans="1:18" x14ac:dyDescent="0.2">
      <c r="A271" s="45"/>
      <c r="B271" s="38"/>
      <c r="C271" s="38"/>
    </row>
    <row r="272" spans="1:18" x14ac:dyDescent="0.2">
      <c r="A272" s="2"/>
      <c r="B272" s="2"/>
      <c r="C272" s="2"/>
    </row>
    <row r="273" spans="1:3" x14ac:dyDescent="0.2">
      <c r="A273" s="2"/>
      <c r="B273" s="2"/>
      <c r="C273" s="2"/>
    </row>
    <row r="274" spans="1:3" x14ac:dyDescent="0.2">
      <c r="A274" s="2"/>
      <c r="B274" s="2"/>
      <c r="C274" s="2"/>
    </row>
    <row r="275" spans="1:3" x14ac:dyDescent="0.2">
      <c r="A275" s="2"/>
      <c r="B275" s="2"/>
      <c r="C275" s="2"/>
    </row>
    <row r="276" spans="1:3" x14ac:dyDescent="0.2">
      <c r="A276" s="2"/>
      <c r="B276" s="2"/>
      <c r="C276" s="2"/>
    </row>
  </sheetData>
  <sheetProtection sheet="1" objects="1" scenarios="1" formatCells="0"/>
  <mergeCells count="97">
    <mergeCell ref="C179:C186"/>
    <mergeCell ref="C187:C194"/>
    <mergeCell ref="C243:C250"/>
    <mergeCell ref="C195:C202"/>
    <mergeCell ref="C203:C210"/>
    <mergeCell ref="C219:C226"/>
    <mergeCell ref="C227:C234"/>
    <mergeCell ref="C235:C242"/>
    <mergeCell ref="B219:B226"/>
    <mergeCell ref="B227:B234"/>
    <mergeCell ref="B235:B242"/>
    <mergeCell ref="B243:B250"/>
    <mergeCell ref="C83:C90"/>
    <mergeCell ref="C91:C98"/>
    <mergeCell ref="C99:C106"/>
    <mergeCell ref="C107:C114"/>
    <mergeCell ref="C115:C122"/>
    <mergeCell ref="C123:C130"/>
    <mergeCell ref="C131:C138"/>
    <mergeCell ref="C139:C146"/>
    <mergeCell ref="C147:C154"/>
    <mergeCell ref="C155:C162"/>
    <mergeCell ref="C163:C170"/>
    <mergeCell ref="C171:C178"/>
    <mergeCell ref="B171:B178"/>
    <mergeCell ref="B179:B186"/>
    <mergeCell ref="B187:B194"/>
    <mergeCell ref="B195:B202"/>
    <mergeCell ref="B203:B210"/>
    <mergeCell ref="F2:O3"/>
    <mergeCell ref="F4:O4"/>
    <mergeCell ref="D7:O7"/>
    <mergeCell ref="B155:B162"/>
    <mergeCell ref="B163:B170"/>
    <mergeCell ref="C67:C74"/>
    <mergeCell ref="C75:C82"/>
    <mergeCell ref="B9:D9"/>
    <mergeCell ref="E9:R9"/>
    <mergeCell ref="B19:B26"/>
    <mergeCell ref="B27:B34"/>
    <mergeCell ref="B35:B42"/>
    <mergeCell ref="B11:B18"/>
    <mergeCell ref="C11:C18"/>
    <mergeCell ref="C19:C26"/>
    <mergeCell ref="C27:C34"/>
    <mergeCell ref="A219:A226"/>
    <mergeCell ref="A227:A234"/>
    <mergeCell ref="A235:A242"/>
    <mergeCell ref="A243:A250"/>
    <mergeCell ref="A211:A218"/>
    <mergeCell ref="A171:A178"/>
    <mergeCell ref="A179:A186"/>
    <mergeCell ref="A187:A194"/>
    <mergeCell ref="A195:A202"/>
    <mergeCell ref="A203:A210"/>
    <mergeCell ref="A131:A138"/>
    <mergeCell ref="A139:A146"/>
    <mergeCell ref="A147:A154"/>
    <mergeCell ref="A155:A162"/>
    <mergeCell ref="A163:A170"/>
    <mergeCell ref="A11:A18"/>
    <mergeCell ref="A19:A26"/>
    <mergeCell ref="A27:A34"/>
    <mergeCell ref="A35:A42"/>
    <mergeCell ref="A43:A50"/>
    <mergeCell ref="C59:C66"/>
    <mergeCell ref="B211:B218"/>
    <mergeCell ref="C211:C218"/>
    <mergeCell ref="A51:A58"/>
    <mergeCell ref="A59:A66"/>
    <mergeCell ref="A67:A74"/>
    <mergeCell ref="A75:A82"/>
    <mergeCell ref="B59:B66"/>
    <mergeCell ref="B67:B74"/>
    <mergeCell ref="B75:B82"/>
    <mergeCell ref="A83:A90"/>
    <mergeCell ref="A91:A98"/>
    <mergeCell ref="A99:A106"/>
    <mergeCell ref="A107:A114"/>
    <mergeCell ref="A115:A122"/>
    <mergeCell ref="A123:A130"/>
    <mergeCell ref="A251:C258"/>
    <mergeCell ref="F5:L5"/>
    <mergeCell ref="B147:B154"/>
    <mergeCell ref="B83:B90"/>
    <mergeCell ref="B91:B98"/>
    <mergeCell ref="B99:B106"/>
    <mergeCell ref="B107:B114"/>
    <mergeCell ref="B115:B122"/>
    <mergeCell ref="B123:B130"/>
    <mergeCell ref="B131:B138"/>
    <mergeCell ref="B139:B146"/>
    <mergeCell ref="B43:B50"/>
    <mergeCell ref="B51:B58"/>
    <mergeCell ref="C35:C42"/>
    <mergeCell ref="C43:C50"/>
    <mergeCell ref="C51:C58"/>
  </mergeCells>
  <conditionalFormatting sqref="E13">
    <cfRule type="iconSet" priority="1105">
      <iconSet iconSet="5Arrows">
        <cfvo type="percent" val="0"/>
        <cfvo type="num" val="25"/>
        <cfvo type="num" val="50"/>
        <cfvo type="num" val="65"/>
        <cfvo type="num" val="80"/>
      </iconSet>
    </cfRule>
  </conditionalFormatting>
  <conditionalFormatting sqref="F13:Q13">
    <cfRule type="iconSet" priority="1104">
      <iconSet iconSet="5Arrows">
        <cfvo type="percent" val="0"/>
        <cfvo type="num" val="25"/>
        <cfvo type="num" val="50"/>
        <cfvo type="num" val="65"/>
        <cfvo type="num" val="80"/>
      </iconSet>
    </cfRule>
  </conditionalFormatting>
  <conditionalFormatting sqref="E15">
    <cfRule type="iconSet" priority="1103">
      <iconSet iconSet="5Arrows">
        <cfvo type="percent" val="0"/>
        <cfvo type="num" val="25"/>
        <cfvo type="num" val="50"/>
        <cfvo type="num" val="65"/>
        <cfvo type="num" val="80"/>
      </iconSet>
    </cfRule>
  </conditionalFormatting>
  <conditionalFormatting sqref="F15:Q15">
    <cfRule type="iconSet" priority="1102">
      <iconSet iconSet="5Arrows">
        <cfvo type="percent" val="0"/>
        <cfvo type="num" val="25"/>
        <cfvo type="num" val="50"/>
        <cfvo type="num" val="65"/>
        <cfvo type="num" val="80"/>
      </iconSet>
    </cfRule>
  </conditionalFormatting>
  <conditionalFormatting sqref="E17">
    <cfRule type="iconSet" priority="1101">
      <iconSet iconSet="5Arrows">
        <cfvo type="percent" val="0"/>
        <cfvo type="num" val="25"/>
        <cfvo type="num" val="50"/>
        <cfvo type="num" val="65"/>
        <cfvo type="num" val="80"/>
      </iconSet>
    </cfRule>
  </conditionalFormatting>
  <conditionalFormatting sqref="F17:Q17">
    <cfRule type="iconSet" priority="1100">
      <iconSet iconSet="5Arrows">
        <cfvo type="percent" val="0"/>
        <cfvo type="num" val="25"/>
        <cfvo type="num" val="50"/>
        <cfvo type="num" val="65"/>
        <cfvo type="num" val="80"/>
      </iconSet>
    </cfRule>
  </conditionalFormatting>
  <conditionalFormatting sqref="E18">
    <cfRule type="iconSet" priority="1099">
      <iconSet iconSet="5Arrows">
        <cfvo type="percent" val="0"/>
        <cfvo type="num" val="25"/>
        <cfvo type="num" val="50"/>
        <cfvo type="num" val="65"/>
        <cfvo type="num" val="80"/>
      </iconSet>
    </cfRule>
  </conditionalFormatting>
  <conditionalFormatting sqref="F18:Q18">
    <cfRule type="iconSet" priority="1098">
      <iconSet iconSet="5Arrows">
        <cfvo type="percent" val="0"/>
        <cfvo type="num" val="25"/>
        <cfvo type="num" val="50"/>
        <cfvo type="num" val="65"/>
        <cfvo type="num" val="80"/>
      </iconSet>
    </cfRule>
  </conditionalFormatting>
  <conditionalFormatting sqref="E21">
    <cfRule type="iconSet" priority="1097">
      <iconSet iconSet="5Arrows">
        <cfvo type="percent" val="0"/>
        <cfvo type="num" val="25"/>
        <cfvo type="num" val="50"/>
        <cfvo type="num" val="65"/>
        <cfvo type="num" val="80"/>
      </iconSet>
    </cfRule>
  </conditionalFormatting>
  <conditionalFormatting sqref="F21:Q21">
    <cfRule type="iconSet" priority="1096">
      <iconSet iconSet="5Arrows">
        <cfvo type="percent" val="0"/>
        <cfvo type="num" val="25"/>
        <cfvo type="num" val="50"/>
        <cfvo type="num" val="65"/>
        <cfvo type="num" val="80"/>
      </iconSet>
    </cfRule>
  </conditionalFormatting>
  <conditionalFormatting sqref="E23">
    <cfRule type="iconSet" priority="1095">
      <iconSet iconSet="5Arrows">
        <cfvo type="percent" val="0"/>
        <cfvo type="num" val="25"/>
        <cfvo type="num" val="50"/>
        <cfvo type="num" val="65"/>
        <cfvo type="num" val="80"/>
      </iconSet>
    </cfRule>
  </conditionalFormatting>
  <conditionalFormatting sqref="F23:Q23">
    <cfRule type="iconSet" priority="1094">
      <iconSet iconSet="5Arrows">
        <cfvo type="percent" val="0"/>
        <cfvo type="num" val="25"/>
        <cfvo type="num" val="50"/>
        <cfvo type="num" val="65"/>
        <cfvo type="num" val="80"/>
      </iconSet>
    </cfRule>
  </conditionalFormatting>
  <conditionalFormatting sqref="E25">
    <cfRule type="iconSet" priority="1093">
      <iconSet iconSet="5Arrows">
        <cfvo type="percent" val="0"/>
        <cfvo type="num" val="25"/>
        <cfvo type="num" val="50"/>
        <cfvo type="num" val="65"/>
        <cfvo type="num" val="80"/>
      </iconSet>
    </cfRule>
  </conditionalFormatting>
  <conditionalFormatting sqref="F25:Q25">
    <cfRule type="iconSet" priority="1092">
      <iconSet iconSet="5Arrows">
        <cfvo type="percent" val="0"/>
        <cfvo type="num" val="25"/>
        <cfvo type="num" val="50"/>
        <cfvo type="num" val="65"/>
        <cfvo type="num" val="80"/>
      </iconSet>
    </cfRule>
  </conditionalFormatting>
  <conditionalFormatting sqref="E26">
    <cfRule type="iconSet" priority="1091">
      <iconSet iconSet="5Arrows">
        <cfvo type="percent" val="0"/>
        <cfvo type="num" val="25"/>
        <cfvo type="num" val="50"/>
        <cfvo type="num" val="65"/>
        <cfvo type="num" val="80"/>
      </iconSet>
    </cfRule>
  </conditionalFormatting>
  <conditionalFormatting sqref="F26:Q26">
    <cfRule type="iconSet" priority="1090">
      <iconSet iconSet="5Arrows">
        <cfvo type="percent" val="0"/>
        <cfvo type="num" val="25"/>
        <cfvo type="num" val="50"/>
        <cfvo type="num" val="65"/>
        <cfvo type="num" val="80"/>
      </iconSet>
    </cfRule>
  </conditionalFormatting>
  <conditionalFormatting sqref="E29">
    <cfRule type="iconSet" priority="1089">
      <iconSet iconSet="5Arrows">
        <cfvo type="percent" val="0"/>
        <cfvo type="num" val="25"/>
        <cfvo type="num" val="50"/>
        <cfvo type="num" val="65"/>
        <cfvo type="num" val="80"/>
      </iconSet>
    </cfRule>
  </conditionalFormatting>
  <conditionalFormatting sqref="F29:Q29">
    <cfRule type="iconSet" priority="1088">
      <iconSet iconSet="5Arrows">
        <cfvo type="percent" val="0"/>
        <cfvo type="num" val="25"/>
        <cfvo type="num" val="50"/>
        <cfvo type="num" val="65"/>
        <cfvo type="num" val="80"/>
      </iconSet>
    </cfRule>
  </conditionalFormatting>
  <conditionalFormatting sqref="E31">
    <cfRule type="iconSet" priority="1087">
      <iconSet iconSet="5Arrows">
        <cfvo type="percent" val="0"/>
        <cfvo type="num" val="25"/>
        <cfvo type="num" val="50"/>
        <cfvo type="num" val="65"/>
        <cfvo type="num" val="80"/>
      </iconSet>
    </cfRule>
  </conditionalFormatting>
  <conditionalFormatting sqref="F31:Q31">
    <cfRule type="iconSet" priority="1086">
      <iconSet iconSet="5Arrows">
        <cfvo type="percent" val="0"/>
        <cfvo type="num" val="25"/>
        <cfvo type="num" val="50"/>
        <cfvo type="num" val="65"/>
        <cfvo type="num" val="80"/>
      </iconSet>
    </cfRule>
  </conditionalFormatting>
  <conditionalFormatting sqref="E33">
    <cfRule type="iconSet" priority="1085">
      <iconSet iconSet="5Arrows">
        <cfvo type="percent" val="0"/>
        <cfvo type="num" val="25"/>
        <cfvo type="num" val="50"/>
        <cfvo type="num" val="65"/>
        <cfvo type="num" val="80"/>
      </iconSet>
    </cfRule>
  </conditionalFormatting>
  <conditionalFormatting sqref="F33:Q33">
    <cfRule type="iconSet" priority="1084">
      <iconSet iconSet="5Arrows">
        <cfvo type="percent" val="0"/>
        <cfvo type="num" val="25"/>
        <cfvo type="num" val="50"/>
        <cfvo type="num" val="65"/>
        <cfvo type="num" val="80"/>
      </iconSet>
    </cfRule>
  </conditionalFormatting>
  <conditionalFormatting sqref="E34">
    <cfRule type="iconSet" priority="1083">
      <iconSet iconSet="5Arrows">
        <cfvo type="percent" val="0"/>
        <cfvo type="num" val="25"/>
        <cfvo type="num" val="50"/>
        <cfvo type="num" val="65"/>
        <cfvo type="num" val="80"/>
      </iconSet>
    </cfRule>
  </conditionalFormatting>
  <conditionalFormatting sqref="F34:Q34">
    <cfRule type="iconSet" priority="1082">
      <iconSet iconSet="5Arrows">
        <cfvo type="percent" val="0"/>
        <cfvo type="num" val="25"/>
        <cfvo type="num" val="50"/>
        <cfvo type="num" val="65"/>
        <cfvo type="num" val="80"/>
      </iconSet>
    </cfRule>
  </conditionalFormatting>
  <conditionalFormatting sqref="E37">
    <cfRule type="iconSet" priority="1081">
      <iconSet iconSet="5Arrows">
        <cfvo type="percent" val="0"/>
        <cfvo type="num" val="25"/>
        <cfvo type="num" val="50"/>
        <cfvo type="num" val="65"/>
        <cfvo type="num" val="80"/>
      </iconSet>
    </cfRule>
  </conditionalFormatting>
  <conditionalFormatting sqref="F37:Q37">
    <cfRule type="iconSet" priority="1080">
      <iconSet iconSet="5Arrows">
        <cfvo type="percent" val="0"/>
        <cfvo type="num" val="25"/>
        <cfvo type="num" val="50"/>
        <cfvo type="num" val="65"/>
        <cfvo type="num" val="80"/>
      </iconSet>
    </cfRule>
  </conditionalFormatting>
  <conditionalFormatting sqref="E39">
    <cfRule type="iconSet" priority="1079">
      <iconSet iconSet="5Arrows">
        <cfvo type="percent" val="0"/>
        <cfvo type="num" val="25"/>
        <cfvo type="num" val="50"/>
        <cfvo type="num" val="65"/>
        <cfvo type="num" val="80"/>
      </iconSet>
    </cfRule>
  </conditionalFormatting>
  <conditionalFormatting sqref="F39:Q39">
    <cfRule type="iconSet" priority="1078">
      <iconSet iconSet="5Arrows">
        <cfvo type="percent" val="0"/>
        <cfvo type="num" val="25"/>
        <cfvo type="num" val="50"/>
        <cfvo type="num" val="65"/>
        <cfvo type="num" val="80"/>
      </iconSet>
    </cfRule>
  </conditionalFormatting>
  <conditionalFormatting sqref="E41">
    <cfRule type="iconSet" priority="1077">
      <iconSet iconSet="5Arrows">
        <cfvo type="percent" val="0"/>
        <cfvo type="num" val="25"/>
        <cfvo type="num" val="50"/>
        <cfvo type="num" val="65"/>
        <cfvo type="num" val="80"/>
      </iconSet>
    </cfRule>
  </conditionalFormatting>
  <conditionalFormatting sqref="F41:Q41">
    <cfRule type="iconSet" priority="1076">
      <iconSet iconSet="5Arrows">
        <cfvo type="percent" val="0"/>
        <cfvo type="num" val="25"/>
        <cfvo type="num" val="50"/>
        <cfvo type="num" val="65"/>
        <cfvo type="num" val="80"/>
      </iconSet>
    </cfRule>
  </conditionalFormatting>
  <conditionalFormatting sqref="E42">
    <cfRule type="iconSet" priority="1075">
      <iconSet iconSet="5Arrows">
        <cfvo type="percent" val="0"/>
        <cfvo type="num" val="25"/>
        <cfvo type="num" val="50"/>
        <cfvo type="num" val="65"/>
        <cfvo type="num" val="80"/>
      </iconSet>
    </cfRule>
  </conditionalFormatting>
  <conditionalFormatting sqref="F42:Q42">
    <cfRule type="iconSet" priority="1074">
      <iconSet iconSet="5Arrows">
        <cfvo type="percent" val="0"/>
        <cfvo type="num" val="25"/>
        <cfvo type="num" val="50"/>
        <cfvo type="num" val="65"/>
        <cfvo type="num" val="80"/>
      </iconSet>
    </cfRule>
  </conditionalFormatting>
  <conditionalFormatting sqref="E45">
    <cfRule type="iconSet" priority="1073">
      <iconSet iconSet="5Arrows">
        <cfvo type="percent" val="0"/>
        <cfvo type="num" val="25"/>
        <cfvo type="num" val="50"/>
        <cfvo type="num" val="65"/>
        <cfvo type="num" val="80"/>
      </iconSet>
    </cfRule>
  </conditionalFormatting>
  <conditionalFormatting sqref="F45:Q45">
    <cfRule type="iconSet" priority="1072">
      <iconSet iconSet="5Arrows">
        <cfvo type="percent" val="0"/>
        <cfvo type="num" val="25"/>
        <cfvo type="num" val="50"/>
        <cfvo type="num" val="65"/>
        <cfvo type="num" val="80"/>
      </iconSet>
    </cfRule>
  </conditionalFormatting>
  <conditionalFormatting sqref="E47">
    <cfRule type="iconSet" priority="1071">
      <iconSet iconSet="5Arrows">
        <cfvo type="percent" val="0"/>
        <cfvo type="num" val="25"/>
        <cfvo type="num" val="50"/>
        <cfvo type="num" val="65"/>
        <cfvo type="num" val="80"/>
      </iconSet>
    </cfRule>
  </conditionalFormatting>
  <conditionalFormatting sqref="F47:Q47">
    <cfRule type="iconSet" priority="1070">
      <iconSet iconSet="5Arrows">
        <cfvo type="percent" val="0"/>
        <cfvo type="num" val="25"/>
        <cfvo type="num" val="50"/>
        <cfvo type="num" val="65"/>
        <cfvo type="num" val="80"/>
      </iconSet>
    </cfRule>
  </conditionalFormatting>
  <conditionalFormatting sqref="E49">
    <cfRule type="iconSet" priority="1069">
      <iconSet iconSet="5Arrows">
        <cfvo type="percent" val="0"/>
        <cfvo type="num" val="25"/>
        <cfvo type="num" val="50"/>
        <cfvo type="num" val="65"/>
        <cfvo type="num" val="80"/>
      </iconSet>
    </cfRule>
  </conditionalFormatting>
  <conditionalFormatting sqref="F49:Q49">
    <cfRule type="iconSet" priority="1068">
      <iconSet iconSet="5Arrows">
        <cfvo type="percent" val="0"/>
        <cfvo type="num" val="25"/>
        <cfvo type="num" val="50"/>
        <cfvo type="num" val="65"/>
        <cfvo type="num" val="80"/>
      </iconSet>
    </cfRule>
  </conditionalFormatting>
  <conditionalFormatting sqref="E50">
    <cfRule type="iconSet" priority="1067">
      <iconSet iconSet="5Arrows">
        <cfvo type="percent" val="0"/>
        <cfvo type="num" val="25"/>
        <cfvo type="num" val="50"/>
        <cfvo type="num" val="65"/>
        <cfvo type="num" val="80"/>
      </iconSet>
    </cfRule>
  </conditionalFormatting>
  <conditionalFormatting sqref="F50:Q50">
    <cfRule type="iconSet" priority="1066">
      <iconSet iconSet="5Arrows">
        <cfvo type="percent" val="0"/>
        <cfvo type="num" val="25"/>
        <cfvo type="num" val="50"/>
        <cfvo type="num" val="65"/>
        <cfvo type="num" val="80"/>
      </iconSet>
    </cfRule>
  </conditionalFormatting>
  <conditionalFormatting sqref="E53">
    <cfRule type="iconSet" priority="1065">
      <iconSet iconSet="5Arrows">
        <cfvo type="percent" val="0"/>
        <cfvo type="num" val="25"/>
        <cfvo type="num" val="50"/>
        <cfvo type="num" val="65"/>
        <cfvo type="num" val="80"/>
      </iconSet>
    </cfRule>
  </conditionalFormatting>
  <conditionalFormatting sqref="F53:Q53">
    <cfRule type="iconSet" priority="1064">
      <iconSet iconSet="5Arrows">
        <cfvo type="percent" val="0"/>
        <cfvo type="num" val="25"/>
        <cfvo type="num" val="50"/>
        <cfvo type="num" val="65"/>
        <cfvo type="num" val="80"/>
      </iconSet>
    </cfRule>
  </conditionalFormatting>
  <conditionalFormatting sqref="E55">
    <cfRule type="iconSet" priority="1063">
      <iconSet iconSet="5Arrows">
        <cfvo type="percent" val="0"/>
        <cfvo type="num" val="25"/>
        <cfvo type="num" val="50"/>
        <cfvo type="num" val="65"/>
        <cfvo type="num" val="80"/>
      </iconSet>
    </cfRule>
  </conditionalFormatting>
  <conditionalFormatting sqref="F55:Q55">
    <cfRule type="iconSet" priority="1062">
      <iconSet iconSet="5Arrows">
        <cfvo type="percent" val="0"/>
        <cfvo type="num" val="25"/>
        <cfvo type="num" val="50"/>
        <cfvo type="num" val="65"/>
        <cfvo type="num" val="80"/>
      </iconSet>
    </cfRule>
  </conditionalFormatting>
  <conditionalFormatting sqref="E57">
    <cfRule type="iconSet" priority="1061">
      <iconSet iconSet="5Arrows">
        <cfvo type="percent" val="0"/>
        <cfvo type="num" val="25"/>
        <cfvo type="num" val="50"/>
        <cfvo type="num" val="65"/>
        <cfvo type="num" val="80"/>
      </iconSet>
    </cfRule>
  </conditionalFormatting>
  <conditionalFormatting sqref="F57:Q57">
    <cfRule type="iconSet" priority="1060">
      <iconSet iconSet="5Arrows">
        <cfvo type="percent" val="0"/>
        <cfvo type="num" val="25"/>
        <cfvo type="num" val="50"/>
        <cfvo type="num" val="65"/>
        <cfvo type="num" val="80"/>
      </iconSet>
    </cfRule>
  </conditionalFormatting>
  <conditionalFormatting sqref="E58">
    <cfRule type="iconSet" priority="1059">
      <iconSet iconSet="5Arrows">
        <cfvo type="percent" val="0"/>
        <cfvo type="num" val="25"/>
        <cfvo type="num" val="50"/>
        <cfvo type="num" val="65"/>
        <cfvo type="num" val="80"/>
      </iconSet>
    </cfRule>
  </conditionalFormatting>
  <conditionalFormatting sqref="F58:Q58">
    <cfRule type="iconSet" priority="1058">
      <iconSet iconSet="5Arrows">
        <cfvo type="percent" val="0"/>
        <cfvo type="num" val="25"/>
        <cfvo type="num" val="50"/>
        <cfvo type="num" val="65"/>
        <cfvo type="num" val="80"/>
      </iconSet>
    </cfRule>
  </conditionalFormatting>
  <conditionalFormatting sqref="E61">
    <cfRule type="iconSet" priority="1057">
      <iconSet iconSet="5Arrows">
        <cfvo type="percent" val="0"/>
        <cfvo type="num" val="25"/>
        <cfvo type="num" val="50"/>
        <cfvo type="num" val="65"/>
        <cfvo type="num" val="80"/>
      </iconSet>
    </cfRule>
  </conditionalFormatting>
  <conditionalFormatting sqref="F61:Q61">
    <cfRule type="iconSet" priority="1056">
      <iconSet iconSet="5Arrows">
        <cfvo type="percent" val="0"/>
        <cfvo type="num" val="25"/>
        <cfvo type="num" val="50"/>
        <cfvo type="num" val="65"/>
        <cfvo type="num" val="80"/>
      </iconSet>
    </cfRule>
  </conditionalFormatting>
  <conditionalFormatting sqref="E63">
    <cfRule type="iconSet" priority="1055">
      <iconSet iconSet="5Arrows">
        <cfvo type="percent" val="0"/>
        <cfvo type="num" val="25"/>
        <cfvo type="num" val="50"/>
        <cfvo type="num" val="65"/>
        <cfvo type="num" val="80"/>
      </iconSet>
    </cfRule>
  </conditionalFormatting>
  <conditionalFormatting sqref="F63:Q63">
    <cfRule type="iconSet" priority="1054">
      <iconSet iconSet="5Arrows">
        <cfvo type="percent" val="0"/>
        <cfvo type="num" val="25"/>
        <cfvo type="num" val="50"/>
        <cfvo type="num" val="65"/>
        <cfvo type="num" val="80"/>
      </iconSet>
    </cfRule>
  </conditionalFormatting>
  <conditionalFormatting sqref="E65">
    <cfRule type="iconSet" priority="1053">
      <iconSet iconSet="5Arrows">
        <cfvo type="percent" val="0"/>
        <cfvo type="num" val="25"/>
        <cfvo type="num" val="50"/>
        <cfvo type="num" val="65"/>
        <cfvo type="num" val="80"/>
      </iconSet>
    </cfRule>
  </conditionalFormatting>
  <conditionalFormatting sqref="F65:Q65">
    <cfRule type="iconSet" priority="1052">
      <iconSet iconSet="5Arrows">
        <cfvo type="percent" val="0"/>
        <cfvo type="num" val="25"/>
        <cfvo type="num" val="50"/>
        <cfvo type="num" val="65"/>
        <cfvo type="num" val="80"/>
      </iconSet>
    </cfRule>
  </conditionalFormatting>
  <conditionalFormatting sqref="E66">
    <cfRule type="iconSet" priority="1051">
      <iconSet iconSet="5Arrows">
        <cfvo type="percent" val="0"/>
        <cfvo type="num" val="25"/>
        <cfvo type="num" val="50"/>
        <cfvo type="num" val="65"/>
        <cfvo type="num" val="80"/>
      </iconSet>
    </cfRule>
  </conditionalFormatting>
  <conditionalFormatting sqref="F66:Q66">
    <cfRule type="iconSet" priority="1050">
      <iconSet iconSet="5Arrows">
        <cfvo type="percent" val="0"/>
        <cfvo type="num" val="25"/>
        <cfvo type="num" val="50"/>
        <cfvo type="num" val="65"/>
        <cfvo type="num" val="80"/>
      </iconSet>
    </cfRule>
  </conditionalFormatting>
  <conditionalFormatting sqref="E69">
    <cfRule type="iconSet" priority="1049">
      <iconSet iconSet="5Arrows">
        <cfvo type="percent" val="0"/>
        <cfvo type="num" val="25"/>
        <cfvo type="num" val="50"/>
        <cfvo type="num" val="65"/>
        <cfvo type="num" val="80"/>
      </iconSet>
    </cfRule>
  </conditionalFormatting>
  <conditionalFormatting sqref="F69:Q69">
    <cfRule type="iconSet" priority="1048">
      <iconSet iconSet="5Arrows">
        <cfvo type="percent" val="0"/>
        <cfvo type="num" val="25"/>
        <cfvo type="num" val="50"/>
        <cfvo type="num" val="65"/>
        <cfvo type="num" val="80"/>
      </iconSet>
    </cfRule>
  </conditionalFormatting>
  <conditionalFormatting sqref="E71">
    <cfRule type="iconSet" priority="1047">
      <iconSet iconSet="5Arrows">
        <cfvo type="percent" val="0"/>
        <cfvo type="num" val="25"/>
        <cfvo type="num" val="50"/>
        <cfvo type="num" val="65"/>
        <cfvo type="num" val="80"/>
      </iconSet>
    </cfRule>
  </conditionalFormatting>
  <conditionalFormatting sqref="F71:Q71">
    <cfRule type="iconSet" priority="1046">
      <iconSet iconSet="5Arrows">
        <cfvo type="percent" val="0"/>
        <cfvo type="num" val="25"/>
        <cfvo type="num" val="50"/>
        <cfvo type="num" val="65"/>
        <cfvo type="num" val="80"/>
      </iconSet>
    </cfRule>
  </conditionalFormatting>
  <conditionalFormatting sqref="E73">
    <cfRule type="iconSet" priority="1045">
      <iconSet iconSet="5Arrows">
        <cfvo type="percent" val="0"/>
        <cfvo type="num" val="25"/>
        <cfvo type="num" val="50"/>
        <cfvo type="num" val="65"/>
        <cfvo type="num" val="80"/>
      </iconSet>
    </cfRule>
  </conditionalFormatting>
  <conditionalFormatting sqref="F73:Q73">
    <cfRule type="iconSet" priority="1044">
      <iconSet iconSet="5Arrows">
        <cfvo type="percent" val="0"/>
        <cfvo type="num" val="25"/>
        <cfvo type="num" val="50"/>
        <cfvo type="num" val="65"/>
        <cfvo type="num" val="80"/>
      </iconSet>
    </cfRule>
  </conditionalFormatting>
  <conditionalFormatting sqref="E74">
    <cfRule type="iconSet" priority="1043">
      <iconSet iconSet="5Arrows">
        <cfvo type="percent" val="0"/>
        <cfvo type="num" val="25"/>
        <cfvo type="num" val="50"/>
        <cfvo type="num" val="65"/>
        <cfvo type="num" val="80"/>
      </iconSet>
    </cfRule>
  </conditionalFormatting>
  <conditionalFormatting sqref="F74:Q74">
    <cfRule type="iconSet" priority="1042">
      <iconSet iconSet="5Arrows">
        <cfvo type="percent" val="0"/>
        <cfvo type="num" val="25"/>
        <cfvo type="num" val="50"/>
        <cfvo type="num" val="65"/>
        <cfvo type="num" val="80"/>
      </iconSet>
    </cfRule>
  </conditionalFormatting>
  <conditionalFormatting sqref="E77">
    <cfRule type="iconSet" priority="1041">
      <iconSet iconSet="5Arrows">
        <cfvo type="percent" val="0"/>
        <cfvo type="num" val="25"/>
        <cfvo type="num" val="50"/>
        <cfvo type="num" val="65"/>
        <cfvo type="num" val="80"/>
      </iconSet>
    </cfRule>
  </conditionalFormatting>
  <conditionalFormatting sqref="F77:Q77">
    <cfRule type="iconSet" priority="1040">
      <iconSet iconSet="5Arrows">
        <cfvo type="percent" val="0"/>
        <cfvo type="num" val="25"/>
        <cfvo type="num" val="50"/>
        <cfvo type="num" val="65"/>
        <cfvo type="num" val="80"/>
      </iconSet>
    </cfRule>
  </conditionalFormatting>
  <conditionalFormatting sqref="E79">
    <cfRule type="iconSet" priority="1039">
      <iconSet iconSet="5Arrows">
        <cfvo type="percent" val="0"/>
        <cfvo type="num" val="25"/>
        <cfvo type="num" val="50"/>
        <cfvo type="num" val="65"/>
        <cfvo type="num" val="80"/>
      </iconSet>
    </cfRule>
  </conditionalFormatting>
  <conditionalFormatting sqref="F79:Q79">
    <cfRule type="iconSet" priority="1038">
      <iconSet iconSet="5Arrows">
        <cfvo type="percent" val="0"/>
        <cfvo type="num" val="25"/>
        <cfvo type="num" val="50"/>
        <cfvo type="num" val="65"/>
        <cfvo type="num" val="80"/>
      </iconSet>
    </cfRule>
  </conditionalFormatting>
  <conditionalFormatting sqref="E81">
    <cfRule type="iconSet" priority="1037">
      <iconSet iconSet="5Arrows">
        <cfvo type="percent" val="0"/>
        <cfvo type="num" val="25"/>
        <cfvo type="num" val="50"/>
        <cfvo type="num" val="65"/>
        <cfvo type="num" val="80"/>
      </iconSet>
    </cfRule>
  </conditionalFormatting>
  <conditionalFormatting sqref="F81:Q81">
    <cfRule type="iconSet" priority="1036">
      <iconSet iconSet="5Arrows">
        <cfvo type="percent" val="0"/>
        <cfvo type="num" val="25"/>
        <cfvo type="num" val="50"/>
        <cfvo type="num" val="65"/>
        <cfvo type="num" val="80"/>
      </iconSet>
    </cfRule>
  </conditionalFormatting>
  <conditionalFormatting sqref="E82">
    <cfRule type="iconSet" priority="1035">
      <iconSet iconSet="5Arrows">
        <cfvo type="percent" val="0"/>
        <cfvo type="num" val="25"/>
        <cfvo type="num" val="50"/>
        <cfvo type="num" val="65"/>
        <cfvo type="num" val="80"/>
      </iconSet>
    </cfRule>
  </conditionalFormatting>
  <conditionalFormatting sqref="F82:Q82">
    <cfRule type="iconSet" priority="1034">
      <iconSet iconSet="5Arrows">
        <cfvo type="percent" val="0"/>
        <cfvo type="num" val="25"/>
        <cfvo type="num" val="50"/>
        <cfvo type="num" val="65"/>
        <cfvo type="num" val="80"/>
      </iconSet>
    </cfRule>
  </conditionalFormatting>
  <conditionalFormatting sqref="E85">
    <cfRule type="iconSet" priority="1033">
      <iconSet iconSet="5Arrows">
        <cfvo type="percent" val="0"/>
        <cfvo type="num" val="25"/>
        <cfvo type="num" val="50"/>
        <cfvo type="num" val="65"/>
        <cfvo type="num" val="80"/>
      </iconSet>
    </cfRule>
  </conditionalFormatting>
  <conditionalFormatting sqref="F85:Q85">
    <cfRule type="iconSet" priority="1032">
      <iconSet iconSet="5Arrows">
        <cfvo type="percent" val="0"/>
        <cfvo type="num" val="25"/>
        <cfvo type="num" val="50"/>
        <cfvo type="num" val="65"/>
        <cfvo type="num" val="80"/>
      </iconSet>
    </cfRule>
  </conditionalFormatting>
  <conditionalFormatting sqref="E87">
    <cfRule type="iconSet" priority="1031">
      <iconSet iconSet="5Arrows">
        <cfvo type="percent" val="0"/>
        <cfvo type="num" val="25"/>
        <cfvo type="num" val="50"/>
        <cfvo type="num" val="65"/>
        <cfvo type="num" val="80"/>
      </iconSet>
    </cfRule>
  </conditionalFormatting>
  <conditionalFormatting sqref="F87:Q87">
    <cfRule type="iconSet" priority="1030">
      <iconSet iconSet="5Arrows">
        <cfvo type="percent" val="0"/>
        <cfvo type="num" val="25"/>
        <cfvo type="num" val="50"/>
        <cfvo type="num" val="65"/>
        <cfvo type="num" val="80"/>
      </iconSet>
    </cfRule>
  </conditionalFormatting>
  <conditionalFormatting sqref="E89">
    <cfRule type="iconSet" priority="1029">
      <iconSet iconSet="5Arrows">
        <cfvo type="percent" val="0"/>
        <cfvo type="num" val="25"/>
        <cfvo type="num" val="50"/>
        <cfvo type="num" val="65"/>
        <cfvo type="num" val="80"/>
      </iconSet>
    </cfRule>
  </conditionalFormatting>
  <conditionalFormatting sqref="F89:Q89">
    <cfRule type="iconSet" priority="1028">
      <iconSet iconSet="5Arrows">
        <cfvo type="percent" val="0"/>
        <cfvo type="num" val="25"/>
        <cfvo type="num" val="50"/>
        <cfvo type="num" val="65"/>
        <cfvo type="num" val="80"/>
      </iconSet>
    </cfRule>
  </conditionalFormatting>
  <conditionalFormatting sqref="E90">
    <cfRule type="iconSet" priority="1027">
      <iconSet iconSet="5Arrows">
        <cfvo type="percent" val="0"/>
        <cfvo type="num" val="25"/>
        <cfvo type="num" val="50"/>
        <cfvo type="num" val="65"/>
        <cfvo type="num" val="80"/>
      </iconSet>
    </cfRule>
  </conditionalFormatting>
  <conditionalFormatting sqref="F90:Q90">
    <cfRule type="iconSet" priority="1026">
      <iconSet iconSet="5Arrows">
        <cfvo type="percent" val="0"/>
        <cfvo type="num" val="25"/>
        <cfvo type="num" val="50"/>
        <cfvo type="num" val="65"/>
        <cfvo type="num" val="80"/>
      </iconSet>
    </cfRule>
  </conditionalFormatting>
  <conditionalFormatting sqref="E93">
    <cfRule type="iconSet" priority="1025">
      <iconSet iconSet="5Arrows">
        <cfvo type="percent" val="0"/>
        <cfvo type="num" val="25"/>
        <cfvo type="num" val="50"/>
        <cfvo type="num" val="65"/>
        <cfvo type="num" val="80"/>
      </iconSet>
    </cfRule>
  </conditionalFormatting>
  <conditionalFormatting sqref="F93:Q93">
    <cfRule type="iconSet" priority="1024">
      <iconSet iconSet="5Arrows">
        <cfvo type="percent" val="0"/>
        <cfvo type="num" val="25"/>
        <cfvo type="num" val="50"/>
        <cfvo type="num" val="65"/>
        <cfvo type="num" val="80"/>
      </iconSet>
    </cfRule>
  </conditionalFormatting>
  <conditionalFormatting sqref="E95">
    <cfRule type="iconSet" priority="1023">
      <iconSet iconSet="5Arrows">
        <cfvo type="percent" val="0"/>
        <cfvo type="num" val="25"/>
        <cfvo type="num" val="50"/>
        <cfvo type="num" val="65"/>
        <cfvo type="num" val="80"/>
      </iconSet>
    </cfRule>
  </conditionalFormatting>
  <conditionalFormatting sqref="F95:Q95">
    <cfRule type="iconSet" priority="1022">
      <iconSet iconSet="5Arrows">
        <cfvo type="percent" val="0"/>
        <cfvo type="num" val="25"/>
        <cfvo type="num" val="50"/>
        <cfvo type="num" val="65"/>
        <cfvo type="num" val="80"/>
      </iconSet>
    </cfRule>
  </conditionalFormatting>
  <conditionalFormatting sqref="E97">
    <cfRule type="iconSet" priority="1021">
      <iconSet iconSet="5Arrows">
        <cfvo type="percent" val="0"/>
        <cfvo type="num" val="25"/>
        <cfvo type="num" val="50"/>
        <cfvo type="num" val="65"/>
        <cfvo type="num" val="80"/>
      </iconSet>
    </cfRule>
  </conditionalFormatting>
  <conditionalFormatting sqref="F97:Q97">
    <cfRule type="iconSet" priority="1020">
      <iconSet iconSet="5Arrows">
        <cfvo type="percent" val="0"/>
        <cfvo type="num" val="25"/>
        <cfvo type="num" val="50"/>
        <cfvo type="num" val="65"/>
        <cfvo type="num" val="80"/>
      </iconSet>
    </cfRule>
  </conditionalFormatting>
  <conditionalFormatting sqref="E98">
    <cfRule type="iconSet" priority="1019">
      <iconSet iconSet="5Arrows">
        <cfvo type="percent" val="0"/>
        <cfvo type="num" val="25"/>
        <cfvo type="num" val="50"/>
        <cfvo type="num" val="65"/>
        <cfvo type="num" val="80"/>
      </iconSet>
    </cfRule>
  </conditionalFormatting>
  <conditionalFormatting sqref="F98:Q98">
    <cfRule type="iconSet" priority="1018">
      <iconSet iconSet="5Arrows">
        <cfvo type="percent" val="0"/>
        <cfvo type="num" val="25"/>
        <cfvo type="num" val="50"/>
        <cfvo type="num" val="65"/>
        <cfvo type="num" val="80"/>
      </iconSet>
    </cfRule>
  </conditionalFormatting>
  <conditionalFormatting sqref="E101">
    <cfRule type="iconSet" priority="1017">
      <iconSet iconSet="5Arrows">
        <cfvo type="percent" val="0"/>
        <cfvo type="num" val="25"/>
        <cfvo type="num" val="50"/>
        <cfvo type="num" val="65"/>
        <cfvo type="num" val="80"/>
      </iconSet>
    </cfRule>
  </conditionalFormatting>
  <conditionalFormatting sqref="F101:Q101">
    <cfRule type="iconSet" priority="1016">
      <iconSet iconSet="5Arrows">
        <cfvo type="percent" val="0"/>
        <cfvo type="num" val="25"/>
        <cfvo type="num" val="50"/>
        <cfvo type="num" val="65"/>
        <cfvo type="num" val="80"/>
      </iconSet>
    </cfRule>
  </conditionalFormatting>
  <conditionalFormatting sqref="E103">
    <cfRule type="iconSet" priority="1015">
      <iconSet iconSet="5Arrows">
        <cfvo type="percent" val="0"/>
        <cfvo type="num" val="25"/>
        <cfvo type="num" val="50"/>
        <cfvo type="num" val="65"/>
        <cfvo type="num" val="80"/>
      </iconSet>
    </cfRule>
  </conditionalFormatting>
  <conditionalFormatting sqref="F103:Q103">
    <cfRule type="iconSet" priority="1014">
      <iconSet iconSet="5Arrows">
        <cfvo type="percent" val="0"/>
        <cfvo type="num" val="25"/>
        <cfvo type="num" val="50"/>
        <cfvo type="num" val="65"/>
        <cfvo type="num" val="80"/>
      </iconSet>
    </cfRule>
  </conditionalFormatting>
  <conditionalFormatting sqref="E105">
    <cfRule type="iconSet" priority="1013">
      <iconSet iconSet="5Arrows">
        <cfvo type="percent" val="0"/>
        <cfvo type="num" val="25"/>
        <cfvo type="num" val="50"/>
        <cfvo type="num" val="65"/>
        <cfvo type="num" val="80"/>
      </iconSet>
    </cfRule>
  </conditionalFormatting>
  <conditionalFormatting sqref="F105:Q105">
    <cfRule type="iconSet" priority="1012">
      <iconSet iconSet="5Arrows">
        <cfvo type="percent" val="0"/>
        <cfvo type="num" val="25"/>
        <cfvo type="num" val="50"/>
        <cfvo type="num" val="65"/>
        <cfvo type="num" val="80"/>
      </iconSet>
    </cfRule>
  </conditionalFormatting>
  <conditionalFormatting sqref="E106">
    <cfRule type="iconSet" priority="1011">
      <iconSet iconSet="5Arrows">
        <cfvo type="percent" val="0"/>
        <cfvo type="num" val="25"/>
        <cfvo type="num" val="50"/>
        <cfvo type="num" val="65"/>
        <cfvo type="num" val="80"/>
      </iconSet>
    </cfRule>
  </conditionalFormatting>
  <conditionalFormatting sqref="F106:Q106">
    <cfRule type="iconSet" priority="1010">
      <iconSet iconSet="5Arrows">
        <cfvo type="percent" val="0"/>
        <cfvo type="num" val="25"/>
        <cfvo type="num" val="50"/>
        <cfvo type="num" val="65"/>
        <cfvo type="num" val="80"/>
      </iconSet>
    </cfRule>
  </conditionalFormatting>
  <conditionalFormatting sqref="E109">
    <cfRule type="iconSet" priority="1009">
      <iconSet iconSet="5Arrows">
        <cfvo type="percent" val="0"/>
        <cfvo type="num" val="25"/>
        <cfvo type="num" val="50"/>
        <cfvo type="num" val="65"/>
        <cfvo type="num" val="80"/>
      </iconSet>
    </cfRule>
  </conditionalFormatting>
  <conditionalFormatting sqref="F109:Q109">
    <cfRule type="iconSet" priority="1008">
      <iconSet iconSet="5Arrows">
        <cfvo type="percent" val="0"/>
        <cfvo type="num" val="25"/>
        <cfvo type="num" val="50"/>
        <cfvo type="num" val="65"/>
        <cfvo type="num" val="80"/>
      </iconSet>
    </cfRule>
  </conditionalFormatting>
  <conditionalFormatting sqref="E111">
    <cfRule type="iconSet" priority="1007">
      <iconSet iconSet="5Arrows">
        <cfvo type="percent" val="0"/>
        <cfvo type="num" val="25"/>
        <cfvo type="num" val="50"/>
        <cfvo type="num" val="65"/>
        <cfvo type="num" val="80"/>
      </iconSet>
    </cfRule>
  </conditionalFormatting>
  <conditionalFormatting sqref="F111:Q111">
    <cfRule type="iconSet" priority="1006">
      <iconSet iconSet="5Arrows">
        <cfvo type="percent" val="0"/>
        <cfvo type="num" val="25"/>
        <cfvo type="num" val="50"/>
        <cfvo type="num" val="65"/>
        <cfvo type="num" val="80"/>
      </iconSet>
    </cfRule>
  </conditionalFormatting>
  <conditionalFormatting sqref="E113">
    <cfRule type="iconSet" priority="1005">
      <iconSet iconSet="5Arrows">
        <cfvo type="percent" val="0"/>
        <cfvo type="num" val="25"/>
        <cfvo type="num" val="50"/>
        <cfvo type="num" val="65"/>
        <cfvo type="num" val="80"/>
      </iconSet>
    </cfRule>
  </conditionalFormatting>
  <conditionalFormatting sqref="F113:Q113">
    <cfRule type="iconSet" priority="1004">
      <iconSet iconSet="5Arrows">
        <cfvo type="percent" val="0"/>
        <cfvo type="num" val="25"/>
        <cfvo type="num" val="50"/>
        <cfvo type="num" val="65"/>
        <cfvo type="num" val="80"/>
      </iconSet>
    </cfRule>
  </conditionalFormatting>
  <conditionalFormatting sqref="E114">
    <cfRule type="iconSet" priority="1003">
      <iconSet iconSet="5Arrows">
        <cfvo type="percent" val="0"/>
        <cfvo type="num" val="25"/>
        <cfvo type="num" val="50"/>
        <cfvo type="num" val="65"/>
        <cfvo type="num" val="80"/>
      </iconSet>
    </cfRule>
  </conditionalFormatting>
  <conditionalFormatting sqref="F114:Q114">
    <cfRule type="iconSet" priority="1002">
      <iconSet iconSet="5Arrows">
        <cfvo type="percent" val="0"/>
        <cfvo type="num" val="25"/>
        <cfvo type="num" val="50"/>
        <cfvo type="num" val="65"/>
        <cfvo type="num" val="80"/>
      </iconSet>
    </cfRule>
  </conditionalFormatting>
  <conditionalFormatting sqref="E117">
    <cfRule type="iconSet" priority="1001">
      <iconSet iconSet="5Arrows">
        <cfvo type="percent" val="0"/>
        <cfvo type="num" val="25"/>
        <cfvo type="num" val="50"/>
        <cfvo type="num" val="65"/>
        <cfvo type="num" val="80"/>
      </iconSet>
    </cfRule>
  </conditionalFormatting>
  <conditionalFormatting sqref="F117:Q117">
    <cfRule type="iconSet" priority="1000">
      <iconSet iconSet="5Arrows">
        <cfvo type="percent" val="0"/>
        <cfvo type="num" val="25"/>
        <cfvo type="num" val="50"/>
        <cfvo type="num" val="65"/>
        <cfvo type="num" val="80"/>
      </iconSet>
    </cfRule>
  </conditionalFormatting>
  <conditionalFormatting sqref="E119">
    <cfRule type="iconSet" priority="999">
      <iconSet iconSet="5Arrows">
        <cfvo type="percent" val="0"/>
        <cfvo type="num" val="25"/>
        <cfvo type="num" val="50"/>
        <cfvo type="num" val="65"/>
        <cfvo type="num" val="80"/>
      </iconSet>
    </cfRule>
  </conditionalFormatting>
  <conditionalFormatting sqref="F119:Q119">
    <cfRule type="iconSet" priority="998">
      <iconSet iconSet="5Arrows">
        <cfvo type="percent" val="0"/>
        <cfvo type="num" val="25"/>
        <cfvo type="num" val="50"/>
        <cfvo type="num" val="65"/>
        <cfvo type="num" val="80"/>
      </iconSet>
    </cfRule>
  </conditionalFormatting>
  <conditionalFormatting sqref="E121">
    <cfRule type="iconSet" priority="997">
      <iconSet iconSet="5Arrows">
        <cfvo type="percent" val="0"/>
        <cfvo type="num" val="25"/>
        <cfvo type="num" val="50"/>
        <cfvo type="num" val="65"/>
        <cfvo type="num" val="80"/>
      </iconSet>
    </cfRule>
  </conditionalFormatting>
  <conditionalFormatting sqref="F121:Q121">
    <cfRule type="iconSet" priority="996">
      <iconSet iconSet="5Arrows">
        <cfvo type="percent" val="0"/>
        <cfvo type="num" val="25"/>
        <cfvo type="num" val="50"/>
        <cfvo type="num" val="65"/>
        <cfvo type="num" val="80"/>
      </iconSet>
    </cfRule>
  </conditionalFormatting>
  <conditionalFormatting sqref="E122">
    <cfRule type="iconSet" priority="995">
      <iconSet iconSet="5Arrows">
        <cfvo type="percent" val="0"/>
        <cfvo type="num" val="25"/>
        <cfvo type="num" val="50"/>
        <cfvo type="num" val="65"/>
        <cfvo type="num" val="80"/>
      </iconSet>
    </cfRule>
  </conditionalFormatting>
  <conditionalFormatting sqref="F122:Q122">
    <cfRule type="iconSet" priority="994">
      <iconSet iconSet="5Arrows">
        <cfvo type="percent" val="0"/>
        <cfvo type="num" val="25"/>
        <cfvo type="num" val="50"/>
        <cfvo type="num" val="65"/>
        <cfvo type="num" val="80"/>
      </iconSet>
    </cfRule>
  </conditionalFormatting>
  <conditionalFormatting sqref="E125">
    <cfRule type="iconSet" priority="993">
      <iconSet iconSet="5Arrows">
        <cfvo type="percent" val="0"/>
        <cfvo type="num" val="25"/>
        <cfvo type="num" val="50"/>
        <cfvo type="num" val="65"/>
        <cfvo type="num" val="80"/>
      </iconSet>
    </cfRule>
  </conditionalFormatting>
  <conditionalFormatting sqref="F125:Q125">
    <cfRule type="iconSet" priority="992">
      <iconSet iconSet="5Arrows">
        <cfvo type="percent" val="0"/>
        <cfvo type="num" val="25"/>
        <cfvo type="num" val="50"/>
        <cfvo type="num" val="65"/>
        <cfvo type="num" val="80"/>
      </iconSet>
    </cfRule>
  </conditionalFormatting>
  <conditionalFormatting sqref="E127">
    <cfRule type="iconSet" priority="991">
      <iconSet iconSet="5Arrows">
        <cfvo type="percent" val="0"/>
        <cfvo type="num" val="25"/>
        <cfvo type="num" val="50"/>
        <cfvo type="num" val="65"/>
        <cfvo type="num" val="80"/>
      </iconSet>
    </cfRule>
  </conditionalFormatting>
  <conditionalFormatting sqref="F127:Q127">
    <cfRule type="iconSet" priority="990">
      <iconSet iconSet="5Arrows">
        <cfvo type="percent" val="0"/>
        <cfvo type="num" val="25"/>
        <cfvo type="num" val="50"/>
        <cfvo type="num" val="65"/>
        <cfvo type="num" val="80"/>
      </iconSet>
    </cfRule>
  </conditionalFormatting>
  <conditionalFormatting sqref="E129">
    <cfRule type="iconSet" priority="989">
      <iconSet iconSet="5Arrows">
        <cfvo type="percent" val="0"/>
        <cfvo type="num" val="25"/>
        <cfvo type="num" val="50"/>
        <cfvo type="num" val="65"/>
        <cfvo type="num" val="80"/>
      </iconSet>
    </cfRule>
  </conditionalFormatting>
  <conditionalFormatting sqref="F129:Q129">
    <cfRule type="iconSet" priority="988">
      <iconSet iconSet="5Arrows">
        <cfvo type="percent" val="0"/>
        <cfvo type="num" val="25"/>
        <cfvo type="num" val="50"/>
        <cfvo type="num" val="65"/>
        <cfvo type="num" val="80"/>
      </iconSet>
    </cfRule>
  </conditionalFormatting>
  <conditionalFormatting sqref="E130">
    <cfRule type="iconSet" priority="987">
      <iconSet iconSet="5Arrows">
        <cfvo type="percent" val="0"/>
        <cfvo type="num" val="25"/>
        <cfvo type="num" val="50"/>
        <cfvo type="num" val="65"/>
        <cfvo type="num" val="80"/>
      </iconSet>
    </cfRule>
  </conditionalFormatting>
  <conditionalFormatting sqref="F130:Q130">
    <cfRule type="iconSet" priority="986">
      <iconSet iconSet="5Arrows">
        <cfvo type="percent" val="0"/>
        <cfvo type="num" val="25"/>
        <cfvo type="num" val="50"/>
        <cfvo type="num" val="65"/>
        <cfvo type="num" val="80"/>
      </iconSet>
    </cfRule>
  </conditionalFormatting>
  <conditionalFormatting sqref="E133">
    <cfRule type="iconSet" priority="985">
      <iconSet iconSet="5Arrows">
        <cfvo type="percent" val="0"/>
        <cfvo type="num" val="25"/>
        <cfvo type="num" val="50"/>
        <cfvo type="num" val="65"/>
        <cfvo type="num" val="80"/>
      </iconSet>
    </cfRule>
  </conditionalFormatting>
  <conditionalFormatting sqref="F133:Q133">
    <cfRule type="iconSet" priority="984">
      <iconSet iconSet="5Arrows">
        <cfvo type="percent" val="0"/>
        <cfvo type="num" val="25"/>
        <cfvo type="num" val="50"/>
        <cfvo type="num" val="65"/>
        <cfvo type="num" val="80"/>
      </iconSet>
    </cfRule>
  </conditionalFormatting>
  <conditionalFormatting sqref="E135">
    <cfRule type="iconSet" priority="983">
      <iconSet iconSet="5Arrows">
        <cfvo type="percent" val="0"/>
        <cfvo type="num" val="25"/>
        <cfvo type="num" val="50"/>
        <cfvo type="num" val="65"/>
        <cfvo type="num" val="80"/>
      </iconSet>
    </cfRule>
  </conditionalFormatting>
  <conditionalFormatting sqref="F135:Q135">
    <cfRule type="iconSet" priority="982">
      <iconSet iconSet="5Arrows">
        <cfvo type="percent" val="0"/>
        <cfvo type="num" val="25"/>
        <cfvo type="num" val="50"/>
        <cfvo type="num" val="65"/>
        <cfvo type="num" val="80"/>
      </iconSet>
    </cfRule>
  </conditionalFormatting>
  <conditionalFormatting sqref="E137">
    <cfRule type="iconSet" priority="981">
      <iconSet iconSet="5Arrows">
        <cfvo type="percent" val="0"/>
        <cfvo type="num" val="25"/>
        <cfvo type="num" val="50"/>
        <cfvo type="num" val="65"/>
        <cfvo type="num" val="80"/>
      </iconSet>
    </cfRule>
  </conditionalFormatting>
  <conditionalFormatting sqref="F137:Q137">
    <cfRule type="iconSet" priority="980">
      <iconSet iconSet="5Arrows">
        <cfvo type="percent" val="0"/>
        <cfvo type="num" val="25"/>
        <cfvo type="num" val="50"/>
        <cfvo type="num" val="65"/>
        <cfvo type="num" val="80"/>
      </iconSet>
    </cfRule>
  </conditionalFormatting>
  <conditionalFormatting sqref="E138">
    <cfRule type="iconSet" priority="979">
      <iconSet iconSet="5Arrows">
        <cfvo type="percent" val="0"/>
        <cfvo type="num" val="25"/>
        <cfvo type="num" val="50"/>
        <cfvo type="num" val="65"/>
        <cfvo type="num" val="80"/>
      </iconSet>
    </cfRule>
  </conditionalFormatting>
  <conditionalFormatting sqref="F138:Q138">
    <cfRule type="iconSet" priority="978">
      <iconSet iconSet="5Arrows">
        <cfvo type="percent" val="0"/>
        <cfvo type="num" val="25"/>
        <cfvo type="num" val="50"/>
        <cfvo type="num" val="65"/>
        <cfvo type="num" val="80"/>
      </iconSet>
    </cfRule>
  </conditionalFormatting>
  <conditionalFormatting sqref="E141">
    <cfRule type="iconSet" priority="977">
      <iconSet iconSet="5Arrows">
        <cfvo type="percent" val="0"/>
        <cfvo type="num" val="25"/>
        <cfvo type="num" val="50"/>
        <cfvo type="num" val="65"/>
        <cfvo type="num" val="80"/>
      </iconSet>
    </cfRule>
  </conditionalFormatting>
  <conditionalFormatting sqref="F141:Q141">
    <cfRule type="iconSet" priority="976">
      <iconSet iconSet="5Arrows">
        <cfvo type="percent" val="0"/>
        <cfvo type="num" val="25"/>
        <cfvo type="num" val="50"/>
        <cfvo type="num" val="65"/>
        <cfvo type="num" val="80"/>
      </iconSet>
    </cfRule>
  </conditionalFormatting>
  <conditionalFormatting sqref="E143">
    <cfRule type="iconSet" priority="975">
      <iconSet iconSet="5Arrows">
        <cfvo type="percent" val="0"/>
        <cfvo type="num" val="25"/>
        <cfvo type="num" val="50"/>
        <cfvo type="num" val="65"/>
        <cfvo type="num" val="80"/>
      </iconSet>
    </cfRule>
  </conditionalFormatting>
  <conditionalFormatting sqref="F143:Q143">
    <cfRule type="iconSet" priority="974">
      <iconSet iconSet="5Arrows">
        <cfvo type="percent" val="0"/>
        <cfvo type="num" val="25"/>
        <cfvo type="num" val="50"/>
        <cfvo type="num" val="65"/>
        <cfvo type="num" val="80"/>
      </iconSet>
    </cfRule>
  </conditionalFormatting>
  <conditionalFormatting sqref="E145">
    <cfRule type="iconSet" priority="973">
      <iconSet iconSet="5Arrows">
        <cfvo type="percent" val="0"/>
        <cfvo type="num" val="25"/>
        <cfvo type="num" val="50"/>
        <cfvo type="num" val="65"/>
        <cfvo type="num" val="80"/>
      </iconSet>
    </cfRule>
  </conditionalFormatting>
  <conditionalFormatting sqref="F145:Q145">
    <cfRule type="iconSet" priority="972">
      <iconSet iconSet="5Arrows">
        <cfvo type="percent" val="0"/>
        <cfvo type="num" val="25"/>
        <cfvo type="num" val="50"/>
        <cfvo type="num" val="65"/>
        <cfvo type="num" val="80"/>
      </iconSet>
    </cfRule>
  </conditionalFormatting>
  <conditionalFormatting sqref="E146">
    <cfRule type="iconSet" priority="971">
      <iconSet iconSet="5Arrows">
        <cfvo type="percent" val="0"/>
        <cfvo type="num" val="25"/>
        <cfvo type="num" val="50"/>
        <cfvo type="num" val="65"/>
        <cfvo type="num" val="80"/>
      </iconSet>
    </cfRule>
  </conditionalFormatting>
  <conditionalFormatting sqref="F146:Q146">
    <cfRule type="iconSet" priority="970">
      <iconSet iconSet="5Arrows">
        <cfvo type="percent" val="0"/>
        <cfvo type="num" val="25"/>
        <cfvo type="num" val="50"/>
        <cfvo type="num" val="65"/>
        <cfvo type="num" val="80"/>
      </iconSet>
    </cfRule>
  </conditionalFormatting>
  <conditionalFormatting sqref="E149">
    <cfRule type="iconSet" priority="969">
      <iconSet iconSet="5Arrows">
        <cfvo type="percent" val="0"/>
        <cfvo type="num" val="25"/>
        <cfvo type="num" val="50"/>
        <cfvo type="num" val="65"/>
        <cfvo type="num" val="80"/>
      </iconSet>
    </cfRule>
  </conditionalFormatting>
  <conditionalFormatting sqref="F149:Q149">
    <cfRule type="iconSet" priority="968">
      <iconSet iconSet="5Arrows">
        <cfvo type="percent" val="0"/>
        <cfvo type="num" val="25"/>
        <cfvo type="num" val="50"/>
        <cfvo type="num" val="65"/>
        <cfvo type="num" val="80"/>
      </iconSet>
    </cfRule>
  </conditionalFormatting>
  <conditionalFormatting sqref="E151">
    <cfRule type="iconSet" priority="967">
      <iconSet iconSet="5Arrows">
        <cfvo type="percent" val="0"/>
        <cfvo type="num" val="25"/>
        <cfvo type="num" val="50"/>
        <cfvo type="num" val="65"/>
        <cfvo type="num" val="80"/>
      </iconSet>
    </cfRule>
  </conditionalFormatting>
  <conditionalFormatting sqref="F151:Q151">
    <cfRule type="iconSet" priority="966">
      <iconSet iconSet="5Arrows">
        <cfvo type="percent" val="0"/>
        <cfvo type="num" val="25"/>
        <cfvo type="num" val="50"/>
        <cfvo type="num" val="65"/>
        <cfvo type="num" val="80"/>
      </iconSet>
    </cfRule>
  </conditionalFormatting>
  <conditionalFormatting sqref="E153">
    <cfRule type="iconSet" priority="965">
      <iconSet iconSet="5Arrows">
        <cfvo type="percent" val="0"/>
        <cfvo type="num" val="25"/>
        <cfvo type="num" val="50"/>
        <cfvo type="num" val="65"/>
        <cfvo type="num" val="80"/>
      </iconSet>
    </cfRule>
  </conditionalFormatting>
  <conditionalFormatting sqref="F153:Q153">
    <cfRule type="iconSet" priority="964">
      <iconSet iconSet="5Arrows">
        <cfvo type="percent" val="0"/>
        <cfvo type="num" val="25"/>
        <cfvo type="num" val="50"/>
        <cfvo type="num" val="65"/>
        <cfvo type="num" val="80"/>
      </iconSet>
    </cfRule>
  </conditionalFormatting>
  <conditionalFormatting sqref="E154">
    <cfRule type="iconSet" priority="963">
      <iconSet iconSet="5Arrows">
        <cfvo type="percent" val="0"/>
        <cfvo type="num" val="25"/>
        <cfvo type="num" val="50"/>
        <cfvo type="num" val="65"/>
        <cfvo type="num" val="80"/>
      </iconSet>
    </cfRule>
  </conditionalFormatting>
  <conditionalFormatting sqref="F154:Q154">
    <cfRule type="iconSet" priority="962">
      <iconSet iconSet="5Arrows">
        <cfvo type="percent" val="0"/>
        <cfvo type="num" val="25"/>
        <cfvo type="num" val="50"/>
        <cfvo type="num" val="65"/>
        <cfvo type="num" val="80"/>
      </iconSet>
    </cfRule>
  </conditionalFormatting>
  <conditionalFormatting sqref="E157">
    <cfRule type="iconSet" priority="961">
      <iconSet iconSet="5Arrows">
        <cfvo type="percent" val="0"/>
        <cfvo type="num" val="25"/>
        <cfvo type="num" val="50"/>
        <cfvo type="num" val="65"/>
        <cfvo type="num" val="80"/>
      </iconSet>
    </cfRule>
  </conditionalFormatting>
  <conditionalFormatting sqref="F157:Q157">
    <cfRule type="iconSet" priority="960">
      <iconSet iconSet="5Arrows">
        <cfvo type="percent" val="0"/>
        <cfvo type="num" val="25"/>
        <cfvo type="num" val="50"/>
        <cfvo type="num" val="65"/>
        <cfvo type="num" val="80"/>
      </iconSet>
    </cfRule>
  </conditionalFormatting>
  <conditionalFormatting sqref="E159">
    <cfRule type="iconSet" priority="959">
      <iconSet iconSet="5Arrows">
        <cfvo type="percent" val="0"/>
        <cfvo type="num" val="25"/>
        <cfvo type="num" val="50"/>
        <cfvo type="num" val="65"/>
        <cfvo type="num" val="80"/>
      </iconSet>
    </cfRule>
  </conditionalFormatting>
  <conditionalFormatting sqref="F159:Q159">
    <cfRule type="iconSet" priority="958">
      <iconSet iconSet="5Arrows">
        <cfvo type="percent" val="0"/>
        <cfvo type="num" val="25"/>
        <cfvo type="num" val="50"/>
        <cfvo type="num" val="65"/>
        <cfvo type="num" val="80"/>
      </iconSet>
    </cfRule>
  </conditionalFormatting>
  <conditionalFormatting sqref="E161">
    <cfRule type="iconSet" priority="957">
      <iconSet iconSet="5Arrows">
        <cfvo type="percent" val="0"/>
        <cfvo type="num" val="25"/>
        <cfvo type="num" val="50"/>
        <cfvo type="num" val="65"/>
        <cfvo type="num" val="80"/>
      </iconSet>
    </cfRule>
  </conditionalFormatting>
  <conditionalFormatting sqref="F161:Q161">
    <cfRule type="iconSet" priority="956">
      <iconSet iconSet="5Arrows">
        <cfvo type="percent" val="0"/>
        <cfvo type="num" val="25"/>
        <cfvo type="num" val="50"/>
        <cfvo type="num" val="65"/>
        <cfvo type="num" val="80"/>
      </iconSet>
    </cfRule>
  </conditionalFormatting>
  <conditionalFormatting sqref="E162">
    <cfRule type="iconSet" priority="955">
      <iconSet iconSet="5Arrows">
        <cfvo type="percent" val="0"/>
        <cfvo type="num" val="25"/>
        <cfvo type="num" val="50"/>
        <cfvo type="num" val="65"/>
        <cfvo type="num" val="80"/>
      </iconSet>
    </cfRule>
  </conditionalFormatting>
  <conditionalFormatting sqref="F162:Q162">
    <cfRule type="iconSet" priority="954">
      <iconSet iconSet="5Arrows">
        <cfvo type="percent" val="0"/>
        <cfvo type="num" val="25"/>
        <cfvo type="num" val="50"/>
        <cfvo type="num" val="65"/>
        <cfvo type="num" val="80"/>
      </iconSet>
    </cfRule>
  </conditionalFormatting>
  <conditionalFormatting sqref="E165">
    <cfRule type="iconSet" priority="953">
      <iconSet iconSet="5Arrows">
        <cfvo type="percent" val="0"/>
        <cfvo type="num" val="25"/>
        <cfvo type="num" val="50"/>
        <cfvo type="num" val="65"/>
        <cfvo type="num" val="80"/>
      </iconSet>
    </cfRule>
  </conditionalFormatting>
  <conditionalFormatting sqref="F165:Q165">
    <cfRule type="iconSet" priority="952">
      <iconSet iconSet="5Arrows">
        <cfvo type="percent" val="0"/>
        <cfvo type="num" val="25"/>
        <cfvo type="num" val="50"/>
        <cfvo type="num" val="65"/>
        <cfvo type="num" val="80"/>
      </iconSet>
    </cfRule>
  </conditionalFormatting>
  <conditionalFormatting sqref="E167">
    <cfRule type="iconSet" priority="951">
      <iconSet iconSet="5Arrows">
        <cfvo type="percent" val="0"/>
        <cfvo type="num" val="25"/>
        <cfvo type="num" val="50"/>
        <cfvo type="num" val="65"/>
        <cfvo type="num" val="80"/>
      </iconSet>
    </cfRule>
  </conditionalFormatting>
  <conditionalFormatting sqref="F167:Q167">
    <cfRule type="iconSet" priority="950">
      <iconSet iconSet="5Arrows">
        <cfvo type="percent" val="0"/>
        <cfvo type="num" val="25"/>
        <cfvo type="num" val="50"/>
        <cfvo type="num" val="65"/>
        <cfvo type="num" val="80"/>
      </iconSet>
    </cfRule>
  </conditionalFormatting>
  <conditionalFormatting sqref="E169">
    <cfRule type="iconSet" priority="949">
      <iconSet iconSet="5Arrows">
        <cfvo type="percent" val="0"/>
        <cfvo type="num" val="25"/>
        <cfvo type="num" val="50"/>
        <cfvo type="num" val="65"/>
        <cfvo type="num" val="80"/>
      </iconSet>
    </cfRule>
  </conditionalFormatting>
  <conditionalFormatting sqref="F169:Q169">
    <cfRule type="iconSet" priority="948">
      <iconSet iconSet="5Arrows">
        <cfvo type="percent" val="0"/>
        <cfvo type="num" val="25"/>
        <cfvo type="num" val="50"/>
        <cfvo type="num" val="65"/>
        <cfvo type="num" val="80"/>
      </iconSet>
    </cfRule>
  </conditionalFormatting>
  <conditionalFormatting sqref="E170">
    <cfRule type="iconSet" priority="947">
      <iconSet iconSet="5Arrows">
        <cfvo type="percent" val="0"/>
        <cfvo type="num" val="25"/>
        <cfvo type="num" val="50"/>
        <cfvo type="num" val="65"/>
        <cfvo type="num" val="80"/>
      </iconSet>
    </cfRule>
  </conditionalFormatting>
  <conditionalFormatting sqref="F170:Q170">
    <cfRule type="iconSet" priority="946">
      <iconSet iconSet="5Arrows">
        <cfvo type="percent" val="0"/>
        <cfvo type="num" val="25"/>
        <cfvo type="num" val="50"/>
        <cfvo type="num" val="65"/>
        <cfvo type="num" val="80"/>
      </iconSet>
    </cfRule>
  </conditionalFormatting>
  <conditionalFormatting sqref="E173">
    <cfRule type="iconSet" priority="945">
      <iconSet iconSet="5Arrows">
        <cfvo type="percent" val="0"/>
        <cfvo type="num" val="25"/>
        <cfvo type="num" val="50"/>
        <cfvo type="num" val="65"/>
        <cfvo type="num" val="80"/>
      </iconSet>
    </cfRule>
  </conditionalFormatting>
  <conditionalFormatting sqref="F173:Q173">
    <cfRule type="iconSet" priority="944">
      <iconSet iconSet="5Arrows">
        <cfvo type="percent" val="0"/>
        <cfvo type="num" val="25"/>
        <cfvo type="num" val="50"/>
        <cfvo type="num" val="65"/>
        <cfvo type="num" val="80"/>
      </iconSet>
    </cfRule>
  </conditionalFormatting>
  <conditionalFormatting sqref="E175">
    <cfRule type="iconSet" priority="943">
      <iconSet iconSet="5Arrows">
        <cfvo type="percent" val="0"/>
        <cfvo type="num" val="25"/>
        <cfvo type="num" val="50"/>
        <cfvo type="num" val="65"/>
        <cfvo type="num" val="80"/>
      </iconSet>
    </cfRule>
  </conditionalFormatting>
  <conditionalFormatting sqref="F175:Q175">
    <cfRule type="iconSet" priority="942">
      <iconSet iconSet="5Arrows">
        <cfvo type="percent" val="0"/>
        <cfvo type="num" val="25"/>
        <cfvo type="num" val="50"/>
        <cfvo type="num" val="65"/>
        <cfvo type="num" val="80"/>
      </iconSet>
    </cfRule>
  </conditionalFormatting>
  <conditionalFormatting sqref="E177">
    <cfRule type="iconSet" priority="941">
      <iconSet iconSet="5Arrows">
        <cfvo type="percent" val="0"/>
        <cfvo type="num" val="25"/>
        <cfvo type="num" val="50"/>
        <cfvo type="num" val="65"/>
        <cfvo type="num" val="80"/>
      </iconSet>
    </cfRule>
  </conditionalFormatting>
  <conditionalFormatting sqref="F177:Q177">
    <cfRule type="iconSet" priority="940">
      <iconSet iconSet="5Arrows">
        <cfvo type="percent" val="0"/>
        <cfvo type="num" val="25"/>
        <cfvo type="num" val="50"/>
        <cfvo type="num" val="65"/>
        <cfvo type="num" val="80"/>
      </iconSet>
    </cfRule>
  </conditionalFormatting>
  <conditionalFormatting sqref="E178">
    <cfRule type="iconSet" priority="939">
      <iconSet iconSet="5Arrows">
        <cfvo type="percent" val="0"/>
        <cfvo type="num" val="25"/>
        <cfvo type="num" val="50"/>
        <cfvo type="num" val="65"/>
        <cfvo type="num" val="80"/>
      </iconSet>
    </cfRule>
  </conditionalFormatting>
  <conditionalFormatting sqref="F178:Q178">
    <cfRule type="iconSet" priority="938">
      <iconSet iconSet="5Arrows">
        <cfvo type="percent" val="0"/>
        <cfvo type="num" val="25"/>
        <cfvo type="num" val="50"/>
        <cfvo type="num" val="65"/>
        <cfvo type="num" val="80"/>
      </iconSet>
    </cfRule>
  </conditionalFormatting>
  <conditionalFormatting sqref="E181">
    <cfRule type="iconSet" priority="937">
      <iconSet iconSet="5Arrows">
        <cfvo type="percent" val="0"/>
        <cfvo type="num" val="25"/>
        <cfvo type="num" val="50"/>
        <cfvo type="num" val="65"/>
        <cfvo type="num" val="80"/>
      </iconSet>
    </cfRule>
  </conditionalFormatting>
  <conditionalFormatting sqref="F181:Q181">
    <cfRule type="iconSet" priority="936">
      <iconSet iconSet="5Arrows">
        <cfvo type="percent" val="0"/>
        <cfvo type="num" val="25"/>
        <cfvo type="num" val="50"/>
        <cfvo type="num" val="65"/>
        <cfvo type="num" val="80"/>
      </iconSet>
    </cfRule>
  </conditionalFormatting>
  <conditionalFormatting sqref="E183">
    <cfRule type="iconSet" priority="935">
      <iconSet iconSet="5Arrows">
        <cfvo type="percent" val="0"/>
        <cfvo type="num" val="25"/>
        <cfvo type="num" val="50"/>
        <cfvo type="num" val="65"/>
        <cfvo type="num" val="80"/>
      </iconSet>
    </cfRule>
  </conditionalFormatting>
  <conditionalFormatting sqref="F183:Q183">
    <cfRule type="iconSet" priority="934">
      <iconSet iconSet="5Arrows">
        <cfvo type="percent" val="0"/>
        <cfvo type="num" val="25"/>
        <cfvo type="num" val="50"/>
        <cfvo type="num" val="65"/>
        <cfvo type="num" val="80"/>
      </iconSet>
    </cfRule>
  </conditionalFormatting>
  <conditionalFormatting sqref="E185">
    <cfRule type="iconSet" priority="933">
      <iconSet iconSet="5Arrows">
        <cfvo type="percent" val="0"/>
        <cfvo type="num" val="25"/>
        <cfvo type="num" val="50"/>
        <cfvo type="num" val="65"/>
        <cfvo type="num" val="80"/>
      </iconSet>
    </cfRule>
  </conditionalFormatting>
  <conditionalFormatting sqref="F185:Q185">
    <cfRule type="iconSet" priority="932">
      <iconSet iconSet="5Arrows">
        <cfvo type="percent" val="0"/>
        <cfvo type="num" val="25"/>
        <cfvo type="num" val="50"/>
        <cfvo type="num" val="65"/>
        <cfvo type="num" val="80"/>
      </iconSet>
    </cfRule>
  </conditionalFormatting>
  <conditionalFormatting sqref="E186">
    <cfRule type="iconSet" priority="931">
      <iconSet iconSet="5Arrows">
        <cfvo type="percent" val="0"/>
        <cfvo type="num" val="25"/>
        <cfvo type="num" val="50"/>
        <cfvo type="num" val="65"/>
        <cfvo type="num" val="80"/>
      </iconSet>
    </cfRule>
  </conditionalFormatting>
  <conditionalFormatting sqref="F186:Q186">
    <cfRule type="iconSet" priority="930">
      <iconSet iconSet="5Arrows">
        <cfvo type="percent" val="0"/>
        <cfvo type="num" val="25"/>
        <cfvo type="num" val="50"/>
        <cfvo type="num" val="65"/>
        <cfvo type="num" val="80"/>
      </iconSet>
    </cfRule>
  </conditionalFormatting>
  <conditionalFormatting sqref="E189">
    <cfRule type="iconSet" priority="929">
      <iconSet iconSet="5Arrows">
        <cfvo type="percent" val="0"/>
        <cfvo type="num" val="25"/>
        <cfvo type="num" val="50"/>
        <cfvo type="num" val="65"/>
        <cfvo type="num" val="80"/>
      </iconSet>
    </cfRule>
  </conditionalFormatting>
  <conditionalFormatting sqref="F189:Q189">
    <cfRule type="iconSet" priority="928">
      <iconSet iconSet="5Arrows">
        <cfvo type="percent" val="0"/>
        <cfvo type="num" val="25"/>
        <cfvo type="num" val="50"/>
        <cfvo type="num" val="65"/>
        <cfvo type="num" val="80"/>
      </iconSet>
    </cfRule>
  </conditionalFormatting>
  <conditionalFormatting sqref="E191">
    <cfRule type="iconSet" priority="927">
      <iconSet iconSet="5Arrows">
        <cfvo type="percent" val="0"/>
        <cfvo type="num" val="25"/>
        <cfvo type="num" val="50"/>
        <cfvo type="num" val="65"/>
        <cfvo type="num" val="80"/>
      </iconSet>
    </cfRule>
  </conditionalFormatting>
  <conditionalFormatting sqref="F191:Q191">
    <cfRule type="iconSet" priority="926">
      <iconSet iconSet="5Arrows">
        <cfvo type="percent" val="0"/>
        <cfvo type="num" val="25"/>
        <cfvo type="num" val="50"/>
        <cfvo type="num" val="65"/>
        <cfvo type="num" val="80"/>
      </iconSet>
    </cfRule>
  </conditionalFormatting>
  <conditionalFormatting sqref="E193">
    <cfRule type="iconSet" priority="925">
      <iconSet iconSet="5Arrows">
        <cfvo type="percent" val="0"/>
        <cfvo type="num" val="25"/>
        <cfvo type="num" val="50"/>
        <cfvo type="num" val="65"/>
        <cfvo type="num" val="80"/>
      </iconSet>
    </cfRule>
  </conditionalFormatting>
  <conditionalFormatting sqref="F193:Q193">
    <cfRule type="iconSet" priority="924">
      <iconSet iconSet="5Arrows">
        <cfvo type="percent" val="0"/>
        <cfvo type="num" val="25"/>
        <cfvo type="num" val="50"/>
        <cfvo type="num" val="65"/>
        <cfvo type="num" val="80"/>
      </iconSet>
    </cfRule>
  </conditionalFormatting>
  <conditionalFormatting sqref="E194">
    <cfRule type="iconSet" priority="923">
      <iconSet iconSet="5Arrows">
        <cfvo type="percent" val="0"/>
        <cfvo type="num" val="25"/>
        <cfvo type="num" val="50"/>
        <cfvo type="num" val="65"/>
        <cfvo type="num" val="80"/>
      </iconSet>
    </cfRule>
  </conditionalFormatting>
  <conditionalFormatting sqref="F194:Q194">
    <cfRule type="iconSet" priority="922">
      <iconSet iconSet="5Arrows">
        <cfvo type="percent" val="0"/>
        <cfvo type="num" val="25"/>
        <cfvo type="num" val="50"/>
        <cfvo type="num" val="65"/>
        <cfvo type="num" val="80"/>
      </iconSet>
    </cfRule>
  </conditionalFormatting>
  <conditionalFormatting sqref="E197">
    <cfRule type="iconSet" priority="921">
      <iconSet iconSet="5Arrows">
        <cfvo type="percent" val="0"/>
        <cfvo type="num" val="25"/>
        <cfvo type="num" val="50"/>
        <cfvo type="num" val="65"/>
        <cfvo type="num" val="80"/>
      </iconSet>
    </cfRule>
  </conditionalFormatting>
  <conditionalFormatting sqref="F197:Q197">
    <cfRule type="iconSet" priority="920">
      <iconSet iconSet="5Arrows">
        <cfvo type="percent" val="0"/>
        <cfvo type="num" val="25"/>
        <cfvo type="num" val="50"/>
        <cfvo type="num" val="65"/>
        <cfvo type="num" val="80"/>
      </iconSet>
    </cfRule>
  </conditionalFormatting>
  <conditionalFormatting sqref="E199">
    <cfRule type="iconSet" priority="919">
      <iconSet iconSet="5Arrows">
        <cfvo type="percent" val="0"/>
        <cfvo type="num" val="25"/>
        <cfvo type="num" val="50"/>
        <cfvo type="num" val="65"/>
        <cfvo type="num" val="80"/>
      </iconSet>
    </cfRule>
  </conditionalFormatting>
  <conditionalFormatting sqref="F199:Q199">
    <cfRule type="iconSet" priority="918">
      <iconSet iconSet="5Arrows">
        <cfvo type="percent" val="0"/>
        <cfvo type="num" val="25"/>
        <cfvo type="num" val="50"/>
        <cfvo type="num" val="65"/>
        <cfvo type="num" val="80"/>
      </iconSet>
    </cfRule>
  </conditionalFormatting>
  <conditionalFormatting sqref="E201">
    <cfRule type="iconSet" priority="917">
      <iconSet iconSet="5Arrows">
        <cfvo type="percent" val="0"/>
        <cfvo type="num" val="25"/>
        <cfvo type="num" val="50"/>
        <cfvo type="num" val="65"/>
        <cfvo type="num" val="80"/>
      </iconSet>
    </cfRule>
  </conditionalFormatting>
  <conditionalFormatting sqref="F201:Q201">
    <cfRule type="iconSet" priority="916">
      <iconSet iconSet="5Arrows">
        <cfvo type="percent" val="0"/>
        <cfvo type="num" val="25"/>
        <cfvo type="num" val="50"/>
        <cfvo type="num" val="65"/>
        <cfvo type="num" val="80"/>
      </iconSet>
    </cfRule>
  </conditionalFormatting>
  <conditionalFormatting sqref="E202">
    <cfRule type="iconSet" priority="915">
      <iconSet iconSet="5Arrows">
        <cfvo type="percent" val="0"/>
        <cfvo type="num" val="25"/>
        <cfvo type="num" val="50"/>
        <cfvo type="num" val="65"/>
        <cfvo type="num" val="80"/>
      </iconSet>
    </cfRule>
  </conditionalFormatting>
  <conditionalFormatting sqref="F202:Q202">
    <cfRule type="iconSet" priority="914">
      <iconSet iconSet="5Arrows">
        <cfvo type="percent" val="0"/>
        <cfvo type="num" val="25"/>
        <cfvo type="num" val="50"/>
        <cfvo type="num" val="65"/>
        <cfvo type="num" val="80"/>
      </iconSet>
    </cfRule>
  </conditionalFormatting>
  <conditionalFormatting sqref="E205">
    <cfRule type="iconSet" priority="913">
      <iconSet iconSet="5Arrows">
        <cfvo type="percent" val="0"/>
        <cfvo type="num" val="25"/>
        <cfvo type="num" val="50"/>
        <cfvo type="num" val="65"/>
        <cfvo type="num" val="80"/>
      </iconSet>
    </cfRule>
  </conditionalFormatting>
  <conditionalFormatting sqref="F205:Q205">
    <cfRule type="iconSet" priority="912">
      <iconSet iconSet="5Arrows">
        <cfvo type="percent" val="0"/>
        <cfvo type="num" val="25"/>
        <cfvo type="num" val="50"/>
        <cfvo type="num" val="65"/>
        <cfvo type="num" val="80"/>
      </iconSet>
    </cfRule>
  </conditionalFormatting>
  <conditionalFormatting sqref="E207">
    <cfRule type="iconSet" priority="911">
      <iconSet iconSet="5Arrows">
        <cfvo type="percent" val="0"/>
        <cfvo type="num" val="25"/>
        <cfvo type="num" val="50"/>
        <cfvo type="num" val="65"/>
        <cfvo type="num" val="80"/>
      </iconSet>
    </cfRule>
  </conditionalFormatting>
  <conditionalFormatting sqref="F207:Q207">
    <cfRule type="iconSet" priority="910">
      <iconSet iconSet="5Arrows">
        <cfvo type="percent" val="0"/>
        <cfvo type="num" val="25"/>
        <cfvo type="num" val="50"/>
        <cfvo type="num" val="65"/>
        <cfvo type="num" val="80"/>
      </iconSet>
    </cfRule>
  </conditionalFormatting>
  <conditionalFormatting sqref="E209">
    <cfRule type="iconSet" priority="909">
      <iconSet iconSet="5Arrows">
        <cfvo type="percent" val="0"/>
        <cfvo type="num" val="25"/>
        <cfvo type="num" val="50"/>
        <cfvo type="num" val="65"/>
        <cfvo type="num" val="80"/>
      </iconSet>
    </cfRule>
  </conditionalFormatting>
  <conditionalFormatting sqref="F209:Q209">
    <cfRule type="iconSet" priority="908">
      <iconSet iconSet="5Arrows">
        <cfvo type="percent" val="0"/>
        <cfvo type="num" val="25"/>
        <cfvo type="num" val="50"/>
        <cfvo type="num" val="65"/>
        <cfvo type="num" val="80"/>
      </iconSet>
    </cfRule>
  </conditionalFormatting>
  <conditionalFormatting sqref="E210:E218">
    <cfRule type="iconSet" priority="907">
      <iconSet iconSet="5Arrows">
        <cfvo type="percent" val="0"/>
        <cfvo type="num" val="25"/>
        <cfvo type="num" val="50"/>
        <cfvo type="num" val="65"/>
        <cfvo type="num" val="80"/>
      </iconSet>
    </cfRule>
  </conditionalFormatting>
  <conditionalFormatting sqref="F210:F211 F213 F215 F217:F218 G210:Q218">
    <cfRule type="iconSet" priority="906">
      <iconSet iconSet="5Arrows">
        <cfvo type="percent" val="0"/>
        <cfvo type="num" val="25"/>
        <cfvo type="num" val="50"/>
        <cfvo type="num" val="65"/>
        <cfvo type="num" val="80"/>
      </iconSet>
    </cfRule>
  </conditionalFormatting>
  <conditionalFormatting sqref="E221">
    <cfRule type="iconSet" priority="905">
      <iconSet iconSet="5Arrows">
        <cfvo type="percent" val="0"/>
        <cfvo type="num" val="25"/>
        <cfvo type="num" val="50"/>
        <cfvo type="num" val="65"/>
        <cfvo type="num" val="80"/>
      </iconSet>
    </cfRule>
  </conditionalFormatting>
  <conditionalFormatting sqref="F221:Q221">
    <cfRule type="iconSet" priority="904">
      <iconSet iconSet="5Arrows">
        <cfvo type="percent" val="0"/>
        <cfvo type="num" val="25"/>
        <cfvo type="num" val="50"/>
        <cfvo type="num" val="65"/>
        <cfvo type="num" val="80"/>
      </iconSet>
    </cfRule>
  </conditionalFormatting>
  <conditionalFormatting sqref="E223">
    <cfRule type="iconSet" priority="903">
      <iconSet iconSet="5Arrows">
        <cfvo type="percent" val="0"/>
        <cfvo type="num" val="25"/>
        <cfvo type="num" val="50"/>
        <cfvo type="num" val="65"/>
        <cfvo type="num" val="80"/>
      </iconSet>
    </cfRule>
  </conditionalFormatting>
  <conditionalFormatting sqref="F223:Q223">
    <cfRule type="iconSet" priority="902">
      <iconSet iconSet="5Arrows">
        <cfvo type="percent" val="0"/>
        <cfvo type="num" val="25"/>
        <cfvo type="num" val="50"/>
        <cfvo type="num" val="65"/>
        <cfvo type="num" val="80"/>
      </iconSet>
    </cfRule>
  </conditionalFormatting>
  <conditionalFormatting sqref="E225">
    <cfRule type="iconSet" priority="901">
      <iconSet iconSet="5Arrows">
        <cfvo type="percent" val="0"/>
        <cfvo type="num" val="25"/>
        <cfvo type="num" val="50"/>
        <cfvo type="num" val="65"/>
        <cfvo type="num" val="80"/>
      </iconSet>
    </cfRule>
  </conditionalFormatting>
  <conditionalFormatting sqref="F225:Q225">
    <cfRule type="iconSet" priority="900">
      <iconSet iconSet="5Arrows">
        <cfvo type="percent" val="0"/>
        <cfvo type="num" val="25"/>
        <cfvo type="num" val="50"/>
        <cfvo type="num" val="65"/>
        <cfvo type="num" val="80"/>
      </iconSet>
    </cfRule>
  </conditionalFormatting>
  <conditionalFormatting sqref="E226">
    <cfRule type="iconSet" priority="899">
      <iconSet iconSet="5Arrows">
        <cfvo type="percent" val="0"/>
        <cfvo type="num" val="25"/>
        <cfvo type="num" val="50"/>
        <cfvo type="num" val="65"/>
        <cfvo type="num" val="80"/>
      </iconSet>
    </cfRule>
  </conditionalFormatting>
  <conditionalFormatting sqref="F226:Q226">
    <cfRule type="iconSet" priority="898">
      <iconSet iconSet="5Arrows">
        <cfvo type="percent" val="0"/>
        <cfvo type="num" val="25"/>
        <cfvo type="num" val="50"/>
        <cfvo type="num" val="65"/>
        <cfvo type="num" val="80"/>
      </iconSet>
    </cfRule>
  </conditionalFormatting>
  <conditionalFormatting sqref="E229">
    <cfRule type="iconSet" priority="897">
      <iconSet iconSet="5Arrows">
        <cfvo type="percent" val="0"/>
        <cfvo type="num" val="25"/>
        <cfvo type="num" val="50"/>
        <cfvo type="num" val="65"/>
        <cfvo type="num" val="80"/>
      </iconSet>
    </cfRule>
  </conditionalFormatting>
  <conditionalFormatting sqref="F229:Q229">
    <cfRule type="iconSet" priority="896">
      <iconSet iconSet="5Arrows">
        <cfvo type="percent" val="0"/>
        <cfvo type="num" val="25"/>
        <cfvo type="num" val="50"/>
        <cfvo type="num" val="65"/>
        <cfvo type="num" val="80"/>
      </iconSet>
    </cfRule>
  </conditionalFormatting>
  <conditionalFormatting sqref="E231">
    <cfRule type="iconSet" priority="895">
      <iconSet iconSet="5Arrows">
        <cfvo type="percent" val="0"/>
        <cfvo type="num" val="25"/>
        <cfvo type="num" val="50"/>
        <cfvo type="num" val="65"/>
        <cfvo type="num" val="80"/>
      </iconSet>
    </cfRule>
  </conditionalFormatting>
  <conditionalFormatting sqref="F231:Q231">
    <cfRule type="iconSet" priority="894">
      <iconSet iconSet="5Arrows">
        <cfvo type="percent" val="0"/>
        <cfvo type="num" val="25"/>
        <cfvo type="num" val="50"/>
        <cfvo type="num" val="65"/>
        <cfvo type="num" val="80"/>
      </iconSet>
    </cfRule>
  </conditionalFormatting>
  <conditionalFormatting sqref="E233">
    <cfRule type="iconSet" priority="893">
      <iconSet iconSet="5Arrows">
        <cfvo type="percent" val="0"/>
        <cfvo type="num" val="25"/>
        <cfvo type="num" val="50"/>
        <cfvo type="num" val="65"/>
        <cfvo type="num" val="80"/>
      </iconSet>
    </cfRule>
  </conditionalFormatting>
  <conditionalFormatting sqref="F233:Q233">
    <cfRule type="iconSet" priority="892">
      <iconSet iconSet="5Arrows">
        <cfvo type="percent" val="0"/>
        <cfvo type="num" val="25"/>
        <cfvo type="num" val="50"/>
        <cfvo type="num" val="65"/>
        <cfvo type="num" val="80"/>
      </iconSet>
    </cfRule>
  </conditionalFormatting>
  <conditionalFormatting sqref="E234">
    <cfRule type="iconSet" priority="891">
      <iconSet iconSet="5Arrows">
        <cfvo type="percent" val="0"/>
        <cfvo type="num" val="25"/>
        <cfvo type="num" val="50"/>
        <cfvo type="num" val="65"/>
        <cfvo type="num" val="80"/>
      </iconSet>
    </cfRule>
  </conditionalFormatting>
  <conditionalFormatting sqref="F234:Q234">
    <cfRule type="iconSet" priority="890">
      <iconSet iconSet="5Arrows">
        <cfvo type="percent" val="0"/>
        <cfvo type="num" val="25"/>
        <cfvo type="num" val="50"/>
        <cfvo type="num" val="65"/>
        <cfvo type="num" val="80"/>
      </iconSet>
    </cfRule>
  </conditionalFormatting>
  <conditionalFormatting sqref="E237">
    <cfRule type="iconSet" priority="889">
      <iconSet iconSet="5Arrows">
        <cfvo type="percent" val="0"/>
        <cfvo type="num" val="25"/>
        <cfvo type="num" val="50"/>
        <cfvo type="num" val="65"/>
        <cfvo type="num" val="80"/>
      </iconSet>
    </cfRule>
  </conditionalFormatting>
  <conditionalFormatting sqref="F237:Q237">
    <cfRule type="iconSet" priority="888">
      <iconSet iconSet="5Arrows">
        <cfvo type="percent" val="0"/>
        <cfvo type="num" val="25"/>
        <cfvo type="num" val="50"/>
        <cfvo type="num" val="65"/>
        <cfvo type="num" val="80"/>
      </iconSet>
    </cfRule>
  </conditionalFormatting>
  <conditionalFormatting sqref="E239">
    <cfRule type="iconSet" priority="887">
      <iconSet iconSet="5Arrows">
        <cfvo type="percent" val="0"/>
        <cfvo type="num" val="25"/>
        <cfvo type="num" val="50"/>
        <cfvo type="num" val="65"/>
        <cfvo type="num" val="80"/>
      </iconSet>
    </cfRule>
  </conditionalFormatting>
  <conditionalFormatting sqref="F239:Q239">
    <cfRule type="iconSet" priority="886">
      <iconSet iconSet="5Arrows">
        <cfvo type="percent" val="0"/>
        <cfvo type="num" val="25"/>
        <cfvo type="num" val="50"/>
        <cfvo type="num" val="65"/>
        <cfvo type="num" val="80"/>
      </iconSet>
    </cfRule>
  </conditionalFormatting>
  <conditionalFormatting sqref="E241">
    <cfRule type="iconSet" priority="885">
      <iconSet iconSet="5Arrows">
        <cfvo type="percent" val="0"/>
        <cfvo type="num" val="25"/>
        <cfvo type="num" val="50"/>
        <cfvo type="num" val="65"/>
        <cfvo type="num" val="80"/>
      </iconSet>
    </cfRule>
  </conditionalFormatting>
  <conditionalFormatting sqref="F241:Q241">
    <cfRule type="iconSet" priority="884">
      <iconSet iconSet="5Arrows">
        <cfvo type="percent" val="0"/>
        <cfvo type="num" val="25"/>
        <cfvo type="num" val="50"/>
        <cfvo type="num" val="65"/>
        <cfvo type="num" val="80"/>
      </iconSet>
    </cfRule>
  </conditionalFormatting>
  <conditionalFormatting sqref="E242">
    <cfRule type="iconSet" priority="883">
      <iconSet iconSet="5Arrows">
        <cfvo type="percent" val="0"/>
        <cfvo type="num" val="25"/>
        <cfvo type="num" val="50"/>
        <cfvo type="num" val="65"/>
        <cfvo type="num" val="80"/>
      </iconSet>
    </cfRule>
  </conditionalFormatting>
  <conditionalFormatting sqref="F242:Q242">
    <cfRule type="iconSet" priority="882">
      <iconSet iconSet="5Arrows">
        <cfvo type="percent" val="0"/>
        <cfvo type="num" val="25"/>
        <cfvo type="num" val="50"/>
        <cfvo type="num" val="65"/>
        <cfvo type="num" val="80"/>
      </iconSet>
    </cfRule>
  </conditionalFormatting>
  <conditionalFormatting sqref="E245">
    <cfRule type="iconSet" priority="881">
      <iconSet iconSet="5Arrows">
        <cfvo type="percent" val="0"/>
        <cfvo type="num" val="25"/>
        <cfvo type="num" val="50"/>
        <cfvo type="num" val="65"/>
        <cfvo type="num" val="80"/>
      </iconSet>
    </cfRule>
  </conditionalFormatting>
  <conditionalFormatting sqref="F245:Q245">
    <cfRule type="iconSet" priority="880">
      <iconSet iconSet="5Arrows">
        <cfvo type="percent" val="0"/>
        <cfvo type="num" val="25"/>
        <cfvo type="num" val="50"/>
        <cfvo type="num" val="65"/>
        <cfvo type="num" val="80"/>
      </iconSet>
    </cfRule>
  </conditionalFormatting>
  <conditionalFormatting sqref="E247">
    <cfRule type="iconSet" priority="879">
      <iconSet iconSet="5Arrows">
        <cfvo type="percent" val="0"/>
        <cfvo type="num" val="25"/>
        <cfvo type="num" val="50"/>
        <cfvo type="num" val="65"/>
        <cfvo type="num" val="80"/>
      </iconSet>
    </cfRule>
  </conditionalFormatting>
  <conditionalFormatting sqref="F247:Q247">
    <cfRule type="iconSet" priority="878">
      <iconSet iconSet="5Arrows">
        <cfvo type="percent" val="0"/>
        <cfvo type="num" val="25"/>
        <cfvo type="num" val="50"/>
        <cfvo type="num" val="65"/>
        <cfvo type="num" val="80"/>
      </iconSet>
    </cfRule>
  </conditionalFormatting>
  <conditionalFormatting sqref="E249">
    <cfRule type="iconSet" priority="877">
      <iconSet iconSet="5Arrows">
        <cfvo type="percent" val="0"/>
        <cfvo type="num" val="25"/>
        <cfvo type="num" val="50"/>
        <cfvo type="num" val="65"/>
        <cfvo type="num" val="80"/>
      </iconSet>
    </cfRule>
  </conditionalFormatting>
  <conditionalFormatting sqref="F249:Q249">
    <cfRule type="iconSet" priority="876">
      <iconSet iconSet="5Arrows">
        <cfvo type="percent" val="0"/>
        <cfvo type="num" val="25"/>
        <cfvo type="num" val="50"/>
        <cfvo type="num" val="65"/>
        <cfvo type="num" val="80"/>
      </iconSet>
    </cfRule>
  </conditionalFormatting>
  <conditionalFormatting sqref="E250">
    <cfRule type="iconSet" priority="875">
      <iconSet iconSet="5Arrows">
        <cfvo type="percent" val="0"/>
        <cfvo type="num" val="25"/>
        <cfvo type="num" val="50"/>
        <cfvo type="num" val="65"/>
        <cfvo type="num" val="80"/>
      </iconSet>
    </cfRule>
  </conditionalFormatting>
  <conditionalFormatting sqref="F250:Q250">
    <cfRule type="iconSet" priority="874">
      <iconSet iconSet="5Arrows">
        <cfvo type="percent" val="0"/>
        <cfvo type="num" val="25"/>
        <cfvo type="num" val="50"/>
        <cfvo type="num" val="65"/>
        <cfvo type="num" val="80"/>
      </iconSet>
    </cfRule>
  </conditionalFormatting>
  <conditionalFormatting sqref="R13">
    <cfRule type="iconSet" priority="857">
      <iconSet iconSet="5Arrows">
        <cfvo type="percent" val="0"/>
        <cfvo type="num" val="25"/>
        <cfvo type="num" val="50"/>
        <cfvo type="num" val="65"/>
        <cfvo type="num" val="80"/>
      </iconSet>
    </cfRule>
  </conditionalFormatting>
  <conditionalFormatting sqref="R15">
    <cfRule type="iconSet" priority="856">
      <iconSet iconSet="5Arrows">
        <cfvo type="percent" val="0"/>
        <cfvo type="num" val="25"/>
        <cfvo type="num" val="50"/>
        <cfvo type="num" val="65"/>
        <cfvo type="num" val="80"/>
      </iconSet>
    </cfRule>
  </conditionalFormatting>
  <conditionalFormatting sqref="R17">
    <cfRule type="iconSet" priority="855">
      <iconSet iconSet="5Arrows">
        <cfvo type="percent" val="0"/>
        <cfvo type="num" val="25"/>
        <cfvo type="num" val="50"/>
        <cfvo type="num" val="65"/>
        <cfvo type="num" val="80"/>
      </iconSet>
    </cfRule>
  </conditionalFormatting>
  <conditionalFormatting sqref="R18">
    <cfRule type="iconSet" priority="854">
      <iconSet iconSet="5Arrows">
        <cfvo type="percent" val="0"/>
        <cfvo type="num" val="25"/>
        <cfvo type="num" val="50"/>
        <cfvo type="num" val="65"/>
        <cfvo type="num" val="80"/>
      </iconSet>
    </cfRule>
  </conditionalFormatting>
  <conditionalFormatting sqref="R21">
    <cfRule type="iconSet" priority="853">
      <iconSet iconSet="5Arrows">
        <cfvo type="percent" val="0"/>
        <cfvo type="num" val="25"/>
        <cfvo type="num" val="50"/>
        <cfvo type="num" val="65"/>
        <cfvo type="num" val="80"/>
      </iconSet>
    </cfRule>
  </conditionalFormatting>
  <conditionalFormatting sqref="R23">
    <cfRule type="iconSet" priority="852">
      <iconSet iconSet="5Arrows">
        <cfvo type="percent" val="0"/>
        <cfvo type="num" val="25"/>
        <cfvo type="num" val="50"/>
        <cfvo type="num" val="65"/>
        <cfvo type="num" val="80"/>
      </iconSet>
    </cfRule>
  </conditionalFormatting>
  <conditionalFormatting sqref="R25">
    <cfRule type="iconSet" priority="851">
      <iconSet iconSet="5Arrows">
        <cfvo type="percent" val="0"/>
        <cfvo type="num" val="25"/>
        <cfvo type="num" val="50"/>
        <cfvo type="num" val="65"/>
        <cfvo type="num" val="80"/>
      </iconSet>
    </cfRule>
  </conditionalFormatting>
  <conditionalFormatting sqref="R26">
    <cfRule type="iconSet" priority="850">
      <iconSet iconSet="5Arrows">
        <cfvo type="percent" val="0"/>
        <cfvo type="num" val="25"/>
        <cfvo type="num" val="50"/>
        <cfvo type="num" val="65"/>
        <cfvo type="num" val="80"/>
      </iconSet>
    </cfRule>
  </conditionalFormatting>
  <conditionalFormatting sqref="R29">
    <cfRule type="iconSet" priority="849">
      <iconSet iconSet="5Arrows">
        <cfvo type="percent" val="0"/>
        <cfvo type="num" val="25"/>
        <cfvo type="num" val="50"/>
        <cfvo type="num" val="65"/>
        <cfvo type="num" val="80"/>
      </iconSet>
    </cfRule>
  </conditionalFormatting>
  <conditionalFormatting sqref="R31">
    <cfRule type="iconSet" priority="848">
      <iconSet iconSet="5Arrows">
        <cfvo type="percent" val="0"/>
        <cfvo type="num" val="25"/>
        <cfvo type="num" val="50"/>
        <cfvo type="num" val="65"/>
        <cfvo type="num" val="80"/>
      </iconSet>
    </cfRule>
  </conditionalFormatting>
  <conditionalFormatting sqref="R33">
    <cfRule type="iconSet" priority="847">
      <iconSet iconSet="5Arrows">
        <cfvo type="percent" val="0"/>
        <cfvo type="num" val="25"/>
        <cfvo type="num" val="50"/>
        <cfvo type="num" val="65"/>
        <cfvo type="num" val="80"/>
      </iconSet>
    </cfRule>
  </conditionalFormatting>
  <conditionalFormatting sqref="R34">
    <cfRule type="iconSet" priority="846">
      <iconSet iconSet="5Arrows">
        <cfvo type="percent" val="0"/>
        <cfvo type="num" val="25"/>
        <cfvo type="num" val="50"/>
        <cfvo type="num" val="65"/>
        <cfvo type="num" val="80"/>
      </iconSet>
    </cfRule>
  </conditionalFormatting>
  <conditionalFormatting sqref="R37">
    <cfRule type="iconSet" priority="845">
      <iconSet iconSet="5Arrows">
        <cfvo type="percent" val="0"/>
        <cfvo type="num" val="25"/>
        <cfvo type="num" val="50"/>
        <cfvo type="num" val="65"/>
        <cfvo type="num" val="80"/>
      </iconSet>
    </cfRule>
  </conditionalFormatting>
  <conditionalFormatting sqref="R39">
    <cfRule type="iconSet" priority="844">
      <iconSet iconSet="5Arrows">
        <cfvo type="percent" val="0"/>
        <cfvo type="num" val="25"/>
        <cfvo type="num" val="50"/>
        <cfvo type="num" val="65"/>
        <cfvo type="num" val="80"/>
      </iconSet>
    </cfRule>
  </conditionalFormatting>
  <conditionalFormatting sqref="R41">
    <cfRule type="iconSet" priority="843">
      <iconSet iconSet="5Arrows">
        <cfvo type="percent" val="0"/>
        <cfvo type="num" val="25"/>
        <cfvo type="num" val="50"/>
        <cfvo type="num" val="65"/>
        <cfvo type="num" val="80"/>
      </iconSet>
    </cfRule>
  </conditionalFormatting>
  <conditionalFormatting sqref="R42">
    <cfRule type="iconSet" priority="842">
      <iconSet iconSet="5Arrows">
        <cfvo type="percent" val="0"/>
        <cfvo type="num" val="25"/>
        <cfvo type="num" val="50"/>
        <cfvo type="num" val="65"/>
        <cfvo type="num" val="80"/>
      </iconSet>
    </cfRule>
  </conditionalFormatting>
  <conditionalFormatting sqref="R45">
    <cfRule type="iconSet" priority="841">
      <iconSet iconSet="5Arrows">
        <cfvo type="percent" val="0"/>
        <cfvo type="num" val="25"/>
        <cfvo type="num" val="50"/>
        <cfvo type="num" val="65"/>
        <cfvo type="num" val="80"/>
      </iconSet>
    </cfRule>
  </conditionalFormatting>
  <conditionalFormatting sqref="R47">
    <cfRule type="iconSet" priority="840">
      <iconSet iconSet="5Arrows">
        <cfvo type="percent" val="0"/>
        <cfvo type="num" val="25"/>
        <cfvo type="num" val="50"/>
        <cfvo type="num" val="65"/>
        <cfvo type="num" val="80"/>
      </iconSet>
    </cfRule>
  </conditionalFormatting>
  <conditionalFormatting sqref="R49">
    <cfRule type="iconSet" priority="839">
      <iconSet iconSet="5Arrows">
        <cfvo type="percent" val="0"/>
        <cfvo type="num" val="25"/>
        <cfvo type="num" val="50"/>
        <cfvo type="num" val="65"/>
        <cfvo type="num" val="80"/>
      </iconSet>
    </cfRule>
  </conditionalFormatting>
  <conditionalFormatting sqref="R50">
    <cfRule type="iconSet" priority="838">
      <iconSet iconSet="5Arrows">
        <cfvo type="percent" val="0"/>
        <cfvo type="num" val="25"/>
        <cfvo type="num" val="50"/>
        <cfvo type="num" val="65"/>
        <cfvo type="num" val="80"/>
      </iconSet>
    </cfRule>
  </conditionalFormatting>
  <conditionalFormatting sqref="R53">
    <cfRule type="iconSet" priority="837">
      <iconSet iconSet="5Arrows">
        <cfvo type="percent" val="0"/>
        <cfvo type="num" val="25"/>
        <cfvo type="num" val="50"/>
        <cfvo type="num" val="65"/>
        <cfvo type="num" val="80"/>
      </iconSet>
    </cfRule>
  </conditionalFormatting>
  <conditionalFormatting sqref="R55">
    <cfRule type="iconSet" priority="836">
      <iconSet iconSet="5Arrows">
        <cfvo type="percent" val="0"/>
        <cfvo type="num" val="25"/>
        <cfvo type="num" val="50"/>
        <cfvo type="num" val="65"/>
        <cfvo type="num" val="80"/>
      </iconSet>
    </cfRule>
  </conditionalFormatting>
  <conditionalFormatting sqref="R57">
    <cfRule type="iconSet" priority="835">
      <iconSet iconSet="5Arrows">
        <cfvo type="percent" val="0"/>
        <cfvo type="num" val="25"/>
        <cfvo type="num" val="50"/>
        <cfvo type="num" val="65"/>
        <cfvo type="num" val="80"/>
      </iconSet>
    </cfRule>
  </conditionalFormatting>
  <conditionalFormatting sqref="R58">
    <cfRule type="iconSet" priority="834">
      <iconSet iconSet="5Arrows">
        <cfvo type="percent" val="0"/>
        <cfvo type="num" val="25"/>
        <cfvo type="num" val="50"/>
        <cfvo type="num" val="65"/>
        <cfvo type="num" val="80"/>
      </iconSet>
    </cfRule>
  </conditionalFormatting>
  <conditionalFormatting sqref="R61">
    <cfRule type="iconSet" priority="833">
      <iconSet iconSet="5Arrows">
        <cfvo type="percent" val="0"/>
        <cfvo type="num" val="25"/>
        <cfvo type="num" val="50"/>
        <cfvo type="num" val="65"/>
        <cfvo type="num" val="80"/>
      </iconSet>
    </cfRule>
  </conditionalFormatting>
  <conditionalFormatting sqref="R63">
    <cfRule type="iconSet" priority="832">
      <iconSet iconSet="5Arrows">
        <cfvo type="percent" val="0"/>
        <cfvo type="num" val="25"/>
        <cfvo type="num" val="50"/>
        <cfvo type="num" val="65"/>
        <cfvo type="num" val="80"/>
      </iconSet>
    </cfRule>
  </conditionalFormatting>
  <conditionalFormatting sqref="R65">
    <cfRule type="iconSet" priority="831">
      <iconSet iconSet="5Arrows">
        <cfvo type="percent" val="0"/>
        <cfvo type="num" val="25"/>
        <cfvo type="num" val="50"/>
        <cfvo type="num" val="65"/>
        <cfvo type="num" val="80"/>
      </iconSet>
    </cfRule>
  </conditionalFormatting>
  <conditionalFormatting sqref="R66">
    <cfRule type="iconSet" priority="830">
      <iconSet iconSet="5Arrows">
        <cfvo type="percent" val="0"/>
        <cfvo type="num" val="25"/>
        <cfvo type="num" val="50"/>
        <cfvo type="num" val="65"/>
        <cfvo type="num" val="80"/>
      </iconSet>
    </cfRule>
  </conditionalFormatting>
  <conditionalFormatting sqref="R69">
    <cfRule type="iconSet" priority="829">
      <iconSet iconSet="5Arrows">
        <cfvo type="percent" val="0"/>
        <cfvo type="num" val="25"/>
        <cfvo type="num" val="50"/>
        <cfvo type="num" val="65"/>
        <cfvo type="num" val="80"/>
      </iconSet>
    </cfRule>
  </conditionalFormatting>
  <conditionalFormatting sqref="R71">
    <cfRule type="iconSet" priority="828">
      <iconSet iconSet="5Arrows">
        <cfvo type="percent" val="0"/>
        <cfvo type="num" val="25"/>
        <cfvo type="num" val="50"/>
        <cfvo type="num" val="65"/>
        <cfvo type="num" val="80"/>
      </iconSet>
    </cfRule>
  </conditionalFormatting>
  <conditionalFormatting sqref="R73">
    <cfRule type="iconSet" priority="827">
      <iconSet iconSet="5Arrows">
        <cfvo type="percent" val="0"/>
        <cfvo type="num" val="25"/>
        <cfvo type="num" val="50"/>
        <cfvo type="num" val="65"/>
        <cfvo type="num" val="80"/>
      </iconSet>
    </cfRule>
  </conditionalFormatting>
  <conditionalFormatting sqref="R74">
    <cfRule type="iconSet" priority="826">
      <iconSet iconSet="5Arrows">
        <cfvo type="percent" val="0"/>
        <cfvo type="num" val="25"/>
        <cfvo type="num" val="50"/>
        <cfvo type="num" val="65"/>
        <cfvo type="num" val="80"/>
      </iconSet>
    </cfRule>
  </conditionalFormatting>
  <conditionalFormatting sqref="R77">
    <cfRule type="iconSet" priority="825">
      <iconSet iconSet="5Arrows">
        <cfvo type="percent" val="0"/>
        <cfvo type="num" val="25"/>
        <cfvo type="num" val="50"/>
        <cfvo type="num" val="65"/>
        <cfvo type="num" val="80"/>
      </iconSet>
    </cfRule>
  </conditionalFormatting>
  <conditionalFormatting sqref="R79">
    <cfRule type="iconSet" priority="824">
      <iconSet iconSet="5Arrows">
        <cfvo type="percent" val="0"/>
        <cfvo type="num" val="25"/>
        <cfvo type="num" val="50"/>
        <cfvo type="num" val="65"/>
        <cfvo type="num" val="80"/>
      </iconSet>
    </cfRule>
  </conditionalFormatting>
  <conditionalFormatting sqref="R81">
    <cfRule type="iconSet" priority="823">
      <iconSet iconSet="5Arrows">
        <cfvo type="percent" val="0"/>
        <cfvo type="num" val="25"/>
        <cfvo type="num" val="50"/>
        <cfvo type="num" val="65"/>
        <cfvo type="num" val="80"/>
      </iconSet>
    </cfRule>
  </conditionalFormatting>
  <conditionalFormatting sqref="R82">
    <cfRule type="iconSet" priority="822">
      <iconSet iconSet="5Arrows">
        <cfvo type="percent" val="0"/>
        <cfvo type="num" val="25"/>
        <cfvo type="num" val="50"/>
        <cfvo type="num" val="65"/>
        <cfvo type="num" val="80"/>
      </iconSet>
    </cfRule>
  </conditionalFormatting>
  <conditionalFormatting sqref="R85">
    <cfRule type="iconSet" priority="821">
      <iconSet iconSet="5Arrows">
        <cfvo type="percent" val="0"/>
        <cfvo type="num" val="25"/>
        <cfvo type="num" val="50"/>
        <cfvo type="num" val="65"/>
        <cfvo type="num" val="80"/>
      </iconSet>
    </cfRule>
  </conditionalFormatting>
  <conditionalFormatting sqref="R87">
    <cfRule type="iconSet" priority="820">
      <iconSet iconSet="5Arrows">
        <cfvo type="percent" val="0"/>
        <cfvo type="num" val="25"/>
        <cfvo type="num" val="50"/>
        <cfvo type="num" val="65"/>
        <cfvo type="num" val="80"/>
      </iconSet>
    </cfRule>
  </conditionalFormatting>
  <conditionalFormatting sqref="R89">
    <cfRule type="iconSet" priority="819">
      <iconSet iconSet="5Arrows">
        <cfvo type="percent" val="0"/>
        <cfvo type="num" val="25"/>
        <cfvo type="num" val="50"/>
        <cfvo type="num" val="65"/>
        <cfvo type="num" val="80"/>
      </iconSet>
    </cfRule>
  </conditionalFormatting>
  <conditionalFormatting sqref="R90">
    <cfRule type="iconSet" priority="818">
      <iconSet iconSet="5Arrows">
        <cfvo type="percent" val="0"/>
        <cfvo type="num" val="25"/>
        <cfvo type="num" val="50"/>
        <cfvo type="num" val="65"/>
        <cfvo type="num" val="80"/>
      </iconSet>
    </cfRule>
  </conditionalFormatting>
  <conditionalFormatting sqref="R93">
    <cfRule type="iconSet" priority="817">
      <iconSet iconSet="5Arrows">
        <cfvo type="percent" val="0"/>
        <cfvo type="num" val="25"/>
        <cfvo type="num" val="50"/>
        <cfvo type="num" val="65"/>
        <cfvo type="num" val="80"/>
      </iconSet>
    </cfRule>
  </conditionalFormatting>
  <conditionalFormatting sqref="R95">
    <cfRule type="iconSet" priority="816">
      <iconSet iconSet="5Arrows">
        <cfvo type="percent" val="0"/>
        <cfvo type="num" val="25"/>
        <cfvo type="num" val="50"/>
        <cfvo type="num" val="65"/>
        <cfvo type="num" val="80"/>
      </iconSet>
    </cfRule>
  </conditionalFormatting>
  <conditionalFormatting sqref="R97">
    <cfRule type="iconSet" priority="815">
      <iconSet iconSet="5Arrows">
        <cfvo type="percent" val="0"/>
        <cfvo type="num" val="25"/>
        <cfvo type="num" val="50"/>
        <cfvo type="num" val="65"/>
        <cfvo type="num" val="80"/>
      </iconSet>
    </cfRule>
  </conditionalFormatting>
  <conditionalFormatting sqref="R98">
    <cfRule type="iconSet" priority="814">
      <iconSet iconSet="5Arrows">
        <cfvo type="percent" val="0"/>
        <cfvo type="num" val="25"/>
        <cfvo type="num" val="50"/>
        <cfvo type="num" val="65"/>
        <cfvo type="num" val="80"/>
      </iconSet>
    </cfRule>
  </conditionalFormatting>
  <conditionalFormatting sqref="R101">
    <cfRule type="iconSet" priority="813">
      <iconSet iconSet="5Arrows">
        <cfvo type="percent" val="0"/>
        <cfvo type="num" val="25"/>
        <cfvo type="num" val="50"/>
        <cfvo type="num" val="65"/>
        <cfvo type="num" val="80"/>
      </iconSet>
    </cfRule>
  </conditionalFormatting>
  <conditionalFormatting sqref="R103">
    <cfRule type="iconSet" priority="812">
      <iconSet iconSet="5Arrows">
        <cfvo type="percent" val="0"/>
        <cfvo type="num" val="25"/>
        <cfvo type="num" val="50"/>
        <cfvo type="num" val="65"/>
        <cfvo type="num" val="80"/>
      </iconSet>
    </cfRule>
  </conditionalFormatting>
  <conditionalFormatting sqref="R105">
    <cfRule type="iconSet" priority="811">
      <iconSet iconSet="5Arrows">
        <cfvo type="percent" val="0"/>
        <cfvo type="num" val="25"/>
        <cfvo type="num" val="50"/>
        <cfvo type="num" val="65"/>
        <cfvo type="num" val="80"/>
      </iconSet>
    </cfRule>
  </conditionalFormatting>
  <conditionalFormatting sqref="R106">
    <cfRule type="iconSet" priority="810">
      <iconSet iconSet="5Arrows">
        <cfvo type="percent" val="0"/>
        <cfvo type="num" val="25"/>
        <cfvo type="num" val="50"/>
        <cfvo type="num" val="65"/>
        <cfvo type="num" val="80"/>
      </iconSet>
    </cfRule>
  </conditionalFormatting>
  <conditionalFormatting sqref="R109">
    <cfRule type="iconSet" priority="809">
      <iconSet iconSet="5Arrows">
        <cfvo type="percent" val="0"/>
        <cfvo type="num" val="25"/>
        <cfvo type="num" val="50"/>
        <cfvo type="num" val="65"/>
        <cfvo type="num" val="80"/>
      </iconSet>
    </cfRule>
  </conditionalFormatting>
  <conditionalFormatting sqref="R111">
    <cfRule type="iconSet" priority="808">
      <iconSet iconSet="5Arrows">
        <cfvo type="percent" val="0"/>
        <cfvo type="num" val="25"/>
        <cfvo type="num" val="50"/>
        <cfvo type="num" val="65"/>
        <cfvo type="num" val="80"/>
      </iconSet>
    </cfRule>
  </conditionalFormatting>
  <conditionalFormatting sqref="R113">
    <cfRule type="iconSet" priority="807">
      <iconSet iconSet="5Arrows">
        <cfvo type="percent" val="0"/>
        <cfvo type="num" val="25"/>
        <cfvo type="num" val="50"/>
        <cfvo type="num" val="65"/>
        <cfvo type="num" val="80"/>
      </iconSet>
    </cfRule>
  </conditionalFormatting>
  <conditionalFormatting sqref="R114">
    <cfRule type="iconSet" priority="806">
      <iconSet iconSet="5Arrows">
        <cfvo type="percent" val="0"/>
        <cfvo type="num" val="25"/>
        <cfvo type="num" val="50"/>
        <cfvo type="num" val="65"/>
        <cfvo type="num" val="80"/>
      </iconSet>
    </cfRule>
  </conditionalFormatting>
  <conditionalFormatting sqref="R117">
    <cfRule type="iconSet" priority="805">
      <iconSet iconSet="5Arrows">
        <cfvo type="percent" val="0"/>
        <cfvo type="num" val="25"/>
        <cfvo type="num" val="50"/>
        <cfvo type="num" val="65"/>
        <cfvo type="num" val="80"/>
      </iconSet>
    </cfRule>
  </conditionalFormatting>
  <conditionalFormatting sqref="R119">
    <cfRule type="iconSet" priority="804">
      <iconSet iconSet="5Arrows">
        <cfvo type="percent" val="0"/>
        <cfvo type="num" val="25"/>
        <cfvo type="num" val="50"/>
        <cfvo type="num" val="65"/>
        <cfvo type="num" val="80"/>
      </iconSet>
    </cfRule>
  </conditionalFormatting>
  <conditionalFormatting sqref="R121">
    <cfRule type="iconSet" priority="803">
      <iconSet iconSet="5Arrows">
        <cfvo type="percent" val="0"/>
        <cfvo type="num" val="25"/>
        <cfvo type="num" val="50"/>
        <cfvo type="num" val="65"/>
        <cfvo type="num" val="80"/>
      </iconSet>
    </cfRule>
  </conditionalFormatting>
  <conditionalFormatting sqref="R122">
    <cfRule type="iconSet" priority="802">
      <iconSet iconSet="5Arrows">
        <cfvo type="percent" val="0"/>
        <cfvo type="num" val="25"/>
        <cfvo type="num" val="50"/>
        <cfvo type="num" val="65"/>
        <cfvo type="num" val="80"/>
      </iconSet>
    </cfRule>
  </conditionalFormatting>
  <conditionalFormatting sqref="R125">
    <cfRule type="iconSet" priority="801">
      <iconSet iconSet="5Arrows">
        <cfvo type="percent" val="0"/>
        <cfvo type="num" val="25"/>
        <cfvo type="num" val="50"/>
        <cfvo type="num" val="65"/>
        <cfvo type="num" val="80"/>
      </iconSet>
    </cfRule>
  </conditionalFormatting>
  <conditionalFormatting sqref="R127">
    <cfRule type="iconSet" priority="800">
      <iconSet iconSet="5Arrows">
        <cfvo type="percent" val="0"/>
        <cfvo type="num" val="25"/>
        <cfvo type="num" val="50"/>
        <cfvo type="num" val="65"/>
        <cfvo type="num" val="80"/>
      </iconSet>
    </cfRule>
  </conditionalFormatting>
  <conditionalFormatting sqref="R129">
    <cfRule type="iconSet" priority="799">
      <iconSet iconSet="5Arrows">
        <cfvo type="percent" val="0"/>
        <cfvo type="num" val="25"/>
        <cfvo type="num" val="50"/>
        <cfvo type="num" val="65"/>
        <cfvo type="num" val="80"/>
      </iconSet>
    </cfRule>
  </conditionalFormatting>
  <conditionalFormatting sqref="R130">
    <cfRule type="iconSet" priority="798">
      <iconSet iconSet="5Arrows">
        <cfvo type="percent" val="0"/>
        <cfvo type="num" val="25"/>
        <cfvo type="num" val="50"/>
        <cfvo type="num" val="65"/>
        <cfvo type="num" val="80"/>
      </iconSet>
    </cfRule>
  </conditionalFormatting>
  <conditionalFormatting sqref="R133">
    <cfRule type="iconSet" priority="797">
      <iconSet iconSet="5Arrows">
        <cfvo type="percent" val="0"/>
        <cfvo type="num" val="25"/>
        <cfvo type="num" val="50"/>
        <cfvo type="num" val="65"/>
        <cfvo type="num" val="80"/>
      </iconSet>
    </cfRule>
  </conditionalFormatting>
  <conditionalFormatting sqref="R135">
    <cfRule type="iconSet" priority="796">
      <iconSet iconSet="5Arrows">
        <cfvo type="percent" val="0"/>
        <cfvo type="num" val="25"/>
        <cfvo type="num" val="50"/>
        <cfvo type="num" val="65"/>
        <cfvo type="num" val="80"/>
      </iconSet>
    </cfRule>
  </conditionalFormatting>
  <conditionalFormatting sqref="R137">
    <cfRule type="iconSet" priority="795">
      <iconSet iconSet="5Arrows">
        <cfvo type="percent" val="0"/>
        <cfvo type="num" val="25"/>
        <cfvo type="num" val="50"/>
        <cfvo type="num" val="65"/>
        <cfvo type="num" val="80"/>
      </iconSet>
    </cfRule>
  </conditionalFormatting>
  <conditionalFormatting sqref="R138">
    <cfRule type="iconSet" priority="794">
      <iconSet iconSet="5Arrows">
        <cfvo type="percent" val="0"/>
        <cfvo type="num" val="25"/>
        <cfvo type="num" val="50"/>
        <cfvo type="num" val="65"/>
        <cfvo type="num" val="80"/>
      </iconSet>
    </cfRule>
  </conditionalFormatting>
  <conditionalFormatting sqref="R141">
    <cfRule type="iconSet" priority="793">
      <iconSet iconSet="5Arrows">
        <cfvo type="percent" val="0"/>
        <cfvo type="num" val="25"/>
        <cfvo type="num" val="50"/>
        <cfvo type="num" val="65"/>
        <cfvo type="num" val="80"/>
      </iconSet>
    </cfRule>
  </conditionalFormatting>
  <conditionalFormatting sqref="R143">
    <cfRule type="iconSet" priority="792">
      <iconSet iconSet="5Arrows">
        <cfvo type="percent" val="0"/>
        <cfvo type="num" val="25"/>
        <cfvo type="num" val="50"/>
        <cfvo type="num" val="65"/>
        <cfvo type="num" val="80"/>
      </iconSet>
    </cfRule>
  </conditionalFormatting>
  <conditionalFormatting sqref="R145">
    <cfRule type="iconSet" priority="791">
      <iconSet iconSet="5Arrows">
        <cfvo type="percent" val="0"/>
        <cfvo type="num" val="25"/>
        <cfvo type="num" val="50"/>
        <cfvo type="num" val="65"/>
        <cfvo type="num" val="80"/>
      </iconSet>
    </cfRule>
  </conditionalFormatting>
  <conditionalFormatting sqref="R146">
    <cfRule type="iconSet" priority="790">
      <iconSet iconSet="5Arrows">
        <cfvo type="percent" val="0"/>
        <cfvo type="num" val="25"/>
        <cfvo type="num" val="50"/>
        <cfvo type="num" val="65"/>
        <cfvo type="num" val="80"/>
      </iconSet>
    </cfRule>
  </conditionalFormatting>
  <conditionalFormatting sqref="R149">
    <cfRule type="iconSet" priority="789">
      <iconSet iconSet="5Arrows">
        <cfvo type="percent" val="0"/>
        <cfvo type="num" val="25"/>
        <cfvo type="num" val="50"/>
        <cfvo type="num" val="65"/>
        <cfvo type="num" val="80"/>
      </iconSet>
    </cfRule>
  </conditionalFormatting>
  <conditionalFormatting sqref="R151">
    <cfRule type="iconSet" priority="788">
      <iconSet iconSet="5Arrows">
        <cfvo type="percent" val="0"/>
        <cfvo type="num" val="25"/>
        <cfvo type="num" val="50"/>
        <cfvo type="num" val="65"/>
        <cfvo type="num" val="80"/>
      </iconSet>
    </cfRule>
  </conditionalFormatting>
  <conditionalFormatting sqref="R153">
    <cfRule type="iconSet" priority="787">
      <iconSet iconSet="5Arrows">
        <cfvo type="percent" val="0"/>
        <cfvo type="num" val="25"/>
        <cfvo type="num" val="50"/>
        <cfvo type="num" val="65"/>
        <cfvo type="num" val="80"/>
      </iconSet>
    </cfRule>
  </conditionalFormatting>
  <conditionalFormatting sqref="R154">
    <cfRule type="iconSet" priority="786">
      <iconSet iconSet="5Arrows">
        <cfvo type="percent" val="0"/>
        <cfvo type="num" val="25"/>
        <cfvo type="num" val="50"/>
        <cfvo type="num" val="65"/>
        <cfvo type="num" val="80"/>
      </iconSet>
    </cfRule>
  </conditionalFormatting>
  <conditionalFormatting sqref="R157">
    <cfRule type="iconSet" priority="785">
      <iconSet iconSet="5Arrows">
        <cfvo type="percent" val="0"/>
        <cfvo type="num" val="25"/>
        <cfvo type="num" val="50"/>
        <cfvo type="num" val="65"/>
        <cfvo type="num" val="80"/>
      </iconSet>
    </cfRule>
  </conditionalFormatting>
  <conditionalFormatting sqref="R159">
    <cfRule type="iconSet" priority="784">
      <iconSet iconSet="5Arrows">
        <cfvo type="percent" val="0"/>
        <cfvo type="num" val="25"/>
        <cfvo type="num" val="50"/>
        <cfvo type="num" val="65"/>
        <cfvo type="num" val="80"/>
      </iconSet>
    </cfRule>
  </conditionalFormatting>
  <conditionalFormatting sqref="R161">
    <cfRule type="iconSet" priority="783">
      <iconSet iconSet="5Arrows">
        <cfvo type="percent" val="0"/>
        <cfvo type="num" val="25"/>
        <cfvo type="num" val="50"/>
        <cfvo type="num" val="65"/>
        <cfvo type="num" val="80"/>
      </iconSet>
    </cfRule>
  </conditionalFormatting>
  <conditionalFormatting sqref="R162">
    <cfRule type="iconSet" priority="782">
      <iconSet iconSet="5Arrows">
        <cfvo type="percent" val="0"/>
        <cfvo type="num" val="25"/>
        <cfvo type="num" val="50"/>
        <cfvo type="num" val="65"/>
        <cfvo type="num" val="80"/>
      </iconSet>
    </cfRule>
  </conditionalFormatting>
  <conditionalFormatting sqref="R165">
    <cfRule type="iconSet" priority="781">
      <iconSet iconSet="5Arrows">
        <cfvo type="percent" val="0"/>
        <cfvo type="num" val="25"/>
        <cfvo type="num" val="50"/>
        <cfvo type="num" val="65"/>
        <cfvo type="num" val="80"/>
      </iconSet>
    </cfRule>
  </conditionalFormatting>
  <conditionalFormatting sqref="R167">
    <cfRule type="iconSet" priority="780">
      <iconSet iconSet="5Arrows">
        <cfvo type="percent" val="0"/>
        <cfvo type="num" val="25"/>
        <cfvo type="num" val="50"/>
        <cfvo type="num" val="65"/>
        <cfvo type="num" val="80"/>
      </iconSet>
    </cfRule>
  </conditionalFormatting>
  <conditionalFormatting sqref="R169">
    <cfRule type="iconSet" priority="779">
      <iconSet iconSet="5Arrows">
        <cfvo type="percent" val="0"/>
        <cfvo type="num" val="25"/>
        <cfvo type="num" val="50"/>
        <cfvo type="num" val="65"/>
        <cfvo type="num" val="80"/>
      </iconSet>
    </cfRule>
  </conditionalFormatting>
  <conditionalFormatting sqref="R170">
    <cfRule type="iconSet" priority="778">
      <iconSet iconSet="5Arrows">
        <cfvo type="percent" val="0"/>
        <cfvo type="num" val="25"/>
        <cfvo type="num" val="50"/>
        <cfvo type="num" val="65"/>
        <cfvo type="num" val="80"/>
      </iconSet>
    </cfRule>
  </conditionalFormatting>
  <conditionalFormatting sqref="R173">
    <cfRule type="iconSet" priority="777">
      <iconSet iconSet="5Arrows">
        <cfvo type="percent" val="0"/>
        <cfvo type="num" val="25"/>
        <cfvo type="num" val="50"/>
        <cfvo type="num" val="65"/>
        <cfvo type="num" val="80"/>
      </iconSet>
    </cfRule>
  </conditionalFormatting>
  <conditionalFormatting sqref="R175">
    <cfRule type="iconSet" priority="776">
      <iconSet iconSet="5Arrows">
        <cfvo type="percent" val="0"/>
        <cfvo type="num" val="25"/>
        <cfvo type="num" val="50"/>
        <cfvo type="num" val="65"/>
        <cfvo type="num" val="80"/>
      </iconSet>
    </cfRule>
  </conditionalFormatting>
  <conditionalFormatting sqref="R177">
    <cfRule type="iconSet" priority="775">
      <iconSet iconSet="5Arrows">
        <cfvo type="percent" val="0"/>
        <cfvo type="num" val="25"/>
        <cfvo type="num" val="50"/>
        <cfvo type="num" val="65"/>
        <cfvo type="num" val="80"/>
      </iconSet>
    </cfRule>
  </conditionalFormatting>
  <conditionalFormatting sqref="R178">
    <cfRule type="iconSet" priority="774">
      <iconSet iconSet="5Arrows">
        <cfvo type="percent" val="0"/>
        <cfvo type="num" val="25"/>
        <cfvo type="num" val="50"/>
        <cfvo type="num" val="65"/>
        <cfvo type="num" val="80"/>
      </iconSet>
    </cfRule>
  </conditionalFormatting>
  <conditionalFormatting sqref="R181">
    <cfRule type="iconSet" priority="773">
      <iconSet iconSet="5Arrows">
        <cfvo type="percent" val="0"/>
        <cfvo type="num" val="25"/>
        <cfvo type="num" val="50"/>
        <cfvo type="num" val="65"/>
        <cfvo type="num" val="80"/>
      </iconSet>
    </cfRule>
  </conditionalFormatting>
  <conditionalFormatting sqref="R183">
    <cfRule type="iconSet" priority="772">
      <iconSet iconSet="5Arrows">
        <cfvo type="percent" val="0"/>
        <cfvo type="num" val="25"/>
        <cfvo type="num" val="50"/>
        <cfvo type="num" val="65"/>
        <cfvo type="num" val="80"/>
      </iconSet>
    </cfRule>
  </conditionalFormatting>
  <conditionalFormatting sqref="R185">
    <cfRule type="iconSet" priority="771">
      <iconSet iconSet="5Arrows">
        <cfvo type="percent" val="0"/>
        <cfvo type="num" val="25"/>
        <cfvo type="num" val="50"/>
        <cfvo type="num" val="65"/>
        <cfvo type="num" val="80"/>
      </iconSet>
    </cfRule>
  </conditionalFormatting>
  <conditionalFormatting sqref="R186">
    <cfRule type="iconSet" priority="770">
      <iconSet iconSet="5Arrows">
        <cfvo type="percent" val="0"/>
        <cfvo type="num" val="25"/>
        <cfvo type="num" val="50"/>
        <cfvo type="num" val="65"/>
        <cfvo type="num" val="80"/>
      </iconSet>
    </cfRule>
  </conditionalFormatting>
  <conditionalFormatting sqref="R189">
    <cfRule type="iconSet" priority="769">
      <iconSet iconSet="5Arrows">
        <cfvo type="percent" val="0"/>
        <cfvo type="num" val="25"/>
        <cfvo type="num" val="50"/>
        <cfvo type="num" val="65"/>
        <cfvo type="num" val="80"/>
      </iconSet>
    </cfRule>
  </conditionalFormatting>
  <conditionalFormatting sqref="R191">
    <cfRule type="iconSet" priority="768">
      <iconSet iconSet="5Arrows">
        <cfvo type="percent" val="0"/>
        <cfvo type="num" val="25"/>
        <cfvo type="num" val="50"/>
        <cfvo type="num" val="65"/>
        <cfvo type="num" val="80"/>
      </iconSet>
    </cfRule>
  </conditionalFormatting>
  <conditionalFormatting sqref="R193">
    <cfRule type="iconSet" priority="767">
      <iconSet iconSet="5Arrows">
        <cfvo type="percent" val="0"/>
        <cfvo type="num" val="25"/>
        <cfvo type="num" val="50"/>
        <cfvo type="num" val="65"/>
        <cfvo type="num" val="80"/>
      </iconSet>
    </cfRule>
  </conditionalFormatting>
  <conditionalFormatting sqref="R194">
    <cfRule type="iconSet" priority="766">
      <iconSet iconSet="5Arrows">
        <cfvo type="percent" val="0"/>
        <cfvo type="num" val="25"/>
        <cfvo type="num" val="50"/>
        <cfvo type="num" val="65"/>
        <cfvo type="num" val="80"/>
      </iconSet>
    </cfRule>
  </conditionalFormatting>
  <conditionalFormatting sqref="R197">
    <cfRule type="iconSet" priority="765">
      <iconSet iconSet="5Arrows">
        <cfvo type="percent" val="0"/>
        <cfvo type="num" val="25"/>
        <cfvo type="num" val="50"/>
        <cfvo type="num" val="65"/>
        <cfvo type="num" val="80"/>
      </iconSet>
    </cfRule>
  </conditionalFormatting>
  <conditionalFormatting sqref="R199">
    <cfRule type="iconSet" priority="764">
      <iconSet iconSet="5Arrows">
        <cfvo type="percent" val="0"/>
        <cfvo type="num" val="25"/>
        <cfvo type="num" val="50"/>
        <cfvo type="num" val="65"/>
        <cfvo type="num" val="80"/>
      </iconSet>
    </cfRule>
  </conditionalFormatting>
  <conditionalFormatting sqref="R201">
    <cfRule type="iconSet" priority="763">
      <iconSet iconSet="5Arrows">
        <cfvo type="percent" val="0"/>
        <cfvo type="num" val="25"/>
        <cfvo type="num" val="50"/>
        <cfvo type="num" val="65"/>
        <cfvo type="num" val="80"/>
      </iconSet>
    </cfRule>
  </conditionalFormatting>
  <conditionalFormatting sqref="R202">
    <cfRule type="iconSet" priority="762">
      <iconSet iconSet="5Arrows">
        <cfvo type="percent" val="0"/>
        <cfvo type="num" val="25"/>
        <cfvo type="num" val="50"/>
        <cfvo type="num" val="65"/>
        <cfvo type="num" val="80"/>
      </iconSet>
    </cfRule>
  </conditionalFormatting>
  <conditionalFormatting sqref="R205">
    <cfRule type="iconSet" priority="761">
      <iconSet iconSet="5Arrows">
        <cfvo type="percent" val="0"/>
        <cfvo type="num" val="25"/>
        <cfvo type="num" val="50"/>
        <cfvo type="num" val="65"/>
        <cfvo type="num" val="80"/>
      </iconSet>
    </cfRule>
  </conditionalFormatting>
  <conditionalFormatting sqref="R207">
    <cfRule type="iconSet" priority="760">
      <iconSet iconSet="5Arrows">
        <cfvo type="percent" val="0"/>
        <cfvo type="num" val="25"/>
        <cfvo type="num" val="50"/>
        <cfvo type="num" val="65"/>
        <cfvo type="num" val="80"/>
      </iconSet>
    </cfRule>
  </conditionalFormatting>
  <conditionalFormatting sqref="R209">
    <cfRule type="iconSet" priority="759">
      <iconSet iconSet="5Arrows">
        <cfvo type="percent" val="0"/>
        <cfvo type="num" val="25"/>
        <cfvo type="num" val="50"/>
        <cfvo type="num" val="65"/>
        <cfvo type="num" val="80"/>
      </iconSet>
    </cfRule>
  </conditionalFormatting>
  <conditionalFormatting sqref="R210:R218">
    <cfRule type="iconSet" priority="758">
      <iconSet iconSet="5Arrows">
        <cfvo type="percent" val="0"/>
        <cfvo type="num" val="25"/>
        <cfvo type="num" val="50"/>
        <cfvo type="num" val="65"/>
        <cfvo type="num" val="80"/>
      </iconSet>
    </cfRule>
  </conditionalFormatting>
  <conditionalFormatting sqref="R221">
    <cfRule type="iconSet" priority="757">
      <iconSet iconSet="5Arrows">
        <cfvo type="percent" val="0"/>
        <cfvo type="num" val="25"/>
        <cfvo type="num" val="50"/>
        <cfvo type="num" val="65"/>
        <cfvo type="num" val="80"/>
      </iconSet>
    </cfRule>
  </conditionalFormatting>
  <conditionalFormatting sqref="R223">
    <cfRule type="iconSet" priority="756">
      <iconSet iconSet="5Arrows">
        <cfvo type="percent" val="0"/>
        <cfvo type="num" val="25"/>
        <cfvo type="num" val="50"/>
        <cfvo type="num" val="65"/>
        <cfvo type="num" val="80"/>
      </iconSet>
    </cfRule>
  </conditionalFormatting>
  <conditionalFormatting sqref="R225">
    <cfRule type="iconSet" priority="755">
      <iconSet iconSet="5Arrows">
        <cfvo type="percent" val="0"/>
        <cfvo type="num" val="25"/>
        <cfvo type="num" val="50"/>
        <cfvo type="num" val="65"/>
        <cfvo type="num" val="80"/>
      </iconSet>
    </cfRule>
  </conditionalFormatting>
  <conditionalFormatting sqref="R226">
    <cfRule type="iconSet" priority="754">
      <iconSet iconSet="5Arrows">
        <cfvo type="percent" val="0"/>
        <cfvo type="num" val="25"/>
        <cfvo type="num" val="50"/>
        <cfvo type="num" val="65"/>
        <cfvo type="num" val="80"/>
      </iconSet>
    </cfRule>
  </conditionalFormatting>
  <conditionalFormatting sqref="R229">
    <cfRule type="iconSet" priority="753">
      <iconSet iconSet="5Arrows">
        <cfvo type="percent" val="0"/>
        <cfvo type="num" val="25"/>
        <cfvo type="num" val="50"/>
        <cfvo type="num" val="65"/>
        <cfvo type="num" val="80"/>
      </iconSet>
    </cfRule>
  </conditionalFormatting>
  <conditionalFormatting sqref="R231">
    <cfRule type="iconSet" priority="752">
      <iconSet iconSet="5Arrows">
        <cfvo type="percent" val="0"/>
        <cfvo type="num" val="25"/>
        <cfvo type="num" val="50"/>
        <cfvo type="num" val="65"/>
        <cfvo type="num" val="80"/>
      </iconSet>
    </cfRule>
  </conditionalFormatting>
  <conditionalFormatting sqref="R233">
    <cfRule type="iconSet" priority="751">
      <iconSet iconSet="5Arrows">
        <cfvo type="percent" val="0"/>
        <cfvo type="num" val="25"/>
        <cfvo type="num" val="50"/>
        <cfvo type="num" val="65"/>
        <cfvo type="num" val="80"/>
      </iconSet>
    </cfRule>
  </conditionalFormatting>
  <conditionalFormatting sqref="R234">
    <cfRule type="iconSet" priority="750">
      <iconSet iconSet="5Arrows">
        <cfvo type="percent" val="0"/>
        <cfvo type="num" val="25"/>
        <cfvo type="num" val="50"/>
        <cfvo type="num" val="65"/>
        <cfvo type="num" val="80"/>
      </iconSet>
    </cfRule>
  </conditionalFormatting>
  <conditionalFormatting sqref="R237">
    <cfRule type="iconSet" priority="749">
      <iconSet iconSet="5Arrows">
        <cfvo type="percent" val="0"/>
        <cfvo type="num" val="25"/>
        <cfvo type="num" val="50"/>
        <cfvo type="num" val="65"/>
        <cfvo type="num" val="80"/>
      </iconSet>
    </cfRule>
  </conditionalFormatting>
  <conditionalFormatting sqref="R239">
    <cfRule type="iconSet" priority="748">
      <iconSet iconSet="5Arrows">
        <cfvo type="percent" val="0"/>
        <cfvo type="num" val="25"/>
        <cfvo type="num" val="50"/>
        <cfvo type="num" val="65"/>
        <cfvo type="num" val="80"/>
      </iconSet>
    </cfRule>
  </conditionalFormatting>
  <conditionalFormatting sqref="R241">
    <cfRule type="iconSet" priority="747">
      <iconSet iconSet="5Arrows">
        <cfvo type="percent" val="0"/>
        <cfvo type="num" val="25"/>
        <cfvo type="num" val="50"/>
        <cfvo type="num" val="65"/>
        <cfvo type="num" val="80"/>
      </iconSet>
    </cfRule>
  </conditionalFormatting>
  <conditionalFormatting sqref="R242">
    <cfRule type="iconSet" priority="746">
      <iconSet iconSet="5Arrows">
        <cfvo type="percent" val="0"/>
        <cfvo type="num" val="25"/>
        <cfvo type="num" val="50"/>
        <cfvo type="num" val="65"/>
        <cfvo type="num" val="80"/>
      </iconSet>
    </cfRule>
  </conditionalFormatting>
  <conditionalFormatting sqref="R245">
    <cfRule type="iconSet" priority="745">
      <iconSet iconSet="5Arrows">
        <cfvo type="percent" val="0"/>
        <cfvo type="num" val="25"/>
        <cfvo type="num" val="50"/>
        <cfvo type="num" val="65"/>
        <cfvo type="num" val="80"/>
      </iconSet>
    </cfRule>
  </conditionalFormatting>
  <conditionalFormatting sqref="R247">
    <cfRule type="iconSet" priority="744">
      <iconSet iconSet="5Arrows">
        <cfvo type="percent" val="0"/>
        <cfvo type="num" val="25"/>
        <cfvo type="num" val="50"/>
        <cfvo type="num" val="65"/>
        <cfvo type="num" val="80"/>
      </iconSet>
    </cfRule>
  </conditionalFormatting>
  <conditionalFormatting sqref="R249">
    <cfRule type="iconSet" priority="743">
      <iconSet iconSet="5Arrows">
        <cfvo type="percent" val="0"/>
        <cfvo type="num" val="25"/>
        <cfvo type="num" val="50"/>
        <cfvo type="num" val="65"/>
        <cfvo type="num" val="80"/>
      </iconSet>
    </cfRule>
  </conditionalFormatting>
  <conditionalFormatting sqref="R250">
    <cfRule type="iconSet" priority="742">
      <iconSet iconSet="5Arrows">
        <cfvo type="percent" val="0"/>
        <cfvo type="num" val="25"/>
        <cfvo type="num" val="50"/>
        <cfvo type="num" val="65"/>
        <cfvo type="num" val="80"/>
      </iconSet>
    </cfRule>
  </conditionalFormatting>
  <conditionalFormatting sqref="E253:R253">
    <cfRule type="iconSet" priority="21">
      <iconSet iconSet="5Arrows">
        <cfvo type="percent" val="0"/>
        <cfvo type="num" val="25"/>
        <cfvo type="num" val="50"/>
        <cfvo type="num" val="65"/>
        <cfvo type="num" val="80"/>
      </iconSet>
    </cfRule>
  </conditionalFormatting>
  <conditionalFormatting sqref="E255:R255">
    <cfRule type="iconSet" priority="19">
      <iconSet iconSet="5Arrows">
        <cfvo type="percent" val="0"/>
        <cfvo type="num" val="25"/>
        <cfvo type="num" val="50"/>
        <cfvo type="num" val="65"/>
        <cfvo type="num" val="80"/>
      </iconSet>
    </cfRule>
  </conditionalFormatting>
  <conditionalFormatting sqref="E257:F257">
    <cfRule type="iconSet" priority="17">
      <iconSet iconSet="5Arrows">
        <cfvo type="percent" val="0"/>
        <cfvo type="num" val="25"/>
        <cfvo type="num" val="50"/>
        <cfvo type="num" val="65"/>
        <cfvo type="num" val="80"/>
      </iconSet>
    </cfRule>
  </conditionalFormatting>
  <conditionalFormatting sqref="G257:Q257">
    <cfRule type="iconSet" priority="16">
      <iconSet iconSet="5Arrows">
        <cfvo type="percent" val="0"/>
        <cfvo type="num" val="25"/>
        <cfvo type="num" val="50"/>
        <cfvo type="num" val="65"/>
        <cfvo type="num" val="80"/>
      </iconSet>
    </cfRule>
  </conditionalFormatting>
  <conditionalFormatting sqref="E258:F258">
    <cfRule type="iconSet" priority="15">
      <iconSet iconSet="5Arrows">
        <cfvo type="percent" val="0"/>
        <cfvo type="num" val="25"/>
        <cfvo type="num" val="50"/>
        <cfvo type="num" val="65"/>
        <cfvo type="num" val="80"/>
      </iconSet>
    </cfRule>
  </conditionalFormatting>
  <conditionalFormatting sqref="G258:Q258">
    <cfRule type="iconSet" priority="14">
      <iconSet iconSet="5Arrows">
        <cfvo type="percent" val="0"/>
        <cfvo type="num" val="25"/>
        <cfvo type="num" val="50"/>
        <cfvo type="num" val="65"/>
        <cfvo type="num" val="80"/>
      </iconSet>
    </cfRule>
  </conditionalFormatting>
  <conditionalFormatting sqref="R257">
    <cfRule type="iconSet" priority="11">
      <iconSet iconSet="5Arrows">
        <cfvo type="percent" val="0"/>
        <cfvo type="num" val="25"/>
        <cfvo type="num" val="50"/>
        <cfvo type="num" val="65"/>
        <cfvo type="num" val="80"/>
      </iconSet>
    </cfRule>
  </conditionalFormatting>
  <conditionalFormatting sqref="R258">
    <cfRule type="iconSet" priority="10">
      <iconSet iconSet="5Arrows">
        <cfvo type="percent" val="0"/>
        <cfvo type="num" val="25"/>
        <cfvo type="num" val="50"/>
        <cfvo type="num" val="65"/>
        <cfvo type="num" val="80"/>
      </iconSet>
    </cfRule>
  </conditionalFormatting>
  <conditionalFormatting sqref="E213">
    <cfRule type="iconSet" priority="9">
      <iconSet iconSet="5Arrows">
        <cfvo type="percent" val="0"/>
        <cfvo type="num" val="25"/>
        <cfvo type="num" val="50"/>
        <cfvo type="num" val="65"/>
        <cfvo type="num" val="80"/>
      </iconSet>
    </cfRule>
  </conditionalFormatting>
  <conditionalFormatting sqref="F213:Q213">
    <cfRule type="iconSet" priority="8">
      <iconSet iconSet="5Arrows">
        <cfvo type="percent" val="0"/>
        <cfvo type="num" val="25"/>
        <cfvo type="num" val="50"/>
        <cfvo type="num" val="65"/>
        <cfvo type="num" val="80"/>
      </iconSet>
    </cfRule>
  </conditionalFormatting>
  <conditionalFormatting sqref="E215">
    <cfRule type="iconSet" priority="7">
      <iconSet iconSet="5Arrows">
        <cfvo type="percent" val="0"/>
        <cfvo type="num" val="25"/>
        <cfvo type="num" val="50"/>
        <cfvo type="num" val="65"/>
        <cfvo type="num" val="80"/>
      </iconSet>
    </cfRule>
  </conditionalFormatting>
  <conditionalFormatting sqref="F215:Q215">
    <cfRule type="iconSet" priority="6">
      <iconSet iconSet="5Arrows">
        <cfvo type="percent" val="0"/>
        <cfvo type="num" val="25"/>
        <cfvo type="num" val="50"/>
        <cfvo type="num" val="65"/>
        <cfvo type="num" val="80"/>
      </iconSet>
    </cfRule>
  </conditionalFormatting>
  <conditionalFormatting sqref="E217">
    <cfRule type="iconSet" priority="5">
      <iconSet iconSet="5Arrows">
        <cfvo type="percent" val="0"/>
        <cfvo type="num" val="25"/>
        <cfvo type="num" val="50"/>
        <cfvo type="num" val="65"/>
        <cfvo type="num" val="80"/>
      </iconSet>
    </cfRule>
  </conditionalFormatting>
  <conditionalFormatting sqref="F217:Q217">
    <cfRule type="iconSet" priority="4">
      <iconSet iconSet="5Arrows">
        <cfvo type="percent" val="0"/>
        <cfvo type="num" val="25"/>
        <cfvo type="num" val="50"/>
        <cfvo type="num" val="65"/>
        <cfvo type="num" val="80"/>
      </iconSet>
    </cfRule>
  </conditionalFormatting>
  <conditionalFormatting sqref="R213">
    <cfRule type="iconSet" priority="3">
      <iconSet iconSet="5Arrows">
        <cfvo type="percent" val="0"/>
        <cfvo type="num" val="25"/>
        <cfvo type="num" val="50"/>
        <cfvo type="num" val="65"/>
        <cfvo type="num" val="80"/>
      </iconSet>
    </cfRule>
  </conditionalFormatting>
  <conditionalFormatting sqref="R215">
    <cfRule type="iconSet" priority="2">
      <iconSet iconSet="5Arrows">
        <cfvo type="percent" val="0"/>
        <cfvo type="num" val="25"/>
        <cfvo type="num" val="50"/>
        <cfvo type="num" val="65"/>
        <cfvo type="num" val="80"/>
      </iconSet>
    </cfRule>
  </conditionalFormatting>
  <conditionalFormatting sqref="R217">
    <cfRule type="iconSet" priority="1">
      <iconSet iconSet="5Arrows">
        <cfvo type="percent" val="0"/>
        <cfvo type="num" val="25"/>
        <cfvo type="num" val="50"/>
        <cfvo type="num" val="65"/>
        <cfvo type="num" val="80"/>
      </iconSet>
    </cfRule>
  </conditionalFormatting>
  <dataValidations count="2">
    <dataValidation type="list" allowBlank="1" showInputMessage="1" showErrorMessage="1" sqref="D7:O7">
      <formula1>ENTIDADES</formula1>
    </dataValidation>
    <dataValidation type="whole" allowBlank="1" showInputMessage="1" showErrorMessage="1" errorTitle="FECHA FUERA DE RANGO" error="La fecha debe estar entre el 20160101 y el 20191231" sqref="M5">
      <formula1>20160101</formula1>
      <formula2>20191231</formula2>
    </dataValidation>
  </dataValidations>
  <printOptions horizontalCentered="1" verticalCentered="1"/>
  <pageMargins left="1.1811023622047245" right="0" top="0.39370078740157483" bottom="0.78740157480314965" header="0.31496062992125984" footer="0.59055118110236227"/>
  <pageSetup paperSize="41" scale="56" fitToHeight="0" orientation="landscape" r:id="rId1"/>
  <headerFooter>
    <oddHeader>&amp;RPág. &amp;P de &amp;N</oddHeader>
    <oddFooter>&amp;LLUZ ADRIANA LONDOÑO RAMIREZ
Secretaria de Despacho
Firma: ___________________&amp;CFRANCISCO JAVIER GOMEZ RIOS
Profesional Universitario
Firma: ___________________&amp;RGICELA OCHOA BEJARANO
Departamento Administrativo de Planeación</oddFooter>
  </headerFooter>
  <rowBreaks count="4" manualBreakCount="4">
    <brk id="50" max="17" man="1"/>
    <brk id="98" max="17" man="1"/>
    <brk id="146" max="17" man="1"/>
    <brk id="194" max="17"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O276"/>
  <sheetViews>
    <sheetView zoomScale="70" zoomScaleNormal="70" zoomScaleSheetLayoutView="70" zoomScalePageLayoutView="90" workbookViewId="0">
      <pane ySplit="9" topLeftCell="A160" activePane="bottomLeft" state="frozen"/>
      <selection activeCell="M5" sqref="M5"/>
      <selection pane="bottomLeft" activeCell="M5" sqref="M5"/>
    </sheetView>
  </sheetViews>
  <sheetFormatPr baseColWidth="10" defaultColWidth="11.42578125" defaultRowHeight="15" x14ac:dyDescent="0.25"/>
  <cols>
    <col min="1" max="1" width="7.28515625" style="29" customWidth="1"/>
    <col min="2" max="2" width="39.85546875" style="1" customWidth="1"/>
    <col min="3" max="3" width="18.28515625" style="1" customWidth="1"/>
    <col min="4" max="4" width="26.42578125" style="1" customWidth="1"/>
    <col min="5" max="5" width="23" style="1" customWidth="1"/>
    <col min="6" max="6" width="36.85546875" style="1" customWidth="1"/>
    <col min="7" max="7" width="37.140625" style="1" customWidth="1"/>
    <col min="8" max="8" width="39.85546875" style="1" customWidth="1"/>
    <col min="9" max="9" width="14.140625" style="1" customWidth="1"/>
    <col min="10" max="10" width="14.85546875" style="1" customWidth="1"/>
    <col min="11" max="11" width="16.28515625" style="1" customWidth="1"/>
    <col min="12" max="12" width="16.85546875" style="1" customWidth="1"/>
    <col min="13" max="13" width="20.7109375" style="1" customWidth="1"/>
    <col min="14" max="14" width="15.7109375" style="1" customWidth="1"/>
    <col min="15" max="16384" width="11.42578125" style="1"/>
  </cols>
  <sheetData>
    <row r="1" spans="1:15" ht="7.5" customHeight="1" x14ac:dyDescent="0.25">
      <c r="A1" s="400"/>
      <c r="B1" s="401"/>
      <c r="C1" s="402"/>
      <c r="D1" s="402"/>
      <c r="E1" s="402"/>
      <c r="F1" s="403"/>
      <c r="G1" s="404"/>
      <c r="H1" s="404"/>
      <c r="I1" s="404"/>
      <c r="J1" s="404"/>
      <c r="K1" s="404"/>
      <c r="L1" s="404"/>
      <c r="M1" s="404"/>
      <c r="N1" s="405"/>
    </row>
    <row r="2" spans="1:15" ht="18" x14ac:dyDescent="0.25">
      <c r="A2" s="406"/>
      <c r="B2" s="407"/>
      <c r="C2" s="408"/>
      <c r="D2" s="763" t="s">
        <v>0</v>
      </c>
      <c r="E2" s="763"/>
      <c r="F2" s="639"/>
      <c r="G2" s="639"/>
      <c r="H2" s="639"/>
      <c r="I2" s="639"/>
      <c r="J2" s="409"/>
      <c r="K2" s="409"/>
      <c r="L2" s="295" t="s">
        <v>41</v>
      </c>
      <c r="M2" s="397" t="s">
        <v>5963</v>
      </c>
      <c r="N2" s="295"/>
    </row>
    <row r="3" spans="1:15" ht="15" customHeight="1" x14ac:dyDescent="0.25">
      <c r="A3" s="410"/>
      <c r="B3" s="411"/>
      <c r="C3" s="412"/>
      <c r="D3" s="763"/>
      <c r="E3" s="763"/>
      <c r="F3" s="639"/>
      <c r="G3" s="639"/>
      <c r="H3" s="639"/>
      <c r="I3" s="639"/>
      <c r="J3" s="409"/>
      <c r="K3" s="409"/>
      <c r="L3" s="295" t="s">
        <v>2</v>
      </c>
      <c r="M3" s="398">
        <v>3</v>
      </c>
      <c r="N3" s="295"/>
    </row>
    <row r="4" spans="1:15" ht="30" customHeight="1" x14ac:dyDescent="0.25">
      <c r="A4" s="410"/>
      <c r="B4" s="411"/>
      <c r="C4" s="412"/>
      <c r="D4" s="731" t="s">
        <v>71</v>
      </c>
      <c r="E4" s="731"/>
      <c r="F4" s="764"/>
      <c r="G4" s="764"/>
      <c r="H4" s="764"/>
      <c r="I4" s="764"/>
      <c r="J4" s="413"/>
      <c r="K4" s="413"/>
      <c r="L4" s="296" t="s">
        <v>4</v>
      </c>
      <c r="M4" s="399">
        <v>42759</v>
      </c>
      <c r="N4" s="296"/>
    </row>
    <row r="5" spans="1:15" ht="18" customHeight="1" x14ac:dyDescent="0.25">
      <c r="A5" s="414"/>
      <c r="B5" s="415"/>
      <c r="C5" s="416"/>
      <c r="D5" s="734" t="s">
        <v>5</v>
      </c>
      <c r="E5" s="734"/>
      <c r="F5" s="765"/>
      <c r="G5" s="765"/>
      <c r="H5" s="765"/>
      <c r="I5" s="287">
        <f>'PA. RECURSOS MP 2016 '!M5</f>
        <v>20161231</v>
      </c>
      <c r="J5" s="287"/>
      <c r="K5" s="287"/>
      <c r="L5" s="295" t="s">
        <v>6</v>
      </c>
      <c r="M5" s="396"/>
      <c r="N5" s="295"/>
    </row>
    <row r="6" spans="1:15" ht="9" customHeight="1" x14ac:dyDescent="0.25">
      <c r="A6" s="417"/>
      <c r="B6" s="382"/>
      <c r="C6" s="383"/>
      <c r="D6" s="383"/>
      <c r="E6" s="383"/>
      <c r="F6" s="383"/>
      <c r="G6" s="384"/>
      <c r="H6" s="384"/>
      <c r="I6" s="385"/>
      <c r="J6" s="385"/>
      <c r="K6" s="385"/>
      <c r="L6" s="385"/>
      <c r="M6" s="385"/>
      <c r="N6" s="385"/>
    </row>
    <row r="7" spans="1:15" s="20" customFormat="1" ht="20.25" customHeight="1" x14ac:dyDescent="0.2">
      <c r="A7" s="418"/>
      <c r="B7" s="419" t="s">
        <v>7</v>
      </c>
      <c r="C7" s="419"/>
      <c r="D7" s="735" t="str">
        <f>'PI. METAS RESULTADO'!C7</f>
        <v>1134. SECRETARÍA DE LA MUJER, EQUIDAD DE GÉNERO Y DIVERSIDAD SEXUAL</v>
      </c>
      <c r="E7" s="736"/>
      <c r="F7" s="736"/>
      <c r="G7" s="736"/>
      <c r="H7" s="736"/>
      <c r="I7" s="736"/>
      <c r="J7" s="736"/>
      <c r="K7" s="736"/>
      <c r="L7" s="736"/>
      <c r="M7" s="736"/>
      <c r="N7" s="737"/>
      <c r="O7" s="1"/>
    </row>
    <row r="8" spans="1:15" s="20" customFormat="1" ht="6.75" customHeight="1" thickBot="1" x14ac:dyDescent="0.25">
      <c r="A8" s="362"/>
      <c r="B8" s="389"/>
      <c r="C8" s="389"/>
      <c r="D8" s="389"/>
      <c r="E8" s="389"/>
      <c r="F8" s="389"/>
      <c r="G8" s="389"/>
      <c r="H8" s="389"/>
      <c r="I8" s="389"/>
      <c r="J8" s="389"/>
      <c r="K8" s="389"/>
      <c r="L8" s="389"/>
      <c r="M8" s="389"/>
      <c r="N8" s="389"/>
      <c r="O8" s="1"/>
    </row>
    <row r="9" spans="1:15" s="23" customFormat="1" ht="100.5" customHeight="1" thickBot="1" x14ac:dyDescent="0.3">
      <c r="A9" s="420" t="s">
        <v>8</v>
      </c>
      <c r="B9" s="421" t="s">
        <v>27</v>
      </c>
      <c r="C9" s="40" t="s">
        <v>72</v>
      </c>
      <c r="D9" s="40" t="s">
        <v>73</v>
      </c>
      <c r="E9" s="40" t="s">
        <v>74</v>
      </c>
      <c r="F9" s="422" t="s">
        <v>75</v>
      </c>
      <c r="G9" s="40" t="s">
        <v>5951</v>
      </c>
      <c r="H9" s="40" t="s">
        <v>5952</v>
      </c>
      <c r="I9" s="40" t="s">
        <v>5953</v>
      </c>
      <c r="J9" s="325" t="s">
        <v>5954</v>
      </c>
      <c r="K9" s="347" t="s">
        <v>5955</v>
      </c>
      <c r="L9" s="347" t="s">
        <v>5956</v>
      </c>
      <c r="M9" s="361" t="s">
        <v>5957</v>
      </c>
      <c r="N9" s="423" t="s">
        <v>76</v>
      </c>
    </row>
    <row r="10" spans="1:15" s="46" customFormat="1" ht="72" thickTop="1" x14ac:dyDescent="0.2">
      <c r="A10" s="766">
        <v>1</v>
      </c>
      <c r="B10" s="768" t="str">
        <f>'PI. MP. Avance'!G11</f>
        <v xml:space="preserve">Apoyo a la participación de las organizaciones sociales del sector LGBTI, Valle del Cauca, occidente. </v>
      </c>
      <c r="C10" s="770" t="str">
        <f>VLOOKUP(MID(F10,1,11),MP,103,FALSE)</f>
        <v>10501 - VALLE DE COLORES</v>
      </c>
      <c r="D10" s="770" t="str">
        <f>VLOOKUP(MID(F10,1,11),MP,100,FALSE)</f>
        <v>MR1050101 - Implementar el 100% de las líneas de acción, con factores críticos, de la Política Pública departamental LGBTI (Ordenanza 339 de 2011) al 2019.</v>
      </c>
      <c r="E10" s="770" t="str">
        <f>VLOOKUP(MID(F10,1,11),MP,104,FALSE)</f>
        <v>1050101 - ATENCIÓN INTEGRAL PARA LA DIVERSIDAD SEXUAL</v>
      </c>
      <c r="F10" s="770" t="str">
        <f>'PI. MP. Avance'!B11&amp;" - "&amp;'PI. MP. Avance'!C11</f>
        <v>MP105010101 - Propiciar , en 42 entes Territoriales, la creación y fortalecimiento  de las confluencias Municipales LGBTI , durante el periodo de Gobierno</v>
      </c>
      <c r="G10" s="508" t="s">
        <v>5964</v>
      </c>
      <c r="H10" s="508" t="s">
        <v>5965</v>
      </c>
      <c r="I10" s="522">
        <v>4</v>
      </c>
      <c r="J10" s="513">
        <v>5</v>
      </c>
      <c r="K10" s="485">
        <v>10000000</v>
      </c>
      <c r="L10" s="509">
        <v>10000000</v>
      </c>
      <c r="M10" s="514" t="s">
        <v>6024</v>
      </c>
      <c r="N10" s="486" t="s">
        <v>5966</v>
      </c>
    </row>
    <row r="11" spans="1:15" s="46" customFormat="1" ht="24.75" customHeight="1" x14ac:dyDescent="0.2">
      <c r="A11" s="766"/>
      <c r="B11" s="768"/>
      <c r="C11" s="768"/>
      <c r="D11" s="768"/>
      <c r="E11" s="768"/>
      <c r="F11" s="768"/>
      <c r="G11" s="487"/>
      <c r="H11" s="487"/>
      <c r="I11" s="523"/>
      <c r="J11" s="488"/>
      <c r="K11" s="488"/>
      <c r="L11" s="488"/>
      <c r="M11" s="488"/>
      <c r="N11" s="489"/>
    </row>
    <row r="12" spans="1:15" s="46" customFormat="1" ht="24.75" customHeight="1" x14ac:dyDescent="0.2">
      <c r="A12" s="766"/>
      <c r="B12" s="768"/>
      <c r="C12" s="768"/>
      <c r="D12" s="768"/>
      <c r="E12" s="768"/>
      <c r="F12" s="768"/>
      <c r="G12" s="487"/>
      <c r="H12" s="487"/>
      <c r="I12" s="523"/>
      <c r="J12" s="488"/>
      <c r="K12" s="488"/>
      <c r="L12" s="488"/>
      <c r="M12" s="488"/>
      <c r="N12" s="489"/>
    </row>
    <row r="13" spans="1:15" s="46" customFormat="1" ht="24.75" customHeight="1" x14ac:dyDescent="0.2">
      <c r="A13" s="766"/>
      <c r="B13" s="768"/>
      <c r="C13" s="768"/>
      <c r="D13" s="768"/>
      <c r="E13" s="768"/>
      <c r="F13" s="768"/>
      <c r="G13" s="487"/>
      <c r="H13" s="487"/>
      <c r="I13" s="523"/>
      <c r="J13" s="488"/>
      <c r="K13" s="488"/>
      <c r="L13" s="488"/>
      <c r="M13" s="488"/>
      <c r="N13" s="489"/>
    </row>
    <row r="14" spans="1:15" s="46" customFormat="1" ht="24.75" customHeight="1" thickBot="1" x14ac:dyDescent="0.25">
      <c r="A14" s="767"/>
      <c r="B14" s="769"/>
      <c r="C14" s="769"/>
      <c r="D14" s="769"/>
      <c r="E14" s="769"/>
      <c r="F14" s="769"/>
      <c r="G14" s="487"/>
      <c r="H14" s="487"/>
      <c r="I14" s="523"/>
      <c r="J14" s="488"/>
      <c r="K14" s="488"/>
      <c r="L14" s="488"/>
      <c r="M14" s="488"/>
      <c r="N14" s="489"/>
    </row>
    <row r="15" spans="1:15" s="543" customFormat="1" ht="24.75" customHeight="1" thickBot="1" x14ac:dyDescent="0.25">
      <c r="A15" s="771" t="s">
        <v>5950</v>
      </c>
      <c r="B15" s="772"/>
      <c r="C15" s="772"/>
      <c r="D15" s="772"/>
      <c r="E15" s="772"/>
      <c r="F15" s="772"/>
      <c r="G15" s="772"/>
      <c r="H15" s="772"/>
      <c r="I15" s="772"/>
      <c r="J15" s="772"/>
      <c r="K15" s="424">
        <f>SUM(K10:K14)</f>
        <v>10000000</v>
      </c>
      <c r="L15" s="424">
        <f>SUM(L10:L14)</f>
        <v>10000000</v>
      </c>
      <c r="M15" s="425"/>
      <c r="N15" s="426"/>
    </row>
    <row r="16" spans="1:15" s="46" customFormat="1" ht="72" thickTop="1" x14ac:dyDescent="0.2">
      <c r="A16" s="766">
        <v>2</v>
      </c>
      <c r="B16" s="768" t="str">
        <f>'PI. MP. Avance'!G16</f>
        <v xml:space="preserve">Apoyo a la participación de las organizaciones sociales del sector LGBTI, Valle del Cauca, occidente. </v>
      </c>
      <c r="C16" s="768" t="str">
        <f>VLOOKUP(MID(F16,1,11),MP,103,FALSE)</f>
        <v>10501 - VALLE DE COLORES</v>
      </c>
      <c r="D16" s="770" t="str">
        <f>VLOOKUP(MID(F16,1,11),MP,100,FALSE)</f>
        <v>MR1050101 - Implementar el 100% de las líneas de acción, con factores críticos, de la Política Pública departamental LGBTI (Ordenanza 339 de 2011) al 2019.</v>
      </c>
      <c r="E16" s="768" t="str">
        <f>VLOOKUP(MID(F16,1,11),MP,104,FALSE)</f>
        <v>1050101 - ATENCIÓN INTEGRAL PARA LA DIVERSIDAD SEXUAL</v>
      </c>
      <c r="F16" s="768" t="str">
        <f>'PI. MP. Avance'!B16&amp;" - "&amp;'PI. MP. Avance'!C16</f>
        <v>MP105010102 - Fortalecer en el 100% de los Municipios del Departamento el proceso de socialización e interiorización de la Política Pública de LGBTI, en el periodo de Gobierno.</v>
      </c>
      <c r="G16" s="508" t="s">
        <v>5967</v>
      </c>
      <c r="H16" s="508" t="s">
        <v>5968</v>
      </c>
      <c r="I16" s="522">
        <v>10</v>
      </c>
      <c r="J16" s="513">
        <v>7</v>
      </c>
      <c r="K16" s="485">
        <v>20000000</v>
      </c>
      <c r="L16" s="509">
        <v>10000000</v>
      </c>
      <c r="M16" s="514" t="s">
        <v>6024</v>
      </c>
      <c r="N16" s="486" t="s">
        <v>5966</v>
      </c>
    </row>
    <row r="17" spans="1:14" s="46" customFormat="1" ht="71.25" x14ac:dyDescent="0.2">
      <c r="A17" s="766"/>
      <c r="B17" s="768"/>
      <c r="C17" s="768"/>
      <c r="D17" s="768"/>
      <c r="E17" s="768"/>
      <c r="F17" s="768"/>
      <c r="G17" s="508" t="s">
        <v>6045</v>
      </c>
      <c r="H17" s="544" t="s">
        <v>5969</v>
      </c>
      <c r="I17" s="524">
        <v>1</v>
      </c>
      <c r="J17" s="513">
        <v>1</v>
      </c>
      <c r="K17" s="483">
        <v>0</v>
      </c>
      <c r="L17" s="509">
        <v>50000000</v>
      </c>
      <c r="M17" s="514" t="s">
        <v>6033</v>
      </c>
      <c r="N17" s="486" t="s">
        <v>5966</v>
      </c>
    </row>
    <row r="18" spans="1:14" s="46" customFormat="1" ht="24.75" customHeight="1" x14ac:dyDescent="0.2">
      <c r="A18" s="766"/>
      <c r="B18" s="768"/>
      <c r="C18" s="768"/>
      <c r="D18" s="768"/>
      <c r="E18" s="768"/>
      <c r="F18" s="768"/>
      <c r="G18" s="484"/>
      <c r="H18" s="544"/>
      <c r="I18" s="524"/>
      <c r="J18" s="513"/>
      <c r="K18" s="483"/>
      <c r="L18" s="509"/>
      <c r="M18" s="514"/>
      <c r="N18" s="486"/>
    </row>
    <row r="19" spans="1:14" s="46" customFormat="1" ht="24.75" customHeight="1" x14ac:dyDescent="0.2">
      <c r="A19" s="766"/>
      <c r="B19" s="768"/>
      <c r="C19" s="768"/>
      <c r="D19" s="768"/>
      <c r="E19" s="768"/>
      <c r="F19" s="768"/>
      <c r="G19" s="484"/>
      <c r="H19" s="544"/>
      <c r="I19" s="524"/>
      <c r="J19" s="513"/>
      <c r="K19" s="483"/>
      <c r="L19" s="509"/>
      <c r="M19" s="514"/>
      <c r="N19" s="486"/>
    </row>
    <row r="20" spans="1:14" s="46" customFormat="1" ht="24.75" customHeight="1" thickBot="1" x14ac:dyDescent="0.25">
      <c r="A20" s="767"/>
      <c r="B20" s="769"/>
      <c r="C20" s="769"/>
      <c r="D20" s="769"/>
      <c r="E20" s="769"/>
      <c r="F20" s="769"/>
      <c r="G20" s="487"/>
      <c r="H20" s="487"/>
      <c r="I20" s="523"/>
      <c r="J20" s="488"/>
      <c r="K20" s="488"/>
      <c r="L20" s="488"/>
      <c r="M20" s="488"/>
      <c r="N20" s="489"/>
    </row>
    <row r="21" spans="1:14" s="543" customFormat="1" ht="24.75" customHeight="1" thickBot="1" x14ac:dyDescent="0.25">
      <c r="A21" s="771" t="s">
        <v>5950</v>
      </c>
      <c r="B21" s="772"/>
      <c r="C21" s="772"/>
      <c r="D21" s="772"/>
      <c r="E21" s="772"/>
      <c r="F21" s="772"/>
      <c r="G21" s="772"/>
      <c r="H21" s="772"/>
      <c r="I21" s="772"/>
      <c r="J21" s="772"/>
      <c r="K21" s="424">
        <f>SUM(K16:K20)</f>
        <v>20000000</v>
      </c>
      <c r="L21" s="424">
        <f>SUM(L16:L20)</f>
        <v>60000000</v>
      </c>
      <c r="M21" s="425"/>
      <c r="N21" s="426"/>
    </row>
    <row r="22" spans="1:14" s="46" customFormat="1" ht="43.5" thickTop="1" x14ac:dyDescent="0.2">
      <c r="A22" s="766">
        <v>3</v>
      </c>
      <c r="B22" s="768" t="str">
        <f>'PI. MP. Avance'!G21</f>
        <v>Implementación de acciones para el cambio cultural sector LGBTI, Valle del Cauca, Occidente. N/P</v>
      </c>
      <c r="C22" s="768" t="str">
        <f>VLOOKUP(MID(F22,1,11),MP,103,FALSE)</f>
        <v>10501 - VALLE DE COLORES</v>
      </c>
      <c r="D22" s="770" t="str">
        <f>VLOOKUP(MID(F22,1,11),MP,100,FALSE)</f>
        <v>MR1050101 - Implementar el 100% de las líneas de acción, con factores críticos, de la Política Pública departamental LGBTI (Ordenanza 339 de 2011) al 2019.</v>
      </c>
      <c r="E22" s="768" t="str">
        <f>VLOOKUP(MID(F22,1,11),MP,104,FALSE)</f>
        <v>1050102 - EDUCACIÓN PARA EL CAMBIO CULTURAL</v>
      </c>
      <c r="F22" s="768" t="str">
        <f>'PI. MP. Avance'!B21&amp;" - "&amp;'PI. MP. Avance'!C21</f>
        <v>MP105010201 - Realizar Dos (2) EXPO LGBTI, durante el cuatrienio.</v>
      </c>
      <c r="G22" s="508" t="s">
        <v>5970</v>
      </c>
      <c r="H22" s="508" t="s">
        <v>5971</v>
      </c>
      <c r="I22" s="522">
        <v>3</v>
      </c>
      <c r="J22" s="513">
        <v>1</v>
      </c>
      <c r="K22" s="483"/>
      <c r="L22" s="483"/>
      <c r="M22" s="483"/>
      <c r="N22" s="486" t="s">
        <v>5966</v>
      </c>
    </row>
    <row r="23" spans="1:14" s="46" customFormat="1" ht="24.75" customHeight="1" x14ac:dyDescent="0.2">
      <c r="A23" s="766"/>
      <c r="B23" s="768"/>
      <c r="C23" s="768"/>
      <c r="D23" s="768"/>
      <c r="E23" s="768"/>
      <c r="F23" s="768"/>
      <c r="G23" s="484"/>
      <c r="H23" s="494"/>
      <c r="I23" s="524"/>
      <c r="J23" s="483"/>
      <c r="K23" s="483"/>
      <c r="L23" s="483"/>
      <c r="M23" s="483"/>
      <c r="N23" s="493"/>
    </row>
    <row r="24" spans="1:14" s="46" customFormat="1" ht="24.75" customHeight="1" x14ac:dyDescent="0.2">
      <c r="A24" s="766"/>
      <c r="B24" s="768"/>
      <c r="C24" s="768"/>
      <c r="D24" s="768"/>
      <c r="E24" s="768"/>
      <c r="F24" s="768"/>
      <c r="G24" s="487"/>
      <c r="H24" s="487"/>
      <c r="I24" s="523"/>
      <c r="J24" s="488"/>
      <c r="K24" s="488"/>
      <c r="L24" s="488"/>
      <c r="M24" s="488"/>
      <c r="N24" s="489"/>
    </row>
    <row r="25" spans="1:14" s="46" customFormat="1" ht="24.75" customHeight="1" x14ac:dyDescent="0.2">
      <c r="A25" s="766"/>
      <c r="B25" s="768"/>
      <c r="C25" s="768"/>
      <c r="D25" s="768"/>
      <c r="E25" s="768"/>
      <c r="F25" s="768"/>
      <c r="G25" s="487"/>
      <c r="H25" s="487"/>
      <c r="I25" s="523"/>
      <c r="J25" s="488"/>
      <c r="K25" s="488"/>
      <c r="L25" s="488"/>
      <c r="M25" s="488"/>
      <c r="N25" s="489"/>
    </row>
    <row r="26" spans="1:14" s="46" customFormat="1" ht="24.75" customHeight="1" thickBot="1" x14ac:dyDescent="0.25">
      <c r="A26" s="767"/>
      <c r="B26" s="769"/>
      <c r="C26" s="769"/>
      <c r="D26" s="769"/>
      <c r="E26" s="769"/>
      <c r="F26" s="769"/>
      <c r="G26" s="487"/>
      <c r="H26" s="487"/>
      <c r="I26" s="523"/>
      <c r="J26" s="488"/>
      <c r="K26" s="488"/>
      <c r="L26" s="488"/>
      <c r="M26" s="488"/>
      <c r="N26" s="489"/>
    </row>
    <row r="27" spans="1:14" s="543" customFormat="1" ht="24.75" customHeight="1" thickBot="1" x14ac:dyDescent="0.25">
      <c r="A27" s="771" t="s">
        <v>5950</v>
      </c>
      <c r="B27" s="772"/>
      <c r="C27" s="772"/>
      <c r="D27" s="772"/>
      <c r="E27" s="772"/>
      <c r="F27" s="772"/>
      <c r="G27" s="772"/>
      <c r="H27" s="772"/>
      <c r="I27" s="772"/>
      <c r="J27" s="772"/>
      <c r="K27" s="424">
        <f>SUM(K22:K26)</f>
        <v>0</v>
      </c>
      <c r="L27" s="424">
        <f>SUM(L22:L26)</f>
        <v>0</v>
      </c>
      <c r="M27" s="425"/>
      <c r="N27" s="426"/>
    </row>
    <row r="28" spans="1:14" s="46" customFormat="1" ht="43.5" thickTop="1" x14ac:dyDescent="0.2">
      <c r="A28" s="766">
        <v>4</v>
      </c>
      <c r="B28" s="768" t="str">
        <f>'PI. MP. Avance'!G26</f>
        <v>Implementación de acciones para el cambio cultural sector LGBTI, Valle del Cauca, Occidente. N/P</v>
      </c>
      <c r="C28" s="768" t="str">
        <f>VLOOKUP(MID(F28,1,11),MP,103,FALSE)</f>
        <v>10501 - VALLE DE COLORES</v>
      </c>
      <c r="D28" s="770" t="str">
        <f>VLOOKUP(MID(F28,1,11),MP,100,FALSE)</f>
        <v>MR1050101 - Implementar el 100% de las líneas de acción, con factores críticos, de la Política Pública departamental LGBTI (Ordenanza 339 de 2011) al 2019.</v>
      </c>
      <c r="E28" s="768" t="str">
        <f>VLOOKUP(MID(F28,1,11),MP,104,FALSE)</f>
        <v>1050102 - EDUCACIÓN PARA EL CAMBIO CULTURAL</v>
      </c>
      <c r="F28" s="768" t="str">
        <f>'PI. MP. Avance'!B26&amp;" - "&amp;'PI. MP. Avance'!C26</f>
        <v>MP105010202 - Capacitar, a cien (100) líderes o representantes del sector LGBTI, en uso adecuado de las TICs, durante el periodo de Gobierno.</v>
      </c>
      <c r="G28" s="510" t="s">
        <v>5972</v>
      </c>
      <c r="H28" s="510" t="s">
        <v>5973</v>
      </c>
      <c r="I28" s="522">
        <v>2</v>
      </c>
      <c r="J28" s="513">
        <v>2</v>
      </c>
      <c r="K28" s="485"/>
      <c r="L28" s="483"/>
      <c r="M28" s="483"/>
      <c r="N28" s="486" t="s">
        <v>5966</v>
      </c>
    </row>
    <row r="29" spans="1:14" s="46" customFormat="1" ht="24.75" customHeight="1" x14ac:dyDescent="0.2">
      <c r="A29" s="766"/>
      <c r="B29" s="768"/>
      <c r="C29" s="768"/>
      <c r="D29" s="768"/>
      <c r="E29" s="768"/>
      <c r="F29" s="768"/>
      <c r="G29" s="487"/>
      <c r="H29" s="487"/>
      <c r="I29" s="523"/>
      <c r="J29" s="488"/>
      <c r="K29" s="488"/>
      <c r="L29" s="488"/>
      <c r="M29" s="488"/>
      <c r="N29" s="489"/>
    </row>
    <row r="30" spans="1:14" s="46" customFormat="1" ht="24.75" customHeight="1" x14ac:dyDescent="0.2">
      <c r="A30" s="766"/>
      <c r="B30" s="768"/>
      <c r="C30" s="768"/>
      <c r="D30" s="768"/>
      <c r="E30" s="768"/>
      <c r="F30" s="768"/>
      <c r="G30" s="487"/>
      <c r="H30" s="487"/>
      <c r="I30" s="523"/>
      <c r="J30" s="488"/>
      <c r="K30" s="488"/>
      <c r="L30" s="488"/>
      <c r="M30" s="488"/>
      <c r="N30" s="489"/>
    </row>
    <row r="31" spans="1:14" s="46" customFormat="1" ht="24.75" customHeight="1" x14ac:dyDescent="0.2">
      <c r="A31" s="766"/>
      <c r="B31" s="768"/>
      <c r="C31" s="768"/>
      <c r="D31" s="768"/>
      <c r="E31" s="768"/>
      <c r="F31" s="768"/>
      <c r="G31" s="487"/>
      <c r="H31" s="487"/>
      <c r="I31" s="523"/>
      <c r="J31" s="488"/>
      <c r="K31" s="488"/>
      <c r="L31" s="488"/>
      <c r="M31" s="488"/>
      <c r="N31" s="489"/>
    </row>
    <row r="32" spans="1:14" s="46" customFormat="1" ht="24.75" customHeight="1" thickBot="1" x14ac:dyDescent="0.25">
      <c r="A32" s="767"/>
      <c r="B32" s="769"/>
      <c r="C32" s="769"/>
      <c r="D32" s="769"/>
      <c r="E32" s="769"/>
      <c r="F32" s="769"/>
      <c r="G32" s="487"/>
      <c r="H32" s="487"/>
      <c r="I32" s="523"/>
      <c r="J32" s="488"/>
      <c r="K32" s="488"/>
      <c r="L32" s="488"/>
      <c r="M32" s="488"/>
      <c r="N32" s="489"/>
    </row>
    <row r="33" spans="1:14" s="543" customFormat="1" ht="24.75" customHeight="1" thickBot="1" x14ac:dyDescent="0.25">
      <c r="A33" s="771" t="s">
        <v>5950</v>
      </c>
      <c r="B33" s="772"/>
      <c r="C33" s="772"/>
      <c r="D33" s="772"/>
      <c r="E33" s="772"/>
      <c r="F33" s="772"/>
      <c r="G33" s="772"/>
      <c r="H33" s="772"/>
      <c r="I33" s="772"/>
      <c r="J33" s="772"/>
      <c r="K33" s="424">
        <f>SUM(K28:K32)</f>
        <v>0</v>
      </c>
      <c r="L33" s="424">
        <f>SUM(L28:L32)</f>
        <v>0</v>
      </c>
      <c r="M33" s="425"/>
      <c r="N33" s="426"/>
    </row>
    <row r="34" spans="1:14" s="46" customFormat="1" ht="57.75" thickTop="1" x14ac:dyDescent="0.2">
      <c r="A34" s="766">
        <v>5</v>
      </c>
      <c r="B34" s="768" t="str">
        <f>'PI. MP. Avance'!G31</f>
        <v>Fortalecimiento de los mecanismos y procesos de seguridad y protección al sector LGBTI del Valle del Cauca, Occidente.N/P, meta cumplida.</v>
      </c>
      <c r="C34" s="768" t="str">
        <f>VLOOKUP(MID(F34,1,11),MP,103,FALSE)</f>
        <v>10501 - VALLE DE COLORES</v>
      </c>
      <c r="D34" s="770" t="str">
        <f>VLOOKUP(MID(F34,1,11),MP,100,FALSE)</f>
        <v>MR1050101 - Implementar el 100% de las líneas de acción, con factores críticos, de la Política Pública departamental LGBTI (Ordenanza 339 de 2011) al 2019.</v>
      </c>
      <c r="E34" s="768" t="str">
        <f>VLOOKUP(MID(F34,1,11),MP,104,FALSE)</f>
        <v>1050103 - VIDA DIGNA A LA COMUNIDAD LGTBI, LIBRE DE VIOLENCIA Y DISCRIMINACION</v>
      </c>
      <c r="F34" s="768" t="str">
        <f>'PI. MP. Avance'!B31&amp;" - "&amp;'PI. MP. Avance'!C31</f>
        <v>MP105010301 -  Realizar   en los 42 entes territoriales, un programa de sensibilización y educación en el respeto y promoción de la diferencia y orientación sexual, en el período de gobierno</v>
      </c>
      <c r="G34" s="508" t="s">
        <v>5974</v>
      </c>
      <c r="H34" s="508" t="s">
        <v>5975</v>
      </c>
      <c r="I34" s="525">
        <v>1</v>
      </c>
      <c r="J34" s="513">
        <v>1</v>
      </c>
      <c r="K34" s="485">
        <v>15000000</v>
      </c>
      <c r="L34" s="509">
        <v>15000000</v>
      </c>
      <c r="M34" s="514" t="s">
        <v>6034</v>
      </c>
      <c r="N34" s="486" t="s">
        <v>5966</v>
      </c>
    </row>
    <row r="35" spans="1:14" s="46" customFormat="1" ht="24.75" customHeight="1" x14ac:dyDescent="0.2">
      <c r="A35" s="766"/>
      <c r="B35" s="768"/>
      <c r="C35" s="768"/>
      <c r="D35" s="768"/>
      <c r="E35" s="768"/>
      <c r="F35" s="768"/>
      <c r="G35" s="484"/>
      <c r="H35" s="484"/>
      <c r="I35" s="513"/>
      <c r="J35" s="483"/>
      <c r="K35" s="483"/>
      <c r="L35" s="483"/>
      <c r="M35" s="483"/>
      <c r="N35" s="493"/>
    </row>
    <row r="36" spans="1:14" s="46" customFormat="1" ht="24.75" customHeight="1" x14ac:dyDescent="0.2">
      <c r="A36" s="766"/>
      <c r="B36" s="768"/>
      <c r="C36" s="768"/>
      <c r="D36" s="768"/>
      <c r="E36" s="768"/>
      <c r="F36" s="768"/>
      <c r="G36" s="487"/>
      <c r="H36" s="487"/>
      <c r="I36" s="526"/>
      <c r="J36" s="488"/>
      <c r="K36" s="488"/>
      <c r="L36" s="488"/>
      <c r="M36" s="488"/>
      <c r="N36" s="489"/>
    </row>
    <row r="37" spans="1:14" s="46" customFormat="1" ht="24.75" customHeight="1" x14ac:dyDescent="0.2">
      <c r="A37" s="766"/>
      <c r="B37" s="768"/>
      <c r="C37" s="768"/>
      <c r="D37" s="768"/>
      <c r="E37" s="768"/>
      <c r="F37" s="768"/>
      <c r="G37" s="487"/>
      <c r="H37" s="487"/>
      <c r="I37" s="526"/>
      <c r="J37" s="488"/>
      <c r="K37" s="488"/>
      <c r="L37" s="488"/>
      <c r="M37" s="488"/>
      <c r="N37" s="489"/>
    </row>
    <row r="38" spans="1:14" s="46" customFormat="1" ht="24.75" customHeight="1" thickBot="1" x14ac:dyDescent="0.25">
      <c r="A38" s="767"/>
      <c r="B38" s="769"/>
      <c r="C38" s="769"/>
      <c r="D38" s="769"/>
      <c r="E38" s="769"/>
      <c r="F38" s="769"/>
      <c r="G38" s="487"/>
      <c r="H38" s="487"/>
      <c r="I38" s="526"/>
      <c r="J38" s="488"/>
      <c r="K38" s="488"/>
      <c r="L38" s="488"/>
      <c r="M38" s="488"/>
      <c r="N38" s="489"/>
    </row>
    <row r="39" spans="1:14" s="543" customFormat="1" ht="24.75" customHeight="1" thickBot="1" x14ac:dyDescent="0.25">
      <c r="A39" s="771" t="s">
        <v>5950</v>
      </c>
      <c r="B39" s="772"/>
      <c r="C39" s="772"/>
      <c r="D39" s="772"/>
      <c r="E39" s="772"/>
      <c r="F39" s="772"/>
      <c r="G39" s="772"/>
      <c r="H39" s="772"/>
      <c r="I39" s="772"/>
      <c r="J39" s="772"/>
      <c r="K39" s="424">
        <f>SUM(K34:K38)</f>
        <v>15000000</v>
      </c>
      <c r="L39" s="424">
        <f>SUM(L34:L38)</f>
        <v>15000000</v>
      </c>
      <c r="M39" s="425"/>
      <c r="N39" s="426"/>
    </row>
    <row r="40" spans="1:14" s="46" customFormat="1" ht="57.75" thickTop="1" x14ac:dyDescent="0.2">
      <c r="A40" s="766">
        <v>6</v>
      </c>
      <c r="B40" s="768" t="str">
        <f>'PI. MP. Avance'!G36</f>
        <v>Fortalecimiento de los mecanismos y procesos de seguridad y protección al sector LGBTI del Valle del Cauca, Occidente. N/P, meta cumplida.</v>
      </c>
      <c r="C40" s="768" t="str">
        <f>VLOOKUP(MID(F40,1,11),MP,103,FALSE)</f>
        <v>10501 - VALLE DE COLORES</v>
      </c>
      <c r="D40" s="770" t="str">
        <f>VLOOKUP(MID(F40,1,11),MP,100,FALSE)</f>
        <v>MR1050101 - Implementar el 100% de las líneas de acción, con factores críticos, de la Política Pública departamental LGBTI (Ordenanza 339 de 2011) al 2019.</v>
      </c>
      <c r="E40" s="768" t="str">
        <f>VLOOKUP(MID(F40,1,11),MP,104,FALSE)</f>
        <v>1050103 - VIDA DIGNA A LA COMUNIDAD LGTBI, LIBRE DE VIOLENCIA Y DISCRIMINACION</v>
      </c>
      <c r="F40" s="768" t="str">
        <f>'PI. MP. Avance'!B36&amp;" - "&amp;'PI. MP. Avance'!C36</f>
        <v>MP105010302 - Implementar un (1) ACUERDO de seguridad y protección a la comunidad  LGBTI, con acompañamiento de  las autoridades civiles y policiales, durante el periodo de gobierno.</v>
      </c>
      <c r="G40" s="508" t="s">
        <v>5976</v>
      </c>
      <c r="H40" s="508" t="s">
        <v>5977</v>
      </c>
      <c r="I40" s="483"/>
      <c r="J40" s="483"/>
      <c r="K40" s="495"/>
      <c r="L40" s="483"/>
      <c r="M40" s="483"/>
      <c r="N40" s="486" t="s">
        <v>5966</v>
      </c>
    </row>
    <row r="41" spans="1:14" s="46" customFormat="1" ht="24.75" customHeight="1" x14ac:dyDescent="0.2">
      <c r="A41" s="766"/>
      <c r="B41" s="768"/>
      <c r="C41" s="768"/>
      <c r="D41" s="768"/>
      <c r="E41" s="768"/>
      <c r="F41" s="768"/>
      <c r="G41" s="487"/>
      <c r="H41" s="487"/>
      <c r="I41" s="488"/>
      <c r="J41" s="488"/>
      <c r="K41" s="488"/>
      <c r="L41" s="488"/>
      <c r="M41" s="488"/>
      <c r="N41" s="489"/>
    </row>
    <row r="42" spans="1:14" s="46" customFormat="1" ht="24.75" customHeight="1" x14ac:dyDescent="0.2">
      <c r="A42" s="766"/>
      <c r="B42" s="768"/>
      <c r="C42" s="768"/>
      <c r="D42" s="768"/>
      <c r="E42" s="768"/>
      <c r="F42" s="768"/>
      <c r="G42" s="487"/>
      <c r="H42" s="487"/>
      <c r="I42" s="488"/>
      <c r="J42" s="488"/>
      <c r="K42" s="488"/>
      <c r="L42" s="488"/>
      <c r="M42" s="488"/>
      <c r="N42" s="489"/>
    </row>
    <row r="43" spans="1:14" s="46" customFormat="1" ht="24.75" customHeight="1" x14ac:dyDescent="0.2">
      <c r="A43" s="766"/>
      <c r="B43" s="768"/>
      <c r="C43" s="768"/>
      <c r="D43" s="768"/>
      <c r="E43" s="768"/>
      <c r="F43" s="768"/>
      <c r="G43" s="487"/>
      <c r="H43" s="487"/>
      <c r="I43" s="488"/>
      <c r="J43" s="488"/>
      <c r="K43" s="488"/>
      <c r="L43" s="488"/>
      <c r="M43" s="488"/>
      <c r="N43" s="489"/>
    </row>
    <row r="44" spans="1:14" s="46" customFormat="1" ht="24.75" customHeight="1" thickBot="1" x14ac:dyDescent="0.25">
      <c r="A44" s="767"/>
      <c r="B44" s="769"/>
      <c r="C44" s="769"/>
      <c r="D44" s="769"/>
      <c r="E44" s="769"/>
      <c r="F44" s="769"/>
      <c r="G44" s="487"/>
      <c r="H44" s="487"/>
      <c r="I44" s="488"/>
      <c r="J44" s="488"/>
      <c r="K44" s="488"/>
      <c r="L44" s="488"/>
      <c r="M44" s="488"/>
      <c r="N44" s="489"/>
    </row>
    <row r="45" spans="1:14" s="543" customFormat="1" ht="24.75" customHeight="1" thickBot="1" x14ac:dyDescent="0.25">
      <c r="A45" s="771" t="s">
        <v>5950</v>
      </c>
      <c r="B45" s="772"/>
      <c r="C45" s="772"/>
      <c r="D45" s="772"/>
      <c r="E45" s="772"/>
      <c r="F45" s="772"/>
      <c r="G45" s="772"/>
      <c r="H45" s="772"/>
      <c r="I45" s="772"/>
      <c r="J45" s="772"/>
      <c r="K45" s="424">
        <f>SUM(K40:K44)</f>
        <v>0</v>
      </c>
      <c r="L45" s="424">
        <f>SUM(L40:L44)</f>
        <v>0</v>
      </c>
      <c r="M45" s="425"/>
      <c r="N45" s="426"/>
    </row>
    <row r="46" spans="1:14" s="46" customFormat="1" ht="57.75" thickTop="1" x14ac:dyDescent="0.2">
      <c r="A46" s="766">
        <v>7</v>
      </c>
      <c r="B46" s="768" t="str">
        <f>'PI. MP. Avance'!G41</f>
        <v xml:space="preserve">Apoyo a la promoción de espacios de inclusión social para las mujeres , Valle del Cauca, occidente. </v>
      </c>
      <c r="C46" s="768" t="str">
        <f>VLOOKUP(MID(F46,1,11),MP,103,FALSE)</f>
        <v>10502 - MUJER COMO MOTOR DEL DESARROLLO</v>
      </c>
      <c r="D46" s="770" t="str">
        <f>VLOOKUP(MID(F46,1,11),MP,100,FALSE)</f>
        <v>MR1050201 - Implementar el 100% de las líneas de acción, con factores críticos, de la Política pública de Equidad de Género para las Mujeres Vallecaucanas (ordenanza 317 del 2010), al 2019.</v>
      </c>
      <c r="E46" s="768" t="str">
        <f>VLOOKUP(MID(F46,1,11),MP,104,FALSE)</f>
        <v>1050201 - MUJERES LIBRES DE VIOLENCIA</v>
      </c>
      <c r="F46" s="768" t="str">
        <f>'PI. MP. Avance'!B41&amp;" - "&amp;'PI. MP. Avance'!C41</f>
        <v>MP105020101 - Acompañar a dos  Municipios en la Construcción y puesta en marcha de Dos (2) Hogares de Acogida para Mujeres víctimas de violencia, en el cuatrienio</v>
      </c>
      <c r="G46" s="508" t="s">
        <v>5978</v>
      </c>
      <c r="H46" s="508" t="s">
        <v>5979</v>
      </c>
      <c r="I46" s="483"/>
      <c r="J46" s="483"/>
      <c r="K46" s="495"/>
      <c r="L46" s="483"/>
      <c r="M46" s="483"/>
      <c r="N46" s="486" t="s">
        <v>5966</v>
      </c>
    </row>
    <row r="47" spans="1:14" s="46" customFormat="1" ht="24.75" customHeight="1" x14ac:dyDescent="0.2">
      <c r="A47" s="766"/>
      <c r="B47" s="768"/>
      <c r="C47" s="768"/>
      <c r="D47" s="768"/>
      <c r="E47" s="768"/>
      <c r="F47" s="768"/>
      <c r="G47" s="484"/>
      <c r="H47" s="487"/>
      <c r="I47" s="483"/>
      <c r="J47" s="483"/>
      <c r="K47" s="496"/>
      <c r="L47" s="483"/>
      <c r="M47" s="483"/>
      <c r="N47" s="486"/>
    </row>
    <row r="48" spans="1:14" s="30" customFormat="1" ht="24.75" customHeight="1" x14ac:dyDescent="0.2">
      <c r="A48" s="766"/>
      <c r="B48" s="768"/>
      <c r="C48" s="768"/>
      <c r="D48" s="768"/>
      <c r="E48" s="768"/>
      <c r="F48" s="768"/>
      <c r="G48" s="487"/>
      <c r="H48" s="487"/>
      <c r="I48" s="488"/>
      <c r="J48" s="488"/>
      <c r="K48" s="488"/>
      <c r="L48" s="488"/>
      <c r="M48" s="488"/>
      <c r="N48" s="489"/>
    </row>
    <row r="49" spans="1:14" s="30" customFormat="1" ht="24.75" customHeight="1" x14ac:dyDescent="0.2">
      <c r="A49" s="766"/>
      <c r="B49" s="768"/>
      <c r="C49" s="768"/>
      <c r="D49" s="768"/>
      <c r="E49" s="768"/>
      <c r="F49" s="768"/>
      <c r="G49" s="487"/>
      <c r="H49" s="487"/>
      <c r="I49" s="488"/>
      <c r="J49" s="488"/>
      <c r="K49" s="488"/>
      <c r="L49" s="488"/>
      <c r="M49" s="488"/>
      <c r="N49" s="489"/>
    </row>
    <row r="50" spans="1:14" s="30" customFormat="1" ht="24.75" customHeight="1" thickBot="1" x14ac:dyDescent="0.25">
      <c r="A50" s="767"/>
      <c r="B50" s="769"/>
      <c r="C50" s="769"/>
      <c r="D50" s="769"/>
      <c r="E50" s="769"/>
      <c r="F50" s="769"/>
      <c r="G50" s="487"/>
      <c r="H50" s="487"/>
      <c r="I50" s="488"/>
      <c r="J50" s="488"/>
      <c r="K50" s="488"/>
      <c r="L50" s="488"/>
      <c r="M50" s="488"/>
      <c r="N50" s="489"/>
    </row>
    <row r="51" spans="1:14" s="543" customFormat="1" ht="24.75" customHeight="1" thickBot="1" x14ac:dyDescent="0.25">
      <c r="A51" s="771" t="s">
        <v>5950</v>
      </c>
      <c r="B51" s="772"/>
      <c r="C51" s="772"/>
      <c r="D51" s="772"/>
      <c r="E51" s="772"/>
      <c r="F51" s="772"/>
      <c r="G51" s="772"/>
      <c r="H51" s="772"/>
      <c r="I51" s="772"/>
      <c r="J51" s="772"/>
      <c r="K51" s="424">
        <f>SUM(K46:K50)</f>
        <v>0</v>
      </c>
      <c r="L51" s="424">
        <f>SUM(L46:L50)</f>
        <v>0</v>
      </c>
      <c r="M51" s="425"/>
      <c r="N51" s="426"/>
    </row>
    <row r="52" spans="1:14" s="30" customFormat="1" ht="72" thickTop="1" x14ac:dyDescent="0.2">
      <c r="A52" s="766">
        <v>8</v>
      </c>
      <c r="B52" s="768" t="str">
        <f>'PI. MP. Avance'!G46</f>
        <v>Apoyo a la promoción de espacios de inclusión social para las mujeres , Valle del Cauca, occidente. (Actividades de mantenimiento y sostenibilidad de la herramienta)</v>
      </c>
      <c r="C52" s="768" t="str">
        <f>VLOOKUP(MID(F52,1,11),MP,103,FALSE)</f>
        <v>10502 - MUJER COMO MOTOR DEL DESARROLLO</v>
      </c>
      <c r="D52" s="770" t="str">
        <f>VLOOKUP(MID(F52,1,11),MP,100,FALSE)</f>
        <v>MR1050201 - Implementar el 100% de las líneas de acción, con factores críticos, de la Política pública de Equidad de Género para las Mujeres Vallecaucanas (ordenanza 317 del 2010), al 2019.</v>
      </c>
      <c r="E52" s="768" t="str">
        <f>VLOOKUP(MID(F52,1,11),MP,104,FALSE)</f>
        <v>1050201 - MUJERES LIBRES DE VIOLENCIA</v>
      </c>
      <c r="F52" s="768" t="str">
        <f>'PI. MP. Avance'!B46&amp;" - "&amp;'PI. MP. Avance'!C46</f>
        <v>MP105020102 - Implementar una (1) herramienta tecnológica, que permita fortalecer las instancias de erradicación de violencia contra la mujer y la población LGTBI, en el cuatrienio.</v>
      </c>
      <c r="G52" s="508" t="s">
        <v>5980</v>
      </c>
      <c r="H52" s="508" t="s">
        <v>5981</v>
      </c>
      <c r="I52" s="483"/>
      <c r="J52" s="483"/>
      <c r="K52" s="495"/>
      <c r="L52" s="483"/>
      <c r="M52" s="483"/>
      <c r="N52" s="486" t="s">
        <v>5966</v>
      </c>
    </row>
    <row r="53" spans="1:14" s="30" customFormat="1" ht="24.75" customHeight="1" x14ac:dyDescent="0.2">
      <c r="A53" s="766"/>
      <c r="B53" s="768"/>
      <c r="C53" s="768"/>
      <c r="D53" s="768"/>
      <c r="E53" s="768"/>
      <c r="F53" s="768"/>
      <c r="G53" s="487"/>
      <c r="H53" s="487"/>
      <c r="I53" s="483"/>
      <c r="J53" s="488"/>
      <c r="K53" s="496"/>
      <c r="L53" s="488"/>
      <c r="M53" s="497"/>
      <c r="N53" s="486"/>
    </row>
    <row r="54" spans="1:14" s="30" customFormat="1" ht="24.75" customHeight="1" x14ac:dyDescent="0.2">
      <c r="A54" s="766"/>
      <c r="B54" s="768"/>
      <c r="C54" s="768"/>
      <c r="D54" s="768"/>
      <c r="E54" s="768"/>
      <c r="F54" s="768"/>
      <c r="G54" s="487"/>
      <c r="H54" s="487"/>
      <c r="I54" s="488"/>
      <c r="J54" s="488"/>
      <c r="K54" s="488"/>
      <c r="L54" s="488"/>
      <c r="M54" s="488"/>
      <c r="N54" s="489"/>
    </row>
    <row r="55" spans="1:14" s="30" customFormat="1" ht="24.75" customHeight="1" x14ac:dyDescent="0.2">
      <c r="A55" s="766"/>
      <c r="B55" s="768"/>
      <c r="C55" s="768"/>
      <c r="D55" s="768"/>
      <c r="E55" s="768"/>
      <c r="F55" s="768"/>
      <c r="G55" s="487"/>
      <c r="H55" s="487"/>
      <c r="I55" s="488"/>
      <c r="J55" s="488"/>
      <c r="K55" s="488"/>
      <c r="L55" s="488"/>
      <c r="M55" s="488"/>
      <c r="N55" s="489"/>
    </row>
    <row r="56" spans="1:14" s="30" customFormat="1" ht="24.75" customHeight="1" thickBot="1" x14ac:dyDescent="0.25">
      <c r="A56" s="767"/>
      <c r="B56" s="769"/>
      <c r="C56" s="769"/>
      <c r="D56" s="769"/>
      <c r="E56" s="769"/>
      <c r="F56" s="769"/>
      <c r="G56" s="487"/>
      <c r="H56" s="487"/>
      <c r="I56" s="488"/>
      <c r="J56" s="488"/>
      <c r="K56" s="488"/>
      <c r="L56" s="488"/>
      <c r="M56" s="488"/>
      <c r="N56" s="489"/>
    </row>
    <row r="57" spans="1:14" s="543" customFormat="1" ht="24.75" customHeight="1" thickBot="1" x14ac:dyDescent="0.25">
      <c r="A57" s="771" t="s">
        <v>5950</v>
      </c>
      <c r="B57" s="772"/>
      <c r="C57" s="772"/>
      <c r="D57" s="772"/>
      <c r="E57" s="772"/>
      <c r="F57" s="772"/>
      <c r="G57" s="772"/>
      <c r="H57" s="772"/>
      <c r="I57" s="772"/>
      <c r="J57" s="772"/>
      <c r="K57" s="424">
        <f>SUM(K52:K56)</f>
        <v>0</v>
      </c>
      <c r="L57" s="424">
        <f>SUM(L52:L56)</f>
        <v>0</v>
      </c>
      <c r="M57" s="425"/>
      <c r="N57" s="426"/>
    </row>
    <row r="58" spans="1:14" s="30" customFormat="1" ht="72" thickTop="1" x14ac:dyDescent="0.2">
      <c r="A58" s="766">
        <v>9</v>
      </c>
      <c r="B58" s="768" t="str">
        <f>'PI. MP. Avance'!G51</f>
        <v>Apoyo a la promoción de espacios de inclusión social para las mujeres , Valle del Cauca, occidente. N/P, Meta cumplida</v>
      </c>
      <c r="C58" s="768" t="str">
        <f>VLOOKUP(MID(F58,1,11),MP,103,FALSE)</f>
        <v>10502 - MUJER COMO MOTOR DEL DESARROLLO</v>
      </c>
      <c r="D58" s="770" t="str">
        <f>VLOOKUP(MID(F58,1,11),MP,100,FALSE)</f>
        <v>MR1050201 - Implementar el 100% de las líneas de acción, con factores críticos, de la Política pública de Equidad de Género para las Mujeres Vallecaucanas (ordenanza 317 del 2010), al 2019.</v>
      </c>
      <c r="E58" s="768" t="str">
        <f>VLOOKUP(MID(F58,1,11),MP,104,FALSE)</f>
        <v>1050201 - MUJERES LIBRES DE VIOLENCIA</v>
      </c>
      <c r="F58" s="768" t="str">
        <f>'PI. MP. Avance'!B51&amp;" - "&amp;'PI. MP. Avance'!C51</f>
        <v>MP105020103 - Fortalecer en los 42 municipios, las Comisarías de Familia y Casa de Justicia del Departamento, en las rutas de atención a mujeres víctimas de violencia, en el período de gobierno.</v>
      </c>
      <c r="G58" s="508" t="s">
        <v>5982</v>
      </c>
      <c r="H58" s="508" t="s">
        <v>5983</v>
      </c>
      <c r="I58" s="525">
        <v>10</v>
      </c>
      <c r="J58" s="513">
        <v>6</v>
      </c>
      <c r="K58" s="509">
        <v>50000000</v>
      </c>
      <c r="L58" s="509">
        <v>50000000</v>
      </c>
      <c r="M58" s="514" t="s">
        <v>6035</v>
      </c>
      <c r="N58" s="486" t="s">
        <v>5966</v>
      </c>
    </row>
    <row r="59" spans="1:14" s="30" customFormat="1" ht="24.75" customHeight="1" x14ac:dyDescent="0.2">
      <c r="A59" s="766"/>
      <c r="B59" s="768"/>
      <c r="C59" s="768"/>
      <c r="D59" s="768"/>
      <c r="E59" s="768"/>
      <c r="F59" s="768"/>
      <c r="G59" s="487"/>
      <c r="H59" s="498"/>
      <c r="I59" s="526"/>
      <c r="J59" s="488"/>
      <c r="K59" s="488"/>
      <c r="L59" s="488"/>
      <c r="M59" s="488"/>
      <c r="N59" s="489"/>
    </row>
    <row r="60" spans="1:14" s="30" customFormat="1" ht="24.75" customHeight="1" x14ac:dyDescent="0.2">
      <c r="A60" s="766"/>
      <c r="B60" s="768"/>
      <c r="C60" s="768"/>
      <c r="D60" s="768"/>
      <c r="E60" s="768"/>
      <c r="F60" s="768"/>
      <c r="G60" s="487"/>
      <c r="H60" s="487"/>
      <c r="I60" s="526"/>
      <c r="J60" s="488"/>
      <c r="K60" s="488"/>
      <c r="L60" s="488"/>
      <c r="M60" s="488"/>
      <c r="N60" s="489"/>
    </row>
    <row r="61" spans="1:14" s="30" customFormat="1" ht="24.75" customHeight="1" x14ac:dyDescent="0.2">
      <c r="A61" s="766"/>
      <c r="B61" s="768"/>
      <c r="C61" s="768"/>
      <c r="D61" s="768"/>
      <c r="E61" s="768"/>
      <c r="F61" s="768"/>
      <c r="G61" s="487"/>
      <c r="H61" s="487"/>
      <c r="I61" s="526"/>
      <c r="J61" s="488"/>
      <c r="K61" s="488"/>
      <c r="L61" s="488"/>
      <c r="M61" s="488"/>
      <c r="N61" s="489"/>
    </row>
    <row r="62" spans="1:14" s="30" customFormat="1" ht="24.75" customHeight="1" thickBot="1" x14ac:dyDescent="0.25">
      <c r="A62" s="767"/>
      <c r="B62" s="769"/>
      <c r="C62" s="769"/>
      <c r="D62" s="769"/>
      <c r="E62" s="769"/>
      <c r="F62" s="769"/>
      <c r="G62" s="487"/>
      <c r="H62" s="487"/>
      <c r="I62" s="526"/>
      <c r="J62" s="488"/>
      <c r="K62" s="488"/>
      <c r="L62" s="488"/>
      <c r="M62" s="488"/>
      <c r="N62" s="489"/>
    </row>
    <row r="63" spans="1:14" s="543" customFormat="1" ht="24.75" customHeight="1" thickBot="1" x14ac:dyDescent="0.25">
      <c r="A63" s="771" t="s">
        <v>5950</v>
      </c>
      <c r="B63" s="772"/>
      <c r="C63" s="772"/>
      <c r="D63" s="772"/>
      <c r="E63" s="772"/>
      <c r="F63" s="772"/>
      <c r="G63" s="772"/>
      <c r="H63" s="772"/>
      <c r="I63" s="772"/>
      <c r="J63" s="772"/>
      <c r="K63" s="424">
        <f>SUM(K58:K62)</f>
        <v>50000000</v>
      </c>
      <c r="L63" s="424">
        <f>SUM(L58:L62)</f>
        <v>50000000</v>
      </c>
      <c r="M63" s="425"/>
      <c r="N63" s="426"/>
    </row>
    <row r="64" spans="1:14" s="30" customFormat="1" ht="57.75" thickTop="1" x14ac:dyDescent="0.2">
      <c r="A64" s="766">
        <v>10</v>
      </c>
      <c r="B64" s="768" t="str">
        <f>'PI. MP. Avance'!G56</f>
        <v>Apoyo a la promoción de espacios de inclusión social para las mujeres , Valle del Cauca, occidente. (Actividades de mantenimiento y sostenibilidad del acuerdo)</v>
      </c>
      <c r="C64" s="768" t="str">
        <f>VLOOKUP(MID(F64,1,11),MP,103,FALSE)</f>
        <v>10502 - MUJER COMO MOTOR DEL DESARROLLO</v>
      </c>
      <c r="D64" s="770" t="str">
        <f>VLOOKUP(MID(F64,1,11),MP,100,FALSE)</f>
        <v>MR1050201 - Implementar el 100% de las líneas de acción, con factores críticos, de la Política pública de Equidad de Género para las Mujeres Vallecaucanas (ordenanza 317 del 2010), al 2019.</v>
      </c>
      <c r="E64" s="768" t="str">
        <f>VLOOKUP(MID(F64,1,11),MP,104,FALSE)</f>
        <v>1050201 - MUJERES LIBRES DE VIOLENCIA</v>
      </c>
      <c r="F64" s="768" t="str">
        <f>'PI. MP. Avance'!B56&amp;" - "&amp;'PI. MP. Avance'!C56</f>
        <v>MP105020104 - Implementar un (1) acuerdo con empresarios del sector privado del Departamentopara aplicar el incentivo por vinculación laboral de mujeres víctimas de violencia (Ley 1257 de 2008), en el cuatrienio</v>
      </c>
      <c r="G64" s="508" t="s">
        <v>5984</v>
      </c>
      <c r="H64" s="508" t="s">
        <v>5985</v>
      </c>
      <c r="I64" s="483"/>
      <c r="J64" s="483"/>
      <c r="K64" s="495"/>
      <c r="L64" s="483"/>
      <c r="M64" s="483"/>
      <c r="N64" s="486" t="s">
        <v>5966</v>
      </c>
    </row>
    <row r="65" spans="1:14" s="30" customFormat="1" ht="24.75" customHeight="1" x14ac:dyDescent="0.2">
      <c r="A65" s="766"/>
      <c r="B65" s="768"/>
      <c r="C65" s="768"/>
      <c r="D65" s="768"/>
      <c r="E65" s="768"/>
      <c r="F65" s="768"/>
      <c r="G65" s="487"/>
      <c r="H65" s="487"/>
      <c r="I65" s="488"/>
      <c r="J65" s="488"/>
      <c r="K65" s="488"/>
      <c r="L65" s="488"/>
      <c r="M65" s="488"/>
      <c r="N65" s="489"/>
    </row>
    <row r="66" spans="1:14" s="30" customFormat="1" ht="24.75" customHeight="1" x14ac:dyDescent="0.2">
      <c r="A66" s="766"/>
      <c r="B66" s="768"/>
      <c r="C66" s="768"/>
      <c r="D66" s="768"/>
      <c r="E66" s="768"/>
      <c r="F66" s="768"/>
      <c r="G66" s="487"/>
      <c r="H66" s="487"/>
      <c r="I66" s="488"/>
      <c r="J66" s="488"/>
      <c r="K66" s="488"/>
      <c r="L66" s="488"/>
      <c r="M66" s="488"/>
      <c r="N66" s="489"/>
    </row>
    <row r="67" spans="1:14" s="30" customFormat="1" ht="24.75" customHeight="1" x14ac:dyDescent="0.2">
      <c r="A67" s="766"/>
      <c r="B67" s="768"/>
      <c r="C67" s="768"/>
      <c r="D67" s="768"/>
      <c r="E67" s="768"/>
      <c r="F67" s="768"/>
      <c r="G67" s="487"/>
      <c r="H67" s="487"/>
      <c r="I67" s="488"/>
      <c r="J67" s="488"/>
      <c r="K67" s="488"/>
      <c r="L67" s="488"/>
      <c r="M67" s="488"/>
      <c r="N67" s="489"/>
    </row>
    <row r="68" spans="1:14" s="30" customFormat="1" ht="24.75" customHeight="1" thickBot="1" x14ac:dyDescent="0.25">
      <c r="A68" s="767"/>
      <c r="B68" s="769"/>
      <c r="C68" s="769"/>
      <c r="D68" s="769"/>
      <c r="E68" s="769"/>
      <c r="F68" s="769"/>
      <c r="G68" s="487"/>
      <c r="H68" s="487"/>
      <c r="I68" s="488"/>
      <c r="J68" s="488"/>
      <c r="K68" s="488"/>
      <c r="L68" s="488"/>
      <c r="M68" s="488"/>
      <c r="N68" s="489"/>
    </row>
    <row r="69" spans="1:14" s="543" customFormat="1" ht="24.75" customHeight="1" thickBot="1" x14ac:dyDescent="0.25">
      <c r="A69" s="771" t="s">
        <v>5950</v>
      </c>
      <c r="B69" s="772"/>
      <c r="C69" s="772"/>
      <c r="D69" s="772"/>
      <c r="E69" s="772"/>
      <c r="F69" s="772"/>
      <c r="G69" s="772"/>
      <c r="H69" s="772"/>
      <c r="I69" s="772"/>
      <c r="J69" s="772"/>
      <c r="K69" s="424">
        <f>SUM(K64:K68)</f>
        <v>0</v>
      </c>
      <c r="L69" s="424">
        <f>SUM(L64:L68)</f>
        <v>0</v>
      </c>
      <c r="M69" s="425"/>
      <c r="N69" s="426"/>
    </row>
    <row r="70" spans="1:14" s="30" customFormat="1" ht="100.5" thickTop="1" x14ac:dyDescent="0.2">
      <c r="A70" s="766">
        <v>11</v>
      </c>
      <c r="B70" s="768" t="str">
        <f>'PI. MP. Avance'!G61</f>
        <v>Apoyo al empoderamiento económico de la mujer rural del Valle del Cauca, Valle del Cauca, occidente.</v>
      </c>
      <c r="C70" s="768" t="str">
        <f>VLOOKUP(MID(F70,1,11),MP,103,FALSE)</f>
        <v>10502 - MUJER COMO MOTOR DEL DESARROLLO</v>
      </c>
      <c r="D70" s="770" t="str">
        <f>VLOOKUP(MID(F70,1,11),MP,100,FALSE)</f>
        <v>MR1050201 - Implementar el 100% de las líneas de acción, con factores críticos, de la Política pública de Equidad de Género para las Mujeres Vallecaucanas (ordenanza 317 del 2010), al 2019.</v>
      </c>
      <c r="E70" s="768" t="str">
        <f>VLOOKUP(MID(F70,1,11),MP,104,FALSE)</f>
        <v>1050202 - EMPODERAMIENTO DE LA MUJER RURAL</v>
      </c>
      <c r="F70" s="768" t="str">
        <f>'PI. MP. Avance'!B61&amp;" - "&amp;'PI. MP. Avance'!C61</f>
        <v>MP105020201 - Empoderar con inclusión ecomómica  a 210 mujeres rurales de los 42 municipios,  con enfoques: diferencial, de género,  étnico y territorial , durante el periodo de gobierno</v>
      </c>
      <c r="G70" s="508" t="s">
        <v>5986</v>
      </c>
      <c r="H70" s="508" t="s">
        <v>5987</v>
      </c>
      <c r="I70" s="525">
        <v>6</v>
      </c>
      <c r="J70" s="513">
        <v>3</v>
      </c>
      <c r="K70" s="495">
        <v>40000000</v>
      </c>
      <c r="L70" s="509">
        <v>85000000</v>
      </c>
      <c r="M70" s="514" t="s">
        <v>6037</v>
      </c>
      <c r="N70" s="486" t="s">
        <v>5966</v>
      </c>
    </row>
    <row r="71" spans="1:14" s="30" customFormat="1" ht="24.75" customHeight="1" x14ac:dyDescent="0.2">
      <c r="A71" s="766"/>
      <c r="B71" s="768"/>
      <c r="C71" s="768"/>
      <c r="D71" s="768"/>
      <c r="E71" s="768"/>
      <c r="F71" s="768"/>
      <c r="G71" s="487"/>
      <c r="H71" s="487"/>
      <c r="I71" s="526"/>
      <c r="J71" s="488"/>
      <c r="K71" s="488"/>
      <c r="L71" s="488"/>
      <c r="M71" s="488"/>
      <c r="N71" s="489"/>
    </row>
    <row r="72" spans="1:14" s="30" customFormat="1" ht="24.75" customHeight="1" x14ac:dyDescent="0.2">
      <c r="A72" s="766"/>
      <c r="B72" s="768"/>
      <c r="C72" s="768"/>
      <c r="D72" s="768"/>
      <c r="E72" s="768"/>
      <c r="F72" s="768"/>
      <c r="G72" s="487"/>
      <c r="H72" s="487"/>
      <c r="I72" s="526"/>
      <c r="J72" s="488"/>
      <c r="K72" s="488"/>
      <c r="L72" s="488"/>
      <c r="M72" s="488"/>
      <c r="N72" s="489"/>
    </row>
    <row r="73" spans="1:14" s="30" customFormat="1" ht="24.75" customHeight="1" x14ac:dyDescent="0.2">
      <c r="A73" s="766"/>
      <c r="B73" s="768"/>
      <c r="C73" s="768"/>
      <c r="D73" s="768"/>
      <c r="E73" s="768"/>
      <c r="F73" s="768"/>
      <c r="G73" s="487"/>
      <c r="H73" s="487"/>
      <c r="I73" s="526"/>
      <c r="J73" s="488"/>
      <c r="K73" s="488"/>
      <c r="L73" s="488"/>
      <c r="M73" s="488"/>
      <c r="N73" s="489"/>
    </row>
    <row r="74" spans="1:14" s="30" customFormat="1" ht="24.75" customHeight="1" thickBot="1" x14ac:dyDescent="0.25">
      <c r="A74" s="767"/>
      <c r="B74" s="769"/>
      <c r="C74" s="769"/>
      <c r="D74" s="769"/>
      <c r="E74" s="769"/>
      <c r="F74" s="769"/>
      <c r="G74" s="487"/>
      <c r="H74" s="487"/>
      <c r="I74" s="526"/>
      <c r="J74" s="488"/>
      <c r="K74" s="488"/>
      <c r="L74" s="488"/>
      <c r="M74" s="488"/>
      <c r="N74" s="489"/>
    </row>
    <row r="75" spans="1:14" s="543" customFormat="1" ht="24.75" customHeight="1" thickBot="1" x14ac:dyDescent="0.25">
      <c r="A75" s="771" t="s">
        <v>5950</v>
      </c>
      <c r="B75" s="772"/>
      <c r="C75" s="772"/>
      <c r="D75" s="772"/>
      <c r="E75" s="772"/>
      <c r="F75" s="772"/>
      <c r="G75" s="772"/>
      <c r="H75" s="772"/>
      <c r="I75" s="772"/>
      <c r="J75" s="772"/>
      <c r="K75" s="424">
        <f>SUM(K70:K74)</f>
        <v>40000000</v>
      </c>
      <c r="L75" s="424">
        <f>SUM(L70:L74)</f>
        <v>85000000</v>
      </c>
      <c r="M75" s="425"/>
      <c r="N75" s="426"/>
    </row>
    <row r="76" spans="1:14" s="30" customFormat="1" ht="100.5" thickTop="1" x14ac:dyDescent="0.2">
      <c r="A76" s="766">
        <v>12</v>
      </c>
      <c r="B76" s="768" t="str">
        <f>'PI. MP. Avance'!G66</f>
        <v>Apoyo al empoderamiento económico de la mujer rural del Valle del Cauca, Valle del Cauca, occidente.</v>
      </c>
      <c r="C76" s="768" t="str">
        <f>VLOOKUP(MID(F76,1,11),MP,103,FALSE)</f>
        <v>10502 - MUJER COMO MOTOR DEL DESARROLLO</v>
      </c>
      <c r="D76" s="770" t="str">
        <f>VLOOKUP(MID(F76,1,11),MP,100,FALSE)</f>
        <v>MR1050201 - Implementar el 100% de las líneas de acción, con factores críticos, de la Política pública de Equidad de Género para las Mujeres Vallecaucanas (ordenanza 317 del 2010), al 2019.</v>
      </c>
      <c r="E76" s="768" t="str">
        <f>VLOOKUP(MID(F76,1,11),MP,104,FALSE)</f>
        <v>1050202 - EMPODERAMIENTO DE LA MUJER RURAL</v>
      </c>
      <c r="F76" s="768" t="str">
        <f>'PI. MP. Avance'!B66&amp;" - "&amp;'PI. MP. Avance'!C66</f>
        <v>MP105020202 - Desarrollar un programa de formación  en derechos a las mujeres rurales de todo el departamento, con enfoques: diferencial, de género, étnico y territorial , durante el cuatrienio.</v>
      </c>
      <c r="G76" s="508" t="s">
        <v>5988</v>
      </c>
      <c r="H76" s="508" t="s">
        <v>5989</v>
      </c>
      <c r="I76" s="525">
        <v>6</v>
      </c>
      <c r="J76" s="513">
        <v>3</v>
      </c>
      <c r="K76" s="495">
        <v>15000000</v>
      </c>
      <c r="L76" s="509">
        <v>70000000</v>
      </c>
      <c r="M76" s="514" t="s">
        <v>6036</v>
      </c>
      <c r="N76" s="486" t="s">
        <v>5966</v>
      </c>
    </row>
    <row r="77" spans="1:14" s="30" customFormat="1" ht="24.75" customHeight="1" x14ac:dyDescent="0.2">
      <c r="A77" s="766"/>
      <c r="B77" s="768"/>
      <c r="C77" s="768"/>
      <c r="D77" s="768"/>
      <c r="E77" s="768"/>
      <c r="F77" s="768"/>
      <c r="G77" s="487"/>
      <c r="H77" s="487"/>
      <c r="I77" s="513"/>
      <c r="J77" s="488"/>
      <c r="K77" s="496"/>
      <c r="L77" s="488"/>
      <c r="M77" s="497"/>
      <c r="N77" s="486"/>
    </row>
    <row r="78" spans="1:14" s="30" customFormat="1" ht="24.75" customHeight="1" x14ac:dyDescent="0.2">
      <c r="A78" s="766"/>
      <c r="B78" s="768"/>
      <c r="C78" s="768"/>
      <c r="D78" s="768"/>
      <c r="E78" s="768"/>
      <c r="F78" s="768"/>
      <c r="G78" s="487"/>
      <c r="H78" s="487"/>
      <c r="I78" s="526"/>
      <c r="J78" s="488"/>
      <c r="K78" s="488"/>
      <c r="L78" s="488"/>
      <c r="M78" s="488"/>
      <c r="N78" s="489"/>
    </row>
    <row r="79" spans="1:14" s="30" customFormat="1" ht="24.75" customHeight="1" x14ac:dyDescent="0.2">
      <c r="A79" s="766"/>
      <c r="B79" s="768"/>
      <c r="C79" s="768"/>
      <c r="D79" s="768"/>
      <c r="E79" s="768"/>
      <c r="F79" s="768"/>
      <c r="G79" s="487"/>
      <c r="H79" s="487"/>
      <c r="I79" s="526"/>
      <c r="J79" s="488"/>
      <c r="K79" s="488"/>
      <c r="L79" s="488"/>
      <c r="M79" s="488"/>
      <c r="N79" s="489"/>
    </row>
    <row r="80" spans="1:14" s="30" customFormat="1" ht="24.75" customHeight="1" thickBot="1" x14ac:dyDescent="0.25">
      <c r="A80" s="767"/>
      <c r="B80" s="769"/>
      <c r="C80" s="769"/>
      <c r="D80" s="769"/>
      <c r="E80" s="769"/>
      <c r="F80" s="769"/>
      <c r="G80" s="487"/>
      <c r="H80" s="487"/>
      <c r="I80" s="526"/>
      <c r="J80" s="488"/>
      <c r="K80" s="488"/>
      <c r="L80" s="488"/>
      <c r="M80" s="488"/>
      <c r="N80" s="489"/>
    </row>
    <row r="81" spans="1:14" s="543" customFormat="1" ht="24.75" customHeight="1" thickBot="1" x14ac:dyDescent="0.25">
      <c r="A81" s="771" t="s">
        <v>5950</v>
      </c>
      <c r="B81" s="772"/>
      <c r="C81" s="772"/>
      <c r="D81" s="772"/>
      <c r="E81" s="772"/>
      <c r="F81" s="772"/>
      <c r="G81" s="772"/>
      <c r="H81" s="772"/>
      <c r="I81" s="772"/>
      <c r="J81" s="772"/>
      <c r="K81" s="424">
        <f>SUM(K76:K80)</f>
        <v>15000000</v>
      </c>
      <c r="L81" s="424">
        <f>SUM(L76:L80)</f>
        <v>70000000</v>
      </c>
      <c r="M81" s="425"/>
      <c r="N81" s="426"/>
    </row>
    <row r="82" spans="1:14" s="30" customFormat="1" ht="57.75" thickTop="1" x14ac:dyDescent="0.2">
      <c r="A82" s="766">
        <v>13</v>
      </c>
      <c r="B82" s="768" t="str">
        <f>'PI. MP. Avance'!G71</f>
        <v xml:space="preserve">Divulgación de los derechos de la mujeres , Valle del Cauca, occidente. </v>
      </c>
      <c r="C82" s="768" t="str">
        <f>VLOOKUP(MID(F82,1,11),MP,103,FALSE)</f>
        <v>10502 - MUJER COMO MOTOR DEL DESARROLLO</v>
      </c>
      <c r="D82" s="770" t="str">
        <f>VLOOKUP(MID(F82,1,11),MP,100,FALSE)</f>
        <v>MR1050201 - Implementar el 100% de las líneas de acción, con factores críticos, de la Política pública de Equidad de Género para las Mujeres Vallecaucanas (ordenanza 317 del 2010), al 2019.</v>
      </c>
      <c r="E82" s="768" t="str">
        <f>VLOOKUP(MID(F82,1,11),MP,104,FALSE)</f>
        <v>1050203 -  IGUALDAD DE GÉNERO</v>
      </c>
      <c r="F82" s="768" t="str">
        <f>'PI. MP. Avance'!B71&amp;" - "&amp;'PI. MP. Avance'!C71</f>
        <v>MP105020301 - Socializar en el 100% de los Municipios del Departamento la Política Pública de Mujer y la Normatividad que protege sus derechos , en el periodo de Gobierno.</v>
      </c>
      <c r="G82" s="508" t="s">
        <v>5990</v>
      </c>
      <c r="H82" s="508" t="s">
        <v>5991</v>
      </c>
      <c r="I82" s="525">
        <v>10</v>
      </c>
      <c r="J82" s="513">
        <v>6</v>
      </c>
      <c r="K82" s="495">
        <v>75000000</v>
      </c>
      <c r="L82" s="509">
        <v>75000000</v>
      </c>
      <c r="M82" s="514" t="s">
        <v>6038</v>
      </c>
      <c r="N82" s="486" t="s">
        <v>5966</v>
      </c>
    </row>
    <row r="83" spans="1:14" s="30" customFormat="1" ht="71.25" x14ac:dyDescent="0.2">
      <c r="A83" s="766"/>
      <c r="B83" s="768"/>
      <c r="C83" s="768"/>
      <c r="D83" s="768"/>
      <c r="E83" s="768"/>
      <c r="F83" s="768"/>
      <c r="G83" s="511" t="s">
        <v>6046</v>
      </c>
      <c r="H83" s="511" t="s">
        <v>5992</v>
      </c>
      <c r="I83" s="525">
        <v>3</v>
      </c>
      <c r="J83" s="488">
        <v>1</v>
      </c>
      <c r="K83" s="488">
        <v>0</v>
      </c>
      <c r="L83" s="512">
        <v>600000000</v>
      </c>
      <c r="M83" s="514" t="s">
        <v>6039</v>
      </c>
      <c r="N83" s="486" t="s">
        <v>5966</v>
      </c>
    </row>
    <row r="84" spans="1:14" s="30" customFormat="1" ht="24.75" customHeight="1" x14ac:dyDescent="0.2">
      <c r="A84" s="766"/>
      <c r="B84" s="768"/>
      <c r="C84" s="768"/>
      <c r="D84" s="768"/>
      <c r="E84" s="768"/>
      <c r="F84" s="768"/>
      <c r="G84" s="511"/>
      <c r="H84" s="511"/>
      <c r="I84" s="525"/>
      <c r="J84" s="488"/>
      <c r="K84" s="488"/>
      <c r="L84" s="512"/>
      <c r="M84" s="514"/>
      <c r="N84" s="486"/>
    </row>
    <row r="85" spans="1:14" s="30" customFormat="1" ht="24.75" customHeight="1" x14ac:dyDescent="0.2">
      <c r="A85" s="766"/>
      <c r="B85" s="768"/>
      <c r="C85" s="768"/>
      <c r="D85" s="768"/>
      <c r="E85" s="768"/>
      <c r="F85" s="768"/>
      <c r="G85" s="487"/>
      <c r="H85" s="487"/>
      <c r="I85" s="526"/>
      <c r="J85" s="488"/>
      <c r="K85" s="488"/>
      <c r="L85" s="488"/>
      <c r="M85" s="488"/>
      <c r="N85" s="489"/>
    </row>
    <row r="86" spans="1:14" s="30" customFormat="1" ht="24.75" customHeight="1" thickBot="1" x14ac:dyDescent="0.25">
      <c r="A86" s="767"/>
      <c r="B86" s="769"/>
      <c r="C86" s="769"/>
      <c r="D86" s="769"/>
      <c r="E86" s="769"/>
      <c r="F86" s="769"/>
      <c r="G86" s="487"/>
      <c r="H86" s="487"/>
      <c r="I86" s="526"/>
      <c r="J86" s="488"/>
      <c r="K86" s="488"/>
      <c r="L86" s="488"/>
      <c r="M86" s="488"/>
      <c r="N86" s="489"/>
    </row>
    <row r="87" spans="1:14" s="30" customFormat="1" ht="24.75" customHeight="1" thickBot="1" x14ac:dyDescent="0.25">
      <c r="A87" s="566"/>
      <c r="B87" s="567"/>
      <c r="C87" s="567"/>
      <c r="D87" s="567"/>
      <c r="E87" s="567"/>
      <c r="F87" s="567"/>
      <c r="G87" s="487"/>
      <c r="H87" s="487"/>
      <c r="I87" s="526"/>
      <c r="J87" s="488"/>
      <c r="K87" s="488"/>
      <c r="L87" s="488"/>
      <c r="M87" s="488"/>
      <c r="N87" s="489"/>
    </row>
    <row r="88" spans="1:14" s="543" customFormat="1" ht="24.75" customHeight="1" thickBot="1" x14ac:dyDescent="0.25">
      <c r="A88" s="771" t="s">
        <v>5950</v>
      </c>
      <c r="B88" s="772"/>
      <c r="C88" s="772"/>
      <c r="D88" s="772"/>
      <c r="E88" s="772"/>
      <c r="F88" s="772"/>
      <c r="G88" s="772"/>
      <c r="H88" s="772"/>
      <c r="I88" s="772"/>
      <c r="J88" s="772"/>
      <c r="K88" s="424">
        <f>SUM(K82:K87)</f>
        <v>75000000</v>
      </c>
      <c r="L88" s="424">
        <f>SUM(L82:L87)</f>
        <v>675000000</v>
      </c>
      <c r="M88" s="425"/>
      <c r="N88" s="426"/>
    </row>
    <row r="89" spans="1:14" s="30" customFormat="1" ht="57.75" thickTop="1" x14ac:dyDescent="0.2">
      <c r="A89" s="766">
        <v>14</v>
      </c>
      <c r="B89" s="768" t="str">
        <f>'PI. MP. Avance'!G76</f>
        <v xml:space="preserve">Divulgación de los derechos de la mujeres , Valle del Cauca, occidente. </v>
      </c>
      <c r="C89" s="768" t="str">
        <f>VLOOKUP(MID(F89,1,11),MP,103,FALSE)</f>
        <v>10502 - MUJER COMO MOTOR DEL DESARROLLO</v>
      </c>
      <c r="D89" s="770" t="str">
        <f>VLOOKUP(MID(F89,1,11),MP,100,FALSE)</f>
        <v>MR1050201 - Implementar el 100% de las líneas de acción, con factores críticos, de la Política pública de Equidad de Género para las Mujeres Vallecaucanas (ordenanza 317 del 2010), al 2019.</v>
      </c>
      <c r="E89" s="768" t="str">
        <f>VLOOKUP(MID(F89,1,11),MP,104,FALSE)</f>
        <v>1050203 -  IGUALDAD DE GÉNERO</v>
      </c>
      <c r="F89" s="768" t="str">
        <f>'PI. MP. Avance'!B76&amp;" - "&amp;'PI. MP. Avance'!C76</f>
        <v>MP105020302 - Realizar anualmente un evento de reconocimiento y exhaltación a la labor de la Mujer Vallecaucana.  (Galardon a la Mujer Vallecaucana) ,durante el periodo de gobierno.</v>
      </c>
      <c r="G89" s="508" t="s">
        <v>5993</v>
      </c>
      <c r="H89" s="508" t="s">
        <v>5994</v>
      </c>
      <c r="I89" s="525">
        <v>3</v>
      </c>
      <c r="J89" s="513">
        <v>3</v>
      </c>
      <c r="K89" s="495">
        <v>30000000</v>
      </c>
      <c r="L89" s="509">
        <v>30000000</v>
      </c>
      <c r="M89" s="514" t="s">
        <v>6034</v>
      </c>
      <c r="N89" s="486" t="s">
        <v>5966</v>
      </c>
    </row>
    <row r="90" spans="1:14" s="30" customFormat="1" ht="24.75" customHeight="1" x14ac:dyDescent="0.2">
      <c r="A90" s="766"/>
      <c r="B90" s="768"/>
      <c r="C90" s="768"/>
      <c r="D90" s="768"/>
      <c r="E90" s="768"/>
      <c r="F90" s="768"/>
      <c r="G90" s="487"/>
      <c r="H90" s="487"/>
      <c r="I90" s="526"/>
      <c r="J90" s="488"/>
      <c r="K90" s="488"/>
      <c r="L90" s="488"/>
      <c r="M90" s="488"/>
      <c r="N90" s="489"/>
    </row>
    <row r="91" spans="1:14" s="30" customFormat="1" ht="24.75" customHeight="1" x14ac:dyDescent="0.2">
      <c r="A91" s="766"/>
      <c r="B91" s="768"/>
      <c r="C91" s="768"/>
      <c r="D91" s="768"/>
      <c r="E91" s="768"/>
      <c r="F91" s="768"/>
      <c r="G91" s="487"/>
      <c r="H91" s="487"/>
      <c r="I91" s="526"/>
      <c r="J91" s="488"/>
      <c r="K91" s="488"/>
      <c r="L91" s="488"/>
      <c r="M91" s="488"/>
      <c r="N91" s="489"/>
    </row>
    <row r="92" spans="1:14" s="30" customFormat="1" ht="24.75" customHeight="1" x14ac:dyDescent="0.2">
      <c r="A92" s="766"/>
      <c r="B92" s="768"/>
      <c r="C92" s="768"/>
      <c r="D92" s="768"/>
      <c r="E92" s="768"/>
      <c r="F92" s="768"/>
      <c r="G92" s="487"/>
      <c r="H92" s="487"/>
      <c r="I92" s="526"/>
      <c r="J92" s="488"/>
      <c r="K92" s="488"/>
      <c r="L92" s="488"/>
      <c r="M92" s="488"/>
      <c r="N92" s="489"/>
    </row>
    <row r="93" spans="1:14" s="30" customFormat="1" ht="24.75" customHeight="1" thickBot="1" x14ac:dyDescent="0.25">
      <c r="A93" s="767"/>
      <c r="B93" s="769"/>
      <c r="C93" s="769"/>
      <c r="D93" s="769"/>
      <c r="E93" s="769"/>
      <c r="F93" s="769"/>
      <c r="G93" s="487"/>
      <c r="H93" s="487"/>
      <c r="I93" s="526"/>
      <c r="J93" s="488"/>
      <c r="K93" s="488"/>
      <c r="L93" s="488"/>
      <c r="M93" s="488"/>
      <c r="N93" s="489"/>
    </row>
    <row r="94" spans="1:14" s="543" customFormat="1" ht="24.75" customHeight="1" thickBot="1" x14ac:dyDescent="0.25">
      <c r="A94" s="771" t="s">
        <v>5950</v>
      </c>
      <c r="B94" s="772"/>
      <c r="C94" s="772"/>
      <c r="D94" s="772"/>
      <c r="E94" s="772"/>
      <c r="F94" s="772"/>
      <c r="G94" s="772"/>
      <c r="H94" s="772"/>
      <c r="I94" s="772"/>
      <c r="J94" s="772"/>
      <c r="K94" s="424">
        <f>SUM(K89:K93)</f>
        <v>30000000</v>
      </c>
      <c r="L94" s="424">
        <f>SUM(L89:L93)</f>
        <v>30000000</v>
      </c>
      <c r="M94" s="425"/>
      <c r="N94" s="426"/>
    </row>
    <row r="95" spans="1:14" s="30" customFormat="1" ht="100.5" thickTop="1" x14ac:dyDescent="0.2">
      <c r="A95" s="766">
        <v>15</v>
      </c>
      <c r="B95" s="768" t="str">
        <f>'PI. MP. Avance'!G81</f>
        <v xml:space="preserve">Divulgación de los derechos de la mujeres , Valle del Cauca, occidente. </v>
      </c>
      <c r="C95" s="768" t="str">
        <f>VLOOKUP(MID(F95,1,11),MP,103,FALSE)</f>
        <v>10502 - MUJER COMO MOTOR DEL DESARROLLO</v>
      </c>
      <c r="D95" s="770" t="str">
        <f>VLOOKUP(MID(F95,1,11),MP,100,FALSE)</f>
        <v>MR1050201 - Implementar el 100% de las líneas de acción, con factores críticos, de la Política pública de Equidad de Género para las Mujeres Vallecaucanas (ordenanza 317 del 2010), al 2019.</v>
      </c>
      <c r="E95" s="768" t="str">
        <f>VLOOKUP(MID(F95,1,11),MP,104,FALSE)</f>
        <v>1050203 -  IGUALDAD DE GÉNERO</v>
      </c>
      <c r="F95" s="768" t="str">
        <f>'PI. MP. Avance'!B81&amp;" - "&amp;'PI. MP. Avance'!C81</f>
        <v>MP105020303 - Realizar cuatro (4) Encuentros departamentales de saberes e intercambio de experiencias exitosas, que fomenten el liderazgo y la participación efectiva para la incidencia política de las mujeres en espacios de decisión, durante el periodo de Gobierno</v>
      </c>
      <c r="G95" s="508" t="s">
        <v>5995</v>
      </c>
      <c r="H95" s="508" t="s">
        <v>6032</v>
      </c>
      <c r="I95" s="525"/>
      <c r="J95" s="513">
        <v>1</v>
      </c>
      <c r="K95" s="495"/>
      <c r="L95" s="483"/>
      <c r="M95" s="483"/>
      <c r="N95" s="486" t="s">
        <v>5966</v>
      </c>
    </row>
    <row r="96" spans="1:14" s="30" customFormat="1" ht="24.75" customHeight="1" x14ac:dyDescent="0.2">
      <c r="A96" s="766"/>
      <c r="B96" s="768"/>
      <c r="C96" s="768"/>
      <c r="D96" s="768"/>
      <c r="E96" s="768"/>
      <c r="F96" s="768"/>
      <c r="G96" s="487"/>
      <c r="H96" s="487"/>
      <c r="I96" s="526"/>
      <c r="J96" s="488"/>
      <c r="K96" s="488"/>
      <c r="L96" s="488"/>
      <c r="M96" s="488"/>
      <c r="N96" s="489"/>
    </row>
    <row r="97" spans="1:14" s="30" customFormat="1" ht="24.75" customHeight="1" x14ac:dyDescent="0.2">
      <c r="A97" s="766"/>
      <c r="B97" s="768"/>
      <c r="C97" s="768"/>
      <c r="D97" s="768"/>
      <c r="E97" s="768"/>
      <c r="F97" s="768"/>
      <c r="G97" s="487"/>
      <c r="H97" s="487"/>
      <c r="I97" s="526"/>
      <c r="J97" s="488"/>
      <c r="K97" s="488"/>
      <c r="L97" s="488"/>
      <c r="M97" s="488"/>
      <c r="N97" s="489"/>
    </row>
    <row r="98" spans="1:14" s="30" customFormat="1" ht="24.75" customHeight="1" x14ac:dyDescent="0.2">
      <c r="A98" s="766"/>
      <c r="B98" s="768"/>
      <c r="C98" s="768"/>
      <c r="D98" s="768"/>
      <c r="E98" s="768"/>
      <c r="F98" s="768"/>
      <c r="G98" s="487"/>
      <c r="H98" s="487"/>
      <c r="I98" s="526"/>
      <c r="J98" s="488"/>
      <c r="K98" s="488"/>
      <c r="L98" s="488"/>
      <c r="M98" s="488"/>
      <c r="N98" s="489"/>
    </row>
    <row r="99" spans="1:14" s="30" customFormat="1" ht="24.75" customHeight="1" thickBot="1" x14ac:dyDescent="0.25">
      <c r="A99" s="767"/>
      <c r="B99" s="769"/>
      <c r="C99" s="769"/>
      <c r="D99" s="769"/>
      <c r="E99" s="769"/>
      <c r="F99" s="769"/>
      <c r="G99" s="487"/>
      <c r="H99" s="487"/>
      <c r="I99" s="526"/>
      <c r="J99" s="488"/>
      <c r="K99" s="488"/>
      <c r="L99" s="488"/>
      <c r="M99" s="488"/>
      <c r="N99" s="489"/>
    </row>
    <row r="100" spans="1:14" s="543" customFormat="1" ht="24.75" customHeight="1" thickBot="1" x14ac:dyDescent="0.25">
      <c r="A100" s="771" t="s">
        <v>5950</v>
      </c>
      <c r="B100" s="772"/>
      <c r="C100" s="772"/>
      <c r="D100" s="772"/>
      <c r="E100" s="772"/>
      <c r="F100" s="772"/>
      <c r="G100" s="772"/>
      <c r="H100" s="772"/>
      <c r="I100" s="772"/>
      <c r="J100" s="772"/>
      <c r="K100" s="424">
        <f>SUM(K95:K99)</f>
        <v>0</v>
      </c>
      <c r="L100" s="424">
        <f>SUM(L95:L99)</f>
        <v>0</v>
      </c>
      <c r="M100" s="425"/>
      <c r="N100" s="426"/>
    </row>
    <row r="101" spans="1:14" s="30" customFormat="1" ht="43.5" thickTop="1" x14ac:dyDescent="0.2">
      <c r="A101" s="766">
        <v>16</v>
      </c>
      <c r="B101" s="768" t="str">
        <f>'PI. MP. Avance'!G86</f>
        <v>Divulgación de los derechos de la mujeres , Valle del Cauca, occidente. N/P</v>
      </c>
      <c r="C101" s="768" t="str">
        <f>VLOOKUP(MID(F101,1,11),MP,103,FALSE)</f>
        <v>10502 - MUJER COMO MOTOR DEL DESARROLLO</v>
      </c>
      <c r="D101" s="770" t="str">
        <f>VLOOKUP(MID(F101,1,11),MP,100,FALSE)</f>
        <v>MR1050201 - Implementar el 100% de las líneas de acción, con factores críticos, de la Política pública de Equidad de Género para las Mujeres Vallecaucanas (ordenanza 317 del 2010), al 2019.</v>
      </c>
      <c r="E101" s="768" t="str">
        <f>VLOOKUP(MID(F101,1,11),MP,104,FALSE)</f>
        <v>1050203 -  IGUALDAD DE GÉNERO</v>
      </c>
      <c r="F101" s="768" t="str">
        <f>'PI. MP. Avance'!B86&amp;" - "&amp;'PI. MP. Avance'!C86</f>
        <v>MP105020304 - Desarrollar en los 42 entes territoriales, un programa de Formación   a Mujeres en el  uso de las TICs, durante el periodo de Gobierno.</v>
      </c>
      <c r="G101" s="508" t="s">
        <v>5996</v>
      </c>
      <c r="H101" s="508" t="s">
        <v>5997</v>
      </c>
      <c r="I101" s="525"/>
      <c r="J101" s="513">
        <v>1</v>
      </c>
      <c r="K101" s="495"/>
      <c r="L101" s="483"/>
      <c r="M101" s="483"/>
      <c r="N101" s="486" t="s">
        <v>5966</v>
      </c>
    </row>
    <row r="102" spans="1:14" s="30" customFormat="1" ht="24.75" customHeight="1" x14ac:dyDescent="0.2">
      <c r="A102" s="766"/>
      <c r="B102" s="768"/>
      <c r="C102" s="768"/>
      <c r="D102" s="768"/>
      <c r="E102" s="768"/>
      <c r="F102" s="768"/>
      <c r="G102" s="487"/>
      <c r="H102" s="487"/>
      <c r="I102" s="526"/>
      <c r="J102" s="488"/>
      <c r="K102" s="488"/>
      <c r="L102" s="488"/>
      <c r="M102" s="488"/>
      <c r="N102" s="489"/>
    </row>
    <row r="103" spans="1:14" s="30" customFormat="1" ht="24.75" customHeight="1" x14ac:dyDescent="0.2">
      <c r="A103" s="766"/>
      <c r="B103" s="768"/>
      <c r="C103" s="768"/>
      <c r="D103" s="768"/>
      <c r="E103" s="768"/>
      <c r="F103" s="768"/>
      <c r="G103" s="487"/>
      <c r="H103" s="487"/>
      <c r="I103" s="526"/>
      <c r="J103" s="488"/>
      <c r="K103" s="488"/>
      <c r="L103" s="488"/>
      <c r="M103" s="488"/>
      <c r="N103" s="489"/>
    </row>
    <row r="104" spans="1:14" s="30" customFormat="1" ht="24.75" customHeight="1" x14ac:dyDescent="0.2">
      <c r="A104" s="766"/>
      <c r="B104" s="768"/>
      <c r="C104" s="768"/>
      <c r="D104" s="768"/>
      <c r="E104" s="768"/>
      <c r="F104" s="768"/>
      <c r="G104" s="487"/>
      <c r="H104" s="487"/>
      <c r="I104" s="526"/>
      <c r="J104" s="488"/>
      <c r="K104" s="488"/>
      <c r="L104" s="488"/>
      <c r="M104" s="488"/>
      <c r="N104" s="489"/>
    </row>
    <row r="105" spans="1:14" s="30" customFormat="1" ht="24.75" customHeight="1" thickBot="1" x14ac:dyDescent="0.25">
      <c r="A105" s="767"/>
      <c r="B105" s="769"/>
      <c r="C105" s="769"/>
      <c r="D105" s="769"/>
      <c r="E105" s="769"/>
      <c r="F105" s="769"/>
      <c r="G105" s="487"/>
      <c r="H105" s="487"/>
      <c r="I105" s="526"/>
      <c r="J105" s="488"/>
      <c r="K105" s="488"/>
      <c r="L105" s="488"/>
      <c r="M105" s="488"/>
      <c r="N105" s="489"/>
    </row>
    <row r="106" spans="1:14" s="543" customFormat="1" ht="24.75" customHeight="1" thickBot="1" x14ac:dyDescent="0.25">
      <c r="A106" s="771" t="s">
        <v>5950</v>
      </c>
      <c r="B106" s="772"/>
      <c r="C106" s="772"/>
      <c r="D106" s="772"/>
      <c r="E106" s="772"/>
      <c r="F106" s="772"/>
      <c r="G106" s="772"/>
      <c r="H106" s="772"/>
      <c r="I106" s="772"/>
      <c r="J106" s="772"/>
      <c r="K106" s="424">
        <f>SUM(K101:K105)</f>
        <v>0</v>
      </c>
      <c r="L106" s="424">
        <f>SUM(L101:L105)</f>
        <v>0</v>
      </c>
      <c r="M106" s="425"/>
      <c r="N106" s="426"/>
    </row>
    <row r="107" spans="1:14" s="30" customFormat="1" ht="57.75" thickTop="1" x14ac:dyDescent="0.2">
      <c r="A107" s="766">
        <v>17</v>
      </c>
      <c r="B107" s="768" t="str">
        <f>'PI. MP. Avance'!G91</f>
        <v>Construcción de hogares de acogida en los municipios de Buenaventura y Jamundí, Valle del Cauca, Occidente. N/P</v>
      </c>
      <c r="C107" s="768" t="str">
        <f>VLOOKUP(MID(F107,1,11),MP,103,FALSE)</f>
        <v>10505 -  PLAN INTEGRAL DE DESARROLLO INDÍGENA</v>
      </c>
      <c r="D107" s="770" t="str">
        <f>VLOOKUP(MID(F107,1,11),MP,100,FALSE)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07" s="768" t="str">
        <f>VLOOKUP(MID(F107,1,11),MP,104,FALSE)</f>
        <v>1050503 - COMPONENTE TERRITORIAL Y MEDIO AMBIENTE Y PROPIEDAD INTELECTUAL.</v>
      </c>
      <c r="F107" s="768" t="str">
        <f>'PI. MP. Avance'!B91&amp;" - "&amp;'PI. MP. Avance'!C91</f>
        <v>MP105050305 - Acompañar en la construcción y puesta en marcha de los hogares de acogida en los municipios de Buenaventura y Jamundí (MESA DE CONCERTACION INDIGENA).</v>
      </c>
      <c r="G107" s="508" t="s">
        <v>5998</v>
      </c>
      <c r="H107" s="508" t="s">
        <v>5999</v>
      </c>
      <c r="I107" s="497"/>
      <c r="J107" s="497"/>
      <c r="K107" s="497"/>
      <c r="L107" s="497"/>
      <c r="M107" s="497"/>
      <c r="N107" s="486" t="s">
        <v>5966</v>
      </c>
    </row>
    <row r="108" spans="1:14" s="30" customFormat="1" ht="24.75" customHeight="1" x14ac:dyDescent="0.2">
      <c r="A108" s="766"/>
      <c r="B108" s="768"/>
      <c r="C108" s="768"/>
      <c r="D108" s="768"/>
      <c r="E108" s="768"/>
      <c r="F108" s="768"/>
      <c r="G108" s="487"/>
      <c r="H108" s="487"/>
      <c r="I108" s="488"/>
      <c r="J108" s="488"/>
      <c r="K108" s="488"/>
      <c r="L108" s="488"/>
      <c r="M108" s="488"/>
      <c r="N108" s="489"/>
    </row>
    <row r="109" spans="1:14" s="30" customFormat="1" ht="24.75" customHeight="1" x14ac:dyDescent="0.2">
      <c r="A109" s="766"/>
      <c r="B109" s="768"/>
      <c r="C109" s="768"/>
      <c r="D109" s="768"/>
      <c r="E109" s="768"/>
      <c r="F109" s="768"/>
      <c r="G109" s="487"/>
      <c r="H109" s="487"/>
      <c r="I109" s="488"/>
      <c r="J109" s="488"/>
      <c r="K109" s="488"/>
      <c r="L109" s="488"/>
      <c r="M109" s="488"/>
      <c r="N109" s="489"/>
    </row>
    <row r="110" spans="1:14" s="30" customFormat="1" ht="24.75" customHeight="1" x14ac:dyDescent="0.2">
      <c r="A110" s="766"/>
      <c r="B110" s="768"/>
      <c r="C110" s="768"/>
      <c r="D110" s="768"/>
      <c r="E110" s="768"/>
      <c r="F110" s="768"/>
      <c r="G110" s="487"/>
      <c r="H110" s="487"/>
      <c r="I110" s="488"/>
      <c r="J110" s="488"/>
      <c r="K110" s="488"/>
      <c r="L110" s="488"/>
      <c r="M110" s="488"/>
      <c r="N110" s="489"/>
    </row>
    <row r="111" spans="1:14" s="30" customFormat="1" ht="24.75" customHeight="1" thickBot="1" x14ac:dyDescent="0.25">
      <c r="A111" s="767"/>
      <c r="B111" s="769"/>
      <c r="C111" s="769"/>
      <c r="D111" s="769"/>
      <c r="E111" s="769"/>
      <c r="F111" s="769"/>
      <c r="G111" s="487"/>
      <c r="H111" s="487"/>
      <c r="I111" s="488"/>
      <c r="J111" s="488"/>
      <c r="K111" s="488"/>
      <c r="L111" s="488"/>
      <c r="M111" s="488"/>
      <c r="N111" s="489"/>
    </row>
    <row r="112" spans="1:14" s="543" customFormat="1" ht="24.75" customHeight="1" thickBot="1" x14ac:dyDescent="0.25">
      <c r="A112" s="771" t="s">
        <v>5950</v>
      </c>
      <c r="B112" s="772"/>
      <c r="C112" s="772"/>
      <c r="D112" s="772"/>
      <c r="E112" s="772"/>
      <c r="F112" s="772"/>
      <c r="G112" s="772"/>
      <c r="H112" s="772"/>
      <c r="I112" s="772"/>
      <c r="J112" s="772"/>
      <c r="K112" s="424">
        <f>SUM(K107:K111)</f>
        <v>0</v>
      </c>
      <c r="L112" s="424">
        <f>SUM(L107:L111)</f>
        <v>0</v>
      </c>
      <c r="M112" s="425"/>
      <c r="N112" s="426"/>
    </row>
    <row r="113" spans="1:14" s="30" customFormat="1" ht="43.5" thickTop="1" x14ac:dyDescent="0.2">
      <c r="A113" s="766">
        <v>18</v>
      </c>
      <c r="B113" s="768" t="str">
        <f>'PI. MP. Avance'!G96</f>
        <v>Formación para el desarrollo y la participación de las mujeres indígenas del Valle del Cauca, Occidente.</v>
      </c>
      <c r="C113" s="768" t="str">
        <f>VLOOKUP(MID(F113,1,11),MP,103,FALSE)</f>
        <v>10505 -  PLAN INTEGRAL DE DESARROLLO INDÍGENA</v>
      </c>
      <c r="D113" s="770" t="str">
        <f>VLOOKUP(MID(F113,1,11),MP,100,FALSE)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13" s="768" t="str">
        <f>VLOOKUP(MID(F113,1,11),MP,104,FALSE)</f>
        <v>1050506 - COMPONENTE DE MUJER, FAMILIA Y ADULTO MAYOR</v>
      </c>
      <c r="F113" s="768" t="str">
        <f>'PI. MP. Avance'!B96&amp;" - "&amp;'PI. MP. Avance'!C96</f>
        <v>MP105050604 -  Realizar un evento de Capacitación en Derechos a las mujeres del Valle del Cauca, específica para mujeres indígenas (MESA DE CONCERTACIÓN INDIGENA).</v>
      </c>
      <c r="G113" s="508" t="s">
        <v>6000</v>
      </c>
      <c r="H113" s="508" t="s">
        <v>6001</v>
      </c>
      <c r="I113" s="525"/>
      <c r="J113" s="513"/>
      <c r="K113" s="483"/>
      <c r="L113" s="483"/>
      <c r="M113" s="483"/>
      <c r="N113" s="486" t="s">
        <v>5966</v>
      </c>
    </row>
    <row r="114" spans="1:14" s="30" customFormat="1" ht="24.75" customHeight="1" x14ac:dyDescent="0.2">
      <c r="A114" s="766"/>
      <c r="B114" s="768"/>
      <c r="C114" s="768"/>
      <c r="D114" s="768"/>
      <c r="E114" s="768"/>
      <c r="F114" s="768"/>
      <c r="G114" s="487"/>
      <c r="H114" s="487"/>
      <c r="I114" s="526"/>
      <c r="J114" s="488"/>
      <c r="K114" s="488"/>
      <c r="L114" s="488"/>
      <c r="M114" s="488"/>
      <c r="N114" s="489"/>
    </row>
    <row r="115" spans="1:14" s="30" customFormat="1" ht="24.75" customHeight="1" x14ac:dyDescent="0.2">
      <c r="A115" s="766"/>
      <c r="B115" s="768"/>
      <c r="C115" s="768"/>
      <c r="D115" s="768"/>
      <c r="E115" s="768"/>
      <c r="F115" s="768"/>
      <c r="G115" s="487"/>
      <c r="H115" s="487"/>
      <c r="I115" s="526"/>
      <c r="J115" s="488"/>
      <c r="K115" s="488"/>
      <c r="L115" s="488"/>
      <c r="M115" s="488"/>
      <c r="N115" s="489"/>
    </row>
    <row r="116" spans="1:14" s="30" customFormat="1" ht="24.75" customHeight="1" x14ac:dyDescent="0.2">
      <c r="A116" s="766"/>
      <c r="B116" s="768"/>
      <c r="C116" s="768"/>
      <c r="D116" s="768"/>
      <c r="E116" s="768"/>
      <c r="F116" s="768"/>
      <c r="G116" s="487"/>
      <c r="H116" s="487"/>
      <c r="I116" s="526"/>
      <c r="J116" s="488"/>
      <c r="K116" s="488"/>
      <c r="L116" s="488"/>
      <c r="M116" s="488"/>
      <c r="N116" s="489"/>
    </row>
    <row r="117" spans="1:14" s="30" customFormat="1" ht="24.75" customHeight="1" thickBot="1" x14ac:dyDescent="0.25">
      <c r="A117" s="767"/>
      <c r="B117" s="769"/>
      <c r="C117" s="769"/>
      <c r="D117" s="769"/>
      <c r="E117" s="769"/>
      <c r="F117" s="769"/>
      <c r="G117" s="487"/>
      <c r="H117" s="487"/>
      <c r="I117" s="526"/>
      <c r="J117" s="488"/>
      <c r="K117" s="488"/>
      <c r="L117" s="488"/>
      <c r="M117" s="488"/>
      <c r="N117" s="489"/>
    </row>
    <row r="118" spans="1:14" s="543" customFormat="1" ht="24.75" customHeight="1" thickBot="1" x14ac:dyDescent="0.25">
      <c r="A118" s="771" t="s">
        <v>5950</v>
      </c>
      <c r="B118" s="772"/>
      <c r="C118" s="772"/>
      <c r="D118" s="772"/>
      <c r="E118" s="772"/>
      <c r="F118" s="772"/>
      <c r="G118" s="772"/>
      <c r="H118" s="772"/>
      <c r="I118" s="772"/>
      <c r="J118" s="772"/>
      <c r="K118" s="424">
        <f>SUM(K113:K117)</f>
        <v>0</v>
      </c>
      <c r="L118" s="424">
        <f>SUM(L113:L117)</f>
        <v>0</v>
      </c>
      <c r="M118" s="425"/>
      <c r="N118" s="426"/>
    </row>
    <row r="119" spans="1:14" s="30" customFormat="1" ht="43.5" thickTop="1" x14ac:dyDescent="0.2">
      <c r="A119" s="766">
        <v>19</v>
      </c>
      <c r="B119" s="768" t="str">
        <f>'PI. MP. Avance'!G101</f>
        <v>Formación para el desarrollo y la participación de las mujeres indígenas del Valle del Cauca, Occidente.</v>
      </c>
      <c r="C119" s="768" t="str">
        <f>VLOOKUP(MID(F119,1,11),MP,103,FALSE)</f>
        <v>10505 -  PLAN INTEGRAL DE DESARROLLO INDÍGENA</v>
      </c>
      <c r="D119" s="770" t="str">
        <f>VLOOKUP(MID(F119,1,11),MP,100,FALSE)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19" s="768" t="str">
        <f>VLOOKUP(MID(F119,1,11),MP,104,FALSE)</f>
        <v>1050506 - COMPONENTE DE MUJER, FAMILIA Y ADULTO MAYOR</v>
      </c>
      <c r="F119" s="768" t="str">
        <f>'PI. MP. Avance'!B101&amp;" - "&amp;'PI. MP. Avance'!C101</f>
        <v>MP105050605 - Empoderar al 100% de mujeres seleccionadas en la identificación, formulación y ejecución del Proyectos Productivos (MESA DE CONCERTACIÓN INDIGENA).</v>
      </c>
      <c r="G119" s="508" t="s">
        <v>6002</v>
      </c>
      <c r="H119" s="508" t="s">
        <v>6003</v>
      </c>
      <c r="I119" s="483"/>
      <c r="J119" s="483"/>
      <c r="K119" s="483"/>
      <c r="L119" s="483"/>
      <c r="M119" s="483"/>
      <c r="N119" s="486" t="s">
        <v>5966</v>
      </c>
    </row>
    <row r="120" spans="1:14" s="30" customFormat="1" ht="24.75" customHeight="1" x14ac:dyDescent="0.2">
      <c r="A120" s="766"/>
      <c r="B120" s="768"/>
      <c r="C120" s="768"/>
      <c r="D120" s="768"/>
      <c r="E120" s="768"/>
      <c r="F120" s="768"/>
      <c r="G120" s="487"/>
      <c r="H120" s="487"/>
      <c r="I120" s="488"/>
      <c r="J120" s="488"/>
      <c r="K120" s="488"/>
      <c r="L120" s="488"/>
      <c r="M120" s="488"/>
      <c r="N120" s="489"/>
    </row>
    <row r="121" spans="1:14" s="30" customFormat="1" ht="24.75" customHeight="1" x14ac:dyDescent="0.2">
      <c r="A121" s="766"/>
      <c r="B121" s="768"/>
      <c r="C121" s="768"/>
      <c r="D121" s="768"/>
      <c r="E121" s="768"/>
      <c r="F121" s="768"/>
      <c r="G121" s="487"/>
      <c r="H121" s="487"/>
      <c r="I121" s="488"/>
      <c r="J121" s="488"/>
      <c r="K121" s="488"/>
      <c r="L121" s="488"/>
      <c r="M121" s="488"/>
      <c r="N121" s="489"/>
    </row>
    <row r="122" spans="1:14" s="30" customFormat="1" ht="24.75" customHeight="1" x14ac:dyDescent="0.2">
      <c r="A122" s="766"/>
      <c r="B122" s="768"/>
      <c r="C122" s="768"/>
      <c r="D122" s="768"/>
      <c r="E122" s="768"/>
      <c r="F122" s="768"/>
      <c r="G122" s="487"/>
      <c r="H122" s="487"/>
      <c r="I122" s="488"/>
      <c r="J122" s="488"/>
      <c r="K122" s="488"/>
      <c r="L122" s="488"/>
      <c r="M122" s="488"/>
      <c r="N122" s="489"/>
    </row>
    <row r="123" spans="1:14" s="30" customFormat="1" ht="24.75" customHeight="1" thickBot="1" x14ac:dyDescent="0.25">
      <c r="A123" s="767"/>
      <c r="B123" s="769"/>
      <c r="C123" s="769"/>
      <c r="D123" s="769"/>
      <c r="E123" s="769"/>
      <c r="F123" s="769"/>
      <c r="G123" s="487"/>
      <c r="H123" s="487"/>
      <c r="I123" s="488"/>
      <c r="J123" s="488"/>
      <c r="K123" s="488"/>
      <c r="L123" s="488"/>
      <c r="M123" s="488"/>
      <c r="N123" s="489"/>
    </row>
    <row r="124" spans="1:14" s="543" customFormat="1" ht="24.75" customHeight="1" thickBot="1" x14ac:dyDescent="0.25">
      <c r="A124" s="771" t="s">
        <v>5950</v>
      </c>
      <c r="B124" s="772"/>
      <c r="C124" s="772"/>
      <c r="D124" s="772"/>
      <c r="E124" s="772"/>
      <c r="F124" s="772"/>
      <c r="G124" s="772"/>
      <c r="H124" s="772"/>
      <c r="I124" s="772"/>
      <c r="J124" s="772"/>
      <c r="K124" s="424">
        <f>SUM(K119:K123)</f>
        <v>0</v>
      </c>
      <c r="L124" s="424">
        <f>SUM(L119:L123)</f>
        <v>0</v>
      </c>
      <c r="M124" s="425"/>
      <c r="N124" s="426"/>
    </row>
    <row r="125" spans="1:14" s="30" customFormat="1" ht="43.5" thickTop="1" x14ac:dyDescent="0.2">
      <c r="A125" s="766">
        <v>20</v>
      </c>
      <c r="B125" s="768" t="str">
        <f>'PI. MP. Avance'!G106</f>
        <v>Formación para el desarrollo y la participación de las mujeres indígenas del Valle del Cauca, Occidente. N/P</v>
      </c>
      <c r="C125" s="768" t="str">
        <f>VLOOKUP(MID(F125,1,11),MP,103,FALSE)</f>
        <v>10505 -  PLAN INTEGRAL DE DESARROLLO INDÍGENA</v>
      </c>
      <c r="D125" s="770" t="str">
        <f>VLOOKUP(MID(F125,1,11),MP,100,FALSE)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25" s="768" t="str">
        <f>VLOOKUP(MID(F125,1,11),MP,104,FALSE)</f>
        <v>1050506 - COMPONENTE DE MUJER, FAMILIA Y ADULTO MAYOR</v>
      </c>
      <c r="F125" s="768" t="str">
        <f>'PI. MP. Avance'!B106&amp;" - "&amp;'PI. MP. Avance'!C106</f>
        <v>MP105050606 - Socializar la Política Pública de Mujer al 100% de los municipios del Valle del Cauca (MESA CONCERTACION INDIGENA).</v>
      </c>
      <c r="G125" s="508" t="s">
        <v>6004</v>
      </c>
      <c r="H125" s="508" t="s">
        <v>6005</v>
      </c>
      <c r="I125" s="525"/>
      <c r="J125" s="513">
        <v>6</v>
      </c>
      <c r="K125" s="483"/>
      <c r="L125" s="483"/>
      <c r="M125" s="483"/>
      <c r="N125" s="486" t="s">
        <v>5966</v>
      </c>
    </row>
    <row r="126" spans="1:14" s="30" customFormat="1" ht="24.75" customHeight="1" x14ac:dyDescent="0.2">
      <c r="A126" s="766"/>
      <c r="B126" s="768"/>
      <c r="C126" s="768"/>
      <c r="D126" s="768"/>
      <c r="E126" s="768"/>
      <c r="F126" s="768"/>
      <c r="G126" s="487"/>
      <c r="H126" s="487"/>
      <c r="I126" s="526"/>
      <c r="J126" s="488"/>
      <c r="K126" s="488"/>
      <c r="L126" s="488"/>
      <c r="M126" s="488"/>
      <c r="N126" s="489"/>
    </row>
    <row r="127" spans="1:14" s="30" customFormat="1" ht="24.75" customHeight="1" x14ac:dyDescent="0.2">
      <c r="A127" s="766"/>
      <c r="B127" s="768"/>
      <c r="C127" s="768"/>
      <c r="D127" s="768"/>
      <c r="E127" s="768"/>
      <c r="F127" s="768"/>
      <c r="G127" s="487"/>
      <c r="H127" s="487"/>
      <c r="I127" s="526"/>
      <c r="J127" s="488"/>
      <c r="K127" s="488"/>
      <c r="L127" s="488"/>
      <c r="M127" s="488"/>
      <c r="N127" s="489"/>
    </row>
    <row r="128" spans="1:14" s="30" customFormat="1" ht="24.75" customHeight="1" x14ac:dyDescent="0.2">
      <c r="A128" s="766"/>
      <c r="B128" s="768"/>
      <c r="C128" s="768"/>
      <c r="D128" s="768"/>
      <c r="E128" s="768"/>
      <c r="F128" s="768"/>
      <c r="G128" s="487"/>
      <c r="H128" s="487"/>
      <c r="I128" s="526"/>
      <c r="J128" s="488"/>
      <c r="K128" s="488"/>
      <c r="L128" s="488"/>
      <c r="M128" s="488"/>
      <c r="N128" s="489"/>
    </row>
    <row r="129" spans="1:14" s="30" customFormat="1" ht="24.75" customHeight="1" thickBot="1" x14ac:dyDescent="0.25">
      <c r="A129" s="767"/>
      <c r="B129" s="769"/>
      <c r="C129" s="769"/>
      <c r="D129" s="769"/>
      <c r="E129" s="769"/>
      <c r="F129" s="769"/>
      <c r="G129" s="487"/>
      <c r="H129" s="487"/>
      <c r="I129" s="526"/>
      <c r="J129" s="488"/>
      <c r="K129" s="488"/>
      <c r="L129" s="488"/>
      <c r="M129" s="488"/>
      <c r="N129" s="489"/>
    </row>
    <row r="130" spans="1:14" s="543" customFormat="1" ht="24.75" customHeight="1" thickBot="1" x14ac:dyDescent="0.25">
      <c r="A130" s="771" t="s">
        <v>5950</v>
      </c>
      <c r="B130" s="772"/>
      <c r="C130" s="772"/>
      <c r="D130" s="772"/>
      <c r="E130" s="772"/>
      <c r="F130" s="772"/>
      <c r="G130" s="772"/>
      <c r="H130" s="772"/>
      <c r="I130" s="772"/>
      <c r="J130" s="772"/>
      <c r="K130" s="424">
        <f>SUM(K125:K129)</f>
        <v>0</v>
      </c>
      <c r="L130" s="424">
        <f>SUM(L125:L129)</f>
        <v>0</v>
      </c>
      <c r="M130" s="425"/>
      <c r="N130" s="426"/>
    </row>
    <row r="131" spans="1:14" s="30" customFormat="1" ht="43.5" thickTop="1" x14ac:dyDescent="0.2">
      <c r="A131" s="766">
        <v>21</v>
      </c>
      <c r="B131" s="768" t="str">
        <f>'PI. MP. Avance'!G111</f>
        <v>Formación para el desarrollo y la participación de las mujeres indígenas del Valle del Cauca, Occidente.</v>
      </c>
      <c r="C131" s="768" t="str">
        <f>VLOOKUP(MID(F131,1,11),MP,103,FALSE)</f>
        <v>10505 -  PLAN INTEGRAL DE DESARROLLO INDÍGENA</v>
      </c>
      <c r="D131" s="770" t="str">
        <f>VLOOKUP(MID(F131,1,11),MP,100,FALSE)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31" s="768" t="str">
        <f>VLOOKUP(MID(F131,1,11),MP,104,FALSE)</f>
        <v>1050506 - COMPONENTE DE MUJER, FAMILIA Y ADULTO MAYOR</v>
      </c>
      <c r="F131" s="768" t="str">
        <f>'PI. MP. Avance'!B111&amp;" - "&amp;'PI. MP. Avance'!C111</f>
        <v>MP105050607 - Conformar Red de mujeres indígenas para ser protagonistas de paz.</v>
      </c>
      <c r="G131" s="508" t="s">
        <v>6006</v>
      </c>
      <c r="H131" s="508" t="s">
        <v>6007</v>
      </c>
      <c r="I131" s="497"/>
      <c r="J131" s="497"/>
      <c r="K131" s="497"/>
      <c r="L131" s="497"/>
      <c r="M131" s="497"/>
      <c r="N131" s="486" t="s">
        <v>5966</v>
      </c>
    </row>
    <row r="132" spans="1:14" s="30" customFormat="1" ht="24.75" customHeight="1" x14ac:dyDescent="0.2">
      <c r="A132" s="766"/>
      <c r="B132" s="768"/>
      <c r="C132" s="768"/>
      <c r="D132" s="768"/>
      <c r="E132" s="768"/>
      <c r="F132" s="768"/>
      <c r="G132" s="487"/>
      <c r="H132" s="487"/>
      <c r="I132" s="488"/>
      <c r="J132" s="488"/>
      <c r="K132" s="488"/>
      <c r="L132" s="488"/>
      <c r="M132" s="488"/>
      <c r="N132" s="489"/>
    </row>
    <row r="133" spans="1:14" s="30" customFormat="1" ht="24.75" customHeight="1" x14ac:dyDescent="0.2">
      <c r="A133" s="766"/>
      <c r="B133" s="768"/>
      <c r="C133" s="768"/>
      <c r="D133" s="768"/>
      <c r="E133" s="768"/>
      <c r="F133" s="768"/>
      <c r="G133" s="487"/>
      <c r="H133" s="487"/>
      <c r="I133" s="488"/>
      <c r="J133" s="488"/>
      <c r="K133" s="488"/>
      <c r="L133" s="488"/>
      <c r="M133" s="488"/>
      <c r="N133" s="489"/>
    </row>
    <row r="134" spans="1:14" s="30" customFormat="1" ht="24.75" customHeight="1" x14ac:dyDescent="0.2">
      <c r="A134" s="766"/>
      <c r="B134" s="768"/>
      <c r="C134" s="768"/>
      <c r="D134" s="768"/>
      <c r="E134" s="768"/>
      <c r="F134" s="768"/>
      <c r="G134" s="487"/>
      <c r="H134" s="487"/>
      <c r="I134" s="488"/>
      <c r="J134" s="488"/>
      <c r="K134" s="488"/>
      <c r="L134" s="488"/>
      <c r="M134" s="488"/>
      <c r="N134" s="489"/>
    </row>
    <row r="135" spans="1:14" s="30" customFormat="1" ht="24.75" customHeight="1" thickBot="1" x14ac:dyDescent="0.25">
      <c r="A135" s="767"/>
      <c r="B135" s="769"/>
      <c r="C135" s="769"/>
      <c r="D135" s="769"/>
      <c r="E135" s="769"/>
      <c r="F135" s="769"/>
      <c r="G135" s="487"/>
      <c r="H135" s="487"/>
      <c r="I135" s="488"/>
      <c r="J135" s="488"/>
      <c r="K135" s="488"/>
      <c r="L135" s="488"/>
      <c r="M135" s="488"/>
      <c r="N135" s="489"/>
    </row>
    <row r="136" spans="1:14" s="543" customFormat="1" ht="24.75" customHeight="1" thickBot="1" x14ac:dyDescent="0.25">
      <c r="A136" s="771" t="s">
        <v>5950</v>
      </c>
      <c r="B136" s="772"/>
      <c r="C136" s="772"/>
      <c r="D136" s="772"/>
      <c r="E136" s="772"/>
      <c r="F136" s="772"/>
      <c r="G136" s="772"/>
      <c r="H136" s="772"/>
      <c r="I136" s="772"/>
      <c r="J136" s="772"/>
      <c r="K136" s="424">
        <f>SUM(K131:K135)</f>
        <v>0</v>
      </c>
      <c r="L136" s="424">
        <f>SUM(L131:L135)</f>
        <v>0</v>
      </c>
      <c r="M136" s="425"/>
      <c r="N136" s="426"/>
    </row>
    <row r="137" spans="1:14" s="30" customFormat="1" ht="43.5" thickTop="1" x14ac:dyDescent="0.2">
      <c r="A137" s="766">
        <v>22</v>
      </c>
      <c r="B137" s="768" t="str">
        <f>'PI. MP. Avance'!G116</f>
        <v>Formación para el desarrollo y la participación de las mujeres indígenas del Valle del Cauca, Occidente.</v>
      </c>
      <c r="C137" s="768" t="str">
        <f>VLOOKUP(MID(F137,1,11),MP,103,FALSE)</f>
        <v>10505 -  PLAN INTEGRAL DE DESARROLLO INDÍGENA</v>
      </c>
      <c r="D137" s="770" t="str">
        <f>VLOOKUP(MID(F137,1,11),MP,100,FALSE)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37" s="768" t="str">
        <f>VLOOKUP(MID(F137,1,11),MP,104,FALSE)</f>
        <v>1050506 - COMPONENTE DE MUJER, FAMILIA Y ADULTO MAYOR</v>
      </c>
      <c r="F137" s="768" t="str">
        <f>'PI. MP. Avance'!B116&amp;" - "&amp;'PI. MP. Avance'!C116</f>
        <v xml:space="preserve">MP105050608 - Realizar Dos encuentros de mujeres forjadoras de paz, incluyendo las mujeres indígenas. </v>
      </c>
      <c r="G137" s="508" t="s">
        <v>6008</v>
      </c>
      <c r="H137" s="508" t="s">
        <v>6009</v>
      </c>
      <c r="I137" s="483"/>
      <c r="J137" s="483"/>
      <c r="K137" s="483"/>
      <c r="L137" s="483"/>
      <c r="M137" s="483"/>
      <c r="N137" s="486" t="s">
        <v>5966</v>
      </c>
    </row>
    <row r="138" spans="1:14" s="30" customFormat="1" ht="24.75" customHeight="1" x14ac:dyDescent="0.2">
      <c r="A138" s="766"/>
      <c r="B138" s="768"/>
      <c r="C138" s="768"/>
      <c r="D138" s="768"/>
      <c r="E138" s="768"/>
      <c r="F138" s="768"/>
      <c r="G138" s="487"/>
      <c r="H138" s="487"/>
      <c r="I138" s="488"/>
      <c r="J138" s="488"/>
      <c r="K138" s="488"/>
      <c r="L138" s="488"/>
      <c r="M138" s="488"/>
      <c r="N138" s="489"/>
    </row>
    <row r="139" spans="1:14" s="30" customFormat="1" ht="24.75" customHeight="1" x14ac:dyDescent="0.2">
      <c r="A139" s="766"/>
      <c r="B139" s="768"/>
      <c r="C139" s="768"/>
      <c r="D139" s="768"/>
      <c r="E139" s="768"/>
      <c r="F139" s="768"/>
      <c r="G139" s="487"/>
      <c r="H139" s="487"/>
      <c r="I139" s="488"/>
      <c r="J139" s="488"/>
      <c r="K139" s="488"/>
      <c r="L139" s="488"/>
      <c r="M139" s="488"/>
      <c r="N139" s="489"/>
    </row>
    <row r="140" spans="1:14" s="30" customFormat="1" ht="24.75" customHeight="1" x14ac:dyDescent="0.2">
      <c r="A140" s="766"/>
      <c r="B140" s="768"/>
      <c r="C140" s="768"/>
      <c r="D140" s="768"/>
      <c r="E140" s="768"/>
      <c r="F140" s="768"/>
      <c r="G140" s="487"/>
      <c r="H140" s="487"/>
      <c r="I140" s="488"/>
      <c r="J140" s="488"/>
      <c r="K140" s="488"/>
      <c r="L140" s="488"/>
      <c r="M140" s="488"/>
      <c r="N140" s="489"/>
    </row>
    <row r="141" spans="1:14" s="30" customFormat="1" ht="24.75" customHeight="1" thickBot="1" x14ac:dyDescent="0.25">
      <c r="A141" s="767"/>
      <c r="B141" s="769"/>
      <c r="C141" s="769"/>
      <c r="D141" s="769"/>
      <c r="E141" s="769"/>
      <c r="F141" s="769"/>
      <c r="G141" s="487"/>
      <c r="H141" s="487"/>
      <c r="I141" s="488"/>
      <c r="J141" s="488"/>
      <c r="K141" s="488"/>
      <c r="L141" s="488"/>
      <c r="M141" s="488"/>
      <c r="N141" s="489"/>
    </row>
    <row r="142" spans="1:14" s="543" customFormat="1" ht="24.75" customHeight="1" thickBot="1" x14ac:dyDescent="0.25">
      <c r="A142" s="771" t="s">
        <v>5950</v>
      </c>
      <c r="B142" s="772"/>
      <c r="C142" s="772"/>
      <c r="D142" s="772"/>
      <c r="E142" s="772"/>
      <c r="F142" s="772"/>
      <c r="G142" s="772"/>
      <c r="H142" s="772"/>
      <c r="I142" s="772"/>
      <c r="J142" s="772"/>
      <c r="K142" s="424">
        <f>SUM(K137:K141)</f>
        <v>0</v>
      </c>
      <c r="L142" s="424">
        <f>SUM(L137:L141)</f>
        <v>0</v>
      </c>
      <c r="M142" s="425"/>
      <c r="N142" s="426"/>
    </row>
    <row r="143" spans="1:14" s="30" customFormat="1" ht="43.5" thickTop="1" x14ac:dyDescent="0.2">
      <c r="A143" s="766">
        <v>23</v>
      </c>
      <c r="B143" s="768" t="str">
        <f>'PI. MP. Avance'!G121</f>
        <v>Formación para el desarrollo y la participación de las mujeres indígenas del Valle del Cauca, Occidente. N/P</v>
      </c>
      <c r="C143" s="768" t="str">
        <f>VLOOKUP(MID(F143,1,11),MP,103,FALSE)</f>
        <v>10505 -  PLAN INTEGRAL DE DESARROLLO INDÍGENA</v>
      </c>
      <c r="D143" s="770" t="str">
        <f>VLOOKUP(MID(F143,1,11),MP,100,FALSE)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43" s="768" t="str">
        <f>VLOOKUP(MID(F143,1,11),MP,104,FALSE)</f>
        <v>1050506 - COMPONENTE DE MUJER, FAMILIA Y ADULTO MAYOR</v>
      </c>
      <c r="F143" s="768" t="str">
        <f>'PI. MP. Avance'!B121&amp;" - "&amp;'PI. MP. Avance'!C121</f>
        <v>MP105050609 - Creación de 42 enlaces de género en los municipios (MESA DE CONCERTACIÓN INDIGENA).</v>
      </c>
      <c r="G143" s="508" t="s">
        <v>6022</v>
      </c>
      <c r="H143" s="508" t="s">
        <v>6023</v>
      </c>
      <c r="I143" s="525"/>
      <c r="J143" s="513">
        <v>5</v>
      </c>
      <c r="K143" s="483"/>
      <c r="L143" s="483"/>
      <c r="M143" s="483"/>
      <c r="N143" s="486" t="s">
        <v>5966</v>
      </c>
    </row>
    <row r="144" spans="1:14" s="30" customFormat="1" ht="24.75" customHeight="1" x14ac:dyDescent="0.2">
      <c r="A144" s="766"/>
      <c r="B144" s="768"/>
      <c r="C144" s="768"/>
      <c r="D144" s="768"/>
      <c r="E144" s="768"/>
      <c r="F144" s="768"/>
      <c r="G144" s="487"/>
      <c r="H144" s="487"/>
      <c r="I144" s="526"/>
      <c r="J144" s="488"/>
      <c r="K144" s="488"/>
      <c r="L144" s="488"/>
      <c r="M144" s="488"/>
      <c r="N144" s="489"/>
    </row>
    <row r="145" spans="1:14" s="30" customFormat="1" ht="24.75" customHeight="1" x14ac:dyDescent="0.2">
      <c r="A145" s="766"/>
      <c r="B145" s="768"/>
      <c r="C145" s="768"/>
      <c r="D145" s="768"/>
      <c r="E145" s="768"/>
      <c r="F145" s="768"/>
      <c r="G145" s="487"/>
      <c r="H145" s="487"/>
      <c r="I145" s="526"/>
      <c r="J145" s="488"/>
      <c r="K145" s="488"/>
      <c r="L145" s="488"/>
      <c r="M145" s="488"/>
      <c r="N145" s="489"/>
    </row>
    <row r="146" spans="1:14" s="30" customFormat="1" ht="24.75" customHeight="1" x14ac:dyDescent="0.2">
      <c r="A146" s="766"/>
      <c r="B146" s="768"/>
      <c r="C146" s="768"/>
      <c r="D146" s="768"/>
      <c r="E146" s="768"/>
      <c r="F146" s="768"/>
      <c r="G146" s="487"/>
      <c r="H146" s="487"/>
      <c r="I146" s="526"/>
      <c r="J146" s="488"/>
      <c r="K146" s="488"/>
      <c r="L146" s="488"/>
      <c r="M146" s="488"/>
      <c r="N146" s="489"/>
    </row>
    <row r="147" spans="1:14" s="30" customFormat="1" ht="24.75" customHeight="1" thickBot="1" x14ac:dyDescent="0.25">
      <c r="A147" s="767"/>
      <c r="B147" s="769"/>
      <c r="C147" s="769"/>
      <c r="D147" s="769"/>
      <c r="E147" s="769"/>
      <c r="F147" s="769"/>
      <c r="G147" s="487"/>
      <c r="H147" s="487"/>
      <c r="I147" s="526"/>
      <c r="J147" s="488"/>
      <c r="K147" s="488"/>
      <c r="L147" s="488"/>
      <c r="M147" s="488"/>
      <c r="N147" s="489"/>
    </row>
    <row r="148" spans="1:14" s="543" customFormat="1" ht="24.75" customHeight="1" thickBot="1" x14ac:dyDescent="0.25">
      <c r="A148" s="771" t="s">
        <v>5950</v>
      </c>
      <c r="B148" s="772"/>
      <c r="C148" s="772"/>
      <c r="D148" s="772"/>
      <c r="E148" s="772"/>
      <c r="F148" s="772"/>
      <c r="G148" s="772"/>
      <c r="H148" s="772"/>
      <c r="I148" s="772"/>
      <c r="J148" s="772"/>
      <c r="K148" s="424">
        <f>SUM(K143:K147)</f>
        <v>0</v>
      </c>
      <c r="L148" s="424">
        <f>SUM(L143:L147)</f>
        <v>0</v>
      </c>
      <c r="M148" s="425"/>
      <c r="N148" s="426"/>
    </row>
    <row r="149" spans="1:14" s="30" customFormat="1" ht="72" thickTop="1" x14ac:dyDescent="0.2">
      <c r="A149" s="766">
        <v>24</v>
      </c>
      <c r="B149" s="768" t="str">
        <f>'PI. MP. Avance'!G126</f>
        <v xml:space="preserve">Apoyo al empoderamiento económico de mujer y LGBTI en el Valle del Cauca. </v>
      </c>
      <c r="C149" s="768" t="str">
        <f>VLOOKUP(MID(F149,1,11),MP,103,FALSE)</f>
        <v>10508 - INCLUSIÓN ECONÓMICA PARA LA EQUIDAD</v>
      </c>
      <c r="D149" s="770" t="str">
        <f>VLOOKUP(MID(F149,1,11),MP,100,FALSE)</f>
        <v>MR1050801 - Implementar Un plan de economía incluyente para población vulnerable en el Departamento durante el período de gobierno.</v>
      </c>
      <c r="E149" s="768" t="str">
        <f>VLOOKUP(MID(F149,1,11),MP,104,FALSE)</f>
        <v xml:space="preserve">1050801 - EMPODERAMIENTO ECONÓMICO PARA LA INCLUSIÓN SOCIAL </v>
      </c>
      <c r="F149" s="768" t="str">
        <f>'PI. MP. Avance'!B126&amp;" - "&amp;'PI. MP. Avance'!C126</f>
        <v>MP105080103 - Desarrollar en 20 municipios del departamento, un programa de fortalecimiento de iniciativas productivas a mujeres urbanas y población LGTBI, durante el período de gobierno.</v>
      </c>
      <c r="G149" s="545" t="s">
        <v>6010</v>
      </c>
      <c r="H149" s="545" t="s">
        <v>6011</v>
      </c>
      <c r="I149" s="561">
        <v>6</v>
      </c>
      <c r="J149" s="562">
        <v>3</v>
      </c>
      <c r="K149" s="548">
        <v>100000000</v>
      </c>
      <c r="L149" s="547">
        <v>70000000</v>
      </c>
      <c r="M149" s="549" t="s">
        <v>6040</v>
      </c>
      <c r="N149" s="550" t="s">
        <v>5966</v>
      </c>
    </row>
    <row r="150" spans="1:14" s="30" customFormat="1" ht="24.75" customHeight="1" x14ac:dyDescent="0.2">
      <c r="A150" s="766"/>
      <c r="B150" s="768"/>
      <c r="C150" s="768"/>
      <c r="D150" s="768"/>
      <c r="E150" s="768"/>
      <c r="F150" s="768"/>
      <c r="G150" s="551"/>
      <c r="H150" s="551"/>
      <c r="I150" s="552"/>
      <c r="J150" s="551"/>
      <c r="K150" s="551"/>
      <c r="L150" s="551"/>
      <c r="M150" s="551"/>
      <c r="N150" s="553"/>
    </row>
    <row r="151" spans="1:14" s="30" customFormat="1" ht="24.75" customHeight="1" x14ac:dyDescent="0.2">
      <c r="A151" s="766"/>
      <c r="B151" s="768"/>
      <c r="C151" s="768"/>
      <c r="D151" s="768"/>
      <c r="E151" s="768"/>
      <c r="F151" s="768"/>
      <c r="G151" s="551"/>
      <c r="H151" s="551"/>
      <c r="I151" s="552"/>
      <c r="J151" s="551"/>
      <c r="K151" s="551"/>
      <c r="L151" s="551"/>
      <c r="M151" s="551"/>
      <c r="N151" s="553"/>
    </row>
    <row r="152" spans="1:14" s="30" customFormat="1" ht="24.75" customHeight="1" x14ac:dyDescent="0.2">
      <c r="A152" s="766"/>
      <c r="B152" s="768"/>
      <c r="C152" s="768"/>
      <c r="D152" s="768"/>
      <c r="E152" s="768"/>
      <c r="F152" s="768"/>
      <c r="G152" s="551"/>
      <c r="H152" s="551"/>
      <c r="I152" s="552"/>
      <c r="J152" s="551"/>
      <c r="K152" s="551"/>
      <c r="L152" s="551"/>
      <c r="M152" s="551"/>
      <c r="N152" s="553"/>
    </row>
    <row r="153" spans="1:14" s="30" customFormat="1" ht="24.75" customHeight="1" thickBot="1" x14ac:dyDescent="0.25">
      <c r="A153" s="767"/>
      <c r="B153" s="769"/>
      <c r="C153" s="769"/>
      <c r="D153" s="769"/>
      <c r="E153" s="769"/>
      <c r="F153" s="769"/>
      <c r="G153" s="551"/>
      <c r="H153" s="551"/>
      <c r="I153" s="552"/>
      <c r="J153" s="551"/>
      <c r="K153" s="551"/>
      <c r="L153" s="551"/>
      <c r="M153" s="551"/>
      <c r="N153" s="553"/>
    </row>
    <row r="154" spans="1:14" s="543" customFormat="1" ht="24.75" customHeight="1" thickBot="1" x14ac:dyDescent="0.25">
      <c r="A154" s="771" t="s">
        <v>5950</v>
      </c>
      <c r="B154" s="772"/>
      <c r="C154" s="772"/>
      <c r="D154" s="772"/>
      <c r="E154" s="772"/>
      <c r="F154" s="772"/>
      <c r="G154" s="772"/>
      <c r="H154" s="772"/>
      <c r="I154" s="772"/>
      <c r="J154" s="772"/>
      <c r="K154" s="424">
        <f>SUM(K149:K153)</f>
        <v>100000000</v>
      </c>
      <c r="L154" s="424">
        <f>SUM(L149:L153)</f>
        <v>70000000</v>
      </c>
      <c r="M154" s="425"/>
      <c r="N154" s="426"/>
    </row>
    <row r="155" spans="1:14" s="30" customFormat="1" ht="72" thickTop="1" x14ac:dyDescent="0.2">
      <c r="A155" s="766">
        <v>25</v>
      </c>
      <c r="B155" s="768" t="str">
        <f>'PI. MP. Avance'!G131</f>
        <v xml:space="preserve">Apoyo al empoderamiento económico de mujer y LGBTI en el Valle del Cauca. </v>
      </c>
      <c r="C155" s="768" t="str">
        <f>VLOOKUP(MID(F155,1,11),MP,103,FALSE)</f>
        <v>10508 - INCLUSIÓN ECONÓMICA PARA LA EQUIDAD</v>
      </c>
      <c r="D155" s="770" t="str">
        <f>VLOOKUP(MID(F155,1,11),MP,100,FALSE)</f>
        <v>MR1050801 - Implementar Un plan de economía incluyente para población vulnerable en el Departamento durante el período de gobierno.</v>
      </c>
      <c r="E155" s="768" t="str">
        <f>VLOOKUP(MID(F155,1,11),MP,104,FALSE)</f>
        <v xml:space="preserve">1050801 - EMPODERAMIENTO ECONÓMICO PARA LA INCLUSIÓN SOCIAL </v>
      </c>
      <c r="F155" s="768" t="str">
        <f>'PI. MP. Avance'!B131&amp;" - "&amp;'PI. MP. Avance'!C131</f>
        <v>MP105080104 - Impulsar el sello de Equidad laboral EQUIPARES, como una estrategía departamental para la inclusión laboral de las Mujeres Vallecaucanas, en el periodo de gobierno.</v>
      </c>
      <c r="G155" s="545" t="s">
        <v>6012</v>
      </c>
      <c r="H155" s="545" t="s">
        <v>6013</v>
      </c>
      <c r="I155" s="546">
        <v>10</v>
      </c>
      <c r="J155" s="547">
        <v>6</v>
      </c>
      <c r="K155" s="548">
        <v>35000000</v>
      </c>
      <c r="L155" s="547">
        <v>65000000</v>
      </c>
      <c r="M155" s="549" t="s">
        <v>6041</v>
      </c>
      <c r="N155" s="550" t="s">
        <v>5966</v>
      </c>
    </row>
    <row r="156" spans="1:14" s="30" customFormat="1" ht="24.75" customHeight="1" x14ac:dyDescent="0.2">
      <c r="A156" s="766"/>
      <c r="B156" s="768"/>
      <c r="C156" s="768"/>
      <c r="D156" s="768"/>
      <c r="E156" s="768"/>
      <c r="F156" s="768"/>
      <c r="G156" s="551"/>
      <c r="H156" s="551"/>
      <c r="I156" s="552"/>
      <c r="J156" s="551"/>
      <c r="K156" s="551"/>
      <c r="L156" s="551"/>
      <c r="M156" s="551"/>
      <c r="N156" s="553"/>
    </row>
    <row r="157" spans="1:14" s="30" customFormat="1" ht="24.75" customHeight="1" x14ac:dyDescent="0.2">
      <c r="A157" s="766"/>
      <c r="B157" s="768"/>
      <c r="C157" s="768"/>
      <c r="D157" s="768"/>
      <c r="E157" s="768"/>
      <c r="F157" s="768"/>
      <c r="G157" s="551"/>
      <c r="H157" s="551"/>
      <c r="I157" s="552"/>
      <c r="J157" s="551"/>
      <c r="K157" s="551"/>
      <c r="L157" s="551"/>
      <c r="M157" s="551"/>
      <c r="N157" s="553"/>
    </row>
    <row r="158" spans="1:14" s="30" customFormat="1" ht="24.75" customHeight="1" x14ac:dyDescent="0.2">
      <c r="A158" s="766"/>
      <c r="B158" s="768"/>
      <c r="C158" s="768"/>
      <c r="D158" s="768"/>
      <c r="E158" s="768"/>
      <c r="F158" s="768"/>
      <c r="G158" s="551"/>
      <c r="H158" s="551"/>
      <c r="I158" s="552"/>
      <c r="J158" s="551"/>
      <c r="K158" s="551"/>
      <c r="L158" s="551"/>
      <c r="M158" s="551"/>
      <c r="N158" s="553"/>
    </row>
    <row r="159" spans="1:14" s="30" customFormat="1" ht="24.75" customHeight="1" thickBot="1" x14ac:dyDescent="0.25">
      <c r="A159" s="767"/>
      <c r="B159" s="769"/>
      <c r="C159" s="769"/>
      <c r="D159" s="769"/>
      <c r="E159" s="769"/>
      <c r="F159" s="769"/>
      <c r="G159" s="551"/>
      <c r="H159" s="551"/>
      <c r="I159" s="552"/>
      <c r="J159" s="551"/>
      <c r="K159" s="551"/>
      <c r="L159" s="551"/>
      <c r="M159" s="551"/>
      <c r="N159" s="553"/>
    </row>
    <row r="160" spans="1:14" s="543" customFormat="1" ht="24.75" customHeight="1" thickBot="1" x14ac:dyDescent="0.25">
      <c r="A160" s="771" t="s">
        <v>5950</v>
      </c>
      <c r="B160" s="772"/>
      <c r="C160" s="772"/>
      <c r="D160" s="772"/>
      <c r="E160" s="772"/>
      <c r="F160" s="772"/>
      <c r="G160" s="772"/>
      <c r="H160" s="772"/>
      <c r="I160" s="772"/>
      <c r="J160" s="772"/>
      <c r="K160" s="424">
        <f>SUM(K155:K159)</f>
        <v>35000000</v>
      </c>
      <c r="L160" s="424">
        <f>SUM(L155:L159)</f>
        <v>65000000</v>
      </c>
      <c r="M160" s="425"/>
      <c r="N160" s="426"/>
    </row>
    <row r="161" spans="1:14" s="543" customFormat="1" ht="86.25" thickTop="1" x14ac:dyDescent="0.2">
      <c r="A161" s="766">
        <v>26</v>
      </c>
      <c r="B161" s="768" t="str">
        <f>'PI. MP. Avance'!G136</f>
        <v>Implementación de acciones estrategicas de las políticas públicas de mujer y LGBTI para la inclusión social, Valle del Cauca, Occidente.  Proyecto SGR,  ejecución desde vigencia 2015, ejecutor INTENALCO, supervisor Gobernación. N/P</v>
      </c>
      <c r="C161" s="768" t="str">
        <f>VLOOKUP(MID(F161,1,11),MP,103,FALSE)</f>
        <v>10502 - MUJER COMO MOTOR DEL DESARROLLO</v>
      </c>
      <c r="D161" s="770" t="str">
        <f>VLOOKUP(MID(F161,1,11),MP,100,FALSE)</f>
        <v>MR1050201 - Implementar el 100% de las líneas de acción, con factores críticos, de la Política pública de Equidad de Género para las Mujeres Vallecaucanas (ordenanza 317 del 2010), al 2019.</v>
      </c>
      <c r="E161" s="768" t="str">
        <f>VLOOKUP(MID(F161,1,11),MP,104,FALSE)</f>
        <v>1050203 -  IGUALDAD DE GÉNERO</v>
      </c>
      <c r="F161" s="768" t="str">
        <f>'PI. MP. Avance'!B136&amp;" - "&amp;'PI. MP. Avance'!C136</f>
        <v>MP105020301 - Socializar en el 100% de los Municipios del Departamento la Política Pública de Mujer y la Normatividad que protege sus derechos , en el periodo de Gobierno.</v>
      </c>
      <c r="G161" s="554" t="s">
        <v>6042</v>
      </c>
      <c r="H161" s="554" t="s">
        <v>6043</v>
      </c>
      <c r="I161" s="554">
        <v>10</v>
      </c>
      <c r="J161" s="554">
        <v>10</v>
      </c>
      <c r="K161" s="555">
        <v>86100000</v>
      </c>
      <c r="L161" s="555">
        <v>86100000</v>
      </c>
      <c r="M161" s="556" t="s">
        <v>6044</v>
      </c>
      <c r="N161" s="557" t="s">
        <v>5966</v>
      </c>
    </row>
    <row r="162" spans="1:14" s="543" customFormat="1" ht="24.75" customHeight="1" x14ac:dyDescent="0.2">
      <c r="A162" s="766"/>
      <c r="B162" s="768"/>
      <c r="C162" s="768"/>
      <c r="D162" s="768"/>
      <c r="E162" s="768"/>
      <c r="F162" s="768"/>
      <c r="G162" s="558"/>
      <c r="H162" s="558"/>
      <c r="I162" s="558"/>
      <c r="J162" s="558"/>
      <c r="K162" s="559"/>
      <c r="L162" s="559"/>
      <c r="M162" s="559"/>
      <c r="N162" s="560"/>
    </row>
    <row r="163" spans="1:14" s="543" customFormat="1" ht="24.75" customHeight="1" x14ac:dyDescent="0.2">
      <c r="A163" s="766"/>
      <c r="B163" s="768"/>
      <c r="C163" s="768"/>
      <c r="D163" s="768"/>
      <c r="E163" s="768"/>
      <c r="F163" s="768"/>
      <c r="G163" s="558"/>
      <c r="H163" s="558"/>
      <c r="I163" s="558"/>
      <c r="J163" s="558"/>
      <c r="K163" s="559"/>
      <c r="L163" s="559"/>
      <c r="M163" s="559"/>
      <c r="N163" s="560"/>
    </row>
    <row r="164" spans="1:14" s="543" customFormat="1" ht="24.75" customHeight="1" x14ac:dyDescent="0.2">
      <c r="A164" s="766"/>
      <c r="B164" s="768"/>
      <c r="C164" s="768"/>
      <c r="D164" s="768"/>
      <c r="E164" s="768"/>
      <c r="F164" s="768"/>
      <c r="G164" s="558"/>
      <c r="H164" s="558"/>
      <c r="I164" s="558"/>
      <c r="J164" s="558"/>
      <c r="K164" s="559"/>
      <c r="L164" s="559"/>
      <c r="M164" s="559"/>
      <c r="N164" s="560"/>
    </row>
    <row r="165" spans="1:14" s="543" customFormat="1" ht="24.75" customHeight="1" thickBot="1" x14ac:dyDescent="0.25">
      <c r="A165" s="767"/>
      <c r="B165" s="769"/>
      <c r="C165" s="769"/>
      <c r="D165" s="769"/>
      <c r="E165" s="769"/>
      <c r="F165" s="769"/>
      <c r="G165" s="568"/>
      <c r="H165" s="568"/>
      <c r="I165" s="568"/>
      <c r="J165" s="568"/>
      <c r="K165" s="569"/>
      <c r="L165" s="569"/>
      <c r="M165" s="569"/>
      <c r="N165" s="570"/>
    </row>
    <row r="166" spans="1:14" s="543" customFormat="1" ht="24.75" customHeight="1" thickBot="1" x14ac:dyDescent="0.25">
      <c r="A166" s="771"/>
      <c r="B166" s="772"/>
      <c r="C166" s="772"/>
      <c r="D166" s="772"/>
      <c r="E166" s="772"/>
      <c r="F166" s="772"/>
      <c r="G166" s="772"/>
      <c r="H166" s="772"/>
      <c r="I166" s="772"/>
      <c r="J166" s="772"/>
      <c r="K166" s="424">
        <f>SUM(K161:K165)</f>
        <v>86100000</v>
      </c>
      <c r="L166" s="424">
        <f>SUM(L161:L165)</f>
        <v>86100000</v>
      </c>
      <c r="M166" s="425"/>
      <c r="N166" s="426"/>
    </row>
    <row r="167" spans="1:14" s="30" customFormat="1" ht="43.5" thickTop="1" x14ac:dyDescent="0.2">
      <c r="A167" s="766">
        <v>27</v>
      </c>
      <c r="B167" s="768" t="str">
        <f>'PI. MP. Avance'!G141</f>
        <v>Desarrollo de condiciones propicias para la participación de las mujeres en escenarios de paz, Valle del Cauca, Occidente. (Apoyo y seguimiento  jurídico a la RED de Mujeres)</v>
      </c>
      <c r="C167" s="768" t="str">
        <f>VLOOKUP(MID(F167,1,11),MP,103,FALSE)</f>
        <v>30705 - TERRITORIO DE PAZ CON EQUIDAD Y BIENESTAR SOCIAL.</v>
      </c>
      <c r="D167" s="770" t="str">
        <f>VLOOKUP(MID(F167,1,11),MP,100,FALSE)</f>
        <v>MR3070502 - Apoyar en los 42 municipios programas y estrategias de movilización social para mujeres y representantes del sector LGBTI, para la construcción de escenarios para la Paz en el período de gobierno.</v>
      </c>
      <c r="E167" s="768" t="str">
        <f>VLOOKUP(MID(F167,1,11),MP,104,FALSE)</f>
        <v>3070502 - LA VOZ DE LAS MUJERES CONSTRUYENDO PAZ</v>
      </c>
      <c r="F167" s="768" t="str">
        <f>'PI. MP. Avance'!B141&amp;" - "&amp;'PI. MP. Avance'!C141</f>
        <v>MP307050201 - Crear, en el marco de las Organizaciones de mujeres , Una (1) RED de mujeres protagonista en los escenarios de PAZ y posconflicto, en el cuatrienio</v>
      </c>
      <c r="G167" s="545" t="s">
        <v>6014</v>
      </c>
      <c r="H167" s="545" t="s">
        <v>6015</v>
      </c>
      <c r="I167" s="563"/>
      <c r="J167" s="563"/>
      <c r="K167" s="548"/>
      <c r="L167" s="563"/>
      <c r="M167" s="563"/>
      <c r="N167" s="550" t="s">
        <v>5966</v>
      </c>
    </row>
    <row r="168" spans="1:14" s="30" customFormat="1" ht="24.75" customHeight="1" x14ac:dyDescent="0.2">
      <c r="A168" s="766"/>
      <c r="B168" s="768"/>
      <c r="C168" s="768"/>
      <c r="D168" s="768"/>
      <c r="E168" s="768"/>
      <c r="F168" s="768"/>
      <c r="G168" s="551"/>
      <c r="H168" s="551"/>
      <c r="I168" s="563"/>
      <c r="J168" s="551"/>
      <c r="K168" s="564"/>
      <c r="L168" s="551"/>
      <c r="M168" s="565"/>
      <c r="N168" s="550"/>
    </row>
    <row r="169" spans="1:14" s="30" customFormat="1" ht="24.75" customHeight="1" x14ac:dyDescent="0.2">
      <c r="A169" s="766"/>
      <c r="B169" s="768"/>
      <c r="C169" s="768"/>
      <c r="D169" s="768"/>
      <c r="E169" s="768"/>
      <c r="F169" s="768"/>
      <c r="G169" s="551"/>
      <c r="H169" s="551"/>
      <c r="I169" s="563"/>
      <c r="J169" s="551"/>
      <c r="K169" s="564"/>
      <c r="L169" s="551"/>
      <c r="M169" s="565"/>
      <c r="N169" s="550"/>
    </row>
    <row r="170" spans="1:14" s="30" customFormat="1" ht="24.75" customHeight="1" x14ac:dyDescent="0.2">
      <c r="A170" s="766"/>
      <c r="B170" s="768"/>
      <c r="C170" s="768"/>
      <c r="D170" s="768"/>
      <c r="E170" s="768"/>
      <c r="F170" s="768"/>
      <c r="G170" s="551"/>
      <c r="H170" s="551"/>
      <c r="I170" s="551"/>
      <c r="J170" s="551"/>
      <c r="K170" s="551"/>
      <c r="L170" s="551"/>
      <c r="M170" s="551"/>
      <c r="N170" s="553"/>
    </row>
    <row r="171" spans="1:14" s="30" customFormat="1" ht="24.75" customHeight="1" thickBot="1" x14ac:dyDescent="0.25">
      <c r="A171" s="767"/>
      <c r="B171" s="769"/>
      <c r="C171" s="769"/>
      <c r="D171" s="769"/>
      <c r="E171" s="769"/>
      <c r="F171" s="769"/>
      <c r="G171" s="551"/>
      <c r="H171" s="551"/>
      <c r="I171" s="551"/>
      <c r="J171" s="551"/>
      <c r="K171" s="551"/>
      <c r="L171" s="551"/>
      <c r="M171" s="551"/>
      <c r="N171" s="553"/>
    </row>
    <row r="172" spans="1:14" s="46" customFormat="1" ht="24.75" customHeight="1" thickBot="1" x14ac:dyDescent="0.25">
      <c r="A172" s="771" t="s">
        <v>5950</v>
      </c>
      <c r="B172" s="772"/>
      <c r="C172" s="772"/>
      <c r="D172" s="772"/>
      <c r="E172" s="772"/>
      <c r="F172" s="772"/>
      <c r="G172" s="772"/>
      <c r="H172" s="772"/>
      <c r="I172" s="772"/>
      <c r="J172" s="772"/>
      <c r="K172" s="424">
        <f>SUM(K167:K171)</f>
        <v>0</v>
      </c>
      <c r="L172" s="424">
        <f>SUM(L167:L171)</f>
        <v>0</v>
      </c>
      <c r="M172" s="425"/>
      <c r="N172" s="426"/>
    </row>
    <row r="173" spans="1:14" s="30" customFormat="1" ht="57.75" thickTop="1" x14ac:dyDescent="0.2">
      <c r="A173" s="766">
        <v>28</v>
      </c>
      <c r="B173" s="768" t="str">
        <f>'PI. MP. Avance'!G146</f>
        <v>Desarrollo de condiciones propicias para la participación de las mujeres en escenarios de paz, Valle del Cauca, Occidente. N/P</v>
      </c>
      <c r="C173" s="768" t="str">
        <f>VLOOKUP(MID(F173,1,11),MP,103,FALSE)</f>
        <v>30705 - TERRITORIO DE PAZ CON EQUIDAD Y BIENESTAR SOCIAL.</v>
      </c>
      <c r="D173" s="770" t="str">
        <f>VLOOKUP(MID(F173,1,11),MP,100,FALSE)</f>
        <v>MR3070502 - Apoyar en los 42 municipios programas y estrategias de movilización social para mujeres y representantes del sector LGBTI, para la construcción de escenarios para la Paz en el período de gobierno.</v>
      </c>
      <c r="E173" s="768" t="str">
        <f>VLOOKUP(MID(F173,1,11),MP,104,FALSE)</f>
        <v>3070502 - LA VOZ DE LAS MUJERES CONSTRUYENDO PAZ</v>
      </c>
      <c r="F173" s="768" t="str">
        <f>'PI. MP. Avance'!B146&amp;" - "&amp;'PI. MP. Avance'!C146</f>
        <v>MP307050202 - Realizar dos (2) Encuentros  de mujeres forjadoras de PAZ, que permitan el fortalecimiento de las iniciativas y escenarios de PAZ en el postconflicto, en el cuatrienio.</v>
      </c>
      <c r="G173" s="545" t="s">
        <v>6016</v>
      </c>
      <c r="H173" s="545" t="s">
        <v>6017</v>
      </c>
      <c r="I173" s="563"/>
      <c r="J173" s="563"/>
      <c r="K173" s="548"/>
      <c r="L173" s="563"/>
      <c r="M173" s="563"/>
      <c r="N173" s="550" t="s">
        <v>5966</v>
      </c>
    </row>
    <row r="174" spans="1:14" s="30" customFormat="1" ht="24.75" customHeight="1" x14ac:dyDescent="0.2">
      <c r="A174" s="766"/>
      <c r="B174" s="768"/>
      <c r="C174" s="768"/>
      <c r="D174" s="768"/>
      <c r="E174" s="768"/>
      <c r="F174" s="768"/>
      <c r="G174" s="551"/>
      <c r="H174" s="551"/>
      <c r="I174" s="551"/>
      <c r="J174" s="551"/>
      <c r="K174" s="551"/>
      <c r="L174" s="551"/>
      <c r="M174" s="551"/>
      <c r="N174" s="553"/>
    </row>
    <row r="175" spans="1:14" s="30" customFormat="1" ht="24.75" customHeight="1" x14ac:dyDescent="0.2">
      <c r="A175" s="766"/>
      <c r="B175" s="768"/>
      <c r="C175" s="768"/>
      <c r="D175" s="768"/>
      <c r="E175" s="768"/>
      <c r="F175" s="768"/>
      <c r="G175" s="551"/>
      <c r="H175" s="551"/>
      <c r="I175" s="551"/>
      <c r="J175" s="551"/>
      <c r="K175" s="551"/>
      <c r="L175" s="551"/>
      <c r="M175" s="551"/>
      <c r="N175" s="553"/>
    </row>
    <row r="176" spans="1:14" s="30" customFormat="1" ht="24.75" customHeight="1" x14ac:dyDescent="0.2">
      <c r="A176" s="766"/>
      <c r="B176" s="768"/>
      <c r="C176" s="768"/>
      <c r="D176" s="768"/>
      <c r="E176" s="768"/>
      <c r="F176" s="768"/>
      <c r="G176" s="551"/>
      <c r="H176" s="551"/>
      <c r="I176" s="551"/>
      <c r="J176" s="551"/>
      <c r="K176" s="551"/>
      <c r="L176" s="551"/>
      <c r="M176" s="551"/>
      <c r="N176" s="553"/>
    </row>
    <row r="177" spans="1:14" s="30" customFormat="1" ht="24.75" customHeight="1" thickBot="1" x14ac:dyDescent="0.25">
      <c r="A177" s="767"/>
      <c r="B177" s="769"/>
      <c r="C177" s="769"/>
      <c r="D177" s="769"/>
      <c r="E177" s="769"/>
      <c r="F177" s="769"/>
      <c r="G177" s="551"/>
      <c r="H177" s="551"/>
      <c r="I177" s="551"/>
      <c r="J177" s="551"/>
      <c r="K177" s="551"/>
      <c r="L177" s="551"/>
      <c r="M177" s="551"/>
      <c r="N177" s="553"/>
    </row>
    <row r="178" spans="1:14" s="46" customFormat="1" ht="24.75" customHeight="1" thickBot="1" x14ac:dyDescent="0.25">
      <c r="A178" s="771" t="s">
        <v>5950</v>
      </c>
      <c r="B178" s="772"/>
      <c r="C178" s="772"/>
      <c r="D178" s="772"/>
      <c r="E178" s="772"/>
      <c r="F178" s="772"/>
      <c r="G178" s="772"/>
      <c r="H178" s="772"/>
      <c r="I178" s="772"/>
      <c r="J178" s="772"/>
      <c r="K178" s="424">
        <f>SUM(K173:K177)</f>
        <v>0</v>
      </c>
      <c r="L178" s="424">
        <f>SUM(L173:L177)</f>
        <v>0</v>
      </c>
      <c r="M178" s="425"/>
      <c r="N178" s="426"/>
    </row>
    <row r="179" spans="1:14" s="30" customFormat="1" ht="43.5" thickTop="1" x14ac:dyDescent="0.2">
      <c r="A179" s="766">
        <v>29</v>
      </c>
      <c r="B179" s="768" t="str">
        <f>'PI. MP. Avance'!G151</f>
        <v>Construcción de escenarios para la participación del sector LGBTI en el posconflicto, Valle del Cauca, Occidente.(Apoyo y seguimiento jurídico a la RED LGBTI)</v>
      </c>
      <c r="C179" s="768" t="str">
        <f>VLOOKUP(MID(F179,1,11),MP,103,FALSE)</f>
        <v>30705 - TERRITORIO DE PAZ CON EQUIDAD Y BIENESTAR SOCIAL.</v>
      </c>
      <c r="D179" s="770" t="str">
        <f>VLOOKUP(MID(F179,1,11),MP,100,FALSE)</f>
        <v>MR3070502 - Apoyar en los 42 municipios programas y estrategias de movilización social para mujeres y representantes del sector LGBTI, para la construcción de escenarios para la Paz en el período de gobierno.</v>
      </c>
      <c r="E179" s="768" t="str">
        <f>VLOOKUP(MID(F179,1,11),MP,104,FALSE)</f>
        <v>3070503 - LGBTI VÍCTIMAS INVISIBLES EN BUSCA DE LA VERDAD JUSTICIA Y REPARACIÓN</v>
      </c>
      <c r="F179" s="768" t="str">
        <f>'PI. MP. Avance'!B151&amp;" - "&amp;'PI. MP. Avance'!C151</f>
        <v>MP307050301 - Crear, en el marco de las Confluencias Municipales de LGBTI, Una (1) RED LGBTI protagonista en los escenarios de PAZ y posconflicto, en el cuatrienio</v>
      </c>
      <c r="G179" s="545" t="s">
        <v>6018</v>
      </c>
      <c r="H179" s="545" t="s">
        <v>6019</v>
      </c>
      <c r="I179" s="563"/>
      <c r="J179" s="563"/>
      <c r="K179" s="548"/>
      <c r="L179" s="563"/>
      <c r="M179" s="563"/>
      <c r="N179" s="550" t="s">
        <v>5966</v>
      </c>
    </row>
    <row r="180" spans="1:14" s="30" customFormat="1" ht="24.75" customHeight="1" x14ac:dyDescent="0.2">
      <c r="A180" s="766"/>
      <c r="B180" s="768"/>
      <c r="C180" s="768"/>
      <c r="D180" s="768"/>
      <c r="E180" s="768"/>
      <c r="F180" s="768"/>
      <c r="G180" s="551"/>
      <c r="H180" s="551"/>
      <c r="I180" s="563"/>
      <c r="J180" s="551"/>
      <c r="K180" s="564"/>
      <c r="L180" s="551"/>
      <c r="M180" s="565"/>
      <c r="N180" s="550"/>
    </row>
    <row r="181" spans="1:14" s="30" customFormat="1" ht="24.75" customHeight="1" x14ac:dyDescent="0.2">
      <c r="A181" s="766"/>
      <c r="B181" s="768"/>
      <c r="C181" s="768"/>
      <c r="D181" s="768"/>
      <c r="E181" s="768"/>
      <c r="F181" s="768"/>
      <c r="G181" s="551"/>
      <c r="H181" s="551"/>
      <c r="I181" s="551"/>
      <c r="J181" s="551"/>
      <c r="K181" s="551"/>
      <c r="L181" s="551"/>
      <c r="M181" s="551"/>
      <c r="N181" s="553"/>
    </row>
    <row r="182" spans="1:14" s="30" customFormat="1" ht="24.75" customHeight="1" x14ac:dyDescent="0.2">
      <c r="A182" s="766"/>
      <c r="B182" s="768"/>
      <c r="C182" s="768"/>
      <c r="D182" s="768"/>
      <c r="E182" s="768"/>
      <c r="F182" s="768"/>
      <c r="G182" s="551"/>
      <c r="H182" s="551"/>
      <c r="I182" s="551"/>
      <c r="J182" s="551"/>
      <c r="K182" s="551"/>
      <c r="L182" s="551"/>
      <c r="M182" s="551"/>
      <c r="N182" s="553"/>
    </row>
    <row r="183" spans="1:14" s="30" customFormat="1" ht="24.75" customHeight="1" thickBot="1" x14ac:dyDescent="0.25">
      <c r="A183" s="767"/>
      <c r="B183" s="769"/>
      <c r="C183" s="769"/>
      <c r="D183" s="769"/>
      <c r="E183" s="769"/>
      <c r="F183" s="769"/>
      <c r="G183" s="551"/>
      <c r="H183" s="551"/>
      <c r="I183" s="551"/>
      <c r="J183" s="551"/>
      <c r="K183" s="551"/>
      <c r="L183" s="551"/>
      <c r="M183" s="551"/>
      <c r="N183" s="553"/>
    </row>
    <row r="184" spans="1:14" s="46" customFormat="1" ht="24.75" customHeight="1" thickBot="1" x14ac:dyDescent="0.25">
      <c r="A184" s="771" t="s">
        <v>5950</v>
      </c>
      <c r="B184" s="772"/>
      <c r="C184" s="772"/>
      <c r="D184" s="772"/>
      <c r="E184" s="772"/>
      <c r="F184" s="772"/>
      <c r="G184" s="772"/>
      <c r="H184" s="772"/>
      <c r="I184" s="772"/>
      <c r="J184" s="772"/>
      <c r="K184" s="424">
        <f>SUM(K179:K183)</f>
        <v>0</v>
      </c>
      <c r="L184" s="424">
        <f>SUM(L179:L183)</f>
        <v>0</v>
      </c>
      <c r="M184" s="425"/>
      <c r="N184" s="426"/>
    </row>
    <row r="185" spans="1:14" s="30" customFormat="1" ht="43.5" thickTop="1" x14ac:dyDescent="0.2">
      <c r="A185" s="766">
        <v>30</v>
      </c>
      <c r="B185" s="768" t="str">
        <f>'PI. MP. Avance'!G156</f>
        <v>Construcción de escenarios para la participación del sector LGBTI en el posconflicto, Valle del Cauca, Occidente.</v>
      </c>
      <c r="C185" s="768" t="str">
        <f>VLOOKUP(MID(F185,1,11),MP,103,FALSE)</f>
        <v>30705 - TERRITORIO DE PAZ CON EQUIDAD Y BIENESTAR SOCIAL.</v>
      </c>
      <c r="D185" s="770" t="str">
        <f>VLOOKUP(MID(F185,1,11),MP,100,FALSE)</f>
        <v>MR3070502 - Apoyar en los 42 municipios programas y estrategias de movilización social para mujeres y representantes del sector LGBTI, para la construcción de escenarios para la Paz en el período de gobierno.</v>
      </c>
      <c r="E185" s="768" t="str">
        <f>VLOOKUP(MID(F185,1,11),MP,104,FALSE)</f>
        <v>3070503 - LGBTI VÍCTIMAS INVISIBLES EN BUSCA DE LA VERDAD JUSTICIA Y REPARACIÓN</v>
      </c>
      <c r="F185" s="768" t="str">
        <f>'PI. MP. Avance'!B156&amp;" - "&amp;'PI. MP. Avance'!C156</f>
        <v>MP307050302 - Realizar dos (2) Encuentros de representantes del sector LGBTI, forjadores de PAZ, que permitan el fortalecimiento de las iniciativas y escenarios de PAZ en el postconflicto, en el cuatrienio.</v>
      </c>
      <c r="G185" s="545" t="s">
        <v>6020</v>
      </c>
      <c r="H185" s="545" t="s">
        <v>6021</v>
      </c>
      <c r="I185" s="563"/>
      <c r="J185" s="563"/>
      <c r="K185" s="548"/>
      <c r="L185" s="563"/>
      <c r="M185" s="563"/>
      <c r="N185" s="550"/>
    </row>
    <row r="186" spans="1:14" s="30" customFormat="1" ht="24.75" customHeight="1" x14ac:dyDescent="0.2">
      <c r="A186" s="766"/>
      <c r="B186" s="768"/>
      <c r="C186" s="768"/>
      <c r="D186" s="768"/>
      <c r="E186" s="768"/>
      <c r="F186" s="768"/>
      <c r="G186" s="551"/>
      <c r="H186" s="551"/>
      <c r="I186" s="551"/>
      <c r="J186" s="551"/>
      <c r="K186" s="551"/>
      <c r="L186" s="551"/>
      <c r="M186" s="551"/>
      <c r="N186" s="553"/>
    </row>
    <row r="187" spans="1:14" s="30" customFormat="1" ht="24.75" customHeight="1" x14ac:dyDescent="0.2">
      <c r="A187" s="766"/>
      <c r="B187" s="768"/>
      <c r="C187" s="768"/>
      <c r="D187" s="768"/>
      <c r="E187" s="768"/>
      <c r="F187" s="768"/>
      <c r="G187" s="551"/>
      <c r="H187" s="551"/>
      <c r="I187" s="551"/>
      <c r="J187" s="551"/>
      <c r="K187" s="551"/>
      <c r="L187" s="551"/>
      <c r="M187" s="551"/>
      <c r="N187" s="553"/>
    </row>
    <row r="188" spans="1:14" s="30" customFormat="1" ht="24.75" customHeight="1" x14ac:dyDescent="0.2">
      <c r="A188" s="766"/>
      <c r="B188" s="768"/>
      <c r="C188" s="768"/>
      <c r="D188" s="768"/>
      <c r="E188" s="768"/>
      <c r="F188" s="768"/>
      <c r="G188" s="551"/>
      <c r="H188" s="551"/>
      <c r="I188" s="551"/>
      <c r="J188" s="551"/>
      <c r="K188" s="551"/>
      <c r="L188" s="551"/>
      <c r="M188" s="551"/>
      <c r="N188" s="553"/>
    </row>
    <row r="189" spans="1:14" s="30" customFormat="1" ht="24.75" customHeight="1" thickBot="1" x14ac:dyDescent="0.25">
      <c r="A189" s="766"/>
      <c r="B189" s="768"/>
      <c r="C189" s="768"/>
      <c r="D189" s="768"/>
      <c r="E189" s="768"/>
      <c r="F189" s="768"/>
      <c r="G189" s="571"/>
      <c r="H189" s="571"/>
      <c r="I189" s="571"/>
      <c r="J189" s="571"/>
      <c r="K189" s="571"/>
      <c r="L189" s="571"/>
      <c r="M189" s="571"/>
      <c r="N189" s="572"/>
    </row>
    <row r="190" spans="1:14" s="46" customFormat="1" ht="24.75" customHeight="1" thickBot="1" x14ac:dyDescent="0.25">
      <c r="A190" s="771" t="s">
        <v>5950</v>
      </c>
      <c r="B190" s="772"/>
      <c r="C190" s="772"/>
      <c r="D190" s="772"/>
      <c r="E190" s="772"/>
      <c r="F190" s="772"/>
      <c r="G190" s="772"/>
      <c r="H190" s="772"/>
      <c r="I190" s="772"/>
      <c r="J190" s="772"/>
      <c r="K190" s="424">
        <f>SUM(K185:K189)</f>
        <v>0</v>
      </c>
      <c r="L190" s="424">
        <f>SUM(L185:L189)</f>
        <v>0</v>
      </c>
      <c r="M190" s="425"/>
      <c r="N190" s="426"/>
    </row>
    <row r="191" spans="1:14" s="46" customFormat="1" ht="30" customHeight="1" thickBot="1" x14ac:dyDescent="0.25">
      <c r="A191" s="776" t="s">
        <v>5958</v>
      </c>
      <c r="B191" s="777"/>
      <c r="C191" s="777"/>
      <c r="D191" s="777"/>
      <c r="E191" s="777"/>
      <c r="F191" s="777"/>
      <c r="G191" s="777"/>
      <c r="H191" s="777"/>
      <c r="I191" s="777"/>
      <c r="J191" s="777"/>
      <c r="K191" s="573">
        <f>+K190+K184+K178+K172+K160+K154+K148+K142+K136+K130+K124+K118+K112+K106+K100+K94+K88+K81+K75+K69+K63+K57+K51+K45+K39+K33+K27+K21+K166+K15</f>
        <v>476100000</v>
      </c>
      <c r="L191" s="573">
        <f>+L190+L184+L178+L172+L160+L154+L148+L142+L136+L130+L124+L118+L112+L106+L100+L94+L88+L81+L75+L69+L63+L57+L51+L45+L39+L33+L27+L21+L166+L15</f>
        <v>1216100000</v>
      </c>
      <c r="M191" s="574"/>
      <c r="N191" s="575"/>
    </row>
    <row r="192" spans="1:14" x14ac:dyDescent="0.25">
      <c r="N192" s="359"/>
    </row>
    <row r="193" spans="14:14" x14ac:dyDescent="0.25">
      <c r="N193" s="359"/>
    </row>
    <row r="194" spans="14:14" x14ac:dyDescent="0.25">
      <c r="N194" s="359"/>
    </row>
    <row r="195" spans="14:14" x14ac:dyDescent="0.25">
      <c r="N195" s="359"/>
    </row>
    <row r="196" spans="14:14" x14ac:dyDescent="0.25">
      <c r="N196" s="359"/>
    </row>
    <row r="197" spans="14:14" x14ac:dyDescent="0.25">
      <c r="N197" s="359"/>
    </row>
    <row r="198" spans="14:14" x14ac:dyDescent="0.25">
      <c r="N198" s="359"/>
    </row>
    <row r="199" spans="14:14" x14ac:dyDescent="0.25">
      <c r="N199" s="359"/>
    </row>
    <row r="200" spans="14:14" x14ac:dyDescent="0.25">
      <c r="N200" s="359"/>
    </row>
    <row r="201" spans="14:14" x14ac:dyDescent="0.25">
      <c r="N201" s="359"/>
    </row>
    <row r="202" spans="14:14" x14ac:dyDescent="0.25">
      <c r="N202" s="359"/>
    </row>
    <row r="203" spans="14:14" x14ac:dyDescent="0.25">
      <c r="N203" s="359"/>
    </row>
    <row r="204" spans="14:14" x14ac:dyDescent="0.25">
      <c r="N204" s="359"/>
    </row>
    <row r="205" spans="14:14" x14ac:dyDescent="0.25">
      <c r="N205" s="359"/>
    </row>
    <row r="206" spans="14:14" x14ac:dyDescent="0.25">
      <c r="N206" s="359"/>
    </row>
    <row r="207" spans="14:14" x14ac:dyDescent="0.25">
      <c r="N207" s="359"/>
    </row>
    <row r="208" spans="14:14" x14ac:dyDescent="0.25">
      <c r="N208" s="359"/>
    </row>
    <row r="209" spans="14:14" x14ac:dyDescent="0.25">
      <c r="N209" s="359"/>
    </row>
    <row r="210" spans="14:14" x14ac:dyDescent="0.25">
      <c r="N210" s="359"/>
    </row>
    <row r="211" spans="14:14" x14ac:dyDescent="0.25">
      <c r="N211" s="359"/>
    </row>
    <row r="212" spans="14:14" x14ac:dyDescent="0.25">
      <c r="N212" s="359"/>
    </row>
    <row r="213" spans="14:14" x14ac:dyDescent="0.25">
      <c r="N213" s="359"/>
    </row>
    <row r="214" spans="14:14" x14ac:dyDescent="0.25">
      <c r="N214" s="359"/>
    </row>
    <row r="215" spans="14:14" x14ac:dyDescent="0.25">
      <c r="N215" s="359"/>
    </row>
    <row r="216" spans="14:14" x14ac:dyDescent="0.25">
      <c r="N216" s="359"/>
    </row>
    <row r="217" spans="14:14" x14ac:dyDescent="0.25">
      <c r="N217" s="359"/>
    </row>
    <row r="218" spans="14:14" x14ac:dyDescent="0.25">
      <c r="N218" s="359"/>
    </row>
    <row r="219" spans="14:14" x14ac:dyDescent="0.25">
      <c r="N219" s="359"/>
    </row>
    <row r="220" spans="14:14" x14ac:dyDescent="0.25">
      <c r="N220" s="359"/>
    </row>
    <row r="221" spans="14:14" x14ac:dyDescent="0.25">
      <c r="N221" s="359"/>
    </row>
    <row r="222" spans="14:14" x14ac:dyDescent="0.25">
      <c r="N222" s="359"/>
    </row>
    <row r="223" spans="14:14" x14ac:dyDescent="0.25">
      <c r="N223" s="359"/>
    </row>
    <row r="224" spans="14:14" x14ac:dyDescent="0.25">
      <c r="N224" s="359"/>
    </row>
    <row r="225" spans="14:14" x14ac:dyDescent="0.25">
      <c r="N225" s="359"/>
    </row>
    <row r="226" spans="14:14" x14ac:dyDescent="0.25">
      <c r="N226" s="359"/>
    </row>
    <row r="227" spans="14:14" x14ac:dyDescent="0.25">
      <c r="N227" s="359"/>
    </row>
    <row r="228" spans="14:14" x14ac:dyDescent="0.25">
      <c r="N228" s="359"/>
    </row>
    <row r="229" spans="14:14" x14ac:dyDescent="0.25">
      <c r="N229" s="359"/>
    </row>
    <row r="230" spans="14:14" x14ac:dyDescent="0.25">
      <c r="N230" s="359"/>
    </row>
    <row r="231" spans="14:14" x14ac:dyDescent="0.25">
      <c r="N231" s="359"/>
    </row>
    <row r="232" spans="14:14" x14ac:dyDescent="0.25">
      <c r="N232" s="359"/>
    </row>
    <row r="233" spans="14:14" x14ac:dyDescent="0.25">
      <c r="N233" s="359"/>
    </row>
    <row r="234" spans="14:14" x14ac:dyDescent="0.25">
      <c r="N234" s="359"/>
    </row>
    <row r="235" spans="14:14" x14ac:dyDescent="0.25">
      <c r="N235" s="359"/>
    </row>
    <row r="236" spans="14:14" x14ac:dyDescent="0.25">
      <c r="N236" s="359"/>
    </row>
    <row r="237" spans="14:14" x14ac:dyDescent="0.25">
      <c r="N237" s="359"/>
    </row>
    <row r="238" spans="14:14" x14ac:dyDescent="0.25">
      <c r="N238" s="359"/>
    </row>
    <row r="239" spans="14:14" x14ac:dyDescent="0.25">
      <c r="N239" s="359"/>
    </row>
    <row r="240" spans="14:14" x14ac:dyDescent="0.25">
      <c r="N240" s="359"/>
    </row>
    <row r="241" spans="14:14" x14ac:dyDescent="0.25">
      <c r="N241" s="359"/>
    </row>
    <row r="242" spans="14:14" x14ac:dyDescent="0.25">
      <c r="N242" s="359"/>
    </row>
    <row r="243" spans="14:14" x14ac:dyDescent="0.25">
      <c r="N243" s="359"/>
    </row>
    <row r="244" spans="14:14" x14ac:dyDescent="0.25">
      <c r="N244" s="359"/>
    </row>
    <row r="245" spans="14:14" x14ac:dyDescent="0.25">
      <c r="N245" s="359"/>
    </row>
    <row r="246" spans="14:14" x14ac:dyDescent="0.25">
      <c r="N246" s="359"/>
    </row>
    <row r="247" spans="14:14" x14ac:dyDescent="0.25">
      <c r="N247" s="359"/>
    </row>
    <row r="248" spans="14:14" x14ac:dyDescent="0.25">
      <c r="N248" s="359"/>
    </row>
    <row r="249" spans="14:14" x14ac:dyDescent="0.25">
      <c r="N249" s="359"/>
    </row>
    <row r="250" spans="14:14" x14ac:dyDescent="0.25">
      <c r="N250" s="359"/>
    </row>
    <row r="251" spans="14:14" x14ac:dyDescent="0.25">
      <c r="N251" s="359"/>
    </row>
    <row r="252" spans="14:14" x14ac:dyDescent="0.25">
      <c r="N252" s="359"/>
    </row>
    <row r="253" spans="14:14" x14ac:dyDescent="0.25">
      <c r="N253" s="359"/>
    </row>
    <row r="254" spans="14:14" x14ac:dyDescent="0.25">
      <c r="N254" s="359"/>
    </row>
    <row r="255" spans="14:14" x14ac:dyDescent="0.25">
      <c r="N255" s="359"/>
    </row>
    <row r="256" spans="14:14" x14ac:dyDescent="0.25">
      <c r="N256" s="359"/>
    </row>
    <row r="257" spans="14:14" x14ac:dyDescent="0.25">
      <c r="N257" s="359"/>
    </row>
    <row r="258" spans="14:14" x14ac:dyDescent="0.25">
      <c r="N258" s="359"/>
    </row>
    <row r="259" spans="14:14" x14ac:dyDescent="0.25">
      <c r="N259" s="359"/>
    </row>
    <row r="260" spans="14:14" x14ac:dyDescent="0.25">
      <c r="N260" s="359"/>
    </row>
    <row r="261" spans="14:14" x14ac:dyDescent="0.25">
      <c r="N261" s="359"/>
    </row>
    <row r="262" spans="14:14" x14ac:dyDescent="0.25">
      <c r="N262" s="359"/>
    </row>
    <row r="263" spans="14:14" x14ac:dyDescent="0.25">
      <c r="N263" s="359"/>
    </row>
    <row r="264" spans="14:14" x14ac:dyDescent="0.25">
      <c r="N264" s="359"/>
    </row>
    <row r="265" spans="14:14" x14ac:dyDescent="0.25">
      <c r="N265" s="359"/>
    </row>
    <row r="266" spans="14:14" x14ac:dyDescent="0.25">
      <c r="N266" s="359"/>
    </row>
    <row r="267" spans="14:14" x14ac:dyDescent="0.25">
      <c r="N267" s="359"/>
    </row>
    <row r="268" spans="14:14" x14ac:dyDescent="0.25">
      <c r="N268" s="359"/>
    </row>
    <row r="269" spans="14:14" x14ac:dyDescent="0.25">
      <c r="N269" s="359"/>
    </row>
    <row r="270" spans="14:14" x14ac:dyDescent="0.25">
      <c r="N270" s="359"/>
    </row>
    <row r="271" spans="14:14" x14ac:dyDescent="0.25">
      <c r="N271" s="359"/>
    </row>
    <row r="272" spans="14:14" x14ac:dyDescent="0.25">
      <c r="N272" s="359"/>
    </row>
    <row r="273" spans="14:14" x14ac:dyDescent="0.25">
      <c r="N273" s="359"/>
    </row>
    <row r="274" spans="14:14" x14ac:dyDescent="0.25">
      <c r="N274" s="359"/>
    </row>
    <row r="275" spans="14:14" x14ac:dyDescent="0.25">
      <c r="N275" s="359"/>
    </row>
    <row r="276" spans="14:14" x14ac:dyDescent="0.25">
      <c r="N276" s="359"/>
    </row>
  </sheetData>
  <sheetProtection algorithmName="SHA-512" hashValue="RdG6r3BKBWrlrk0LoiR7amr4Lt+UkR7G9SqQ6SFm5uVJw9KqBMSpKjRrQe8FG2/Z4GzX7z74nH18toK22gohbw==" saltValue="p73x6JBJB5XnHjK+kfFGCw==" spinCount="100000" sheet="1" objects="1" scenarios="1" formatCells="0" formatColumns="0" formatRows="0" deleteRows="0"/>
  <mergeCells count="215">
    <mergeCell ref="A46:A50"/>
    <mergeCell ref="A15:J15"/>
    <mergeCell ref="A21:J21"/>
    <mergeCell ref="A27:J27"/>
    <mergeCell ref="A33:J33"/>
    <mergeCell ref="A39:J39"/>
    <mergeCell ref="A45:J45"/>
    <mergeCell ref="A51:J51"/>
    <mergeCell ref="A40:A44"/>
    <mergeCell ref="A34:A38"/>
    <mergeCell ref="A22:A26"/>
    <mergeCell ref="B40:B44"/>
    <mergeCell ref="D95:D99"/>
    <mergeCell ref="E95:E99"/>
    <mergeCell ref="F95:F99"/>
    <mergeCell ref="C101:C105"/>
    <mergeCell ref="D101:D105"/>
    <mergeCell ref="E101:E105"/>
    <mergeCell ref="A191:J191"/>
    <mergeCell ref="A57:J57"/>
    <mergeCell ref="A179:A183"/>
    <mergeCell ref="A185:A189"/>
    <mergeCell ref="A58:A62"/>
    <mergeCell ref="A95:A99"/>
    <mergeCell ref="A160:J160"/>
    <mergeCell ref="A166:J166"/>
    <mergeCell ref="A190:J190"/>
    <mergeCell ref="B173:B177"/>
    <mergeCell ref="A173:A177"/>
    <mergeCell ref="C173:C177"/>
    <mergeCell ref="D173:D177"/>
    <mergeCell ref="B58:B62"/>
    <mergeCell ref="C58:C62"/>
    <mergeCell ref="D58:D62"/>
    <mergeCell ref="E58:E62"/>
    <mergeCell ref="F58:F62"/>
    <mergeCell ref="E173:E177"/>
    <mergeCell ref="F173:F177"/>
    <mergeCell ref="A10:A14"/>
    <mergeCell ref="B10:B14"/>
    <mergeCell ref="C10:C14"/>
    <mergeCell ref="D10:D14"/>
    <mergeCell ref="E10:E14"/>
    <mergeCell ref="F10:F14"/>
    <mergeCell ref="A52:A56"/>
    <mergeCell ref="A124:J124"/>
    <mergeCell ref="A130:J130"/>
    <mergeCell ref="A136:J136"/>
    <mergeCell ref="C89:C93"/>
    <mergeCell ref="D89:D93"/>
    <mergeCell ref="E89:E93"/>
    <mergeCell ref="F89:F93"/>
    <mergeCell ref="B95:B99"/>
    <mergeCell ref="C95:C99"/>
    <mergeCell ref="A76:A80"/>
    <mergeCell ref="A167:A171"/>
    <mergeCell ref="A155:A159"/>
    <mergeCell ref="A149:A153"/>
    <mergeCell ref="A101:A105"/>
    <mergeCell ref="D76:D80"/>
    <mergeCell ref="D4:I4"/>
    <mergeCell ref="C34:C38"/>
    <mergeCell ref="D34:D38"/>
    <mergeCell ref="E34:E38"/>
    <mergeCell ref="F34:F38"/>
    <mergeCell ref="B52:B56"/>
    <mergeCell ref="C52:C56"/>
    <mergeCell ref="D52:D56"/>
    <mergeCell ref="E52:E56"/>
    <mergeCell ref="F52:F56"/>
    <mergeCell ref="C40:C44"/>
    <mergeCell ref="D40:D44"/>
    <mergeCell ref="E40:E44"/>
    <mergeCell ref="F40:F44"/>
    <mergeCell ref="D46:D50"/>
    <mergeCell ref="E46:E50"/>
    <mergeCell ref="B22:B26"/>
    <mergeCell ref="C22:C26"/>
    <mergeCell ref="D22:D26"/>
    <mergeCell ref="E22:E26"/>
    <mergeCell ref="F22:F26"/>
    <mergeCell ref="F46:F50"/>
    <mergeCell ref="E76:E80"/>
    <mergeCell ref="F76:F80"/>
    <mergeCell ref="C107:C111"/>
    <mergeCell ref="C137:C141"/>
    <mergeCell ref="A118:J118"/>
    <mergeCell ref="A131:A135"/>
    <mergeCell ref="A125:A129"/>
    <mergeCell ref="A119:A123"/>
    <mergeCell ref="A113:A117"/>
    <mergeCell ref="A107:A111"/>
    <mergeCell ref="A112:J112"/>
    <mergeCell ref="B125:B129"/>
    <mergeCell ref="C125:C129"/>
    <mergeCell ref="A106:J106"/>
    <mergeCell ref="C119:C123"/>
    <mergeCell ref="D119:D123"/>
    <mergeCell ref="E119:E123"/>
    <mergeCell ref="F119:F123"/>
    <mergeCell ref="F101:F105"/>
    <mergeCell ref="E107:E111"/>
    <mergeCell ref="B113:B117"/>
    <mergeCell ref="C113:C117"/>
    <mergeCell ref="D113:D117"/>
    <mergeCell ref="E113:E117"/>
    <mergeCell ref="D2:I3"/>
    <mergeCell ref="B137:B141"/>
    <mergeCell ref="D5:H5"/>
    <mergeCell ref="B46:B50"/>
    <mergeCell ref="B76:B80"/>
    <mergeCell ref="C46:C50"/>
    <mergeCell ref="B107:B111"/>
    <mergeCell ref="B89:B93"/>
    <mergeCell ref="B101:B105"/>
    <mergeCell ref="B119:B123"/>
    <mergeCell ref="F107:F111"/>
    <mergeCell ref="D107:D111"/>
    <mergeCell ref="D137:D141"/>
    <mergeCell ref="D7:N7"/>
    <mergeCell ref="C76:C80"/>
    <mergeCell ref="A63:J63"/>
    <mergeCell ref="A69:J69"/>
    <mergeCell ref="A75:J75"/>
    <mergeCell ref="A81:J81"/>
    <mergeCell ref="A88:J88"/>
    <mergeCell ref="A94:J94"/>
    <mergeCell ref="A100:J100"/>
    <mergeCell ref="A89:A93"/>
    <mergeCell ref="B34:B38"/>
    <mergeCell ref="F113:F117"/>
    <mergeCell ref="E143:E147"/>
    <mergeCell ref="F143:F147"/>
    <mergeCell ref="C143:C147"/>
    <mergeCell ref="D143:D147"/>
    <mergeCell ref="D125:D129"/>
    <mergeCell ref="E125:E129"/>
    <mergeCell ref="F125:F129"/>
    <mergeCell ref="B131:B135"/>
    <mergeCell ref="C131:C135"/>
    <mergeCell ref="D131:D135"/>
    <mergeCell ref="E131:E135"/>
    <mergeCell ref="F131:F135"/>
    <mergeCell ref="B149:B153"/>
    <mergeCell ref="C149:C153"/>
    <mergeCell ref="D149:D153"/>
    <mergeCell ref="E149:E153"/>
    <mergeCell ref="F149:F153"/>
    <mergeCell ref="E137:E141"/>
    <mergeCell ref="A137:A141"/>
    <mergeCell ref="F137:F141"/>
    <mergeCell ref="B185:B189"/>
    <mergeCell ref="C185:C189"/>
    <mergeCell ref="D185:D189"/>
    <mergeCell ref="E185:E189"/>
    <mergeCell ref="F185:F189"/>
    <mergeCell ref="B167:B171"/>
    <mergeCell ref="C167:C171"/>
    <mergeCell ref="D167:D171"/>
    <mergeCell ref="E167:E171"/>
    <mergeCell ref="F167:F171"/>
    <mergeCell ref="B179:B183"/>
    <mergeCell ref="C179:C183"/>
    <mergeCell ref="D179:D183"/>
    <mergeCell ref="E179:E183"/>
    <mergeCell ref="F179:F183"/>
    <mergeCell ref="A184:J184"/>
    <mergeCell ref="A172:J172"/>
    <mergeCell ref="A178:J178"/>
    <mergeCell ref="F82:F86"/>
    <mergeCell ref="B70:B74"/>
    <mergeCell ref="C70:C74"/>
    <mergeCell ref="D70:D74"/>
    <mergeCell ref="E70:E74"/>
    <mergeCell ref="F70:F74"/>
    <mergeCell ref="A161:A165"/>
    <mergeCell ref="B161:B165"/>
    <mergeCell ref="C161:C165"/>
    <mergeCell ref="D161:D165"/>
    <mergeCell ref="E161:E165"/>
    <mergeCell ref="F161:F165"/>
    <mergeCell ref="B155:B159"/>
    <mergeCell ref="C155:C159"/>
    <mergeCell ref="D155:D159"/>
    <mergeCell ref="E155:E159"/>
    <mergeCell ref="F155:F159"/>
    <mergeCell ref="A154:J154"/>
    <mergeCell ref="A142:J142"/>
    <mergeCell ref="A148:J148"/>
    <mergeCell ref="A143:A147"/>
    <mergeCell ref="B143:B147"/>
    <mergeCell ref="A82:A86"/>
    <mergeCell ref="B16:B20"/>
    <mergeCell ref="C16:C20"/>
    <mergeCell ref="D16:D20"/>
    <mergeCell ref="E16:E20"/>
    <mergeCell ref="F16:F20"/>
    <mergeCell ref="A16:A20"/>
    <mergeCell ref="A28:A32"/>
    <mergeCell ref="A64:A68"/>
    <mergeCell ref="A70:A74"/>
    <mergeCell ref="B64:B68"/>
    <mergeCell ref="C64:C68"/>
    <mergeCell ref="D64:D68"/>
    <mergeCell ref="E64:E68"/>
    <mergeCell ref="F64:F68"/>
    <mergeCell ref="B28:B32"/>
    <mergeCell ref="C28:C32"/>
    <mergeCell ref="D28:D32"/>
    <mergeCell ref="E28:E32"/>
    <mergeCell ref="F28:F32"/>
    <mergeCell ref="B82:B86"/>
    <mergeCell ref="C82:C86"/>
    <mergeCell ref="D82:D86"/>
    <mergeCell ref="E82:E86"/>
  </mergeCells>
  <dataValidations disablePrompts="1" count="1">
    <dataValidation type="list" allowBlank="1" showInputMessage="1" showErrorMessage="1" sqref="D7">
      <formula1>ENTIDADES</formula1>
    </dataValidation>
  </dataValidations>
  <printOptions horizontalCentered="1" verticalCentered="1"/>
  <pageMargins left="0.19685039370078741" right="0" top="0" bottom="0.78740157480314965" header="0.2" footer="0.39370078740157483"/>
  <pageSetup paperSize="41" scale="45" fitToHeight="0" orientation="landscape" r:id="rId1"/>
  <headerFooter>
    <oddHeader>&amp;RPág. &amp;P de &amp;N</oddHeader>
    <oddFooter>&amp;L
LUZ ADRIANA LONDOÑO RAMIREZ
Secretaria de Despacho
Firma: ___________________&amp;C
FRANCISCO JAVIER GOMEZ RIOS
Profesional Universitario
Firma: ___________________&amp;R
GICELA OCHOA BEJARANO
Departamento Adminstrativo de Planeación</oddFooter>
  </headerFooter>
  <rowBreaks count="5" manualBreakCount="5">
    <brk id="39" max="13" man="1"/>
    <brk id="69" max="13" man="1"/>
    <brk id="100" max="13" man="1"/>
    <brk id="130" max="13" man="1"/>
    <brk id="166" max="1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filterMode="1">
    <tabColor rgb="FFFF0000"/>
  </sheetPr>
  <dimension ref="B1:DA720"/>
  <sheetViews>
    <sheetView zoomScale="171" zoomScaleNormal="60" zoomScalePageLayoutView="60" workbookViewId="0">
      <pane xSplit="2" ySplit="3" topLeftCell="U198" activePane="bottomRight" state="frozen"/>
      <selection pane="topRight" activeCell="C1" sqref="C1"/>
      <selection pane="bottomLeft" activeCell="A4" sqref="A4"/>
      <selection pane="bottomRight" activeCell="W198" sqref="W198"/>
    </sheetView>
  </sheetViews>
  <sheetFormatPr baseColWidth="10" defaultColWidth="11.42578125" defaultRowHeight="12.75" x14ac:dyDescent="0.25"/>
  <cols>
    <col min="1" max="1" width="2.28515625" style="303" customWidth="1"/>
    <col min="2" max="2" width="17.7109375" style="303" customWidth="1"/>
    <col min="3" max="3" width="51.28515625" style="309" customWidth="1"/>
    <col min="4" max="4" width="43.7109375" style="303" customWidth="1"/>
    <col min="5" max="5" width="11" style="303" customWidth="1"/>
    <col min="6" max="6" width="19" style="303" customWidth="1"/>
    <col min="7" max="7" width="14" style="303" customWidth="1"/>
    <col min="8" max="8" width="39.42578125" style="303" customWidth="1"/>
    <col min="9" max="9" width="34.42578125" style="303" customWidth="1"/>
    <col min="10" max="10" width="14.28515625" style="303" customWidth="1"/>
    <col min="11" max="11" width="22.7109375" style="303" customWidth="1"/>
    <col min="12" max="12" width="48" style="303" customWidth="1"/>
    <col min="13" max="13" width="41" style="303" customWidth="1"/>
    <col min="14" max="14" width="39.42578125" style="303" customWidth="1"/>
    <col min="15" max="15" width="44.85546875" style="303" customWidth="1"/>
    <col min="16" max="16" width="49.85546875" style="303" customWidth="1"/>
    <col min="17" max="17" width="48.42578125" style="303" customWidth="1"/>
    <col min="18" max="18" width="37.28515625" style="303" customWidth="1"/>
    <col min="19" max="23" width="20.7109375" style="303" customWidth="1"/>
    <col min="24" max="24" width="20.42578125" style="303" customWidth="1"/>
    <col min="25" max="27" width="18.7109375" style="303" customWidth="1"/>
    <col min="28" max="28" width="21.42578125" style="303" customWidth="1"/>
    <col min="29" max="36" width="18.7109375" style="303" customWidth="1"/>
    <col min="37" max="37" width="20.28515625" style="303" customWidth="1"/>
    <col min="38" max="49" width="18.7109375" style="303" customWidth="1"/>
    <col min="50" max="50" width="20.28515625" style="303" customWidth="1"/>
    <col min="51" max="62" width="18.7109375" style="303" customWidth="1"/>
    <col min="63" max="63" width="20.140625" style="303" customWidth="1"/>
    <col min="64" max="75" width="18.7109375" style="303" customWidth="1"/>
    <col min="76" max="76" width="21" style="303" customWidth="1"/>
    <col min="77" max="77" width="18.7109375" style="303" customWidth="1"/>
    <col min="78" max="78" width="20.28515625" style="303" customWidth="1"/>
    <col min="79" max="87" width="18.7109375" style="303" customWidth="1"/>
    <col min="88" max="88" width="21.85546875" style="303" customWidth="1"/>
    <col min="89" max="89" width="62.42578125" style="303" customWidth="1"/>
    <col min="90" max="91" width="11.42578125" style="303"/>
    <col min="92" max="92" width="28.85546875" style="303" customWidth="1"/>
    <col min="93" max="93" width="7.28515625" style="303" customWidth="1"/>
    <col min="94" max="94" width="11.42578125" style="303"/>
    <col min="95" max="95" width="9.140625" style="303" customWidth="1"/>
    <col min="96" max="100" width="11.42578125" style="303"/>
    <col min="101" max="101" width="28.28515625" style="303" customWidth="1"/>
    <col min="102" max="16384" width="11.42578125" style="303"/>
  </cols>
  <sheetData>
    <row r="1" spans="2:105" x14ac:dyDescent="0.25">
      <c r="B1" s="302">
        <v>1</v>
      </c>
      <c r="C1" s="302">
        <v>2</v>
      </c>
      <c r="D1" s="302">
        <v>3</v>
      </c>
      <c r="E1" s="302"/>
      <c r="F1" s="302"/>
      <c r="G1" s="302">
        <v>4</v>
      </c>
      <c r="H1" s="302">
        <v>5</v>
      </c>
      <c r="I1" s="302">
        <v>6</v>
      </c>
      <c r="J1" s="302"/>
      <c r="K1" s="302">
        <v>7</v>
      </c>
      <c r="L1" s="302">
        <v>8</v>
      </c>
      <c r="M1" s="302">
        <v>9</v>
      </c>
      <c r="N1" s="302">
        <v>10</v>
      </c>
      <c r="O1" s="302">
        <v>11</v>
      </c>
      <c r="P1" s="302">
        <v>12</v>
      </c>
      <c r="Q1" s="302">
        <v>13</v>
      </c>
      <c r="R1" s="302">
        <v>14</v>
      </c>
      <c r="S1" s="302">
        <v>15</v>
      </c>
      <c r="T1" s="302">
        <v>16</v>
      </c>
      <c r="U1" s="302">
        <v>17</v>
      </c>
      <c r="V1" s="302">
        <v>18</v>
      </c>
      <c r="W1" s="302">
        <v>19</v>
      </c>
      <c r="X1" s="302">
        <v>20</v>
      </c>
      <c r="Y1" s="302">
        <v>21</v>
      </c>
      <c r="Z1" s="302">
        <v>22</v>
      </c>
      <c r="AA1" s="302">
        <v>23</v>
      </c>
      <c r="AB1" s="302">
        <v>24</v>
      </c>
      <c r="AC1" s="302">
        <v>25</v>
      </c>
      <c r="AD1" s="302">
        <v>26</v>
      </c>
      <c r="AE1" s="302">
        <v>27</v>
      </c>
      <c r="AF1" s="302">
        <v>28</v>
      </c>
      <c r="AG1" s="302">
        <v>29</v>
      </c>
      <c r="AH1" s="302">
        <v>30</v>
      </c>
      <c r="AI1" s="302">
        <v>31</v>
      </c>
      <c r="AJ1" s="302">
        <v>32</v>
      </c>
      <c r="AK1" s="302">
        <v>33</v>
      </c>
      <c r="AL1" s="302">
        <v>34</v>
      </c>
      <c r="AM1" s="302">
        <v>35</v>
      </c>
      <c r="AN1" s="302">
        <v>36</v>
      </c>
      <c r="AO1" s="302">
        <v>37</v>
      </c>
      <c r="AP1" s="302">
        <v>38</v>
      </c>
      <c r="AQ1" s="302">
        <v>39</v>
      </c>
      <c r="AR1" s="302">
        <v>40</v>
      </c>
      <c r="AS1" s="302">
        <v>41</v>
      </c>
      <c r="AT1" s="302">
        <v>42</v>
      </c>
      <c r="AU1" s="302">
        <v>43</v>
      </c>
      <c r="AV1" s="302">
        <v>44</v>
      </c>
      <c r="AW1" s="302">
        <v>45</v>
      </c>
      <c r="AX1" s="302">
        <v>46</v>
      </c>
      <c r="AY1" s="302">
        <v>47</v>
      </c>
      <c r="AZ1" s="302">
        <v>48</v>
      </c>
      <c r="BA1" s="302">
        <v>49</v>
      </c>
      <c r="BB1" s="302">
        <v>50</v>
      </c>
      <c r="BC1" s="302">
        <v>51</v>
      </c>
      <c r="BD1" s="302">
        <v>52</v>
      </c>
      <c r="BE1" s="302">
        <v>53</v>
      </c>
      <c r="BF1" s="302">
        <v>54</v>
      </c>
      <c r="BG1" s="302">
        <v>55</v>
      </c>
      <c r="BH1" s="302">
        <v>56</v>
      </c>
      <c r="BI1" s="302">
        <v>57</v>
      </c>
      <c r="BJ1" s="302">
        <v>58</v>
      </c>
      <c r="BK1" s="302">
        <v>59</v>
      </c>
      <c r="BL1" s="302">
        <v>60</v>
      </c>
      <c r="BM1" s="302">
        <v>61</v>
      </c>
      <c r="BN1" s="302">
        <v>62</v>
      </c>
      <c r="BO1" s="302">
        <v>63</v>
      </c>
      <c r="BP1" s="302">
        <v>64</v>
      </c>
      <c r="BQ1" s="302">
        <v>65</v>
      </c>
      <c r="BR1" s="302">
        <v>66</v>
      </c>
      <c r="BS1" s="302">
        <v>67</v>
      </c>
      <c r="BT1" s="302">
        <v>68</v>
      </c>
      <c r="BU1" s="302">
        <v>69</v>
      </c>
      <c r="BV1" s="302">
        <v>70</v>
      </c>
      <c r="BW1" s="302">
        <v>71</v>
      </c>
      <c r="BX1" s="302">
        <v>72</v>
      </c>
      <c r="BY1" s="302">
        <v>73</v>
      </c>
      <c r="BZ1" s="302">
        <v>74</v>
      </c>
      <c r="CA1" s="302">
        <v>75</v>
      </c>
      <c r="CB1" s="302">
        <v>76</v>
      </c>
      <c r="CC1" s="302">
        <v>77</v>
      </c>
      <c r="CD1" s="302">
        <v>78</v>
      </c>
      <c r="CE1" s="302">
        <v>79</v>
      </c>
      <c r="CF1" s="302">
        <v>80</v>
      </c>
      <c r="CG1" s="302">
        <v>81</v>
      </c>
      <c r="CH1" s="302">
        <v>82</v>
      </c>
      <c r="CI1" s="302">
        <v>83</v>
      </c>
      <c r="CJ1" s="302">
        <v>84</v>
      </c>
      <c r="CK1" s="302">
        <v>85</v>
      </c>
      <c r="CL1" s="302">
        <v>86</v>
      </c>
      <c r="CM1" s="302">
        <v>87</v>
      </c>
      <c r="CN1" s="302">
        <v>88</v>
      </c>
    </row>
    <row r="2" spans="2:105" x14ac:dyDescent="0.25">
      <c r="B2" s="304">
        <v>1</v>
      </c>
      <c r="C2" s="304">
        <v>2</v>
      </c>
      <c r="D2" s="304">
        <v>3</v>
      </c>
      <c r="E2" s="304">
        <v>4</v>
      </c>
      <c r="F2" s="304">
        <v>5</v>
      </c>
      <c r="G2" s="304">
        <v>6</v>
      </c>
      <c r="H2" s="304">
        <v>7</v>
      </c>
      <c r="I2" s="304">
        <v>8</v>
      </c>
      <c r="J2" s="304">
        <v>9</v>
      </c>
      <c r="K2" s="304">
        <v>10</v>
      </c>
      <c r="L2" s="304">
        <v>11</v>
      </c>
      <c r="M2" s="304">
        <v>12</v>
      </c>
      <c r="N2" s="304">
        <v>13</v>
      </c>
      <c r="O2" s="304">
        <v>14</v>
      </c>
      <c r="P2" s="304">
        <v>15</v>
      </c>
      <c r="Q2" s="304">
        <v>16</v>
      </c>
      <c r="R2" s="304">
        <v>17</v>
      </c>
      <c r="S2" s="304">
        <v>18</v>
      </c>
      <c r="T2" s="304">
        <v>19</v>
      </c>
      <c r="U2" s="304">
        <v>20</v>
      </c>
      <c r="V2" s="304">
        <v>21</v>
      </c>
      <c r="W2" s="304">
        <v>22</v>
      </c>
      <c r="X2" s="304">
        <v>23</v>
      </c>
      <c r="Y2" s="304">
        <v>24</v>
      </c>
      <c r="Z2" s="304">
        <v>25</v>
      </c>
      <c r="AA2" s="304">
        <v>26</v>
      </c>
      <c r="AB2" s="304">
        <v>27</v>
      </c>
      <c r="AC2" s="304">
        <v>28</v>
      </c>
      <c r="AD2" s="304">
        <v>29</v>
      </c>
      <c r="AE2" s="304">
        <v>30</v>
      </c>
      <c r="AF2" s="304">
        <v>31</v>
      </c>
      <c r="AG2" s="304">
        <v>32</v>
      </c>
      <c r="AH2" s="304">
        <v>33</v>
      </c>
      <c r="AI2" s="304">
        <v>34</v>
      </c>
      <c r="AJ2" s="304">
        <v>35</v>
      </c>
      <c r="AK2" s="304">
        <v>36</v>
      </c>
      <c r="AL2" s="304">
        <v>37</v>
      </c>
      <c r="AM2" s="304">
        <v>38</v>
      </c>
      <c r="AN2" s="304">
        <v>39</v>
      </c>
      <c r="AO2" s="304">
        <v>40</v>
      </c>
      <c r="AP2" s="304">
        <v>41</v>
      </c>
      <c r="AQ2" s="304">
        <v>42</v>
      </c>
      <c r="AR2" s="304">
        <v>43</v>
      </c>
      <c r="AS2" s="304">
        <v>44</v>
      </c>
      <c r="AT2" s="304">
        <v>45</v>
      </c>
      <c r="AU2" s="304">
        <v>46</v>
      </c>
      <c r="AV2" s="304">
        <v>47</v>
      </c>
      <c r="AW2" s="304">
        <v>48</v>
      </c>
      <c r="AX2" s="304">
        <v>49</v>
      </c>
      <c r="AY2" s="304">
        <v>50</v>
      </c>
      <c r="AZ2" s="304">
        <v>51</v>
      </c>
      <c r="BA2" s="304">
        <v>52</v>
      </c>
      <c r="BB2" s="304">
        <v>53</v>
      </c>
      <c r="BC2" s="304">
        <v>54</v>
      </c>
      <c r="BD2" s="304">
        <v>55</v>
      </c>
      <c r="BE2" s="304">
        <v>56</v>
      </c>
      <c r="BF2" s="304">
        <v>57</v>
      </c>
      <c r="BG2" s="304">
        <v>58</v>
      </c>
      <c r="BH2" s="304">
        <v>59</v>
      </c>
      <c r="BI2" s="304">
        <v>60</v>
      </c>
      <c r="BJ2" s="304">
        <v>61</v>
      </c>
      <c r="BK2" s="304">
        <v>62</v>
      </c>
      <c r="BL2" s="304">
        <v>63</v>
      </c>
      <c r="BM2" s="304">
        <v>64</v>
      </c>
      <c r="BN2" s="304">
        <v>65</v>
      </c>
      <c r="BO2" s="304">
        <v>66</v>
      </c>
      <c r="BP2" s="304">
        <v>67</v>
      </c>
      <c r="BQ2" s="304">
        <v>68</v>
      </c>
      <c r="BR2" s="304">
        <v>69</v>
      </c>
      <c r="BS2" s="304">
        <v>70</v>
      </c>
      <c r="BT2" s="304">
        <v>71</v>
      </c>
      <c r="BU2" s="304">
        <v>72</v>
      </c>
      <c r="BV2" s="304">
        <v>73</v>
      </c>
      <c r="BW2" s="304">
        <v>74</v>
      </c>
      <c r="BX2" s="304">
        <v>75</v>
      </c>
      <c r="BY2" s="304">
        <v>76</v>
      </c>
      <c r="BZ2" s="304">
        <v>77</v>
      </c>
      <c r="CA2" s="304">
        <v>78</v>
      </c>
      <c r="CB2" s="304">
        <v>79</v>
      </c>
      <c r="CC2" s="304">
        <v>80</v>
      </c>
      <c r="CD2" s="304">
        <v>81</v>
      </c>
      <c r="CE2" s="304">
        <v>82</v>
      </c>
      <c r="CF2" s="304">
        <v>83</v>
      </c>
      <c r="CG2" s="304">
        <v>84</v>
      </c>
      <c r="CH2" s="304">
        <v>85</v>
      </c>
      <c r="CI2" s="304">
        <v>86</v>
      </c>
      <c r="CJ2" s="304">
        <v>87</v>
      </c>
      <c r="CK2" s="304">
        <v>88</v>
      </c>
      <c r="CL2" s="304">
        <v>89</v>
      </c>
      <c r="CM2" s="304">
        <v>90</v>
      </c>
      <c r="CN2" s="304">
        <v>91</v>
      </c>
      <c r="CO2" s="304">
        <v>92</v>
      </c>
      <c r="CP2" s="304">
        <v>93</v>
      </c>
      <c r="CQ2" s="304">
        <v>94</v>
      </c>
      <c r="CR2" s="304">
        <v>95</v>
      </c>
      <c r="CS2" s="304">
        <v>96</v>
      </c>
      <c r="CT2" s="304">
        <v>97</v>
      </c>
      <c r="CU2" s="304">
        <v>98</v>
      </c>
      <c r="CV2" s="304">
        <v>99</v>
      </c>
      <c r="CW2" s="304">
        <v>100</v>
      </c>
      <c r="CX2" s="304">
        <v>101</v>
      </c>
      <c r="CY2" s="304">
        <v>102</v>
      </c>
      <c r="CZ2" s="304">
        <v>103</v>
      </c>
      <c r="DA2" s="304">
        <v>104</v>
      </c>
    </row>
    <row r="3" spans="2:105" ht="78" customHeight="1" x14ac:dyDescent="0.25">
      <c r="B3" s="50" t="s">
        <v>77</v>
      </c>
      <c r="C3" s="50" t="s">
        <v>78</v>
      </c>
      <c r="D3" s="50" t="s">
        <v>79</v>
      </c>
      <c r="E3" s="51" t="s">
        <v>80</v>
      </c>
      <c r="F3" s="51" t="s">
        <v>81</v>
      </c>
      <c r="G3" s="49" t="s">
        <v>82</v>
      </c>
      <c r="H3" s="49" t="s">
        <v>83</v>
      </c>
      <c r="I3" s="52" t="s">
        <v>84</v>
      </c>
      <c r="J3" s="305" t="s">
        <v>85</v>
      </c>
      <c r="K3" s="306" t="s">
        <v>86</v>
      </c>
      <c r="L3" s="52" t="s">
        <v>87</v>
      </c>
      <c r="M3" s="52" t="s">
        <v>88</v>
      </c>
      <c r="N3" s="52" t="s">
        <v>14</v>
      </c>
      <c r="O3" s="52" t="s">
        <v>89</v>
      </c>
      <c r="P3" s="52" t="s">
        <v>90</v>
      </c>
      <c r="Q3" s="52" t="s">
        <v>91</v>
      </c>
      <c r="R3" s="53" t="s">
        <v>92</v>
      </c>
      <c r="S3" s="54" t="s">
        <v>93</v>
      </c>
      <c r="T3" s="55" t="s">
        <v>94</v>
      </c>
      <c r="U3" s="55" t="s">
        <v>95</v>
      </c>
      <c r="V3" s="55" t="s">
        <v>96</v>
      </c>
      <c r="W3" s="55" t="s">
        <v>97</v>
      </c>
      <c r="X3" s="55" t="s">
        <v>98</v>
      </c>
      <c r="Y3" s="56" t="s">
        <v>99</v>
      </c>
      <c r="Z3" s="56" t="s">
        <v>100</v>
      </c>
      <c r="AA3" s="56" t="s">
        <v>101</v>
      </c>
      <c r="AB3" s="56" t="s">
        <v>102</v>
      </c>
      <c r="AC3" s="56" t="s">
        <v>103</v>
      </c>
      <c r="AD3" s="56" t="s">
        <v>104</v>
      </c>
      <c r="AE3" s="56" t="s">
        <v>105</v>
      </c>
      <c r="AF3" s="56" t="s">
        <v>106</v>
      </c>
      <c r="AG3" s="56" t="s">
        <v>107</v>
      </c>
      <c r="AH3" s="56" t="s">
        <v>108</v>
      </c>
      <c r="AI3" s="57" t="s">
        <v>109</v>
      </c>
      <c r="AJ3" s="57" t="s">
        <v>110</v>
      </c>
      <c r="AK3" s="55" t="s">
        <v>111</v>
      </c>
      <c r="AL3" s="56" t="s">
        <v>112</v>
      </c>
      <c r="AM3" s="56" t="s">
        <v>113</v>
      </c>
      <c r="AN3" s="56" t="s">
        <v>114</v>
      </c>
      <c r="AO3" s="56" t="s">
        <v>115</v>
      </c>
      <c r="AP3" s="56" t="s">
        <v>116</v>
      </c>
      <c r="AQ3" s="56" t="s">
        <v>117</v>
      </c>
      <c r="AR3" s="56" t="s">
        <v>118</v>
      </c>
      <c r="AS3" s="56" t="s">
        <v>119</v>
      </c>
      <c r="AT3" s="56" t="s">
        <v>120</v>
      </c>
      <c r="AU3" s="56" t="s">
        <v>121</v>
      </c>
      <c r="AV3" s="57" t="s">
        <v>122</v>
      </c>
      <c r="AW3" s="57" t="s">
        <v>123</v>
      </c>
      <c r="AX3" s="55" t="s">
        <v>124</v>
      </c>
      <c r="AY3" s="56" t="s">
        <v>125</v>
      </c>
      <c r="AZ3" s="56" t="s">
        <v>126</v>
      </c>
      <c r="BA3" s="56" t="s">
        <v>127</v>
      </c>
      <c r="BB3" s="56" t="s">
        <v>128</v>
      </c>
      <c r="BC3" s="56" t="s">
        <v>129</v>
      </c>
      <c r="BD3" s="56" t="s">
        <v>130</v>
      </c>
      <c r="BE3" s="56" t="s">
        <v>131</v>
      </c>
      <c r="BF3" s="56" t="s">
        <v>132</v>
      </c>
      <c r="BG3" s="56" t="s">
        <v>133</v>
      </c>
      <c r="BH3" s="56" t="s">
        <v>134</v>
      </c>
      <c r="BI3" s="57" t="s">
        <v>135</v>
      </c>
      <c r="BJ3" s="57" t="s">
        <v>136</v>
      </c>
      <c r="BK3" s="55" t="s">
        <v>137</v>
      </c>
      <c r="BL3" s="56" t="s">
        <v>138</v>
      </c>
      <c r="BM3" s="56" t="s">
        <v>139</v>
      </c>
      <c r="BN3" s="56" t="s">
        <v>140</v>
      </c>
      <c r="BO3" s="56" t="s">
        <v>141</v>
      </c>
      <c r="BP3" s="56" t="s">
        <v>142</v>
      </c>
      <c r="BQ3" s="56" t="s">
        <v>143</v>
      </c>
      <c r="BR3" s="56" t="s">
        <v>144</v>
      </c>
      <c r="BS3" s="56" t="s">
        <v>145</v>
      </c>
      <c r="BT3" s="56" t="s">
        <v>146</v>
      </c>
      <c r="BU3" s="56" t="s">
        <v>147</v>
      </c>
      <c r="BV3" s="57" t="s">
        <v>148</v>
      </c>
      <c r="BW3" s="57" t="s">
        <v>149</v>
      </c>
      <c r="BX3" s="55" t="s">
        <v>150</v>
      </c>
      <c r="BY3" s="56" t="s">
        <v>151</v>
      </c>
      <c r="BZ3" s="56" t="s">
        <v>152</v>
      </c>
      <c r="CA3" s="56" t="s">
        <v>153</v>
      </c>
      <c r="CB3" s="56" t="s">
        <v>154</v>
      </c>
      <c r="CC3" s="56" t="s">
        <v>155</v>
      </c>
      <c r="CD3" s="56" t="s">
        <v>156</v>
      </c>
      <c r="CE3" s="56" t="s">
        <v>157</v>
      </c>
      <c r="CF3" s="56" t="s">
        <v>158</v>
      </c>
      <c r="CG3" s="56" t="s">
        <v>159</v>
      </c>
      <c r="CH3" s="56" t="s">
        <v>160</v>
      </c>
      <c r="CI3" s="57" t="s">
        <v>161</v>
      </c>
      <c r="CJ3" s="57" t="s">
        <v>162</v>
      </c>
      <c r="CK3" s="58" t="s">
        <v>163</v>
      </c>
      <c r="CL3" s="59" t="s">
        <v>164</v>
      </c>
      <c r="CM3" s="59" t="s">
        <v>165</v>
      </c>
      <c r="CN3" s="59" t="s">
        <v>166</v>
      </c>
      <c r="CO3" s="47" t="s">
        <v>167</v>
      </c>
      <c r="CP3" s="48" t="s">
        <v>168</v>
      </c>
      <c r="CQ3" s="47" t="s">
        <v>169</v>
      </c>
      <c r="CR3" s="48" t="s">
        <v>170</v>
      </c>
      <c r="CS3" s="48" t="s">
        <v>171</v>
      </c>
      <c r="CT3" s="48" t="s">
        <v>172</v>
      </c>
      <c r="CU3" s="49" t="s">
        <v>173</v>
      </c>
      <c r="CV3" s="48" t="s">
        <v>174</v>
      </c>
      <c r="CW3" s="58" t="s">
        <v>175</v>
      </c>
      <c r="CX3" s="47" t="s">
        <v>176</v>
      </c>
      <c r="CY3" s="47" t="s">
        <v>169</v>
      </c>
      <c r="CZ3" s="48" t="s">
        <v>171</v>
      </c>
      <c r="DA3" s="48" t="s">
        <v>177</v>
      </c>
    </row>
    <row r="4" spans="2:105" ht="76.5" hidden="1" x14ac:dyDescent="0.25">
      <c r="B4" s="64" t="s">
        <v>178</v>
      </c>
      <c r="C4" s="65" t="s">
        <v>179</v>
      </c>
      <c r="D4" s="66" t="s">
        <v>180</v>
      </c>
      <c r="E4" s="67" t="s">
        <v>181</v>
      </c>
      <c r="F4" s="63" t="s">
        <v>182</v>
      </c>
      <c r="G4" s="62" t="s">
        <v>183</v>
      </c>
      <c r="H4" s="63" t="s">
        <v>184</v>
      </c>
      <c r="I4" s="63" t="s">
        <v>185</v>
      </c>
      <c r="J4" s="307">
        <v>2015</v>
      </c>
      <c r="K4" s="312">
        <v>1</v>
      </c>
      <c r="L4" s="63" t="s">
        <v>186</v>
      </c>
      <c r="M4" s="63" t="s">
        <v>187</v>
      </c>
      <c r="N4" s="63" t="s">
        <v>188</v>
      </c>
      <c r="O4" s="63" t="s">
        <v>189</v>
      </c>
      <c r="P4" s="63" t="s">
        <v>190</v>
      </c>
      <c r="Q4" s="63" t="s">
        <v>191</v>
      </c>
      <c r="R4" s="63"/>
      <c r="S4" s="68">
        <v>100</v>
      </c>
      <c r="T4" s="69">
        <v>25</v>
      </c>
      <c r="U4" s="70">
        <v>50</v>
      </c>
      <c r="V4" s="70">
        <v>75</v>
      </c>
      <c r="W4" s="70">
        <v>100</v>
      </c>
      <c r="X4" s="71">
        <v>500000000</v>
      </c>
      <c r="Y4" s="72"/>
      <c r="Z4" s="72">
        <v>500000000</v>
      </c>
      <c r="AA4" s="72"/>
      <c r="AB4" s="72"/>
      <c r="AC4" s="72"/>
      <c r="AD4" s="72"/>
      <c r="AE4" s="72"/>
      <c r="AF4" s="72"/>
      <c r="AG4" s="72"/>
      <c r="AH4" s="72"/>
      <c r="AI4" s="72"/>
      <c r="AJ4" s="72"/>
      <c r="AK4" s="71">
        <v>533159000.00000006</v>
      </c>
      <c r="AL4" s="72"/>
      <c r="AM4" s="72">
        <v>533159000.00000006</v>
      </c>
      <c r="AN4" s="72"/>
      <c r="AO4" s="72"/>
      <c r="AP4" s="72"/>
      <c r="AQ4" s="72"/>
      <c r="AR4" s="72"/>
      <c r="AS4" s="72"/>
      <c r="AT4" s="72"/>
      <c r="AU4" s="72"/>
      <c r="AV4" s="72"/>
      <c r="AW4" s="72"/>
      <c r="AX4" s="71">
        <v>570480130.00000012</v>
      </c>
      <c r="AY4" s="72"/>
      <c r="AZ4" s="72">
        <v>570480130.00000012</v>
      </c>
      <c r="BA4" s="72"/>
      <c r="BB4" s="72"/>
      <c r="BC4" s="72"/>
      <c r="BD4" s="72"/>
      <c r="BE4" s="72"/>
      <c r="BF4" s="72"/>
      <c r="BG4" s="72"/>
      <c r="BH4" s="72"/>
      <c r="BI4" s="72"/>
      <c r="BJ4" s="72"/>
      <c r="BK4" s="71">
        <v>610413739.10000014</v>
      </c>
      <c r="BL4" s="72"/>
      <c r="BM4" s="72">
        <v>610413739.10000014</v>
      </c>
      <c r="BN4" s="72"/>
      <c r="BO4" s="72"/>
      <c r="BP4" s="72"/>
      <c r="BQ4" s="72"/>
      <c r="BR4" s="72"/>
      <c r="BS4" s="72"/>
      <c r="BT4" s="72"/>
      <c r="BU4" s="72"/>
      <c r="BV4" s="72"/>
      <c r="BW4" s="72"/>
      <c r="BX4" s="71">
        <v>2214052869.1000004</v>
      </c>
      <c r="BY4" s="73">
        <v>0</v>
      </c>
      <c r="BZ4" s="73">
        <v>2214052869.1000004</v>
      </c>
      <c r="CA4" s="73">
        <v>0</v>
      </c>
      <c r="CB4" s="73">
        <v>0</v>
      </c>
      <c r="CC4" s="73">
        <v>0</v>
      </c>
      <c r="CD4" s="73">
        <v>0</v>
      </c>
      <c r="CE4" s="73">
        <v>0</v>
      </c>
      <c r="CF4" s="73">
        <v>0</v>
      </c>
      <c r="CG4" s="73">
        <v>0</v>
      </c>
      <c r="CH4" s="73">
        <v>0</v>
      </c>
      <c r="CI4" s="73">
        <v>0</v>
      </c>
      <c r="CJ4" s="73">
        <v>0</v>
      </c>
      <c r="CK4" s="63" t="s">
        <v>192</v>
      </c>
      <c r="CL4" s="74" t="s">
        <v>193</v>
      </c>
      <c r="CM4" s="74" t="s">
        <v>194</v>
      </c>
      <c r="CN4" s="74" t="s">
        <v>195</v>
      </c>
      <c r="CO4" s="60">
        <v>1</v>
      </c>
      <c r="CP4" s="61" t="s">
        <v>196</v>
      </c>
      <c r="CQ4" s="60">
        <v>101</v>
      </c>
      <c r="CR4" s="61" t="s">
        <v>197</v>
      </c>
      <c r="CS4" s="60">
        <v>10101</v>
      </c>
      <c r="CT4" s="61" t="s">
        <v>198</v>
      </c>
      <c r="CU4" s="62">
        <v>1010101</v>
      </c>
      <c r="CV4" s="63" t="s">
        <v>199</v>
      </c>
      <c r="CW4" s="100" t="s">
        <v>200</v>
      </c>
      <c r="CX4" s="100" t="s">
        <v>196</v>
      </c>
      <c r="CY4" s="100" t="s">
        <v>197</v>
      </c>
      <c r="CZ4" s="100" t="s">
        <v>198</v>
      </c>
      <c r="DA4" s="100" t="s">
        <v>199</v>
      </c>
    </row>
    <row r="5" spans="2:105" ht="127.5" hidden="1" x14ac:dyDescent="0.25">
      <c r="B5" s="75" t="s">
        <v>201</v>
      </c>
      <c r="C5" s="148" t="s">
        <v>202</v>
      </c>
      <c r="D5" s="66" t="s">
        <v>180</v>
      </c>
      <c r="E5" s="75" t="s">
        <v>203</v>
      </c>
      <c r="F5" s="63" t="s">
        <v>204</v>
      </c>
      <c r="G5" s="62" t="s">
        <v>183</v>
      </c>
      <c r="H5" s="63" t="s">
        <v>184</v>
      </c>
      <c r="I5" s="63" t="s">
        <v>185</v>
      </c>
      <c r="J5" s="307">
        <v>2015</v>
      </c>
      <c r="K5" s="312">
        <v>1</v>
      </c>
      <c r="L5" s="63" t="s">
        <v>186</v>
      </c>
      <c r="M5" s="63" t="s">
        <v>205</v>
      </c>
      <c r="N5" s="63" t="s">
        <v>206</v>
      </c>
      <c r="O5" s="63" t="s">
        <v>207</v>
      </c>
      <c r="P5" s="63" t="s">
        <v>190</v>
      </c>
      <c r="Q5" s="63" t="s">
        <v>208</v>
      </c>
      <c r="R5" s="63"/>
      <c r="S5" s="68">
        <v>100</v>
      </c>
      <c r="T5" s="69">
        <v>25</v>
      </c>
      <c r="U5" s="70">
        <v>50</v>
      </c>
      <c r="V5" s="70">
        <v>75</v>
      </c>
      <c r="W5" s="70">
        <v>100</v>
      </c>
      <c r="X5" s="71">
        <v>6743908259</v>
      </c>
      <c r="Y5" s="72"/>
      <c r="Z5" s="72">
        <v>4687081046</v>
      </c>
      <c r="AA5" s="72">
        <v>2056827213</v>
      </c>
      <c r="AB5" s="72"/>
      <c r="AC5" s="72"/>
      <c r="AD5" s="72"/>
      <c r="AE5" s="72"/>
      <c r="AF5" s="72"/>
      <c r="AG5" s="72"/>
      <c r="AH5" s="72"/>
      <c r="AI5" s="72"/>
      <c r="AJ5" s="72"/>
      <c r="AK5" s="71">
        <v>7137019188.3286285</v>
      </c>
      <c r="AL5" s="72"/>
      <c r="AM5" s="72">
        <v>4997918886.8086281</v>
      </c>
      <c r="AN5" s="72">
        <v>2139100301.52</v>
      </c>
      <c r="AO5" s="72"/>
      <c r="AP5" s="72"/>
      <c r="AQ5" s="72"/>
      <c r="AR5" s="72"/>
      <c r="AS5" s="72"/>
      <c r="AT5" s="72"/>
      <c r="AU5" s="72"/>
      <c r="AV5" s="72"/>
      <c r="AW5" s="72"/>
      <c r="AX5" s="71">
        <v>7572437522.466032</v>
      </c>
      <c r="AY5" s="72"/>
      <c r="AZ5" s="72">
        <v>5347773208.885232</v>
      </c>
      <c r="BA5" s="72">
        <v>2224664313.5808001</v>
      </c>
      <c r="BB5" s="72"/>
      <c r="BC5" s="72"/>
      <c r="BD5" s="72"/>
      <c r="BE5" s="72"/>
      <c r="BF5" s="72"/>
      <c r="BG5" s="72"/>
      <c r="BH5" s="72"/>
      <c r="BI5" s="72"/>
      <c r="BJ5" s="72"/>
      <c r="BK5" s="71">
        <v>8035768219.6312304</v>
      </c>
      <c r="BL5" s="72"/>
      <c r="BM5" s="72">
        <v>5722117333.5071983</v>
      </c>
      <c r="BN5" s="72">
        <v>2313650886.124032</v>
      </c>
      <c r="BO5" s="72"/>
      <c r="BP5" s="72"/>
      <c r="BQ5" s="72"/>
      <c r="BR5" s="72"/>
      <c r="BS5" s="72"/>
      <c r="BT5" s="72"/>
      <c r="BU5" s="72"/>
      <c r="BV5" s="72"/>
      <c r="BW5" s="72"/>
      <c r="BX5" s="71">
        <v>29489133189.425888</v>
      </c>
      <c r="BY5" s="73">
        <v>0</v>
      </c>
      <c r="BZ5" s="73">
        <v>20754890475.201057</v>
      </c>
      <c r="CA5" s="73">
        <v>8734242714.2248306</v>
      </c>
      <c r="CB5" s="73">
        <v>0</v>
      </c>
      <c r="CC5" s="73">
        <v>0</v>
      </c>
      <c r="CD5" s="73">
        <v>0</v>
      </c>
      <c r="CE5" s="73">
        <v>0</v>
      </c>
      <c r="CF5" s="73">
        <v>0</v>
      </c>
      <c r="CG5" s="73">
        <v>0</v>
      </c>
      <c r="CH5" s="73">
        <v>0</v>
      </c>
      <c r="CI5" s="73">
        <v>0</v>
      </c>
      <c r="CJ5" s="73">
        <v>0</v>
      </c>
      <c r="CK5" s="63" t="s">
        <v>209</v>
      </c>
      <c r="CL5" s="74" t="s">
        <v>193</v>
      </c>
      <c r="CM5" s="74" t="s">
        <v>194</v>
      </c>
      <c r="CN5" s="74" t="s">
        <v>210</v>
      </c>
      <c r="CO5" s="60">
        <v>1</v>
      </c>
      <c r="CP5" s="61" t="s">
        <v>196</v>
      </c>
      <c r="CQ5" s="60">
        <v>101</v>
      </c>
      <c r="CR5" s="61" t="s">
        <v>197</v>
      </c>
      <c r="CS5" s="60">
        <v>10102</v>
      </c>
      <c r="CT5" s="61" t="s">
        <v>211</v>
      </c>
      <c r="CU5" s="62">
        <v>1010201</v>
      </c>
      <c r="CV5" s="63" t="s">
        <v>212</v>
      </c>
      <c r="CW5" s="100" t="s">
        <v>213</v>
      </c>
      <c r="CX5" s="100" t="s">
        <v>196</v>
      </c>
      <c r="CY5" s="100" t="s">
        <v>197</v>
      </c>
      <c r="CZ5" s="100" t="s">
        <v>211</v>
      </c>
      <c r="DA5" s="100" t="s">
        <v>212</v>
      </c>
    </row>
    <row r="6" spans="2:105" ht="127.5" hidden="1" x14ac:dyDescent="0.25">
      <c r="B6" s="75" t="s">
        <v>214</v>
      </c>
      <c r="C6" s="148" t="s">
        <v>215</v>
      </c>
      <c r="D6" s="66" t="s">
        <v>180</v>
      </c>
      <c r="E6" s="75" t="s">
        <v>203</v>
      </c>
      <c r="F6" s="63" t="s">
        <v>204</v>
      </c>
      <c r="G6" s="62" t="s">
        <v>183</v>
      </c>
      <c r="H6" s="63" t="s">
        <v>184</v>
      </c>
      <c r="I6" s="63" t="s">
        <v>185</v>
      </c>
      <c r="J6" s="307">
        <v>2015</v>
      </c>
      <c r="K6" s="312">
        <v>1</v>
      </c>
      <c r="L6" s="63" t="s">
        <v>186</v>
      </c>
      <c r="M6" s="63" t="s">
        <v>216</v>
      </c>
      <c r="N6" s="63" t="s">
        <v>217</v>
      </c>
      <c r="O6" s="63" t="s">
        <v>218</v>
      </c>
      <c r="P6" s="63" t="s">
        <v>190</v>
      </c>
      <c r="Q6" s="63" t="s">
        <v>208</v>
      </c>
      <c r="R6" s="63"/>
      <c r="S6" s="68">
        <v>100</v>
      </c>
      <c r="T6" s="69">
        <v>25</v>
      </c>
      <c r="U6" s="70">
        <v>50</v>
      </c>
      <c r="V6" s="70">
        <v>75</v>
      </c>
      <c r="W6" s="70">
        <v>100</v>
      </c>
      <c r="X6" s="71">
        <v>4584320627</v>
      </c>
      <c r="Y6" s="72"/>
      <c r="Z6" s="72">
        <v>1255761868</v>
      </c>
      <c r="AA6" s="72">
        <v>3328558759</v>
      </c>
      <c r="AB6" s="72"/>
      <c r="AC6" s="72"/>
      <c r="AD6" s="72"/>
      <c r="AE6" s="72"/>
      <c r="AF6" s="72"/>
      <c r="AG6" s="72"/>
      <c r="AH6" s="72"/>
      <c r="AI6" s="72"/>
      <c r="AJ6" s="72"/>
      <c r="AK6" s="71">
        <v>4800742592.9220238</v>
      </c>
      <c r="AL6" s="72"/>
      <c r="AM6" s="72">
        <v>1339041483.5620241</v>
      </c>
      <c r="AN6" s="72">
        <v>3461701109.3600001</v>
      </c>
      <c r="AO6" s="72"/>
      <c r="AP6" s="72"/>
      <c r="AQ6" s="72"/>
      <c r="AR6" s="72"/>
      <c r="AS6" s="72"/>
      <c r="AT6" s="72"/>
      <c r="AU6" s="72"/>
      <c r="AV6" s="72"/>
      <c r="AW6" s="72"/>
      <c r="AX6" s="71">
        <v>5032943541.1457663</v>
      </c>
      <c r="AY6" s="72"/>
      <c r="AZ6" s="72">
        <v>1432774387.411366</v>
      </c>
      <c r="BA6" s="72">
        <v>3600169153.7344003</v>
      </c>
      <c r="BB6" s="72"/>
      <c r="BC6" s="72"/>
      <c r="BD6" s="72"/>
      <c r="BE6" s="72"/>
      <c r="BF6" s="72"/>
      <c r="BG6" s="72"/>
      <c r="BH6" s="72"/>
      <c r="BI6" s="72"/>
      <c r="BJ6" s="72"/>
      <c r="BK6" s="71">
        <v>5277244514.4139376</v>
      </c>
      <c r="BL6" s="72"/>
      <c r="BM6" s="72">
        <v>1533068594.5301616</v>
      </c>
      <c r="BN6" s="72">
        <v>3744175919.8837762</v>
      </c>
      <c r="BO6" s="72"/>
      <c r="BP6" s="72"/>
      <c r="BQ6" s="72"/>
      <c r="BR6" s="72"/>
      <c r="BS6" s="72"/>
      <c r="BT6" s="72"/>
      <c r="BU6" s="72"/>
      <c r="BV6" s="72"/>
      <c r="BW6" s="72"/>
      <c r="BX6" s="71">
        <v>19695251275.481728</v>
      </c>
      <c r="BY6" s="73">
        <v>0</v>
      </c>
      <c r="BZ6" s="73">
        <v>5560646333.5035515</v>
      </c>
      <c r="CA6" s="73">
        <v>14134604941.978176</v>
      </c>
      <c r="CB6" s="73">
        <v>0</v>
      </c>
      <c r="CC6" s="73">
        <v>0</v>
      </c>
      <c r="CD6" s="73">
        <v>0</v>
      </c>
      <c r="CE6" s="73">
        <v>0</v>
      </c>
      <c r="CF6" s="73">
        <v>0</v>
      </c>
      <c r="CG6" s="73">
        <v>0</v>
      </c>
      <c r="CH6" s="73">
        <v>0</v>
      </c>
      <c r="CI6" s="73">
        <v>0</v>
      </c>
      <c r="CJ6" s="73">
        <v>0</v>
      </c>
      <c r="CK6" s="63" t="s">
        <v>219</v>
      </c>
      <c r="CL6" s="74" t="s">
        <v>193</v>
      </c>
      <c r="CM6" s="74" t="s">
        <v>194</v>
      </c>
      <c r="CN6" s="74" t="s">
        <v>210</v>
      </c>
      <c r="CO6" s="60">
        <v>1</v>
      </c>
      <c r="CP6" s="61" t="s">
        <v>196</v>
      </c>
      <c r="CQ6" s="60">
        <v>101</v>
      </c>
      <c r="CR6" s="61" t="s">
        <v>197</v>
      </c>
      <c r="CS6" s="60">
        <v>10102</v>
      </c>
      <c r="CT6" s="61" t="s">
        <v>211</v>
      </c>
      <c r="CU6" s="62">
        <v>1010201</v>
      </c>
      <c r="CV6" s="63" t="s">
        <v>212</v>
      </c>
      <c r="CW6" s="100" t="s">
        <v>213</v>
      </c>
      <c r="CX6" s="100" t="s">
        <v>196</v>
      </c>
      <c r="CY6" s="100" t="s">
        <v>197</v>
      </c>
      <c r="CZ6" s="100" t="s">
        <v>211</v>
      </c>
      <c r="DA6" s="100" t="s">
        <v>212</v>
      </c>
    </row>
    <row r="7" spans="2:105" ht="76.5" hidden="1" x14ac:dyDescent="0.25">
      <c r="B7" s="75" t="s">
        <v>220</v>
      </c>
      <c r="C7" s="148" t="s">
        <v>221</v>
      </c>
      <c r="D7" s="66" t="s">
        <v>180</v>
      </c>
      <c r="E7" s="75" t="s">
        <v>222</v>
      </c>
      <c r="F7" s="63" t="s">
        <v>223</v>
      </c>
      <c r="G7" s="62" t="s">
        <v>183</v>
      </c>
      <c r="H7" s="63" t="s">
        <v>184</v>
      </c>
      <c r="I7" s="63" t="s">
        <v>185</v>
      </c>
      <c r="J7" s="307">
        <v>2015</v>
      </c>
      <c r="K7" s="312">
        <v>1</v>
      </c>
      <c r="L7" s="63" t="s">
        <v>186</v>
      </c>
      <c r="M7" s="63" t="s">
        <v>224</v>
      </c>
      <c r="N7" s="63" t="s">
        <v>225</v>
      </c>
      <c r="O7" s="63" t="s">
        <v>226</v>
      </c>
      <c r="P7" s="63" t="s">
        <v>190</v>
      </c>
      <c r="Q7" s="63" t="s">
        <v>208</v>
      </c>
      <c r="R7" s="63"/>
      <c r="S7" s="68">
        <v>100</v>
      </c>
      <c r="T7" s="69">
        <v>25</v>
      </c>
      <c r="U7" s="63">
        <v>50</v>
      </c>
      <c r="V7" s="70">
        <v>75</v>
      </c>
      <c r="W7" s="70">
        <v>100</v>
      </c>
      <c r="X7" s="71">
        <v>2225905698</v>
      </c>
      <c r="Y7" s="72"/>
      <c r="Z7" s="76"/>
      <c r="AA7" s="72"/>
      <c r="AB7" s="72"/>
      <c r="AC7" s="72"/>
      <c r="AD7" s="72"/>
      <c r="AE7" s="72"/>
      <c r="AF7" s="72"/>
      <c r="AG7" s="72">
        <v>2225905698</v>
      </c>
      <c r="AH7" s="72"/>
      <c r="AI7" s="72"/>
      <c r="AJ7" s="72"/>
      <c r="AK7" s="71">
        <v>1943334983</v>
      </c>
      <c r="AL7" s="72"/>
      <c r="AM7" s="76"/>
      <c r="AN7" s="72"/>
      <c r="AO7" s="72"/>
      <c r="AP7" s="72"/>
      <c r="AQ7" s="72"/>
      <c r="AR7" s="72"/>
      <c r="AS7" s="72"/>
      <c r="AT7" s="72">
        <v>1943334983</v>
      </c>
      <c r="AU7" s="72"/>
      <c r="AV7" s="72"/>
      <c r="AW7" s="72"/>
      <c r="AX7" s="71">
        <v>2001635032</v>
      </c>
      <c r="AY7" s="72"/>
      <c r="AZ7" s="76"/>
      <c r="BA7" s="72"/>
      <c r="BB7" s="72"/>
      <c r="BC7" s="72"/>
      <c r="BD7" s="72"/>
      <c r="BE7" s="72"/>
      <c r="BF7" s="72"/>
      <c r="BG7" s="72">
        <v>2001635032</v>
      </c>
      <c r="BH7" s="72"/>
      <c r="BI7" s="72"/>
      <c r="BJ7" s="72"/>
      <c r="BK7" s="71">
        <v>2061684083</v>
      </c>
      <c r="BL7" s="72"/>
      <c r="BM7" s="76"/>
      <c r="BN7" s="72"/>
      <c r="BO7" s="72"/>
      <c r="BP7" s="72"/>
      <c r="BQ7" s="72"/>
      <c r="BR7" s="72"/>
      <c r="BS7" s="72"/>
      <c r="BT7" s="72">
        <v>2061684083</v>
      </c>
      <c r="BU7" s="72"/>
      <c r="BV7" s="72"/>
      <c r="BW7" s="72"/>
      <c r="BX7" s="71">
        <v>8232559796</v>
      </c>
      <c r="BY7" s="73">
        <v>0</v>
      </c>
      <c r="BZ7" s="73">
        <v>0</v>
      </c>
      <c r="CA7" s="73">
        <v>0</v>
      </c>
      <c r="CB7" s="73">
        <v>0</v>
      </c>
      <c r="CC7" s="73">
        <v>0</v>
      </c>
      <c r="CD7" s="73">
        <v>0</v>
      </c>
      <c r="CE7" s="73">
        <v>0</v>
      </c>
      <c r="CF7" s="73">
        <v>0</v>
      </c>
      <c r="CG7" s="73">
        <v>8232559796</v>
      </c>
      <c r="CH7" s="73">
        <v>0</v>
      </c>
      <c r="CI7" s="73">
        <v>0</v>
      </c>
      <c r="CJ7" s="73">
        <v>0</v>
      </c>
      <c r="CK7" s="63" t="s">
        <v>227</v>
      </c>
      <c r="CL7" s="74" t="s">
        <v>193</v>
      </c>
      <c r="CM7" s="74" t="s">
        <v>194</v>
      </c>
      <c r="CN7" s="74" t="s">
        <v>228</v>
      </c>
      <c r="CO7" s="60">
        <v>1</v>
      </c>
      <c r="CP7" s="61" t="s">
        <v>196</v>
      </c>
      <c r="CQ7" s="60">
        <v>101</v>
      </c>
      <c r="CR7" s="61" t="s">
        <v>197</v>
      </c>
      <c r="CS7" s="60">
        <v>10102</v>
      </c>
      <c r="CT7" s="61" t="s">
        <v>211</v>
      </c>
      <c r="CU7" s="62">
        <v>1010201</v>
      </c>
      <c r="CV7" s="63" t="s">
        <v>212</v>
      </c>
      <c r="CW7" s="100" t="s">
        <v>229</v>
      </c>
      <c r="CX7" s="100" t="s">
        <v>196</v>
      </c>
      <c r="CY7" s="100" t="s">
        <v>197</v>
      </c>
      <c r="CZ7" s="100" t="s">
        <v>211</v>
      </c>
      <c r="DA7" s="100" t="s">
        <v>212</v>
      </c>
    </row>
    <row r="8" spans="2:105" ht="76.5" hidden="1" x14ac:dyDescent="0.25">
      <c r="B8" s="75" t="s">
        <v>230</v>
      </c>
      <c r="C8" s="148" t="s">
        <v>231</v>
      </c>
      <c r="D8" s="66" t="s">
        <v>180</v>
      </c>
      <c r="E8" s="75" t="s">
        <v>222</v>
      </c>
      <c r="F8" s="63" t="s">
        <v>223</v>
      </c>
      <c r="G8" s="62" t="s">
        <v>183</v>
      </c>
      <c r="H8" s="63" t="s">
        <v>184</v>
      </c>
      <c r="I8" s="63" t="s">
        <v>185</v>
      </c>
      <c r="J8" s="307" t="s">
        <v>232</v>
      </c>
      <c r="K8" s="308">
        <v>1</v>
      </c>
      <c r="L8" s="63" t="s">
        <v>186</v>
      </c>
      <c r="M8" s="63" t="s">
        <v>233</v>
      </c>
      <c r="N8" s="63" t="s">
        <v>234</v>
      </c>
      <c r="O8" s="63" t="s">
        <v>235</v>
      </c>
      <c r="P8" s="63" t="s">
        <v>190</v>
      </c>
      <c r="Q8" s="63" t="s">
        <v>208</v>
      </c>
      <c r="R8" s="63"/>
      <c r="S8" s="68">
        <v>100</v>
      </c>
      <c r="T8" s="69">
        <v>25</v>
      </c>
      <c r="U8" s="70">
        <v>50</v>
      </c>
      <c r="V8" s="70">
        <v>75</v>
      </c>
      <c r="W8" s="70">
        <v>100</v>
      </c>
      <c r="X8" s="71">
        <v>1569702336</v>
      </c>
      <c r="Y8" s="72"/>
      <c r="Z8" s="72">
        <v>1569702336</v>
      </c>
      <c r="AA8" s="72"/>
      <c r="AB8" s="72"/>
      <c r="AC8" s="72"/>
      <c r="AD8" s="72"/>
      <c r="AE8" s="72"/>
      <c r="AF8" s="72"/>
      <c r="AG8" s="72"/>
      <c r="AH8" s="72"/>
      <c r="AI8" s="72"/>
      <c r="AJ8" s="72"/>
      <c r="AK8" s="71">
        <v>1673801855.5188482</v>
      </c>
      <c r="AL8" s="72"/>
      <c r="AM8" s="72">
        <v>1673801855.5188482</v>
      </c>
      <c r="AN8" s="72"/>
      <c r="AO8" s="72"/>
      <c r="AP8" s="72"/>
      <c r="AQ8" s="72"/>
      <c r="AR8" s="72"/>
      <c r="AS8" s="72"/>
      <c r="AT8" s="72"/>
      <c r="AU8" s="72"/>
      <c r="AV8" s="72"/>
      <c r="AW8" s="72"/>
      <c r="AX8" s="71">
        <v>1790967985.4051676</v>
      </c>
      <c r="AY8" s="72"/>
      <c r="AZ8" s="72">
        <v>1790967985.4051676</v>
      </c>
      <c r="BA8" s="72"/>
      <c r="BB8" s="72"/>
      <c r="BC8" s="72"/>
      <c r="BD8" s="72"/>
      <c r="BE8" s="72"/>
      <c r="BF8" s="72"/>
      <c r="BG8" s="72"/>
      <c r="BH8" s="72"/>
      <c r="BI8" s="72"/>
      <c r="BJ8" s="72"/>
      <c r="BK8" s="71">
        <v>1916335744.3835294</v>
      </c>
      <c r="BL8" s="72"/>
      <c r="BM8" s="72">
        <v>1916335744.3835294</v>
      </c>
      <c r="BN8" s="72"/>
      <c r="BO8" s="72"/>
      <c r="BP8" s="72"/>
      <c r="BQ8" s="72"/>
      <c r="BR8" s="72"/>
      <c r="BS8" s="72"/>
      <c r="BT8" s="72"/>
      <c r="BU8" s="72"/>
      <c r="BV8" s="72"/>
      <c r="BW8" s="72"/>
      <c r="BX8" s="71">
        <v>6950807921.3075457</v>
      </c>
      <c r="BY8" s="73">
        <v>0</v>
      </c>
      <c r="BZ8" s="73">
        <v>6950807921.3075457</v>
      </c>
      <c r="CA8" s="73">
        <v>0</v>
      </c>
      <c r="CB8" s="73">
        <v>0</v>
      </c>
      <c r="CC8" s="73">
        <v>0</v>
      </c>
      <c r="CD8" s="73">
        <v>0</v>
      </c>
      <c r="CE8" s="73">
        <v>0</v>
      </c>
      <c r="CF8" s="73">
        <v>0</v>
      </c>
      <c r="CG8" s="73">
        <v>0</v>
      </c>
      <c r="CH8" s="73">
        <v>0</v>
      </c>
      <c r="CI8" s="73">
        <v>0</v>
      </c>
      <c r="CJ8" s="73">
        <v>0</v>
      </c>
      <c r="CK8" s="63" t="s">
        <v>236</v>
      </c>
      <c r="CL8" s="74" t="s">
        <v>193</v>
      </c>
      <c r="CM8" s="74" t="s">
        <v>194</v>
      </c>
      <c r="CN8" s="74" t="s">
        <v>228</v>
      </c>
      <c r="CO8" s="60">
        <v>1</v>
      </c>
      <c r="CP8" s="61" t="s">
        <v>196</v>
      </c>
      <c r="CQ8" s="60">
        <v>101</v>
      </c>
      <c r="CR8" s="61" t="s">
        <v>197</v>
      </c>
      <c r="CS8" s="60">
        <v>10102</v>
      </c>
      <c r="CT8" s="61" t="s">
        <v>211</v>
      </c>
      <c r="CU8" s="62">
        <v>1010201</v>
      </c>
      <c r="CV8" s="63" t="s">
        <v>212</v>
      </c>
      <c r="CW8" s="100" t="s">
        <v>229</v>
      </c>
      <c r="CX8" s="100" t="s">
        <v>196</v>
      </c>
      <c r="CY8" s="100" t="s">
        <v>197</v>
      </c>
      <c r="CZ8" s="100" t="s">
        <v>211</v>
      </c>
      <c r="DA8" s="100" t="s">
        <v>212</v>
      </c>
    </row>
    <row r="9" spans="2:105" ht="76.5" hidden="1" x14ac:dyDescent="0.25">
      <c r="B9" s="75" t="s">
        <v>237</v>
      </c>
      <c r="C9" s="65" t="s">
        <v>238</v>
      </c>
      <c r="D9" s="66" t="s">
        <v>239</v>
      </c>
      <c r="E9" s="75" t="s">
        <v>222</v>
      </c>
      <c r="F9" s="63" t="s">
        <v>223</v>
      </c>
      <c r="G9" s="62" t="s">
        <v>240</v>
      </c>
      <c r="H9" s="63" t="s">
        <v>241</v>
      </c>
      <c r="I9" s="63" t="s">
        <v>185</v>
      </c>
      <c r="J9" s="307">
        <v>2015</v>
      </c>
      <c r="K9" s="308">
        <v>0.22</v>
      </c>
      <c r="L9" s="63" t="s">
        <v>242</v>
      </c>
      <c r="M9" s="63" t="s">
        <v>243</v>
      </c>
      <c r="N9" s="63" t="s">
        <v>244</v>
      </c>
      <c r="O9" s="77" t="s">
        <v>245</v>
      </c>
      <c r="P9" s="63" t="s">
        <v>246</v>
      </c>
      <c r="Q9" s="63" t="s">
        <v>247</v>
      </c>
      <c r="R9" s="63"/>
      <c r="S9" s="68">
        <v>22</v>
      </c>
      <c r="T9" s="69">
        <v>100</v>
      </c>
      <c r="U9" s="69">
        <v>100</v>
      </c>
      <c r="V9" s="69">
        <v>100</v>
      </c>
      <c r="W9" s="69">
        <v>22</v>
      </c>
      <c r="X9" s="71">
        <v>0</v>
      </c>
      <c r="Y9" s="78"/>
      <c r="Z9" s="79"/>
      <c r="AA9" s="79"/>
      <c r="AB9" s="79"/>
      <c r="AC9" s="79"/>
      <c r="AD9" s="79"/>
      <c r="AE9" s="79"/>
      <c r="AF9" s="79"/>
      <c r="AG9" s="79"/>
      <c r="AH9" s="79"/>
      <c r="AI9" s="79"/>
      <c r="AJ9" s="79"/>
      <c r="AK9" s="71">
        <v>900000000</v>
      </c>
      <c r="AL9" s="78"/>
      <c r="AM9" s="79"/>
      <c r="AN9" s="79"/>
      <c r="AO9" s="79"/>
      <c r="AP9" s="79"/>
      <c r="AQ9" s="79"/>
      <c r="AR9" s="79"/>
      <c r="AS9" s="79"/>
      <c r="AT9" s="79">
        <v>900000000</v>
      </c>
      <c r="AU9" s="79"/>
      <c r="AV9" s="79"/>
      <c r="AW9" s="79"/>
      <c r="AX9" s="71">
        <v>941000001</v>
      </c>
      <c r="AY9" s="78"/>
      <c r="AZ9" s="79"/>
      <c r="BA9" s="79"/>
      <c r="BB9" s="79"/>
      <c r="BC9" s="79"/>
      <c r="BD9" s="79"/>
      <c r="BE9" s="79"/>
      <c r="BF9" s="79"/>
      <c r="BG9" s="79">
        <v>941000001</v>
      </c>
      <c r="BH9" s="79"/>
      <c r="BI9" s="79"/>
      <c r="BJ9" s="79"/>
      <c r="BK9" s="71">
        <v>967430001</v>
      </c>
      <c r="BL9" s="78"/>
      <c r="BM9" s="79"/>
      <c r="BN9" s="79"/>
      <c r="BO9" s="79"/>
      <c r="BP9" s="79"/>
      <c r="BQ9" s="79"/>
      <c r="BR9" s="79"/>
      <c r="BS9" s="79"/>
      <c r="BT9" s="79">
        <v>967430001</v>
      </c>
      <c r="BU9" s="79"/>
      <c r="BV9" s="79"/>
      <c r="BW9" s="79"/>
      <c r="BX9" s="71">
        <v>2808430002</v>
      </c>
      <c r="BY9" s="73">
        <v>0</v>
      </c>
      <c r="BZ9" s="73">
        <v>0</v>
      </c>
      <c r="CA9" s="73">
        <v>0</v>
      </c>
      <c r="CB9" s="73">
        <v>0</v>
      </c>
      <c r="CC9" s="73">
        <v>0</v>
      </c>
      <c r="CD9" s="73">
        <v>0</v>
      </c>
      <c r="CE9" s="73">
        <v>0</v>
      </c>
      <c r="CF9" s="73">
        <v>0</v>
      </c>
      <c r="CG9" s="73">
        <v>2808430002</v>
      </c>
      <c r="CH9" s="73">
        <v>0</v>
      </c>
      <c r="CI9" s="73">
        <v>0</v>
      </c>
      <c r="CJ9" s="73">
        <v>0</v>
      </c>
      <c r="CK9" s="63" t="s">
        <v>248</v>
      </c>
      <c r="CL9" s="74" t="s">
        <v>249</v>
      </c>
      <c r="CM9" s="74" t="s">
        <v>250</v>
      </c>
      <c r="CN9" s="74" t="s">
        <v>251</v>
      </c>
      <c r="CO9" s="60">
        <v>1</v>
      </c>
      <c r="CP9" s="61" t="s">
        <v>196</v>
      </c>
      <c r="CQ9" s="60">
        <v>101</v>
      </c>
      <c r="CR9" s="61" t="s">
        <v>197</v>
      </c>
      <c r="CS9" s="60">
        <v>10102</v>
      </c>
      <c r="CT9" s="61" t="s">
        <v>211</v>
      </c>
      <c r="CU9" s="62">
        <v>1010201</v>
      </c>
      <c r="CV9" s="63" t="s">
        <v>212</v>
      </c>
      <c r="CW9" s="100" t="s">
        <v>229</v>
      </c>
      <c r="CX9" s="100" t="s">
        <v>196</v>
      </c>
      <c r="CY9" s="100" t="s">
        <v>197</v>
      </c>
      <c r="CZ9" s="100" t="s">
        <v>211</v>
      </c>
      <c r="DA9" s="100" t="s">
        <v>212</v>
      </c>
    </row>
    <row r="10" spans="2:105" ht="76.5" hidden="1" x14ac:dyDescent="0.25">
      <c r="B10" s="75" t="s">
        <v>252</v>
      </c>
      <c r="C10" s="75" t="s">
        <v>253</v>
      </c>
      <c r="D10" s="66" t="s">
        <v>239</v>
      </c>
      <c r="E10" s="75" t="s">
        <v>222</v>
      </c>
      <c r="F10" s="63" t="s">
        <v>223</v>
      </c>
      <c r="G10" s="62" t="s">
        <v>183</v>
      </c>
      <c r="H10" s="63" t="s">
        <v>241</v>
      </c>
      <c r="I10" s="63" t="s">
        <v>185</v>
      </c>
      <c r="J10" s="307">
        <v>2015</v>
      </c>
      <c r="K10" s="308">
        <v>46</v>
      </c>
      <c r="L10" s="63" t="s">
        <v>242</v>
      </c>
      <c r="M10" s="63" t="s">
        <v>254</v>
      </c>
      <c r="N10" s="63" t="s">
        <v>255</v>
      </c>
      <c r="O10" s="63" t="s">
        <v>256</v>
      </c>
      <c r="P10" s="63" t="s">
        <v>257</v>
      </c>
      <c r="Q10" s="63" t="s">
        <v>232</v>
      </c>
      <c r="R10" s="63"/>
      <c r="S10" s="68">
        <v>46</v>
      </c>
      <c r="T10" s="69">
        <v>100</v>
      </c>
      <c r="U10" s="69">
        <v>100</v>
      </c>
      <c r="V10" s="69">
        <v>100</v>
      </c>
      <c r="W10" s="69">
        <v>46</v>
      </c>
      <c r="X10" s="71">
        <v>30000000</v>
      </c>
      <c r="Y10" s="78"/>
      <c r="Z10" s="79"/>
      <c r="AA10" s="79"/>
      <c r="AB10" s="79"/>
      <c r="AC10" s="79"/>
      <c r="AD10" s="79"/>
      <c r="AE10" s="79"/>
      <c r="AF10" s="79"/>
      <c r="AG10" s="79">
        <v>30000000</v>
      </c>
      <c r="AH10" s="79"/>
      <c r="AI10" s="79"/>
      <c r="AJ10" s="79"/>
      <c r="AK10" s="71">
        <v>36000000</v>
      </c>
      <c r="AL10" s="78"/>
      <c r="AM10" s="79"/>
      <c r="AN10" s="79"/>
      <c r="AO10" s="79"/>
      <c r="AP10" s="79"/>
      <c r="AQ10" s="79"/>
      <c r="AR10" s="79"/>
      <c r="AS10" s="79"/>
      <c r="AT10" s="79">
        <v>36000000</v>
      </c>
      <c r="AU10" s="79"/>
      <c r="AV10" s="79"/>
      <c r="AW10" s="79"/>
      <c r="AX10" s="71">
        <v>38000000</v>
      </c>
      <c r="AY10" s="78"/>
      <c r="AZ10" s="79"/>
      <c r="BA10" s="79"/>
      <c r="BB10" s="79"/>
      <c r="BC10" s="79"/>
      <c r="BD10" s="79"/>
      <c r="BE10" s="79"/>
      <c r="BF10" s="79"/>
      <c r="BG10" s="79">
        <v>38000000</v>
      </c>
      <c r="BH10" s="79"/>
      <c r="BI10" s="79"/>
      <c r="BJ10" s="79"/>
      <c r="BK10" s="71">
        <v>40000000</v>
      </c>
      <c r="BL10" s="78"/>
      <c r="BM10" s="79"/>
      <c r="BN10" s="79"/>
      <c r="BO10" s="79"/>
      <c r="BP10" s="79"/>
      <c r="BQ10" s="79"/>
      <c r="BR10" s="79"/>
      <c r="BS10" s="79"/>
      <c r="BT10" s="79">
        <v>40000000</v>
      </c>
      <c r="BU10" s="79"/>
      <c r="BV10" s="79"/>
      <c r="BW10" s="79"/>
      <c r="BX10" s="71">
        <v>144000000</v>
      </c>
      <c r="BY10" s="73">
        <v>0</v>
      </c>
      <c r="BZ10" s="73">
        <v>0</v>
      </c>
      <c r="CA10" s="73">
        <v>0</v>
      </c>
      <c r="CB10" s="73">
        <v>0</v>
      </c>
      <c r="CC10" s="73">
        <v>0</v>
      </c>
      <c r="CD10" s="73">
        <v>0</v>
      </c>
      <c r="CE10" s="73">
        <v>0</v>
      </c>
      <c r="CF10" s="73">
        <v>0</v>
      </c>
      <c r="CG10" s="73">
        <v>144000000</v>
      </c>
      <c r="CH10" s="73">
        <v>0</v>
      </c>
      <c r="CI10" s="73">
        <v>0</v>
      </c>
      <c r="CJ10" s="73">
        <v>0</v>
      </c>
      <c r="CK10" s="63" t="s">
        <v>258</v>
      </c>
      <c r="CL10" s="74" t="s">
        <v>249</v>
      </c>
      <c r="CM10" s="74" t="s">
        <v>250</v>
      </c>
      <c r="CN10" s="74" t="s">
        <v>251</v>
      </c>
      <c r="CO10" s="60">
        <v>1</v>
      </c>
      <c r="CP10" s="61" t="s">
        <v>196</v>
      </c>
      <c r="CQ10" s="60">
        <v>101</v>
      </c>
      <c r="CR10" s="61" t="s">
        <v>197</v>
      </c>
      <c r="CS10" s="60">
        <v>10102</v>
      </c>
      <c r="CT10" s="61" t="s">
        <v>211</v>
      </c>
      <c r="CU10" s="62">
        <v>1010201</v>
      </c>
      <c r="CV10" s="63" t="s">
        <v>212</v>
      </c>
      <c r="CW10" s="100" t="s">
        <v>229</v>
      </c>
      <c r="CX10" s="100" t="s">
        <v>196</v>
      </c>
      <c r="CY10" s="100" t="s">
        <v>197</v>
      </c>
      <c r="CZ10" s="100" t="s">
        <v>211</v>
      </c>
      <c r="DA10" s="100" t="s">
        <v>212</v>
      </c>
    </row>
    <row r="11" spans="2:105" ht="127.5" hidden="1" x14ac:dyDescent="0.25">
      <c r="B11" s="75" t="s">
        <v>259</v>
      </c>
      <c r="C11" s="80" t="s">
        <v>260</v>
      </c>
      <c r="D11" s="66" t="s">
        <v>180</v>
      </c>
      <c r="E11" s="65" t="s">
        <v>261</v>
      </c>
      <c r="F11" s="63" t="s">
        <v>262</v>
      </c>
      <c r="G11" s="62" t="s">
        <v>240</v>
      </c>
      <c r="H11" s="63" t="s">
        <v>184</v>
      </c>
      <c r="I11" s="63" t="s">
        <v>185</v>
      </c>
      <c r="J11" s="307">
        <v>2015</v>
      </c>
      <c r="K11" s="312">
        <v>1</v>
      </c>
      <c r="L11" s="63" t="s">
        <v>263</v>
      </c>
      <c r="M11" s="63" t="s">
        <v>264</v>
      </c>
      <c r="N11" s="63" t="s">
        <v>265</v>
      </c>
      <c r="O11" s="63" t="s">
        <v>266</v>
      </c>
      <c r="P11" s="63" t="s">
        <v>190</v>
      </c>
      <c r="Q11" s="63" t="s">
        <v>208</v>
      </c>
      <c r="R11" s="63"/>
      <c r="S11" s="68">
        <v>100</v>
      </c>
      <c r="T11" s="70">
        <v>100</v>
      </c>
      <c r="U11" s="70">
        <v>100</v>
      </c>
      <c r="V11" s="70">
        <v>100</v>
      </c>
      <c r="W11" s="70">
        <v>100</v>
      </c>
      <c r="X11" s="71">
        <v>95600924529</v>
      </c>
      <c r="Y11" s="79"/>
      <c r="Z11" s="79"/>
      <c r="AA11" s="79">
        <v>95600924529</v>
      </c>
      <c r="AB11" s="79"/>
      <c r="AC11" s="79"/>
      <c r="AD11" s="79"/>
      <c r="AE11" s="79"/>
      <c r="AF11" s="79"/>
      <c r="AG11" s="79"/>
      <c r="AH11" s="79"/>
      <c r="AI11" s="79"/>
      <c r="AJ11" s="79"/>
      <c r="AK11" s="71">
        <v>99424961510.160004</v>
      </c>
      <c r="AL11" s="79"/>
      <c r="AM11" s="79"/>
      <c r="AN11" s="72">
        <v>99424961510.160004</v>
      </c>
      <c r="AO11" s="79"/>
      <c r="AP11" s="79"/>
      <c r="AQ11" s="79"/>
      <c r="AR11" s="79"/>
      <c r="AS11" s="79"/>
      <c r="AT11" s="79"/>
      <c r="AU11" s="79"/>
      <c r="AV11" s="79"/>
      <c r="AW11" s="79"/>
      <c r="AX11" s="71">
        <v>103401959970.56641</v>
      </c>
      <c r="AY11" s="79"/>
      <c r="AZ11" s="79"/>
      <c r="BA11" s="72">
        <v>103401959970.56641</v>
      </c>
      <c r="BB11" s="79"/>
      <c r="BC11" s="79"/>
      <c r="BD11" s="79"/>
      <c r="BE11" s="79"/>
      <c r="BF11" s="79"/>
      <c r="BG11" s="79"/>
      <c r="BH11" s="79"/>
      <c r="BI11" s="79"/>
      <c r="BJ11" s="79"/>
      <c r="BK11" s="71">
        <v>107538038369.38907</v>
      </c>
      <c r="BL11" s="79"/>
      <c r="BM11" s="79"/>
      <c r="BN11" s="72">
        <v>107538038369.38907</v>
      </c>
      <c r="BO11" s="79"/>
      <c r="BP11" s="79"/>
      <c r="BQ11" s="79"/>
      <c r="BR11" s="79"/>
      <c r="BS11" s="79"/>
      <c r="BT11" s="79"/>
      <c r="BU11" s="79"/>
      <c r="BV11" s="79"/>
      <c r="BW11" s="79"/>
      <c r="BX11" s="71">
        <v>405965884379.11548</v>
      </c>
      <c r="BY11" s="73">
        <v>0</v>
      </c>
      <c r="BZ11" s="73">
        <v>0</v>
      </c>
      <c r="CA11" s="73">
        <v>405965884379.11548</v>
      </c>
      <c r="CB11" s="73">
        <v>0</v>
      </c>
      <c r="CC11" s="73">
        <v>0</v>
      </c>
      <c r="CD11" s="73">
        <v>0</v>
      </c>
      <c r="CE11" s="73">
        <v>0</v>
      </c>
      <c r="CF11" s="73">
        <v>0</v>
      </c>
      <c r="CG11" s="73">
        <v>0</v>
      </c>
      <c r="CH11" s="73">
        <v>0</v>
      </c>
      <c r="CI11" s="73">
        <v>0</v>
      </c>
      <c r="CJ11" s="73">
        <v>0</v>
      </c>
      <c r="CK11" s="63" t="s">
        <v>267</v>
      </c>
      <c r="CL11" s="74" t="s">
        <v>193</v>
      </c>
      <c r="CM11" s="74" t="s">
        <v>194</v>
      </c>
      <c r="CN11" s="74" t="s">
        <v>268</v>
      </c>
      <c r="CO11" s="60">
        <v>1</v>
      </c>
      <c r="CP11" s="61" t="s">
        <v>196</v>
      </c>
      <c r="CQ11" s="60">
        <v>101</v>
      </c>
      <c r="CR11" s="61" t="s">
        <v>197</v>
      </c>
      <c r="CS11" s="60">
        <v>10103</v>
      </c>
      <c r="CT11" s="61" t="s">
        <v>269</v>
      </c>
      <c r="CU11" s="62">
        <v>1010301</v>
      </c>
      <c r="CV11" s="63" t="s">
        <v>270</v>
      </c>
      <c r="CW11" s="100" t="s">
        <v>271</v>
      </c>
      <c r="CX11" s="100" t="s">
        <v>196</v>
      </c>
      <c r="CY11" s="100" t="s">
        <v>197</v>
      </c>
      <c r="CZ11" s="100" t="s">
        <v>269</v>
      </c>
      <c r="DA11" s="100" t="s">
        <v>270</v>
      </c>
    </row>
    <row r="12" spans="2:105" ht="127.5" hidden="1" x14ac:dyDescent="0.25">
      <c r="B12" s="75" t="s">
        <v>272</v>
      </c>
      <c r="C12" s="80" t="s">
        <v>273</v>
      </c>
      <c r="D12" s="66" t="s">
        <v>180</v>
      </c>
      <c r="E12" s="65" t="s">
        <v>261</v>
      </c>
      <c r="F12" s="63" t="s">
        <v>262</v>
      </c>
      <c r="G12" s="62" t="s">
        <v>240</v>
      </c>
      <c r="H12" s="63" t="s">
        <v>184</v>
      </c>
      <c r="I12" s="63" t="s">
        <v>185</v>
      </c>
      <c r="J12" s="307">
        <v>2015</v>
      </c>
      <c r="K12" s="312">
        <v>1</v>
      </c>
      <c r="L12" s="63" t="s">
        <v>274</v>
      </c>
      <c r="M12" s="63" t="s">
        <v>275</v>
      </c>
      <c r="N12" s="63" t="s">
        <v>276</v>
      </c>
      <c r="O12" s="63" t="s">
        <v>277</v>
      </c>
      <c r="P12" s="63" t="s">
        <v>190</v>
      </c>
      <c r="Q12" s="63" t="s">
        <v>208</v>
      </c>
      <c r="R12" s="63"/>
      <c r="S12" s="68">
        <v>100</v>
      </c>
      <c r="T12" s="70">
        <v>100</v>
      </c>
      <c r="U12" s="70">
        <v>100</v>
      </c>
      <c r="V12" s="70">
        <v>100</v>
      </c>
      <c r="W12" s="70">
        <v>100</v>
      </c>
      <c r="X12" s="71">
        <v>160000000</v>
      </c>
      <c r="Y12" s="79"/>
      <c r="Z12" s="79">
        <v>160000000</v>
      </c>
      <c r="AA12" s="79"/>
      <c r="AB12" s="79"/>
      <c r="AC12" s="79"/>
      <c r="AD12" s="79"/>
      <c r="AE12" s="79"/>
      <c r="AF12" s="79"/>
      <c r="AG12" s="79"/>
      <c r="AH12" s="79"/>
      <c r="AI12" s="79"/>
      <c r="AJ12" s="79"/>
      <c r="AK12" s="71">
        <v>170610880.00000003</v>
      </c>
      <c r="AL12" s="79"/>
      <c r="AM12" s="72">
        <v>170610880.00000003</v>
      </c>
      <c r="AN12" s="79"/>
      <c r="AO12" s="79"/>
      <c r="AP12" s="79"/>
      <c r="AQ12" s="79"/>
      <c r="AR12" s="79"/>
      <c r="AS12" s="79"/>
      <c r="AT12" s="79"/>
      <c r="AU12" s="79"/>
      <c r="AV12" s="79"/>
      <c r="AW12" s="79"/>
      <c r="AX12" s="71">
        <v>182553641.60000005</v>
      </c>
      <c r="AY12" s="79"/>
      <c r="AZ12" s="72">
        <v>182553641.60000005</v>
      </c>
      <c r="BA12" s="79"/>
      <c r="BB12" s="79"/>
      <c r="BC12" s="79"/>
      <c r="BD12" s="79"/>
      <c r="BE12" s="79"/>
      <c r="BF12" s="79"/>
      <c r="BG12" s="79"/>
      <c r="BH12" s="79"/>
      <c r="BI12" s="79"/>
      <c r="BJ12" s="79"/>
      <c r="BK12" s="71">
        <v>195332396.51200005</v>
      </c>
      <c r="BL12" s="79"/>
      <c r="BM12" s="72">
        <v>195332396.51200005</v>
      </c>
      <c r="BN12" s="79"/>
      <c r="BO12" s="79"/>
      <c r="BP12" s="79"/>
      <c r="BQ12" s="79"/>
      <c r="BR12" s="79"/>
      <c r="BS12" s="79"/>
      <c r="BT12" s="79"/>
      <c r="BU12" s="79"/>
      <c r="BV12" s="79"/>
      <c r="BW12" s="79"/>
      <c r="BX12" s="71">
        <v>708496918.11200011</v>
      </c>
      <c r="BY12" s="73">
        <v>0</v>
      </c>
      <c r="BZ12" s="73">
        <v>708496918.11200011</v>
      </c>
      <c r="CA12" s="73">
        <v>0</v>
      </c>
      <c r="CB12" s="73">
        <v>0</v>
      </c>
      <c r="CC12" s="73">
        <v>0</v>
      </c>
      <c r="CD12" s="73">
        <v>0</v>
      </c>
      <c r="CE12" s="73">
        <v>0</v>
      </c>
      <c r="CF12" s="73">
        <v>0</v>
      </c>
      <c r="CG12" s="73">
        <v>0</v>
      </c>
      <c r="CH12" s="73">
        <v>0</v>
      </c>
      <c r="CI12" s="73">
        <v>0</v>
      </c>
      <c r="CJ12" s="73">
        <v>0</v>
      </c>
      <c r="CK12" s="63" t="s">
        <v>278</v>
      </c>
      <c r="CL12" s="74" t="s">
        <v>193</v>
      </c>
      <c r="CM12" s="74" t="s">
        <v>194</v>
      </c>
      <c r="CN12" s="74" t="s">
        <v>268</v>
      </c>
      <c r="CO12" s="60">
        <v>1</v>
      </c>
      <c r="CP12" s="61" t="s">
        <v>196</v>
      </c>
      <c r="CQ12" s="60">
        <v>101</v>
      </c>
      <c r="CR12" s="61" t="s">
        <v>197</v>
      </c>
      <c r="CS12" s="60">
        <v>10103</v>
      </c>
      <c r="CT12" s="61" t="s">
        <v>269</v>
      </c>
      <c r="CU12" s="62">
        <v>1010301</v>
      </c>
      <c r="CV12" s="63" t="s">
        <v>270</v>
      </c>
      <c r="CW12" s="100" t="s">
        <v>271</v>
      </c>
      <c r="CX12" s="100" t="s">
        <v>196</v>
      </c>
      <c r="CY12" s="100" t="s">
        <v>197</v>
      </c>
      <c r="CZ12" s="100" t="s">
        <v>269</v>
      </c>
      <c r="DA12" s="100" t="s">
        <v>270</v>
      </c>
    </row>
    <row r="13" spans="2:105" ht="89.25" hidden="1" x14ac:dyDescent="0.25">
      <c r="B13" s="75" t="s">
        <v>279</v>
      </c>
      <c r="C13" s="80" t="s">
        <v>280</v>
      </c>
      <c r="D13" s="66" t="s">
        <v>180</v>
      </c>
      <c r="E13" s="65" t="s">
        <v>281</v>
      </c>
      <c r="F13" s="63" t="s">
        <v>282</v>
      </c>
      <c r="G13" s="62" t="s">
        <v>183</v>
      </c>
      <c r="H13" s="63" t="s">
        <v>184</v>
      </c>
      <c r="I13" s="63" t="s">
        <v>185</v>
      </c>
      <c r="J13" s="307">
        <v>2015</v>
      </c>
      <c r="K13" s="308" t="s">
        <v>283</v>
      </c>
      <c r="L13" s="63" t="s">
        <v>186</v>
      </c>
      <c r="M13" s="63" t="s">
        <v>284</v>
      </c>
      <c r="N13" s="63" t="s">
        <v>285</v>
      </c>
      <c r="O13" s="63" t="s">
        <v>286</v>
      </c>
      <c r="P13" s="63" t="s">
        <v>190</v>
      </c>
      <c r="Q13" s="63" t="s">
        <v>208</v>
      </c>
      <c r="R13" s="63"/>
      <c r="S13" s="68">
        <v>100</v>
      </c>
      <c r="T13" s="70">
        <v>25</v>
      </c>
      <c r="U13" s="70">
        <v>50</v>
      </c>
      <c r="V13" s="70">
        <v>75</v>
      </c>
      <c r="W13" s="70">
        <v>100</v>
      </c>
      <c r="X13" s="71">
        <v>136576768801.22601</v>
      </c>
      <c r="Y13" s="79">
        <v>59754229026.226013</v>
      </c>
      <c r="Z13" s="79">
        <v>49412480832</v>
      </c>
      <c r="AA13" s="79">
        <v>20783298499</v>
      </c>
      <c r="AB13" s="79">
        <v>2331424000</v>
      </c>
      <c r="AC13" s="79"/>
      <c r="AD13" s="79"/>
      <c r="AE13" s="79"/>
      <c r="AF13" s="79"/>
      <c r="AG13" s="81">
        <v>4295336444</v>
      </c>
      <c r="AH13" s="79"/>
      <c r="AI13" s="79"/>
      <c r="AJ13" s="79"/>
      <c r="AK13" s="71">
        <v>81129611432.096588</v>
      </c>
      <c r="AL13" s="79"/>
      <c r="AM13" s="72">
        <v>52689417735.816582</v>
      </c>
      <c r="AN13" s="72">
        <v>21614630438.959999</v>
      </c>
      <c r="AO13" s="81">
        <v>2401366720</v>
      </c>
      <c r="AP13" s="79"/>
      <c r="AQ13" s="79"/>
      <c r="AR13" s="79"/>
      <c r="AS13" s="79"/>
      <c r="AT13" s="82">
        <v>4424196537.3199997</v>
      </c>
      <c r="AU13" s="79"/>
      <c r="AV13" s="79"/>
      <c r="AW13" s="79"/>
      <c r="AX13" s="71">
        <v>85887222788.88176</v>
      </c>
      <c r="AY13" s="79"/>
      <c r="AZ13" s="72">
        <v>56377676977.323746</v>
      </c>
      <c r="BA13" s="72">
        <v>22479215656.518398</v>
      </c>
      <c r="BB13" s="81">
        <v>2473407721.5999999</v>
      </c>
      <c r="BC13" s="79"/>
      <c r="BD13" s="79"/>
      <c r="BE13" s="79"/>
      <c r="BF13" s="79"/>
      <c r="BG13" s="81">
        <v>4556922433.4396</v>
      </c>
      <c r="BH13" s="79"/>
      <c r="BI13" s="79"/>
      <c r="BJ13" s="79"/>
      <c r="BK13" s="71">
        <v>90943738707.958344</v>
      </c>
      <c r="BL13" s="79"/>
      <c r="BM13" s="72">
        <v>60324114365.736412</v>
      </c>
      <c r="BN13" s="72">
        <v>23378384282.779137</v>
      </c>
      <c r="BO13" s="79">
        <v>2547609953</v>
      </c>
      <c r="BP13" s="79"/>
      <c r="BQ13" s="79"/>
      <c r="BR13" s="79"/>
      <c r="BS13" s="79"/>
      <c r="BT13" s="81">
        <v>4693630106.4427881</v>
      </c>
      <c r="BU13" s="79"/>
      <c r="BV13" s="79"/>
      <c r="BW13" s="79"/>
      <c r="BX13" s="71">
        <v>394537341730.16272</v>
      </c>
      <c r="BY13" s="73">
        <v>59754229026.226013</v>
      </c>
      <c r="BZ13" s="73">
        <v>218803689910.87674</v>
      </c>
      <c r="CA13" s="73">
        <v>88255528877.257538</v>
      </c>
      <c r="CB13" s="73">
        <v>9753808394.6000004</v>
      </c>
      <c r="CC13" s="73">
        <v>0</v>
      </c>
      <c r="CD13" s="73">
        <v>0</v>
      </c>
      <c r="CE13" s="73">
        <v>0</v>
      </c>
      <c r="CF13" s="73">
        <v>0</v>
      </c>
      <c r="CG13" s="73">
        <v>17970085521.202389</v>
      </c>
      <c r="CH13" s="73">
        <v>0</v>
      </c>
      <c r="CI13" s="73">
        <v>0</v>
      </c>
      <c r="CJ13" s="73">
        <v>0</v>
      </c>
      <c r="CK13" s="63" t="s">
        <v>287</v>
      </c>
      <c r="CL13" s="74" t="s">
        <v>193</v>
      </c>
      <c r="CM13" s="74" t="s">
        <v>194</v>
      </c>
      <c r="CN13" s="74" t="s">
        <v>268</v>
      </c>
      <c r="CO13" s="60">
        <v>1</v>
      </c>
      <c r="CP13" s="61" t="s">
        <v>196</v>
      </c>
      <c r="CQ13" s="60">
        <v>101</v>
      </c>
      <c r="CR13" s="61" t="s">
        <v>197</v>
      </c>
      <c r="CS13" s="60">
        <v>10103</v>
      </c>
      <c r="CT13" s="61" t="s">
        <v>269</v>
      </c>
      <c r="CU13" s="62">
        <v>1010302</v>
      </c>
      <c r="CV13" s="63" t="s">
        <v>288</v>
      </c>
      <c r="CW13" s="100" t="s">
        <v>289</v>
      </c>
      <c r="CX13" s="100" t="s">
        <v>196</v>
      </c>
      <c r="CY13" s="100" t="s">
        <v>197</v>
      </c>
      <c r="CZ13" s="100" t="s">
        <v>269</v>
      </c>
      <c r="DA13" s="100" t="s">
        <v>288</v>
      </c>
    </row>
    <row r="14" spans="2:105" ht="89.25" hidden="1" x14ac:dyDescent="0.25">
      <c r="B14" s="75" t="s">
        <v>290</v>
      </c>
      <c r="C14" s="80" t="s">
        <v>291</v>
      </c>
      <c r="D14" s="66" t="s">
        <v>180</v>
      </c>
      <c r="E14" s="65" t="s">
        <v>281</v>
      </c>
      <c r="F14" s="63" t="s">
        <v>282</v>
      </c>
      <c r="G14" s="62" t="s">
        <v>240</v>
      </c>
      <c r="H14" s="63" t="s">
        <v>184</v>
      </c>
      <c r="I14" s="63" t="s">
        <v>185</v>
      </c>
      <c r="J14" s="307">
        <v>2015</v>
      </c>
      <c r="K14" s="308">
        <v>1</v>
      </c>
      <c r="L14" s="63" t="s">
        <v>186</v>
      </c>
      <c r="M14" s="63" t="s">
        <v>292</v>
      </c>
      <c r="N14" s="63" t="s">
        <v>293</v>
      </c>
      <c r="O14" s="63" t="s">
        <v>294</v>
      </c>
      <c r="P14" s="63" t="s">
        <v>190</v>
      </c>
      <c r="Q14" s="63" t="s">
        <v>208</v>
      </c>
      <c r="R14" s="63"/>
      <c r="S14" s="68">
        <v>100</v>
      </c>
      <c r="T14" s="70">
        <v>100</v>
      </c>
      <c r="U14" s="70">
        <v>100</v>
      </c>
      <c r="V14" s="70">
        <v>100</v>
      </c>
      <c r="W14" s="70">
        <v>100</v>
      </c>
      <c r="X14" s="71">
        <v>35284960000</v>
      </c>
      <c r="Y14" s="79"/>
      <c r="Z14" s="79"/>
      <c r="AA14" s="79"/>
      <c r="AB14" s="81">
        <v>35284960000</v>
      </c>
      <c r="AC14" s="79"/>
      <c r="AD14" s="79"/>
      <c r="AE14" s="79"/>
      <c r="AF14" s="79"/>
      <c r="AG14" s="79"/>
      <c r="AH14" s="79"/>
      <c r="AI14" s="79"/>
      <c r="AJ14" s="79"/>
      <c r="AK14" s="71">
        <v>36343508800</v>
      </c>
      <c r="AL14" s="79"/>
      <c r="AM14" s="79"/>
      <c r="AN14" s="79"/>
      <c r="AO14" s="81">
        <v>36343508800</v>
      </c>
      <c r="AP14" s="79"/>
      <c r="AQ14" s="79"/>
      <c r="AR14" s="79"/>
      <c r="AS14" s="79"/>
      <c r="AT14" s="79"/>
      <c r="AU14" s="79"/>
      <c r="AV14" s="79"/>
      <c r="AW14" s="79"/>
      <c r="AX14" s="71">
        <v>37433814064</v>
      </c>
      <c r="AY14" s="79"/>
      <c r="AZ14" s="79"/>
      <c r="BA14" s="79"/>
      <c r="BB14" s="81">
        <v>37433814064</v>
      </c>
      <c r="BC14" s="79"/>
      <c r="BD14" s="79"/>
      <c r="BE14" s="79"/>
      <c r="BF14" s="79"/>
      <c r="BG14" s="79"/>
      <c r="BH14" s="79"/>
      <c r="BI14" s="79"/>
      <c r="BJ14" s="79"/>
      <c r="BK14" s="71">
        <v>38556828485.919998</v>
      </c>
      <c r="BL14" s="79"/>
      <c r="BM14" s="79"/>
      <c r="BN14" s="79"/>
      <c r="BO14" s="81">
        <v>38556828485.919998</v>
      </c>
      <c r="BP14" s="79"/>
      <c r="BQ14" s="79"/>
      <c r="BR14" s="79"/>
      <c r="BS14" s="79"/>
      <c r="BT14" s="79"/>
      <c r="BU14" s="79"/>
      <c r="BV14" s="79"/>
      <c r="BW14" s="79"/>
      <c r="BX14" s="71">
        <v>147619111349.91998</v>
      </c>
      <c r="BY14" s="73">
        <v>0</v>
      </c>
      <c r="BZ14" s="73">
        <v>0</v>
      </c>
      <c r="CA14" s="73">
        <v>0</v>
      </c>
      <c r="CB14" s="73">
        <v>147619111349.91998</v>
      </c>
      <c r="CC14" s="73">
        <v>0</v>
      </c>
      <c r="CD14" s="73">
        <v>0</v>
      </c>
      <c r="CE14" s="73">
        <v>0</v>
      </c>
      <c r="CF14" s="73">
        <v>0</v>
      </c>
      <c r="CG14" s="73">
        <v>0</v>
      </c>
      <c r="CH14" s="73">
        <v>0</v>
      </c>
      <c r="CI14" s="73">
        <v>0</v>
      </c>
      <c r="CJ14" s="73">
        <v>0</v>
      </c>
      <c r="CK14" s="63" t="s">
        <v>295</v>
      </c>
      <c r="CL14" s="74" t="s">
        <v>193</v>
      </c>
      <c r="CM14" s="74" t="s">
        <v>194</v>
      </c>
      <c r="CN14" s="74" t="s">
        <v>296</v>
      </c>
      <c r="CO14" s="60">
        <v>1</v>
      </c>
      <c r="CP14" s="61" t="s">
        <v>196</v>
      </c>
      <c r="CQ14" s="60">
        <v>101</v>
      </c>
      <c r="CR14" s="61" t="s">
        <v>197</v>
      </c>
      <c r="CS14" s="60">
        <v>10103</v>
      </c>
      <c r="CT14" s="61" t="s">
        <v>269</v>
      </c>
      <c r="CU14" s="62">
        <v>1010302</v>
      </c>
      <c r="CV14" s="63" t="s">
        <v>288</v>
      </c>
      <c r="CW14" s="100" t="s">
        <v>289</v>
      </c>
      <c r="CX14" s="100" t="s">
        <v>196</v>
      </c>
      <c r="CY14" s="100" t="s">
        <v>197</v>
      </c>
      <c r="CZ14" s="100" t="s">
        <v>269</v>
      </c>
      <c r="DA14" s="100" t="s">
        <v>288</v>
      </c>
    </row>
    <row r="15" spans="2:105" ht="89.25" hidden="1" x14ac:dyDescent="0.25">
      <c r="B15" s="75" t="s">
        <v>297</v>
      </c>
      <c r="C15" s="80" t="s">
        <v>298</v>
      </c>
      <c r="D15" s="66" t="s">
        <v>180</v>
      </c>
      <c r="E15" s="65" t="s">
        <v>281</v>
      </c>
      <c r="F15" s="63" t="s">
        <v>282</v>
      </c>
      <c r="G15" s="62" t="s">
        <v>183</v>
      </c>
      <c r="H15" s="63" t="s">
        <v>184</v>
      </c>
      <c r="I15" s="63" t="s">
        <v>185</v>
      </c>
      <c r="J15" s="307">
        <v>2015</v>
      </c>
      <c r="K15" s="308" t="s">
        <v>283</v>
      </c>
      <c r="L15" s="63" t="s">
        <v>186</v>
      </c>
      <c r="M15" s="63" t="s">
        <v>299</v>
      </c>
      <c r="N15" s="63" t="s">
        <v>300</v>
      </c>
      <c r="O15" s="63" t="s">
        <v>301</v>
      </c>
      <c r="P15" s="63" t="s">
        <v>190</v>
      </c>
      <c r="Q15" s="63" t="s">
        <v>208</v>
      </c>
      <c r="R15" s="63"/>
      <c r="S15" s="68">
        <v>100</v>
      </c>
      <c r="T15" s="70">
        <v>25</v>
      </c>
      <c r="U15" s="70">
        <v>50</v>
      </c>
      <c r="V15" s="70">
        <v>75</v>
      </c>
      <c r="W15" s="70">
        <v>100</v>
      </c>
      <c r="X15" s="71">
        <v>8738382000</v>
      </c>
      <c r="Y15" s="79"/>
      <c r="Z15" s="81">
        <v>8738382000</v>
      </c>
      <c r="AA15" s="81"/>
      <c r="AB15" s="79"/>
      <c r="AC15" s="79"/>
      <c r="AD15" s="79"/>
      <c r="AE15" s="79"/>
      <c r="AF15" s="79"/>
      <c r="AG15" s="79"/>
      <c r="AH15" s="79"/>
      <c r="AI15" s="79"/>
      <c r="AJ15" s="79"/>
      <c r="AK15" s="71">
        <v>9317894017.4760017</v>
      </c>
      <c r="AL15" s="79"/>
      <c r="AM15" s="72">
        <v>9317894017.4760017</v>
      </c>
      <c r="AN15" s="72">
        <v>0</v>
      </c>
      <c r="AO15" s="79"/>
      <c r="AP15" s="79"/>
      <c r="AQ15" s="79"/>
      <c r="AR15" s="79"/>
      <c r="AS15" s="79"/>
      <c r="AT15" s="79"/>
      <c r="AU15" s="79"/>
      <c r="AV15" s="79"/>
      <c r="AW15" s="79"/>
      <c r="AX15" s="71">
        <v>9970146598.6993217</v>
      </c>
      <c r="AY15" s="79"/>
      <c r="AZ15" s="72">
        <v>9970146598.6993217</v>
      </c>
      <c r="BA15" s="72">
        <v>0</v>
      </c>
      <c r="BB15" s="79"/>
      <c r="BC15" s="79"/>
      <c r="BD15" s="79"/>
      <c r="BE15" s="79"/>
      <c r="BF15" s="79"/>
      <c r="BG15" s="79"/>
      <c r="BH15" s="79"/>
      <c r="BI15" s="79"/>
      <c r="BJ15" s="79"/>
      <c r="BK15" s="71">
        <v>10668056860.608274</v>
      </c>
      <c r="BL15" s="79"/>
      <c r="BM15" s="72">
        <v>10668056860.608274</v>
      </c>
      <c r="BN15" s="72">
        <v>0</v>
      </c>
      <c r="BO15" s="79"/>
      <c r="BP15" s="79"/>
      <c r="BQ15" s="79"/>
      <c r="BR15" s="79"/>
      <c r="BS15" s="79"/>
      <c r="BT15" s="79"/>
      <c r="BU15" s="79"/>
      <c r="BV15" s="79"/>
      <c r="BW15" s="79"/>
      <c r="BX15" s="71">
        <v>38694479476.7836</v>
      </c>
      <c r="BY15" s="73">
        <v>0</v>
      </c>
      <c r="BZ15" s="73">
        <v>38694479476.7836</v>
      </c>
      <c r="CA15" s="73">
        <v>0</v>
      </c>
      <c r="CB15" s="73">
        <v>0</v>
      </c>
      <c r="CC15" s="73">
        <v>0</v>
      </c>
      <c r="CD15" s="73">
        <v>0</v>
      </c>
      <c r="CE15" s="73">
        <v>0</v>
      </c>
      <c r="CF15" s="73">
        <v>0</v>
      </c>
      <c r="CG15" s="73">
        <v>0</v>
      </c>
      <c r="CH15" s="73">
        <v>0</v>
      </c>
      <c r="CI15" s="73">
        <v>0</v>
      </c>
      <c r="CJ15" s="73">
        <v>0</v>
      </c>
      <c r="CK15" s="63" t="s">
        <v>302</v>
      </c>
      <c r="CL15" s="74" t="s">
        <v>193</v>
      </c>
      <c r="CM15" s="74" t="s">
        <v>194</v>
      </c>
      <c r="CN15" s="74" t="s">
        <v>228</v>
      </c>
      <c r="CO15" s="60">
        <v>1</v>
      </c>
      <c r="CP15" s="61" t="s">
        <v>196</v>
      </c>
      <c r="CQ15" s="60">
        <v>101</v>
      </c>
      <c r="CR15" s="61" t="s">
        <v>197</v>
      </c>
      <c r="CS15" s="60">
        <v>10103</v>
      </c>
      <c r="CT15" s="61" t="s">
        <v>269</v>
      </c>
      <c r="CU15" s="62">
        <v>1010302</v>
      </c>
      <c r="CV15" s="63" t="s">
        <v>288</v>
      </c>
      <c r="CW15" s="100" t="s">
        <v>289</v>
      </c>
      <c r="CX15" s="100" t="s">
        <v>196</v>
      </c>
      <c r="CY15" s="100" t="s">
        <v>197</v>
      </c>
      <c r="CZ15" s="100" t="s">
        <v>269</v>
      </c>
      <c r="DA15" s="100" t="s">
        <v>288</v>
      </c>
    </row>
    <row r="16" spans="2:105" s="313" customFormat="1" ht="89.25" hidden="1" x14ac:dyDescent="0.25">
      <c r="B16" s="75" t="s">
        <v>303</v>
      </c>
      <c r="C16" s="80" t="s">
        <v>304</v>
      </c>
      <c r="D16" s="66" t="s">
        <v>180</v>
      </c>
      <c r="E16" s="65" t="s">
        <v>281</v>
      </c>
      <c r="F16" s="63" t="s">
        <v>282</v>
      </c>
      <c r="G16" s="62" t="s">
        <v>183</v>
      </c>
      <c r="H16" s="63" t="s">
        <v>184</v>
      </c>
      <c r="I16" s="63" t="s">
        <v>185</v>
      </c>
      <c r="J16" s="307">
        <v>2015</v>
      </c>
      <c r="K16" s="312">
        <v>0.76</v>
      </c>
      <c r="L16" s="63" t="s">
        <v>186</v>
      </c>
      <c r="M16" s="63" t="s">
        <v>305</v>
      </c>
      <c r="N16" s="63" t="s">
        <v>306</v>
      </c>
      <c r="O16" s="63" t="s">
        <v>307</v>
      </c>
      <c r="P16" s="63" t="s">
        <v>190</v>
      </c>
      <c r="Q16" s="63" t="s">
        <v>208</v>
      </c>
      <c r="R16" s="63"/>
      <c r="S16" s="68">
        <v>100</v>
      </c>
      <c r="T16" s="70">
        <v>25</v>
      </c>
      <c r="U16" s="70">
        <v>75</v>
      </c>
      <c r="V16" s="70">
        <v>75</v>
      </c>
      <c r="W16" s="70">
        <v>100</v>
      </c>
      <c r="X16" s="71">
        <v>579176000</v>
      </c>
      <c r="Y16" s="79"/>
      <c r="Z16" s="79"/>
      <c r="AA16" s="79">
        <v>579176000</v>
      </c>
      <c r="AB16" s="79"/>
      <c r="AC16" s="79"/>
      <c r="AD16" s="79"/>
      <c r="AE16" s="79"/>
      <c r="AF16" s="79"/>
      <c r="AG16" s="79"/>
      <c r="AH16" s="79"/>
      <c r="AI16" s="79"/>
      <c r="AJ16" s="79"/>
      <c r="AK16" s="71">
        <v>602343040</v>
      </c>
      <c r="AL16" s="79"/>
      <c r="AM16" s="79"/>
      <c r="AN16" s="72">
        <v>602343040</v>
      </c>
      <c r="AO16" s="79"/>
      <c r="AP16" s="79"/>
      <c r="AQ16" s="79"/>
      <c r="AR16" s="79"/>
      <c r="AS16" s="79"/>
      <c r="AT16" s="79"/>
      <c r="AU16" s="79"/>
      <c r="AV16" s="79"/>
      <c r="AW16" s="79"/>
      <c r="AX16" s="71">
        <v>626436761.60000002</v>
      </c>
      <c r="AY16" s="79"/>
      <c r="AZ16" s="79"/>
      <c r="BA16" s="72">
        <v>626436761.60000002</v>
      </c>
      <c r="BB16" s="79"/>
      <c r="BC16" s="79"/>
      <c r="BD16" s="79"/>
      <c r="BE16" s="79"/>
      <c r="BF16" s="79"/>
      <c r="BG16" s="79"/>
      <c r="BH16" s="79"/>
      <c r="BI16" s="79"/>
      <c r="BJ16" s="79"/>
      <c r="BK16" s="71">
        <v>651494232.06400001</v>
      </c>
      <c r="BL16" s="79"/>
      <c r="BM16" s="79"/>
      <c r="BN16" s="72">
        <v>651494232.06400001</v>
      </c>
      <c r="BO16" s="79"/>
      <c r="BP16" s="79"/>
      <c r="BQ16" s="79"/>
      <c r="BR16" s="79"/>
      <c r="BS16" s="79"/>
      <c r="BT16" s="79"/>
      <c r="BU16" s="79"/>
      <c r="BV16" s="79"/>
      <c r="BW16" s="79"/>
      <c r="BX16" s="71">
        <v>2459450033.664</v>
      </c>
      <c r="BY16" s="73">
        <v>0</v>
      </c>
      <c r="BZ16" s="73">
        <v>0</v>
      </c>
      <c r="CA16" s="73">
        <v>2459450033.664</v>
      </c>
      <c r="CB16" s="73">
        <v>0</v>
      </c>
      <c r="CC16" s="73">
        <v>0</v>
      </c>
      <c r="CD16" s="73">
        <v>0</v>
      </c>
      <c r="CE16" s="73">
        <v>0</v>
      </c>
      <c r="CF16" s="73">
        <v>0</v>
      </c>
      <c r="CG16" s="73">
        <v>0</v>
      </c>
      <c r="CH16" s="73">
        <v>0</v>
      </c>
      <c r="CI16" s="73">
        <v>0</v>
      </c>
      <c r="CJ16" s="73">
        <v>0</v>
      </c>
      <c r="CK16" s="63" t="s">
        <v>308</v>
      </c>
      <c r="CL16" s="74" t="s">
        <v>193</v>
      </c>
      <c r="CM16" s="74" t="s">
        <v>194</v>
      </c>
      <c r="CN16" s="74" t="s">
        <v>268</v>
      </c>
      <c r="CO16" s="60">
        <v>1</v>
      </c>
      <c r="CP16" s="61" t="s">
        <v>196</v>
      </c>
      <c r="CQ16" s="60">
        <v>101</v>
      </c>
      <c r="CR16" s="61" t="s">
        <v>197</v>
      </c>
      <c r="CS16" s="60">
        <v>10103</v>
      </c>
      <c r="CT16" s="61" t="s">
        <v>269</v>
      </c>
      <c r="CU16" s="62">
        <v>1010302</v>
      </c>
      <c r="CV16" s="63" t="s">
        <v>288</v>
      </c>
      <c r="CW16" s="100" t="s">
        <v>289</v>
      </c>
      <c r="CX16" s="100" t="s">
        <v>196</v>
      </c>
      <c r="CY16" s="100" t="s">
        <v>197</v>
      </c>
      <c r="CZ16" s="100" t="s">
        <v>269</v>
      </c>
      <c r="DA16" s="100" t="s">
        <v>288</v>
      </c>
    </row>
    <row r="17" spans="2:105" ht="89.25" hidden="1" x14ac:dyDescent="0.25">
      <c r="B17" s="75" t="s">
        <v>309</v>
      </c>
      <c r="C17" s="80" t="s">
        <v>310</v>
      </c>
      <c r="D17" s="66" t="s">
        <v>180</v>
      </c>
      <c r="E17" s="65" t="s">
        <v>281</v>
      </c>
      <c r="F17" s="63" t="s">
        <v>282</v>
      </c>
      <c r="G17" s="62" t="s">
        <v>183</v>
      </c>
      <c r="H17" s="63" t="s">
        <v>184</v>
      </c>
      <c r="I17" s="63" t="s">
        <v>185</v>
      </c>
      <c r="J17" s="307">
        <v>2015</v>
      </c>
      <c r="K17" s="312">
        <v>0.1</v>
      </c>
      <c r="L17" s="63" t="s">
        <v>186</v>
      </c>
      <c r="M17" s="63" t="s">
        <v>292</v>
      </c>
      <c r="N17" s="63" t="s">
        <v>311</v>
      </c>
      <c r="O17" s="63" t="s">
        <v>312</v>
      </c>
      <c r="P17" s="63" t="s">
        <v>190</v>
      </c>
      <c r="Q17" s="63" t="s">
        <v>208</v>
      </c>
      <c r="R17" s="63"/>
      <c r="S17" s="68">
        <v>100</v>
      </c>
      <c r="T17" s="70">
        <v>25</v>
      </c>
      <c r="U17" s="70">
        <v>50</v>
      </c>
      <c r="V17" s="70">
        <v>75</v>
      </c>
      <c r="W17" s="70">
        <v>100</v>
      </c>
      <c r="X17" s="71">
        <v>1200000000</v>
      </c>
      <c r="Y17" s="79"/>
      <c r="Z17" s="79">
        <v>1200000000</v>
      </c>
      <c r="AA17" s="79"/>
      <c r="AB17" s="79"/>
      <c r="AC17" s="83"/>
      <c r="AD17" s="79"/>
      <c r="AE17" s="79"/>
      <c r="AF17" s="79"/>
      <c r="AG17" s="79"/>
      <c r="AH17" s="79"/>
      <c r="AI17" s="79"/>
      <c r="AJ17" s="79"/>
      <c r="AK17" s="71">
        <v>1279581600</v>
      </c>
      <c r="AL17" s="79"/>
      <c r="AM17" s="72">
        <v>1279581600</v>
      </c>
      <c r="AN17" s="79"/>
      <c r="AO17" s="79"/>
      <c r="AP17" s="79"/>
      <c r="AQ17" s="79"/>
      <c r="AR17" s="79"/>
      <c r="AS17" s="79"/>
      <c r="AT17" s="79"/>
      <c r="AU17" s="79"/>
      <c r="AV17" s="79"/>
      <c r="AW17" s="79"/>
      <c r="AX17" s="71">
        <v>1369152312</v>
      </c>
      <c r="AY17" s="79"/>
      <c r="AZ17" s="72">
        <v>1369152312</v>
      </c>
      <c r="BA17" s="79"/>
      <c r="BB17" s="79"/>
      <c r="BC17" s="79"/>
      <c r="BD17" s="79"/>
      <c r="BE17" s="79"/>
      <c r="BF17" s="79"/>
      <c r="BG17" s="79"/>
      <c r="BH17" s="79"/>
      <c r="BI17" s="79"/>
      <c r="BJ17" s="79"/>
      <c r="BK17" s="71">
        <v>1464992973.8400002</v>
      </c>
      <c r="BL17" s="79"/>
      <c r="BM17" s="72">
        <v>1464992973.8400002</v>
      </c>
      <c r="BN17" s="79"/>
      <c r="BO17" s="79"/>
      <c r="BP17" s="79"/>
      <c r="BQ17" s="79"/>
      <c r="BR17" s="79"/>
      <c r="BS17" s="79"/>
      <c r="BT17" s="79"/>
      <c r="BU17" s="79"/>
      <c r="BV17" s="79"/>
      <c r="BW17" s="79"/>
      <c r="BX17" s="71">
        <v>5313726885.8400002</v>
      </c>
      <c r="BY17" s="73">
        <v>0</v>
      </c>
      <c r="BZ17" s="73">
        <v>5313726885.8400002</v>
      </c>
      <c r="CA17" s="73">
        <v>0</v>
      </c>
      <c r="CB17" s="73">
        <v>0</v>
      </c>
      <c r="CC17" s="73">
        <v>0</v>
      </c>
      <c r="CD17" s="73">
        <v>0</v>
      </c>
      <c r="CE17" s="73">
        <v>0</v>
      </c>
      <c r="CF17" s="73">
        <v>0</v>
      </c>
      <c r="CG17" s="73">
        <v>0</v>
      </c>
      <c r="CH17" s="73">
        <v>0</v>
      </c>
      <c r="CI17" s="73">
        <v>0</v>
      </c>
      <c r="CJ17" s="73">
        <v>0</v>
      </c>
      <c r="CK17" s="63" t="s">
        <v>313</v>
      </c>
      <c r="CL17" s="74" t="s">
        <v>193</v>
      </c>
      <c r="CM17" s="74" t="s">
        <v>194</v>
      </c>
      <c r="CN17" s="74" t="s">
        <v>268</v>
      </c>
      <c r="CO17" s="60">
        <v>1</v>
      </c>
      <c r="CP17" s="61" t="s">
        <v>196</v>
      </c>
      <c r="CQ17" s="60">
        <v>101</v>
      </c>
      <c r="CR17" s="61" t="s">
        <v>197</v>
      </c>
      <c r="CS17" s="60">
        <v>10103</v>
      </c>
      <c r="CT17" s="61" t="s">
        <v>269</v>
      </c>
      <c r="CU17" s="62">
        <v>1010302</v>
      </c>
      <c r="CV17" s="63" t="s">
        <v>288</v>
      </c>
      <c r="CW17" s="100" t="s">
        <v>289</v>
      </c>
      <c r="CX17" s="100" t="s">
        <v>196</v>
      </c>
      <c r="CY17" s="100" t="s">
        <v>197</v>
      </c>
      <c r="CZ17" s="100" t="s">
        <v>269</v>
      </c>
      <c r="DA17" s="100" t="s">
        <v>288</v>
      </c>
    </row>
    <row r="18" spans="2:105" ht="191.25" hidden="1" x14ac:dyDescent="0.25">
      <c r="B18" s="88" t="s">
        <v>314</v>
      </c>
      <c r="C18" s="89" t="s">
        <v>315</v>
      </c>
      <c r="D18" s="66" t="s">
        <v>180</v>
      </c>
      <c r="E18" s="65" t="s">
        <v>316</v>
      </c>
      <c r="F18" s="63" t="s">
        <v>317</v>
      </c>
      <c r="G18" s="62" t="s">
        <v>183</v>
      </c>
      <c r="H18" s="63" t="s">
        <v>184</v>
      </c>
      <c r="I18" s="63" t="s">
        <v>185</v>
      </c>
      <c r="J18" s="307">
        <v>2015</v>
      </c>
      <c r="K18" s="308">
        <v>0</v>
      </c>
      <c r="L18" s="63" t="s">
        <v>186</v>
      </c>
      <c r="M18" s="63" t="s">
        <v>318</v>
      </c>
      <c r="N18" s="87" t="s">
        <v>319</v>
      </c>
      <c r="O18" s="87" t="s">
        <v>320</v>
      </c>
      <c r="P18" s="87" t="s">
        <v>190</v>
      </c>
      <c r="Q18" s="87" t="s">
        <v>208</v>
      </c>
      <c r="R18" s="90"/>
      <c r="S18" s="68">
        <v>100</v>
      </c>
      <c r="T18" s="91">
        <v>25</v>
      </c>
      <c r="U18" s="91">
        <v>50</v>
      </c>
      <c r="V18" s="91">
        <v>75</v>
      </c>
      <c r="W18" s="91">
        <v>100</v>
      </c>
      <c r="X18" s="71">
        <v>0</v>
      </c>
      <c r="Y18" s="92"/>
      <c r="Z18" s="92"/>
      <c r="AA18" s="92"/>
      <c r="AB18" s="92"/>
      <c r="AC18" s="92"/>
      <c r="AD18" s="92"/>
      <c r="AE18" s="92"/>
      <c r="AF18" s="92"/>
      <c r="AG18" s="92"/>
      <c r="AH18" s="92"/>
      <c r="AI18" s="92"/>
      <c r="AJ18" s="92"/>
      <c r="AK18" s="71">
        <v>10000000000</v>
      </c>
      <c r="AL18" s="92"/>
      <c r="AM18" s="92"/>
      <c r="AN18" s="92"/>
      <c r="AO18" s="92"/>
      <c r="AP18" s="92">
        <v>5000000000</v>
      </c>
      <c r="AQ18" s="92">
        <v>5000000000</v>
      </c>
      <c r="AR18" s="92"/>
      <c r="AS18" s="92"/>
      <c r="AT18" s="92"/>
      <c r="AU18" s="92"/>
      <c r="AV18" s="92"/>
      <c r="AW18" s="92"/>
      <c r="AX18" s="71">
        <v>0</v>
      </c>
      <c r="AY18" s="92"/>
      <c r="AZ18" s="92"/>
      <c r="BA18" s="92"/>
      <c r="BB18" s="92"/>
      <c r="BC18" s="92"/>
      <c r="BD18" s="92"/>
      <c r="BE18" s="92"/>
      <c r="BF18" s="92"/>
      <c r="BG18" s="92"/>
      <c r="BH18" s="92"/>
      <c r="BI18" s="92"/>
      <c r="BJ18" s="92"/>
      <c r="BK18" s="71">
        <v>0</v>
      </c>
      <c r="BL18" s="92"/>
      <c r="BM18" s="92"/>
      <c r="BN18" s="92"/>
      <c r="BO18" s="92"/>
      <c r="BP18" s="92"/>
      <c r="BQ18" s="92"/>
      <c r="BR18" s="92"/>
      <c r="BS18" s="92"/>
      <c r="BT18" s="92"/>
      <c r="BU18" s="92"/>
      <c r="BV18" s="92"/>
      <c r="BW18" s="92"/>
      <c r="BX18" s="71">
        <v>10000000000</v>
      </c>
      <c r="BY18" s="93">
        <v>0</v>
      </c>
      <c r="BZ18" s="93">
        <v>0</v>
      </c>
      <c r="CA18" s="93">
        <v>0</v>
      </c>
      <c r="CB18" s="93">
        <v>0</v>
      </c>
      <c r="CC18" s="93">
        <v>5000000000</v>
      </c>
      <c r="CD18" s="93">
        <v>5000000000</v>
      </c>
      <c r="CE18" s="93">
        <v>0</v>
      </c>
      <c r="CF18" s="93">
        <v>0</v>
      </c>
      <c r="CG18" s="93">
        <v>0</v>
      </c>
      <c r="CH18" s="93">
        <v>0</v>
      </c>
      <c r="CI18" s="93">
        <v>0</v>
      </c>
      <c r="CJ18" s="93">
        <v>0</v>
      </c>
      <c r="CK18" s="87" t="s">
        <v>321</v>
      </c>
      <c r="CL18" s="90" t="s">
        <v>193</v>
      </c>
      <c r="CM18" s="90" t="s">
        <v>194</v>
      </c>
      <c r="CN18" s="90" t="s">
        <v>228</v>
      </c>
      <c r="CO18" s="84">
        <v>1</v>
      </c>
      <c r="CP18" s="85" t="s">
        <v>196</v>
      </c>
      <c r="CQ18" s="84">
        <v>101</v>
      </c>
      <c r="CR18" s="85" t="s">
        <v>197</v>
      </c>
      <c r="CS18" s="84">
        <v>10103</v>
      </c>
      <c r="CT18" s="85" t="s">
        <v>269</v>
      </c>
      <c r="CU18" s="86">
        <v>1010302</v>
      </c>
      <c r="CV18" s="87" t="s">
        <v>288</v>
      </c>
      <c r="CW18" s="100" t="s">
        <v>322</v>
      </c>
      <c r="CX18" s="100" t="s">
        <v>196</v>
      </c>
      <c r="CY18" s="100" t="s">
        <v>197</v>
      </c>
      <c r="CZ18" s="100" t="s">
        <v>269</v>
      </c>
      <c r="DA18" s="100" t="s">
        <v>288</v>
      </c>
    </row>
    <row r="19" spans="2:105" ht="191.25" hidden="1" x14ac:dyDescent="0.25">
      <c r="B19" s="88" t="s">
        <v>323</v>
      </c>
      <c r="C19" s="89" t="s">
        <v>324</v>
      </c>
      <c r="D19" s="66" t="s">
        <v>180</v>
      </c>
      <c r="E19" s="65" t="s">
        <v>316</v>
      </c>
      <c r="F19" s="63" t="s">
        <v>317</v>
      </c>
      <c r="G19" s="62" t="s">
        <v>183</v>
      </c>
      <c r="H19" s="63" t="s">
        <v>184</v>
      </c>
      <c r="I19" s="63" t="s">
        <v>185</v>
      </c>
      <c r="J19" s="307">
        <v>2013</v>
      </c>
      <c r="K19" s="308">
        <v>61.98</v>
      </c>
      <c r="L19" s="63" t="s">
        <v>186</v>
      </c>
      <c r="M19" s="63" t="s">
        <v>325</v>
      </c>
      <c r="N19" s="87" t="s">
        <v>326</v>
      </c>
      <c r="O19" s="87" t="s">
        <v>327</v>
      </c>
      <c r="P19" s="87" t="s">
        <v>190</v>
      </c>
      <c r="Q19" s="87" t="s">
        <v>208</v>
      </c>
      <c r="R19" s="90"/>
      <c r="S19" s="68">
        <v>100</v>
      </c>
      <c r="T19" s="91">
        <v>25</v>
      </c>
      <c r="U19" s="91">
        <v>50</v>
      </c>
      <c r="V19" s="91">
        <v>75</v>
      </c>
      <c r="W19" s="91">
        <v>100</v>
      </c>
      <c r="X19" s="71">
        <v>0</v>
      </c>
      <c r="Y19" s="92"/>
      <c r="Z19" s="92"/>
      <c r="AA19" s="92"/>
      <c r="AB19" s="92"/>
      <c r="AC19" s="92"/>
      <c r="AD19" s="92"/>
      <c r="AE19" s="92"/>
      <c r="AF19" s="92"/>
      <c r="AG19" s="92"/>
      <c r="AH19" s="92"/>
      <c r="AI19" s="92"/>
      <c r="AJ19" s="92"/>
      <c r="AK19" s="71">
        <v>0</v>
      </c>
      <c r="AL19" s="92"/>
      <c r="AM19" s="92"/>
      <c r="AN19" s="92"/>
      <c r="AO19" s="92"/>
      <c r="AP19" s="92"/>
      <c r="AQ19" s="92"/>
      <c r="AR19" s="92"/>
      <c r="AS19" s="92"/>
      <c r="AT19" s="92"/>
      <c r="AU19" s="92"/>
      <c r="AV19" s="92"/>
      <c r="AW19" s="92"/>
      <c r="AX19" s="71">
        <v>0</v>
      </c>
      <c r="AY19" s="92"/>
      <c r="AZ19" s="92"/>
      <c r="BA19" s="92"/>
      <c r="BB19" s="92"/>
      <c r="BC19" s="92"/>
      <c r="BD19" s="92"/>
      <c r="BE19" s="92"/>
      <c r="BF19" s="92"/>
      <c r="BG19" s="92"/>
      <c r="BH19" s="92"/>
      <c r="BI19" s="92"/>
      <c r="BJ19" s="92"/>
      <c r="BK19" s="71">
        <v>0</v>
      </c>
      <c r="BL19" s="92"/>
      <c r="BM19" s="92"/>
      <c r="BN19" s="92"/>
      <c r="BO19" s="92"/>
      <c r="BP19" s="92"/>
      <c r="BQ19" s="92"/>
      <c r="BR19" s="92"/>
      <c r="BS19" s="92"/>
      <c r="BT19" s="92"/>
      <c r="BU19" s="92"/>
      <c r="BV19" s="92"/>
      <c r="BW19" s="92"/>
      <c r="BX19" s="71">
        <v>0</v>
      </c>
      <c r="BY19" s="93">
        <v>0</v>
      </c>
      <c r="BZ19" s="93">
        <v>0</v>
      </c>
      <c r="CA19" s="93">
        <v>0</v>
      </c>
      <c r="CB19" s="93">
        <v>0</v>
      </c>
      <c r="CC19" s="93">
        <v>0</v>
      </c>
      <c r="CD19" s="93">
        <v>0</v>
      </c>
      <c r="CE19" s="93">
        <v>0</v>
      </c>
      <c r="CF19" s="93">
        <v>0</v>
      </c>
      <c r="CG19" s="93">
        <v>0</v>
      </c>
      <c r="CH19" s="93">
        <v>0</v>
      </c>
      <c r="CI19" s="93">
        <v>0</v>
      </c>
      <c r="CJ19" s="93">
        <v>0</v>
      </c>
      <c r="CK19" s="87" t="s">
        <v>328</v>
      </c>
      <c r="CL19" s="90" t="s">
        <v>193</v>
      </c>
      <c r="CM19" s="90" t="s">
        <v>194</v>
      </c>
      <c r="CN19" s="90" t="s">
        <v>228</v>
      </c>
      <c r="CO19" s="84">
        <v>1</v>
      </c>
      <c r="CP19" s="85" t="s">
        <v>196</v>
      </c>
      <c r="CQ19" s="84">
        <v>101</v>
      </c>
      <c r="CR19" s="85" t="s">
        <v>197</v>
      </c>
      <c r="CS19" s="84">
        <v>10103</v>
      </c>
      <c r="CT19" s="85" t="s">
        <v>269</v>
      </c>
      <c r="CU19" s="86">
        <v>1010302</v>
      </c>
      <c r="CV19" s="87" t="s">
        <v>288</v>
      </c>
      <c r="CW19" s="100" t="s">
        <v>322</v>
      </c>
      <c r="CX19" s="100" t="s">
        <v>196</v>
      </c>
      <c r="CY19" s="100" t="s">
        <v>197</v>
      </c>
      <c r="CZ19" s="100" t="s">
        <v>269</v>
      </c>
      <c r="DA19" s="100" t="s">
        <v>288</v>
      </c>
    </row>
    <row r="20" spans="2:105" ht="191.25" hidden="1" x14ac:dyDescent="0.25">
      <c r="B20" s="88" t="s">
        <v>329</v>
      </c>
      <c r="C20" s="89" t="s">
        <v>330</v>
      </c>
      <c r="D20" s="66" t="s">
        <v>180</v>
      </c>
      <c r="E20" s="65" t="s">
        <v>316</v>
      </c>
      <c r="F20" s="63" t="s">
        <v>317</v>
      </c>
      <c r="G20" s="62" t="s">
        <v>183</v>
      </c>
      <c r="H20" s="63" t="s">
        <v>184</v>
      </c>
      <c r="I20" s="63" t="s">
        <v>185</v>
      </c>
      <c r="J20" s="307">
        <v>2015</v>
      </c>
      <c r="K20" s="308">
        <v>0</v>
      </c>
      <c r="L20" s="63" t="s">
        <v>186</v>
      </c>
      <c r="M20" s="63" t="s">
        <v>331</v>
      </c>
      <c r="N20" s="87" t="s">
        <v>332</v>
      </c>
      <c r="O20" s="87" t="s">
        <v>333</v>
      </c>
      <c r="P20" s="87" t="s">
        <v>190</v>
      </c>
      <c r="Q20" s="87" t="s">
        <v>208</v>
      </c>
      <c r="R20" s="90"/>
      <c r="S20" s="68">
        <v>302</v>
      </c>
      <c r="T20" s="91">
        <v>0</v>
      </c>
      <c r="U20" s="91">
        <v>302</v>
      </c>
      <c r="V20" s="91">
        <v>302</v>
      </c>
      <c r="W20" s="91">
        <v>302</v>
      </c>
      <c r="X20" s="71">
        <v>0</v>
      </c>
      <c r="Y20" s="92"/>
      <c r="Z20" s="92"/>
      <c r="AA20" s="92"/>
      <c r="AB20" s="92"/>
      <c r="AC20" s="92"/>
      <c r="AD20" s="92"/>
      <c r="AE20" s="92"/>
      <c r="AF20" s="92"/>
      <c r="AG20" s="92"/>
      <c r="AH20" s="92"/>
      <c r="AI20" s="92"/>
      <c r="AJ20" s="92"/>
      <c r="AK20" s="71">
        <v>5000000000</v>
      </c>
      <c r="AL20" s="92"/>
      <c r="AM20" s="92"/>
      <c r="AN20" s="92"/>
      <c r="AO20" s="92"/>
      <c r="AP20" s="92">
        <v>5000000000</v>
      </c>
      <c r="AQ20" s="92"/>
      <c r="AR20" s="92"/>
      <c r="AS20" s="92"/>
      <c r="AT20" s="92"/>
      <c r="AU20" s="92"/>
      <c r="AV20" s="92"/>
      <c r="AW20" s="92"/>
      <c r="AX20" s="71">
        <v>0</v>
      </c>
      <c r="AY20" s="92"/>
      <c r="AZ20" s="92"/>
      <c r="BA20" s="92"/>
      <c r="BB20" s="92"/>
      <c r="BC20" s="92"/>
      <c r="BD20" s="92"/>
      <c r="BE20" s="92"/>
      <c r="BF20" s="92"/>
      <c r="BG20" s="92"/>
      <c r="BH20" s="92"/>
      <c r="BI20" s="92"/>
      <c r="BJ20" s="92"/>
      <c r="BK20" s="71">
        <v>0</v>
      </c>
      <c r="BL20" s="92"/>
      <c r="BM20" s="92"/>
      <c r="BN20" s="92"/>
      <c r="BO20" s="92"/>
      <c r="BP20" s="92"/>
      <c r="BQ20" s="92"/>
      <c r="BR20" s="92"/>
      <c r="BS20" s="92"/>
      <c r="BT20" s="92"/>
      <c r="BU20" s="92"/>
      <c r="BV20" s="92"/>
      <c r="BW20" s="92"/>
      <c r="BX20" s="71">
        <v>5000000000</v>
      </c>
      <c r="BY20" s="93">
        <v>0</v>
      </c>
      <c r="BZ20" s="93">
        <v>0</v>
      </c>
      <c r="CA20" s="93">
        <v>0</v>
      </c>
      <c r="CB20" s="93">
        <v>0</v>
      </c>
      <c r="CC20" s="93">
        <v>5000000000</v>
      </c>
      <c r="CD20" s="93">
        <v>0</v>
      </c>
      <c r="CE20" s="93">
        <v>0</v>
      </c>
      <c r="CF20" s="93">
        <v>0</v>
      </c>
      <c r="CG20" s="93">
        <v>0</v>
      </c>
      <c r="CH20" s="93">
        <v>0</v>
      </c>
      <c r="CI20" s="93">
        <v>0</v>
      </c>
      <c r="CJ20" s="93">
        <v>0</v>
      </c>
      <c r="CK20" s="87" t="s">
        <v>334</v>
      </c>
      <c r="CL20" s="90" t="s">
        <v>193</v>
      </c>
      <c r="CM20" s="90" t="s">
        <v>194</v>
      </c>
      <c r="CN20" s="90" t="s">
        <v>228</v>
      </c>
      <c r="CO20" s="84">
        <v>1</v>
      </c>
      <c r="CP20" s="85" t="s">
        <v>196</v>
      </c>
      <c r="CQ20" s="84">
        <v>101</v>
      </c>
      <c r="CR20" s="85" t="s">
        <v>197</v>
      </c>
      <c r="CS20" s="84">
        <v>10103</v>
      </c>
      <c r="CT20" s="85" t="s">
        <v>269</v>
      </c>
      <c r="CU20" s="86">
        <v>1010302</v>
      </c>
      <c r="CV20" s="87" t="s">
        <v>288</v>
      </c>
      <c r="CW20" s="100" t="s">
        <v>322</v>
      </c>
      <c r="CX20" s="100" t="s">
        <v>196</v>
      </c>
      <c r="CY20" s="100" t="s">
        <v>197</v>
      </c>
      <c r="CZ20" s="100" t="s">
        <v>269</v>
      </c>
      <c r="DA20" s="100" t="s">
        <v>288</v>
      </c>
    </row>
    <row r="21" spans="2:105" ht="140.25" hidden="1" x14ac:dyDescent="0.25">
      <c r="B21" s="75" t="s">
        <v>335</v>
      </c>
      <c r="C21" s="100" t="s">
        <v>336</v>
      </c>
      <c r="D21" s="66" t="s">
        <v>180</v>
      </c>
      <c r="E21" s="65" t="s">
        <v>337</v>
      </c>
      <c r="F21" s="63" t="s">
        <v>338</v>
      </c>
      <c r="G21" s="62" t="s">
        <v>183</v>
      </c>
      <c r="H21" s="63" t="s">
        <v>184</v>
      </c>
      <c r="I21" s="63" t="s">
        <v>339</v>
      </c>
      <c r="J21" s="307">
        <v>2015</v>
      </c>
      <c r="K21" s="308">
        <v>0</v>
      </c>
      <c r="L21" s="63" t="s">
        <v>186</v>
      </c>
      <c r="M21" s="63" t="s">
        <v>340</v>
      </c>
      <c r="N21" s="63" t="s">
        <v>341</v>
      </c>
      <c r="O21" s="63" t="s">
        <v>342</v>
      </c>
      <c r="P21" s="63" t="s">
        <v>190</v>
      </c>
      <c r="Q21" s="63" t="s">
        <v>208</v>
      </c>
      <c r="R21" s="63"/>
      <c r="S21" s="68">
        <v>41</v>
      </c>
      <c r="T21" s="69">
        <v>41</v>
      </c>
      <c r="U21" s="69">
        <v>41</v>
      </c>
      <c r="V21" s="69">
        <v>41</v>
      </c>
      <c r="W21" s="69">
        <v>41</v>
      </c>
      <c r="X21" s="71">
        <v>0</v>
      </c>
      <c r="Y21" s="79"/>
      <c r="Z21" s="79"/>
      <c r="AA21" s="79"/>
      <c r="AB21" s="79"/>
      <c r="AC21" s="79"/>
      <c r="AD21" s="79"/>
      <c r="AE21" s="79"/>
      <c r="AF21" s="79"/>
      <c r="AG21" s="79"/>
      <c r="AH21" s="79"/>
      <c r="AI21" s="79"/>
      <c r="AJ21" s="79"/>
      <c r="AK21" s="71">
        <v>0</v>
      </c>
      <c r="AL21" s="79"/>
      <c r="AM21" s="72"/>
      <c r="AN21" s="79"/>
      <c r="AO21" s="79"/>
      <c r="AP21" s="79"/>
      <c r="AQ21" s="79"/>
      <c r="AR21" s="79"/>
      <c r="AS21" s="79"/>
      <c r="AT21" s="79"/>
      <c r="AU21" s="79"/>
      <c r="AV21" s="79"/>
      <c r="AW21" s="79"/>
      <c r="AX21" s="71">
        <v>0</v>
      </c>
      <c r="AY21" s="79"/>
      <c r="AZ21" s="72"/>
      <c r="BA21" s="79"/>
      <c r="BB21" s="79"/>
      <c r="BC21" s="79"/>
      <c r="BD21" s="79"/>
      <c r="BE21" s="79"/>
      <c r="BF21" s="79"/>
      <c r="BG21" s="79"/>
      <c r="BH21" s="79"/>
      <c r="BI21" s="79"/>
      <c r="BJ21" s="79"/>
      <c r="BK21" s="71">
        <v>0</v>
      </c>
      <c r="BL21" s="79"/>
      <c r="BM21" s="72"/>
      <c r="BN21" s="79"/>
      <c r="BO21" s="79"/>
      <c r="BP21" s="79"/>
      <c r="BQ21" s="79"/>
      <c r="BR21" s="79"/>
      <c r="BS21" s="79"/>
      <c r="BT21" s="79"/>
      <c r="BU21" s="79"/>
      <c r="BV21" s="79"/>
      <c r="BW21" s="79"/>
      <c r="BX21" s="71">
        <v>0</v>
      </c>
      <c r="BY21" s="73">
        <v>0</v>
      </c>
      <c r="BZ21" s="73">
        <v>0</v>
      </c>
      <c r="CA21" s="73">
        <v>0</v>
      </c>
      <c r="CB21" s="73">
        <v>0</v>
      </c>
      <c r="CC21" s="73">
        <v>0</v>
      </c>
      <c r="CD21" s="73">
        <v>0</v>
      </c>
      <c r="CE21" s="73">
        <v>0</v>
      </c>
      <c r="CF21" s="73">
        <v>0</v>
      </c>
      <c r="CG21" s="73">
        <v>0</v>
      </c>
      <c r="CH21" s="73">
        <v>0</v>
      </c>
      <c r="CI21" s="73">
        <v>0</v>
      </c>
      <c r="CJ21" s="73">
        <v>0</v>
      </c>
      <c r="CK21" s="63" t="s">
        <v>343</v>
      </c>
      <c r="CL21" s="74" t="s">
        <v>193</v>
      </c>
      <c r="CM21" s="74" t="s">
        <v>194</v>
      </c>
      <c r="CN21" s="74" t="s">
        <v>228</v>
      </c>
      <c r="CO21" s="60">
        <v>1</v>
      </c>
      <c r="CP21" s="61" t="s">
        <v>196</v>
      </c>
      <c r="CQ21" s="60">
        <v>101</v>
      </c>
      <c r="CR21" s="61" t="s">
        <v>197</v>
      </c>
      <c r="CS21" s="60">
        <v>10103</v>
      </c>
      <c r="CT21" s="61" t="s">
        <v>269</v>
      </c>
      <c r="CU21" s="62">
        <v>1010303</v>
      </c>
      <c r="CV21" s="63" t="s">
        <v>344</v>
      </c>
      <c r="CW21" s="100" t="s">
        <v>345</v>
      </c>
      <c r="CX21" s="100" t="s">
        <v>196</v>
      </c>
      <c r="CY21" s="100" t="s">
        <v>197</v>
      </c>
      <c r="CZ21" s="100" t="s">
        <v>269</v>
      </c>
      <c r="DA21" s="100" t="s">
        <v>344</v>
      </c>
    </row>
    <row r="22" spans="2:105" ht="140.25" hidden="1" x14ac:dyDescent="0.25">
      <c r="B22" s="75" t="s">
        <v>346</v>
      </c>
      <c r="C22" s="100" t="s">
        <v>347</v>
      </c>
      <c r="D22" s="66" t="s">
        <v>180</v>
      </c>
      <c r="E22" s="65" t="s">
        <v>337</v>
      </c>
      <c r="F22" s="63" t="s">
        <v>338</v>
      </c>
      <c r="G22" s="62" t="s">
        <v>183</v>
      </c>
      <c r="H22" s="63" t="s">
        <v>184</v>
      </c>
      <c r="I22" s="63" t="s">
        <v>339</v>
      </c>
      <c r="J22" s="307">
        <v>2015</v>
      </c>
      <c r="K22" s="308">
        <v>0</v>
      </c>
      <c r="L22" s="63" t="s">
        <v>186</v>
      </c>
      <c r="M22" s="63" t="s">
        <v>348</v>
      </c>
      <c r="N22" s="63" t="s">
        <v>349</v>
      </c>
      <c r="O22" s="63" t="s">
        <v>349</v>
      </c>
      <c r="P22" s="63" t="s">
        <v>190</v>
      </c>
      <c r="Q22" s="63" t="s">
        <v>208</v>
      </c>
      <c r="R22" s="63"/>
      <c r="S22" s="68">
        <v>41</v>
      </c>
      <c r="T22" s="69">
        <v>41</v>
      </c>
      <c r="U22" s="69">
        <v>41</v>
      </c>
      <c r="V22" s="69">
        <v>41</v>
      </c>
      <c r="W22" s="69">
        <v>41</v>
      </c>
      <c r="X22" s="71">
        <v>0</v>
      </c>
      <c r="Y22" s="79"/>
      <c r="Z22" s="79"/>
      <c r="AA22" s="79"/>
      <c r="AB22" s="79"/>
      <c r="AC22" s="79"/>
      <c r="AD22" s="79"/>
      <c r="AE22" s="79"/>
      <c r="AF22" s="79"/>
      <c r="AG22" s="79"/>
      <c r="AH22" s="79"/>
      <c r="AI22" s="79"/>
      <c r="AJ22" s="79"/>
      <c r="AK22" s="71">
        <v>0</v>
      </c>
      <c r="AL22" s="79"/>
      <c r="AM22" s="72"/>
      <c r="AN22" s="79"/>
      <c r="AO22" s="79"/>
      <c r="AP22" s="79"/>
      <c r="AQ22" s="79"/>
      <c r="AR22" s="79"/>
      <c r="AS22" s="79"/>
      <c r="AT22" s="79"/>
      <c r="AU22" s="79"/>
      <c r="AV22" s="79"/>
      <c r="AW22" s="79"/>
      <c r="AX22" s="71">
        <v>0</v>
      </c>
      <c r="AY22" s="79"/>
      <c r="AZ22" s="72"/>
      <c r="BA22" s="79"/>
      <c r="BB22" s="79"/>
      <c r="BC22" s="79"/>
      <c r="BD22" s="79"/>
      <c r="BE22" s="79"/>
      <c r="BF22" s="79"/>
      <c r="BG22" s="79"/>
      <c r="BH22" s="79"/>
      <c r="BI22" s="79"/>
      <c r="BJ22" s="79"/>
      <c r="BK22" s="71">
        <v>0</v>
      </c>
      <c r="BL22" s="79"/>
      <c r="BM22" s="72"/>
      <c r="BN22" s="79"/>
      <c r="BO22" s="79"/>
      <c r="BP22" s="79"/>
      <c r="BQ22" s="79"/>
      <c r="BR22" s="79"/>
      <c r="BS22" s="79"/>
      <c r="BT22" s="79"/>
      <c r="BU22" s="79"/>
      <c r="BV22" s="79"/>
      <c r="BW22" s="79"/>
      <c r="BX22" s="71">
        <v>0</v>
      </c>
      <c r="BY22" s="73">
        <v>0</v>
      </c>
      <c r="BZ22" s="73">
        <v>0</v>
      </c>
      <c r="CA22" s="73">
        <v>0</v>
      </c>
      <c r="CB22" s="73">
        <v>0</v>
      </c>
      <c r="CC22" s="73">
        <v>0</v>
      </c>
      <c r="CD22" s="73">
        <v>0</v>
      </c>
      <c r="CE22" s="73">
        <v>0</v>
      </c>
      <c r="CF22" s="73">
        <v>0</v>
      </c>
      <c r="CG22" s="73">
        <v>0</v>
      </c>
      <c r="CH22" s="73">
        <v>0</v>
      </c>
      <c r="CI22" s="73">
        <v>0</v>
      </c>
      <c r="CJ22" s="73">
        <v>0</v>
      </c>
      <c r="CK22" s="63" t="s">
        <v>350</v>
      </c>
      <c r="CL22" s="74" t="s">
        <v>193</v>
      </c>
      <c r="CM22" s="74" t="s">
        <v>194</v>
      </c>
      <c r="CN22" s="74" t="s">
        <v>228</v>
      </c>
      <c r="CO22" s="60">
        <v>1</v>
      </c>
      <c r="CP22" s="61" t="s">
        <v>196</v>
      </c>
      <c r="CQ22" s="60">
        <v>101</v>
      </c>
      <c r="CR22" s="61" t="s">
        <v>197</v>
      </c>
      <c r="CS22" s="60">
        <v>10103</v>
      </c>
      <c r="CT22" s="61" t="s">
        <v>269</v>
      </c>
      <c r="CU22" s="62">
        <v>1010303</v>
      </c>
      <c r="CV22" s="63" t="s">
        <v>344</v>
      </c>
      <c r="CW22" s="100" t="s">
        <v>345</v>
      </c>
      <c r="CX22" s="100" t="s">
        <v>196</v>
      </c>
      <c r="CY22" s="100" t="s">
        <v>197</v>
      </c>
      <c r="CZ22" s="100" t="s">
        <v>269</v>
      </c>
      <c r="DA22" s="100" t="s">
        <v>344</v>
      </c>
    </row>
    <row r="23" spans="2:105" ht="140.25" hidden="1" x14ac:dyDescent="0.25">
      <c r="B23" s="75" t="s">
        <v>351</v>
      </c>
      <c r="C23" s="80" t="s">
        <v>352</v>
      </c>
      <c r="D23" s="66" t="s">
        <v>180</v>
      </c>
      <c r="E23" s="65" t="s">
        <v>337</v>
      </c>
      <c r="F23" s="63" t="s">
        <v>338</v>
      </c>
      <c r="G23" s="62" t="s">
        <v>183</v>
      </c>
      <c r="H23" s="63" t="s">
        <v>184</v>
      </c>
      <c r="I23" s="63" t="s">
        <v>339</v>
      </c>
      <c r="J23" s="307">
        <v>2015</v>
      </c>
      <c r="K23" s="308">
        <v>0</v>
      </c>
      <c r="L23" s="63" t="s">
        <v>186</v>
      </c>
      <c r="M23" s="63" t="s">
        <v>353</v>
      </c>
      <c r="N23" s="63" t="s">
        <v>354</v>
      </c>
      <c r="O23" s="63" t="s">
        <v>354</v>
      </c>
      <c r="P23" s="63" t="s">
        <v>190</v>
      </c>
      <c r="Q23" s="63" t="s">
        <v>208</v>
      </c>
      <c r="R23" s="63"/>
      <c r="S23" s="68">
        <v>302</v>
      </c>
      <c r="T23" s="69">
        <v>302</v>
      </c>
      <c r="U23" s="69">
        <v>302</v>
      </c>
      <c r="V23" s="69">
        <v>302</v>
      </c>
      <c r="W23" s="69">
        <v>302</v>
      </c>
      <c r="X23" s="71">
        <v>0</v>
      </c>
      <c r="Y23" s="79"/>
      <c r="Z23" s="79"/>
      <c r="AA23" s="79"/>
      <c r="AB23" s="79"/>
      <c r="AC23" s="79"/>
      <c r="AD23" s="79"/>
      <c r="AE23" s="79"/>
      <c r="AF23" s="79"/>
      <c r="AG23" s="79"/>
      <c r="AH23" s="79"/>
      <c r="AI23" s="79"/>
      <c r="AJ23" s="79"/>
      <c r="AK23" s="71">
        <v>0</v>
      </c>
      <c r="AL23" s="79"/>
      <c r="AM23" s="72"/>
      <c r="AN23" s="79"/>
      <c r="AO23" s="79"/>
      <c r="AP23" s="79"/>
      <c r="AQ23" s="79"/>
      <c r="AR23" s="79"/>
      <c r="AS23" s="79"/>
      <c r="AT23" s="79"/>
      <c r="AU23" s="79"/>
      <c r="AV23" s="79"/>
      <c r="AW23" s="79"/>
      <c r="AX23" s="71">
        <v>0</v>
      </c>
      <c r="AY23" s="79"/>
      <c r="AZ23" s="72"/>
      <c r="BA23" s="79"/>
      <c r="BB23" s="79"/>
      <c r="BC23" s="79"/>
      <c r="BD23" s="79"/>
      <c r="BE23" s="79"/>
      <c r="BF23" s="79"/>
      <c r="BG23" s="79"/>
      <c r="BH23" s="79"/>
      <c r="BI23" s="79"/>
      <c r="BJ23" s="79"/>
      <c r="BK23" s="71">
        <v>0</v>
      </c>
      <c r="BL23" s="79"/>
      <c r="BM23" s="72"/>
      <c r="BN23" s="79"/>
      <c r="BO23" s="79"/>
      <c r="BP23" s="79"/>
      <c r="BQ23" s="79"/>
      <c r="BR23" s="79"/>
      <c r="BS23" s="79"/>
      <c r="BT23" s="79"/>
      <c r="BU23" s="79"/>
      <c r="BV23" s="79"/>
      <c r="BW23" s="79"/>
      <c r="BX23" s="71">
        <v>0</v>
      </c>
      <c r="BY23" s="73">
        <v>0</v>
      </c>
      <c r="BZ23" s="73">
        <v>0</v>
      </c>
      <c r="CA23" s="73">
        <v>0</v>
      </c>
      <c r="CB23" s="73">
        <v>0</v>
      </c>
      <c r="CC23" s="73">
        <v>0</v>
      </c>
      <c r="CD23" s="73">
        <v>0</v>
      </c>
      <c r="CE23" s="73">
        <v>0</v>
      </c>
      <c r="CF23" s="73">
        <v>0</v>
      </c>
      <c r="CG23" s="73">
        <v>0</v>
      </c>
      <c r="CH23" s="73">
        <v>0</v>
      </c>
      <c r="CI23" s="73">
        <v>0</v>
      </c>
      <c r="CJ23" s="73">
        <v>0</v>
      </c>
      <c r="CK23" s="63" t="s">
        <v>355</v>
      </c>
      <c r="CL23" s="74" t="s">
        <v>193</v>
      </c>
      <c r="CM23" s="74" t="s">
        <v>194</v>
      </c>
      <c r="CN23" s="74" t="s">
        <v>228</v>
      </c>
      <c r="CO23" s="60">
        <v>1</v>
      </c>
      <c r="CP23" s="61" t="s">
        <v>196</v>
      </c>
      <c r="CQ23" s="60">
        <v>101</v>
      </c>
      <c r="CR23" s="61" t="s">
        <v>197</v>
      </c>
      <c r="CS23" s="60">
        <v>10103</v>
      </c>
      <c r="CT23" s="61" t="s">
        <v>269</v>
      </c>
      <c r="CU23" s="62">
        <v>1010303</v>
      </c>
      <c r="CV23" s="63" t="s">
        <v>344</v>
      </c>
      <c r="CW23" s="100" t="s">
        <v>345</v>
      </c>
      <c r="CX23" s="100" t="s">
        <v>196</v>
      </c>
      <c r="CY23" s="100" t="s">
        <v>197</v>
      </c>
      <c r="CZ23" s="100" t="s">
        <v>269</v>
      </c>
      <c r="DA23" s="100" t="s">
        <v>344</v>
      </c>
    </row>
    <row r="24" spans="2:105" ht="140.25" hidden="1" x14ac:dyDescent="0.25">
      <c r="B24" s="75" t="s">
        <v>356</v>
      </c>
      <c r="C24" s="80" t="s">
        <v>357</v>
      </c>
      <c r="D24" s="66" t="s">
        <v>180</v>
      </c>
      <c r="E24" s="65" t="s">
        <v>337</v>
      </c>
      <c r="F24" s="63" t="s">
        <v>338</v>
      </c>
      <c r="G24" s="62" t="s">
        <v>183</v>
      </c>
      <c r="H24" s="63" t="s">
        <v>184</v>
      </c>
      <c r="I24" s="63" t="s">
        <v>339</v>
      </c>
      <c r="J24" s="307">
        <v>2015</v>
      </c>
      <c r="K24" s="312">
        <v>0</v>
      </c>
      <c r="L24" s="63" t="s">
        <v>186</v>
      </c>
      <c r="M24" s="63" t="s">
        <v>358</v>
      </c>
      <c r="N24" s="63" t="s">
        <v>359</v>
      </c>
      <c r="O24" s="63" t="s">
        <v>360</v>
      </c>
      <c r="P24" s="63" t="s">
        <v>190</v>
      </c>
      <c r="Q24" s="63" t="s">
        <v>208</v>
      </c>
      <c r="R24" s="63"/>
      <c r="S24" s="68">
        <v>100</v>
      </c>
      <c r="T24" s="70">
        <v>100</v>
      </c>
      <c r="U24" s="70">
        <v>100</v>
      </c>
      <c r="V24" s="70">
        <v>100</v>
      </c>
      <c r="W24" s="70">
        <v>100</v>
      </c>
      <c r="X24" s="71">
        <v>0</v>
      </c>
      <c r="Y24" s="79"/>
      <c r="Z24" s="79"/>
      <c r="AA24" s="79"/>
      <c r="AB24" s="79"/>
      <c r="AC24" s="79"/>
      <c r="AD24" s="79"/>
      <c r="AE24" s="79"/>
      <c r="AF24" s="79"/>
      <c r="AG24" s="79"/>
      <c r="AH24" s="79"/>
      <c r="AI24" s="79"/>
      <c r="AJ24" s="79"/>
      <c r="AK24" s="71">
        <v>0</v>
      </c>
      <c r="AL24" s="79"/>
      <c r="AM24" s="79"/>
      <c r="AN24" s="72"/>
      <c r="AO24" s="79"/>
      <c r="AP24" s="79"/>
      <c r="AQ24" s="79"/>
      <c r="AR24" s="79"/>
      <c r="AS24" s="79"/>
      <c r="AT24" s="79"/>
      <c r="AU24" s="79"/>
      <c r="AV24" s="79"/>
      <c r="AW24" s="79"/>
      <c r="AX24" s="71">
        <v>0</v>
      </c>
      <c r="AY24" s="79"/>
      <c r="AZ24" s="79"/>
      <c r="BA24" s="72"/>
      <c r="BB24" s="79"/>
      <c r="BC24" s="79"/>
      <c r="BD24" s="79"/>
      <c r="BE24" s="79"/>
      <c r="BF24" s="79"/>
      <c r="BG24" s="79"/>
      <c r="BH24" s="79"/>
      <c r="BI24" s="79"/>
      <c r="BJ24" s="79"/>
      <c r="BK24" s="71">
        <v>0</v>
      </c>
      <c r="BL24" s="79"/>
      <c r="BM24" s="79"/>
      <c r="BN24" s="72"/>
      <c r="BO24" s="79"/>
      <c r="BP24" s="79"/>
      <c r="BQ24" s="79"/>
      <c r="BR24" s="79"/>
      <c r="BS24" s="79"/>
      <c r="BT24" s="79"/>
      <c r="BU24" s="79"/>
      <c r="BV24" s="79"/>
      <c r="BW24" s="79"/>
      <c r="BX24" s="71">
        <v>0</v>
      </c>
      <c r="BY24" s="73">
        <v>0</v>
      </c>
      <c r="BZ24" s="73">
        <v>0</v>
      </c>
      <c r="CA24" s="73">
        <v>0</v>
      </c>
      <c r="CB24" s="73">
        <v>0</v>
      </c>
      <c r="CC24" s="73">
        <v>0</v>
      </c>
      <c r="CD24" s="73">
        <v>0</v>
      </c>
      <c r="CE24" s="73">
        <v>0</v>
      </c>
      <c r="CF24" s="73">
        <v>0</v>
      </c>
      <c r="CG24" s="73">
        <v>0</v>
      </c>
      <c r="CH24" s="73">
        <v>0</v>
      </c>
      <c r="CI24" s="73">
        <v>0</v>
      </c>
      <c r="CJ24" s="73">
        <v>0</v>
      </c>
      <c r="CK24" s="63" t="s">
        <v>361</v>
      </c>
      <c r="CL24" s="74" t="s">
        <v>193</v>
      </c>
      <c r="CM24" s="74" t="s">
        <v>194</v>
      </c>
      <c r="CN24" s="74" t="s">
        <v>228</v>
      </c>
      <c r="CO24" s="60">
        <v>1</v>
      </c>
      <c r="CP24" s="61" t="s">
        <v>196</v>
      </c>
      <c r="CQ24" s="60">
        <v>101</v>
      </c>
      <c r="CR24" s="61" t="s">
        <v>197</v>
      </c>
      <c r="CS24" s="60">
        <v>10103</v>
      </c>
      <c r="CT24" s="61" t="s">
        <v>269</v>
      </c>
      <c r="CU24" s="62">
        <v>1010303</v>
      </c>
      <c r="CV24" s="63" t="s">
        <v>344</v>
      </c>
      <c r="CW24" s="100" t="s">
        <v>345</v>
      </c>
      <c r="CX24" s="100" t="s">
        <v>196</v>
      </c>
      <c r="CY24" s="100" t="s">
        <v>197</v>
      </c>
      <c r="CZ24" s="100" t="s">
        <v>269</v>
      </c>
      <c r="DA24" s="100" t="s">
        <v>344</v>
      </c>
    </row>
    <row r="25" spans="2:105" ht="76.5" hidden="1" x14ac:dyDescent="0.25">
      <c r="B25" s="75" t="s">
        <v>362</v>
      </c>
      <c r="C25" s="80" t="s">
        <v>363</v>
      </c>
      <c r="D25" s="66" t="s">
        <v>180</v>
      </c>
      <c r="E25" s="65" t="s">
        <v>364</v>
      </c>
      <c r="F25" s="63" t="s">
        <v>365</v>
      </c>
      <c r="G25" s="62" t="s">
        <v>183</v>
      </c>
      <c r="H25" s="63" t="s">
        <v>184</v>
      </c>
      <c r="I25" s="63" t="s">
        <v>185</v>
      </c>
      <c r="J25" s="307">
        <v>2015</v>
      </c>
      <c r="K25" s="308">
        <v>0</v>
      </c>
      <c r="L25" s="63" t="s">
        <v>186</v>
      </c>
      <c r="M25" s="63" t="s">
        <v>366</v>
      </c>
      <c r="N25" s="63" t="s">
        <v>367</v>
      </c>
      <c r="O25" s="63" t="s">
        <v>368</v>
      </c>
      <c r="P25" s="63" t="s">
        <v>190</v>
      </c>
      <c r="Q25" s="63" t="s">
        <v>208</v>
      </c>
      <c r="R25" s="63"/>
      <c r="S25" s="68">
        <v>4</v>
      </c>
      <c r="T25" s="69">
        <v>1</v>
      </c>
      <c r="U25" s="69">
        <v>2</v>
      </c>
      <c r="V25" s="69">
        <v>3</v>
      </c>
      <c r="W25" s="69">
        <v>4</v>
      </c>
      <c r="X25" s="71">
        <v>124580000</v>
      </c>
      <c r="Y25" s="79"/>
      <c r="Z25" s="81">
        <v>124580000</v>
      </c>
      <c r="AA25" s="81"/>
      <c r="AB25" s="81"/>
      <c r="AC25" s="81"/>
      <c r="AD25" s="81"/>
      <c r="AE25" s="81"/>
      <c r="AF25" s="81"/>
      <c r="AG25" s="81"/>
      <c r="AH25" s="81"/>
      <c r="AI25" s="81"/>
      <c r="AJ25" s="81"/>
      <c r="AK25" s="71">
        <v>132841896.44000001</v>
      </c>
      <c r="AL25" s="81"/>
      <c r="AM25" s="72">
        <v>132841896.44000001</v>
      </c>
      <c r="AN25" s="81"/>
      <c r="AO25" s="81"/>
      <c r="AP25" s="81"/>
      <c r="AQ25" s="81"/>
      <c r="AR25" s="81"/>
      <c r="AS25" s="81"/>
      <c r="AT25" s="81"/>
      <c r="AU25" s="81"/>
      <c r="AV25" s="81"/>
      <c r="AW25" s="81"/>
      <c r="AX25" s="71">
        <v>142140829.19080001</v>
      </c>
      <c r="AY25" s="81"/>
      <c r="AZ25" s="72">
        <v>142140829.19080001</v>
      </c>
      <c r="BA25" s="81"/>
      <c r="BB25" s="81"/>
      <c r="BC25" s="81"/>
      <c r="BD25" s="81"/>
      <c r="BE25" s="81"/>
      <c r="BF25" s="81"/>
      <c r="BG25" s="81"/>
      <c r="BH25" s="81"/>
      <c r="BI25" s="81"/>
      <c r="BJ25" s="81"/>
      <c r="BK25" s="71">
        <v>152090687.23415601</v>
      </c>
      <c r="BL25" s="81"/>
      <c r="BM25" s="72">
        <v>152090687.23415601</v>
      </c>
      <c r="BN25" s="81"/>
      <c r="BO25" s="81"/>
      <c r="BP25" s="81"/>
      <c r="BQ25" s="81"/>
      <c r="BR25" s="81"/>
      <c r="BS25" s="81"/>
      <c r="BT25" s="81"/>
      <c r="BU25" s="81"/>
      <c r="BV25" s="81"/>
      <c r="BW25" s="81"/>
      <c r="BX25" s="71">
        <v>551653412.86495602</v>
      </c>
      <c r="BY25" s="73">
        <v>0</v>
      </c>
      <c r="BZ25" s="73">
        <v>551653412.86495602</v>
      </c>
      <c r="CA25" s="73">
        <v>0</v>
      </c>
      <c r="CB25" s="73">
        <v>0</v>
      </c>
      <c r="CC25" s="73">
        <v>0</v>
      </c>
      <c r="CD25" s="73">
        <v>0</v>
      </c>
      <c r="CE25" s="73">
        <v>0</v>
      </c>
      <c r="CF25" s="73">
        <v>0</v>
      </c>
      <c r="CG25" s="73">
        <v>0</v>
      </c>
      <c r="CH25" s="73">
        <v>0</v>
      </c>
      <c r="CI25" s="73">
        <v>0</v>
      </c>
      <c r="CJ25" s="73">
        <v>0</v>
      </c>
      <c r="CK25" s="63" t="s">
        <v>369</v>
      </c>
      <c r="CL25" s="74" t="s">
        <v>193</v>
      </c>
      <c r="CM25" s="74" t="s">
        <v>194</v>
      </c>
      <c r="CN25" s="74" t="s">
        <v>228</v>
      </c>
      <c r="CO25" s="60">
        <v>1</v>
      </c>
      <c r="CP25" s="61" t="s">
        <v>196</v>
      </c>
      <c r="CQ25" s="60">
        <v>101</v>
      </c>
      <c r="CR25" s="61" t="s">
        <v>197</v>
      </c>
      <c r="CS25" s="60">
        <v>10103</v>
      </c>
      <c r="CT25" s="61" t="s">
        <v>269</v>
      </c>
      <c r="CU25" s="62">
        <v>1010303</v>
      </c>
      <c r="CV25" s="63" t="s">
        <v>344</v>
      </c>
      <c r="CW25" s="100" t="s">
        <v>370</v>
      </c>
      <c r="CX25" s="100" t="s">
        <v>196</v>
      </c>
      <c r="CY25" s="100" t="s">
        <v>197</v>
      </c>
      <c r="CZ25" s="100" t="s">
        <v>269</v>
      </c>
      <c r="DA25" s="100" t="s">
        <v>344</v>
      </c>
    </row>
    <row r="26" spans="2:105" ht="89.25" hidden="1" x14ac:dyDescent="0.25">
      <c r="B26" s="75" t="s">
        <v>371</v>
      </c>
      <c r="C26" s="264" t="s">
        <v>372</v>
      </c>
      <c r="D26" s="66" t="s">
        <v>180</v>
      </c>
      <c r="E26" s="65" t="s">
        <v>373</v>
      </c>
      <c r="F26" s="63" t="s">
        <v>374</v>
      </c>
      <c r="G26" s="62" t="s">
        <v>240</v>
      </c>
      <c r="H26" s="63" t="s">
        <v>184</v>
      </c>
      <c r="I26" s="63" t="s">
        <v>185</v>
      </c>
      <c r="J26" s="307">
        <v>2015</v>
      </c>
      <c r="K26" s="312">
        <v>0.2</v>
      </c>
      <c r="L26" s="63" t="s">
        <v>186</v>
      </c>
      <c r="M26" s="77" t="s">
        <v>375</v>
      </c>
      <c r="N26" s="63" t="s">
        <v>376</v>
      </c>
      <c r="O26" s="63" t="s">
        <v>377</v>
      </c>
      <c r="P26" s="63" t="s">
        <v>190</v>
      </c>
      <c r="Q26" s="63" t="s">
        <v>208</v>
      </c>
      <c r="R26" s="63"/>
      <c r="S26" s="68">
        <v>100</v>
      </c>
      <c r="T26" s="70">
        <v>100</v>
      </c>
      <c r="U26" s="70">
        <v>100</v>
      </c>
      <c r="V26" s="70">
        <v>100</v>
      </c>
      <c r="W26" s="70">
        <v>100</v>
      </c>
      <c r="X26" s="71">
        <v>529000000</v>
      </c>
      <c r="Y26" s="72"/>
      <c r="Z26" s="72">
        <v>529000000</v>
      </c>
      <c r="AA26" s="72"/>
      <c r="AB26" s="72"/>
      <c r="AC26" s="72"/>
      <c r="AD26" s="72"/>
      <c r="AE26" s="72"/>
      <c r="AF26" s="72"/>
      <c r="AG26" s="72"/>
      <c r="AH26" s="72"/>
      <c r="AI26" s="72"/>
      <c r="AJ26" s="72"/>
      <c r="AK26" s="71">
        <v>564082222</v>
      </c>
      <c r="AL26" s="72"/>
      <c r="AM26" s="72">
        <v>564082222</v>
      </c>
      <c r="AN26" s="72"/>
      <c r="AO26" s="72"/>
      <c r="AP26" s="72"/>
      <c r="AQ26" s="72"/>
      <c r="AR26" s="72"/>
      <c r="AS26" s="72"/>
      <c r="AT26" s="72"/>
      <c r="AU26" s="72"/>
      <c r="AV26" s="72"/>
      <c r="AW26" s="72"/>
      <c r="AX26" s="71">
        <v>603567977.54000008</v>
      </c>
      <c r="AY26" s="72"/>
      <c r="AZ26" s="72">
        <v>603567977.54000008</v>
      </c>
      <c r="BA26" s="72"/>
      <c r="BB26" s="72"/>
      <c r="BC26" s="72"/>
      <c r="BD26" s="72"/>
      <c r="BE26" s="72"/>
      <c r="BF26" s="72"/>
      <c r="BG26" s="72"/>
      <c r="BH26" s="72"/>
      <c r="BI26" s="72"/>
      <c r="BJ26" s="72"/>
      <c r="BK26" s="71">
        <v>645817735.96780014</v>
      </c>
      <c r="BL26" s="72"/>
      <c r="BM26" s="72">
        <v>645817735.96780014</v>
      </c>
      <c r="BN26" s="72"/>
      <c r="BO26" s="72"/>
      <c r="BP26" s="72"/>
      <c r="BQ26" s="72"/>
      <c r="BR26" s="72"/>
      <c r="BS26" s="72"/>
      <c r="BT26" s="72"/>
      <c r="BU26" s="72"/>
      <c r="BV26" s="72"/>
      <c r="BW26" s="72"/>
      <c r="BX26" s="71">
        <v>2342467935.5078001</v>
      </c>
      <c r="BY26" s="73">
        <v>0</v>
      </c>
      <c r="BZ26" s="73">
        <v>2342467935.5078001</v>
      </c>
      <c r="CA26" s="73">
        <v>0</v>
      </c>
      <c r="CB26" s="73">
        <v>0</v>
      </c>
      <c r="CC26" s="73">
        <v>0</v>
      </c>
      <c r="CD26" s="73">
        <v>0</v>
      </c>
      <c r="CE26" s="73">
        <v>0</v>
      </c>
      <c r="CF26" s="73">
        <v>0</v>
      </c>
      <c r="CG26" s="73">
        <v>0</v>
      </c>
      <c r="CH26" s="73">
        <v>0</v>
      </c>
      <c r="CI26" s="73">
        <v>0</v>
      </c>
      <c r="CJ26" s="73">
        <v>0</v>
      </c>
      <c r="CK26" s="63" t="s">
        <v>378</v>
      </c>
      <c r="CL26" s="74" t="s">
        <v>193</v>
      </c>
      <c r="CM26" s="74" t="s">
        <v>194</v>
      </c>
      <c r="CN26" s="74" t="s">
        <v>379</v>
      </c>
      <c r="CO26" s="60">
        <v>1</v>
      </c>
      <c r="CP26" s="61" t="s">
        <v>196</v>
      </c>
      <c r="CQ26" s="60">
        <v>101</v>
      </c>
      <c r="CR26" s="61" t="s">
        <v>197</v>
      </c>
      <c r="CS26" s="60">
        <v>10104</v>
      </c>
      <c r="CT26" s="61" t="s">
        <v>380</v>
      </c>
      <c r="CU26" s="62">
        <v>1010401</v>
      </c>
      <c r="CV26" s="63" t="s">
        <v>381</v>
      </c>
      <c r="CW26" s="100" t="s">
        <v>382</v>
      </c>
      <c r="CX26" s="100" t="s">
        <v>196</v>
      </c>
      <c r="CY26" s="100" t="s">
        <v>197</v>
      </c>
      <c r="CZ26" s="100" t="s">
        <v>380</v>
      </c>
      <c r="DA26" s="100" t="s">
        <v>381</v>
      </c>
    </row>
    <row r="27" spans="2:105" ht="89.25" hidden="1" x14ac:dyDescent="0.25">
      <c r="B27" s="75" t="s">
        <v>383</v>
      </c>
      <c r="C27" s="80" t="s">
        <v>384</v>
      </c>
      <c r="D27" s="66" t="s">
        <v>180</v>
      </c>
      <c r="E27" s="65" t="s">
        <v>385</v>
      </c>
      <c r="F27" s="63" t="s">
        <v>386</v>
      </c>
      <c r="G27" s="62" t="s">
        <v>240</v>
      </c>
      <c r="H27" s="63" t="s">
        <v>184</v>
      </c>
      <c r="I27" s="63" t="s">
        <v>185</v>
      </c>
      <c r="J27" s="307">
        <v>2015</v>
      </c>
      <c r="K27" s="312">
        <v>0.2</v>
      </c>
      <c r="L27" s="63" t="s">
        <v>186</v>
      </c>
      <c r="M27" s="63" t="s">
        <v>387</v>
      </c>
      <c r="N27" s="63" t="s">
        <v>388</v>
      </c>
      <c r="O27" s="63" t="s">
        <v>389</v>
      </c>
      <c r="P27" s="63" t="s">
        <v>190</v>
      </c>
      <c r="Q27" s="63" t="s">
        <v>208</v>
      </c>
      <c r="R27" s="63"/>
      <c r="S27" s="68">
        <v>100</v>
      </c>
      <c r="T27" s="70">
        <v>100</v>
      </c>
      <c r="U27" s="70">
        <v>100</v>
      </c>
      <c r="V27" s="70">
        <v>100</v>
      </c>
      <c r="W27" s="70">
        <v>100</v>
      </c>
      <c r="X27" s="71">
        <v>454000000</v>
      </c>
      <c r="Y27" s="72"/>
      <c r="Z27" s="72">
        <v>454000000</v>
      </c>
      <c r="AA27" s="72"/>
      <c r="AB27" s="72"/>
      <c r="AC27" s="72"/>
      <c r="AD27" s="72"/>
      <c r="AE27" s="72"/>
      <c r="AF27" s="72"/>
      <c r="AG27" s="72"/>
      <c r="AH27" s="72"/>
      <c r="AI27" s="72"/>
      <c r="AJ27" s="72"/>
      <c r="AK27" s="71">
        <v>484108372.00000006</v>
      </c>
      <c r="AL27" s="72"/>
      <c r="AM27" s="72">
        <v>484108372.00000006</v>
      </c>
      <c r="AN27" s="72"/>
      <c r="AO27" s="72"/>
      <c r="AP27" s="72"/>
      <c r="AQ27" s="72"/>
      <c r="AR27" s="72"/>
      <c r="AS27" s="72"/>
      <c r="AT27" s="72"/>
      <c r="AU27" s="72"/>
      <c r="AV27" s="72"/>
      <c r="AW27" s="72"/>
      <c r="AX27" s="71">
        <v>517995958.04000008</v>
      </c>
      <c r="AY27" s="72"/>
      <c r="AZ27" s="72">
        <v>517995958.04000008</v>
      </c>
      <c r="BA27" s="72"/>
      <c r="BB27" s="72"/>
      <c r="BC27" s="72"/>
      <c r="BD27" s="72"/>
      <c r="BE27" s="72"/>
      <c r="BF27" s="72"/>
      <c r="BG27" s="72"/>
      <c r="BH27" s="72"/>
      <c r="BI27" s="72"/>
      <c r="BJ27" s="72"/>
      <c r="BK27" s="71">
        <v>554255675.10280013</v>
      </c>
      <c r="BL27" s="72"/>
      <c r="BM27" s="72">
        <v>554255675.10280013</v>
      </c>
      <c r="BN27" s="72"/>
      <c r="BO27" s="72"/>
      <c r="BP27" s="72"/>
      <c r="BQ27" s="72"/>
      <c r="BR27" s="72"/>
      <c r="BS27" s="72"/>
      <c r="BT27" s="72"/>
      <c r="BU27" s="72"/>
      <c r="BV27" s="72"/>
      <c r="BW27" s="72"/>
      <c r="BX27" s="71">
        <v>2010360005.1428001</v>
      </c>
      <c r="BY27" s="73">
        <v>0</v>
      </c>
      <c r="BZ27" s="73">
        <v>2010360005.1428001</v>
      </c>
      <c r="CA27" s="73">
        <v>0</v>
      </c>
      <c r="CB27" s="73">
        <v>0</v>
      </c>
      <c r="CC27" s="73">
        <v>0</v>
      </c>
      <c r="CD27" s="73">
        <v>0</v>
      </c>
      <c r="CE27" s="73">
        <v>0</v>
      </c>
      <c r="CF27" s="73">
        <v>0</v>
      </c>
      <c r="CG27" s="73">
        <v>0</v>
      </c>
      <c r="CH27" s="73">
        <v>0</v>
      </c>
      <c r="CI27" s="73">
        <v>0</v>
      </c>
      <c r="CJ27" s="73">
        <v>0</v>
      </c>
      <c r="CK27" s="63" t="s">
        <v>390</v>
      </c>
      <c r="CL27" s="74" t="s">
        <v>193</v>
      </c>
      <c r="CM27" s="74" t="s">
        <v>194</v>
      </c>
      <c r="CN27" s="74" t="s">
        <v>228</v>
      </c>
      <c r="CO27" s="60">
        <v>1</v>
      </c>
      <c r="CP27" s="61" t="s">
        <v>196</v>
      </c>
      <c r="CQ27" s="60">
        <v>101</v>
      </c>
      <c r="CR27" s="61" t="s">
        <v>197</v>
      </c>
      <c r="CS27" s="60">
        <v>10104</v>
      </c>
      <c r="CT27" s="61" t="s">
        <v>380</v>
      </c>
      <c r="CU27" s="62">
        <v>1010402</v>
      </c>
      <c r="CV27" s="63" t="s">
        <v>391</v>
      </c>
      <c r="CW27" s="100" t="s">
        <v>392</v>
      </c>
      <c r="CX27" s="100" t="s">
        <v>196</v>
      </c>
      <c r="CY27" s="100" t="s">
        <v>197</v>
      </c>
      <c r="CZ27" s="100" t="s">
        <v>380</v>
      </c>
      <c r="DA27" s="100" t="s">
        <v>391</v>
      </c>
    </row>
    <row r="28" spans="2:105" ht="89.25" hidden="1" x14ac:dyDescent="0.25">
      <c r="B28" s="75" t="s">
        <v>393</v>
      </c>
      <c r="C28" s="264" t="s">
        <v>394</v>
      </c>
      <c r="D28" s="63" t="s">
        <v>180</v>
      </c>
      <c r="E28" s="65" t="s">
        <v>385</v>
      </c>
      <c r="F28" s="63" t="s">
        <v>386</v>
      </c>
      <c r="G28" s="62" t="s">
        <v>240</v>
      </c>
      <c r="H28" s="63" t="s">
        <v>184</v>
      </c>
      <c r="I28" s="63" t="s">
        <v>185</v>
      </c>
      <c r="J28" s="307">
        <v>2015</v>
      </c>
      <c r="K28" s="312">
        <v>0.2</v>
      </c>
      <c r="L28" s="63" t="s">
        <v>186</v>
      </c>
      <c r="M28" s="63" t="s">
        <v>395</v>
      </c>
      <c r="N28" s="63" t="s">
        <v>396</v>
      </c>
      <c r="O28" s="63" t="s">
        <v>397</v>
      </c>
      <c r="P28" s="63" t="s">
        <v>190</v>
      </c>
      <c r="Q28" s="63" t="s">
        <v>208</v>
      </c>
      <c r="R28" s="63"/>
      <c r="S28" s="68">
        <v>100</v>
      </c>
      <c r="T28" s="70">
        <v>100</v>
      </c>
      <c r="U28" s="70">
        <v>100</v>
      </c>
      <c r="V28" s="70">
        <v>100</v>
      </c>
      <c r="W28" s="70">
        <v>100</v>
      </c>
      <c r="X28" s="71">
        <v>644000000</v>
      </c>
      <c r="Y28" s="72"/>
      <c r="Z28" s="72">
        <v>644000000</v>
      </c>
      <c r="AA28" s="72"/>
      <c r="AB28" s="72"/>
      <c r="AC28" s="72"/>
      <c r="AD28" s="72"/>
      <c r="AE28" s="72"/>
      <c r="AF28" s="72"/>
      <c r="AG28" s="72"/>
      <c r="AH28" s="72"/>
      <c r="AI28" s="72"/>
      <c r="AJ28" s="72"/>
      <c r="AK28" s="71">
        <v>686708792.00000012</v>
      </c>
      <c r="AL28" s="72"/>
      <c r="AM28" s="72">
        <v>686708792.00000012</v>
      </c>
      <c r="AN28" s="72"/>
      <c r="AO28" s="72"/>
      <c r="AP28" s="72"/>
      <c r="AQ28" s="72"/>
      <c r="AR28" s="72"/>
      <c r="AS28" s="72"/>
      <c r="AT28" s="72"/>
      <c r="AU28" s="72"/>
      <c r="AV28" s="72"/>
      <c r="AW28" s="72"/>
      <c r="AX28" s="71">
        <v>734778407.44000018</v>
      </c>
      <c r="AY28" s="72"/>
      <c r="AZ28" s="72">
        <v>734778407.44000018</v>
      </c>
      <c r="BA28" s="72"/>
      <c r="BB28" s="72"/>
      <c r="BC28" s="72"/>
      <c r="BD28" s="72"/>
      <c r="BE28" s="72"/>
      <c r="BF28" s="72"/>
      <c r="BG28" s="72"/>
      <c r="BH28" s="72"/>
      <c r="BI28" s="72"/>
      <c r="BJ28" s="72"/>
      <c r="BK28" s="71">
        <v>786212895.96080029</v>
      </c>
      <c r="BL28" s="72"/>
      <c r="BM28" s="72">
        <v>786212895.96080029</v>
      </c>
      <c r="BN28" s="72"/>
      <c r="BO28" s="72"/>
      <c r="BP28" s="72"/>
      <c r="BQ28" s="72"/>
      <c r="BR28" s="72"/>
      <c r="BS28" s="72"/>
      <c r="BT28" s="72"/>
      <c r="BU28" s="72"/>
      <c r="BV28" s="72"/>
      <c r="BW28" s="72"/>
      <c r="BX28" s="71">
        <v>2851700095.4008002</v>
      </c>
      <c r="BY28" s="73">
        <v>0</v>
      </c>
      <c r="BZ28" s="73">
        <v>2851700095.4008002</v>
      </c>
      <c r="CA28" s="73">
        <v>0</v>
      </c>
      <c r="CB28" s="73">
        <v>0</v>
      </c>
      <c r="CC28" s="73">
        <v>0</v>
      </c>
      <c r="CD28" s="73">
        <v>0</v>
      </c>
      <c r="CE28" s="73">
        <v>0</v>
      </c>
      <c r="CF28" s="73">
        <v>0</v>
      </c>
      <c r="CG28" s="73">
        <v>0</v>
      </c>
      <c r="CH28" s="73">
        <v>0</v>
      </c>
      <c r="CI28" s="73">
        <v>0</v>
      </c>
      <c r="CJ28" s="73">
        <v>0</v>
      </c>
      <c r="CK28" s="63" t="s">
        <v>398</v>
      </c>
      <c r="CL28" s="74" t="s">
        <v>193</v>
      </c>
      <c r="CM28" s="74" t="s">
        <v>194</v>
      </c>
      <c r="CN28" s="74" t="s">
        <v>228</v>
      </c>
      <c r="CO28" s="60">
        <v>1</v>
      </c>
      <c r="CP28" s="61" t="s">
        <v>196</v>
      </c>
      <c r="CQ28" s="60">
        <v>101</v>
      </c>
      <c r="CR28" s="61" t="s">
        <v>197</v>
      </c>
      <c r="CS28" s="60">
        <v>10104</v>
      </c>
      <c r="CT28" s="61" t="s">
        <v>380</v>
      </c>
      <c r="CU28" s="62">
        <v>1010402</v>
      </c>
      <c r="CV28" s="63" t="s">
        <v>391</v>
      </c>
      <c r="CW28" s="100" t="s">
        <v>392</v>
      </c>
      <c r="CX28" s="100" t="s">
        <v>196</v>
      </c>
      <c r="CY28" s="100" t="s">
        <v>197</v>
      </c>
      <c r="CZ28" s="100" t="s">
        <v>380</v>
      </c>
      <c r="DA28" s="100" t="s">
        <v>391</v>
      </c>
    </row>
    <row r="29" spans="2:105" ht="89.25" hidden="1" x14ac:dyDescent="0.25">
      <c r="B29" s="75" t="s">
        <v>399</v>
      </c>
      <c r="C29" s="80" t="s">
        <v>400</v>
      </c>
      <c r="D29" s="63" t="s">
        <v>180</v>
      </c>
      <c r="E29" s="65" t="s">
        <v>401</v>
      </c>
      <c r="F29" s="63" t="s">
        <v>402</v>
      </c>
      <c r="G29" s="62" t="s">
        <v>183</v>
      </c>
      <c r="H29" s="63" t="s">
        <v>184</v>
      </c>
      <c r="I29" s="63" t="s">
        <v>185</v>
      </c>
      <c r="J29" s="307">
        <v>2015</v>
      </c>
      <c r="K29" s="312">
        <v>0.26</v>
      </c>
      <c r="L29" s="63" t="s">
        <v>186</v>
      </c>
      <c r="M29" s="63" t="s">
        <v>403</v>
      </c>
      <c r="N29" s="63" t="s">
        <v>404</v>
      </c>
      <c r="O29" s="63" t="s">
        <v>405</v>
      </c>
      <c r="P29" s="63" t="s">
        <v>190</v>
      </c>
      <c r="Q29" s="63" t="s">
        <v>208</v>
      </c>
      <c r="R29" s="63"/>
      <c r="S29" s="68">
        <v>100</v>
      </c>
      <c r="T29" s="70">
        <v>25</v>
      </c>
      <c r="U29" s="70">
        <v>50</v>
      </c>
      <c r="V29" s="70">
        <v>75</v>
      </c>
      <c r="W29" s="70">
        <v>100</v>
      </c>
      <c r="X29" s="71">
        <v>700000000</v>
      </c>
      <c r="Y29" s="79"/>
      <c r="Z29" s="79">
        <v>700000000</v>
      </c>
      <c r="AA29" s="79"/>
      <c r="AB29" s="79"/>
      <c r="AC29" s="79"/>
      <c r="AD29" s="79"/>
      <c r="AE29" s="79"/>
      <c r="AF29" s="79"/>
      <c r="AG29" s="79"/>
      <c r="AH29" s="79"/>
      <c r="AI29" s="79"/>
      <c r="AJ29" s="79"/>
      <c r="AK29" s="71">
        <v>746422600.00000012</v>
      </c>
      <c r="AL29" s="79"/>
      <c r="AM29" s="72">
        <v>746422600.00000012</v>
      </c>
      <c r="AN29" s="79"/>
      <c r="AO29" s="79"/>
      <c r="AP29" s="79"/>
      <c r="AQ29" s="79"/>
      <c r="AR29" s="79"/>
      <c r="AS29" s="79"/>
      <c r="AT29" s="79"/>
      <c r="AU29" s="79"/>
      <c r="AV29" s="79"/>
      <c r="AW29" s="79"/>
      <c r="AX29" s="71">
        <v>798672182.00000012</v>
      </c>
      <c r="AY29" s="79"/>
      <c r="AZ29" s="72">
        <v>798672182.00000012</v>
      </c>
      <c r="BA29" s="79"/>
      <c r="BB29" s="79"/>
      <c r="BC29" s="79"/>
      <c r="BD29" s="79"/>
      <c r="BE29" s="79"/>
      <c r="BF29" s="79"/>
      <c r="BG29" s="79"/>
      <c r="BH29" s="79"/>
      <c r="BI29" s="79"/>
      <c r="BJ29" s="79"/>
      <c r="BK29" s="71">
        <v>854579234.74000013</v>
      </c>
      <c r="BL29" s="79"/>
      <c r="BM29" s="72">
        <v>854579234.74000013</v>
      </c>
      <c r="BN29" s="79"/>
      <c r="BO29" s="79"/>
      <c r="BP29" s="79"/>
      <c r="BQ29" s="79"/>
      <c r="BR29" s="79"/>
      <c r="BS29" s="79"/>
      <c r="BT29" s="79"/>
      <c r="BU29" s="79"/>
      <c r="BV29" s="79"/>
      <c r="BW29" s="79"/>
      <c r="BX29" s="71">
        <v>3099674016.7400002</v>
      </c>
      <c r="BY29" s="73">
        <v>0</v>
      </c>
      <c r="BZ29" s="73">
        <v>3099674016.7400002</v>
      </c>
      <c r="CA29" s="73">
        <v>0</v>
      </c>
      <c r="CB29" s="73">
        <v>0</v>
      </c>
      <c r="CC29" s="73">
        <v>0</v>
      </c>
      <c r="CD29" s="73">
        <v>0</v>
      </c>
      <c r="CE29" s="73">
        <v>0</v>
      </c>
      <c r="CF29" s="73">
        <v>0</v>
      </c>
      <c r="CG29" s="73">
        <v>0</v>
      </c>
      <c r="CH29" s="73">
        <v>0</v>
      </c>
      <c r="CI29" s="73">
        <v>0</v>
      </c>
      <c r="CJ29" s="73">
        <v>0</v>
      </c>
      <c r="CK29" s="63" t="s">
        <v>406</v>
      </c>
      <c r="CL29" s="74" t="s">
        <v>193</v>
      </c>
      <c r="CM29" s="74" t="s">
        <v>194</v>
      </c>
      <c r="CN29" s="74" t="s">
        <v>228</v>
      </c>
      <c r="CO29" s="60">
        <v>1</v>
      </c>
      <c r="CP29" s="61" t="s">
        <v>196</v>
      </c>
      <c r="CQ29" s="60">
        <v>101</v>
      </c>
      <c r="CR29" s="61" t="s">
        <v>197</v>
      </c>
      <c r="CS29" s="60">
        <v>10105</v>
      </c>
      <c r="CT29" s="61" t="s">
        <v>407</v>
      </c>
      <c r="CU29" s="62">
        <v>1010501</v>
      </c>
      <c r="CV29" s="63" t="s">
        <v>408</v>
      </c>
      <c r="CW29" s="100" t="s">
        <v>409</v>
      </c>
      <c r="CX29" s="100" t="s">
        <v>196</v>
      </c>
      <c r="CY29" s="100" t="s">
        <v>197</v>
      </c>
      <c r="CZ29" s="100" t="s">
        <v>407</v>
      </c>
      <c r="DA29" s="100" t="s">
        <v>408</v>
      </c>
    </row>
    <row r="30" spans="2:105" ht="89.25" hidden="1" x14ac:dyDescent="0.25">
      <c r="B30" s="75" t="s">
        <v>410</v>
      </c>
      <c r="C30" s="80" t="s">
        <v>411</v>
      </c>
      <c r="D30" s="63" t="s">
        <v>180</v>
      </c>
      <c r="E30" s="65" t="s">
        <v>401</v>
      </c>
      <c r="F30" s="63" t="s">
        <v>402</v>
      </c>
      <c r="G30" s="62" t="s">
        <v>183</v>
      </c>
      <c r="H30" s="63" t="s">
        <v>184</v>
      </c>
      <c r="I30" s="63" t="s">
        <v>185</v>
      </c>
      <c r="J30" s="307">
        <v>2015</v>
      </c>
      <c r="K30" s="312">
        <v>0.26</v>
      </c>
      <c r="L30" s="63" t="s">
        <v>186</v>
      </c>
      <c r="M30" s="63" t="s">
        <v>412</v>
      </c>
      <c r="N30" s="63" t="s">
        <v>413</v>
      </c>
      <c r="O30" s="63" t="s">
        <v>414</v>
      </c>
      <c r="P30" s="63" t="s">
        <v>190</v>
      </c>
      <c r="Q30" s="63" t="s">
        <v>208</v>
      </c>
      <c r="R30" s="63"/>
      <c r="S30" s="68">
        <v>100</v>
      </c>
      <c r="T30" s="70">
        <v>18</v>
      </c>
      <c r="U30" s="70">
        <v>47</v>
      </c>
      <c r="V30" s="70">
        <v>76</v>
      </c>
      <c r="W30" s="70">
        <v>100</v>
      </c>
      <c r="X30" s="71">
        <v>400000000</v>
      </c>
      <c r="Y30" s="79"/>
      <c r="Z30" s="79">
        <v>400000000</v>
      </c>
      <c r="AA30" s="79"/>
      <c r="AB30" s="79"/>
      <c r="AC30" s="79"/>
      <c r="AD30" s="79"/>
      <c r="AE30" s="79"/>
      <c r="AF30" s="79"/>
      <c r="AG30" s="79"/>
      <c r="AH30" s="79"/>
      <c r="AI30" s="79"/>
      <c r="AJ30" s="79"/>
      <c r="AK30" s="71">
        <v>426527200.00000006</v>
      </c>
      <c r="AL30" s="79"/>
      <c r="AM30" s="72">
        <v>426527200.00000006</v>
      </c>
      <c r="AN30" s="79"/>
      <c r="AO30" s="79"/>
      <c r="AP30" s="79"/>
      <c r="AQ30" s="79"/>
      <c r="AR30" s="79"/>
      <c r="AS30" s="79"/>
      <c r="AT30" s="79"/>
      <c r="AU30" s="79"/>
      <c r="AV30" s="79"/>
      <c r="AW30" s="79"/>
      <c r="AX30" s="71">
        <v>456384104.00000012</v>
      </c>
      <c r="AY30" s="79"/>
      <c r="AZ30" s="72">
        <v>456384104.00000012</v>
      </c>
      <c r="BA30" s="79"/>
      <c r="BB30" s="79"/>
      <c r="BC30" s="79"/>
      <c r="BD30" s="79"/>
      <c r="BE30" s="79"/>
      <c r="BF30" s="79"/>
      <c r="BG30" s="79"/>
      <c r="BH30" s="79"/>
      <c r="BI30" s="79"/>
      <c r="BJ30" s="79"/>
      <c r="BK30" s="71">
        <v>488330991.28000015</v>
      </c>
      <c r="BL30" s="79"/>
      <c r="BM30" s="72">
        <v>488330991.28000015</v>
      </c>
      <c r="BN30" s="79"/>
      <c r="BO30" s="79"/>
      <c r="BP30" s="79"/>
      <c r="BQ30" s="79"/>
      <c r="BR30" s="79"/>
      <c r="BS30" s="79"/>
      <c r="BT30" s="79"/>
      <c r="BU30" s="79"/>
      <c r="BV30" s="79"/>
      <c r="BW30" s="79"/>
      <c r="BX30" s="71">
        <v>1771242295.2800002</v>
      </c>
      <c r="BY30" s="73">
        <v>0</v>
      </c>
      <c r="BZ30" s="73">
        <v>1771242295.2800002</v>
      </c>
      <c r="CA30" s="73">
        <v>0</v>
      </c>
      <c r="CB30" s="73">
        <v>0</v>
      </c>
      <c r="CC30" s="73">
        <v>0</v>
      </c>
      <c r="CD30" s="73">
        <v>0</v>
      </c>
      <c r="CE30" s="73">
        <v>0</v>
      </c>
      <c r="CF30" s="73">
        <v>0</v>
      </c>
      <c r="CG30" s="73">
        <v>0</v>
      </c>
      <c r="CH30" s="73">
        <v>0</v>
      </c>
      <c r="CI30" s="73">
        <v>0</v>
      </c>
      <c r="CJ30" s="73">
        <v>0</v>
      </c>
      <c r="CK30" s="63" t="s">
        <v>415</v>
      </c>
      <c r="CL30" s="74" t="s">
        <v>193</v>
      </c>
      <c r="CM30" s="74" t="s">
        <v>194</v>
      </c>
      <c r="CN30" s="74" t="s">
        <v>228</v>
      </c>
      <c r="CO30" s="60">
        <v>1</v>
      </c>
      <c r="CP30" s="61" t="s">
        <v>196</v>
      </c>
      <c r="CQ30" s="60">
        <v>101</v>
      </c>
      <c r="CR30" s="61" t="s">
        <v>197</v>
      </c>
      <c r="CS30" s="60">
        <v>10105</v>
      </c>
      <c r="CT30" s="61" t="s">
        <v>407</v>
      </c>
      <c r="CU30" s="62">
        <v>1010502</v>
      </c>
      <c r="CV30" s="63" t="s">
        <v>416</v>
      </c>
      <c r="CW30" s="100" t="s">
        <v>409</v>
      </c>
      <c r="CX30" s="100" t="s">
        <v>196</v>
      </c>
      <c r="CY30" s="100" t="s">
        <v>197</v>
      </c>
      <c r="CZ30" s="100" t="s">
        <v>407</v>
      </c>
      <c r="DA30" s="100" t="s">
        <v>416</v>
      </c>
    </row>
    <row r="31" spans="2:105" ht="102" hidden="1" x14ac:dyDescent="0.25">
      <c r="B31" s="75" t="s">
        <v>417</v>
      </c>
      <c r="C31" s="80" t="s">
        <v>418</v>
      </c>
      <c r="D31" s="63" t="s">
        <v>180</v>
      </c>
      <c r="E31" s="65" t="s">
        <v>419</v>
      </c>
      <c r="F31" s="63" t="s">
        <v>420</v>
      </c>
      <c r="G31" s="62" t="s">
        <v>240</v>
      </c>
      <c r="H31" s="63" t="s">
        <v>184</v>
      </c>
      <c r="I31" s="63" t="s">
        <v>185</v>
      </c>
      <c r="J31" s="307">
        <v>2015</v>
      </c>
      <c r="K31" s="312">
        <v>0.1</v>
      </c>
      <c r="L31" s="63" t="s">
        <v>263</v>
      </c>
      <c r="M31" s="63" t="s">
        <v>421</v>
      </c>
      <c r="N31" s="63" t="s">
        <v>422</v>
      </c>
      <c r="O31" s="63" t="s">
        <v>423</v>
      </c>
      <c r="P31" s="63" t="s">
        <v>190</v>
      </c>
      <c r="Q31" s="63" t="s">
        <v>208</v>
      </c>
      <c r="R31" s="63"/>
      <c r="S31" s="68">
        <v>100</v>
      </c>
      <c r="T31" s="70">
        <v>100</v>
      </c>
      <c r="U31" s="70">
        <v>100</v>
      </c>
      <c r="V31" s="70">
        <v>100</v>
      </c>
      <c r="W31" s="70">
        <v>100</v>
      </c>
      <c r="X31" s="71">
        <v>1394965300</v>
      </c>
      <c r="Y31" s="79"/>
      <c r="Z31" s="79">
        <v>1000000000</v>
      </c>
      <c r="AA31" s="79"/>
      <c r="AB31" s="79"/>
      <c r="AC31" s="79"/>
      <c r="AD31" s="79"/>
      <c r="AE31" s="79"/>
      <c r="AF31" s="79"/>
      <c r="AG31" s="79">
        <v>394965300</v>
      </c>
      <c r="AH31" s="79"/>
      <c r="AI31" s="79"/>
      <c r="AJ31" s="79"/>
      <c r="AK31" s="71">
        <v>1066318000.0000001</v>
      </c>
      <c r="AL31" s="79"/>
      <c r="AM31" s="72">
        <v>1066318000.0000001</v>
      </c>
      <c r="AN31" s="79"/>
      <c r="AO31" s="79"/>
      <c r="AP31" s="79"/>
      <c r="AQ31" s="79"/>
      <c r="AR31" s="79"/>
      <c r="AS31" s="79"/>
      <c r="AT31" s="79"/>
      <c r="AU31" s="79"/>
      <c r="AV31" s="79"/>
      <c r="AW31" s="79"/>
      <c r="AX31" s="71">
        <v>1140960260.0000002</v>
      </c>
      <c r="AY31" s="79"/>
      <c r="AZ31" s="72">
        <v>1140960260.0000002</v>
      </c>
      <c r="BA31" s="79"/>
      <c r="BB31" s="79"/>
      <c r="BC31" s="79"/>
      <c r="BD31" s="79"/>
      <c r="BE31" s="79"/>
      <c r="BF31" s="79"/>
      <c r="BG31" s="79"/>
      <c r="BH31" s="79"/>
      <c r="BI31" s="79"/>
      <c r="BJ31" s="79"/>
      <c r="BK31" s="71">
        <v>1220827478.2000003</v>
      </c>
      <c r="BL31" s="79"/>
      <c r="BM31" s="72">
        <v>1220827478.2000003</v>
      </c>
      <c r="BN31" s="79"/>
      <c r="BO31" s="79"/>
      <c r="BP31" s="79"/>
      <c r="BQ31" s="79"/>
      <c r="BR31" s="79"/>
      <c r="BS31" s="79"/>
      <c r="BT31" s="79"/>
      <c r="BU31" s="79"/>
      <c r="BV31" s="79"/>
      <c r="BW31" s="79"/>
      <c r="BX31" s="71">
        <v>4823071038.2000008</v>
      </c>
      <c r="BY31" s="73">
        <v>0</v>
      </c>
      <c r="BZ31" s="73">
        <v>4428105738.2000008</v>
      </c>
      <c r="CA31" s="73">
        <v>0</v>
      </c>
      <c r="CB31" s="73">
        <v>0</v>
      </c>
      <c r="CC31" s="73">
        <v>0</v>
      </c>
      <c r="CD31" s="73">
        <v>0</v>
      </c>
      <c r="CE31" s="73">
        <v>0</v>
      </c>
      <c r="CF31" s="73">
        <v>0</v>
      </c>
      <c r="CG31" s="73">
        <v>394965300</v>
      </c>
      <c r="CH31" s="73">
        <v>0</v>
      </c>
      <c r="CI31" s="73">
        <v>0</v>
      </c>
      <c r="CJ31" s="73">
        <v>0</v>
      </c>
      <c r="CK31" s="63" t="s">
        <v>424</v>
      </c>
      <c r="CL31" s="74" t="s">
        <v>193</v>
      </c>
      <c r="CM31" s="74" t="s">
        <v>194</v>
      </c>
      <c r="CN31" s="74" t="s">
        <v>228</v>
      </c>
      <c r="CO31" s="60">
        <v>1</v>
      </c>
      <c r="CP31" s="61" t="s">
        <v>196</v>
      </c>
      <c r="CQ31" s="60">
        <v>101</v>
      </c>
      <c r="CR31" s="61" t="s">
        <v>197</v>
      </c>
      <c r="CS31" s="60">
        <v>10106</v>
      </c>
      <c r="CT31" s="61" t="s">
        <v>425</v>
      </c>
      <c r="CU31" s="62">
        <v>1010601</v>
      </c>
      <c r="CV31" s="63" t="s">
        <v>426</v>
      </c>
      <c r="CW31" s="100" t="s">
        <v>427</v>
      </c>
      <c r="CX31" s="100" t="s">
        <v>196</v>
      </c>
      <c r="CY31" s="100" t="s">
        <v>197</v>
      </c>
      <c r="CZ31" s="100" t="s">
        <v>425</v>
      </c>
      <c r="DA31" s="100" t="s">
        <v>426</v>
      </c>
    </row>
    <row r="32" spans="2:105" ht="76.5" hidden="1" x14ac:dyDescent="0.25">
      <c r="B32" s="75" t="s">
        <v>428</v>
      </c>
      <c r="C32" s="80" t="s">
        <v>429</v>
      </c>
      <c r="D32" s="63" t="s">
        <v>180</v>
      </c>
      <c r="E32" s="65" t="s">
        <v>430</v>
      </c>
      <c r="F32" s="63" t="s">
        <v>431</v>
      </c>
      <c r="G32" s="62" t="s">
        <v>240</v>
      </c>
      <c r="H32" s="63" t="s">
        <v>184</v>
      </c>
      <c r="I32" s="63" t="s">
        <v>185</v>
      </c>
      <c r="J32" s="307">
        <v>2015</v>
      </c>
      <c r="K32" s="312">
        <v>0.7</v>
      </c>
      <c r="L32" s="63" t="s">
        <v>263</v>
      </c>
      <c r="M32" s="63" t="s">
        <v>432</v>
      </c>
      <c r="N32" s="63" t="s">
        <v>433</v>
      </c>
      <c r="O32" s="63" t="s">
        <v>434</v>
      </c>
      <c r="P32" s="63" t="s">
        <v>190</v>
      </c>
      <c r="Q32" s="63" t="s">
        <v>208</v>
      </c>
      <c r="R32" s="63"/>
      <c r="S32" s="68">
        <v>95</v>
      </c>
      <c r="T32" s="70">
        <v>95</v>
      </c>
      <c r="U32" s="70">
        <v>95</v>
      </c>
      <c r="V32" s="70">
        <v>95</v>
      </c>
      <c r="W32" s="70">
        <v>95</v>
      </c>
      <c r="X32" s="71">
        <v>1000000000</v>
      </c>
      <c r="Y32" s="79"/>
      <c r="Z32" s="79">
        <v>1000000000</v>
      </c>
      <c r="AA32" s="79"/>
      <c r="AB32" s="79"/>
      <c r="AC32" s="79"/>
      <c r="AD32" s="79"/>
      <c r="AE32" s="79"/>
      <c r="AF32" s="79"/>
      <c r="AG32" s="79"/>
      <c r="AH32" s="79"/>
      <c r="AI32" s="79"/>
      <c r="AJ32" s="79"/>
      <c r="AK32" s="71">
        <v>1066318000.0000001</v>
      </c>
      <c r="AL32" s="79"/>
      <c r="AM32" s="72">
        <v>1066318000.0000001</v>
      </c>
      <c r="AN32" s="79"/>
      <c r="AO32" s="79"/>
      <c r="AP32" s="79"/>
      <c r="AQ32" s="79"/>
      <c r="AR32" s="79"/>
      <c r="AS32" s="79"/>
      <c r="AT32" s="79"/>
      <c r="AU32" s="79"/>
      <c r="AV32" s="79"/>
      <c r="AW32" s="79"/>
      <c r="AX32" s="71">
        <v>1140960260.0000002</v>
      </c>
      <c r="AY32" s="79"/>
      <c r="AZ32" s="72">
        <v>1140960260.0000002</v>
      </c>
      <c r="BA32" s="79"/>
      <c r="BB32" s="79"/>
      <c r="BC32" s="79"/>
      <c r="BD32" s="79"/>
      <c r="BE32" s="79"/>
      <c r="BF32" s="79"/>
      <c r="BG32" s="79"/>
      <c r="BH32" s="79"/>
      <c r="BI32" s="79"/>
      <c r="BJ32" s="79"/>
      <c r="BK32" s="71">
        <v>1220827478.2000003</v>
      </c>
      <c r="BL32" s="79"/>
      <c r="BM32" s="72">
        <v>1220827478.2000003</v>
      </c>
      <c r="BN32" s="79"/>
      <c r="BO32" s="79"/>
      <c r="BP32" s="79"/>
      <c r="BQ32" s="79"/>
      <c r="BR32" s="79"/>
      <c r="BS32" s="79"/>
      <c r="BT32" s="79"/>
      <c r="BU32" s="79"/>
      <c r="BV32" s="79"/>
      <c r="BW32" s="79"/>
      <c r="BX32" s="71">
        <v>4428105738.2000008</v>
      </c>
      <c r="BY32" s="73">
        <v>0</v>
      </c>
      <c r="BZ32" s="73">
        <v>4428105738.2000008</v>
      </c>
      <c r="CA32" s="73">
        <v>0</v>
      </c>
      <c r="CB32" s="73">
        <v>0</v>
      </c>
      <c r="CC32" s="73">
        <v>0</v>
      </c>
      <c r="CD32" s="73">
        <v>0</v>
      </c>
      <c r="CE32" s="73">
        <v>0</v>
      </c>
      <c r="CF32" s="73">
        <v>0</v>
      </c>
      <c r="CG32" s="73">
        <v>0</v>
      </c>
      <c r="CH32" s="73">
        <v>0</v>
      </c>
      <c r="CI32" s="73">
        <v>0</v>
      </c>
      <c r="CJ32" s="73">
        <v>0</v>
      </c>
      <c r="CK32" s="63" t="s">
        <v>435</v>
      </c>
      <c r="CL32" s="74" t="s">
        <v>193</v>
      </c>
      <c r="CM32" s="74" t="s">
        <v>194</v>
      </c>
      <c r="CN32" s="74" t="s">
        <v>228</v>
      </c>
      <c r="CO32" s="60">
        <v>1</v>
      </c>
      <c r="CP32" s="61" t="s">
        <v>196</v>
      </c>
      <c r="CQ32" s="60">
        <v>101</v>
      </c>
      <c r="CR32" s="61" t="s">
        <v>197</v>
      </c>
      <c r="CS32" s="60">
        <v>10106</v>
      </c>
      <c r="CT32" s="61" t="s">
        <v>425</v>
      </c>
      <c r="CU32" s="62">
        <v>1010602</v>
      </c>
      <c r="CV32" s="63" t="s">
        <v>436</v>
      </c>
      <c r="CW32" s="100" t="s">
        <v>437</v>
      </c>
      <c r="CX32" s="100" t="s">
        <v>196</v>
      </c>
      <c r="CY32" s="100" t="s">
        <v>197</v>
      </c>
      <c r="CZ32" s="100" t="s">
        <v>425</v>
      </c>
      <c r="DA32" s="100" t="s">
        <v>436</v>
      </c>
    </row>
    <row r="33" spans="2:105" ht="114.75" hidden="1" x14ac:dyDescent="0.25">
      <c r="B33" s="75" t="s">
        <v>438</v>
      </c>
      <c r="C33" s="80" t="s">
        <v>439</v>
      </c>
      <c r="D33" s="63" t="s">
        <v>180</v>
      </c>
      <c r="E33" s="65" t="s">
        <v>440</v>
      </c>
      <c r="F33" s="63" t="s">
        <v>441</v>
      </c>
      <c r="G33" s="62" t="s">
        <v>240</v>
      </c>
      <c r="H33" s="63" t="s">
        <v>184</v>
      </c>
      <c r="I33" s="63" t="s">
        <v>185</v>
      </c>
      <c r="J33" s="307">
        <v>2015</v>
      </c>
      <c r="K33" s="312">
        <v>0.25</v>
      </c>
      <c r="L33" s="63" t="s">
        <v>186</v>
      </c>
      <c r="M33" s="63" t="s">
        <v>442</v>
      </c>
      <c r="N33" s="63" t="s">
        <v>443</v>
      </c>
      <c r="O33" s="63" t="s">
        <v>444</v>
      </c>
      <c r="P33" s="63" t="s">
        <v>190</v>
      </c>
      <c r="Q33" s="63" t="s">
        <v>208</v>
      </c>
      <c r="R33" s="63"/>
      <c r="S33" s="68">
        <v>100</v>
      </c>
      <c r="T33" s="70">
        <v>100</v>
      </c>
      <c r="U33" s="70">
        <v>100</v>
      </c>
      <c r="V33" s="70">
        <v>100</v>
      </c>
      <c r="W33" s="70">
        <v>100</v>
      </c>
      <c r="X33" s="71">
        <v>500000000</v>
      </c>
      <c r="Y33" s="79"/>
      <c r="Z33" s="79">
        <v>500000000</v>
      </c>
      <c r="AA33" s="79"/>
      <c r="AB33" s="79"/>
      <c r="AC33" s="79"/>
      <c r="AD33" s="79"/>
      <c r="AE33" s="79"/>
      <c r="AF33" s="79"/>
      <c r="AG33" s="79"/>
      <c r="AH33" s="79"/>
      <c r="AI33" s="79"/>
      <c r="AJ33" s="79"/>
      <c r="AK33" s="71">
        <v>533159000.00000006</v>
      </c>
      <c r="AL33" s="79"/>
      <c r="AM33" s="72">
        <v>533159000.00000006</v>
      </c>
      <c r="AN33" s="79"/>
      <c r="AO33" s="79"/>
      <c r="AP33" s="79"/>
      <c r="AQ33" s="79"/>
      <c r="AR33" s="79"/>
      <c r="AS33" s="79"/>
      <c r="AT33" s="79"/>
      <c r="AU33" s="79"/>
      <c r="AV33" s="79"/>
      <c r="AW33" s="79"/>
      <c r="AX33" s="71">
        <v>570480130.00000012</v>
      </c>
      <c r="AY33" s="79"/>
      <c r="AZ33" s="72">
        <v>570480130.00000012</v>
      </c>
      <c r="BA33" s="79"/>
      <c r="BB33" s="79"/>
      <c r="BC33" s="79"/>
      <c r="BD33" s="79"/>
      <c r="BE33" s="79"/>
      <c r="BF33" s="79"/>
      <c r="BG33" s="79"/>
      <c r="BH33" s="79"/>
      <c r="BI33" s="79"/>
      <c r="BJ33" s="79"/>
      <c r="BK33" s="71">
        <v>610413739.10000014</v>
      </c>
      <c r="BL33" s="79"/>
      <c r="BM33" s="72">
        <v>610413739.10000014</v>
      </c>
      <c r="BN33" s="79"/>
      <c r="BO33" s="79"/>
      <c r="BP33" s="79"/>
      <c r="BQ33" s="79"/>
      <c r="BR33" s="79"/>
      <c r="BS33" s="79"/>
      <c r="BT33" s="79"/>
      <c r="BU33" s="79"/>
      <c r="BV33" s="79"/>
      <c r="BW33" s="79"/>
      <c r="BX33" s="71">
        <v>2214052869.1000004</v>
      </c>
      <c r="BY33" s="73">
        <v>0</v>
      </c>
      <c r="BZ33" s="73">
        <v>2214052869.1000004</v>
      </c>
      <c r="CA33" s="73">
        <v>0</v>
      </c>
      <c r="CB33" s="73">
        <v>0</v>
      </c>
      <c r="CC33" s="73">
        <v>0</v>
      </c>
      <c r="CD33" s="73">
        <v>0</v>
      </c>
      <c r="CE33" s="73">
        <v>0</v>
      </c>
      <c r="CF33" s="73">
        <v>0</v>
      </c>
      <c r="CG33" s="73">
        <v>0</v>
      </c>
      <c r="CH33" s="73">
        <v>0</v>
      </c>
      <c r="CI33" s="73">
        <v>0</v>
      </c>
      <c r="CJ33" s="73">
        <v>0</v>
      </c>
      <c r="CK33" s="63" t="s">
        <v>445</v>
      </c>
      <c r="CL33" s="74" t="s">
        <v>193</v>
      </c>
      <c r="CM33" s="74" t="s">
        <v>194</v>
      </c>
      <c r="CN33" s="74" t="s">
        <v>228</v>
      </c>
      <c r="CO33" s="60">
        <v>1</v>
      </c>
      <c r="CP33" s="61" t="s">
        <v>196</v>
      </c>
      <c r="CQ33" s="60">
        <v>101</v>
      </c>
      <c r="CR33" s="61" t="s">
        <v>197</v>
      </c>
      <c r="CS33" s="60">
        <v>10107</v>
      </c>
      <c r="CT33" s="61" t="s">
        <v>446</v>
      </c>
      <c r="CU33" s="62">
        <v>1010701</v>
      </c>
      <c r="CV33" s="63" t="s">
        <v>447</v>
      </c>
      <c r="CW33" s="100" t="s">
        <v>448</v>
      </c>
      <c r="CX33" s="100" t="s">
        <v>196</v>
      </c>
      <c r="CY33" s="100" t="s">
        <v>197</v>
      </c>
      <c r="CZ33" s="100" t="s">
        <v>446</v>
      </c>
      <c r="DA33" s="100" t="s">
        <v>447</v>
      </c>
    </row>
    <row r="34" spans="2:105" ht="114.75" hidden="1" x14ac:dyDescent="0.25">
      <c r="B34" s="75" t="s">
        <v>449</v>
      </c>
      <c r="C34" s="80" t="s">
        <v>450</v>
      </c>
      <c r="D34" s="63" t="s">
        <v>180</v>
      </c>
      <c r="E34" s="65" t="s">
        <v>451</v>
      </c>
      <c r="F34" s="63" t="s">
        <v>452</v>
      </c>
      <c r="G34" s="62" t="s">
        <v>240</v>
      </c>
      <c r="H34" s="63" t="s">
        <v>184</v>
      </c>
      <c r="I34" s="63" t="s">
        <v>185</v>
      </c>
      <c r="J34" s="307">
        <v>2015</v>
      </c>
      <c r="K34" s="312">
        <v>0.25</v>
      </c>
      <c r="L34" s="63" t="s">
        <v>186</v>
      </c>
      <c r="M34" s="63" t="s">
        <v>453</v>
      </c>
      <c r="N34" s="63" t="s">
        <v>454</v>
      </c>
      <c r="O34" s="63" t="s">
        <v>455</v>
      </c>
      <c r="P34" s="63" t="s">
        <v>190</v>
      </c>
      <c r="Q34" s="63" t="s">
        <v>208</v>
      </c>
      <c r="R34" s="63"/>
      <c r="S34" s="68">
        <v>100</v>
      </c>
      <c r="T34" s="70">
        <v>100</v>
      </c>
      <c r="U34" s="70">
        <v>100</v>
      </c>
      <c r="V34" s="70">
        <v>100</v>
      </c>
      <c r="W34" s="70">
        <v>100</v>
      </c>
      <c r="X34" s="71">
        <v>450000000</v>
      </c>
      <c r="Y34" s="79"/>
      <c r="Z34" s="79">
        <v>450000000</v>
      </c>
      <c r="AA34" s="79"/>
      <c r="AB34" s="79"/>
      <c r="AC34" s="79"/>
      <c r="AD34" s="79"/>
      <c r="AE34" s="79"/>
      <c r="AF34" s="79"/>
      <c r="AG34" s="79"/>
      <c r="AH34" s="79"/>
      <c r="AI34" s="79"/>
      <c r="AJ34" s="79"/>
      <c r="AK34" s="71">
        <v>479843100.00000006</v>
      </c>
      <c r="AL34" s="79"/>
      <c r="AM34" s="72">
        <v>479843100.00000006</v>
      </c>
      <c r="AN34" s="79"/>
      <c r="AO34" s="79"/>
      <c r="AP34" s="79"/>
      <c r="AQ34" s="79"/>
      <c r="AR34" s="79"/>
      <c r="AS34" s="79"/>
      <c r="AT34" s="79"/>
      <c r="AU34" s="79"/>
      <c r="AV34" s="79"/>
      <c r="AW34" s="79"/>
      <c r="AX34" s="71">
        <v>513432117.00000012</v>
      </c>
      <c r="AY34" s="79"/>
      <c r="AZ34" s="72">
        <v>513432117.00000012</v>
      </c>
      <c r="BA34" s="79"/>
      <c r="BB34" s="79"/>
      <c r="BC34" s="79"/>
      <c r="BD34" s="79"/>
      <c r="BE34" s="79"/>
      <c r="BF34" s="79"/>
      <c r="BG34" s="79"/>
      <c r="BH34" s="79"/>
      <c r="BI34" s="79"/>
      <c r="BJ34" s="79"/>
      <c r="BK34" s="71">
        <v>549372365.19000018</v>
      </c>
      <c r="BL34" s="79"/>
      <c r="BM34" s="72">
        <v>549372365.19000018</v>
      </c>
      <c r="BN34" s="79"/>
      <c r="BO34" s="79"/>
      <c r="BP34" s="79"/>
      <c r="BQ34" s="79"/>
      <c r="BR34" s="79"/>
      <c r="BS34" s="79"/>
      <c r="BT34" s="79"/>
      <c r="BU34" s="79"/>
      <c r="BV34" s="79"/>
      <c r="BW34" s="79"/>
      <c r="BX34" s="71">
        <v>1992647582.1900001</v>
      </c>
      <c r="BY34" s="73">
        <v>0</v>
      </c>
      <c r="BZ34" s="73">
        <v>1992647582.1900001</v>
      </c>
      <c r="CA34" s="73">
        <v>0</v>
      </c>
      <c r="CB34" s="73">
        <v>0</v>
      </c>
      <c r="CC34" s="73">
        <v>0</v>
      </c>
      <c r="CD34" s="73">
        <v>0</v>
      </c>
      <c r="CE34" s="73">
        <v>0</v>
      </c>
      <c r="CF34" s="73">
        <v>0</v>
      </c>
      <c r="CG34" s="73">
        <v>0</v>
      </c>
      <c r="CH34" s="73">
        <v>0</v>
      </c>
      <c r="CI34" s="73">
        <v>0</v>
      </c>
      <c r="CJ34" s="73">
        <v>0</v>
      </c>
      <c r="CK34" s="63" t="s">
        <v>456</v>
      </c>
      <c r="CL34" s="74" t="s">
        <v>193</v>
      </c>
      <c r="CM34" s="74" t="s">
        <v>194</v>
      </c>
      <c r="CN34" s="74" t="s">
        <v>228</v>
      </c>
      <c r="CO34" s="60">
        <v>1</v>
      </c>
      <c r="CP34" s="61" t="s">
        <v>196</v>
      </c>
      <c r="CQ34" s="60">
        <v>101</v>
      </c>
      <c r="CR34" s="61" t="s">
        <v>197</v>
      </c>
      <c r="CS34" s="60">
        <v>10107</v>
      </c>
      <c r="CT34" s="61" t="s">
        <v>446</v>
      </c>
      <c r="CU34" s="62">
        <v>1010702</v>
      </c>
      <c r="CV34" s="63" t="s">
        <v>457</v>
      </c>
      <c r="CW34" s="100" t="s">
        <v>458</v>
      </c>
      <c r="CX34" s="100" t="s">
        <v>196</v>
      </c>
      <c r="CY34" s="100" t="s">
        <v>197</v>
      </c>
      <c r="CZ34" s="100" t="s">
        <v>446</v>
      </c>
      <c r="DA34" s="100" t="s">
        <v>457</v>
      </c>
    </row>
    <row r="35" spans="2:105" ht="114.75" hidden="1" x14ac:dyDescent="0.25">
      <c r="B35" s="75" t="s">
        <v>459</v>
      </c>
      <c r="C35" s="80" t="s">
        <v>460</v>
      </c>
      <c r="D35" s="63" t="s">
        <v>180</v>
      </c>
      <c r="E35" s="65" t="s">
        <v>451</v>
      </c>
      <c r="F35" s="63" t="s">
        <v>452</v>
      </c>
      <c r="G35" s="62" t="s">
        <v>240</v>
      </c>
      <c r="H35" s="63" t="s">
        <v>184</v>
      </c>
      <c r="I35" s="63" t="s">
        <v>185</v>
      </c>
      <c r="J35" s="307">
        <v>2015</v>
      </c>
      <c r="K35" s="312">
        <v>0.13</v>
      </c>
      <c r="L35" s="63" t="s">
        <v>186</v>
      </c>
      <c r="M35" s="63" t="s">
        <v>461</v>
      </c>
      <c r="N35" s="63" t="s">
        <v>376</v>
      </c>
      <c r="O35" s="63" t="s">
        <v>462</v>
      </c>
      <c r="P35" s="63" t="s">
        <v>190</v>
      </c>
      <c r="Q35" s="63" t="s">
        <v>208</v>
      </c>
      <c r="R35" s="63"/>
      <c r="S35" s="68">
        <v>100</v>
      </c>
      <c r="T35" s="70">
        <v>100</v>
      </c>
      <c r="U35" s="70">
        <v>100</v>
      </c>
      <c r="V35" s="70">
        <v>100</v>
      </c>
      <c r="W35" s="70">
        <v>100</v>
      </c>
      <c r="X35" s="71">
        <v>450000000</v>
      </c>
      <c r="Y35" s="79"/>
      <c r="Z35" s="79">
        <v>450000000</v>
      </c>
      <c r="AA35" s="79"/>
      <c r="AB35" s="79"/>
      <c r="AC35" s="79"/>
      <c r="AD35" s="79"/>
      <c r="AE35" s="79"/>
      <c r="AF35" s="79"/>
      <c r="AG35" s="79"/>
      <c r="AH35" s="79"/>
      <c r="AI35" s="79"/>
      <c r="AJ35" s="79"/>
      <c r="AK35" s="71">
        <v>479843100.00000006</v>
      </c>
      <c r="AL35" s="79"/>
      <c r="AM35" s="72">
        <v>479843100.00000006</v>
      </c>
      <c r="AN35" s="79"/>
      <c r="AO35" s="79"/>
      <c r="AP35" s="79"/>
      <c r="AQ35" s="79"/>
      <c r="AR35" s="79"/>
      <c r="AS35" s="79"/>
      <c r="AT35" s="79"/>
      <c r="AU35" s="79"/>
      <c r="AV35" s="79"/>
      <c r="AW35" s="79"/>
      <c r="AX35" s="71">
        <v>513432117.00000012</v>
      </c>
      <c r="AY35" s="79"/>
      <c r="AZ35" s="72">
        <v>513432117.00000012</v>
      </c>
      <c r="BA35" s="79"/>
      <c r="BB35" s="79"/>
      <c r="BC35" s="79"/>
      <c r="BD35" s="79"/>
      <c r="BE35" s="79"/>
      <c r="BF35" s="79"/>
      <c r="BG35" s="79"/>
      <c r="BH35" s="79"/>
      <c r="BI35" s="79"/>
      <c r="BJ35" s="79"/>
      <c r="BK35" s="71">
        <v>549372365.19000018</v>
      </c>
      <c r="BL35" s="79"/>
      <c r="BM35" s="72">
        <v>549372365.19000018</v>
      </c>
      <c r="BN35" s="79"/>
      <c r="BO35" s="79"/>
      <c r="BP35" s="79"/>
      <c r="BQ35" s="79"/>
      <c r="BR35" s="79"/>
      <c r="BS35" s="79"/>
      <c r="BT35" s="79"/>
      <c r="BU35" s="79"/>
      <c r="BV35" s="79"/>
      <c r="BW35" s="79"/>
      <c r="BX35" s="71">
        <v>1992647582.1900001</v>
      </c>
      <c r="BY35" s="73">
        <v>0</v>
      </c>
      <c r="BZ35" s="73">
        <v>1992647582.1900001</v>
      </c>
      <c r="CA35" s="73">
        <v>0</v>
      </c>
      <c r="CB35" s="73">
        <v>0</v>
      </c>
      <c r="CC35" s="73">
        <v>0</v>
      </c>
      <c r="CD35" s="73">
        <v>0</v>
      </c>
      <c r="CE35" s="73">
        <v>0</v>
      </c>
      <c r="CF35" s="73">
        <v>0</v>
      </c>
      <c r="CG35" s="73">
        <v>0</v>
      </c>
      <c r="CH35" s="73">
        <v>0</v>
      </c>
      <c r="CI35" s="73">
        <v>0</v>
      </c>
      <c r="CJ35" s="73">
        <v>0</v>
      </c>
      <c r="CK35" s="63" t="s">
        <v>463</v>
      </c>
      <c r="CL35" s="74" t="s">
        <v>193</v>
      </c>
      <c r="CM35" s="74" t="s">
        <v>194</v>
      </c>
      <c r="CN35" s="74" t="s">
        <v>228</v>
      </c>
      <c r="CO35" s="60">
        <v>1</v>
      </c>
      <c r="CP35" s="61" t="s">
        <v>196</v>
      </c>
      <c r="CQ35" s="60">
        <v>101</v>
      </c>
      <c r="CR35" s="61" t="s">
        <v>197</v>
      </c>
      <c r="CS35" s="60">
        <v>10107</v>
      </c>
      <c r="CT35" s="61" t="s">
        <v>446</v>
      </c>
      <c r="CU35" s="62">
        <v>1010702</v>
      </c>
      <c r="CV35" s="63" t="s">
        <v>457</v>
      </c>
      <c r="CW35" s="100" t="s">
        <v>458</v>
      </c>
      <c r="CX35" s="100" t="s">
        <v>196</v>
      </c>
      <c r="CY35" s="100" t="s">
        <v>197</v>
      </c>
      <c r="CZ35" s="100" t="s">
        <v>446</v>
      </c>
      <c r="DA35" s="100" t="s">
        <v>457</v>
      </c>
    </row>
    <row r="36" spans="2:105" ht="114.75" hidden="1" x14ac:dyDescent="0.25">
      <c r="B36" s="75" t="s">
        <v>464</v>
      </c>
      <c r="C36" s="80" t="s">
        <v>465</v>
      </c>
      <c r="D36" s="63" t="s">
        <v>180</v>
      </c>
      <c r="E36" s="65" t="s">
        <v>451</v>
      </c>
      <c r="F36" s="63" t="s">
        <v>452</v>
      </c>
      <c r="G36" s="62" t="s">
        <v>183</v>
      </c>
      <c r="H36" s="63" t="s">
        <v>184</v>
      </c>
      <c r="I36" s="63" t="s">
        <v>185</v>
      </c>
      <c r="J36" s="307">
        <v>2015</v>
      </c>
      <c r="K36" s="312">
        <v>0.1</v>
      </c>
      <c r="L36" s="63" t="s">
        <v>186</v>
      </c>
      <c r="M36" s="63" t="s">
        <v>466</v>
      </c>
      <c r="N36" s="63" t="s">
        <v>467</v>
      </c>
      <c r="O36" s="63" t="s">
        <v>468</v>
      </c>
      <c r="P36" s="63" t="s">
        <v>190</v>
      </c>
      <c r="Q36" s="63" t="s">
        <v>208</v>
      </c>
      <c r="R36" s="63"/>
      <c r="S36" s="68">
        <v>100</v>
      </c>
      <c r="T36" s="70">
        <v>25</v>
      </c>
      <c r="U36" s="70">
        <v>50</v>
      </c>
      <c r="V36" s="70">
        <v>75</v>
      </c>
      <c r="W36" s="70">
        <v>100</v>
      </c>
      <c r="X36" s="71">
        <v>2577400000</v>
      </c>
      <c r="Y36" s="79"/>
      <c r="Z36" s="79"/>
      <c r="AA36" s="79">
        <v>2577400000</v>
      </c>
      <c r="AB36" s="79"/>
      <c r="AC36" s="79"/>
      <c r="AD36" s="79"/>
      <c r="AE36" s="79"/>
      <c r="AF36" s="79"/>
      <c r="AG36" s="79"/>
      <c r="AH36" s="79"/>
      <c r="AI36" s="79"/>
      <c r="AJ36" s="79"/>
      <c r="AK36" s="71">
        <v>2680496000</v>
      </c>
      <c r="AL36" s="79"/>
      <c r="AM36" s="79"/>
      <c r="AN36" s="72">
        <v>2680496000</v>
      </c>
      <c r="AO36" s="79"/>
      <c r="AP36" s="79"/>
      <c r="AQ36" s="79"/>
      <c r="AR36" s="79"/>
      <c r="AS36" s="79"/>
      <c r="AT36" s="79"/>
      <c r="AU36" s="79"/>
      <c r="AV36" s="79"/>
      <c r="AW36" s="79"/>
      <c r="AX36" s="71">
        <v>2787715840</v>
      </c>
      <c r="AY36" s="79"/>
      <c r="AZ36" s="79"/>
      <c r="BA36" s="72">
        <v>2787715840</v>
      </c>
      <c r="BB36" s="79"/>
      <c r="BC36" s="79"/>
      <c r="BD36" s="79"/>
      <c r="BE36" s="79"/>
      <c r="BF36" s="79"/>
      <c r="BG36" s="79"/>
      <c r="BH36" s="79"/>
      <c r="BI36" s="79"/>
      <c r="BJ36" s="79"/>
      <c r="BK36" s="71">
        <v>2899224473.5999999</v>
      </c>
      <c r="BL36" s="79"/>
      <c r="BM36" s="79"/>
      <c r="BN36" s="72">
        <v>2899224473.5999999</v>
      </c>
      <c r="BO36" s="79"/>
      <c r="BP36" s="79"/>
      <c r="BQ36" s="79"/>
      <c r="BR36" s="79"/>
      <c r="BS36" s="79"/>
      <c r="BT36" s="79"/>
      <c r="BU36" s="79"/>
      <c r="BV36" s="79"/>
      <c r="BW36" s="79"/>
      <c r="BX36" s="71">
        <v>10944836313.6</v>
      </c>
      <c r="BY36" s="73">
        <v>0</v>
      </c>
      <c r="BZ36" s="73">
        <v>0</v>
      </c>
      <c r="CA36" s="73">
        <v>10944836313.6</v>
      </c>
      <c r="CB36" s="73">
        <v>0</v>
      </c>
      <c r="CC36" s="73">
        <v>0</v>
      </c>
      <c r="CD36" s="73">
        <v>0</v>
      </c>
      <c r="CE36" s="73">
        <v>0</v>
      </c>
      <c r="CF36" s="73">
        <v>0</v>
      </c>
      <c r="CG36" s="73">
        <v>0</v>
      </c>
      <c r="CH36" s="73">
        <v>0</v>
      </c>
      <c r="CI36" s="73">
        <v>0</v>
      </c>
      <c r="CJ36" s="73">
        <v>0</v>
      </c>
      <c r="CK36" s="63" t="s">
        <v>469</v>
      </c>
      <c r="CL36" s="74" t="s">
        <v>193</v>
      </c>
      <c r="CM36" s="74" t="s">
        <v>194</v>
      </c>
      <c r="CN36" s="74" t="s">
        <v>228</v>
      </c>
      <c r="CO36" s="60">
        <v>1</v>
      </c>
      <c r="CP36" s="61" t="s">
        <v>196</v>
      </c>
      <c r="CQ36" s="60">
        <v>101</v>
      </c>
      <c r="CR36" s="61" t="s">
        <v>197</v>
      </c>
      <c r="CS36" s="60">
        <v>10107</v>
      </c>
      <c r="CT36" s="61" t="s">
        <v>446</v>
      </c>
      <c r="CU36" s="62">
        <v>1010703</v>
      </c>
      <c r="CV36" s="63" t="s">
        <v>470</v>
      </c>
      <c r="CW36" s="100" t="s">
        <v>458</v>
      </c>
      <c r="CX36" s="100" t="s">
        <v>196</v>
      </c>
      <c r="CY36" s="100" t="s">
        <v>197</v>
      </c>
      <c r="CZ36" s="100" t="s">
        <v>446</v>
      </c>
      <c r="DA36" s="100" t="s">
        <v>470</v>
      </c>
    </row>
    <row r="37" spans="2:105" ht="140.25" hidden="1" x14ac:dyDescent="0.25">
      <c r="B37" s="75" t="s">
        <v>471</v>
      </c>
      <c r="C37" s="80" t="s">
        <v>472</v>
      </c>
      <c r="D37" s="63" t="s">
        <v>180</v>
      </c>
      <c r="E37" s="65" t="s">
        <v>473</v>
      </c>
      <c r="F37" s="63" t="s">
        <v>474</v>
      </c>
      <c r="G37" s="62" t="s">
        <v>183</v>
      </c>
      <c r="H37" s="63" t="s">
        <v>184</v>
      </c>
      <c r="I37" s="63" t="s">
        <v>185</v>
      </c>
      <c r="J37" s="307">
        <v>2015</v>
      </c>
      <c r="K37" s="308">
        <v>0.25</v>
      </c>
      <c r="L37" s="63" t="s">
        <v>263</v>
      </c>
      <c r="M37" s="63" t="s">
        <v>475</v>
      </c>
      <c r="N37" s="63" t="s">
        <v>476</v>
      </c>
      <c r="O37" s="63" t="s">
        <v>477</v>
      </c>
      <c r="P37" s="63" t="s">
        <v>190</v>
      </c>
      <c r="Q37" s="63" t="s">
        <v>208</v>
      </c>
      <c r="R37" s="63"/>
      <c r="S37" s="68">
        <v>100</v>
      </c>
      <c r="T37" s="70">
        <v>25</v>
      </c>
      <c r="U37" s="70">
        <v>50</v>
      </c>
      <c r="V37" s="70">
        <v>75</v>
      </c>
      <c r="W37" s="70">
        <v>100</v>
      </c>
      <c r="X37" s="71">
        <v>3079934471</v>
      </c>
      <c r="Y37" s="79"/>
      <c r="Z37" s="81">
        <v>1099161850</v>
      </c>
      <c r="AA37" s="79"/>
      <c r="AB37" s="79"/>
      <c r="AC37" s="79"/>
      <c r="AD37" s="79"/>
      <c r="AE37" s="79"/>
      <c r="AF37" s="79"/>
      <c r="AG37" s="81">
        <v>1980772621</v>
      </c>
      <c r="AH37" s="79"/>
      <c r="AI37" s="79"/>
      <c r="AJ37" s="79"/>
      <c r="AK37" s="71">
        <v>3212251865.1983004</v>
      </c>
      <c r="AL37" s="79"/>
      <c r="AM37" s="72">
        <v>1172056065.5683</v>
      </c>
      <c r="AN37" s="79"/>
      <c r="AO37" s="79"/>
      <c r="AP37" s="79"/>
      <c r="AQ37" s="79"/>
      <c r="AR37" s="79"/>
      <c r="AS37" s="79"/>
      <c r="AT37" s="81">
        <v>2040195799.6300001</v>
      </c>
      <c r="AU37" s="79"/>
      <c r="AV37" s="79"/>
      <c r="AW37" s="79"/>
      <c r="AX37" s="71">
        <v>3355501663.7769814</v>
      </c>
      <c r="AY37" s="79"/>
      <c r="AZ37" s="72">
        <v>1254099990.1580811</v>
      </c>
      <c r="BA37" s="79"/>
      <c r="BB37" s="79"/>
      <c r="BC37" s="79"/>
      <c r="BD37" s="79"/>
      <c r="BE37" s="79"/>
      <c r="BF37" s="79"/>
      <c r="BG37" s="81">
        <v>2101401673.6189001</v>
      </c>
      <c r="BH37" s="79"/>
      <c r="BI37" s="79"/>
      <c r="BJ37" s="79"/>
      <c r="BK37" s="71">
        <v>3506330713.2966137</v>
      </c>
      <c r="BL37" s="79"/>
      <c r="BM37" s="72">
        <v>1341886989.4691467</v>
      </c>
      <c r="BN37" s="79"/>
      <c r="BO37" s="79"/>
      <c r="BP37" s="79"/>
      <c r="BQ37" s="79"/>
      <c r="BR37" s="79"/>
      <c r="BS37" s="79"/>
      <c r="BT37" s="81">
        <v>2164443723.827467</v>
      </c>
      <c r="BU37" s="79"/>
      <c r="BV37" s="79"/>
      <c r="BW37" s="79"/>
      <c r="BX37" s="71">
        <v>13154018713.271896</v>
      </c>
      <c r="BY37" s="73">
        <v>0</v>
      </c>
      <c r="BZ37" s="73">
        <v>4867204895.195528</v>
      </c>
      <c r="CA37" s="73">
        <v>0</v>
      </c>
      <c r="CB37" s="73">
        <v>0</v>
      </c>
      <c r="CC37" s="73">
        <v>0</v>
      </c>
      <c r="CD37" s="73">
        <v>0</v>
      </c>
      <c r="CE37" s="73">
        <v>0</v>
      </c>
      <c r="CF37" s="73">
        <v>0</v>
      </c>
      <c r="CG37" s="73">
        <v>8286813818.0763674</v>
      </c>
      <c r="CH37" s="73">
        <v>0</v>
      </c>
      <c r="CI37" s="73">
        <v>0</v>
      </c>
      <c r="CJ37" s="73">
        <v>0</v>
      </c>
      <c r="CK37" s="63" t="s">
        <v>478</v>
      </c>
      <c r="CL37" s="74" t="s">
        <v>479</v>
      </c>
      <c r="CM37" s="74" t="s">
        <v>480</v>
      </c>
      <c r="CN37" s="74" t="s">
        <v>296</v>
      </c>
      <c r="CO37" s="60">
        <v>1</v>
      </c>
      <c r="CP37" s="61" t="s">
        <v>196</v>
      </c>
      <c r="CQ37" s="60">
        <v>101</v>
      </c>
      <c r="CR37" s="61" t="s">
        <v>197</v>
      </c>
      <c r="CS37" s="60">
        <v>10108</v>
      </c>
      <c r="CT37" s="61" t="s">
        <v>481</v>
      </c>
      <c r="CU37" s="62">
        <v>1010801</v>
      </c>
      <c r="CV37" s="63" t="s">
        <v>482</v>
      </c>
      <c r="CW37" s="100" t="s">
        <v>483</v>
      </c>
      <c r="CX37" s="100" t="s">
        <v>196</v>
      </c>
      <c r="CY37" s="100" t="s">
        <v>197</v>
      </c>
      <c r="CZ37" s="100" t="s">
        <v>481</v>
      </c>
      <c r="DA37" s="100" t="s">
        <v>482</v>
      </c>
    </row>
    <row r="38" spans="2:105" ht="76.5" hidden="1" x14ac:dyDescent="0.25">
      <c r="B38" s="75" t="s">
        <v>484</v>
      </c>
      <c r="C38" s="65" t="s">
        <v>485</v>
      </c>
      <c r="D38" s="63" t="s">
        <v>486</v>
      </c>
      <c r="E38" s="65" t="s">
        <v>487</v>
      </c>
      <c r="F38" s="63" t="s">
        <v>488</v>
      </c>
      <c r="G38" s="94" t="s">
        <v>183</v>
      </c>
      <c r="H38" s="95" t="s">
        <v>489</v>
      </c>
      <c r="I38" s="95" t="s">
        <v>185</v>
      </c>
      <c r="J38" s="314">
        <v>2015</v>
      </c>
      <c r="K38" s="315" t="s">
        <v>490</v>
      </c>
      <c r="L38" s="95" t="s">
        <v>491</v>
      </c>
      <c r="M38" s="95" t="s">
        <v>492</v>
      </c>
      <c r="N38" s="95" t="s">
        <v>493</v>
      </c>
      <c r="O38" s="95" t="s">
        <v>494</v>
      </c>
      <c r="P38" s="95" t="s">
        <v>246</v>
      </c>
      <c r="Q38" s="95" t="s">
        <v>495</v>
      </c>
      <c r="R38" s="95"/>
      <c r="S38" s="68">
        <v>4</v>
      </c>
      <c r="T38" s="96">
        <v>0</v>
      </c>
      <c r="U38" s="96">
        <v>1</v>
      </c>
      <c r="V38" s="96">
        <v>2</v>
      </c>
      <c r="W38" s="96">
        <v>4</v>
      </c>
      <c r="X38" s="71">
        <v>60000000</v>
      </c>
      <c r="Y38" s="97">
        <v>60000000</v>
      </c>
      <c r="Z38" s="79"/>
      <c r="AA38" s="79"/>
      <c r="AB38" s="79"/>
      <c r="AC38" s="79"/>
      <c r="AD38" s="79"/>
      <c r="AE38" s="79"/>
      <c r="AF38" s="79"/>
      <c r="AG38" s="79"/>
      <c r="AH38" s="79"/>
      <c r="AI38" s="79"/>
      <c r="AJ38" s="79"/>
      <c r="AK38" s="71">
        <v>100000000</v>
      </c>
      <c r="AL38" s="79"/>
      <c r="AM38" s="79"/>
      <c r="AN38" s="79"/>
      <c r="AO38" s="98">
        <v>100000000</v>
      </c>
      <c r="AP38" s="79"/>
      <c r="AQ38" s="79"/>
      <c r="AR38" s="79"/>
      <c r="AS38" s="79"/>
      <c r="AT38" s="79"/>
      <c r="AU38" s="79"/>
      <c r="AV38" s="79"/>
      <c r="AW38" s="79"/>
      <c r="AX38" s="71">
        <v>154949242</v>
      </c>
      <c r="AY38" s="79"/>
      <c r="AZ38" s="79"/>
      <c r="BA38" s="79"/>
      <c r="BB38" s="97">
        <v>154949242</v>
      </c>
      <c r="BC38" s="79"/>
      <c r="BD38" s="79"/>
      <c r="BE38" s="79"/>
      <c r="BF38" s="79"/>
      <c r="BG38" s="79"/>
      <c r="BH38" s="79"/>
      <c r="BI38" s="79"/>
      <c r="BJ38" s="79"/>
      <c r="BK38" s="71">
        <v>185287719</v>
      </c>
      <c r="BL38" s="79"/>
      <c r="BM38" s="79"/>
      <c r="BN38" s="79"/>
      <c r="BO38" s="97">
        <v>185287719</v>
      </c>
      <c r="BP38" s="79"/>
      <c r="BQ38" s="79"/>
      <c r="BR38" s="79"/>
      <c r="BS38" s="79"/>
      <c r="BT38" s="79"/>
      <c r="BU38" s="79"/>
      <c r="BV38" s="79"/>
      <c r="BW38" s="79"/>
      <c r="BX38" s="71">
        <v>500236961</v>
      </c>
      <c r="BY38" s="73">
        <v>60000000</v>
      </c>
      <c r="BZ38" s="73">
        <v>0</v>
      </c>
      <c r="CA38" s="73">
        <v>0</v>
      </c>
      <c r="CB38" s="73">
        <v>440236961</v>
      </c>
      <c r="CC38" s="73">
        <v>0</v>
      </c>
      <c r="CD38" s="73">
        <v>0</v>
      </c>
      <c r="CE38" s="73">
        <v>0</v>
      </c>
      <c r="CF38" s="73">
        <v>0</v>
      </c>
      <c r="CG38" s="73">
        <v>0</v>
      </c>
      <c r="CH38" s="73">
        <v>0</v>
      </c>
      <c r="CI38" s="73">
        <v>0</v>
      </c>
      <c r="CJ38" s="73">
        <v>0</v>
      </c>
      <c r="CK38" s="63" t="s">
        <v>496</v>
      </c>
      <c r="CL38" s="74" t="s">
        <v>497</v>
      </c>
      <c r="CM38" s="74" t="s">
        <v>498</v>
      </c>
      <c r="CN38" s="74" t="s">
        <v>499</v>
      </c>
      <c r="CO38" s="60">
        <v>1</v>
      </c>
      <c r="CP38" s="61" t="s">
        <v>196</v>
      </c>
      <c r="CQ38" s="60">
        <v>101</v>
      </c>
      <c r="CR38" s="61" t="s">
        <v>197</v>
      </c>
      <c r="CS38" s="60">
        <v>10109</v>
      </c>
      <c r="CT38" s="61" t="s">
        <v>500</v>
      </c>
      <c r="CU38" s="62">
        <v>1010901</v>
      </c>
      <c r="CV38" s="63" t="s">
        <v>501</v>
      </c>
      <c r="CW38" s="100" t="s">
        <v>502</v>
      </c>
      <c r="CX38" s="100" t="s">
        <v>196</v>
      </c>
      <c r="CY38" s="100" t="s">
        <v>197</v>
      </c>
      <c r="CZ38" s="100" t="s">
        <v>500</v>
      </c>
      <c r="DA38" s="100" t="s">
        <v>501</v>
      </c>
    </row>
    <row r="39" spans="2:105" ht="76.5" hidden="1" x14ac:dyDescent="0.25">
      <c r="B39" s="75" t="s">
        <v>503</v>
      </c>
      <c r="C39" s="65" t="s">
        <v>504</v>
      </c>
      <c r="D39" s="63" t="s">
        <v>486</v>
      </c>
      <c r="E39" s="65" t="s">
        <v>487</v>
      </c>
      <c r="F39" s="63" t="s">
        <v>488</v>
      </c>
      <c r="G39" s="94" t="s">
        <v>183</v>
      </c>
      <c r="H39" s="95" t="s">
        <v>489</v>
      </c>
      <c r="I39" s="95" t="s">
        <v>505</v>
      </c>
      <c r="J39" s="314">
        <v>2015</v>
      </c>
      <c r="K39" s="315">
        <v>15000</v>
      </c>
      <c r="L39" s="95" t="s">
        <v>491</v>
      </c>
      <c r="M39" s="95" t="s">
        <v>506</v>
      </c>
      <c r="N39" s="95" t="s">
        <v>507</v>
      </c>
      <c r="O39" s="95" t="s">
        <v>508</v>
      </c>
      <c r="P39" s="95" t="s">
        <v>246</v>
      </c>
      <c r="Q39" s="95" t="s">
        <v>509</v>
      </c>
      <c r="R39" s="95"/>
      <c r="S39" s="68">
        <v>20000</v>
      </c>
      <c r="T39" s="69">
        <v>5000</v>
      </c>
      <c r="U39" s="69">
        <v>10000</v>
      </c>
      <c r="V39" s="69">
        <v>15000</v>
      </c>
      <c r="W39" s="69">
        <v>20000</v>
      </c>
      <c r="X39" s="71">
        <v>100000000</v>
      </c>
      <c r="Y39" s="79"/>
      <c r="Z39" s="79"/>
      <c r="AA39" s="79"/>
      <c r="AB39" s="97">
        <v>100000000</v>
      </c>
      <c r="AC39" s="79"/>
      <c r="AD39" s="79"/>
      <c r="AE39" s="79"/>
      <c r="AF39" s="79"/>
      <c r="AG39" s="79"/>
      <c r="AH39" s="79"/>
      <c r="AI39" s="79"/>
      <c r="AJ39" s="79"/>
      <c r="AK39" s="71">
        <v>100000000</v>
      </c>
      <c r="AL39" s="79"/>
      <c r="AM39" s="79"/>
      <c r="AN39" s="79"/>
      <c r="AO39" s="97">
        <v>100000000</v>
      </c>
      <c r="AP39" s="79"/>
      <c r="AQ39" s="79"/>
      <c r="AR39" s="79"/>
      <c r="AS39" s="79"/>
      <c r="AT39" s="79"/>
      <c r="AU39" s="79"/>
      <c r="AV39" s="79"/>
      <c r="AW39" s="79"/>
      <c r="AX39" s="71">
        <v>100000000</v>
      </c>
      <c r="AY39" s="79"/>
      <c r="AZ39" s="79"/>
      <c r="BA39" s="79"/>
      <c r="BB39" s="97">
        <v>100000000</v>
      </c>
      <c r="BC39" s="79"/>
      <c r="BD39" s="79"/>
      <c r="BE39" s="79"/>
      <c r="BF39" s="79"/>
      <c r="BG39" s="79"/>
      <c r="BH39" s="79"/>
      <c r="BI39" s="79"/>
      <c r="BJ39" s="79"/>
      <c r="BK39" s="71">
        <v>100000000</v>
      </c>
      <c r="BL39" s="79"/>
      <c r="BM39" s="79"/>
      <c r="BN39" s="79"/>
      <c r="BO39" s="97">
        <v>100000000</v>
      </c>
      <c r="BP39" s="79"/>
      <c r="BQ39" s="79"/>
      <c r="BR39" s="79"/>
      <c r="BS39" s="79"/>
      <c r="BT39" s="79"/>
      <c r="BU39" s="79"/>
      <c r="BV39" s="79"/>
      <c r="BW39" s="79"/>
      <c r="BX39" s="71">
        <v>400000000</v>
      </c>
      <c r="BY39" s="73">
        <v>0</v>
      </c>
      <c r="BZ39" s="73">
        <v>0</v>
      </c>
      <c r="CA39" s="73">
        <v>0</v>
      </c>
      <c r="CB39" s="73">
        <v>400000000</v>
      </c>
      <c r="CC39" s="73">
        <v>0</v>
      </c>
      <c r="CD39" s="73">
        <v>0</v>
      </c>
      <c r="CE39" s="73">
        <v>0</v>
      </c>
      <c r="CF39" s="73">
        <v>0</v>
      </c>
      <c r="CG39" s="73">
        <v>0</v>
      </c>
      <c r="CH39" s="73">
        <v>0</v>
      </c>
      <c r="CI39" s="73">
        <v>0</v>
      </c>
      <c r="CJ39" s="73">
        <v>0</v>
      </c>
      <c r="CK39" s="63" t="s">
        <v>510</v>
      </c>
      <c r="CL39" s="74" t="s">
        <v>479</v>
      </c>
      <c r="CM39" s="74" t="s">
        <v>480</v>
      </c>
      <c r="CN39" s="74" t="s">
        <v>499</v>
      </c>
      <c r="CO39" s="60">
        <v>1</v>
      </c>
      <c r="CP39" s="61" t="s">
        <v>196</v>
      </c>
      <c r="CQ39" s="60">
        <v>101</v>
      </c>
      <c r="CR39" s="61" t="s">
        <v>197</v>
      </c>
      <c r="CS39" s="60">
        <v>10109</v>
      </c>
      <c r="CT39" s="61" t="s">
        <v>500</v>
      </c>
      <c r="CU39" s="62">
        <v>1010902</v>
      </c>
      <c r="CV39" s="63" t="s">
        <v>511</v>
      </c>
      <c r="CW39" s="100" t="s">
        <v>502</v>
      </c>
      <c r="CX39" s="100" t="s">
        <v>196</v>
      </c>
      <c r="CY39" s="100" t="s">
        <v>197</v>
      </c>
      <c r="CZ39" s="100" t="s">
        <v>500</v>
      </c>
      <c r="DA39" s="100" t="s">
        <v>511</v>
      </c>
    </row>
    <row r="40" spans="2:105" ht="76.5" hidden="1" x14ac:dyDescent="0.25">
      <c r="B40" s="75" t="s">
        <v>512</v>
      </c>
      <c r="C40" s="65" t="s">
        <v>513</v>
      </c>
      <c r="D40" s="63" t="s">
        <v>486</v>
      </c>
      <c r="E40" s="65" t="s">
        <v>487</v>
      </c>
      <c r="F40" s="63" t="s">
        <v>488</v>
      </c>
      <c r="G40" s="94" t="s">
        <v>183</v>
      </c>
      <c r="H40" s="95" t="s">
        <v>514</v>
      </c>
      <c r="I40" s="95" t="s">
        <v>515</v>
      </c>
      <c r="J40" s="314">
        <v>2015</v>
      </c>
      <c r="K40" s="315">
        <v>120</v>
      </c>
      <c r="L40" s="95" t="s">
        <v>491</v>
      </c>
      <c r="M40" s="95" t="s">
        <v>516</v>
      </c>
      <c r="N40" s="95" t="s">
        <v>517</v>
      </c>
      <c r="O40" s="95" t="s">
        <v>518</v>
      </c>
      <c r="P40" s="95" t="s">
        <v>246</v>
      </c>
      <c r="Q40" s="95" t="s">
        <v>519</v>
      </c>
      <c r="R40" s="95"/>
      <c r="S40" s="68">
        <v>300</v>
      </c>
      <c r="T40" s="96">
        <v>400</v>
      </c>
      <c r="U40" s="96">
        <v>0</v>
      </c>
      <c r="V40" s="96">
        <v>200</v>
      </c>
      <c r="W40" s="96">
        <v>300</v>
      </c>
      <c r="X40" s="71">
        <v>0</v>
      </c>
      <c r="Y40" s="79"/>
      <c r="Z40" s="79"/>
      <c r="AA40" s="79"/>
      <c r="AB40" s="79"/>
      <c r="AC40" s="79"/>
      <c r="AD40" s="79"/>
      <c r="AE40" s="79"/>
      <c r="AF40" s="79"/>
      <c r="AG40" s="79"/>
      <c r="AH40" s="79"/>
      <c r="AI40" s="79"/>
      <c r="AJ40" s="79"/>
      <c r="AK40" s="71">
        <v>80000000</v>
      </c>
      <c r="AL40" s="79"/>
      <c r="AM40" s="79"/>
      <c r="AN40" s="79"/>
      <c r="AO40" s="97">
        <v>80000000</v>
      </c>
      <c r="AP40" s="79"/>
      <c r="AQ40" s="79"/>
      <c r="AR40" s="79"/>
      <c r="AS40" s="79"/>
      <c r="AT40" s="79"/>
      <c r="AU40" s="79"/>
      <c r="AV40" s="79"/>
      <c r="AW40" s="79"/>
      <c r="AX40" s="71">
        <v>80000000</v>
      </c>
      <c r="AY40" s="79"/>
      <c r="AZ40" s="79"/>
      <c r="BA40" s="79"/>
      <c r="BB40" s="97">
        <v>80000000</v>
      </c>
      <c r="BC40" s="79"/>
      <c r="BD40" s="79"/>
      <c r="BE40" s="79"/>
      <c r="BF40" s="79"/>
      <c r="BG40" s="79"/>
      <c r="BH40" s="79"/>
      <c r="BI40" s="79"/>
      <c r="BJ40" s="79"/>
      <c r="BK40" s="71">
        <v>80000000</v>
      </c>
      <c r="BL40" s="79"/>
      <c r="BM40" s="79"/>
      <c r="BN40" s="79"/>
      <c r="BO40" s="97">
        <v>80000000</v>
      </c>
      <c r="BP40" s="79"/>
      <c r="BQ40" s="79"/>
      <c r="BR40" s="79"/>
      <c r="BS40" s="79"/>
      <c r="BT40" s="79"/>
      <c r="BU40" s="79"/>
      <c r="BV40" s="79"/>
      <c r="BW40" s="79"/>
      <c r="BX40" s="71">
        <v>240000000</v>
      </c>
      <c r="BY40" s="73">
        <v>0</v>
      </c>
      <c r="BZ40" s="73">
        <v>0</v>
      </c>
      <c r="CA40" s="73">
        <v>0</v>
      </c>
      <c r="CB40" s="73">
        <v>240000000</v>
      </c>
      <c r="CC40" s="73">
        <v>0</v>
      </c>
      <c r="CD40" s="73">
        <v>0</v>
      </c>
      <c r="CE40" s="73">
        <v>0</v>
      </c>
      <c r="CF40" s="73">
        <v>0</v>
      </c>
      <c r="CG40" s="73">
        <v>0</v>
      </c>
      <c r="CH40" s="73">
        <v>0</v>
      </c>
      <c r="CI40" s="73">
        <v>0</v>
      </c>
      <c r="CJ40" s="73">
        <v>0</v>
      </c>
      <c r="CK40" s="63" t="s">
        <v>520</v>
      </c>
      <c r="CL40" s="74" t="s">
        <v>479</v>
      </c>
      <c r="CM40" s="74" t="s">
        <v>480</v>
      </c>
      <c r="CN40" s="74" t="s">
        <v>499</v>
      </c>
      <c r="CO40" s="60">
        <v>1</v>
      </c>
      <c r="CP40" s="61" t="s">
        <v>196</v>
      </c>
      <c r="CQ40" s="60">
        <v>101</v>
      </c>
      <c r="CR40" s="61" t="s">
        <v>197</v>
      </c>
      <c r="CS40" s="60">
        <v>10109</v>
      </c>
      <c r="CT40" s="61" t="s">
        <v>500</v>
      </c>
      <c r="CU40" s="62">
        <v>1010902</v>
      </c>
      <c r="CV40" s="63" t="s">
        <v>511</v>
      </c>
      <c r="CW40" s="100" t="s">
        <v>502</v>
      </c>
      <c r="CX40" s="100" t="s">
        <v>196</v>
      </c>
      <c r="CY40" s="100" t="s">
        <v>197</v>
      </c>
      <c r="CZ40" s="100" t="s">
        <v>500</v>
      </c>
      <c r="DA40" s="100" t="s">
        <v>511</v>
      </c>
    </row>
    <row r="41" spans="2:105" ht="76.5" hidden="1" x14ac:dyDescent="0.25">
      <c r="B41" s="75" t="s">
        <v>521</v>
      </c>
      <c r="C41" s="65" t="s">
        <v>522</v>
      </c>
      <c r="D41" s="63" t="s">
        <v>486</v>
      </c>
      <c r="E41" s="65" t="s">
        <v>487</v>
      </c>
      <c r="F41" s="63" t="s">
        <v>488</v>
      </c>
      <c r="G41" s="62" t="s">
        <v>183</v>
      </c>
      <c r="H41" s="63" t="s">
        <v>489</v>
      </c>
      <c r="I41" s="63" t="s">
        <v>339</v>
      </c>
      <c r="J41" s="307">
        <v>2015</v>
      </c>
      <c r="K41" s="308">
        <v>4</v>
      </c>
      <c r="L41" s="95" t="s">
        <v>491</v>
      </c>
      <c r="M41" s="63" t="s">
        <v>523</v>
      </c>
      <c r="N41" s="63" t="s">
        <v>523</v>
      </c>
      <c r="O41" s="63" t="s">
        <v>524</v>
      </c>
      <c r="P41" s="63" t="s">
        <v>246</v>
      </c>
      <c r="Q41" s="63" t="s">
        <v>525</v>
      </c>
      <c r="R41" s="63"/>
      <c r="S41" s="68">
        <v>20</v>
      </c>
      <c r="T41" s="69">
        <v>5</v>
      </c>
      <c r="U41" s="69">
        <v>10</v>
      </c>
      <c r="V41" s="69">
        <v>15</v>
      </c>
      <c r="W41" s="69">
        <v>20</v>
      </c>
      <c r="X41" s="71">
        <v>50000000</v>
      </c>
      <c r="Y41" s="79"/>
      <c r="Z41" s="79"/>
      <c r="AA41" s="79"/>
      <c r="AB41" s="97">
        <v>50000000</v>
      </c>
      <c r="AC41" s="97"/>
      <c r="AD41" s="79"/>
      <c r="AE41" s="79"/>
      <c r="AF41" s="79"/>
      <c r="AG41" s="79"/>
      <c r="AH41" s="79"/>
      <c r="AI41" s="79"/>
      <c r="AJ41" s="79"/>
      <c r="AK41" s="71">
        <v>80000000</v>
      </c>
      <c r="AL41" s="79"/>
      <c r="AM41" s="79"/>
      <c r="AN41" s="79"/>
      <c r="AO41" s="97">
        <v>80000000</v>
      </c>
      <c r="AP41" s="79"/>
      <c r="AQ41" s="79"/>
      <c r="AR41" s="79"/>
      <c r="AS41" s="79"/>
      <c r="AT41" s="79"/>
      <c r="AU41" s="79"/>
      <c r="AV41" s="79"/>
      <c r="AW41" s="79"/>
      <c r="AX41" s="71">
        <v>80000000</v>
      </c>
      <c r="AY41" s="79"/>
      <c r="AZ41" s="79"/>
      <c r="BA41" s="79"/>
      <c r="BB41" s="97">
        <v>80000000</v>
      </c>
      <c r="BC41" s="79"/>
      <c r="BD41" s="79"/>
      <c r="BE41" s="79"/>
      <c r="BF41" s="79"/>
      <c r="BG41" s="79"/>
      <c r="BH41" s="79"/>
      <c r="BI41" s="79"/>
      <c r="BJ41" s="79"/>
      <c r="BK41" s="71">
        <v>80000000</v>
      </c>
      <c r="BL41" s="79"/>
      <c r="BM41" s="79"/>
      <c r="BN41" s="79"/>
      <c r="BO41" s="97">
        <v>80000000</v>
      </c>
      <c r="BP41" s="79"/>
      <c r="BQ41" s="79"/>
      <c r="BR41" s="79"/>
      <c r="BS41" s="79"/>
      <c r="BT41" s="79"/>
      <c r="BU41" s="79"/>
      <c r="BV41" s="79"/>
      <c r="BW41" s="79"/>
      <c r="BX41" s="71">
        <v>290000000</v>
      </c>
      <c r="BY41" s="73">
        <v>0</v>
      </c>
      <c r="BZ41" s="73">
        <v>0</v>
      </c>
      <c r="CA41" s="73">
        <v>0</v>
      </c>
      <c r="CB41" s="73">
        <v>290000000</v>
      </c>
      <c r="CC41" s="73">
        <v>0</v>
      </c>
      <c r="CD41" s="73">
        <v>0</v>
      </c>
      <c r="CE41" s="73">
        <v>0</v>
      </c>
      <c r="CF41" s="73">
        <v>0</v>
      </c>
      <c r="CG41" s="73">
        <v>0</v>
      </c>
      <c r="CH41" s="73">
        <v>0</v>
      </c>
      <c r="CI41" s="73">
        <v>0</v>
      </c>
      <c r="CJ41" s="73">
        <v>0</v>
      </c>
      <c r="CK41" s="63" t="s">
        <v>526</v>
      </c>
      <c r="CL41" s="74" t="s">
        <v>497</v>
      </c>
      <c r="CM41" s="74" t="s">
        <v>498</v>
      </c>
      <c r="CN41" s="74" t="s">
        <v>499</v>
      </c>
      <c r="CO41" s="60">
        <v>1</v>
      </c>
      <c r="CP41" s="61" t="s">
        <v>196</v>
      </c>
      <c r="CQ41" s="60">
        <v>101</v>
      </c>
      <c r="CR41" s="61" t="s">
        <v>197</v>
      </c>
      <c r="CS41" s="60">
        <v>10109</v>
      </c>
      <c r="CT41" s="61" t="s">
        <v>500</v>
      </c>
      <c r="CU41" s="62">
        <v>1010902</v>
      </c>
      <c r="CV41" s="63" t="s">
        <v>511</v>
      </c>
      <c r="CW41" s="100" t="s">
        <v>502</v>
      </c>
      <c r="CX41" s="100" t="s">
        <v>196</v>
      </c>
      <c r="CY41" s="100" t="s">
        <v>197</v>
      </c>
      <c r="CZ41" s="100" t="s">
        <v>500</v>
      </c>
      <c r="DA41" s="100" t="s">
        <v>511</v>
      </c>
    </row>
    <row r="42" spans="2:105" ht="76.5" hidden="1" x14ac:dyDescent="0.25">
      <c r="B42" s="75" t="s">
        <v>527</v>
      </c>
      <c r="C42" s="65" t="s">
        <v>528</v>
      </c>
      <c r="D42" s="63" t="s">
        <v>486</v>
      </c>
      <c r="E42" s="65" t="s">
        <v>487</v>
      </c>
      <c r="F42" s="63" t="s">
        <v>488</v>
      </c>
      <c r="G42" s="62" t="s">
        <v>183</v>
      </c>
      <c r="H42" s="63" t="s">
        <v>489</v>
      </c>
      <c r="I42" s="63" t="s">
        <v>529</v>
      </c>
      <c r="J42" s="307">
        <v>2015</v>
      </c>
      <c r="K42" s="308">
        <v>5</v>
      </c>
      <c r="L42" s="95" t="s">
        <v>491</v>
      </c>
      <c r="M42" s="63" t="s">
        <v>530</v>
      </c>
      <c r="N42" s="63" t="s">
        <v>530</v>
      </c>
      <c r="O42" s="63" t="s">
        <v>524</v>
      </c>
      <c r="P42" s="63" t="s">
        <v>246</v>
      </c>
      <c r="Q42" s="63" t="s">
        <v>531</v>
      </c>
      <c r="R42" s="63"/>
      <c r="S42" s="68">
        <v>20</v>
      </c>
      <c r="T42" s="69">
        <v>5</v>
      </c>
      <c r="U42" s="69">
        <v>10</v>
      </c>
      <c r="V42" s="69">
        <v>15</v>
      </c>
      <c r="W42" s="69">
        <v>20</v>
      </c>
      <c r="X42" s="71">
        <v>50000000</v>
      </c>
      <c r="Y42" s="79"/>
      <c r="Z42" s="79"/>
      <c r="AA42" s="79"/>
      <c r="AB42" s="97">
        <v>50000000</v>
      </c>
      <c r="AC42" s="97"/>
      <c r="AD42" s="79"/>
      <c r="AE42" s="79"/>
      <c r="AF42" s="79"/>
      <c r="AG42" s="79"/>
      <c r="AH42" s="79"/>
      <c r="AI42" s="79"/>
      <c r="AJ42" s="79"/>
      <c r="AK42" s="71">
        <v>80000000</v>
      </c>
      <c r="AL42" s="79"/>
      <c r="AM42" s="79"/>
      <c r="AN42" s="79"/>
      <c r="AO42" s="97">
        <v>80000000</v>
      </c>
      <c r="AP42" s="79"/>
      <c r="AQ42" s="79"/>
      <c r="AR42" s="79"/>
      <c r="AS42" s="79"/>
      <c r="AT42" s="79"/>
      <c r="AU42" s="79"/>
      <c r="AV42" s="79"/>
      <c r="AW42" s="79"/>
      <c r="AX42" s="71">
        <v>80000000</v>
      </c>
      <c r="AY42" s="79"/>
      <c r="AZ42" s="79"/>
      <c r="BA42" s="79"/>
      <c r="BB42" s="97">
        <v>80000000</v>
      </c>
      <c r="BC42" s="79"/>
      <c r="BD42" s="79"/>
      <c r="BE42" s="79"/>
      <c r="BF42" s="79"/>
      <c r="BG42" s="79"/>
      <c r="BH42" s="79"/>
      <c r="BI42" s="79"/>
      <c r="BJ42" s="79"/>
      <c r="BK42" s="71">
        <v>80000000</v>
      </c>
      <c r="BL42" s="79"/>
      <c r="BM42" s="79"/>
      <c r="BN42" s="79"/>
      <c r="BO42" s="97">
        <v>80000000</v>
      </c>
      <c r="BP42" s="79"/>
      <c r="BQ42" s="79"/>
      <c r="BR42" s="79"/>
      <c r="BS42" s="79"/>
      <c r="BT42" s="79"/>
      <c r="BU42" s="79"/>
      <c r="BV42" s="79"/>
      <c r="BW42" s="79"/>
      <c r="BX42" s="71">
        <v>290000000</v>
      </c>
      <c r="BY42" s="73">
        <v>0</v>
      </c>
      <c r="BZ42" s="73">
        <v>0</v>
      </c>
      <c r="CA42" s="73">
        <v>0</v>
      </c>
      <c r="CB42" s="73">
        <v>290000000</v>
      </c>
      <c r="CC42" s="73">
        <v>0</v>
      </c>
      <c r="CD42" s="73">
        <v>0</v>
      </c>
      <c r="CE42" s="73">
        <v>0</v>
      </c>
      <c r="CF42" s="73">
        <v>0</v>
      </c>
      <c r="CG42" s="73">
        <v>0</v>
      </c>
      <c r="CH42" s="73">
        <v>0</v>
      </c>
      <c r="CI42" s="73">
        <v>0</v>
      </c>
      <c r="CJ42" s="73">
        <v>0</v>
      </c>
      <c r="CK42" s="63" t="s">
        <v>532</v>
      </c>
      <c r="CL42" s="74" t="s">
        <v>497</v>
      </c>
      <c r="CM42" s="74" t="s">
        <v>498</v>
      </c>
      <c r="CN42" s="74" t="s">
        <v>499</v>
      </c>
      <c r="CO42" s="60">
        <v>1</v>
      </c>
      <c r="CP42" s="61" t="s">
        <v>196</v>
      </c>
      <c r="CQ42" s="60">
        <v>101</v>
      </c>
      <c r="CR42" s="61" t="s">
        <v>197</v>
      </c>
      <c r="CS42" s="60">
        <v>10109</v>
      </c>
      <c r="CT42" s="61" t="s">
        <v>500</v>
      </c>
      <c r="CU42" s="62">
        <v>1010902</v>
      </c>
      <c r="CV42" s="63" t="s">
        <v>511</v>
      </c>
      <c r="CW42" s="100" t="s">
        <v>502</v>
      </c>
      <c r="CX42" s="100" t="s">
        <v>196</v>
      </c>
      <c r="CY42" s="100" t="s">
        <v>197</v>
      </c>
      <c r="CZ42" s="100" t="s">
        <v>500</v>
      </c>
      <c r="DA42" s="100" t="s">
        <v>511</v>
      </c>
    </row>
    <row r="43" spans="2:105" ht="76.5" hidden="1" x14ac:dyDescent="0.25">
      <c r="B43" s="75" t="s">
        <v>533</v>
      </c>
      <c r="C43" s="65" t="s">
        <v>534</v>
      </c>
      <c r="D43" s="63" t="s">
        <v>486</v>
      </c>
      <c r="E43" s="65" t="s">
        <v>487</v>
      </c>
      <c r="F43" s="63" t="s">
        <v>488</v>
      </c>
      <c r="G43" s="62" t="s">
        <v>183</v>
      </c>
      <c r="H43" s="63" t="s">
        <v>489</v>
      </c>
      <c r="I43" s="63" t="s">
        <v>185</v>
      </c>
      <c r="J43" s="307">
        <v>2015</v>
      </c>
      <c r="K43" s="308">
        <v>32</v>
      </c>
      <c r="L43" s="95" t="s">
        <v>491</v>
      </c>
      <c r="M43" s="63" t="s">
        <v>535</v>
      </c>
      <c r="N43" s="63" t="s">
        <v>535</v>
      </c>
      <c r="O43" s="63" t="s">
        <v>524</v>
      </c>
      <c r="P43" s="63" t="s">
        <v>246</v>
      </c>
      <c r="Q43" s="63" t="s">
        <v>536</v>
      </c>
      <c r="R43" s="63"/>
      <c r="S43" s="68">
        <v>126</v>
      </c>
      <c r="T43" s="69">
        <v>168</v>
      </c>
      <c r="U43" s="69">
        <v>42</v>
      </c>
      <c r="V43" s="69">
        <v>84</v>
      </c>
      <c r="W43" s="69">
        <v>126</v>
      </c>
      <c r="X43" s="71">
        <v>200000000</v>
      </c>
      <c r="Y43" s="79"/>
      <c r="Z43" s="79"/>
      <c r="AA43" s="79"/>
      <c r="AB43" s="97">
        <v>200000000</v>
      </c>
      <c r="AC43" s="97"/>
      <c r="AD43" s="79"/>
      <c r="AE43" s="79"/>
      <c r="AF43" s="79"/>
      <c r="AG43" s="79"/>
      <c r="AH43" s="79"/>
      <c r="AI43" s="79"/>
      <c r="AJ43" s="79"/>
      <c r="AK43" s="71">
        <v>100000000</v>
      </c>
      <c r="AL43" s="79"/>
      <c r="AM43" s="79"/>
      <c r="AN43" s="79"/>
      <c r="AO43" s="97">
        <v>100000000</v>
      </c>
      <c r="AP43" s="79"/>
      <c r="AQ43" s="79"/>
      <c r="AR43" s="79"/>
      <c r="AS43" s="79"/>
      <c r="AT43" s="79"/>
      <c r="AU43" s="79"/>
      <c r="AV43" s="79"/>
      <c r="AW43" s="79"/>
      <c r="AX43" s="71">
        <v>100000000</v>
      </c>
      <c r="AY43" s="79"/>
      <c r="AZ43" s="79"/>
      <c r="BA43" s="79"/>
      <c r="BB43" s="97">
        <v>100000000</v>
      </c>
      <c r="BC43" s="79"/>
      <c r="BD43" s="79"/>
      <c r="BE43" s="79"/>
      <c r="BF43" s="79"/>
      <c r="BG43" s="79"/>
      <c r="BH43" s="79"/>
      <c r="BI43" s="79"/>
      <c r="BJ43" s="79"/>
      <c r="BK43" s="71">
        <v>100000000</v>
      </c>
      <c r="BL43" s="79"/>
      <c r="BM43" s="79"/>
      <c r="BN43" s="79"/>
      <c r="BO43" s="97">
        <v>100000000</v>
      </c>
      <c r="BP43" s="79"/>
      <c r="BQ43" s="79"/>
      <c r="BR43" s="79"/>
      <c r="BS43" s="79"/>
      <c r="BT43" s="79"/>
      <c r="BU43" s="79"/>
      <c r="BV43" s="79"/>
      <c r="BW43" s="79"/>
      <c r="BX43" s="71">
        <v>500000000</v>
      </c>
      <c r="BY43" s="73">
        <v>0</v>
      </c>
      <c r="BZ43" s="73">
        <v>0</v>
      </c>
      <c r="CA43" s="73">
        <v>0</v>
      </c>
      <c r="CB43" s="73">
        <v>500000000</v>
      </c>
      <c r="CC43" s="73">
        <v>0</v>
      </c>
      <c r="CD43" s="73">
        <v>0</v>
      </c>
      <c r="CE43" s="73">
        <v>0</v>
      </c>
      <c r="CF43" s="73">
        <v>0</v>
      </c>
      <c r="CG43" s="73">
        <v>0</v>
      </c>
      <c r="CH43" s="73">
        <v>0</v>
      </c>
      <c r="CI43" s="73">
        <v>0</v>
      </c>
      <c r="CJ43" s="73">
        <v>0</v>
      </c>
      <c r="CK43" s="63" t="s">
        <v>537</v>
      </c>
      <c r="CL43" s="74" t="s">
        <v>497</v>
      </c>
      <c r="CM43" s="74" t="s">
        <v>498</v>
      </c>
      <c r="CN43" s="74" t="s">
        <v>499</v>
      </c>
      <c r="CO43" s="60">
        <v>1</v>
      </c>
      <c r="CP43" s="61" t="s">
        <v>196</v>
      </c>
      <c r="CQ43" s="60">
        <v>101</v>
      </c>
      <c r="CR43" s="61" t="s">
        <v>197</v>
      </c>
      <c r="CS43" s="60">
        <v>10109</v>
      </c>
      <c r="CT43" s="61" t="s">
        <v>500</v>
      </c>
      <c r="CU43" s="62">
        <v>1010902</v>
      </c>
      <c r="CV43" s="63" t="s">
        <v>511</v>
      </c>
      <c r="CW43" s="100" t="s">
        <v>502</v>
      </c>
      <c r="CX43" s="100" t="s">
        <v>196</v>
      </c>
      <c r="CY43" s="100" t="s">
        <v>197</v>
      </c>
      <c r="CZ43" s="100" t="s">
        <v>500</v>
      </c>
      <c r="DA43" s="100" t="s">
        <v>511</v>
      </c>
    </row>
    <row r="44" spans="2:105" ht="76.5" hidden="1" x14ac:dyDescent="0.25">
      <c r="B44" s="75" t="s">
        <v>538</v>
      </c>
      <c r="C44" s="65" t="s">
        <v>539</v>
      </c>
      <c r="D44" s="63" t="s">
        <v>486</v>
      </c>
      <c r="E44" s="65" t="s">
        <v>487</v>
      </c>
      <c r="F44" s="63" t="s">
        <v>488</v>
      </c>
      <c r="G44" s="62" t="s">
        <v>183</v>
      </c>
      <c r="H44" s="63" t="s">
        <v>489</v>
      </c>
      <c r="I44" s="63" t="s">
        <v>185</v>
      </c>
      <c r="J44" s="307">
        <v>2015</v>
      </c>
      <c r="K44" s="308">
        <v>5</v>
      </c>
      <c r="L44" s="95" t="s">
        <v>491</v>
      </c>
      <c r="M44" s="63" t="s">
        <v>540</v>
      </c>
      <c r="N44" s="63" t="s">
        <v>540</v>
      </c>
      <c r="O44" s="63" t="s">
        <v>524</v>
      </c>
      <c r="P44" s="63" t="s">
        <v>246</v>
      </c>
      <c r="Q44" s="63" t="s">
        <v>525</v>
      </c>
      <c r="R44" s="63"/>
      <c r="S44" s="68">
        <v>40</v>
      </c>
      <c r="T44" s="69">
        <v>10</v>
      </c>
      <c r="U44" s="69">
        <v>20</v>
      </c>
      <c r="V44" s="69">
        <v>30</v>
      </c>
      <c r="W44" s="69">
        <v>40</v>
      </c>
      <c r="X44" s="71">
        <v>1150000000</v>
      </c>
      <c r="Y44" s="79"/>
      <c r="Z44" s="79"/>
      <c r="AA44" s="79"/>
      <c r="AB44" s="97">
        <v>150000000</v>
      </c>
      <c r="AC44" s="97">
        <v>1000000000</v>
      </c>
      <c r="AD44" s="79"/>
      <c r="AE44" s="79"/>
      <c r="AF44" s="79"/>
      <c r="AG44" s="79"/>
      <c r="AH44" s="79"/>
      <c r="AI44" s="79"/>
      <c r="AJ44" s="79"/>
      <c r="AK44" s="71">
        <v>80000000</v>
      </c>
      <c r="AL44" s="79"/>
      <c r="AM44" s="79"/>
      <c r="AN44" s="79"/>
      <c r="AO44" s="97">
        <v>80000000</v>
      </c>
      <c r="AP44" s="79"/>
      <c r="AQ44" s="79"/>
      <c r="AR44" s="79"/>
      <c r="AS44" s="79"/>
      <c r="AT44" s="79"/>
      <c r="AU44" s="79"/>
      <c r="AV44" s="79"/>
      <c r="AW44" s="79"/>
      <c r="AX44" s="71">
        <v>80000000</v>
      </c>
      <c r="AY44" s="79"/>
      <c r="AZ44" s="79"/>
      <c r="BA44" s="79"/>
      <c r="BB44" s="97">
        <v>80000000</v>
      </c>
      <c r="BC44" s="79"/>
      <c r="BD44" s="79"/>
      <c r="BE44" s="79"/>
      <c r="BF44" s="79"/>
      <c r="BG44" s="79"/>
      <c r="BH44" s="79"/>
      <c r="BI44" s="79"/>
      <c r="BJ44" s="79"/>
      <c r="BK44" s="71">
        <v>80000000</v>
      </c>
      <c r="BL44" s="79"/>
      <c r="BM44" s="79"/>
      <c r="BN44" s="79"/>
      <c r="BO44" s="97">
        <v>80000000</v>
      </c>
      <c r="BP44" s="79"/>
      <c r="BQ44" s="79"/>
      <c r="BR44" s="79"/>
      <c r="BS44" s="79"/>
      <c r="BT44" s="79"/>
      <c r="BU44" s="79"/>
      <c r="BV44" s="79"/>
      <c r="BW44" s="79"/>
      <c r="BX44" s="71">
        <v>1390000000</v>
      </c>
      <c r="BY44" s="73">
        <v>0</v>
      </c>
      <c r="BZ44" s="73">
        <v>0</v>
      </c>
      <c r="CA44" s="73">
        <v>0</v>
      </c>
      <c r="CB44" s="73">
        <v>390000000</v>
      </c>
      <c r="CC44" s="73">
        <v>1000000000</v>
      </c>
      <c r="CD44" s="73">
        <v>0</v>
      </c>
      <c r="CE44" s="73">
        <v>0</v>
      </c>
      <c r="CF44" s="73">
        <v>0</v>
      </c>
      <c r="CG44" s="73">
        <v>0</v>
      </c>
      <c r="CH44" s="73">
        <v>0</v>
      </c>
      <c r="CI44" s="73">
        <v>0</v>
      </c>
      <c r="CJ44" s="73">
        <v>0</v>
      </c>
      <c r="CK44" s="63" t="s">
        <v>541</v>
      </c>
      <c r="CL44" s="74" t="s">
        <v>479</v>
      </c>
      <c r="CM44" s="74" t="s">
        <v>480</v>
      </c>
      <c r="CN44" s="74" t="s">
        <v>499</v>
      </c>
      <c r="CO44" s="60">
        <v>1</v>
      </c>
      <c r="CP44" s="61" t="s">
        <v>196</v>
      </c>
      <c r="CQ44" s="60">
        <v>101</v>
      </c>
      <c r="CR44" s="61" t="s">
        <v>197</v>
      </c>
      <c r="CS44" s="60">
        <v>10109</v>
      </c>
      <c r="CT44" s="61" t="s">
        <v>500</v>
      </c>
      <c r="CU44" s="62">
        <v>1010902</v>
      </c>
      <c r="CV44" s="63" t="s">
        <v>511</v>
      </c>
      <c r="CW44" s="100" t="s">
        <v>502</v>
      </c>
      <c r="CX44" s="100" t="s">
        <v>196</v>
      </c>
      <c r="CY44" s="100" t="s">
        <v>197</v>
      </c>
      <c r="CZ44" s="100" t="s">
        <v>500</v>
      </c>
      <c r="DA44" s="100" t="s">
        <v>511</v>
      </c>
    </row>
    <row r="45" spans="2:105" ht="76.5" hidden="1" x14ac:dyDescent="0.25">
      <c r="B45" s="75" t="s">
        <v>542</v>
      </c>
      <c r="C45" s="65" t="s">
        <v>543</v>
      </c>
      <c r="D45" s="63" t="s">
        <v>486</v>
      </c>
      <c r="E45" s="65" t="s">
        <v>487</v>
      </c>
      <c r="F45" s="63" t="s">
        <v>488</v>
      </c>
      <c r="G45" s="62" t="s">
        <v>183</v>
      </c>
      <c r="H45" s="63" t="s">
        <v>489</v>
      </c>
      <c r="I45" s="63" t="s">
        <v>185</v>
      </c>
      <c r="J45" s="307">
        <v>2015</v>
      </c>
      <c r="K45" s="308">
        <v>5</v>
      </c>
      <c r="L45" s="95" t="s">
        <v>491</v>
      </c>
      <c r="M45" s="63" t="s">
        <v>544</v>
      </c>
      <c r="N45" s="63" t="s">
        <v>544</v>
      </c>
      <c r="O45" s="63" t="s">
        <v>524</v>
      </c>
      <c r="P45" s="63" t="s">
        <v>246</v>
      </c>
      <c r="Q45" s="63" t="s">
        <v>525</v>
      </c>
      <c r="R45" s="63"/>
      <c r="S45" s="68">
        <v>40</v>
      </c>
      <c r="T45" s="69">
        <v>10</v>
      </c>
      <c r="U45" s="69">
        <v>20</v>
      </c>
      <c r="V45" s="69">
        <v>30</v>
      </c>
      <c r="W45" s="69">
        <v>40</v>
      </c>
      <c r="X45" s="71">
        <v>1150000000</v>
      </c>
      <c r="Y45" s="79"/>
      <c r="Z45" s="79"/>
      <c r="AA45" s="79"/>
      <c r="AB45" s="97">
        <v>150000000</v>
      </c>
      <c r="AC45" s="97">
        <v>1000000000</v>
      </c>
      <c r="AD45" s="79"/>
      <c r="AE45" s="79"/>
      <c r="AF45" s="79"/>
      <c r="AG45" s="79"/>
      <c r="AH45" s="79"/>
      <c r="AI45" s="79"/>
      <c r="AJ45" s="79"/>
      <c r="AK45" s="71">
        <v>80000000</v>
      </c>
      <c r="AL45" s="79"/>
      <c r="AM45" s="79"/>
      <c r="AN45" s="79"/>
      <c r="AO45" s="97">
        <v>80000000</v>
      </c>
      <c r="AP45" s="79"/>
      <c r="AQ45" s="79"/>
      <c r="AR45" s="79"/>
      <c r="AS45" s="79"/>
      <c r="AT45" s="79"/>
      <c r="AU45" s="79"/>
      <c r="AV45" s="79"/>
      <c r="AW45" s="79"/>
      <c r="AX45" s="71">
        <v>80000000</v>
      </c>
      <c r="AY45" s="79"/>
      <c r="AZ45" s="79"/>
      <c r="BA45" s="79"/>
      <c r="BB45" s="97">
        <v>80000000</v>
      </c>
      <c r="BC45" s="79"/>
      <c r="BD45" s="79"/>
      <c r="BE45" s="79"/>
      <c r="BF45" s="79"/>
      <c r="BG45" s="79"/>
      <c r="BH45" s="79"/>
      <c r="BI45" s="79"/>
      <c r="BJ45" s="79"/>
      <c r="BK45" s="71">
        <v>80000000</v>
      </c>
      <c r="BL45" s="79"/>
      <c r="BM45" s="79"/>
      <c r="BN45" s="79"/>
      <c r="BO45" s="97">
        <v>80000000</v>
      </c>
      <c r="BP45" s="79"/>
      <c r="BQ45" s="79"/>
      <c r="BR45" s="79"/>
      <c r="BS45" s="79"/>
      <c r="BT45" s="79"/>
      <c r="BU45" s="79"/>
      <c r="BV45" s="79"/>
      <c r="BW45" s="79"/>
      <c r="BX45" s="71">
        <v>1390000000</v>
      </c>
      <c r="BY45" s="73">
        <v>0</v>
      </c>
      <c r="BZ45" s="73">
        <v>0</v>
      </c>
      <c r="CA45" s="73">
        <v>0</v>
      </c>
      <c r="CB45" s="73">
        <v>390000000</v>
      </c>
      <c r="CC45" s="73">
        <v>1000000000</v>
      </c>
      <c r="CD45" s="73">
        <v>0</v>
      </c>
      <c r="CE45" s="73">
        <v>0</v>
      </c>
      <c r="CF45" s="73">
        <v>0</v>
      </c>
      <c r="CG45" s="73">
        <v>0</v>
      </c>
      <c r="CH45" s="73">
        <v>0</v>
      </c>
      <c r="CI45" s="73">
        <v>0</v>
      </c>
      <c r="CJ45" s="73">
        <v>0</v>
      </c>
      <c r="CK45" s="63" t="s">
        <v>545</v>
      </c>
      <c r="CL45" s="74" t="s">
        <v>479</v>
      </c>
      <c r="CM45" s="74" t="s">
        <v>480</v>
      </c>
      <c r="CN45" s="74" t="s">
        <v>499</v>
      </c>
      <c r="CO45" s="60">
        <v>1</v>
      </c>
      <c r="CP45" s="61" t="s">
        <v>196</v>
      </c>
      <c r="CQ45" s="60">
        <v>101</v>
      </c>
      <c r="CR45" s="61" t="s">
        <v>197</v>
      </c>
      <c r="CS45" s="60">
        <v>10109</v>
      </c>
      <c r="CT45" s="61" t="s">
        <v>500</v>
      </c>
      <c r="CU45" s="62">
        <v>1010902</v>
      </c>
      <c r="CV45" s="63" t="s">
        <v>511</v>
      </c>
      <c r="CW45" s="100" t="s">
        <v>502</v>
      </c>
      <c r="CX45" s="100" t="s">
        <v>196</v>
      </c>
      <c r="CY45" s="100" t="s">
        <v>197</v>
      </c>
      <c r="CZ45" s="100" t="s">
        <v>500</v>
      </c>
      <c r="DA45" s="100" t="s">
        <v>511</v>
      </c>
    </row>
    <row r="46" spans="2:105" ht="114.75" hidden="1" x14ac:dyDescent="0.25">
      <c r="B46" s="75" t="s">
        <v>546</v>
      </c>
      <c r="C46" s="80" t="s">
        <v>547</v>
      </c>
      <c r="D46" s="63" t="s">
        <v>180</v>
      </c>
      <c r="E46" s="65" t="s">
        <v>548</v>
      </c>
      <c r="F46" s="63" t="s">
        <v>549</v>
      </c>
      <c r="G46" s="62" t="s">
        <v>183</v>
      </c>
      <c r="H46" s="63" t="s">
        <v>184</v>
      </c>
      <c r="I46" s="63" t="s">
        <v>185</v>
      </c>
      <c r="J46" s="307">
        <v>2015</v>
      </c>
      <c r="K46" s="308">
        <v>38</v>
      </c>
      <c r="L46" s="63" t="s">
        <v>186</v>
      </c>
      <c r="M46" s="63" t="s">
        <v>550</v>
      </c>
      <c r="N46" s="63" t="s">
        <v>551</v>
      </c>
      <c r="O46" s="63" t="s">
        <v>552</v>
      </c>
      <c r="P46" s="63" t="s">
        <v>190</v>
      </c>
      <c r="Q46" s="63" t="s">
        <v>208</v>
      </c>
      <c r="R46" s="63"/>
      <c r="S46" s="68">
        <v>100</v>
      </c>
      <c r="T46" s="70">
        <v>25</v>
      </c>
      <c r="U46" s="70">
        <v>50</v>
      </c>
      <c r="V46" s="70">
        <v>75</v>
      </c>
      <c r="W46" s="70">
        <v>100</v>
      </c>
      <c r="X46" s="71">
        <v>300000000</v>
      </c>
      <c r="Y46" s="72"/>
      <c r="Z46" s="72">
        <v>300000000</v>
      </c>
      <c r="AA46" s="72"/>
      <c r="AB46" s="72"/>
      <c r="AC46" s="72"/>
      <c r="AD46" s="72"/>
      <c r="AE46" s="72"/>
      <c r="AF46" s="72"/>
      <c r="AG46" s="72"/>
      <c r="AH46" s="72"/>
      <c r="AI46" s="72"/>
      <c r="AJ46" s="72"/>
      <c r="AK46" s="71">
        <v>319895400</v>
      </c>
      <c r="AL46" s="72"/>
      <c r="AM46" s="72">
        <v>319895400</v>
      </c>
      <c r="AN46" s="72"/>
      <c r="AO46" s="72"/>
      <c r="AP46" s="72"/>
      <c r="AQ46" s="72"/>
      <c r="AR46" s="72"/>
      <c r="AS46" s="72"/>
      <c r="AT46" s="72"/>
      <c r="AU46" s="72"/>
      <c r="AV46" s="72"/>
      <c r="AW46" s="72"/>
      <c r="AX46" s="71">
        <v>342288078</v>
      </c>
      <c r="AY46" s="72"/>
      <c r="AZ46" s="72">
        <v>342288078</v>
      </c>
      <c r="BA46" s="72"/>
      <c r="BB46" s="72"/>
      <c r="BC46" s="72"/>
      <c r="BD46" s="72"/>
      <c r="BE46" s="72"/>
      <c r="BF46" s="72"/>
      <c r="BG46" s="72"/>
      <c r="BH46" s="72"/>
      <c r="BI46" s="72"/>
      <c r="BJ46" s="72"/>
      <c r="BK46" s="71">
        <v>366248243.46000004</v>
      </c>
      <c r="BL46" s="72"/>
      <c r="BM46" s="72">
        <v>366248243.46000004</v>
      </c>
      <c r="BN46" s="72"/>
      <c r="BO46" s="72"/>
      <c r="BP46" s="72"/>
      <c r="BQ46" s="72"/>
      <c r="BR46" s="72"/>
      <c r="BS46" s="72"/>
      <c r="BT46" s="72"/>
      <c r="BU46" s="72"/>
      <c r="BV46" s="72"/>
      <c r="BW46" s="72"/>
      <c r="BX46" s="71">
        <v>1328431721.46</v>
      </c>
      <c r="BY46" s="73">
        <v>0</v>
      </c>
      <c r="BZ46" s="73">
        <v>1328431721.46</v>
      </c>
      <c r="CA46" s="73">
        <v>0</v>
      </c>
      <c r="CB46" s="73">
        <v>0</v>
      </c>
      <c r="CC46" s="73">
        <v>0</v>
      </c>
      <c r="CD46" s="73">
        <v>0</v>
      </c>
      <c r="CE46" s="73">
        <v>0</v>
      </c>
      <c r="CF46" s="73">
        <v>0</v>
      </c>
      <c r="CG46" s="73">
        <v>0</v>
      </c>
      <c r="CH46" s="73">
        <v>0</v>
      </c>
      <c r="CI46" s="73">
        <v>0</v>
      </c>
      <c r="CJ46" s="73">
        <v>0</v>
      </c>
      <c r="CK46" s="63" t="s">
        <v>553</v>
      </c>
      <c r="CL46" s="74" t="s">
        <v>193</v>
      </c>
      <c r="CM46" s="74" t="s">
        <v>194</v>
      </c>
      <c r="CN46" s="74" t="s">
        <v>228</v>
      </c>
      <c r="CO46" s="60">
        <v>1</v>
      </c>
      <c r="CP46" s="61" t="s">
        <v>196</v>
      </c>
      <c r="CQ46" s="60">
        <v>101</v>
      </c>
      <c r="CR46" s="61" t="s">
        <v>197</v>
      </c>
      <c r="CS46" s="60">
        <v>10109</v>
      </c>
      <c r="CT46" s="61" t="s">
        <v>500</v>
      </c>
      <c r="CU46" s="62">
        <v>1010903</v>
      </c>
      <c r="CV46" s="63" t="s">
        <v>554</v>
      </c>
      <c r="CW46" s="100" t="s">
        <v>555</v>
      </c>
      <c r="CX46" s="100" t="s">
        <v>196</v>
      </c>
      <c r="CY46" s="100" t="s">
        <v>197</v>
      </c>
      <c r="CZ46" s="100" t="s">
        <v>500</v>
      </c>
      <c r="DA46" s="100" t="s">
        <v>554</v>
      </c>
    </row>
    <row r="47" spans="2:105" ht="114.75" hidden="1" x14ac:dyDescent="0.25">
      <c r="B47" s="75" t="s">
        <v>556</v>
      </c>
      <c r="C47" s="80" t="s">
        <v>557</v>
      </c>
      <c r="D47" s="63" t="s">
        <v>180</v>
      </c>
      <c r="E47" s="65" t="s">
        <v>548</v>
      </c>
      <c r="F47" s="63" t="s">
        <v>549</v>
      </c>
      <c r="G47" s="62" t="s">
        <v>183</v>
      </c>
      <c r="H47" s="63" t="s">
        <v>184</v>
      </c>
      <c r="I47" s="63" t="s">
        <v>185</v>
      </c>
      <c r="J47" s="307">
        <v>2015</v>
      </c>
      <c r="K47" s="308">
        <v>0</v>
      </c>
      <c r="L47" s="63" t="s">
        <v>186</v>
      </c>
      <c r="M47" s="63" t="s">
        <v>558</v>
      </c>
      <c r="N47" s="63" t="s">
        <v>559</v>
      </c>
      <c r="O47" s="63" t="s">
        <v>560</v>
      </c>
      <c r="P47" s="63" t="s">
        <v>190</v>
      </c>
      <c r="Q47" s="63" t="s">
        <v>208</v>
      </c>
      <c r="R47" s="63"/>
      <c r="S47" s="68">
        <v>100</v>
      </c>
      <c r="T47" s="70">
        <v>25</v>
      </c>
      <c r="U47" s="70">
        <v>50</v>
      </c>
      <c r="V47" s="70">
        <v>75</v>
      </c>
      <c r="W47" s="70">
        <v>100</v>
      </c>
      <c r="X47" s="71">
        <v>200000000</v>
      </c>
      <c r="Y47" s="72"/>
      <c r="Z47" s="72">
        <v>200000000</v>
      </c>
      <c r="AA47" s="72"/>
      <c r="AB47" s="72"/>
      <c r="AC47" s="72"/>
      <c r="AD47" s="72"/>
      <c r="AE47" s="72"/>
      <c r="AF47" s="72"/>
      <c r="AG47" s="72"/>
      <c r="AH47" s="72"/>
      <c r="AI47" s="72"/>
      <c r="AJ47" s="72"/>
      <c r="AK47" s="71">
        <v>213263600.00000003</v>
      </c>
      <c r="AL47" s="72"/>
      <c r="AM47" s="72">
        <v>213263600.00000003</v>
      </c>
      <c r="AN47" s="72"/>
      <c r="AO47" s="72"/>
      <c r="AP47" s="72"/>
      <c r="AQ47" s="72"/>
      <c r="AR47" s="72"/>
      <c r="AS47" s="72"/>
      <c r="AT47" s="72"/>
      <c r="AU47" s="72"/>
      <c r="AV47" s="72"/>
      <c r="AW47" s="72"/>
      <c r="AX47" s="71">
        <v>228192052.00000006</v>
      </c>
      <c r="AY47" s="72"/>
      <c r="AZ47" s="72">
        <v>228192052.00000006</v>
      </c>
      <c r="BA47" s="72"/>
      <c r="BB47" s="72"/>
      <c r="BC47" s="72"/>
      <c r="BD47" s="72"/>
      <c r="BE47" s="72"/>
      <c r="BF47" s="72"/>
      <c r="BG47" s="72"/>
      <c r="BH47" s="72"/>
      <c r="BI47" s="72"/>
      <c r="BJ47" s="72"/>
      <c r="BK47" s="71">
        <v>244165495.64000008</v>
      </c>
      <c r="BL47" s="72"/>
      <c r="BM47" s="72">
        <v>244165495.64000008</v>
      </c>
      <c r="BN47" s="72"/>
      <c r="BO47" s="72"/>
      <c r="BP47" s="72"/>
      <c r="BQ47" s="72"/>
      <c r="BR47" s="72"/>
      <c r="BS47" s="72"/>
      <c r="BT47" s="72"/>
      <c r="BU47" s="72"/>
      <c r="BV47" s="72"/>
      <c r="BW47" s="72"/>
      <c r="BX47" s="71">
        <v>885621147.6400001</v>
      </c>
      <c r="BY47" s="73">
        <v>0</v>
      </c>
      <c r="BZ47" s="73">
        <v>885621147.6400001</v>
      </c>
      <c r="CA47" s="73">
        <v>0</v>
      </c>
      <c r="CB47" s="73">
        <v>0</v>
      </c>
      <c r="CC47" s="73">
        <v>0</v>
      </c>
      <c r="CD47" s="73">
        <v>0</v>
      </c>
      <c r="CE47" s="73">
        <v>0</v>
      </c>
      <c r="CF47" s="73">
        <v>0</v>
      </c>
      <c r="CG47" s="73">
        <v>0</v>
      </c>
      <c r="CH47" s="73">
        <v>0</v>
      </c>
      <c r="CI47" s="73">
        <v>0</v>
      </c>
      <c r="CJ47" s="73">
        <v>0</v>
      </c>
      <c r="CK47" s="63" t="s">
        <v>561</v>
      </c>
      <c r="CL47" s="74" t="s">
        <v>193</v>
      </c>
      <c r="CM47" s="74" t="s">
        <v>194</v>
      </c>
      <c r="CN47" s="74" t="s">
        <v>228</v>
      </c>
      <c r="CO47" s="60">
        <v>1</v>
      </c>
      <c r="CP47" s="61" t="s">
        <v>196</v>
      </c>
      <c r="CQ47" s="60">
        <v>101</v>
      </c>
      <c r="CR47" s="61" t="s">
        <v>197</v>
      </c>
      <c r="CS47" s="60">
        <v>10109</v>
      </c>
      <c r="CT47" s="61" t="s">
        <v>500</v>
      </c>
      <c r="CU47" s="62">
        <v>1010903</v>
      </c>
      <c r="CV47" s="63" t="s">
        <v>554</v>
      </c>
      <c r="CW47" s="100" t="s">
        <v>555</v>
      </c>
      <c r="CX47" s="100" t="s">
        <v>196</v>
      </c>
      <c r="CY47" s="100" t="s">
        <v>197</v>
      </c>
      <c r="CZ47" s="100" t="s">
        <v>500</v>
      </c>
      <c r="DA47" s="100" t="s">
        <v>554</v>
      </c>
    </row>
    <row r="48" spans="2:105" ht="153" hidden="1" x14ac:dyDescent="0.25">
      <c r="B48" s="65" t="s">
        <v>562</v>
      </c>
      <c r="C48" s="80" t="s">
        <v>563</v>
      </c>
      <c r="D48" s="63" t="s">
        <v>564</v>
      </c>
      <c r="E48" s="65" t="s">
        <v>565</v>
      </c>
      <c r="F48" s="63" t="s">
        <v>566</v>
      </c>
      <c r="G48" s="62" t="s">
        <v>240</v>
      </c>
      <c r="H48" s="63" t="s">
        <v>567</v>
      </c>
      <c r="I48" s="63" t="s">
        <v>505</v>
      </c>
      <c r="J48" s="307">
        <v>2015</v>
      </c>
      <c r="K48" s="308">
        <v>0</v>
      </c>
      <c r="L48" s="63" t="s">
        <v>568</v>
      </c>
      <c r="M48" s="63" t="s">
        <v>569</v>
      </c>
      <c r="N48" s="63" t="s">
        <v>570</v>
      </c>
      <c r="O48" s="63" t="s">
        <v>571</v>
      </c>
      <c r="P48" s="63" t="s">
        <v>190</v>
      </c>
      <c r="Q48" s="63" t="s">
        <v>572</v>
      </c>
      <c r="R48" s="63"/>
      <c r="S48" s="68">
        <v>1</v>
      </c>
      <c r="T48" s="70">
        <v>1</v>
      </c>
      <c r="U48" s="70">
        <v>1</v>
      </c>
      <c r="V48" s="70">
        <v>1</v>
      </c>
      <c r="W48" s="70">
        <v>1</v>
      </c>
      <c r="X48" s="71">
        <v>50000000</v>
      </c>
      <c r="Y48" s="79">
        <v>50000000</v>
      </c>
      <c r="Z48" s="79"/>
      <c r="AA48" s="79"/>
      <c r="AB48" s="79"/>
      <c r="AC48" s="79"/>
      <c r="AD48" s="79"/>
      <c r="AE48" s="79"/>
      <c r="AF48" s="79"/>
      <c r="AG48" s="79"/>
      <c r="AH48" s="79"/>
      <c r="AI48" s="79"/>
      <c r="AJ48" s="79"/>
      <c r="AK48" s="71">
        <v>50000000</v>
      </c>
      <c r="AL48" s="79">
        <v>50000000</v>
      </c>
      <c r="AM48" s="79"/>
      <c r="AN48" s="79"/>
      <c r="AO48" s="79"/>
      <c r="AP48" s="79"/>
      <c r="AQ48" s="79"/>
      <c r="AR48" s="79"/>
      <c r="AS48" s="79"/>
      <c r="AT48" s="79"/>
      <c r="AU48" s="79"/>
      <c r="AV48" s="79"/>
      <c r="AW48" s="79"/>
      <c r="AX48" s="71">
        <v>50000000</v>
      </c>
      <c r="AY48" s="79">
        <v>50000000</v>
      </c>
      <c r="AZ48" s="79"/>
      <c r="BA48" s="79"/>
      <c r="BB48" s="79"/>
      <c r="BC48" s="79"/>
      <c r="BD48" s="79"/>
      <c r="BE48" s="79"/>
      <c r="BF48" s="79"/>
      <c r="BG48" s="79"/>
      <c r="BH48" s="79"/>
      <c r="BI48" s="79"/>
      <c r="BJ48" s="79"/>
      <c r="BK48" s="71">
        <v>50000000</v>
      </c>
      <c r="BL48" s="79">
        <v>50000000</v>
      </c>
      <c r="BM48" s="79"/>
      <c r="BN48" s="79"/>
      <c r="BO48" s="79"/>
      <c r="BP48" s="79"/>
      <c r="BQ48" s="79"/>
      <c r="BR48" s="79"/>
      <c r="BS48" s="79"/>
      <c r="BT48" s="79"/>
      <c r="BU48" s="79"/>
      <c r="BV48" s="79"/>
      <c r="BW48" s="79"/>
      <c r="BX48" s="71">
        <v>200000000</v>
      </c>
      <c r="BY48" s="73">
        <v>200000000</v>
      </c>
      <c r="BZ48" s="73">
        <v>0</v>
      </c>
      <c r="CA48" s="73">
        <v>0</v>
      </c>
      <c r="CB48" s="73">
        <v>0</v>
      </c>
      <c r="CC48" s="73">
        <v>0</v>
      </c>
      <c r="CD48" s="73">
        <v>0</v>
      </c>
      <c r="CE48" s="73">
        <v>0</v>
      </c>
      <c r="CF48" s="73">
        <v>0</v>
      </c>
      <c r="CG48" s="73">
        <v>0</v>
      </c>
      <c r="CH48" s="73">
        <v>0</v>
      </c>
      <c r="CI48" s="73">
        <v>0</v>
      </c>
      <c r="CJ48" s="73">
        <v>0</v>
      </c>
      <c r="CK48" s="63" t="s">
        <v>573</v>
      </c>
      <c r="CL48" s="74" t="s">
        <v>479</v>
      </c>
      <c r="CM48" s="74" t="s">
        <v>480</v>
      </c>
      <c r="CN48" s="74" t="s">
        <v>296</v>
      </c>
      <c r="CO48" s="60">
        <v>1</v>
      </c>
      <c r="CP48" s="61" t="s">
        <v>196</v>
      </c>
      <c r="CQ48" s="60">
        <v>102</v>
      </c>
      <c r="CR48" s="61" t="s">
        <v>574</v>
      </c>
      <c r="CS48" s="60">
        <v>10201</v>
      </c>
      <c r="CT48" s="61" t="s">
        <v>575</v>
      </c>
      <c r="CU48" s="62">
        <v>1020101</v>
      </c>
      <c r="CV48" s="63" t="s">
        <v>576</v>
      </c>
      <c r="CW48" s="100" t="s">
        <v>577</v>
      </c>
      <c r="CX48" s="100" t="s">
        <v>196</v>
      </c>
      <c r="CY48" s="100" t="s">
        <v>574</v>
      </c>
      <c r="CZ48" s="100" t="s">
        <v>575</v>
      </c>
      <c r="DA48" s="100" t="s">
        <v>576</v>
      </c>
    </row>
    <row r="49" spans="2:105" ht="153" hidden="1" x14ac:dyDescent="0.25">
      <c r="B49" s="65" t="s">
        <v>578</v>
      </c>
      <c r="C49" s="80" t="s">
        <v>579</v>
      </c>
      <c r="D49" s="63" t="s">
        <v>564</v>
      </c>
      <c r="E49" s="65" t="s">
        <v>565</v>
      </c>
      <c r="F49" s="63" t="s">
        <v>566</v>
      </c>
      <c r="G49" s="62" t="s">
        <v>183</v>
      </c>
      <c r="H49" s="63" t="s">
        <v>580</v>
      </c>
      <c r="I49" s="63" t="s">
        <v>505</v>
      </c>
      <c r="J49" s="307">
        <v>2015</v>
      </c>
      <c r="K49" s="308">
        <v>0</v>
      </c>
      <c r="L49" s="63" t="s">
        <v>568</v>
      </c>
      <c r="M49" s="63" t="s">
        <v>581</v>
      </c>
      <c r="N49" s="63" t="s">
        <v>582</v>
      </c>
      <c r="O49" s="63" t="s">
        <v>583</v>
      </c>
      <c r="P49" s="63" t="s">
        <v>246</v>
      </c>
      <c r="Q49" s="63" t="s">
        <v>584</v>
      </c>
      <c r="R49" s="63"/>
      <c r="S49" s="68">
        <v>5</v>
      </c>
      <c r="T49" s="69">
        <v>0</v>
      </c>
      <c r="U49" s="69">
        <v>2</v>
      </c>
      <c r="V49" s="69">
        <v>4</v>
      </c>
      <c r="W49" s="69">
        <v>5</v>
      </c>
      <c r="X49" s="71">
        <v>0</v>
      </c>
      <c r="Y49" s="79">
        <v>0</v>
      </c>
      <c r="Z49" s="79"/>
      <c r="AA49" s="79"/>
      <c r="AB49" s="79"/>
      <c r="AC49" s="79"/>
      <c r="AD49" s="79"/>
      <c r="AE49" s="79"/>
      <c r="AF49" s="79"/>
      <c r="AG49" s="79"/>
      <c r="AH49" s="79"/>
      <c r="AI49" s="79"/>
      <c r="AJ49" s="79"/>
      <c r="AK49" s="71">
        <v>30000000</v>
      </c>
      <c r="AL49" s="79">
        <v>30000000</v>
      </c>
      <c r="AM49" s="79"/>
      <c r="AN49" s="79"/>
      <c r="AO49" s="79"/>
      <c r="AP49" s="79"/>
      <c r="AQ49" s="79"/>
      <c r="AR49" s="79"/>
      <c r="AS49" s="79"/>
      <c r="AT49" s="79"/>
      <c r="AU49" s="79"/>
      <c r="AV49" s="79"/>
      <c r="AW49" s="79"/>
      <c r="AX49" s="71">
        <v>30000000</v>
      </c>
      <c r="AY49" s="79">
        <v>30000000</v>
      </c>
      <c r="AZ49" s="79"/>
      <c r="BA49" s="79"/>
      <c r="BB49" s="79"/>
      <c r="BC49" s="79"/>
      <c r="BD49" s="79"/>
      <c r="BE49" s="79"/>
      <c r="BF49" s="79"/>
      <c r="BG49" s="79"/>
      <c r="BH49" s="79"/>
      <c r="BI49" s="79"/>
      <c r="BJ49" s="79"/>
      <c r="BK49" s="71">
        <v>30000000</v>
      </c>
      <c r="BL49" s="79">
        <v>30000000</v>
      </c>
      <c r="BM49" s="79"/>
      <c r="BN49" s="79"/>
      <c r="BO49" s="79"/>
      <c r="BP49" s="79"/>
      <c r="BQ49" s="79"/>
      <c r="BR49" s="79"/>
      <c r="BS49" s="79"/>
      <c r="BT49" s="79"/>
      <c r="BU49" s="79"/>
      <c r="BV49" s="79"/>
      <c r="BW49" s="79"/>
      <c r="BX49" s="71">
        <v>90000000</v>
      </c>
      <c r="BY49" s="73">
        <v>90000000</v>
      </c>
      <c r="BZ49" s="73">
        <v>0</v>
      </c>
      <c r="CA49" s="73">
        <v>0</v>
      </c>
      <c r="CB49" s="73">
        <v>0</v>
      </c>
      <c r="CC49" s="73">
        <v>0</v>
      </c>
      <c r="CD49" s="73">
        <v>0</v>
      </c>
      <c r="CE49" s="73">
        <v>0</v>
      </c>
      <c r="CF49" s="73">
        <v>0</v>
      </c>
      <c r="CG49" s="73">
        <v>0</v>
      </c>
      <c r="CH49" s="73">
        <v>0</v>
      </c>
      <c r="CI49" s="73">
        <v>0</v>
      </c>
      <c r="CJ49" s="73">
        <v>0</v>
      </c>
      <c r="CK49" s="63" t="s">
        <v>585</v>
      </c>
      <c r="CL49" s="74" t="s">
        <v>479</v>
      </c>
      <c r="CM49" s="74" t="s">
        <v>480</v>
      </c>
      <c r="CN49" s="74" t="s">
        <v>586</v>
      </c>
      <c r="CO49" s="60">
        <v>1</v>
      </c>
      <c r="CP49" s="61" t="s">
        <v>196</v>
      </c>
      <c r="CQ49" s="60">
        <v>102</v>
      </c>
      <c r="CR49" s="61" t="s">
        <v>574</v>
      </c>
      <c r="CS49" s="60">
        <v>10201</v>
      </c>
      <c r="CT49" s="61" t="s">
        <v>575</v>
      </c>
      <c r="CU49" s="62">
        <v>1020101</v>
      </c>
      <c r="CV49" s="63" t="s">
        <v>576</v>
      </c>
      <c r="CW49" s="100" t="s">
        <v>577</v>
      </c>
      <c r="CX49" s="100" t="s">
        <v>196</v>
      </c>
      <c r="CY49" s="100" t="s">
        <v>574</v>
      </c>
      <c r="CZ49" s="100" t="s">
        <v>575</v>
      </c>
      <c r="DA49" s="100" t="s">
        <v>576</v>
      </c>
    </row>
    <row r="50" spans="2:105" ht="102" hidden="1" x14ac:dyDescent="0.25">
      <c r="B50" s="99" t="s">
        <v>587</v>
      </c>
      <c r="C50" s="80" t="s">
        <v>588</v>
      </c>
      <c r="D50" s="100" t="s">
        <v>589</v>
      </c>
      <c r="E50" s="65" t="s">
        <v>590</v>
      </c>
      <c r="F50" s="63" t="s">
        <v>591</v>
      </c>
      <c r="G50" s="62" t="s">
        <v>183</v>
      </c>
      <c r="H50" s="63" t="s">
        <v>592</v>
      </c>
      <c r="I50" s="63" t="s">
        <v>505</v>
      </c>
      <c r="J50" s="307">
        <v>2015</v>
      </c>
      <c r="K50" s="308">
        <v>8622</v>
      </c>
      <c r="L50" s="63" t="s">
        <v>186</v>
      </c>
      <c r="M50" s="63" t="s">
        <v>593</v>
      </c>
      <c r="N50" s="63" t="s">
        <v>594</v>
      </c>
      <c r="O50" s="63" t="s">
        <v>595</v>
      </c>
      <c r="P50" s="63" t="s">
        <v>190</v>
      </c>
      <c r="Q50" s="63" t="s">
        <v>596</v>
      </c>
      <c r="R50" s="63"/>
      <c r="S50" s="68">
        <v>1132</v>
      </c>
      <c r="T50" s="69">
        <v>283</v>
      </c>
      <c r="U50" s="69">
        <v>566</v>
      </c>
      <c r="V50" s="69">
        <v>849</v>
      </c>
      <c r="W50" s="69">
        <v>1132</v>
      </c>
      <c r="X50" s="71">
        <v>250000000</v>
      </c>
      <c r="Y50" s="101">
        <v>250000000</v>
      </c>
      <c r="Z50" s="79"/>
      <c r="AA50" s="79"/>
      <c r="AB50" s="79"/>
      <c r="AC50" s="79"/>
      <c r="AD50" s="79"/>
      <c r="AE50" s="79"/>
      <c r="AF50" s="79"/>
      <c r="AG50" s="79"/>
      <c r="AH50" s="79"/>
      <c r="AI50" s="79"/>
      <c r="AJ50" s="79"/>
      <c r="AK50" s="71">
        <v>250000000</v>
      </c>
      <c r="AL50" s="101">
        <v>250000000</v>
      </c>
      <c r="AM50" s="79"/>
      <c r="AN50" s="79"/>
      <c r="AO50" s="79"/>
      <c r="AP50" s="79"/>
      <c r="AQ50" s="79"/>
      <c r="AR50" s="79"/>
      <c r="AS50" s="79"/>
      <c r="AT50" s="79"/>
      <c r="AU50" s="79"/>
      <c r="AV50" s="79"/>
      <c r="AW50" s="79"/>
      <c r="AX50" s="71">
        <v>250000000</v>
      </c>
      <c r="AY50" s="101">
        <v>250000000</v>
      </c>
      <c r="AZ50" s="79"/>
      <c r="BA50" s="79"/>
      <c r="BB50" s="79"/>
      <c r="BC50" s="79"/>
      <c r="BD50" s="79"/>
      <c r="BE50" s="79"/>
      <c r="BF50" s="79"/>
      <c r="BG50" s="79"/>
      <c r="BH50" s="79"/>
      <c r="BI50" s="79"/>
      <c r="BJ50" s="79"/>
      <c r="BK50" s="71">
        <v>250000000</v>
      </c>
      <c r="BL50" s="101">
        <v>250000000</v>
      </c>
      <c r="BM50" s="79"/>
      <c r="BN50" s="79"/>
      <c r="BO50" s="79"/>
      <c r="BP50" s="79"/>
      <c r="BQ50" s="79"/>
      <c r="BR50" s="79"/>
      <c r="BS50" s="79"/>
      <c r="BT50" s="79"/>
      <c r="BU50" s="79"/>
      <c r="BV50" s="79"/>
      <c r="BW50" s="79"/>
      <c r="BX50" s="71">
        <v>1000000000</v>
      </c>
      <c r="BY50" s="73">
        <v>1000000000</v>
      </c>
      <c r="BZ50" s="73">
        <v>0</v>
      </c>
      <c r="CA50" s="73">
        <v>0</v>
      </c>
      <c r="CB50" s="73">
        <v>0</v>
      </c>
      <c r="CC50" s="73">
        <v>0</v>
      </c>
      <c r="CD50" s="73">
        <v>0</v>
      </c>
      <c r="CE50" s="73">
        <v>0</v>
      </c>
      <c r="CF50" s="73">
        <v>0</v>
      </c>
      <c r="CG50" s="73">
        <v>0</v>
      </c>
      <c r="CH50" s="73">
        <v>0</v>
      </c>
      <c r="CI50" s="73">
        <v>0</v>
      </c>
      <c r="CJ50" s="73">
        <v>0</v>
      </c>
      <c r="CK50" s="63" t="s">
        <v>597</v>
      </c>
      <c r="CL50" s="74" t="s">
        <v>479</v>
      </c>
      <c r="CM50" s="74" t="s">
        <v>480</v>
      </c>
      <c r="CN50" s="74" t="s">
        <v>268</v>
      </c>
      <c r="CO50" s="60">
        <v>1</v>
      </c>
      <c r="CP50" s="61" t="s">
        <v>196</v>
      </c>
      <c r="CQ50" s="60">
        <v>102</v>
      </c>
      <c r="CR50" s="61" t="s">
        <v>574</v>
      </c>
      <c r="CS50" s="60">
        <v>10201</v>
      </c>
      <c r="CT50" s="61" t="s">
        <v>575</v>
      </c>
      <c r="CU50" s="62">
        <v>1020102</v>
      </c>
      <c r="CV50" s="63" t="s">
        <v>598</v>
      </c>
      <c r="CW50" s="100" t="s">
        <v>599</v>
      </c>
      <c r="CX50" s="100" t="s">
        <v>196</v>
      </c>
      <c r="CY50" s="100" t="s">
        <v>574</v>
      </c>
      <c r="CZ50" s="100" t="s">
        <v>575</v>
      </c>
      <c r="DA50" s="100" t="s">
        <v>598</v>
      </c>
    </row>
    <row r="51" spans="2:105" ht="102" hidden="1" x14ac:dyDescent="0.25">
      <c r="B51" s="65" t="s">
        <v>600</v>
      </c>
      <c r="C51" s="80" t="s">
        <v>601</v>
      </c>
      <c r="D51" s="63" t="s">
        <v>564</v>
      </c>
      <c r="E51" s="65" t="s">
        <v>590</v>
      </c>
      <c r="F51" s="63" t="s">
        <v>591</v>
      </c>
      <c r="G51" s="62" t="s">
        <v>183</v>
      </c>
      <c r="H51" s="63" t="s">
        <v>580</v>
      </c>
      <c r="I51" s="63" t="s">
        <v>505</v>
      </c>
      <c r="J51" s="307">
        <v>2015</v>
      </c>
      <c r="K51" s="308">
        <v>0</v>
      </c>
      <c r="L51" s="63" t="s">
        <v>568</v>
      </c>
      <c r="M51" s="63" t="s">
        <v>602</v>
      </c>
      <c r="N51" s="63" t="s">
        <v>603</v>
      </c>
      <c r="O51" s="63" t="s">
        <v>604</v>
      </c>
      <c r="P51" s="63" t="s">
        <v>190</v>
      </c>
      <c r="Q51" s="63" t="s">
        <v>572</v>
      </c>
      <c r="R51" s="63"/>
      <c r="S51" s="68">
        <v>42</v>
      </c>
      <c r="T51" s="69">
        <v>18</v>
      </c>
      <c r="U51" s="69">
        <v>30</v>
      </c>
      <c r="V51" s="69">
        <v>42</v>
      </c>
      <c r="W51" s="69">
        <v>42</v>
      </c>
      <c r="X51" s="71">
        <v>50000000</v>
      </c>
      <c r="Y51" s="79">
        <v>50000000</v>
      </c>
      <c r="Z51" s="79"/>
      <c r="AA51" s="79"/>
      <c r="AB51" s="79"/>
      <c r="AC51" s="79"/>
      <c r="AD51" s="79"/>
      <c r="AE51" s="79"/>
      <c r="AF51" s="79"/>
      <c r="AG51" s="79"/>
      <c r="AH51" s="79"/>
      <c r="AI51" s="79"/>
      <c r="AJ51" s="79"/>
      <c r="AK51" s="71">
        <v>30000000</v>
      </c>
      <c r="AL51" s="79">
        <v>30000000</v>
      </c>
      <c r="AM51" s="79"/>
      <c r="AN51" s="79"/>
      <c r="AO51" s="79"/>
      <c r="AP51" s="79"/>
      <c r="AQ51" s="79"/>
      <c r="AR51" s="79"/>
      <c r="AS51" s="79"/>
      <c r="AT51" s="79"/>
      <c r="AU51" s="79"/>
      <c r="AV51" s="79"/>
      <c r="AW51" s="79"/>
      <c r="AX51" s="71">
        <v>30000000</v>
      </c>
      <c r="AY51" s="79">
        <v>30000000</v>
      </c>
      <c r="AZ51" s="79"/>
      <c r="BA51" s="79"/>
      <c r="BB51" s="79"/>
      <c r="BC51" s="79"/>
      <c r="BD51" s="79"/>
      <c r="BE51" s="79"/>
      <c r="BF51" s="79"/>
      <c r="BG51" s="79"/>
      <c r="BH51" s="79"/>
      <c r="BI51" s="79"/>
      <c r="BJ51" s="79"/>
      <c r="BK51" s="71">
        <v>0</v>
      </c>
      <c r="BL51" s="79"/>
      <c r="BM51" s="79"/>
      <c r="BN51" s="79"/>
      <c r="BO51" s="79"/>
      <c r="BP51" s="79"/>
      <c r="BQ51" s="79"/>
      <c r="BR51" s="79"/>
      <c r="BS51" s="79"/>
      <c r="BT51" s="79"/>
      <c r="BU51" s="79"/>
      <c r="BV51" s="79"/>
      <c r="BW51" s="79"/>
      <c r="BX51" s="71">
        <v>110000000</v>
      </c>
      <c r="BY51" s="73">
        <v>110000000</v>
      </c>
      <c r="BZ51" s="73">
        <v>0</v>
      </c>
      <c r="CA51" s="73">
        <v>0</v>
      </c>
      <c r="CB51" s="73">
        <v>0</v>
      </c>
      <c r="CC51" s="73">
        <v>0</v>
      </c>
      <c r="CD51" s="73">
        <v>0</v>
      </c>
      <c r="CE51" s="73">
        <v>0</v>
      </c>
      <c r="CF51" s="73">
        <v>0</v>
      </c>
      <c r="CG51" s="73">
        <v>0</v>
      </c>
      <c r="CH51" s="73">
        <v>0</v>
      </c>
      <c r="CI51" s="73">
        <v>0</v>
      </c>
      <c r="CJ51" s="73">
        <v>0</v>
      </c>
      <c r="CK51" s="63" t="s">
        <v>605</v>
      </c>
      <c r="CL51" s="74" t="s">
        <v>479</v>
      </c>
      <c r="CM51" s="74" t="s">
        <v>480</v>
      </c>
      <c r="CN51" s="74" t="s">
        <v>606</v>
      </c>
      <c r="CO51" s="60">
        <v>1</v>
      </c>
      <c r="CP51" s="61" t="s">
        <v>196</v>
      </c>
      <c r="CQ51" s="60">
        <v>102</v>
      </c>
      <c r="CR51" s="61" t="s">
        <v>574</v>
      </c>
      <c r="CS51" s="60">
        <v>10201</v>
      </c>
      <c r="CT51" s="61" t="s">
        <v>575</v>
      </c>
      <c r="CU51" s="62">
        <v>1020102</v>
      </c>
      <c r="CV51" s="63" t="s">
        <v>598</v>
      </c>
      <c r="CW51" s="100" t="s">
        <v>599</v>
      </c>
      <c r="CX51" s="100" t="s">
        <v>196</v>
      </c>
      <c r="CY51" s="100" t="s">
        <v>574</v>
      </c>
      <c r="CZ51" s="100" t="s">
        <v>575</v>
      </c>
      <c r="DA51" s="100" t="s">
        <v>598</v>
      </c>
    </row>
    <row r="52" spans="2:105" ht="102" hidden="1" x14ac:dyDescent="0.25">
      <c r="B52" s="65" t="s">
        <v>607</v>
      </c>
      <c r="C52" s="80" t="s">
        <v>608</v>
      </c>
      <c r="D52" s="63" t="s">
        <v>564</v>
      </c>
      <c r="E52" s="65" t="s">
        <v>590</v>
      </c>
      <c r="F52" s="63" t="s">
        <v>591</v>
      </c>
      <c r="G52" s="62" t="s">
        <v>240</v>
      </c>
      <c r="H52" s="63" t="s">
        <v>580</v>
      </c>
      <c r="I52" s="63" t="s">
        <v>505</v>
      </c>
      <c r="J52" s="307">
        <v>2015</v>
      </c>
      <c r="K52" s="308">
        <v>0</v>
      </c>
      <c r="L52" s="63" t="s">
        <v>568</v>
      </c>
      <c r="M52" s="63" t="s">
        <v>609</v>
      </c>
      <c r="N52" s="63" t="s">
        <v>610</v>
      </c>
      <c r="O52" s="63" t="s">
        <v>611</v>
      </c>
      <c r="P52" s="63" t="s">
        <v>190</v>
      </c>
      <c r="Q52" s="63" t="s">
        <v>572</v>
      </c>
      <c r="R52" s="63"/>
      <c r="S52" s="68">
        <v>42</v>
      </c>
      <c r="T52" s="69">
        <v>11</v>
      </c>
      <c r="U52" s="69">
        <v>22</v>
      </c>
      <c r="V52" s="69">
        <v>32</v>
      </c>
      <c r="W52" s="69">
        <v>42</v>
      </c>
      <c r="X52" s="71">
        <v>30000000</v>
      </c>
      <c r="Y52" s="79">
        <v>30000000</v>
      </c>
      <c r="Z52" s="79"/>
      <c r="AA52" s="79"/>
      <c r="AB52" s="79"/>
      <c r="AC52" s="79"/>
      <c r="AD52" s="79"/>
      <c r="AE52" s="79"/>
      <c r="AF52" s="79"/>
      <c r="AG52" s="79"/>
      <c r="AH52" s="79"/>
      <c r="AI52" s="79"/>
      <c r="AJ52" s="79"/>
      <c r="AK52" s="71">
        <v>30000000</v>
      </c>
      <c r="AL52" s="79">
        <v>30000000</v>
      </c>
      <c r="AM52" s="79"/>
      <c r="AN52" s="79"/>
      <c r="AO52" s="79"/>
      <c r="AP52" s="79"/>
      <c r="AQ52" s="79"/>
      <c r="AR52" s="79"/>
      <c r="AS52" s="79"/>
      <c r="AT52" s="79"/>
      <c r="AU52" s="79"/>
      <c r="AV52" s="79"/>
      <c r="AW52" s="79"/>
      <c r="AX52" s="71">
        <v>25000000</v>
      </c>
      <c r="AY52" s="79">
        <v>25000000</v>
      </c>
      <c r="AZ52" s="79"/>
      <c r="BA52" s="79"/>
      <c r="BB52" s="79"/>
      <c r="BC52" s="79"/>
      <c r="BD52" s="79"/>
      <c r="BE52" s="79"/>
      <c r="BF52" s="79"/>
      <c r="BG52" s="79"/>
      <c r="BH52" s="79"/>
      <c r="BI52" s="79"/>
      <c r="BJ52" s="79"/>
      <c r="BK52" s="71">
        <v>25000000</v>
      </c>
      <c r="BL52" s="79">
        <v>25000000</v>
      </c>
      <c r="BM52" s="79"/>
      <c r="BN52" s="79"/>
      <c r="BO52" s="79"/>
      <c r="BP52" s="79"/>
      <c r="BQ52" s="79"/>
      <c r="BR52" s="79"/>
      <c r="BS52" s="79"/>
      <c r="BT52" s="79"/>
      <c r="BU52" s="79"/>
      <c r="BV52" s="79"/>
      <c r="BW52" s="79"/>
      <c r="BX52" s="71">
        <v>110000000</v>
      </c>
      <c r="BY52" s="73">
        <v>110000000</v>
      </c>
      <c r="BZ52" s="73">
        <v>0</v>
      </c>
      <c r="CA52" s="73">
        <v>0</v>
      </c>
      <c r="CB52" s="73">
        <v>0</v>
      </c>
      <c r="CC52" s="73">
        <v>0</v>
      </c>
      <c r="CD52" s="73">
        <v>0</v>
      </c>
      <c r="CE52" s="73">
        <v>0</v>
      </c>
      <c r="CF52" s="73">
        <v>0</v>
      </c>
      <c r="CG52" s="73">
        <v>0</v>
      </c>
      <c r="CH52" s="73">
        <v>0</v>
      </c>
      <c r="CI52" s="73">
        <v>0</v>
      </c>
      <c r="CJ52" s="73">
        <v>0</v>
      </c>
      <c r="CK52" s="63" t="s">
        <v>612</v>
      </c>
      <c r="CL52" s="74" t="s">
        <v>479</v>
      </c>
      <c r="CM52" s="74" t="s">
        <v>480</v>
      </c>
      <c r="CN52" s="74" t="s">
        <v>606</v>
      </c>
      <c r="CO52" s="60">
        <v>1</v>
      </c>
      <c r="CP52" s="61" t="s">
        <v>196</v>
      </c>
      <c r="CQ52" s="60">
        <v>102</v>
      </c>
      <c r="CR52" s="61" t="s">
        <v>574</v>
      </c>
      <c r="CS52" s="60">
        <v>10201</v>
      </c>
      <c r="CT52" s="61" t="s">
        <v>575</v>
      </c>
      <c r="CU52" s="62">
        <v>1020102</v>
      </c>
      <c r="CV52" s="63" t="s">
        <v>598</v>
      </c>
      <c r="CW52" s="100" t="s">
        <v>599</v>
      </c>
      <c r="CX52" s="100" t="s">
        <v>196</v>
      </c>
      <c r="CY52" s="100" t="s">
        <v>574</v>
      </c>
      <c r="CZ52" s="100" t="s">
        <v>575</v>
      </c>
      <c r="DA52" s="100" t="s">
        <v>598</v>
      </c>
    </row>
    <row r="53" spans="2:105" ht="102" hidden="1" x14ac:dyDescent="0.25">
      <c r="B53" s="99" t="s">
        <v>613</v>
      </c>
      <c r="C53" s="80" t="s">
        <v>614</v>
      </c>
      <c r="D53" s="100" t="s">
        <v>589</v>
      </c>
      <c r="E53" s="65" t="s">
        <v>590</v>
      </c>
      <c r="F53" s="63" t="s">
        <v>591</v>
      </c>
      <c r="G53" s="62" t="s">
        <v>183</v>
      </c>
      <c r="H53" s="63" t="s">
        <v>592</v>
      </c>
      <c r="I53" s="63" t="s">
        <v>185</v>
      </c>
      <c r="J53" s="307">
        <v>2015</v>
      </c>
      <c r="K53" s="308">
        <v>0</v>
      </c>
      <c r="L53" s="63" t="s">
        <v>615</v>
      </c>
      <c r="M53" s="63" t="s">
        <v>616</v>
      </c>
      <c r="N53" s="63" t="s">
        <v>617</v>
      </c>
      <c r="O53" s="63" t="s">
        <v>618</v>
      </c>
      <c r="P53" s="63" t="s">
        <v>246</v>
      </c>
      <c r="Q53" s="63" t="s">
        <v>596</v>
      </c>
      <c r="R53" s="63"/>
      <c r="S53" s="68">
        <v>42</v>
      </c>
      <c r="T53" s="69">
        <v>6</v>
      </c>
      <c r="U53" s="69">
        <v>16</v>
      </c>
      <c r="V53" s="69">
        <v>28</v>
      </c>
      <c r="W53" s="69">
        <v>42</v>
      </c>
      <c r="X53" s="71">
        <v>48000000</v>
      </c>
      <c r="Y53" s="79"/>
      <c r="Z53" s="79">
        <v>48000000</v>
      </c>
      <c r="AA53" s="79"/>
      <c r="AB53" s="79"/>
      <c r="AC53" s="79"/>
      <c r="AD53" s="79"/>
      <c r="AE53" s="79"/>
      <c r="AF53" s="79"/>
      <c r="AG53" s="79"/>
      <c r="AH53" s="79"/>
      <c r="AI53" s="79"/>
      <c r="AJ53" s="79"/>
      <c r="AK53" s="71">
        <v>85000000</v>
      </c>
      <c r="AL53" s="79"/>
      <c r="AM53" s="102">
        <v>85000000</v>
      </c>
      <c r="AN53" s="79"/>
      <c r="AO53" s="79"/>
      <c r="AP53" s="79"/>
      <c r="AQ53" s="79"/>
      <c r="AR53" s="79"/>
      <c r="AS53" s="79"/>
      <c r="AT53" s="79"/>
      <c r="AU53" s="79"/>
      <c r="AV53" s="79"/>
      <c r="AW53" s="79"/>
      <c r="AX53" s="71">
        <v>108000000</v>
      </c>
      <c r="AY53" s="79"/>
      <c r="AZ53" s="102">
        <v>108000000</v>
      </c>
      <c r="BA53" s="79"/>
      <c r="BB53" s="79"/>
      <c r="BC53" s="79"/>
      <c r="BD53" s="79"/>
      <c r="BE53" s="79"/>
      <c r="BF53" s="79"/>
      <c r="BG53" s="79"/>
      <c r="BH53" s="79"/>
      <c r="BI53" s="79"/>
      <c r="BJ53" s="79"/>
      <c r="BK53" s="71">
        <v>133000000</v>
      </c>
      <c r="BL53" s="79"/>
      <c r="BM53" s="102">
        <v>133000000</v>
      </c>
      <c r="BN53" s="79"/>
      <c r="BO53" s="79"/>
      <c r="BP53" s="79"/>
      <c r="BQ53" s="79"/>
      <c r="BR53" s="79"/>
      <c r="BS53" s="79"/>
      <c r="BT53" s="79"/>
      <c r="BU53" s="79"/>
      <c r="BV53" s="79"/>
      <c r="BW53" s="79"/>
      <c r="BX53" s="71">
        <v>374000000</v>
      </c>
      <c r="BY53" s="73">
        <v>0</v>
      </c>
      <c r="BZ53" s="73">
        <v>374000000</v>
      </c>
      <c r="CA53" s="73">
        <v>0</v>
      </c>
      <c r="CB53" s="73">
        <v>0</v>
      </c>
      <c r="CC53" s="73">
        <v>0</v>
      </c>
      <c r="CD53" s="73">
        <v>0</v>
      </c>
      <c r="CE53" s="73">
        <v>0</v>
      </c>
      <c r="CF53" s="73">
        <v>0</v>
      </c>
      <c r="CG53" s="73">
        <v>0</v>
      </c>
      <c r="CH53" s="73">
        <v>0</v>
      </c>
      <c r="CI53" s="73">
        <v>0</v>
      </c>
      <c r="CJ53" s="73">
        <v>0</v>
      </c>
      <c r="CK53" s="63" t="s">
        <v>619</v>
      </c>
      <c r="CL53" s="74" t="s">
        <v>479</v>
      </c>
      <c r="CM53" s="74" t="s">
        <v>480</v>
      </c>
      <c r="CN53" s="74" t="s">
        <v>606</v>
      </c>
      <c r="CO53" s="60">
        <v>1</v>
      </c>
      <c r="CP53" s="61" t="s">
        <v>196</v>
      </c>
      <c r="CQ53" s="60">
        <v>102</v>
      </c>
      <c r="CR53" s="61" t="s">
        <v>574</v>
      </c>
      <c r="CS53" s="60">
        <v>10201</v>
      </c>
      <c r="CT53" s="61" t="s">
        <v>575</v>
      </c>
      <c r="CU53" s="62">
        <v>1020102</v>
      </c>
      <c r="CV53" s="63" t="s">
        <v>598</v>
      </c>
      <c r="CW53" s="100" t="s">
        <v>599</v>
      </c>
      <c r="CX53" s="100" t="s">
        <v>196</v>
      </c>
      <c r="CY53" s="100" t="s">
        <v>574</v>
      </c>
      <c r="CZ53" s="100" t="s">
        <v>575</v>
      </c>
      <c r="DA53" s="100" t="s">
        <v>598</v>
      </c>
    </row>
    <row r="54" spans="2:105" ht="102" hidden="1" x14ac:dyDescent="0.25">
      <c r="B54" s="65" t="s">
        <v>620</v>
      </c>
      <c r="C54" s="80" t="s">
        <v>621</v>
      </c>
      <c r="D54" s="63" t="s">
        <v>564</v>
      </c>
      <c r="E54" s="65" t="s">
        <v>622</v>
      </c>
      <c r="F54" s="63" t="s">
        <v>623</v>
      </c>
      <c r="G54" s="62" t="s">
        <v>240</v>
      </c>
      <c r="H54" s="63" t="s">
        <v>580</v>
      </c>
      <c r="I54" s="63" t="s">
        <v>505</v>
      </c>
      <c r="J54" s="307">
        <v>2015</v>
      </c>
      <c r="K54" s="308">
        <v>0</v>
      </c>
      <c r="L54" s="63" t="s">
        <v>568</v>
      </c>
      <c r="M54" s="63" t="s">
        <v>624</v>
      </c>
      <c r="N54" s="63" t="s">
        <v>625</v>
      </c>
      <c r="O54" s="63" t="s">
        <v>626</v>
      </c>
      <c r="P54" s="63" t="s">
        <v>246</v>
      </c>
      <c r="Q54" s="63" t="s">
        <v>627</v>
      </c>
      <c r="R54" s="63"/>
      <c r="S54" s="68">
        <v>42</v>
      </c>
      <c r="T54" s="69">
        <v>15</v>
      </c>
      <c r="U54" s="69">
        <v>30</v>
      </c>
      <c r="V54" s="69">
        <v>42</v>
      </c>
      <c r="W54" s="69">
        <v>42</v>
      </c>
      <c r="X54" s="71">
        <v>50000000</v>
      </c>
      <c r="Y54" s="79">
        <v>50000000</v>
      </c>
      <c r="Z54" s="79"/>
      <c r="AA54" s="79"/>
      <c r="AB54" s="79"/>
      <c r="AC54" s="79"/>
      <c r="AD54" s="79"/>
      <c r="AE54" s="79"/>
      <c r="AF54" s="79"/>
      <c r="AG54" s="79"/>
      <c r="AH54" s="79"/>
      <c r="AI54" s="79"/>
      <c r="AJ54" s="79"/>
      <c r="AK54" s="71">
        <v>50000000</v>
      </c>
      <c r="AL54" s="79">
        <v>50000000</v>
      </c>
      <c r="AM54" s="79"/>
      <c r="AN54" s="79"/>
      <c r="AO54" s="79"/>
      <c r="AP54" s="79"/>
      <c r="AQ54" s="79"/>
      <c r="AR54" s="79"/>
      <c r="AS54" s="79"/>
      <c r="AT54" s="79"/>
      <c r="AU54" s="79"/>
      <c r="AV54" s="79"/>
      <c r="AW54" s="79"/>
      <c r="AX54" s="71">
        <v>50000000</v>
      </c>
      <c r="AY54" s="79">
        <v>50000000</v>
      </c>
      <c r="AZ54" s="79"/>
      <c r="BA54" s="79"/>
      <c r="BB54" s="79"/>
      <c r="BC54" s="79"/>
      <c r="BD54" s="79"/>
      <c r="BE54" s="79"/>
      <c r="BF54" s="79"/>
      <c r="BG54" s="79"/>
      <c r="BH54" s="79"/>
      <c r="BI54" s="79"/>
      <c r="BJ54" s="79"/>
      <c r="BK54" s="71">
        <v>0</v>
      </c>
      <c r="BL54" s="79"/>
      <c r="BM54" s="79"/>
      <c r="BN54" s="79"/>
      <c r="BO54" s="79"/>
      <c r="BP54" s="79"/>
      <c r="BQ54" s="79"/>
      <c r="BR54" s="79"/>
      <c r="BS54" s="79"/>
      <c r="BT54" s="79"/>
      <c r="BU54" s="79"/>
      <c r="BV54" s="79"/>
      <c r="BW54" s="79"/>
      <c r="BX54" s="71">
        <v>150000000</v>
      </c>
      <c r="BY54" s="73">
        <v>150000000</v>
      </c>
      <c r="BZ54" s="73">
        <v>0</v>
      </c>
      <c r="CA54" s="73">
        <v>0</v>
      </c>
      <c r="CB54" s="73">
        <v>0</v>
      </c>
      <c r="CC54" s="73">
        <v>0</v>
      </c>
      <c r="CD54" s="73">
        <v>0</v>
      </c>
      <c r="CE54" s="73">
        <v>0</v>
      </c>
      <c r="CF54" s="73">
        <v>0</v>
      </c>
      <c r="CG54" s="73">
        <v>0</v>
      </c>
      <c r="CH54" s="73">
        <v>0</v>
      </c>
      <c r="CI54" s="73">
        <v>0</v>
      </c>
      <c r="CJ54" s="73">
        <v>0</v>
      </c>
      <c r="CK54" s="63" t="s">
        <v>628</v>
      </c>
      <c r="CL54" s="74" t="s">
        <v>479</v>
      </c>
      <c r="CM54" s="74" t="s">
        <v>480</v>
      </c>
      <c r="CN54" s="74" t="s">
        <v>606</v>
      </c>
      <c r="CO54" s="60">
        <v>1</v>
      </c>
      <c r="CP54" s="61" t="s">
        <v>196</v>
      </c>
      <c r="CQ54" s="60">
        <v>102</v>
      </c>
      <c r="CR54" s="61" t="s">
        <v>574</v>
      </c>
      <c r="CS54" s="60">
        <v>10202</v>
      </c>
      <c r="CT54" s="61" t="s">
        <v>629</v>
      </c>
      <c r="CU54" s="62">
        <v>1020201</v>
      </c>
      <c r="CV54" s="63" t="s">
        <v>630</v>
      </c>
      <c r="CW54" s="100" t="s">
        <v>631</v>
      </c>
      <c r="CX54" s="100" t="s">
        <v>196</v>
      </c>
      <c r="CY54" s="100" t="s">
        <v>574</v>
      </c>
      <c r="CZ54" s="100" t="s">
        <v>629</v>
      </c>
      <c r="DA54" s="100" t="s">
        <v>630</v>
      </c>
    </row>
    <row r="55" spans="2:105" ht="102" hidden="1" x14ac:dyDescent="0.25">
      <c r="B55" s="65" t="s">
        <v>632</v>
      </c>
      <c r="C55" s="80" t="s">
        <v>633</v>
      </c>
      <c r="D55" s="63" t="s">
        <v>564</v>
      </c>
      <c r="E55" s="65" t="s">
        <v>622</v>
      </c>
      <c r="F55" s="63" t="s">
        <v>623</v>
      </c>
      <c r="G55" s="62" t="s">
        <v>240</v>
      </c>
      <c r="H55" s="63" t="s">
        <v>580</v>
      </c>
      <c r="I55" s="63" t="s">
        <v>505</v>
      </c>
      <c r="J55" s="307">
        <v>2015</v>
      </c>
      <c r="K55" s="308">
        <v>0</v>
      </c>
      <c r="L55" s="63" t="s">
        <v>568</v>
      </c>
      <c r="M55" s="63" t="s">
        <v>634</v>
      </c>
      <c r="N55" s="63" t="s">
        <v>635</v>
      </c>
      <c r="O55" s="63" t="s">
        <v>636</v>
      </c>
      <c r="P55" s="63" t="s">
        <v>246</v>
      </c>
      <c r="Q55" s="63" t="s">
        <v>627</v>
      </c>
      <c r="R55" s="63"/>
      <c r="S55" s="68">
        <v>42</v>
      </c>
      <c r="T55" s="69">
        <v>0</v>
      </c>
      <c r="U55" s="69">
        <v>14</v>
      </c>
      <c r="V55" s="69">
        <v>28</v>
      </c>
      <c r="W55" s="69">
        <v>42</v>
      </c>
      <c r="X55" s="71">
        <v>0</v>
      </c>
      <c r="Y55" s="79"/>
      <c r="Z55" s="79"/>
      <c r="AA55" s="79"/>
      <c r="AB55" s="79"/>
      <c r="AC55" s="79"/>
      <c r="AD55" s="79"/>
      <c r="AE55" s="79"/>
      <c r="AF55" s="79"/>
      <c r="AG55" s="79"/>
      <c r="AH55" s="79"/>
      <c r="AI55" s="79"/>
      <c r="AJ55" s="79"/>
      <c r="AK55" s="71">
        <v>40000000</v>
      </c>
      <c r="AL55" s="79">
        <v>20000000</v>
      </c>
      <c r="AM55" s="79">
        <v>20000000</v>
      </c>
      <c r="AN55" s="79"/>
      <c r="AO55" s="79"/>
      <c r="AP55" s="79"/>
      <c r="AQ55" s="79"/>
      <c r="AR55" s="79"/>
      <c r="AS55" s="79"/>
      <c r="AT55" s="79"/>
      <c r="AU55" s="79"/>
      <c r="AV55" s="79"/>
      <c r="AW55" s="79"/>
      <c r="AX55" s="71">
        <v>20000000</v>
      </c>
      <c r="AY55" s="79">
        <v>20000000</v>
      </c>
      <c r="AZ55" s="79"/>
      <c r="BA55" s="79"/>
      <c r="BB55" s="79"/>
      <c r="BC55" s="79"/>
      <c r="BD55" s="79"/>
      <c r="BE55" s="79"/>
      <c r="BF55" s="79"/>
      <c r="BG55" s="79"/>
      <c r="BH55" s="79"/>
      <c r="BI55" s="79"/>
      <c r="BJ55" s="79"/>
      <c r="BK55" s="71">
        <v>20000000</v>
      </c>
      <c r="BL55" s="79">
        <v>20000000</v>
      </c>
      <c r="BM55" s="79"/>
      <c r="BN55" s="79"/>
      <c r="BO55" s="79"/>
      <c r="BP55" s="79"/>
      <c r="BQ55" s="79"/>
      <c r="BR55" s="79"/>
      <c r="BS55" s="79"/>
      <c r="BT55" s="79"/>
      <c r="BU55" s="79"/>
      <c r="BV55" s="79"/>
      <c r="BW55" s="79"/>
      <c r="BX55" s="71">
        <v>80000000</v>
      </c>
      <c r="BY55" s="73">
        <v>60000000</v>
      </c>
      <c r="BZ55" s="73">
        <v>20000000</v>
      </c>
      <c r="CA55" s="73">
        <v>0</v>
      </c>
      <c r="CB55" s="73">
        <v>0</v>
      </c>
      <c r="CC55" s="73">
        <v>0</v>
      </c>
      <c r="CD55" s="73">
        <v>0</v>
      </c>
      <c r="CE55" s="73">
        <v>0</v>
      </c>
      <c r="CF55" s="73">
        <v>0</v>
      </c>
      <c r="CG55" s="73">
        <v>0</v>
      </c>
      <c r="CH55" s="73">
        <v>0</v>
      </c>
      <c r="CI55" s="73">
        <v>0</v>
      </c>
      <c r="CJ55" s="73">
        <v>0</v>
      </c>
      <c r="CK55" s="63" t="s">
        <v>637</v>
      </c>
      <c r="CL55" s="74" t="s">
        <v>479</v>
      </c>
      <c r="CM55" s="74" t="s">
        <v>480</v>
      </c>
      <c r="CN55" s="74" t="s">
        <v>606</v>
      </c>
      <c r="CO55" s="60">
        <v>1</v>
      </c>
      <c r="CP55" s="61" t="s">
        <v>196</v>
      </c>
      <c r="CQ55" s="60">
        <v>102</v>
      </c>
      <c r="CR55" s="61" t="s">
        <v>574</v>
      </c>
      <c r="CS55" s="60">
        <v>10202</v>
      </c>
      <c r="CT55" s="61" t="s">
        <v>629</v>
      </c>
      <c r="CU55" s="62">
        <v>1020201</v>
      </c>
      <c r="CV55" s="63" t="s">
        <v>630</v>
      </c>
      <c r="CW55" s="100" t="s">
        <v>631</v>
      </c>
      <c r="CX55" s="100" t="s">
        <v>196</v>
      </c>
      <c r="CY55" s="100" t="s">
        <v>574</v>
      </c>
      <c r="CZ55" s="100" t="s">
        <v>629</v>
      </c>
      <c r="DA55" s="100" t="s">
        <v>630</v>
      </c>
    </row>
    <row r="56" spans="2:105" ht="102" hidden="1" x14ac:dyDescent="0.25">
      <c r="B56" s="65" t="s">
        <v>638</v>
      </c>
      <c r="C56" s="80" t="s">
        <v>639</v>
      </c>
      <c r="D56" s="63" t="s">
        <v>564</v>
      </c>
      <c r="E56" s="65" t="s">
        <v>622</v>
      </c>
      <c r="F56" s="63" t="s">
        <v>623</v>
      </c>
      <c r="G56" s="62" t="s">
        <v>240</v>
      </c>
      <c r="H56" s="63" t="s">
        <v>580</v>
      </c>
      <c r="I56" s="63" t="s">
        <v>505</v>
      </c>
      <c r="J56" s="307">
        <v>2015</v>
      </c>
      <c r="K56" s="308">
        <v>0</v>
      </c>
      <c r="L56" s="63" t="s">
        <v>568</v>
      </c>
      <c r="M56" s="63" t="s">
        <v>640</v>
      </c>
      <c r="N56" s="63" t="s">
        <v>641</v>
      </c>
      <c r="O56" s="63" t="s">
        <v>642</v>
      </c>
      <c r="P56" s="63" t="s">
        <v>246</v>
      </c>
      <c r="Q56" s="63" t="s">
        <v>627</v>
      </c>
      <c r="R56" s="63"/>
      <c r="S56" s="68">
        <v>42</v>
      </c>
      <c r="T56" s="69">
        <v>10</v>
      </c>
      <c r="U56" s="69">
        <v>20</v>
      </c>
      <c r="V56" s="69">
        <v>30</v>
      </c>
      <c r="W56" s="69">
        <v>42</v>
      </c>
      <c r="X56" s="71">
        <v>10000000</v>
      </c>
      <c r="Y56" s="79">
        <v>10000000</v>
      </c>
      <c r="Z56" s="79"/>
      <c r="AA56" s="79"/>
      <c r="AB56" s="79"/>
      <c r="AC56" s="79"/>
      <c r="AD56" s="79"/>
      <c r="AE56" s="79"/>
      <c r="AF56" s="79"/>
      <c r="AG56" s="79"/>
      <c r="AH56" s="79"/>
      <c r="AI56" s="79"/>
      <c r="AJ56" s="79"/>
      <c r="AK56" s="71">
        <v>10000000</v>
      </c>
      <c r="AL56" s="79">
        <v>10000000</v>
      </c>
      <c r="AM56" s="79"/>
      <c r="AN56" s="79"/>
      <c r="AO56" s="79"/>
      <c r="AP56" s="79"/>
      <c r="AQ56" s="79"/>
      <c r="AR56" s="79"/>
      <c r="AS56" s="79"/>
      <c r="AT56" s="79"/>
      <c r="AU56" s="79"/>
      <c r="AV56" s="79"/>
      <c r="AW56" s="79"/>
      <c r="AX56" s="71">
        <v>10000000</v>
      </c>
      <c r="AY56" s="79">
        <v>10000000</v>
      </c>
      <c r="AZ56" s="79"/>
      <c r="BA56" s="79"/>
      <c r="BB56" s="79"/>
      <c r="BC56" s="79"/>
      <c r="BD56" s="79"/>
      <c r="BE56" s="79"/>
      <c r="BF56" s="79"/>
      <c r="BG56" s="79"/>
      <c r="BH56" s="79"/>
      <c r="BI56" s="79"/>
      <c r="BJ56" s="79"/>
      <c r="BK56" s="71">
        <v>10000000</v>
      </c>
      <c r="BL56" s="79">
        <v>10000000</v>
      </c>
      <c r="BM56" s="79"/>
      <c r="BN56" s="79"/>
      <c r="BO56" s="79"/>
      <c r="BP56" s="79"/>
      <c r="BQ56" s="79"/>
      <c r="BR56" s="79"/>
      <c r="BS56" s="79"/>
      <c r="BT56" s="79"/>
      <c r="BU56" s="79"/>
      <c r="BV56" s="79"/>
      <c r="BW56" s="79"/>
      <c r="BX56" s="71">
        <v>40000000</v>
      </c>
      <c r="BY56" s="73">
        <v>40000000</v>
      </c>
      <c r="BZ56" s="73">
        <v>0</v>
      </c>
      <c r="CA56" s="73">
        <v>0</v>
      </c>
      <c r="CB56" s="73">
        <v>0</v>
      </c>
      <c r="CC56" s="73">
        <v>0</v>
      </c>
      <c r="CD56" s="73">
        <v>0</v>
      </c>
      <c r="CE56" s="73">
        <v>0</v>
      </c>
      <c r="CF56" s="73">
        <v>0</v>
      </c>
      <c r="CG56" s="73">
        <v>0</v>
      </c>
      <c r="CH56" s="73">
        <v>0</v>
      </c>
      <c r="CI56" s="73">
        <v>0</v>
      </c>
      <c r="CJ56" s="73">
        <v>0</v>
      </c>
      <c r="CK56" s="63" t="s">
        <v>643</v>
      </c>
      <c r="CL56" s="74" t="s">
        <v>479</v>
      </c>
      <c r="CM56" s="74" t="s">
        <v>480</v>
      </c>
      <c r="CN56" s="74" t="s">
        <v>296</v>
      </c>
      <c r="CO56" s="60">
        <v>1</v>
      </c>
      <c r="CP56" s="61" t="s">
        <v>196</v>
      </c>
      <c r="CQ56" s="60">
        <v>102</v>
      </c>
      <c r="CR56" s="61" t="s">
        <v>574</v>
      </c>
      <c r="CS56" s="60">
        <v>10202</v>
      </c>
      <c r="CT56" s="61" t="s">
        <v>629</v>
      </c>
      <c r="CU56" s="62">
        <v>1020201</v>
      </c>
      <c r="CV56" s="63" t="s">
        <v>630</v>
      </c>
      <c r="CW56" s="100" t="s">
        <v>631</v>
      </c>
      <c r="CX56" s="100" t="s">
        <v>196</v>
      </c>
      <c r="CY56" s="100" t="s">
        <v>574</v>
      </c>
      <c r="CZ56" s="100" t="s">
        <v>629</v>
      </c>
      <c r="DA56" s="100" t="s">
        <v>630</v>
      </c>
    </row>
    <row r="57" spans="2:105" ht="102" hidden="1" x14ac:dyDescent="0.25">
      <c r="B57" s="65" t="s">
        <v>644</v>
      </c>
      <c r="C57" s="80" t="s">
        <v>645</v>
      </c>
      <c r="D57" s="63" t="s">
        <v>564</v>
      </c>
      <c r="E57" s="65" t="s">
        <v>622</v>
      </c>
      <c r="F57" s="63" t="s">
        <v>623</v>
      </c>
      <c r="G57" s="62" t="s">
        <v>240</v>
      </c>
      <c r="H57" s="63" t="s">
        <v>580</v>
      </c>
      <c r="I57" s="63" t="s">
        <v>505</v>
      </c>
      <c r="J57" s="307">
        <v>2015</v>
      </c>
      <c r="K57" s="308">
        <v>0</v>
      </c>
      <c r="L57" s="63" t="s">
        <v>568</v>
      </c>
      <c r="M57" s="63" t="s">
        <v>646</v>
      </c>
      <c r="N57" s="63" t="s">
        <v>647</v>
      </c>
      <c r="O57" s="63" t="s">
        <v>648</v>
      </c>
      <c r="P57" s="63" t="s">
        <v>246</v>
      </c>
      <c r="Q57" s="63" t="s">
        <v>627</v>
      </c>
      <c r="R57" s="63"/>
      <c r="S57" s="68">
        <v>42</v>
      </c>
      <c r="T57" s="69">
        <v>10</v>
      </c>
      <c r="U57" s="69">
        <v>20</v>
      </c>
      <c r="V57" s="69">
        <v>30</v>
      </c>
      <c r="W57" s="69">
        <v>42</v>
      </c>
      <c r="X57" s="71">
        <v>10000000</v>
      </c>
      <c r="Y57" s="79">
        <v>10000000</v>
      </c>
      <c r="Z57" s="79"/>
      <c r="AA57" s="79"/>
      <c r="AB57" s="79"/>
      <c r="AC57" s="79"/>
      <c r="AD57" s="79"/>
      <c r="AE57" s="79"/>
      <c r="AF57" s="79"/>
      <c r="AG57" s="79"/>
      <c r="AH57" s="79"/>
      <c r="AI57" s="79"/>
      <c r="AJ57" s="79"/>
      <c r="AK57" s="71">
        <v>10000000</v>
      </c>
      <c r="AL57" s="79">
        <v>10000000</v>
      </c>
      <c r="AM57" s="79"/>
      <c r="AN57" s="79"/>
      <c r="AO57" s="79"/>
      <c r="AP57" s="79"/>
      <c r="AQ57" s="79"/>
      <c r="AR57" s="79"/>
      <c r="AS57" s="79"/>
      <c r="AT57" s="79"/>
      <c r="AU57" s="79"/>
      <c r="AV57" s="79"/>
      <c r="AW57" s="79"/>
      <c r="AX57" s="71">
        <v>10000000</v>
      </c>
      <c r="AY57" s="79">
        <v>10000000</v>
      </c>
      <c r="AZ57" s="79"/>
      <c r="BA57" s="79"/>
      <c r="BB57" s="79"/>
      <c r="BC57" s="79"/>
      <c r="BD57" s="79"/>
      <c r="BE57" s="79"/>
      <c r="BF57" s="79"/>
      <c r="BG57" s="79"/>
      <c r="BH57" s="79"/>
      <c r="BI57" s="79"/>
      <c r="BJ57" s="79"/>
      <c r="BK57" s="71">
        <v>10000000</v>
      </c>
      <c r="BL57" s="79">
        <v>10000000</v>
      </c>
      <c r="BM57" s="79"/>
      <c r="BN57" s="79"/>
      <c r="BO57" s="79"/>
      <c r="BP57" s="79"/>
      <c r="BQ57" s="79"/>
      <c r="BR57" s="79"/>
      <c r="BS57" s="79"/>
      <c r="BT57" s="79"/>
      <c r="BU57" s="79"/>
      <c r="BV57" s="79"/>
      <c r="BW57" s="79"/>
      <c r="BX57" s="71">
        <v>40000000</v>
      </c>
      <c r="BY57" s="73">
        <v>40000000</v>
      </c>
      <c r="BZ57" s="73">
        <v>0</v>
      </c>
      <c r="CA57" s="73">
        <v>0</v>
      </c>
      <c r="CB57" s="73">
        <v>0</v>
      </c>
      <c r="CC57" s="73">
        <v>0</v>
      </c>
      <c r="CD57" s="73">
        <v>0</v>
      </c>
      <c r="CE57" s="73">
        <v>0</v>
      </c>
      <c r="CF57" s="73">
        <v>0</v>
      </c>
      <c r="CG57" s="73">
        <v>0</v>
      </c>
      <c r="CH57" s="73">
        <v>0</v>
      </c>
      <c r="CI57" s="73">
        <v>0</v>
      </c>
      <c r="CJ57" s="73">
        <v>0</v>
      </c>
      <c r="CK57" s="63" t="s">
        <v>649</v>
      </c>
      <c r="CL57" s="74" t="s">
        <v>479</v>
      </c>
      <c r="CM57" s="74" t="s">
        <v>480</v>
      </c>
      <c r="CN57" s="74" t="s">
        <v>296</v>
      </c>
      <c r="CO57" s="60">
        <v>1</v>
      </c>
      <c r="CP57" s="61" t="s">
        <v>196</v>
      </c>
      <c r="CQ57" s="60">
        <v>102</v>
      </c>
      <c r="CR57" s="61" t="s">
        <v>574</v>
      </c>
      <c r="CS57" s="60">
        <v>10202</v>
      </c>
      <c r="CT57" s="61" t="s">
        <v>629</v>
      </c>
      <c r="CU57" s="62">
        <v>1020201</v>
      </c>
      <c r="CV57" s="63" t="s">
        <v>630</v>
      </c>
      <c r="CW57" s="100" t="s">
        <v>631</v>
      </c>
      <c r="CX57" s="100" t="s">
        <v>196</v>
      </c>
      <c r="CY57" s="100" t="s">
        <v>574</v>
      </c>
      <c r="CZ57" s="100" t="s">
        <v>629</v>
      </c>
      <c r="DA57" s="100" t="s">
        <v>630</v>
      </c>
    </row>
    <row r="58" spans="2:105" ht="102" hidden="1" x14ac:dyDescent="0.25">
      <c r="B58" s="65" t="s">
        <v>650</v>
      </c>
      <c r="C58" s="65" t="s">
        <v>651</v>
      </c>
      <c r="D58" s="63" t="s">
        <v>652</v>
      </c>
      <c r="E58" s="65" t="s">
        <v>622</v>
      </c>
      <c r="F58" s="63" t="s">
        <v>623</v>
      </c>
      <c r="G58" s="62" t="s">
        <v>183</v>
      </c>
      <c r="H58" s="63" t="s">
        <v>653</v>
      </c>
      <c r="I58" s="63" t="s">
        <v>505</v>
      </c>
      <c r="J58" s="307">
        <v>2015</v>
      </c>
      <c r="K58" s="308">
        <v>8546</v>
      </c>
      <c r="L58" s="63" t="s">
        <v>242</v>
      </c>
      <c r="M58" s="63" t="s">
        <v>654</v>
      </c>
      <c r="N58" s="63" t="s">
        <v>655</v>
      </c>
      <c r="O58" s="63" t="s">
        <v>656</v>
      </c>
      <c r="P58" s="63" t="s">
        <v>657</v>
      </c>
      <c r="Q58" s="63" t="s">
        <v>658</v>
      </c>
      <c r="R58" s="63"/>
      <c r="S58" s="68">
        <v>27360</v>
      </c>
      <c r="T58" s="69">
        <v>6840</v>
      </c>
      <c r="U58" s="69">
        <v>13680</v>
      </c>
      <c r="V58" s="69">
        <v>20520</v>
      </c>
      <c r="W58" s="69">
        <v>27360</v>
      </c>
      <c r="X58" s="71">
        <v>88106124</v>
      </c>
      <c r="Y58" s="79"/>
      <c r="Z58" s="79"/>
      <c r="AA58" s="79"/>
      <c r="AB58" s="79"/>
      <c r="AC58" s="79"/>
      <c r="AD58" s="79"/>
      <c r="AE58" s="79"/>
      <c r="AF58" s="97">
        <v>88106124</v>
      </c>
      <c r="AG58" s="79"/>
      <c r="AH58" s="79"/>
      <c r="AI58" s="79"/>
      <c r="AJ58" s="79"/>
      <c r="AK58" s="71">
        <v>90736158</v>
      </c>
      <c r="AL58" s="79"/>
      <c r="AM58" s="79"/>
      <c r="AN58" s="79"/>
      <c r="AO58" s="79"/>
      <c r="AP58" s="79"/>
      <c r="AQ58" s="79"/>
      <c r="AR58" s="79"/>
      <c r="AS58" s="78">
        <v>90736158</v>
      </c>
      <c r="AT58" s="79"/>
      <c r="AU58" s="79"/>
      <c r="AV58" s="79"/>
      <c r="AW58" s="79"/>
      <c r="AX58" s="71">
        <v>93485738</v>
      </c>
      <c r="AY58" s="79"/>
      <c r="AZ58" s="79"/>
      <c r="BA58" s="79"/>
      <c r="BB58" s="79"/>
      <c r="BC58" s="79"/>
      <c r="BD58" s="79"/>
      <c r="BE58" s="79"/>
      <c r="BF58" s="78">
        <v>93485738</v>
      </c>
      <c r="BG58" s="79"/>
      <c r="BH58" s="79"/>
      <c r="BI58" s="79"/>
      <c r="BJ58" s="79"/>
      <c r="BK58" s="71">
        <v>96235319</v>
      </c>
      <c r="BL58" s="79"/>
      <c r="BM58" s="79"/>
      <c r="BN58" s="79"/>
      <c r="BO58" s="79"/>
      <c r="BP58" s="79"/>
      <c r="BQ58" s="79"/>
      <c r="BR58" s="79"/>
      <c r="BS58" s="78">
        <v>96235319</v>
      </c>
      <c r="BT58" s="79"/>
      <c r="BU58" s="79"/>
      <c r="BV58" s="79"/>
      <c r="BW58" s="79"/>
      <c r="BX58" s="71">
        <v>368563339</v>
      </c>
      <c r="BY58" s="73">
        <v>0</v>
      </c>
      <c r="BZ58" s="73">
        <v>0</v>
      </c>
      <c r="CA58" s="73">
        <v>0</v>
      </c>
      <c r="CB58" s="73">
        <v>0</v>
      </c>
      <c r="CC58" s="73">
        <v>0</v>
      </c>
      <c r="CD58" s="73">
        <v>0</v>
      </c>
      <c r="CE58" s="73">
        <v>0</v>
      </c>
      <c r="CF58" s="73">
        <v>368563339</v>
      </c>
      <c r="CG58" s="73">
        <v>0</v>
      </c>
      <c r="CH58" s="73">
        <v>0</v>
      </c>
      <c r="CI58" s="73">
        <v>0</v>
      </c>
      <c r="CJ58" s="73">
        <v>0</v>
      </c>
      <c r="CK58" s="63" t="s">
        <v>659</v>
      </c>
      <c r="CL58" s="74" t="s">
        <v>660</v>
      </c>
      <c r="CM58" s="74" t="s">
        <v>661</v>
      </c>
      <c r="CN58" s="74" t="s">
        <v>296</v>
      </c>
      <c r="CO58" s="60">
        <v>1</v>
      </c>
      <c r="CP58" s="61" t="s">
        <v>196</v>
      </c>
      <c r="CQ58" s="60">
        <v>102</v>
      </c>
      <c r="CR58" s="61" t="s">
        <v>574</v>
      </c>
      <c r="CS58" s="60">
        <v>10202</v>
      </c>
      <c r="CT58" s="61" t="s">
        <v>629</v>
      </c>
      <c r="CU58" s="62">
        <v>1020201</v>
      </c>
      <c r="CV58" s="63" t="s">
        <v>630</v>
      </c>
      <c r="CW58" s="100" t="s">
        <v>631</v>
      </c>
      <c r="CX58" s="100" t="s">
        <v>196</v>
      </c>
      <c r="CY58" s="100" t="s">
        <v>574</v>
      </c>
      <c r="CZ58" s="100" t="s">
        <v>629</v>
      </c>
      <c r="DA58" s="100" t="s">
        <v>630</v>
      </c>
    </row>
    <row r="59" spans="2:105" ht="102" hidden="1" x14ac:dyDescent="0.25">
      <c r="B59" s="65" t="s">
        <v>662</v>
      </c>
      <c r="C59" s="80" t="s">
        <v>663</v>
      </c>
      <c r="D59" s="63" t="s">
        <v>652</v>
      </c>
      <c r="E59" s="65" t="s">
        <v>622</v>
      </c>
      <c r="F59" s="63" t="s">
        <v>623</v>
      </c>
      <c r="G59" s="62" t="s">
        <v>183</v>
      </c>
      <c r="H59" s="63" t="s">
        <v>653</v>
      </c>
      <c r="I59" s="63" t="s">
        <v>505</v>
      </c>
      <c r="J59" s="307">
        <v>2015</v>
      </c>
      <c r="K59" s="308">
        <v>0</v>
      </c>
      <c r="L59" s="63" t="s">
        <v>242</v>
      </c>
      <c r="M59" s="63" t="s">
        <v>664</v>
      </c>
      <c r="N59" s="63" t="s">
        <v>665</v>
      </c>
      <c r="O59" s="63" t="s">
        <v>666</v>
      </c>
      <c r="P59" s="63" t="s">
        <v>657</v>
      </c>
      <c r="Q59" s="63" t="s">
        <v>667</v>
      </c>
      <c r="R59" s="63"/>
      <c r="S59" s="68">
        <v>9600</v>
      </c>
      <c r="T59" s="69">
        <v>2400</v>
      </c>
      <c r="U59" s="69">
        <v>2800</v>
      </c>
      <c r="V59" s="69">
        <v>7200</v>
      </c>
      <c r="W59" s="69">
        <v>9600</v>
      </c>
      <c r="X59" s="71">
        <v>30914430</v>
      </c>
      <c r="Y59" s="79"/>
      <c r="Z59" s="79"/>
      <c r="AA59" s="79"/>
      <c r="AB59" s="79"/>
      <c r="AC59" s="79"/>
      <c r="AD59" s="79"/>
      <c r="AE59" s="79"/>
      <c r="AF59" s="78">
        <v>30914430</v>
      </c>
      <c r="AG59" s="79"/>
      <c r="AH59" s="79"/>
      <c r="AI59" s="79"/>
      <c r="AJ59" s="79"/>
      <c r="AK59" s="71">
        <v>31837248</v>
      </c>
      <c r="AL59" s="79"/>
      <c r="AM59" s="79"/>
      <c r="AN59" s="79"/>
      <c r="AO59" s="79"/>
      <c r="AP59" s="79"/>
      <c r="AQ59" s="79"/>
      <c r="AR59" s="79"/>
      <c r="AS59" s="78">
        <v>31837248</v>
      </c>
      <c r="AT59" s="79"/>
      <c r="AU59" s="79"/>
      <c r="AV59" s="79"/>
      <c r="AW59" s="79"/>
      <c r="AX59" s="71">
        <v>32802013</v>
      </c>
      <c r="AY59" s="79"/>
      <c r="AZ59" s="79"/>
      <c r="BA59" s="79"/>
      <c r="BB59" s="79"/>
      <c r="BC59" s="79"/>
      <c r="BD59" s="79"/>
      <c r="BE59" s="79"/>
      <c r="BF59" s="78">
        <v>32802013</v>
      </c>
      <c r="BG59" s="79"/>
      <c r="BH59" s="79"/>
      <c r="BI59" s="79"/>
      <c r="BJ59" s="79"/>
      <c r="BK59" s="71">
        <v>33766779</v>
      </c>
      <c r="BL59" s="79"/>
      <c r="BM59" s="79"/>
      <c r="BN59" s="79"/>
      <c r="BO59" s="79"/>
      <c r="BP59" s="79"/>
      <c r="BQ59" s="79"/>
      <c r="BR59" s="79"/>
      <c r="BS59" s="78">
        <v>33766779</v>
      </c>
      <c r="BT59" s="79"/>
      <c r="BU59" s="79"/>
      <c r="BV59" s="79"/>
      <c r="BW59" s="79"/>
      <c r="BX59" s="71">
        <v>129320470</v>
      </c>
      <c r="BY59" s="73">
        <v>0</v>
      </c>
      <c r="BZ59" s="73">
        <v>0</v>
      </c>
      <c r="CA59" s="73">
        <v>0</v>
      </c>
      <c r="CB59" s="73">
        <v>0</v>
      </c>
      <c r="CC59" s="73">
        <v>0</v>
      </c>
      <c r="CD59" s="73">
        <v>0</v>
      </c>
      <c r="CE59" s="73">
        <v>0</v>
      </c>
      <c r="CF59" s="73">
        <v>129320470</v>
      </c>
      <c r="CG59" s="73">
        <v>0</v>
      </c>
      <c r="CH59" s="73">
        <v>0</v>
      </c>
      <c r="CI59" s="73">
        <v>0</v>
      </c>
      <c r="CJ59" s="73">
        <v>0</v>
      </c>
      <c r="CK59" s="63" t="s">
        <v>668</v>
      </c>
      <c r="CL59" s="74" t="s">
        <v>660</v>
      </c>
      <c r="CM59" s="74" t="s">
        <v>661</v>
      </c>
      <c r="CN59" s="74" t="s">
        <v>296</v>
      </c>
      <c r="CO59" s="60">
        <v>1</v>
      </c>
      <c r="CP59" s="61" t="s">
        <v>196</v>
      </c>
      <c r="CQ59" s="60">
        <v>102</v>
      </c>
      <c r="CR59" s="61" t="s">
        <v>574</v>
      </c>
      <c r="CS59" s="60">
        <v>10202</v>
      </c>
      <c r="CT59" s="61" t="s">
        <v>629</v>
      </c>
      <c r="CU59" s="62">
        <v>1020201</v>
      </c>
      <c r="CV59" s="63" t="s">
        <v>630</v>
      </c>
      <c r="CW59" s="100" t="s">
        <v>631</v>
      </c>
      <c r="CX59" s="100" t="s">
        <v>196</v>
      </c>
      <c r="CY59" s="100" t="s">
        <v>574</v>
      </c>
      <c r="CZ59" s="100" t="s">
        <v>629</v>
      </c>
      <c r="DA59" s="100" t="s">
        <v>630</v>
      </c>
    </row>
    <row r="60" spans="2:105" ht="102" hidden="1" x14ac:dyDescent="0.25">
      <c r="B60" s="65" t="s">
        <v>669</v>
      </c>
      <c r="C60" s="80" t="s">
        <v>670</v>
      </c>
      <c r="D60" s="63" t="s">
        <v>652</v>
      </c>
      <c r="E60" s="65" t="s">
        <v>622</v>
      </c>
      <c r="F60" s="63" t="s">
        <v>623</v>
      </c>
      <c r="G60" s="62" t="s">
        <v>183</v>
      </c>
      <c r="H60" s="63" t="s">
        <v>653</v>
      </c>
      <c r="I60" s="63" t="s">
        <v>671</v>
      </c>
      <c r="J60" s="307">
        <v>2015</v>
      </c>
      <c r="K60" s="308">
        <v>0</v>
      </c>
      <c r="L60" s="63" t="s">
        <v>242</v>
      </c>
      <c r="M60" s="63" t="s">
        <v>672</v>
      </c>
      <c r="N60" s="63" t="s">
        <v>673</v>
      </c>
      <c r="O60" s="63" t="s">
        <v>674</v>
      </c>
      <c r="P60" s="63" t="s">
        <v>657</v>
      </c>
      <c r="Q60" s="63" t="s">
        <v>675</v>
      </c>
      <c r="R60" s="63"/>
      <c r="S60" s="68">
        <v>2220</v>
      </c>
      <c r="T60" s="69">
        <v>8880</v>
      </c>
      <c r="U60" s="69">
        <v>2220</v>
      </c>
      <c r="V60" s="69">
        <v>2220</v>
      </c>
      <c r="W60" s="69">
        <v>2220</v>
      </c>
      <c r="X60" s="71">
        <v>28595847</v>
      </c>
      <c r="Y60" s="79"/>
      <c r="Z60" s="79"/>
      <c r="AA60" s="79"/>
      <c r="AB60" s="79"/>
      <c r="AC60" s="79"/>
      <c r="AD60" s="79"/>
      <c r="AE60" s="79"/>
      <c r="AF60" s="78">
        <v>28595847</v>
      </c>
      <c r="AG60" s="79"/>
      <c r="AH60" s="79"/>
      <c r="AI60" s="79"/>
      <c r="AJ60" s="79"/>
      <c r="AK60" s="71">
        <v>29449455</v>
      </c>
      <c r="AL60" s="79"/>
      <c r="AM60" s="79"/>
      <c r="AN60" s="79"/>
      <c r="AO60" s="79"/>
      <c r="AP60" s="79"/>
      <c r="AQ60" s="79"/>
      <c r="AR60" s="79"/>
      <c r="AS60" s="78">
        <v>29449455</v>
      </c>
      <c r="AT60" s="79"/>
      <c r="AU60" s="79"/>
      <c r="AV60" s="79"/>
      <c r="AW60" s="79"/>
      <c r="AX60" s="71">
        <v>30341862</v>
      </c>
      <c r="AY60" s="79"/>
      <c r="AZ60" s="79"/>
      <c r="BA60" s="79"/>
      <c r="BB60" s="79"/>
      <c r="BC60" s="79"/>
      <c r="BD60" s="79"/>
      <c r="BE60" s="79"/>
      <c r="BF60" s="78">
        <v>30341862</v>
      </c>
      <c r="BG60" s="79"/>
      <c r="BH60" s="79"/>
      <c r="BI60" s="79"/>
      <c r="BJ60" s="79"/>
      <c r="BK60" s="71">
        <v>31234270</v>
      </c>
      <c r="BL60" s="79"/>
      <c r="BM60" s="79"/>
      <c r="BN60" s="79"/>
      <c r="BO60" s="79"/>
      <c r="BP60" s="79"/>
      <c r="BQ60" s="79"/>
      <c r="BR60" s="79"/>
      <c r="BS60" s="78">
        <v>31234270</v>
      </c>
      <c r="BT60" s="79"/>
      <c r="BU60" s="79"/>
      <c r="BV60" s="79"/>
      <c r="BW60" s="79"/>
      <c r="BX60" s="71">
        <v>119621434</v>
      </c>
      <c r="BY60" s="73">
        <v>0</v>
      </c>
      <c r="BZ60" s="73">
        <v>0</v>
      </c>
      <c r="CA60" s="73">
        <v>0</v>
      </c>
      <c r="CB60" s="73">
        <v>0</v>
      </c>
      <c r="CC60" s="73">
        <v>0</v>
      </c>
      <c r="CD60" s="73">
        <v>0</v>
      </c>
      <c r="CE60" s="73">
        <v>0</v>
      </c>
      <c r="CF60" s="73">
        <v>119621434</v>
      </c>
      <c r="CG60" s="73">
        <v>0</v>
      </c>
      <c r="CH60" s="73">
        <v>0</v>
      </c>
      <c r="CI60" s="73">
        <v>0</v>
      </c>
      <c r="CJ60" s="73">
        <v>0</v>
      </c>
      <c r="CK60" s="63" t="s">
        <v>676</v>
      </c>
      <c r="CL60" s="74" t="s">
        <v>660</v>
      </c>
      <c r="CM60" s="74" t="s">
        <v>661</v>
      </c>
      <c r="CN60" s="74" t="s">
        <v>296</v>
      </c>
      <c r="CO60" s="60">
        <v>1</v>
      </c>
      <c r="CP60" s="61" t="s">
        <v>196</v>
      </c>
      <c r="CQ60" s="60">
        <v>102</v>
      </c>
      <c r="CR60" s="61" t="s">
        <v>574</v>
      </c>
      <c r="CS60" s="60">
        <v>10202</v>
      </c>
      <c r="CT60" s="61" t="s">
        <v>629</v>
      </c>
      <c r="CU60" s="62">
        <v>1020201</v>
      </c>
      <c r="CV60" s="63" t="s">
        <v>630</v>
      </c>
      <c r="CW60" s="100" t="s">
        <v>631</v>
      </c>
      <c r="CX60" s="100" t="s">
        <v>196</v>
      </c>
      <c r="CY60" s="100" t="s">
        <v>574</v>
      </c>
      <c r="CZ60" s="100" t="s">
        <v>629</v>
      </c>
      <c r="DA60" s="100" t="s">
        <v>630</v>
      </c>
    </row>
    <row r="61" spans="2:105" ht="102" hidden="1" x14ac:dyDescent="0.25">
      <c r="B61" s="65" t="s">
        <v>677</v>
      </c>
      <c r="C61" s="103" t="s">
        <v>678</v>
      </c>
      <c r="D61" s="63" t="s">
        <v>564</v>
      </c>
      <c r="E61" s="65" t="s">
        <v>622</v>
      </c>
      <c r="F61" s="63" t="s">
        <v>623</v>
      </c>
      <c r="G61" s="62" t="s">
        <v>240</v>
      </c>
      <c r="H61" s="63" t="s">
        <v>679</v>
      </c>
      <c r="I61" s="63" t="s">
        <v>671</v>
      </c>
      <c r="J61" s="307">
        <v>2015</v>
      </c>
      <c r="K61" s="308">
        <v>0</v>
      </c>
      <c r="L61" s="63" t="s">
        <v>568</v>
      </c>
      <c r="M61" s="63" t="s">
        <v>680</v>
      </c>
      <c r="N61" s="63" t="s">
        <v>681</v>
      </c>
      <c r="O61" s="63" t="s">
        <v>682</v>
      </c>
      <c r="P61" s="63" t="s">
        <v>246</v>
      </c>
      <c r="Q61" s="63" t="s">
        <v>627</v>
      </c>
      <c r="R61" s="63"/>
      <c r="S61" s="68">
        <v>1</v>
      </c>
      <c r="T61" s="69">
        <v>1</v>
      </c>
      <c r="U61" s="69">
        <v>1</v>
      </c>
      <c r="V61" s="69">
        <v>1</v>
      </c>
      <c r="W61" s="69">
        <v>1</v>
      </c>
      <c r="X61" s="71">
        <v>50000000</v>
      </c>
      <c r="Y61" s="79">
        <v>50000000</v>
      </c>
      <c r="Z61" s="79"/>
      <c r="AA61" s="79"/>
      <c r="AB61" s="79"/>
      <c r="AC61" s="79"/>
      <c r="AD61" s="79"/>
      <c r="AE61" s="79"/>
      <c r="AF61" s="79"/>
      <c r="AG61" s="79"/>
      <c r="AH61" s="79"/>
      <c r="AI61" s="79"/>
      <c r="AJ61" s="79"/>
      <c r="AK61" s="71">
        <v>20000000</v>
      </c>
      <c r="AL61" s="79">
        <v>20000000</v>
      </c>
      <c r="AM61" s="79"/>
      <c r="AN61" s="79"/>
      <c r="AO61" s="79"/>
      <c r="AP61" s="79"/>
      <c r="AQ61" s="79"/>
      <c r="AR61" s="79"/>
      <c r="AS61" s="79"/>
      <c r="AT61" s="79"/>
      <c r="AU61" s="79"/>
      <c r="AV61" s="79"/>
      <c r="AW61" s="79"/>
      <c r="AX61" s="71">
        <v>20000000</v>
      </c>
      <c r="AY61" s="79">
        <v>20000000</v>
      </c>
      <c r="AZ61" s="79"/>
      <c r="BA61" s="79"/>
      <c r="BB61" s="79"/>
      <c r="BC61" s="79"/>
      <c r="BD61" s="79"/>
      <c r="BE61" s="79"/>
      <c r="BF61" s="79"/>
      <c r="BG61" s="79"/>
      <c r="BH61" s="79"/>
      <c r="BI61" s="79"/>
      <c r="BJ61" s="79"/>
      <c r="BK61" s="71">
        <v>0</v>
      </c>
      <c r="BL61" s="79"/>
      <c r="BM61" s="79"/>
      <c r="BN61" s="79"/>
      <c r="BO61" s="79"/>
      <c r="BP61" s="79"/>
      <c r="BQ61" s="79"/>
      <c r="BR61" s="79"/>
      <c r="BS61" s="79"/>
      <c r="BT61" s="79"/>
      <c r="BU61" s="79"/>
      <c r="BV61" s="79"/>
      <c r="BW61" s="79"/>
      <c r="BX61" s="71">
        <v>90000000</v>
      </c>
      <c r="BY61" s="73">
        <v>90000000</v>
      </c>
      <c r="BZ61" s="73">
        <v>0</v>
      </c>
      <c r="CA61" s="73">
        <v>0</v>
      </c>
      <c r="CB61" s="73">
        <v>0</v>
      </c>
      <c r="CC61" s="73">
        <v>0</v>
      </c>
      <c r="CD61" s="73">
        <v>0</v>
      </c>
      <c r="CE61" s="73">
        <v>0</v>
      </c>
      <c r="CF61" s="73">
        <v>0</v>
      </c>
      <c r="CG61" s="73">
        <v>0</v>
      </c>
      <c r="CH61" s="73">
        <v>0</v>
      </c>
      <c r="CI61" s="73">
        <v>0</v>
      </c>
      <c r="CJ61" s="73">
        <v>0</v>
      </c>
      <c r="CK61" s="63" t="s">
        <v>683</v>
      </c>
      <c r="CL61" s="74" t="s">
        <v>479</v>
      </c>
      <c r="CM61" s="74" t="s">
        <v>480</v>
      </c>
      <c r="CN61" s="74" t="s">
        <v>296</v>
      </c>
      <c r="CO61" s="60">
        <v>1</v>
      </c>
      <c r="CP61" s="61" t="s">
        <v>196</v>
      </c>
      <c r="CQ61" s="60">
        <v>102</v>
      </c>
      <c r="CR61" s="61" t="s">
        <v>574</v>
      </c>
      <c r="CS61" s="60">
        <v>10202</v>
      </c>
      <c r="CT61" s="61" t="s">
        <v>629</v>
      </c>
      <c r="CU61" s="62">
        <v>1020202</v>
      </c>
      <c r="CV61" s="63" t="s">
        <v>684</v>
      </c>
      <c r="CW61" s="100" t="s">
        <v>631</v>
      </c>
      <c r="CX61" s="100" t="s">
        <v>196</v>
      </c>
      <c r="CY61" s="100" t="s">
        <v>574</v>
      </c>
      <c r="CZ61" s="100" t="s">
        <v>629</v>
      </c>
      <c r="DA61" s="100" t="s">
        <v>684</v>
      </c>
    </row>
    <row r="62" spans="2:105" ht="102" hidden="1" x14ac:dyDescent="0.25">
      <c r="B62" s="99" t="s">
        <v>685</v>
      </c>
      <c r="C62" s="103" t="s">
        <v>686</v>
      </c>
      <c r="D62" s="63" t="s">
        <v>687</v>
      </c>
      <c r="E62" s="65" t="s">
        <v>622</v>
      </c>
      <c r="F62" s="63" t="s">
        <v>623</v>
      </c>
      <c r="G62" s="62" t="s">
        <v>183</v>
      </c>
      <c r="H62" s="63" t="s">
        <v>567</v>
      </c>
      <c r="I62" s="63" t="s">
        <v>339</v>
      </c>
      <c r="J62" s="307">
        <v>2015</v>
      </c>
      <c r="K62" s="308" t="s">
        <v>490</v>
      </c>
      <c r="L62" s="63" t="s">
        <v>688</v>
      </c>
      <c r="M62" s="63" t="s">
        <v>689</v>
      </c>
      <c r="N62" s="63" t="s">
        <v>690</v>
      </c>
      <c r="O62" s="63" t="s">
        <v>691</v>
      </c>
      <c r="P62" s="63" t="s">
        <v>246</v>
      </c>
      <c r="Q62" s="63" t="s">
        <v>692</v>
      </c>
      <c r="R62" s="63"/>
      <c r="S62" s="68">
        <v>4</v>
      </c>
      <c r="T62" s="69">
        <v>0</v>
      </c>
      <c r="U62" s="69">
        <v>2</v>
      </c>
      <c r="V62" s="69">
        <v>3</v>
      </c>
      <c r="W62" s="69">
        <v>4</v>
      </c>
      <c r="X62" s="71">
        <v>20000000</v>
      </c>
      <c r="Y62" s="79"/>
      <c r="Z62" s="104">
        <v>20000000</v>
      </c>
      <c r="AA62" s="79"/>
      <c r="AB62" s="79"/>
      <c r="AC62" s="79"/>
      <c r="AD62" s="79"/>
      <c r="AE62" s="79"/>
      <c r="AF62" s="79"/>
      <c r="AG62" s="79"/>
      <c r="AH62" s="79"/>
      <c r="AI62" s="79"/>
      <c r="AJ62" s="79"/>
      <c r="AK62" s="71">
        <v>60000000</v>
      </c>
      <c r="AL62" s="79"/>
      <c r="AM62" s="104">
        <v>60000000</v>
      </c>
      <c r="AN62" s="79"/>
      <c r="AO62" s="79"/>
      <c r="AP62" s="79"/>
      <c r="AQ62" s="79"/>
      <c r="AR62" s="79"/>
      <c r="AS62" s="79"/>
      <c r="AT62" s="79"/>
      <c r="AU62" s="79"/>
      <c r="AV62" s="79"/>
      <c r="AW62" s="79"/>
      <c r="AX62" s="71">
        <v>60000000</v>
      </c>
      <c r="AY62" s="79"/>
      <c r="AZ62" s="104">
        <v>60000000</v>
      </c>
      <c r="BA62" s="79"/>
      <c r="BB62" s="79"/>
      <c r="BC62" s="79"/>
      <c r="BD62" s="79"/>
      <c r="BE62" s="79"/>
      <c r="BF62" s="79"/>
      <c r="BG62" s="79"/>
      <c r="BH62" s="79"/>
      <c r="BI62" s="79"/>
      <c r="BJ62" s="79"/>
      <c r="BK62" s="71">
        <v>60000000</v>
      </c>
      <c r="BL62" s="79"/>
      <c r="BM62" s="104">
        <v>60000000</v>
      </c>
      <c r="BN62" s="79"/>
      <c r="BO62" s="79"/>
      <c r="BP62" s="79"/>
      <c r="BQ62" s="79"/>
      <c r="BR62" s="79"/>
      <c r="BS62" s="79"/>
      <c r="BT62" s="79"/>
      <c r="BU62" s="79"/>
      <c r="BV62" s="79"/>
      <c r="BW62" s="79"/>
      <c r="BX62" s="71">
        <v>200000000</v>
      </c>
      <c r="BY62" s="73">
        <v>0</v>
      </c>
      <c r="BZ62" s="73">
        <v>200000000</v>
      </c>
      <c r="CA62" s="73">
        <v>0</v>
      </c>
      <c r="CB62" s="73">
        <v>0</v>
      </c>
      <c r="CC62" s="73">
        <v>0</v>
      </c>
      <c r="CD62" s="73">
        <v>0</v>
      </c>
      <c r="CE62" s="73">
        <v>0</v>
      </c>
      <c r="CF62" s="73">
        <v>0</v>
      </c>
      <c r="CG62" s="73">
        <v>0</v>
      </c>
      <c r="CH62" s="73">
        <v>0</v>
      </c>
      <c r="CI62" s="73">
        <v>0</v>
      </c>
      <c r="CJ62" s="73">
        <v>0</v>
      </c>
      <c r="CK62" s="63" t="s">
        <v>693</v>
      </c>
      <c r="CL62" s="74" t="s">
        <v>479</v>
      </c>
      <c r="CM62" s="74" t="s">
        <v>480</v>
      </c>
      <c r="CN62" s="74" t="s">
        <v>296</v>
      </c>
      <c r="CO62" s="60">
        <v>1</v>
      </c>
      <c r="CP62" s="61" t="s">
        <v>196</v>
      </c>
      <c r="CQ62" s="60">
        <v>102</v>
      </c>
      <c r="CR62" s="61" t="s">
        <v>574</v>
      </c>
      <c r="CS62" s="60">
        <v>10202</v>
      </c>
      <c r="CT62" s="61" t="s">
        <v>629</v>
      </c>
      <c r="CU62" s="62">
        <v>1020202</v>
      </c>
      <c r="CV62" s="63" t="s">
        <v>684</v>
      </c>
      <c r="CW62" s="100" t="s">
        <v>631</v>
      </c>
      <c r="CX62" s="100" t="s">
        <v>196</v>
      </c>
      <c r="CY62" s="100" t="s">
        <v>574</v>
      </c>
      <c r="CZ62" s="100" t="s">
        <v>629</v>
      </c>
      <c r="DA62" s="100" t="s">
        <v>684</v>
      </c>
    </row>
    <row r="63" spans="2:105" ht="102" hidden="1" x14ac:dyDescent="0.25">
      <c r="B63" s="65" t="s">
        <v>694</v>
      </c>
      <c r="C63" s="80" t="s">
        <v>695</v>
      </c>
      <c r="D63" s="63" t="s">
        <v>564</v>
      </c>
      <c r="E63" s="65" t="s">
        <v>622</v>
      </c>
      <c r="F63" s="63" t="s">
        <v>623</v>
      </c>
      <c r="G63" s="62" t="s">
        <v>183</v>
      </c>
      <c r="H63" s="63" t="s">
        <v>580</v>
      </c>
      <c r="I63" s="63" t="s">
        <v>505</v>
      </c>
      <c r="J63" s="307">
        <v>2015</v>
      </c>
      <c r="K63" s="308">
        <v>0</v>
      </c>
      <c r="L63" s="63" t="s">
        <v>568</v>
      </c>
      <c r="M63" s="63" t="s">
        <v>696</v>
      </c>
      <c r="N63" s="63" t="s">
        <v>697</v>
      </c>
      <c r="O63" s="63" t="s">
        <v>698</v>
      </c>
      <c r="P63" s="63" t="s">
        <v>246</v>
      </c>
      <c r="Q63" s="63" t="s">
        <v>627</v>
      </c>
      <c r="R63" s="63"/>
      <c r="S63" s="68">
        <v>30</v>
      </c>
      <c r="T63" s="69">
        <v>50</v>
      </c>
      <c r="U63" s="69">
        <v>0</v>
      </c>
      <c r="V63" s="69">
        <v>15</v>
      </c>
      <c r="W63" s="69">
        <v>30</v>
      </c>
      <c r="X63" s="71">
        <v>0</v>
      </c>
      <c r="Y63" s="79"/>
      <c r="Z63" s="79"/>
      <c r="AA63" s="79"/>
      <c r="AB63" s="79"/>
      <c r="AC63" s="79"/>
      <c r="AD63" s="79"/>
      <c r="AE63" s="79"/>
      <c r="AF63" s="79"/>
      <c r="AG63" s="79"/>
      <c r="AH63" s="79"/>
      <c r="AI63" s="79"/>
      <c r="AJ63" s="79"/>
      <c r="AK63" s="71">
        <v>50000000</v>
      </c>
      <c r="AL63" s="79">
        <v>50000000</v>
      </c>
      <c r="AM63" s="79"/>
      <c r="AN63" s="79"/>
      <c r="AO63" s="79"/>
      <c r="AP63" s="79"/>
      <c r="AQ63" s="79"/>
      <c r="AR63" s="79"/>
      <c r="AS63" s="79"/>
      <c r="AT63" s="79"/>
      <c r="AU63" s="79"/>
      <c r="AV63" s="79"/>
      <c r="AW63" s="79"/>
      <c r="AX63" s="71">
        <v>50000000</v>
      </c>
      <c r="AY63" s="79">
        <v>50000000</v>
      </c>
      <c r="AZ63" s="79"/>
      <c r="BA63" s="79"/>
      <c r="BB63" s="79"/>
      <c r="BC63" s="79"/>
      <c r="BD63" s="79"/>
      <c r="BE63" s="79"/>
      <c r="BF63" s="79"/>
      <c r="BG63" s="79"/>
      <c r="BH63" s="79"/>
      <c r="BI63" s="79"/>
      <c r="BJ63" s="79"/>
      <c r="BK63" s="71">
        <v>50000000</v>
      </c>
      <c r="BL63" s="79">
        <v>50000000</v>
      </c>
      <c r="BM63" s="79"/>
      <c r="BN63" s="79"/>
      <c r="BO63" s="79"/>
      <c r="BP63" s="79"/>
      <c r="BQ63" s="79"/>
      <c r="BR63" s="79"/>
      <c r="BS63" s="79"/>
      <c r="BT63" s="79"/>
      <c r="BU63" s="79"/>
      <c r="BV63" s="79"/>
      <c r="BW63" s="79"/>
      <c r="BX63" s="71">
        <v>150000000</v>
      </c>
      <c r="BY63" s="73">
        <v>150000000</v>
      </c>
      <c r="BZ63" s="73">
        <v>0</v>
      </c>
      <c r="CA63" s="73">
        <v>0</v>
      </c>
      <c r="CB63" s="73">
        <v>0</v>
      </c>
      <c r="CC63" s="73">
        <v>0</v>
      </c>
      <c r="CD63" s="73">
        <v>0</v>
      </c>
      <c r="CE63" s="73">
        <v>0</v>
      </c>
      <c r="CF63" s="73">
        <v>0</v>
      </c>
      <c r="CG63" s="73">
        <v>0</v>
      </c>
      <c r="CH63" s="73">
        <v>0</v>
      </c>
      <c r="CI63" s="73">
        <v>0</v>
      </c>
      <c r="CJ63" s="73">
        <v>0</v>
      </c>
      <c r="CK63" s="63" t="s">
        <v>699</v>
      </c>
      <c r="CL63" s="74" t="s">
        <v>479</v>
      </c>
      <c r="CM63" s="74" t="s">
        <v>480</v>
      </c>
      <c r="CN63" s="74" t="s">
        <v>606</v>
      </c>
      <c r="CO63" s="60">
        <v>1</v>
      </c>
      <c r="CP63" s="61" t="s">
        <v>196</v>
      </c>
      <c r="CQ63" s="60">
        <v>102</v>
      </c>
      <c r="CR63" s="61" t="s">
        <v>574</v>
      </c>
      <c r="CS63" s="60">
        <v>10202</v>
      </c>
      <c r="CT63" s="61" t="s">
        <v>629</v>
      </c>
      <c r="CU63" s="62">
        <v>1020203</v>
      </c>
      <c r="CV63" s="63" t="s">
        <v>700</v>
      </c>
      <c r="CW63" s="100" t="s">
        <v>631</v>
      </c>
      <c r="CX63" s="100" t="s">
        <v>196</v>
      </c>
      <c r="CY63" s="100" t="s">
        <v>574</v>
      </c>
      <c r="CZ63" s="100" t="s">
        <v>629</v>
      </c>
      <c r="DA63" s="100" t="s">
        <v>700</v>
      </c>
    </row>
    <row r="64" spans="2:105" ht="22.7" hidden="1" customHeight="1" x14ac:dyDescent="0.25">
      <c r="B64" s="65" t="s">
        <v>701</v>
      </c>
      <c r="C64" s="103" t="s">
        <v>702</v>
      </c>
      <c r="D64" s="63" t="s">
        <v>564</v>
      </c>
      <c r="E64" s="65" t="s">
        <v>622</v>
      </c>
      <c r="F64" s="63" t="s">
        <v>623</v>
      </c>
      <c r="G64" s="62" t="s">
        <v>183</v>
      </c>
      <c r="H64" s="63" t="s">
        <v>580</v>
      </c>
      <c r="I64" s="63" t="s">
        <v>505</v>
      </c>
      <c r="J64" s="307">
        <v>2015</v>
      </c>
      <c r="K64" s="308">
        <v>0</v>
      </c>
      <c r="L64" s="63" t="s">
        <v>688</v>
      </c>
      <c r="M64" s="63" t="s">
        <v>703</v>
      </c>
      <c r="N64" s="63" t="s">
        <v>704</v>
      </c>
      <c r="O64" s="63" t="s">
        <v>705</v>
      </c>
      <c r="P64" s="63" t="s">
        <v>190</v>
      </c>
      <c r="Q64" s="63" t="s">
        <v>572</v>
      </c>
      <c r="R64" s="63"/>
      <c r="S64" s="68">
        <v>2500</v>
      </c>
      <c r="T64" s="69">
        <v>1500</v>
      </c>
      <c r="U64" s="69">
        <v>2000</v>
      </c>
      <c r="V64" s="69">
        <v>2000</v>
      </c>
      <c r="W64" s="69">
        <v>2500</v>
      </c>
      <c r="X64" s="71">
        <v>50000000</v>
      </c>
      <c r="Y64" s="79">
        <v>50000000</v>
      </c>
      <c r="Z64" s="79"/>
      <c r="AA64" s="79"/>
      <c r="AB64" s="79"/>
      <c r="AC64" s="79"/>
      <c r="AD64" s="79"/>
      <c r="AE64" s="79"/>
      <c r="AF64" s="79"/>
      <c r="AG64" s="79"/>
      <c r="AH64" s="79"/>
      <c r="AI64" s="79"/>
      <c r="AJ64" s="79"/>
      <c r="AK64" s="71">
        <v>20000000</v>
      </c>
      <c r="AL64" s="79">
        <v>20000000</v>
      </c>
      <c r="AM64" s="79"/>
      <c r="AN64" s="79"/>
      <c r="AO64" s="79"/>
      <c r="AP64" s="79"/>
      <c r="AQ64" s="79"/>
      <c r="AR64" s="79"/>
      <c r="AS64" s="79"/>
      <c r="AT64" s="79"/>
      <c r="AU64" s="79"/>
      <c r="AV64" s="79"/>
      <c r="AW64" s="79"/>
      <c r="AX64" s="71">
        <v>0</v>
      </c>
      <c r="AY64" s="79"/>
      <c r="AZ64" s="79"/>
      <c r="BA64" s="79"/>
      <c r="BB64" s="79"/>
      <c r="BC64" s="79"/>
      <c r="BD64" s="79"/>
      <c r="BE64" s="79"/>
      <c r="BF64" s="79"/>
      <c r="BG64" s="79"/>
      <c r="BH64" s="79"/>
      <c r="BI64" s="79"/>
      <c r="BJ64" s="79"/>
      <c r="BK64" s="71">
        <v>20000000</v>
      </c>
      <c r="BL64" s="79">
        <v>20000000</v>
      </c>
      <c r="BM64" s="79"/>
      <c r="BN64" s="79"/>
      <c r="BO64" s="79"/>
      <c r="BP64" s="79"/>
      <c r="BQ64" s="79"/>
      <c r="BR64" s="79"/>
      <c r="BS64" s="79"/>
      <c r="BT64" s="79"/>
      <c r="BU64" s="79"/>
      <c r="BV64" s="79"/>
      <c r="BW64" s="79"/>
      <c r="BX64" s="71">
        <v>90000000</v>
      </c>
      <c r="BY64" s="73">
        <v>90000000</v>
      </c>
      <c r="BZ64" s="73">
        <v>0</v>
      </c>
      <c r="CA64" s="73">
        <v>0</v>
      </c>
      <c r="CB64" s="73">
        <v>0</v>
      </c>
      <c r="CC64" s="73">
        <v>0</v>
      </c>
      <c r="CD64" s="73">
        <v>0</v>
      </c>
      <c r="CE64" s="73">
        <v>0</v>
      </c>
      <c r="CF64" s="73">
        <v>0</v>
      </c>
      <c r="CG64" s="73">
        <v>0</v>
      </c>
      <c r="CH64" s="73">
        <v>0</v>
      </c>
      <c r="CI64" s="73">
        <v>0</v>
      </c>
      <c r="CJ64" s="73">
        <v>0</v>
      </c>
      <c r="CK64" s="63" t="s">
        <v>706</v>
      </c>
      <c r="CL64" s="74" t="s">
        <v>479</v>
      </c>
      <c r="CM64" s="74" t="s">
        <v>480</v>
      </c>
      <c r="CN64" s="74" t="s">
        <v>606</v>
      </c>
      <c r="CO64" s="60">
        <v>1</v>
      </c>
      <c r="CP64" s="61" t="s">
        <v>196</v>
      </c>
      <c r="CQ64" s="60">
        <v>102</v>
      </c>
      <c r="CR64" s="61" t="s">
        <v>574</v>
      </c>
      <c r="CS64" s="60">
        <v>10202</v>
      </c>
      <c r="CT64" s="61" t="s">
        <v>629</v>
      </c>
      <c r="CU64" s="62">
        <v>1020203</v>
      </c>
      <c r="CV64" s="63" t="s">
        <v>700</v>
      </c>
      <c r="CW64" s="100" t="s">
        <v>631</v>
      </c>
      <c r="CX64" s="100" t="s">
        <v>196</v>
      </c>
      <c r="CY64" s="100" t="s">
        <v>574</v>
      </c>
      <c r="CZ64" s="100" t="s">
        <v>629</v>
      </c>
      <c r="DA64" s="100" t="s">
        <v>700</v>
      </c>
    </row>
    <row r="65" spans="2:105" ht="102" hidden="1" x14ac:dyDescent="0.25">
      <c r="B65" s="65" t="s">
        <v>707</v>
      </c>
      <c r="C65" s="75" t="s">
        <v>708</v>
      </c>
      <c r="D65" s="63" t="s">
        <v>709</v>
      </c>
      <c r="E65" s="65" t="s">
        <v>622</v>
      </c>
      <c r="F65" s="63" t="s">
        <v>623</v>
      </c>
      <c r="G65" s="62" t="s">
        <v>240</v>
      </c>
      <c r="H65" s="63" t="s">
        <v>710</v>
      </c>
      <c r="I65" s="63" t="s">
        <v>185</v>
      </c>
      <c r="J65" s="307">
        <v>2015</v>
      </c>
      <c r="K65" s="308">
        <v>0</v>
      </c>
      <c r="L65" s="63" t="s">
        <v>711</v>
      </c>
      <c r="M65" s="63" t="s">
        <v>712</v>
      </c>
      <c r="N65" s="63" t="s">
        <v>713</v>
      </c>
      <c r="O65" s="63" t="s">
        <v>714</v>
      </c>
      <c r="P65" s="63" t="s">
        <v>246</v>
      </c>
      <c r="Q65" s="63" t="s">
        <v>715</v>
      </c>
      <c r="R65" s="63"/>
      <c r="S65" s="68">
        <v>1</v>
      </c>
      <c r="T65" s="69">
        <v>1</v>
      </c>
      <c r="U65" s="69">
        <v>1</v>
      </c>
      <c r="V65" s="69">
        <v>1</v>
      </c>
      <c r="W65" s="69">
        <v>1</v>
      </c>
      <c r="X65" s="71">
        <v>0</v>
      </c>
      <c r="Y65" s="79"/>
      <c r="Z65" s="79"/>
      <c r="AA65" s="79"/>
      <c r="AB65" s="79"/>
      <c r="AC65" s="79"/>
      <c r="AD65" s="79"/>
      <c r="AE65" s="79"/>
      <c r="AF65" s="79"/>
      <c r="AG65" s="79"/>
      <c r="AH65" s="79"/>
      <c r="AI65" s="79"/>
      <c r="AJ65" s="79"/>
      <c r="AK65" s="71">
        <v>0</v>
      </c>
      <c r="AL65" s="79"/>
      <c r="AM65" s="79"/>
      <c r="AN65" s="79"/>
      <c r="AO65" s="79"/>
      <c r="AP65" s="79"/>
      <c r="AQ65" s="79"/>
      <c r="AR65" s="79"/>
      <c r="AS65" s="79"/>
      <c r="AT65" s="79"/>
      <c r="AU65" s="79"/>
      <c r="AV65" s="79"/>
      <c r="AW65" s="79"/>
      <c r="AX65" s="71">
        <v>0</v>
      </c>
      <c r="AY65" s="79"/>
      <c r="AZ65" s="79"/>
      <c r="BA65" s="79"/>
      <c r="BB65" s="79"/>
      <c r="BC65" s="79"/>
      <c r="BD65" s="79"/>
      <c r="BE65" s="79"/>
      <c r="BF65" s="79"/>
      <c r="BG65" s="79"/>
      <c r="BH65" s="79"/>
      <c r="BI65" s="79"/>
      <c r="BJ65" s="79"/>
      <c r="BK65" s="71">
        <v>0</v>
      </c>
      <c r="BL65" s="79"/>
      <c r="BM65" s="79"/>
      <c r="BN65" s="79"/>
      <c r="BO65" s="79"/>
      <c r="BP65" s="79"/>
      <c r="BQ65" s="79"/>
      <c r="BR65" s="79"/>
      <c r="BS65" s="79"/>
      <c r="BT65" s="79"/>
      <c r="BU65" s="79"/>
      <c r="BV65" s="79"/>
      <c r="BW65" s="79"/>
      <c r="BX65" s="71">
        <v>0</v>
      </c>
      <c r="BY65" s="73">
        <v>0</v>
      </c>
      <c r="BZ65" s="73">
        <v>0</v>
      </c>
      <c r="CA65" s="73">
        <v>0</v>
      </c>
      <c r="CB65" s="73">
        <v>0</v>
      </c>
      <c r="CC65" s="73">
        <v>0</v>
      </c>
      <c r="CD65" s="73">
        <v>0</v>
      </c>
      <c r="CE65" s="73">
        <v>0</v>
      </c>
      <c r="CF65" s="73">
        <v>0</v>
      </c>
      <c r="CG65" s="73">
        <v>0</v>
      </c>
      <c r="CH65" s="73">
        <v>0</v>
      </c>
      <c r="CI65" s="73">
        <v>0</v>
      </c>
      <c r="CJ65" s="73">
        <v>0</v>
      </c>
      <c r="CK65" s="63" t="s">
        <v>716</v>
      </c>
      <c r="CL65" s="74" t="s">
        <v>717</v>
      </c>
      <c r="CM65" s="74" t="s">
        <v>718</v>
      </c>
      <c r="CN65" s="74" t="s">
        <v>606</v>
      </c>
      <c r="CO65" s="60">
        <v>1</v>
      </c>
      <c r="CP65" s="61" t="s">
        <v>196</v>
      </c>
      <c r="CQ65" s="60">
        <v>102</v>
      </c>
      <c r="CR65" s="61" t="s">
        <v>574</v>
      </c>
      <c r="CS65" s="60">
        <v>10202</v>
      </c>
      <c r="CT65" s="61" t="s">
        <v>629</v>
      </c>
      <c r="CU65" s="62">
        <v>1020203</v>
      </c>
      <c r="CV65" s="63" t="s">
        <v>700</v>
      </c>
      <c r="CW65" s="100" t="s">
        <v>631</v>
      </c>
      <c r="CX65" s="100" t="s">
        <v>196</v>
      </c>
      <c r="CY65" s="100" t="s">
        <v>574</v>
      </c>
      <c r="CZ65" s="100" t="s">
        <v>629</v>
      </c>
      <c r="DA65" s="100" t="s">
        <v>700</v>
      </c>
    </row>
    <row r="66" spans="2:105" ht="102" hidden="1" x14ac:dyDescent="0.25">
      <c r="B66" s="65" t="s">
        <v>719</v>
      </c>
      <c r="C66" s="75" t="s">
        <v>720</v>
      </c>
      <c r="D66" s="63" t="s">
        <v>709</v>
      </c>
      <c r="E66" s="65" t="s">
        <v>622</v>
      </c>
      <c r="F66" s="63" t="s">
        <v>623</v>
      </c>
      <c r="G66" s="62" t="s">
        <v>240</v>
      </c>
      <c r="H66" s="62" t="s">
        <v>710</v>
      </c>
      <c r="I66" s="63" t="s">
        <v>185</v>
      </c>
      <c r="J66" s="307">
        <v>2015</v>
      </c>
      <c r="K66" s="308">
        <v>0</v>
      </c>
      <c r="L66" s="62" t="s">
        <v>721</v>
      </c>
      <c r="M66" s="62" t="s">
        <v>722</v>
      </c>
      <c r="N66" s="62" t="s">
        <v>723</v>
      </c>
      <c r="O66" s="62" t="s">
        <v>724</v>
      </c>
      <c r="P66" s="62" t="s">
        <v>246</v>
      </c>
      <c r="Q66" s="62" t="s">
        <v>725</v>
      </c>
      <c r="R66" s="62"/>
      <c r="S66" s="68">
        <v>1</v>
      </c>
      <c r="T66" s="69">
        <v>1</v>
      </c>
      <c r="U66" s="69">
        <v>0</v>
      </c>
      <c r="V66" s="69">
        <v>1</v>
      </c>
      <c r="W66" s="69">
        <v>1</v>
      </c>
      <c r="X66" s="71">
        <v>0</v>
      </c>
      <c r="Y66" s="79"/>
      <c r="Z66" s="79"/>
      <c r="AA66" s="79"/>
      <c r="AB66" s="79"/>
      <c r="AC66" s="79"/>
      <c r="AD66" s="79"/>
      <c r="AE66" s="79"/>
      <c r="AF66" s="79"/>
      <c r="AG66" s="79"/>
      <c r="AH66" s="79"/>
      <c r="AI66" s="79"/>
      <c r="AJ66" s="79"/>
      <c r="AK66" s="71">
        <v>0</v>
      </c>
      <c r="AL66" s="79"/>
      <c r="AM66" s="79"/>
      <c r="AN66" s="79"/>
      <c r="AO66" s="79"/>
      <c r="AP66" s="79"/>
      <c r="AQ66" s="79"/>
      <c r="AR66" s="79"/>
      <c r="AS66" s="79"/>
      <c r="AT66" s="79"/>
      <c r="AU66" s="79"/>
      <c r="AV66" s="79"/>
      <c r="AW66" s="79"/>
      <c r="AX66" s="71">
        <v>0</v>
      </c>
      <c r="AY66" s="79"/>
      <c r="AZ66" s="79"/>
      <c r="BA66" s="79"/>
      <c r="BB66" s="79"/>
      <c r="BC66" s="79"/>
      <c r="BD66" s="79"/>
      <c r="BE66" s="79"/>
      <c r="BF66" s="79"/>
      <c r="BG66" s="79"/>
      <c r="BH66" s="79"/>
      <c r="BI66" s="79"/>
      <c r="BJ66" s="79"/>
      <c r="BK66" s="71">
        <v>0</v>
      </c>
      <c r="BL66" s="79"/>
      <c r="BM66" s="79"/>
      <c r="BN66" s="79"/>
      <c r="BO66" s="79"/>
      <c r="BP66" s="79"/>
      <c r="BQ66" s="79"/>
      <c r="BR66" s="79"/>
      <c r="BS66" s="79"/>
      <c r="BT66" s="79"/>
      <c r="BU66" s="79"/>
      <c r="BV66" s="79"/>
      <c r="BW66" s="79"/>
      <c r="BX66" s="71">
        <v>0</v>
      </c>
      <c r="BY66" s="73">
        <v>0</v>
      </c>
      <c r="BZ66" s="73">
        <v>0</v>
      </c>
      <c r="CA66" s="73">
        <v>0</v>
      </c>
      <c r="CB66" s="73">
        <v>0</v>
      </c>
      <c r="CC66" s="73">
        <v>0</v>
      </c>
      <c r="CD66" s="73">
        <v>0</v>
      </c>
      <c r="CE66" s="73">
        <v>0</v>
      </c>
      <c r="CF66" s="73">
        <v>0</v>
      </c>
      <c r="CG66" s="73">
        <v>0</v>
      </c>
      <c r="CH66" s="73">
        <v>0</v>
      </c>
      <c r="CI66" s="73">
        <v>0</v>
      </c>
      <c r="CJ66" s="73">
        <v>0</v>
      </c>
      <c r="CK66" s="63" t="s">
        <v>726</v>
      </c>
      <c r="CL66" s="74" t="s">
        <v>727</v>
      </c>
      <c r="CM66" s="74" t="s">
        <v>728</v>
      </c>
      <c r="CN66" s="74" t="s">
        <v>606</v>
      </c>
      <c r="CO66" s="60">
        <v>1</v>
      </c>
      <c r="CP66" s="61" t="s">
        <v>196</v>
      </c>
      <c r="CQ66" s="60">
        <v>102</v>
      </c>
      <c r="CR66" s="61" t="s">
        <v>574</v>
      </c>
      <c r="CS66" s="60">
        <v>10202</v>
      </c>
      <c r="CT66" s="61" t="s">
        <v>629</v>
      </c>
      <c r="CU66" s="62">
        <v>1020203</v>
      </c>
      <c r="CV66" s="63" t="s">
        <v>700</v>
      </c>
      <c r="CW66" s="100" t="s">
        <v>631</v>
      </c>
      <c r="CX66" s="100" t="s">
        <v>196</v>
      </c>
      <c r="CY66" s="100" t="s">
        <v>574</v>
      </c>
      <c r="CZ66" s="100" t="s">
        <v>629</v>
      </c>
      <c r="DA66" s="100" t="s">
        <v>700</v>
      </c>
    </row>
    <row r="67" spans="2:105" ht="102" hidden="1" x14ac:dyDescent="0.25">
      <c r="B67" s="65" t="s">
        <v>729</v>
      </c>
      <c r="C67" s="80" t="s">
        <v>730</v>
      </c>
      <c r="D67" s="63" t="s">
        <v>709</v>
      </c>
      <c r="E67" s="65" t="s">
        <v>622</v>
      </c>
      <c r="F67" s="63" t="s">
        <v>623</v>
      </c>
      <c r="G67" s="62" t="s">
        <v>240</v>
      </c>
      <c r="H67" s="62" t="s">
        <v>710</v>
      </c>
      <c r="I67" s="63" t="s">
        <v>185</v>
      </c>
      <c r="J67" s="307">
        <v>2015</v>
      </c>
      <c r="K67" s="308">
        <v>0</v>
      </c>
      <c r="L67" s="62" t="s">
        <v>711</v>
      </c>
      <c r="M67" s="62" t="s">
        <v>731</v>
      </c>
      <c r="N67" s="62" t="s">
        <v>732</v>
      </c>
      <c r="O67" s="62" t="s">
        <v>733</v>
      </c>
      <c r="P67" s="62" t="s">
        <v>246</v>
      </c>
      <c r="Q67" s="62" t="s">
        <v>734</v>
      </c>
      <c r="R67" s="62"/>
      <c r="S67" s="68">
        <v>1</v>
      </c>
      <c r="T67" s="69">
        <v>1</v>
      </c>
      <c r="U67" s="69">
        <v>0</v>
      </c>
      <c r="V67" s="69">
        <v>1</v>
      </c>
      <c r="W67" s="69">
        <v>1</v>
      </c>
      <c r="X67" s="71">
        <v>0</v>
      </c>
      <c r="Y67" s="79"/>
      <c r="Z67" s="79"/>
      <c r="AA67" s="79"/>
      <c r="AB67" s="79"/>
      <c r="AC67" s="79"/>
      <c r="AD67" s="79"/>
      <c r="AE67" s="79"/>
      <c r="AF67" s="79"/>
      <c r="AG67" s="79"/>
      <c r="AH67" s="79"/>
      <c r="AI67" s="79"/>
      <c r="AJ67" s="79"/>
      <c r="AK67" s="71">
        <v>1000000000</v>
      </c>
      <c r="AL67" s="79">
        <v>1000000000</v>
      </c>
      <c r="AM67" s="79"/>
      <c r="AN67" s="79"/>
      <c r="AO67" s="79"/>
      <c r="AP67" s="79"/>
      <c r="AQ67" s="79"/>
      <c r="AR67" s="79"/>
      <c r="AS67" s="79"/>
      <c r="AT67" s="79"/>
      <c r="AU67" s="79"/>
      <c r="AV67" s="79"/>
      <c r="AW67" s="79"/>
      <c r="AX67" s="71">
        <v>0</v>
      </c>
      <c r="AY67" s="79"/>
      <c r="AZ67" s="79"/>
      <c r="BA67" s="79"/>
      <c r="BB67" s="79"/>
      <c r="BC67" s="79"/>
      <c r="BD67" s="79"/>
      <c r="BE67" s="79"/>
      <c r="BF67" s="79"/>
      <c r="BG67" s="79"/>
      <c r="BH67" s="79"/>
      <c r="BI67" s="79"/>
      <c r="BJ67" s="79"/>
      <c r="BK67" s="71">
        <v>0</v>
      </c>
      <c r="BL67" s="79"/>
      <c r="BM67" s="79"/>
      <c r="BN67" s="79"/>
      <c r="BO67" s="79"/>
      <c r="BP67" s="79"/>
      <c r="BQ67" s="79"/>
      <c r="BR67" s="79"/>
      <c r="BS67" s="79"/>
      <c r="BT67" s="79"/>
      <c r="BU67" s="79"/>
      <c r="BV67" s="79"/>
      <c r="BW67" s="79"/>
      <c r="BX67" s="71">
        <v>1000000000</v>
      </c>
      <c r="BY67" s="73">
        <v>1000000000</v>
      </c>
      <c r="BZ67" s="73">
        <v>0</v>
      </c>
      <c r="CA67" s="73">
        <v>0</v>
      </c>
      <c r="CB67" s="73">
        <v>0</v>
      </c>
      <c r="CC67" s="73">
        <v>0</v>
      </c>
      <c r="CD67" s="73">
        <v>0</v>
      </c>
      <c r="CE67" s="73">
        <v>0</v>
      </c>
      <c r="CF67" s="73">
        <v>0</v>
      </c>
      <c r="CG67" s="73">
        <v>0</v>
      </c>
      <c r="CH67" s="73">
        <v>0</v>
      </c>
      <c r="CI67" s="73">
        <v>0</v>
      </c>
      <c r="CJ67" s="73">
        <v>0</v>
      </c>
      <c r="CK67" s="63" t="s">
        <v>735</v>
      </c>
      <c r="CL67" s="74" t="s">
        <v>717</v>
      </c>
      <c r="CM67" s="74" t="s">
        <v>718</v>
      </c>
      <c r="CN67" s="74" t="s">
        <v>606</v>
      </c>
      <c r="CO67" s="60">
        <v>1</v>
      </c>
      <c r="CP67" s="61" t="s">
        <v>196</v>
      </c>
      <c r="CQ67" s="60">
        <v>102</v>
      </c>
      <c r="CR67" s="61" t="s">
        <v>574</v>
      </c>
      <c r="CS67" s="60">
        <v>10202</v>
      </c>
      <c r="CT67" s="61" t="s">
        <v>629</v>
      </c>
      <c r="CU67" s="62">
        <v>1020204</v>
      </c>
      <c r="CV67" s="63" t="s">
        <v>736</v>
      </c>
      <c r="CW67" s="100" t="s">
        <v>631</v>
      </c>
      <c r="CX67" s="100" t="s">
        <v>196</v>
      </c>
      <c r="CY67" s="100" t="s">
        <v>574</v>
      </c>
      <c r="CZ67" s="100" t="s">
        <v>629</v>
      </c>
      <c r="DA67" s="100" t="s">
        <v>736</v>
      </c>
    </row>
    <row r="68" spans="2:105" ht="102" hidden="1" x14ac:dyDescent="0.25">
      <c r="B68" s="65" t="s">
        <v>737</v>
      </c>
      <c r="C68" s="80" t="s">
        <v>738</v>
      </c>
      <c r="D68" s="63" t="s">
        <v>709</v>
      </c>
      <c r="E68" s="65" t="s">
        <v>622</v>
      </c>
      <c r="F68" s="63" t="s">
        <v>623</v>
      </c>
      <c r="G68" s="62" t="s">
        <v>240</v>
      </c>
      <c r="H68" s="62" t="s">
        <v>710</v>
      </c>
      <c r="I68" s="63" t="s">
        <v>185</v>
      </c>
      <c r="J68" s="307">
        <v>2015</v>
      </c>
      <c r="K68" s="308">
        <v>0</v>
      </c>
      <c r="L68" s="62" t="s">
        <v>711</v>
      </c>
      <c r="M68" s="62" t="s">
        <v>739</v>
      </c>
      <c r="N68" s="62" t="s">
        <v>740</v>
      </c>
      <c r="O68" s="62" t="s">
        <v>741</v>
      </c>
      <c r="P68" s="62" t="s">
        <v>246</v>
      </c>
      <c r="Q68" s="62" t="s">
        <v>742</v>
      </c>
      <c r="R68" s="62"/>
      <c r="S68" s="68">
        <v>1</v>
      </c>
      <c r="T68" s="69">
        <v>1</v>
      </c>
      <c r="U68" s="69">
        <v>1</v>
      </c>
      <c r="V68" s="69">
        <v>1</v>
      </c>
      <c r="W68" s="69">
        <v>1</v>
      </c>
      <c r="X68" s="71">
        <v>125000000</v>
      </c>
      <c r="Y68" s="79">
        <v>125000000</v>
      </c>
      <c r="Z68" s="79"/>
      <c r="AA68" s="79"/>
      <c r="AB68" s="79"/>
      <c r="AC68" s="79"/>
      <c r="AD68" s="79"/>
      <c r="AE68" s="79"/>
      <c r="AF68" s="79"/>
      <c r="AG68" s="79"/>
      <c r="AH68" s="79"/>
      <c r="AI68" s="79"/>
      <c r="AJ68" s="79"/>
      <c r="AK68" s="71">
        <v>0</v>
      </c>
      <c r="AL68" s="101"/>
      <c r="AM68" s="79"/>
      <c r="AN68" s="79"/>
      <c r="AO68" s="79"/>
      <c r="AP68" s="79"/>
      <c r="AQ68" s="79"/>
      <c r="AR68" s="79"/>
      <c r="AS68" s="79"/>
      <c r="AT68" s="79"/>
      <c r="AU68" s="79"/>
      <c r="AV68" s="79"/>
      <c r="AW68" s="79"/>
      <c r="AX68" s="71">
        <v>0</v>
      </c>
      <c r="AY68" s="101"/>
      <c r="AZ68" s="79"/>
      <c r="BA68" s="79"/>
      <c r="BB68" s="79"/>
      <c r="BC68" s="79"/>
      <c r="BD68" s="79"/>
      <c r="BE68" s="79"/>
      <c r="BF68" s="79"/>
      <c r="BG68" s="79"/>
      <c r="BH68" s="79"/>
      <c r="BI68" s="79"/>
      <c r="BJ68" s="79"/>
      <c r="BK68" s="71">
        <v>0</v>
      </c>
      <c r="BL68" s="101"/>
      <c r="BM68" s="79"/>
      <c r="BN68" s="79"/>
      <c r="BO68" s="79"/>
      <c r="BP68" s="79"/>
      <c r="BQ68" s="79"/>
      <c r="BR68" s="79"/>
      <c r="BS68" s="79"/>
      <c r="BT68" s="79"/>
      <c r="BU68" s="79"/>
      <c r="BV68" s="79"/>
      <c r="BW68" s="79"/>
      <c r="BX68" s="71">
        <v>125000000</v>
      </c>
      <c r="BY68" s="73">
        <v>125000000</v>
      </c>
      <c r="BZ68" s="73">
        <v>0</v>
      </c>
      <c r="CA68" s="73">
        <v>0</v>
      </c>
      <c r="CB68" s="73">
        <v>0</v>
      </c>
      <c r="CC68" s="73">
        <v>0</v>
      </c>
      <c r="CD68" s="73">
        <v>0</v>
      </c>
      <c r="CE68" s="73">
        <v>0</v>
      </c>
      <c r="CF68" s="73">
        <v>0</v>
      </c>
      <c r="CG68" s="73">
        <v>0</v>
      </c>
      <c r="CH68" s="73">
        <v>0</v>
      </c>
      <c r="CI68" s="73">
        <v>0</v>
      </c>
      <c r="CJ68" s="73">
        <v>0</v>
      </c>
      <c r="CK68" s="63" t="s">
        <v>743</v>
      </c>
      <c r="CL68" s="74" t="s">
        <v>479</v>
      </c>
      <c r="CM68" s="74" t="s">
        <v>480</v>
      </c>
      <c r="CN68" s="74" t="s">
        <v>606</v>
      </c>
      <c r="CO68" s="60">
        <v>1</v>
      </c>
      <c r="CP68" s="61" t="s">
        <v>196</v>
      </c>
      <c r="CQ68" s="60">
        <v>102</v>
      </c>
      <c r="CR68" s="61" t="s">
        <v>574</v>
      </c>
      <c r="CS68" s="60">
        <v>10202</v>
      </c>
      <c r="CT68" s="61" t="s">
        <v>629</v>
      </c>
      <c r="CU68" s="62">
        <v>1020204</v>
      </c>
      <c r="CV68" s="63" t="s">
        <v>736</v>
      </c>
      <c r="CW68" s="100" t="s">
        <v>631</v>
      </c>
      <c r="CX68" s="100" t="s">
        <v>196</v>
      </c>
      <c r="CY68" s="100" t="s">
        <v>574</v>
      </c>
      <c r="CZ68" s="100" t="s">
        <v>629</v>
      </c>
      <c r="DA68" s="100" t="s">
        <v>736</v>
      </c>
    </row>
    <row r="69" spans="2:105" ht="102" hidden="1" x14ac:dyDescent="0.25">
      <c r="B69" s="65" t="s">
        <v>744</v>
      </c>
      <c r="C69" s="80" t="s">
        <v>745</v>
      </c>
      <c r="D69" s="63" t="s">
        <v>564</v>
      </c>
      <c r="E69" s="65" t="s">
        <v>622</v>
      </c>
      <c r="F69" s="63" t="s">
        <v>623</v>
      </c>
      <c r="G69" s="62" t="s">
        <v>183</v>
      </c>
      <c r="H69" s="63" t="s">
        <v>580</v>
      </c>
      <c r="I69" s="63" t="s">
        <v>671</v>
      </c>
      <c r="J69" s="307">
        <v>2015</v>
      </c>
      <c r="K69" s="308">
        <v>0</v>
      </c>
      <c r="L69" s="63" t="s">
        <v>568</v>
      </c>
      <c r="M69" s="63" t="s">
        <v>746</v>
      </c>
      <c r="N69" s="63" t="s">
        <v>747</v>
      </c>
      <c r="O69" s="63" t="s">
        <v>748</v>
      </c>
      <c r="P69" s="63" t="s">
        <v>190</v>
      </c>
      <c r="Q69" s="63" t="s">
        <v>572</v>
      </c>
      <c r="R69" s="63"/>
      <c r="S69" s="68">
        <v>42</v>
      </c>
      <c r="T69" s="69">
        <v>12</v>
      </c>
      <c r="U69" s="69">
        <v>25</v>
      </c>
      <c r="V69" s="69">
        <v>35</v>
      </c>
      <c r="W69" s="69">
        <v>42</v>
      </c>
      <c r="X69" s="71">
        <v>10000000</v>
      </c>
      <c r="Y69" s="79">
        <v>10000000</v>
      </c>
      <c r="Z69" s="79"/>
      <c r="AA69" s="79"/>
      <c r="AB69" s="79"/>
      <c r="AC69" s="79"/>
      <c r="AD69" s="79"/>
      <c r="AE69" s="79"/>
      <c r="AF69" s="79"/>
      <c r="AG69" s="79"/>
      <c r="AH69" s="79"/>
      <c r="AI69" s="79"/>
      <c r="AJ69" s="79"/>
      <c r="AK69" s="71">
        <v>10000000</v>
      </c>
      <c r="AL69" s="79">
        <v>10000000</v>
      </c>
      <c r="AM69" s="79"/>
      <c r="AN69" s="79"/>
      <c r="AO69" s="79"/>
      <c r="AP69" s="79"/>
      <c r="AQ69" s="79"/>
      <c r="AR69" s="79"/>
      <c r="AS69" s="79"/>
      <c r="AT69" s="79"/>
      <c r="AU69" s="79"/>
      <c r="AV69" s="79"/>
      <c r="AW69" s="79"/>
      <c r="AX69" s="71">
        <v>10000000</v>
      </c>
      <c r="AY69" s="79">
        <v>10000000</v>
      </c>
      <c r="AZ69" s="79"/>
      <c r="BA69" s="79"/>
      <c r="BB69" s="79"/>
      <c r="BC69" s="79"/>
      <c r="BD69" s="79"/>
      <c r="BE69" s="79"/>
      <c r="BF69" s="79"/>
      <c r="BG69" s="79"/>
      <c r="BH69" s="79"/>
      <c r="BI69" s="79"/>
      <c r="BJ69" s="79"/>
      <c r="BK69" s="71">
        <v>10000000</v>
      </c>
      <c r="BL69" s="79">
        <v>10000000</v>
      </c>
      <c r="BM69" s="79"/>
      <c r="BN69" s="79"/>
      <c r="BO69" s="79"/>
      <c r="BP69" s="79"/>
      <c r="BQ69" s="79"/>
      <c r="BR69" s="79"/>
      <c r="BS69" s="79"/>
      <c r="BT69" s="79"/>
      <c r="BU69" s="79"/>
      <c r="BV69" s="79"/>
      <c r="BW69" s="79"/>
      <c r="BX69" s="71">
        <v>40000000</v>
      </c>
      <c r="BY69" s="73">
        <v>40000000</v>
      </c>
      <c r="BZ69" s="73">
        <v>0</v>
      </c>
      <c r="CA69" s="73">
        <v>0</v>
      </c>
      <c r="CB69" s="73">
        <v>0</v>
      </c>
      <c r="CC69" s="73">
        <v>0</v>
      </c>
      <c r="CD69" s="73">
        <v>0</v>
      </c>
      <c r="CE69" s="73">
        <v>0</v>
      </c>
      <c r="CF69" s="73">
        <v>0</v>
      </c>
      <c r="CG69" s="73">
        <v>0</v>
      </c>
      <c r="CH69" s="73">
        <v>0</v>
      </c>
      <c r="CI69" s="73">
        <v>0</v>
      </c>
      <c r="CJ69" s="73">
        <v>0</v>
      </c>
      <c r="CK69" s="63" t="s">
        <v>749</v>
      </c>
      <c r="CL69" s="74" t="s">
        <v>479</v>
      </c>
      <c r="CM69" s="74" t="s">
        <v>480</v>
      </c>
      <c r="CN69" s="74" t="s">
        <v>606</v>
      </c>
      <c r="CO69" s="60">
        <v>1</v>
      </c>
      <c r="CP69" s="61" t="s">
        <v>196</v>
      </c>
      <c r="CQ69" s="60">
        <v>102</v>
      </c>
      <c r="CR69" s="61" t="s">
        <v>574</v>
      </c>
      <c r="CS69" s="60">
        <v>10202</v>
      </c>
      <c r="CT69" s="61" t="s">
        <v>629</v>
      </c>
      <c r="CU69" s="62">
        <v>1020204</v>
      </c>
      <c r="CV69" s="63" t="s">
        <v>736</v>
      </c>
      <c r="CW69" s="100" t="s">
        <v>631</v>
      </c>
      <c r="CX69" s="100" t="s">
        <v>196</v>
      </c>
      <c r="CY69" s="100" t="s">
        <v>574</v>
      </c>
      <c r="CZ69" s="100" t="s">
        <v>629</v>
      </c>
      <c r="DA69" s="100" t="s">
        <v>736</v>
      </c>
    </row>
    <row r="70" spans="2:105" ht="102" hidden="1" x14ac:dyDescent="0.25">
      <c r="B70" s="65" t="s">
        <v>750</v>
      </c>
      <c r="C70" s="80" t="s">
        <v>751</v>
      </c>
      <c r="D70" s="63" t="s">
        <v>564</v>
      </c>
      <c r="E70" s="65" t="s">
        <v>622</v>
      </c>
      <c r="F70" s="63" t="s">
        <v>623</v>
      </c>
      <c r="G70" s="62" t="s">
        <v>240</v>
      </c>
      <c r="H70" s="63" t="s">
        <v>580</v>
      </c>
      <c r="I70" s="63" t="s">
        <v>671</v>
      </c>
      <c r="J70" s="307">
        <v>2015</v>
      </c>
      <c r="K70" s="308">
        <v>0</v>
      </c>
      <c r="L70" s="63" t="s">
        <v>568</v>
      </c>
      <c r="M70" s="63" t="s">
        <v>752</v>
      </c>
      <c r="N70" s="63" t="s">
        <v>753</v>
      </c>
      <c r="O70" s="63" t="s">
        <v>754</v>
      </c>
      <c r="P70" s="63" t="s">
        <v>190</v>
      </c>
      <c r="Q70" s="63" t="s">
        <v>572</v>
      </c>
      <c r="R70" s="63"/>
      <c r="S70" s="68">
        <v>1</v>
      </c>
      <c r="T70" s="69">
        <v>1</v>
      </c>
      <c r="U70" s="69">
        <v>1</v>
      </c>
      <c r="V70" s="69">
        <v>1</v>
      </c>
      <c r="W70" s="69">
        <v>1</v>
      </c>
      <c r="X70" s="71">
        <v>10000000</v>
      </c>
      <c r="Y70" s="79">
        <v>10000000</v>
      </c>
      <c r="Z70" s="79"/>
      <c r="AA70" s="79"/>
      <c r="AB70" s="79"/>
      <c r="AC70" s="79"/>
      <c r="AD70" s="79"/>
      <c r="AE70" s="79"/>
      <c r="AF70" s="79"/>
      <c r="AG70" s="79"/>
      <c r="AH70" s="79"/>
      <c r="AI70" s="79"/>
      <c r="AJ70" s="79"/>
      <c r="AK70" s="71">
        <v>10000000</v>
      </c>
      <c r="AL70" s="79">
        <v>10000000</v>
      </c>
      <c r="AM70" s="79"/>
      <c r="AN70" s="79"/>
      <c r="AO70" s="79"/>
      <c r="AP70" s="79"/>
      <c r="AQ70" s="79"/>
      <c r="AR70" s="79"/>
      <c r="AS70" s="79"/>
      <c r="AT70" s="79"/>
      <c r="AU70" s="79"/>
      <c r="AV70" s="79"/>
      <c r="AW70" s="79"/>
      <c r="AX70" s="71">
        <v>10000000</v>
      </c>
      <c r="AY70" s="79">
        <v>10000000</v>
      </c>
      <c r="AZ70" s="79"/>
      <c r="BA70" s="79"/>
      <c r="BB70" s="79"/>
      <c r="BC70" s="79"/>
      <c r="BD70" s="79"/>
      <c r="BE70" s="79"/>
      <c r="BF70" s="79"/>
      <c r="BG70" s="79"/>
      <c r="BH70" s="79"/>
      <c r="BI70" s="79"/>
      <c r="BJ70" s="79"/>
      <c r="BK70" s="71">
        <v>10000000</v>
      </c>
      <c r="BL70" s="79">
        <v>10000000</v>
      </c>
      <c r="BM70" s="79"/>
      <c r="BN70" s="79"/>
      <c r="BO70" s="79"/>
      <c r="BP70" s="79"/>
      <c r="BQ70" s="79"/>
      <c r="BR70" s="79"/>
      <c r="BS70" s="79"/>
      <c r="BT70" s="79"/>
      <c r="BU70" s="79"/>
      <c r="BV70" s="79"/>
      <c r="BW70" s="79"/>
      <c r="BX70" s="71">
        <v>40000000</v>
      </c>
      <c r="BY70" s="73">
        <v>40000000</v>
      </c>
      <c r="BZ70" s="73">
        <v>0</v>
      </c>
      <c r="CA70" s="73">
        <v>0</v>
      </c>
      <c r="CB70" s="73">
        <v>0</v>
      </c>
      <c r="CC70" s="73">
        <v>0</v>
      </c>
      <c r="CD70" s="73">
        <v>0</v>
      </c>
      <c r="CE70" s="73">
        <v>0</v>
      </c>
      <c r="CF70" s="73">
        <v>0</v>
      </c>
      <c r="CG70" s="73">
        <v>0</v>
      </c>
      <c r="CH70" s="73">
        <v>0</v>
      </c>
      <c r="CI70" s="73">
        <v>0</v>
      </c>
      <c r="CJ70" s="73">
        <v>0</v>
      </c>
      <c r="CK70" s="63" t="s">
        <v>755</v>
      </c>
      <c r="CL70" s="74" t="s">
        <v>479</v>
      </c>
      <c r="CM70" s="74" t="s">
        <v>480</v>
      </c>
      <c r="CN70" s="74" t="s">
        <v>606</v>
      </c>
      <c r="CO70" s="60">
        <v>1</v>
      </c>
      <c r="CP70" s="61" t="s">
        <v>196</v>
      </c>
      <c r="CQ70" s="60">
        <v>102</v>
      </c>
      <c r="CR70" s="61" t="s">
        <v>574</v>
      </c>
      <c r="CS70" s="60">
        <v>10202</v>
      </c>
      <c r="CT70" s="61" t="s">
        <v>629</v>
      </c>
      <c r="CU70" s="62">
        <v>1020204</v>
      </c>
      <c r="CV70" s="63" t="s">
        <v>736</v>
      </c>
      <c r="CW70" s="100" t="s">
        <v>631</v>
      </c>
      <c r="CX70" s="100" t="s">
        <v>196</v>
      </c>
      <c r="CY70" s="100" t="s">
        <v>574</v>
      </c>
      <c r="CZ70" s="100" t="s">
        <v>629</v>
      </c>
      <c r="DA70" s="100" t="s">
        <v>736</v>
      </c>
    </row>
    <row r="71" spans="2:105" ht="102" hidden="1" x14ac:dyDescent="0.25">
      <c r="B71" s="65" t="s">
        <v>756</v>
      </c>
      <c r="C71" s="80" t="s">
        <v>757</v>
      </c>
      <c r="D71" s="63" t="s">
        <v>564</v>
      </c>
      <c r="E71" s="65" t="s">
        <v>622</v>
      </c>
      <c r="F71" s="63" t="s">
        <v>623</v>
      </c>
      <c r="G71" s="62" t="s">
        <v>183</v>
      </c>
      <c r="H71" s="63" t="s">
        <v>580</v>
      </c>
      <c r="I71" s="63" t="s">
        <v>505</v>
      </c>
      <c r="J71" s="307">
        <v>2015</v>
      </c>
      <c r="K71" s="308">
        <v>0</v>
      </c>
      <c r="L71" s="63" t="s">
        <v>568</v>
      </c>
      <c r="M71" s="63" t="s">
        <v>758</v>
      </c>
      <c r="N71" s="63" t="s">
        <v>759</v>
      </c>
      <c r="O71" s="63" t="s">
        <v>760</v>
      </c>
      <c r="P71" s="63" t="s">
        <v>190</v>
      </c>
      <c r="Q71" s="63" t="s">
        <v>572</v>
      </c>
      <c r="R71" s="63"/>
      <c r="S71" s="68">
        <v>42</v>
      </c>
      <c r="T71" s="69">
        <v>10</v>
      </c>
      <c r="U71" s="69">
        <v>20</v>
      </c>
      <c r="V71" s="69">
        <v>30</v>
      </c>
      <c r="W71" s="69">
        <v>42</v>
      </c>
      <c r="X71" s="71">
        <v>10000000</v>
      </c>
      <c r="Y71" s="79">
        <v>10000000</v>
      </c>
      <c r="Z71" s="79"/>
      <c r="AA71" s="79"/>
      <c r="AB71" s="79"/>
      <c r="AC71" s="79"/>
      <c r="AD71" s="79"/>
      <c r="AE71" s="79"/>
      <c r="AF71" s="79"/>
      <c r="AG71" s="79"/>
      <c r="AH71" s="79"/>
      <c r="AI71" s="79"/>
      <c r="AJ71" s="79"/>
      <c r="AK71" s="71">
        <v>10000000</v>
      </c>
      <c r="AL71" s="79">
        <v>10000000</v>
      </c>
      <c r="AM71" s="79"/>
      <c r="AN71" s="79"/>
      <c r="AO71" s="79"/>
      <c r="AP71" s="79"/>
      <c r="AQ71" s="79"/>
      <c r="AR71" s="79"/>
      <c r="AS71" s="79"/>
      <c r="AT71" s="79"/>
      <c r="AU71" s="79"/>
      <c r="AV71" s="79"/>
      <c r="AW71" s="79"/>
      <c r="AX71" s="71">
        <v>10000000</v>
      </c>
      <c r="AY71" s="79">
        <v>10000000</v>
      </c>
      <c r="AZ71" s="79"/>
      <c r="BA71" s="79"/>
      <c r="BB71" s="79"/>
      <c r="BC71" s="79"/>
      <c r="BD71" s="79"/>
      <c r="BE71" s="79"/>
      <c r="BF71" s="79"/>
      <c r="BG71" s="79"/>
      <c r="BH71" s="79"/>
      <c r="BI71" s="79"/>
      <c r="BJ71" s="79"/>
      <c r="BK71" s="71">
        <v>10000000</v>
      </c>
      <c r="BL71" s="79">
        <v>10000000</v>
      </c>
      <c r="BM71" s="79"/>
      <c r="BN71" s="79"/>
      <c r="BO71" s="79"/>
      <c r="BP71" s="79"/>
      <c r="BQ71" s="79"/>
      <c r="BR71" s="79"/>
      <c r="BS71" s="79"/>
      <c r="BT71" s="79"/>
      <c r="BU71" s="79"/>
      <c r="BV71" s="79"/>
      <c r="BW71" s="79"/>
      <c r="BX71" s="71">
        <v>40000000</v>
      </c>
      <c r="BY71" s="73">
        <v>40000000</v>
      </c>
      <c r="BZ71" s="73">
        <v>0</v>
      </c>
      <c r="CA71" s="73">
        <v>0</v>
      </c>
      <c r="CB71" s="73">
        <v>0</v>
      </c>
      <c r="CC71" s="73">
        <v>0</v>
      </c>
      <c r="CD71" s="73">
        <v>0</v>
      </c>
      <c r="CE71" s="73">
        <v>0</v>
      </c>
      <c r="CF71" s="73">
        <v>0</v>
      </c>
      <c r="CG71" s="73">
        <v>0</v>
      </c>
      <c r="CH71" s="73">
        <v>0</v>
      </c>
      <c r="CI71" s="73">
        <v>0</v>
      </c>
      <c r="CJ71" s="73">
        <v>0</v>
      </c>
      <c r="CK71" s="63" t="s">
        <v>761</v>
      </c>
      <c r="CL71" s="74" t="s">
        <v>479</v>
      </c>
      <c r="CM71" s="74" t="s">
        <v>480</v>
      </c>
      <c r="CN71" s="74" t="s">
        <v>606</v>
      </c>
      <c r="CO71" s="60">
        <v>1</v>
      </c>
      <c r="CP71" s="61" t="s">
        <v>196</v>
      </c>
      <c r="CQ71" s="60">
        <v>102</v>
      </c>
      <c r="CR71" s="61" t="s">
        <v>574</v>
      </c>
      <c r="CS71" s="60">
        <v>10202</v>
      </c>
      <c r="CT71" s="61" t="s">
        <v>629</v>
      </c>
      <c r="CU71" s="62">
        <v>1020204</v>
      </c>
      <c r="CV71" s="63" t="s">
        <v>736</v>
      </c>
      <c r="CW71" s="100" t="s">
        <v>631</v>
      </c>
      <c r="CX71" s="100" t="s">
        <v>196</v>
      </c>
      <c r="CY71" s="100" t="s">
        <v>574</v>
      </c>
      <c r="CZ71" s="100" t="s">
        <v>629</v>
      </c>
      <c r="DA71" s="100" t="s">
        <v>736</v>
      </c>
    </row>
    <row r="72" spans="2:105" ht="102" hidden="1" x14ac:dyDescent="0.25">
      <c r="B72" s="65" t="s">
        <v>762</v>
      </c>
      <c r="C72" s="80" t="s">
        <v>763</v>
      </c>
      <c r="D72" s="63" t="s">
        <v>564</v>
      </c>
      <c r="E72" s="65" t="s">
        <v>622</v>
      </c>
      <c r="F72" s="63" t="s">
        <v>623</v>
      </c>
      <c r="G72" s="62" t="s">
        <v>183</v>
      </c>
      <c r="H72" s="63" t="s">
        <v>567</v>
      </c>
      <c r="I72" s="63" t="s">
        <v>671</v>
      </c>
      <c r="J72" s="307">
        <v>2015</v>
      </c>
      <c r="K72" s="308">
        <v>0</v>
      </c>
      <c r="L72" s="63" t="s">
        <v>688</v>
      </c>
      <c r="M72" s="63" t="s">
        <v>764</v>
      </c>
      <c r="N72" s="63" t="s">
        <v>765</v>
      </c>
      <c r="O72" s="63" t="s">
        <v>766</v>
      </c>
      <c r="P72" s="63" t="s">
        <v>190</v>
      </c>
      <c r="Q72" s="63" t="s">
        <v>572</v>
      </c>
      <c r="R72" s="63"/>
      <c r="S72" s="68">
        <v>50</v>
      </c>
      <c r="T72" s="69">
        <v>0</v>
      </c>
      <c r="U72" s="69">
        <v>16</v>
      </c>
      <c r="V72" s="69">
        <v>32</v>
      </c>
      <c r="W72" s="69">
        <v>50</v>
      </c>
      <c r="X72" s="71">
        <v>0</v>
      </c>
      <c r="Y72" s="79"/>
      <c r="Z72" s="79"/>
      <c r="AA72" s="79"/>
      <c r="AB72" s="79"/>
      <c r="AC72" s="79"/>
      <c r="AD72" s="79"/>
      <c r="AE72" s="79"/>
      <c r="AF72" s="79"/>
      <c r="AG72" s="79"/>
      <c r="AH72" s="79"/>
      <c r="AI72" s="79"/>
      <c r="AJ72" s="79"/>
      <c r="AK72" s="71">
        <v>50000000</v>
      </c>
      <c r="AL72" s="79">
        <v>50000000</v>
      </c>
      <c r="AM72" s="79"/>
      <c r="AN72" s="79"/>
      <c r="AO72" s="79"/>
      <c r="AP72" s="79"/>
      <c r="AQ72" s="79"/>
      <c r="AR72" s="79"/>
      <c r="AS72" s="79"/>
      <c r="AT72" s="79"/>
      <c r="AU72" s="79"/>
      <c r="AV72" s="79"/>
      <c r="AW72" s="79"/>
      <c r="AX72" s="71">
        <v>50000000</v>
      </c>
      <c r="AY72" s="79">
        <v>50000000</v>
      </c>
      <c r="AZ72" s="79"/>
      <c r="BA72" s="79"/>
      <c r="BB72" s="79"/>
      <c r="BC72" s="79"/>
      <c r="BD72" s="79"/>
      <c r="BE72" s="79"/>
      <c r="BF72" s="79"/>
      <c r="BG72" s="79"/>
      <c r="BH72" s="79"/>
      <c r="BI72" s="79"/>
      <c r="BJ72" s="79"/>
      <c r="BK72" s="71">
        <v>50000000</v>
      </c>
      <c r="BL72" s="79">
        <v>50000000</v>
      </c>
      <c r="BM72" s="79"/>
      <c r="BN72" s="79"/>
      <c r="BO72" s="79"/>
      <c r="BP72" s="79"/>
      <c r="BQ72" s="79"/>
      <c r="BR72" s="79"/>
      <c r="BS72" s="79"/>
      <c r="BT72" s="79"/>
      <c r="BU72" s="79"/>
      <c r="BV72" s="79"/>
      <c r="BW72" s="79"/>
      <c r="BX72" s="71">
        <v>150000000</v>
      </c>
      <c r="BY72" s="73">
        <v>150000000</v>
      </c>
      <c r="BZ72" s="73">
        <v>0</v>
      </c>
      <c r="CA72" s="73">
        <v>0</v>
      </c>
      <c r="CB72" s="73">
        <v>0</v>
      </c>
      <c r="CC72" s="73">
        <v>0</v>
      </c>
      <c r="CD72" s="73">
        <v>0</v>
      </c>
      <c r="CE72" s="73">
        <v>0</v>
      </c>
      <c r="CF72" s="73">
        <v>0</v>
      </c>
      <c r="CG72" s="73">
        <v>0</v>
      </c>
      <c r="CH72" s="73">
        <v>0</v>
      </c>
      <c r="CI72" s="73">
        <v>0</v>
      </c>
      <c r="CJ72" s="73">
        <v>0</v>
      </c>
      <c r="CK72" s="63" t="s">
        <v>767</v>
      </c>
      <c r="CL72" s="74" t="s">
        <v>479</v>
      </c>
      <c r="CM72" s="74" t="s">
        <v>480</v>
      </c>
      <c r="CN72" s="74" t="s">
        <v>606</v>
      </c>
      <c r="CO72" s="60">
        <v>1</v>
      </c>
      <c r="CP72" s="61" t="s">
        <v>196</v>
      </c>
      <c r="CQ72" s="60">
        <v>102</v>
      </c>
      <c r="CR72" s="61" t="s">
        <v>574</v>
      </c>
      <c r="CS72" s="60">
        <v>10202</v>
      </c>
      <c r="CT72" s="61" t="s">
        <v>629</v>
      </c>
      <c r="CU72" s="62">
        <v>1020205</v>
      </c>
      <c r="CV72" s="63" t="s">
        <v>768</v>
      </c>
      <c r="CW72" s="100" t="s">
        <v>631</v>
      </c>
      <c r="CX72" s="100" t="s">
        <v>196</v>
      </c>
      <c r="CY72" s="100" t="s">
        <v>574</v>
      </c>
      <c r="CZ72" s="100" t="s">
        <v>629</v>
      </c>
      <c r="DA72" s="100" t="s">
        <v>768</v>
      </c>
    </row>
    <row r="73" spans="2:105" ht="102" hidden="1" x14ac:dyDescent="0.25">
      <c r="B73" s="65" t="s">
        <v>769</v>
      </c>
      <c r="C73" s="80" t="s">
        <v>770</v>
      </c>
      <c r="D73" s="63" t="s">
        <v>709</v>
      </c>
      <c r="E73" s="65" t="s">
        <v>622</v>
      </c>
      <c r="F73" s="63" t="s">
        <v>623</v>
      </c>
      <c r="G73" s="62" t="s">
        <v>240</v>
      </c>
      <c r="H73" s="63" t="s">
        <v>710</v>
      </c>
      <c r="I73" s="63" t="s">
        <v>185</v>
      </c>
      <c r="J73" s="307">
        <v>2015</v>
      </c>
      <c r="K73" s="308">
        <v>23</v>
      </c>
      <c r="L73" s="63" t="s">
        <v>711</v>
      </c>
      <c r="M73" s="63" t="s">
        <v>771</v>
      </c>
      <c r="N73" s="63" t="s">
        <v>772</v>
      </c>
      <c r="O73" s="63" t="s">
        <v>773</v>
      </c>
      <c r="P73" s="63" t="s">
        <v>246</v>
      </c>
      <c r="Q73" s="63" t="s">
        <v>774</v>
      </c>
      <c r="R73" s="63"/>
      <c r="S73" s="68">
        <v>42</v>
      </c>
      <c r="T73" s="69">
        <v>8</v>
      </c>
      <c r="U73" s="69">
        <v>20</v>
      </c>
      <c r="V73" s="69">
        <v>30</v>
      </c>
      <c r="W73" s="69">
        <v>42</v>
      </c>
      <c r="X73" s="71">
        <v>200000000</v>
      </c>
      <c r="Y73" s="79">
        <v>200000000</v>
      </c>
      <c r="Z73" s="79"/>
      <c r="AA73" s="79"/>
      <c r="AB73" s="79"/>
      <c r="AC73" s="79"/>
      <c r="AD73" s="79"/>
      <c r="AE73" s="79"/>
      <c r="AF73" s="79"/>
      <c r="AG73" s="79"/>
      <c r="AH73" s="79"/>
      <c r="AI73" s="79"/>
      <c r="AJ73" s="79"/>
      <c r="AK73" s="71">
        <v>200000000</v>
      </c>
      <c r="AL73" s="79">
        <v>200000000</v>
      </c>
      <c r="AM73" s="79"/>
      <c r="AN73" s="79"/>
      <c r="AO73" s="79"/>
      <c r="AP73" s="79"/>
      <c r="AQ73" s="79"/>
      <c r="AR73" s="79"/>
      <c r="AS73" s="79"/>
      <c r="AT73" s="79"/>
      <c r="AU73" s="79"/>
      <c r="AV73" s="79"/>
      <c r="AW73" s="79"/>
      <c r="AX73" s="71">
        <v>200000000</v>
      </c>
      <c r="AY73" s="79">
        <v>200000000</v>
      </c>
      <c r="AZ73" s="79"/>
      <c r="BA73" s="79"/>
      <c r="BB73" s="79"/>
      <c r="BC73" s="79"/>
      <c r="BD73" s="79"/>
      <c r="BE73" s="79"/>
      <c r="BF73" s="79"/>
      <c r="BG73" s="79"/>
      <c r="BH73" s="79"/>
      <c r="BI73" s="79"/>
      <c r="BJ73" s="79"/>
      <c r="BK73" s="71">
        <v>200000000</v>
      </c>
      <c r="BL73" s="79">
        <v>200000000</v>
      </c>
      <c r="BM73" s="79"/>
      <c r="BN73" s="79"/>
      <c r="BO73" s="79"/>
      <c r="BP73" s="79"/>
      <c r="BQ73" s="79"/>
      <c r="BR73" s="79"/>
      <c r="BS73" s="79"/>
      <c r="BT73" s="79"/>
      <c r="BU73" s="79"/>
      <c r="BV73" s="79"/>
      <c r="BW73" s="79"/>
      <c r="BX73" s="71">
        <v>800000000</v>
      </c>
      <c r="BY73" s="73">
        <v>800000000</v>
      </c>
      <c r="BZ73" s="73">
        <v>0</v>
      </c>
      <c r="CA73" s="73">
        <v>0</v>
      </c>
      <c r="CB73" s="73">
        <v>0</v>
      </c>
      <c r="CC73" s="73">
        <v>0</v>
      </c>
      <c r="CD73" s="73">
        <v>0</v>
      </c>
      <c r="CE73" s="73">
        <v>0</v>
      </c>
      <c r="CF73" s="73">
        <v>0</v>
      </c>
      <c r="CG73" s="73">
        <v>0</v>
      </c>
      <c r="CH73" s="73">
        <v>0</v>
      </c>
      <c r="CI73" s="73">
        <v>0</v>
      </c>
      <c r="CJ73" s="73">
        <v>0</v>
      </c>
      <c r="CK73" s="63" t="s">
        <v>775</v>
      </c>
      <c r="CL73" s="74" t="s">
        <v>479</v>
      </c>
      <c r="CM73" s="74" t="s">
        <v>480</v>
      </c>
      <c r="CN73" s="74" t="s">
        <v>195</v>
      </c>
      <c r="CO73" s="60">
        <v>1</v>
      </c>
      <c r="CP73" s="61" t="s">
        <v>196</v>
      </c>
      <c r="CQ73" s="60">
        <v>102</v>
      </c>
      <c r="CR73" s="61" t="s">
        <v>574</v>
      </c>
      <c r="CS73" s="60">
        <v>10202</v>
      </c>
      <c r="CT73" s="61" t="s">
        <v>629</v>
      </c>
      <c r="CU73" s="62">
        <v>1020205</v>
      </c>
      <c r="CV73" s="63" t="s">
        <v>768</v>
      </c>
      <c r="CW73" s="100" t="s">
        <v>631</v>
      </c>
      <c r="CX73" s="100" t="s">
        <v>196</v>
      </c>
      <c r="CY73" s="100" t="s">
        <v>574</v>
      </c>
      <c r="CZ73" s="100" t="s">
        <v>629</v>
      </c>
      <c r="DA73" s="100" t="s">
        <v>768</v>
      </c>
    </row>
    <row r="74" spans="2:105" ht="102" hidden="1" x14ac:dyDescent="0.25">
      <c r="B74" s="65" t="s">
        <v>776</v>
      </c>
      <c r="C74" s="80" t="s">
        <v>777</v>
      </c>
      <c r="D74" s="63" t="s">
        <v>709</v>
      </c>
      <c r="E74" s="65" t="s">
        <v>622</v>
      </c>
      <c r="F74" s="63" t="s">
        <v>623</v>
      </c>
      <c r="G74" s="62" t="s">
        <v>240</v>
      </c>
      <c r="H74" s="63" t="s">
        <v>710</v>
      </c>
      <c r="I74" s="63" t="s">
        <v>185</v>
      </c>
      <c r="J74" s="307">
        <v>2015</v>
      </c>
      <c r="K74" s="308">
        <v>0</v>
      </c>
      <c r="L74" s="63" t="s">
        <v>778</v>
      </c>
      <c r="M74" s="63" t="s">
        <v>779</v>
      </c>
      <c r="N74" s="63" t="s">
        <v>780</v>
      </c>
      <c r="O74" s="63" t="s">
        <v>781</v>
      </c>
      <c r="P74" s="63" t="s">
        <v>246</v>
      </c>
      <c r="Q74" s="63" t="s">
        <v>782</v>
      </c>
      <c r="R74" s="63"/>
      <c r="S74" s="68">
        <v>1</v>
      </c>
      <c r="T74" s="69">
        <v>1</v>
      </c>
      <c r="U74" s="69">
        <v>1</v>
      </c>
      <c r="V74" s="69">
        <v>1</v>
      </c>
      <c r="W74" s="69">
        <v>1</v>
      </c>
      <c r="X74" s="71">
        <v>50000000</v>
      </c>
      <c r="Y74" s="79">
        <v>50000000</v>
      </c>
      <c r="Z74" s="79"/>
      <c r="AA74" s="79"/>
      <c r="AB74" s="79"/>
      <c r="AC74" s="79"/>
      <c r="AD74" s="79"/>
      <c r="AE74" s="79"/>
      <c r="AF74" s="79"/>
      <c r="AG74" s="79"/>
      <c r="AH74" s="79"/>
      <c r="AI74" s="79"/>
      <c r="AJ74" s="79"/>
      <c r="AK74" s="71">
        <v>50000000</v>
      </c>
      <c r="AL74" s="79">
        <v>50000000</v>
      </c>
      <c r="AM74" s="79"/>
      <c r="AN74" s="79"/>
      <c r="AO74" s="79"/>
      <c r="AP74" s="79"/>
      <c r="AQ74" s="79"/>
      <c r="AR74" s="79"/>
      <c r="AS74" s="79"/>
      <c r="AT74" s="79"/>
      <c r="AU74" s="79"/>
      <c r="AV74" s="79"/>
      <c r="AW74" s="79"/>
      <c r="AX74" s="71">
        <v>50000000</v>
      </c>
      <c r="AY74" s="79">
        <v>50000000</v>
      </c>
      <c r="AZ74" s="79"/>
      <c r="BA74" s="79"/>
      <c r="BB74" s="79"/>
      <c r="BC74" s="79"/>
      <c r="BD74" s="79"/>
      <c r="BE74" s="79"/>
      <c r="BF74" s="79"/>
      <c r="BG74" s="79"/>
      <c r="BH74" s="79"/>
      <c r="BI74" s="79"/>
      <c r="BJ74" s="79"/>
      <c r="BK74" s="71">
        <v>50000000</v>
      </c>
      <c r="BL74" s="79">
        <v>50000000</v>
      </c>
      <c r="BM74" s="79"/>
      <c r="BN74" s="79"/>
      <c r="BO74" s="79"/>
      <c r="BP74" s="79"/>
      <c r="BQ74" s="79"/>
      <c r="BR74" s="79"/>
      <c r="BS74" s="79"/>
      <c r="BT74" s="79"/>
      <c r="BU74" s="79"/>
      <c r="BV74" s="79"/>
      <c r="BW74" s="79"/>
      <c r="BX74" s="71">
        <v>200000000</v>
      </c>
      <c r="BY74" s="73">
        <v>200000000</v>
      </c>
      <c r="BZ74" s="73">
        <v>0</v>
      </c>
      <c r="CA74" s="73">
        <v>0</v>
      </c>
      <c r="CB74" s="73">
        <v>0</v>
      </c>
      <c r="CC74" s="73">
        <v>0</v>
      </c>
      <c r="CD74" s="73">
        <v>0</v>
      </c>
      <c r="CE74" s="73">
        <v>0</v>
      </c>
      <c r="CF74" s="73">
        <v>0</v>
      </c>
      <c r="CG74" s="73">
        <v>0</v>
      </c>
      <c r="CH74" s="73">
        <v>0</v>
      </c>
      <c r="CI74" s="73">
        <v>0</v>
      </c>
      <c r="CJ74" s="73">
        <v>0</v>
      </c>
      <c r="CK74" s="63" t="s">
        <v>783</v>
      </c>
      <c r="CL74" s="74" t="s">
        <v>479</v>
      </c>
      <c r="CM74" s="74" t="s">
        <v>480</v>
      </c>
      <c r="CN74" s="74" t="s">
        <v>195</v>
      </c>
      <c r="CO74" s="60">
        <v>1</v>
      </c>
      <c r="CP74" s="61" t="s">
        <v>196</v>
      </c>
      <c r="CQ74" s="60">
        <v>102</v>
      </c>
      <c r="CR74" s="61" t="s">
        <v>574</v>
      </c>
      <c r="CS74" s="60">
        <v>10202</v>
      </c>
      <c r="CT74" s="61" t="s">
        <v>629</v>
      </c>
      <c r="CU74" s="62">
        <v>1020205</v>
      </c>
      <c r="CV74" s="63" t="s">
        <v>768</v>
      </c>
      <c r="CW74" s="100" t="s">
        <v>631</v>
      </c>
      <c r="CX74" s="100" t="s">
        <v>196</v>
      </c>
      <c r="CY74" s="100" t="s">
        <v>574</v>
      </c>
      <c r="CZ74" s="100" t="s">
        <v>629</v>
      </c>
      <c r="DA74" s="100" t="s">
        <v>768</v>
      </c>
    </row>
    <row r="75" spans="2:105" ht="18" hidden="1" customHeight="1" x14ac:dyDescent="0.25">
      <c r="B75" s="65" t="s">
        <v>784</v>
      </c>
      <c r="C75" s="103" t="s">
        <v>785</v>
      </c>
      <c r="D75" s="63" t="s">
        <v>709</v>
      </c>
      <c r="E75" s="65" t="s">
        <v>622</v>
      </c>
      <c r="F75" s="63" t="s">
        <v>623</v>
      </c>
      <c r="G75" s="62" t="s">
        <v>240</v>
      </c>
      <c r="H75" s="63" t="s">
        <v>710</v>
      </c>
      <c r="I75" s="63" t="s">
        <v>185</v>
      </c>
      <c r="J75" s="307">
        <v>2016</v>
      </c>
      <c r="K75" s="308">
        <v>0</v>
      </c>
      <c r="L75" s="63" t="s">
        <v>711</v>
      </c>
      <c r="M75" s="77" t="s">
        <v>786</v>
      </c>
      <c r="N75" s="63" t="s">
        <v>787</v>
      </c>
      <c r="O75" s="63" t="s">
        <v>788</v>
      </c>
      <c r="P75" s="63" t="s">
        <v>246</v>
      </c>
      <c r="Q75" s="63" t="s">
        <v>789</v>
      </c>
      <c r="R75" s="63"/>
      <c r="S75" s="68">
        <v>1</v>
      </c>
      <c r="T75" s="69">
        <v>1</v>
      </c>
      <c r="U75" s="69">
        <v>0</v>
      </c>
      <c r="V75" s="69">
        <v>1</v>
      </c>
      <c r="W75" s="69">
        <v>1</v>
      </c>
      <c r="X75" s="71">
        <v>0</v>
      </c>
      <c r="Y75" s="79"/>
      <c r="Z75" s="79"/>
      <c r="AA75" s="79"/>
      <c r="AB75" s="79"/>
      <c r="AC75" s="79"/>
      <c r="AD75" s="79"/>
      <c r="AE75" s="79"/>
      <c r="AF75" s="79"/>
      <c r="AG75" s="79"/>
      <c r="AH75" s="79"/>
      <c r="AI75" s="79"/>
      <c r="AJ75" s="79"/>
      <c r="AK75" s="71">
        <v>0</v>
      </c>
      <c r="AL75" s="79"/>
      <c r="AM75" s="79"/>
      <c r="AN75" s="79"/>
      <c r="AO75" s="79"/>
      <c r="AP75" s="79"/>
      <c r="AQ75" s="79"/>
      <c r="AR75" s="79"/>
      <c r="AS75" s="79"/>
      <c r="AT75" s="79"/>
      <c r="AU75" s="79"/>
      <c r="AV75" s="79"/>
      <c r="AW75" s="79"/>
      <c r="AX75" s="71">
        <v>0</v>
      </c>
      <c r="AY75" s="79"/>
      <c r="AZ75" s="79"/>
      <c r="BA75" s="79"/>
      <c r="BB75" s="79"/>
      <c r="BC75" s="79"/>
      <c r="BD75" s="79"/>
      <c r="BE75" s="79"/>
      <c r="BF75" s="79"/>
      <c r="BG75" s="79"/>
      <c r="BH75" s="79"/>
      <c r="BI75" s="79"/>
      <c r="BJ75" s="79"/>
      <c r="BK75" s="71">
        <v>0</v>
      </c>
      <c r="BL75" s="79"/>
      <c r="BM75" s="79"/>
      <c r="BN75" s="79"/>
      <c r="BO75" s="79"/>
      <c r="BP75" s="79"/>
      <c r="BQ75" s="79"/>
      <c r="BR75" s="79"/>
      <c r="BS75" s="79"/>
      <c r="BT75" s="79"/>
      <c r="BU75" s="79"/>
      <c r="BV75" s="79"/>
      <c r="BW75" s="79"/>
      <c r="BX75" s="71">
        <v>0</v>
      </c>
      <c r="BY75" s="73">
        <v>0</v>
      </c>
      <c r="BZ75" s="73">
        <v>0</v>
      </c>
      <c r="CA75" s="73">
        <v>0</v>
      </c>
      <c r="CB75" s="73">
        <v>0</v>
      </c>
      <c r="CC75" s="73">
        <v>0</v>
      </c>
      <c r="CD75" s="73">
        <v>0</v>
      </c>
      <c r="CE75" s="73">
        <v>0</v>
      </c>
      <c r="CF75" s="73">
        <v>0</v>
      </c>
      <c r="CG75" s="73">
        <v>0</v>
      </c>
      <c r="CH75" s="73">
        <v>0</v>
      </c>
      <c r="CI75" s="73">
        <v>0</v>
      </c>
      <c r="CJ75" s="73">
        <v>0</v>
      </c>
      <c r="CK75" s="63" t="s">
        <v>790</v>
      </c>
      <c r="CL75" s="74" t="s">
        <v>479</v>
      </c>
      <c r="CM75" s="74" t="s">
        <v>480</v>
      </c>
      <c r="CN75" s="74" t="s">
        <v>296</v>
      </c>
      <c r="CO75" s="60">
        <v>1</v>
      </c>
      <c r="CP75" s="61" t="s">
        <v>196</v>
      </c>
      <c r="CQ75" s="60">
        <v>102</v>
      </c>
      <c r="CR75" s="61" t="s">
        <v>574</v>
      </c>
      <c r="CS75" s="60">
        <v>10202</v>
      </c>
      <c r="CT75" s="61" t="s">
        <v>629</v>
      </c>
      <c r="CU75" s="62">
        <v>1020205</v>
      </c>
      <c r="CV75" s="63" t="s">
        <v>768</v>
      </c>
      <c r="CW75" s="100" t="s">
        <v>631</v>
      </c>
      <c r="CX75" s="100" t="s">
        <v>196</v>
      </c>
      <c r="CY75" s="100" t="s">
        <v>574</v>
      </c>
      <c r="CZ75" s="100" t="s">
        <v>629</v>
      </c>
      <c r="DA75" s="100" t="s">
        <v>768</v>
      </c>
    </row>
    <row r="76" spans="2:105" ht="102" hidden="1" x14ac:dyDescent="0.25">
      <c r="B76" s="65" t="s">
        <v>791</v>
      </c>
      <c r="C76" s="80" t="s">
        <v>792</v>
      </c>
      <c r="D76" s="63" t="s">
        <v>709</v>
      </c>
      <c r="E76" s="65" t="s">
        <v>622</v>
      </c>
      <c r="F76" s="63" t="s">
        <v>623</v>
      </c>
      <c r="G76" s="62" t="s">
        <v>240</v>
      </c>
      <c r="H76" s="63" t="s">
        <v>710</v>
      </c>
      <c r="I76" s="63" t="s">
        <v>185</v>
      </c>
      <c r="J76" s="307">
        <v>2016</v>
      </c>
      <c r="K76" s="308">
        <v>0</v>
      </c>
      <c r="L76" s="63" t="s">
        <v>793</v>
      </c>
      <c r="M76" s="63" t="s">
        <v>794</v>
      </c>
      <c r="N76" s="63" t="s">
        <v>795</v>
      </c>
      <c r="O76" s="63" t="s">
        <v>796</v>
      </c>
      <c r="P76" s="63" t="s">
        <v>246</v>
      </c>
      <c r="Q76" s="63" t="s">
        <v>797</v>
      </c>
      <c r="R76" s="63"/>
      <c r="S76" s="68">
        <v>42</v>
      </c>
      <c r="T76" s="69">
        <v>0</v>
      </c>
      <c r="U76" s="69">
        <v>42</v>
      </c>
      <c r="V76" s="69">
        <v>42</v>
      </c>
      <c r="W76" s="69">
        <v>42</v>
      </c>
      <c r="X76" s="71">
        <v>0</v>
      </c>
      <c r="Y76" s="79"/>
      <c r="Z76" s="79"/>
      <c r="AA76" s="79"/>
      <c r="AB76" s="79"/>
      <c r="AC76" s="79"/>
      <c r="AD76" s="79"/>
      <c r="AE76" s="79"/>
      <c r="AF76" s="79"/>
      <c r="AG76" s="79"/>
      <c r="AH76" s="79"/>
      <c r="AI76" s="79"/>
      <c r="AJ76" s="79"/>
      <c r="AK76" s="71">
        <v>150000000</v>
      </c>
      <c r="AL76" s="79">
        <v>50000000</v>
      </c>
      <c r="AM76" s="79"/>
      <c r="AN76" s="79"/>
      <c r="AO76" s="79"/>
      <c r="AP76" s="79"/>
      <c r="AQ76" s="79"/>
      <c r="AR76" s="79"/>
      <c r="AS76" s="79"/>
      <c r="AT76" s="79">
        <v>100000000</v>
      </c>
      <c r="AU76" s="79"/>
      <c r="AV76" s="79"/>
      <c r="AW76" s="79"/>
      <c r="AX76" s="71">
        <v>0</v>
      </c>
      <c r="AY76" s="79"/>
      <c r="AZ76" s="79"/>
      <c r="BA76" s="79"/>
      <c r="BB76" s="79"/>
      <c r="BC76" s="79"/>
      <c r="BD76" s="79"/>
      <c r="BE76" s="79"/>
      <c r="BF76" s="79"/>
      <c r="BG76" s="79"/>
      <c r="BH76" s="79"/>
      <c r="BI76" s="79"/>
      <c r="BJ76" s="79"/>
      <c r="BK76" s="71">
        <v>0</v>
      </c>
      <c r="BL76" s="79"/>
      <c r="BM76" s="79"/>
      <c r="BN76" s="79"/>
      <c r="BO76" s="79"/>
      <c r="BP76" s="79"/>
      <c r="BQ76" s="79"/>
      <c r="BR76" s="79"/>
      <c r="BS76" s="79"/>
      <c r="BT76" s="79"/>
      <c r="BU76" s="79"/>
      <c r="BV76" s="79"/>
      <c r="BW76" s="79"/>
      <c r="BX76" s="71">
        <v>150000000</v>
      </c>
      <c r="BY76" s="73">
        <v>50000000</v>
      </c>
      <c r="BZ76" s="73">
        <v>0</v>
      </c>
      <c r="CA76" s="73">
        <v>0</v>
      </c>
      <c r="CB76" s="73">
        <v>0</v>
      </c>
      <c r="CC76" s="73">
        <v>0</v>
      </c>
      <c r="CD76" s="73">
        <v>0</v>
      </c>
      <c r="CE76" s="73">
        <v>0</v>
      </c>
      <c r="CF76" s="73">
        <v>0</v>
      </c>
      <c r="CG76" s="73">
        <v>100000000</v>
      </c>
      <c r="CH76" s="73">
        <v>0</v>
      </c>
      <c r="CI76" s="73">
        <v>0</v>
      </c>
      <c r="CJ76" s="73">
        <v>0</v>
      </c>
      <c r="CK76" s="63" t="s">
        <v>798</v>
      </c>
      <c r="CL76" s="74" t="s">
        <v>479</v>
      </c>
      <c r="CM76" s="74" t="s">
        <v>480</v>
      </c>
      <c r="CN76" s="74" t="s">
        <v>606</v>
      </c>
      <c r="CO76" s="60">
        <v>1</v>
      </c>
      <c r="CP76" s="61" t="s">
        <v>196</v>
      </c>
      <c r="CQ76" s="60">
        <v>102</v>
      </c>
      <c r="CR76" s="61" t="s">
        <v>574</v>
      </c>
      <c r="CS76" s="60">
        <v>10202</v>
      </c>
      <c r="CT76" s="61" t="s">
        <v>629</v>
      </c>
      <c r="CU76" s="62">
        <v>1020206</v>
      </c>
      <c r="CV76" s="63" t="s">
        <v>799</v>
      </c>
      <c r="CW76" s="100" t="s">
        <v>631</v>
      </c>
      <c r="CX76" s="100" t="s">
        <v>196</v>
      </c>
      <c r="CY76" s="100" t="s">
        <v>574</v>
      </c>
      <c r="CZ76" s="100" t="s">
        <v>629</v>
      </c>
      <c r="DA76" s="100" t="s">
        <v>799</v>
      </c>
    </row>
    <row r="77" spans="2:105" ht="102" hidden="1" x14ac:dyDescent="0.25">
      <c r="B77" s="65" t="s">
        <v>800</v>
      </c>
      <c r="C77" s="80" t="s">
        <v>801</v>
      </c>
      <c r="D77" s="63" t="s">
        <v>564</v>
      </c>
      <c r="E77" s="65" t="s">
        <v>622</v>
      </c>
      <c r="F77" s="63" t="s">
        <v>623</v>
      </c>
      <c r="G77" s="62" t="s">
        <v>183</v>
      </c>
      <c r="H77" s="63" t="s">
        <v>580</v>
      </c>
      <c r="I77" s="63" t="s">
        <v>185</v>
      </c>
      <c r="J77" s="307">
        <v>2015</v>
      </c>
      <c r="K77" s="308">
        <v>0</v>
      </c>
      <c r="L77" s="63" t="s">
        <v>688</v>
      </c>
      <c r="M77" s="63" t="s">
        <v>802</v>
      </c>
      <c r="N77" s="63" t="s">
        <v>803</v>
      </c>
      <c r="O77" s="63" t="s">
        <v>804</v>
      </c>
      <c r="P77" s="63" t="s">
        <v>190</v>
      </c>
      <c r="Q77" s="63" t="s">
        <v>572</v>
      </c>
      <c r="R77" s="63"/>
      <c r="S77" s="68">
        <v>50</v>
      </c>
      <c r="T77" s="69">
        <v>0</v>
      </c>
      <c r="U77" s="69">
        <v>15</v>
      </c>
      <c r="V77" s="69">
        <v>30</v>
      </c>
      <c r="W77" s="69">
        <v>50</v>
      </c>
      <c r="X77" s="71">
        <v>0</v>
      </c>
      <c r="Y77" s="79"/>
      <c r="Z77" s="79"/>
      <c r="AA77" s="79"/>
      <c r="AB77" s="79"/>
      <c r="AC77" s="79"/>
      <c r="AD77" s="79"/>
      <c r="AE77" s="79"/>
      <c r="AF77" s="79"/>
      <c r="AG77" s="79"/>
      <c r="AH77" s="79"/>
      <c r="AI77" s="79"/>
      <c r="AJ77" s="79"/>
      <c r="AK77" s="71">
        <v>0</v>
      </c>
      <c r="AL77" s="79"/>
      <c r="AM77" s="79"/>
      <c r="AN77" s="79"/>
      <c r="AO77" s="79"/>
      <c r="AP77" s="79"/>
      <c r="AQ77" s="79"/>
      <c r="AR77" s="79"/>
      <c r="AS77" s="79"/>
      <c r="AT77" s="79"/>
      <c r="AU77" s="79"/>
      <c r="AV77" s="79"/>
      <c r="AW77" s="79"/>
      <c r="AX77" s="71">
        <v>0</v>
      </c>
      <c r="AY77" s="79"/>
      <c r="AZ77" s="79"/>
      <c r="BA77" s="79"/>
      <c r="BB77" s="79"/>
      <c r="BC77" s="79"/>
      <c r="BD77" s="79"/>
      <c r="BE77" s="79"/>
      <c r="BF77" s="79"/>
      <c r="BG77" s="79"/>
      <c r="BH77" s="79"/>
      <c r="BI77" s="79"/>
      <c r="BJ77" s="79"/>
      <c r="BK77" s="71">
        <v>0</v>
      </c>
      <c r="BL77" s="79"/>
      <c r="BM77" s="79"/>
      <c r="BN77" s="79"/>
      <c r="BO77" s="79"/>
      <c r="BP77" s="79"/>
      <c r="BQ77" s="79"/>
      <c r="BR77" s="79"/>
      <c r="BS77" s="79"/>
      <c r="BT77" s="79"/>
      <c r="BU77" s="79"/>
      <c r="BV77" s="79"/>
      <c r="BW77" s="79"/>
      <c r="BX77" s="71">
        <v>0</v>
      </c>
      <c r="BY77" s="73">
        <v>0</v>
      </c>
      <c r="BZ77" s="73">
        <v>0</v>
      </c>
      <c r="CA77" s="73">
        <v>0</v>
      </c>
      <c r="CB77" s="73">
        <v>0</v>
      </c>
      <c r="CC77" s="73">
        <v>0</v>
      </c>
      <c r="CD77" s="73">
        <v>0</v>
      </c>
      <c r="CE77" s="73">
        <v>0</v>
      </c>
      <c r="CF77" s="73">
        <v>0</v>
      </c>
      <c r="CG77" s="73">
        <v>0</v>
      </c>
      <c r="CH77" s="73">
        <v>0</v>
      </c>
      <c r="CI77" s="73">
        <v>0</v>
      </c>
      <c r="CJ77" s="73">
        <v>0</v>
      </c>
      <c r="CK77" s="63" t="s">
        <v>805</v>
      </c>
      <c r="CL77" s="74" t="s">
        <v>479</v>
      </c>
      <c r="CM77" s="74" t="s">
        <v>480</v>
      </c>
      <c r="CN77" s="74" t="s">
        <v>606</v>
      </c>
      <c r="CO77" s="60">
        <v>1</v>
      </c>
      <c r="CP77" s="61" t="s">
        <v>196</v>
      </c>
      <c r="CQ77" s="60">
        <v>102</v>
      </c>
      <c r="CR77" s="61" t="s">
        <v>574</v>
      </c>
      <c r="CS77" s="60">
        <v>10202</v>
      </c>
      <c r="CT77" s="61" t="s">
        <v>629</v>
      </c>
      <c r="CU77" s="62">
        <v>1020206</v>
      </c>
      <c r="CV77" s="63" t="s">
        <v>799</v>
      </c>
      <c r="CW77" s="100" t="s">
        <v>631</v>
      </c>
      <c r="CX77" s="100" t="s">
        <v>196</v>
      </c>
      <c r="CY77" s="100" t="s">
        <v>574</v>
      </c>
      <c r="CZ77" s="100" t="s">
        <v>629</v>
      </c>
      <c r="DA77" s="100" t="s">
        <v>799</v>
      </c>
    </row>
    <row r="78" spans="2:105" ht="102" hidden="1" x14ac:dyDescent="0.25">
      <c r="B78" s="65" t="s">
        <v>806</v>
      </c>
      <c r="C78" s="80" t="s">
        <v>807</v>
      </c>
      <c r="D78" s="63" t="s">
        <v>564</v>
      </c>
      <c r="E78" s="65" t="s">
        <v>808</v>
      </c>
      <c r="F78" s="63" t="s">
        <v>809</v>
      </c>
      <c r="G78" s="62" t="s">
        <v>183</v>
      </c>
      <c r="H78" s="63" t="s">
        <v>567</v>
      </c>
      <c r="I78" s="63" t="s">
        <v>810</v>
      </c>
      <c r="J78" s="307">
        <v>2015</v>
      </c>
      <c r="K78" s="308">
        <v>0</v>
      </c>
      <c r="L78" s="63" t="s">
        <v>811</v>
      </c>
      <c r="M78" s="63" t="s">
        <v>812</v>
      </c>
      <c r="N78" s="63" t="s">
        <v>813</v>
      </c>
      <c r="O78" s="63" t="s">
        <v>814</v>
      </c>
      <c r="P78" s="63" t="s">
        <v>190</v>
      </c>
      <c r="Q78" s="63" t="s">
        <v>815</v>
      </c>
      <c r="R78" s="63"/>
      <c r="S78" s="68">
        <v>50</v>
      </c>
      <c r="T78" s="69">
        <v>0</v>
      </c>
      <c r="U78" s="69">
        <v>5</v>
      </c>
      <c r="V78" s="69">
        <v>40</v>
      </c>
      <c r="W78" s="69">
        <v>50</v>
      </c>
      <c r="X78" s="71">
        <v>0</v>
      </c>
      <c r="Y78" s="79"/>
      <c r="Z78" s="79"/>
      <c r="AA78" s="79"/>
      <c r="AB78" s="79"/>
      <c r="AC78" s="79"/>
      <c r="AD78" s="79"/>
      <c r="AE78" s="79"/>
      <c r="AF78" s="79"/>
      <c r="AG78" s="79"/>
      <c r="AH78" s="79"/>
      <c r="AI78" s="79"/>
      <c r="AJ78" s="79"/>
      <c r="AK78" s="71">
        <v>50000000</v>
      </c>
      <c r="AL78" s="79">
        <v>50000000</v>
      </c>
      <c r="AM78" s="79"/>
      <c r="AN78" s="79"/>
      <c r="AO78" s="79"/>
      <c r="AP78" s="79"/>
      <c r="AQ78" s="79"/>
      <c r="AR78" s="79"/>
      <c r="AS78" s="79"/>
      <c r="AT78" s="79"/>
      <c r="AU78" s="79"/>
      <c r="AV78" s="79"/>
      <c r="AW78" s="79"/>
      <c r="AX78" s="71">
        <v>210000000</v>
      </c>
      <c r="AY78" s="79">
        <v>210000000</v>
      </c>
      <c r="AZ78" s="79"/>
      <c r="BA78" s="79"/>
      <c r="BB78" s="79"/>
      <c r="BC78" s="79"/>
      <c r="BD78" s="79"/>
      <c r="BE78" s="79"/>
      <c r="BF78" s="79"/>
      <c r="BG78" s="79"/>
      <c r="BH78" s="79"/>
      <c r="BI78" s="79"/>
      <c r="BJ78" s="79"/>
      <c r="BK78" s="71">
        <v>31000000</v>
      </c>
      <c r="BL78" s="79">
        <v>31000000</v>
      </c>
      <c r="BM78" s="79"/>
      <c r="BN78" s="79"/>
      <c r="BO78" s="79"/>
      <c r="BP78" s="79"/>
      <c r="BQ78" s="79"/>
      <c r="BR78" s="79"/>
      <c r="BS78" s="79"/>
      <c r="BT78" s="79"/>
      <c r="BU78" s="79"/>
      <c r="BV78" s="79"/>
      <c r="BW78" s="79"/>
      <c r="BX78" s="71">
        <v>291000000</v>
      </c>
      <c r="BY78" s="73">
        <v>291000000</v>
      </c>
      <c r="BZ78" s="73">
        <v>0</v>
      </c>
      <c r="CA78" s="73">
        <v>0</v>
      </c>
      <c r="CB78" s="73">
        <v>0</v>
      </c>
      <c r="CC78" s="73">
        <v>0</v>
      </c>
      <c r="CD78" s="73">
        <v>0</v>
      </c>
      <c r="CE78" s="73">
        <v>0</v>
      </c>
      <c r="CF78" s="73">
        <v>0</v>
      </c>
      <c r="CG78" s="73">
        <v>0</v>
      </c>
      <c r="CH78" s="73">
        <v>0</v>
      </c>
      <c r="CI78" s="73">
        <v>0</v>
      </c>
      <c r="CJ78" s="73">
        <v>0</v>
      </c>
      <c r="CK78" s="63" t="s">
        <v>816</v>
      </c>
      <c r="CL78" s="74" t="s">
        <v>479</v>
      </c>
      <c r="CM78" s="74" t="s">
        <v>480</v>
      </c>
      <c r="CN78" s="74" t="s">
        <v>195</v>
      </c>
      <c r="CO78" s="60">
        <v>1</v>
      </c>
      <c r="CP78" s="61" t="s">
        <v>196</v>
      </c>
      <c r="CQ78" s="60">
        <v>102</v>
      </c>
      <c r="CR78" s="61" t="s">
        <v>574</v>
      </c>
      <c r="CS78" s="60">
        <v>10203</v>
      </c>
      <c r="CT78" s="61" t="s">
        <v>817</v>
      </c>
      <c r="CU78" s="62">
        <v>1020301</v>
      </c>
      <c r="CV78" s="63" t="s">
        <v>818</v>
      </c>
      <c r="CW78" s="100" t="s">
        <v>819</v>
      </c>
      <c r="CX78" s="100" t="s">
        <v>196</v>
      </c>
      <c r="CY78" s="100" t="s">
        <v>574</v>
      </c>
      <c r="CZ78" s="100" t="s">
        <v>817</v>
      </c>
      <c r="DA78" s="100" t="s">
        <v>818</v>
      </c>
    </row>
    <row r="79" spans="2:105" ht="102" hidden="1" x14ac:dyDescent="0.25">
      <c r="B79" s="65" t="s">
        <v>820</v>
      </c>
      <c r="C79" s="80" t="s">
        <v>821</v>
      </c>
      <c r="D79" s="63" t="s">
        <v>564</v>
      </c>
      <c r="E79" s="65" t="s">
        <v>808</v>
      </c>
      <c r="F79" s="63" t="s">
        <v>809</v>
      </c>
      <c r="G79" s="62" t="s">
        <v>183</v>
      </c>
      <c r="H79" s="63" t="s">
        <v>567</v>
      </c>
      <c r="I79" s="63" t="s">
        <v>810</v>
      </c>
      <c r="J79" s="307">
        <v>2015</v>
      </c>
      <c r="K79" s="308">
        <v>0</v>
      </c>
      <c r="L79" s="63" t="s">
        <v>811</v>
      </c>
      <c r="M79" s="63" t="s">
        <v>822</v>
      </c>
      <c r="N79" s="63" t="s">
        <v>823</v>
      </c>
      <c r="O79" s="63" t="s">
        <v>824</v>
      </c>
      <c r="P79" s="63" t="s">
        <v>190</v>
      </c>
      <c r="Q79" s="63" t="s">
        <v>815</v>
      </c>
      <c r="R79" s="63"/>
      <c r="S79" s="68">
        <v>25</v>
      </c>
      <c r="T79" s="69">
        <v>0</v>
      </c>
      <c r="U79" s="69">
        <v>8</v>
      </c>
      <c r="V79" s="69">
        <v>16</v>
      </c>
      <c r="W79" s="69">
        <v>25</v>
      </c>
      <c r="X79" s="71">
        <v>25000000</v>
      </c>
      <c r="Y79" s="79">
        <v>25000000</v>
      </c>
      <c r="Z79" s="79"/>
      <c r="AA79" s="79"/>
      <c r="AB79" s="79"/>
      <c r="AC79" s="79"/>
      <c r="AD79" s="79"/>
      <c r="AE79" s="79"/>
      <c r="AF79" s="79"/>
      <c r="AG79" s="79"/>
      <c r="AH79" s="79"/>
      <c r="AI79" s="79"/>
      <c r="AJ79" s="79"/>
      <c r="AK79" s="71">
        <v>25000000</v>
      </c>
      <c r="AL79" s="79">
        <v>25000000</v>
      </c>
      <c r="AM79" s="79"/>
      <c r="AN79" s="79"/>
      <c r="AO79" s="79"/>
      <c r="AP79" s="79"/>
      <c r="AQ79" s="79"/>
      <c r="AR79" s="79"/>
      <c r="AS79" s="79"/>
      <c r="AT79" s="79"/>
      <c r="AU79" s="79"/>
      <c r="AV79" s="79"/>
      <c r="AW79" s="79"/>
      <c r="AX79" s="71">
        <v>25000000</v>
      </c>
      <c r="AY79" s="79">
        <v>25000000</v>
      </c>
      <c r="AZ79" s="79"/>
      <c r="BA79" s="79"/>
      <c r="BB79" s="79"/>
      <c r="BC79" s="79"/>
      <c r="BD79" s="79"/>
      <c r="BE79" s="79"/>
      <c r="BF79" s="79"/>
      <c r="BG79" s="79"/>
      <c r="BH79" s="79"/>
      <c r="BI79" s="79"/>
      <c r="BJ79" s="79"/>
      <c r="BK79" s="71">
        <v>25000000</v>
      </c>
      <c r="BL79" s="79">
        <v>25000000</v>
      </c>
      <c r="BM79" s="79"/>
      <c r="BN79" s="79"/>
      <c r="BO79" s="79"/>
      <c r="BP79" s="79"/>
      <c r="BQ79" s="79"/>
      <c r="BR79" s="79"/>
      <c r="BS79" s="79"/>
      <c r="BT79" s="79"/>
      <c r="BU79" s="79"/>
      <c r="BV79" s="79"/>
      <c r="BW79" s="79"/>
      <c r="BX79" s="71">
        <v>100000000</v>
      </c>
      <c r="BY79" s="73">
        <v>100000000</v>
      </c>
      <c r="BZ79" s="73">
        <v>0</v>
      </c>
      <c r="CA79" s="73">
        <v>0</v>
      </c>
      <c r="CB79" s="73">
        <v>0</v>
      </c>
      <c r="CC79" s="73">
        <v>0</v>
      </c>
      <c r="CD79" s="73">
        <v>0</v>
      </c>
      <c r="CE79" s="73">
        <v>0</v>
      </c>
      <c r="CF79" s="73">
        <v>0</v>
      </c>
      <c r="CG79" s="73">
        <v>0</v>
      </c>
      <c r="CH79" s="73">
        <v>0</v>
      </c>
      <c r="CI79" s="73">
        <v>0</v>
      </c>
      <c r="CJ79" s="73">
        <v>0</v>
      </c>
      <c r="CK79" s="63" t="s">
        <v>825</v>
      </c>
      <c r="CL79" s="74" t="s">
        <v>479</v>
      </c>
      <c r="CM79" s="74" t="s">
        <v>480</v>
      </c>
      <c r="CN79" s="74" t="s">
        <v>195</v>
      </c>
      <c r="CO79" s="60">
        <v>1</v>
      </c>
      <c r="CP79" s="61" t="s">
        <v>196</v>
      </c>
      <c r="CQ79" s="60">
        <v>102</v>
      </c>
      <c r="CR79" s="61" t="s">
        <v>574</v>
      </c>
      <c r="CS79" s="60">
        <v>10203</v>
      </c>
      <c r="CT79" s="61" t="s">
        <v>817</v>
      </c>
      <c r="CU79" s="62">
        <v>1020301</v>
      </c>
      <c r="CV79" s="63" t="s">
        <v>818</v>
      </c>
      <c r="CW79" s="100" t="s">
        <v>819</v>
      </c>
      <c r="CX79" s="100" t="s">
        <v>196</v>
      </c>
      <c r="CY79" s="100" t="s">
        <v>574</v>
      </c>
      <c r="CZ79" s="100" t="s">
        <v>817</v>
      </c>
      <c r="DA79" s="100" t="s">
        <v>818</v>
      </c>
    </row>
    <row r="80" spans="2:105" ht="89.25" hidden="1" x14ac:dyDescent="0.25">
      <c r="B80" s="65" t="s">
        <v>826</v>
      </c>
      <c r="C80" s="80" t="s">
        <v>827</v>
      </c>
      <c r="D80" s="63" t="s">
        <v>652</v>
      </c>
      <c r="E80" s="65" t="s">
        <v>808</v>
      </c>
      <c r="F80" s="63" t="s">
        <v>809</v>
      </c>
      <c r="G80" s="62" t="s">
        <v>183</v>
      </c>
      <c r="H80" s="63" t="s">
        <v>653</v>
      </c>
      <c r="I80" s="63" t="s">
        <v>810</v>
      </c>
      <c r="J80" s="307">
        <v>2015</v>
      </c>
      <c r="K80" s="308">
        <v>0</v>
      </c>
      <c r="L80" s="63" t="s">
        <v>242</v>
      </c>
      <c r="M80" s="63" t="s">
        <v>828</v>
      </c>
      <c r="N80" s="63" t="s">
        <v>829</v>
      </c>
      <c r="O80" s="63" t="s">
        <v>830</v>
      </c>
      <c r="P80" s="63" t="s">
        <v>657</v>
      </c>
      <c r="Q80" s="63" t="s">
        <v>831</v>
      </c>
      <c r="R80" s="63"/>
      <c r="S80" s="68">
        <v>4000</v>
      </c>
      <c r="T80" s="69">
        <v>1000</v>
      </c>
      <c r="U80" s="69">
        <v>2000</v>
      </c>
      <c r="V80" s="69">
        <v>3000</v>
      </c>
      <c r="W80" s="69">
        <v>4000</v>
      </c>
      <c r="X80" s="71">
        <v>12881012</v>
      </c>
      <c r="Y80" s="79"/>
      <c r="Z80" s="79"/>
      <c r="AA80" s="79"/>
      <c r="AB80" s="79"/>
      <c r="AC80" s="79"/>
      <c r="AD80" s="79"/>
      <c r="AE80" s="79"/>
      <c r="AF80" s="78">
        <v>12881012</v>
      </c>
      <c r="AG80" s="79"/>
      <c r="AH80" s="79"/>
      <c r="AI80" s="79"/>
      <c r="AJ80" s="79"/>
      <c r="AK80" s="71">
        <v>13265520</v>
      </c>
      <c r="AL80" s="79"/>
      <c r="AM80" s="79"/>
      <c r="AN80" s="79"/>
      <c r="AO80" s="79"/>
      <c r="AP80" s="79"/>
      <c r="AQ80" s="79"/>
      <c r="AR80" s="79"/>
      <c r="AS80" s="78">
        <v>13265520</v>
      </c>
      <c r="AT80" s="79"/>
      <c r="AU80" s="79"/>
      <c r="AV80" s="79"/>
      <c r="AW80" s="79"/>
      <c r="AX80" s="71">
        <v>13667506</v>
      </c>
      <c r="AY80" s="79"/>
      <c r="AZ80" s="79"/>
      <c r="BA80" s="79"/>
      <c r="BB80" s="79"/>
      <c r="BC80" s="79"/>
      <c r="BD80" s="79"/>
      <c r="BE80" s="79"/>
      <c r="BF80" s="78">
        <v>13667506</v>
      </c>
      <c r="BG80" s="79"/>
      <c r="BH80" s="79"/>
      <c r="BI80" s="79"/>
      <c r="BJ80" s="79"/>
      <c r="BK80" s="71">
        <v>14069491</v>
      </c>
      <c r="BL80" s="79"/>
      <c r="BM80" s="79"/>
      <c r="BN80" s="79"/>
      <c r="BO80" s="79"/>
      <c r="BP80" s="79"/>
      <c r="BQ80" s="79"/>
      <c r="BR80" s="79"/>
      <c r="BS80" s="78">
        <v>14069491</v>
      </c>
      <c r="BT80" s="79"/>
      <c r="BU80" s="79"/>
      <c r="BV80" s="79"/>
      <c r="BW80" s="79"/>
      <c r="BX80" s="71">
        <v>53883529</v>
      </c>
      <c r="BY80" s="73">
        <v>0</v>
      </c>
      <c r="BZ80" s="73">
        <v>0</v>
      </c>
      <c r="CA80" s="73">
        <v>0</v>
      </c>
      <c r="CB80" s="73">
        <v>0</v>
      </c>
      <c r="CC80" s="73">
        <v>0</v>
      </c>
      <c r="CD80" s="73">
        <v>0</v>
      </c>
      <c r="CE80" s="73">
        <v>0</v>
      </c>
      <c r="CF80" s="73">
        <v>53883529</v>
      </c>
      <c r="CG80" s="73">
        <v>0</v>
      </c>
      <c r="CH80" s="73">
        <v>0</v>
      </c>
      <c r="CI80" s="73">
        <v>0</v>
      </c>
      <c r="CJ80" s="73">
        <v>0</v>
      </c>
      <c r="CK80" s="63" t="s">
        <v>832</v>
      </c>
      <c r="CL80" s="74" t="s">
        <v>479</v>
      </c>
      <c r="CM80" s="74" t="s">
        <v>480</v>
      </c>
      <c r="CN80" s="74" t="s">
        <v>195</v>
      </c>
      <c r="CO80" s="60">
        <v>1</v>
      </c>
      <c r="CP80" s="61" t="s">
        <v>196</v>
      </c>
      <c r="CQ80" s="60">
        <v>102</v>
      </c>
      <c r="CR80" s="61" t="s">
        <v>574</v>
      </c>
      <c r="CS80" s="60">
        <v>10203</v>
      </c>
      <c r="CT80" s="61" t="s">
        <v>817</v>
      </c>
      <c r="CU80" s="62">
        <v>1020302</v>
      </c>
      <c r="CV80" s="63" t="s">
        <v>833</v>
      </c>
      <c r="CW80" s="100" t="s">
        <v>819</v>
      </c>
      <c r="CX80" s="100" t="s">
        <v>196</v>
      </c>
      <c r="CY80" s="100" t="s">
        <v>574</v>
      </c>
      <c r="CZ80" s="100" t="s">
        <v>817</v>
      </c>
      <c r="DA80" s="100" t="s">
        <v>833</v>
      </c>
    </row>
    <row r="81" spans="2:105" ht="89.25" hidden="1" x14ac:dyDescent="0.25">
      <c r="B81" s="65" t="s">
        <v>834</v>
      </c>
      <c r="C81" s="80" t="s">
        <v>835</v>
      </c>
      <c r="D81" s="63" t="s">
        <v>836</v>
      </c>
      <c r="E81" s="65" t="s">
        <v>808</v>
      </c>
      <c r="F81" s="63" t="s">
        <v>809</v>
      </c>
      <c r="G81" s="62" t="s">
        <v>183</v>
      </c>
      <c r="H81" s="63" t="s">
        <v>580</v>
      </c>
      <c r="I81" s="63" t="s">
        <v>810</v>
      </c>
      <c r="J81" s="307">
        <v>2015</v>
      </c>
      <c r="K81" s="308">
        <v>0</v>
      </c>
      <c r="L81" s="63" t="s">
        <v>837</v>
      </c>
      <c r="M81" s="63" t="s">
        <v>838</v>
      </c>
      <c r="N81" s="63" t="s">
        <v>839</v>
      </c>
      <c r="O81" s="63" t="s">
        <v>840</v>
      </c>
      <c r="P81" s="63" t="s">
        <v>657</v>
      </c>
      <c r="Q81" s="63" t="s">
        <v>841</v>
      </c>
      <c r="R81" s="63"/>
      <c r="S81" s="68">
        <v>8</v>
      </c>
      <c r="T81" s="69">
        <v>1</v>
      </c>
      <c r="U81" s="69">
        <v>3</v>
      </c>
      <c r="V81" s="69">
        <v>5</v>
      </c>
      <c r="W81" s="69">
        <v>8</v>
      </c>
      <c r="X81" s="71">
        <v>210000000</v>
      </c>
      <c r="Y81" s="105">
        <v>60000000</v>
      </c>
      <c r="Z81" s="79"/>
      <c r="AA81" s="79"/>
      <c r="AB81" s="79"/>
      <c r="AC81" s="79"/>
      <c r="AD81" s="79"/>
      <c r="AE81" s="79"/>
      <c r="AF81" s="79"/>
      <c r="AG81" s="101">
        <v>150000000</v>
      </c>
      <c r="AH81" s="79"/>
      <c r="AI81" s="79"/>
      <c r="AJ81" s="79"/>
      <c r="AK81" s="71">
        <v>210000000</v>
      </c>
      <c r="AL81" s="105">
        <v>60000000</v>
      </c>
      <c r="AM81" s="79"/>
      <c r="AN81" s="79"/>
      <c r="AO81" s="79"/>
      <c r="AP81" s="79"/>
      <c r="AQ81" s="79"/>
      <c r="AR81" s="79"/>
      <c r="AS81" s="79"/>
      <c r="AT81" s="101">
        <v>150000000</v>
      </c>
      <c r="AU81" s="79"/>
      <c r="AV81" s="79"/>
      <c r="AW81" s="79"/>
      <c r="AX81" s="71">
        <v>210000000</v>
      </c>
      <c r="AY81" s="105">
        <v>60000000</v>
      </c>
      <c r="AZ81" s="79"/>
      <c r="BA81" s="79"/>
      <c r="BB81" s="79"/>
      <c r="BC81" s="79"/>
      <c r="BD81" s="79"/>
      <c r="BE81" s="79"/>
      <c r="BF81" s="79"/>
      <c r="BG81" s="101">
        <v>150000000</v>
      </c>
      <c r="BH81" s="79"/>
      <c r="BI81" s="79"/>
      <c r="BJ81" s="79"/>
      <c r="BK81" s="71">
        <v>210000000</v>
      </c>
      <c r="BL81" s="105">
        <v>60000000</v>
      </c>
      <c r="BM81" s="79"/>
      <c r="BN81" s="79"/>
      <c r="BO81" s="79"/>
      <c r="BP81" s="79"/>
      <c r="BQ81" s="79"/>
      <c r="BR81" s="79"/>
      <c r="BS81" s="79"/>
      <c r="BT81" s="101">
        <v>150000000</v>
      </c>
      <c r="BU81" s="79"/>
      <c r="BV81" s="79"/>
      <c r="BW81" s="79"/>
      <c r="BX81" s="71">
        <v>840000000</v>
      </c>
      <c r="BY81" s="73">
        <v>240000000</v>
      </c>
      <c r="BZ81" s="73">
        <v>0</v>
      </c>
      <c r="CA81" s="73">
        <v>0</v>
      </c>
      <c r="CB81" s="73">
        <v>0</v>
      </c>
      <c r="CC81" s="73">
        <v>0</v>
      </c>
      <c r="CD81" s="73">
        <v>0</v>
      </c>
      <c r="CE81" s="73">
        <v>0</v>
      </c>
      <c r="CF81" s="73">
        <v>0</v>
      </c>
      <c r="CG81" s="73">
        <v>600000000</v>
      </c>
      <c r="CH81" s="73">
        <v>0</v>
      </c>
      <c r="CI81" s="73">
        <v>0</v>
      </c>
      <c r="CJ81" s="73">
        <v>0</v>
      </c>
      <c r="CK81" s="63" t="s">
        <v>842</v>
      </c>
      <c r="CL81" s="74" t="s">
        <v>479</v>
      </c>
      <c r="CM81" s="74" t="s">
        <v>480</v>
      </c>
      <c r="CN81" s="74" t="s">
        <v>606</v>
      </c>
      <c r="CO81" s="60">
        <v>1</v>
      </c>
      <c r="CP81" s="61" t="s">
        <v>196</v>
      </c>
      <c r="CQ81" s="60">
        <v>102</v>
      </c>
      <c r="CR81" s="61" t="s">
        <v>574</v>
      </c>
      <c r="CS81" s="60">
        <v>10203</v>
      </c>
      <c r="CT81" s="61" t="s">
        <v>817</v>
      </c>
      <c r="CU81" s="62">
        <v>1020302</v>
      </c>
      <c r="CV81" s="63" t="s">
        <v>833</v>
      </c>
      <c r="CW81" s="100" t="s">
        <v>819</v>
      </c>
      <c r="CX81" s="100" t="s">
        <v>196</v>
      </c>
      <c r="CY81" s="100" t="s">
        <v>574</v>
      </c>
      <c r="CZ81" s="100" t="s">
        <v>817</v>
      </c>
      <c r="DA81" s="100" t="s">
        <v>833</v>
      </c>
    </row>
    <row r="82" spans="2:105" ht="89.25" hidden="1" x14ac:dyDescent="0.25">
      <c r="B82" s="65" t="s">
        <v>843</v>
      </c>
      <c r="C82" s="80" t="s">
        <v>844</v>
      </c>
      <c r="D82" s="63" t="s">
        <v>564</v>
      </c>
      <c r="E82" s="65" t="s">
        <v>808</v>
      </c>
      <c r="F82" s="63" t="s">
        <v>809</v>
      </c>
      <c r="G82" s="62" t="s">
        <v>183</v>
      </c>
      <c r="H82" s="63" t="s">
        <v>567</v>
      </c>
      <c r="I82" s="63" t="s">
        <v>810</v>
      </c>
      <c r="J82" s="307">
        <v>2015</v>
      </c>
      <c r="K82" s="308">
        <v>0</v>
      </c>
      <c r="L82" s="63" t="s">
        <v>811</v>
      </c>
      <c r="M82" s="63" t="s">
        <v>845</v>
      </c>
      <c r="N82" s="63" t="s">
        <v>846</v>
      </c>
      <c r="O82" s="63" t="s">
        <v>847</v>
      </c>
      <c r="P82" s="63" t="s">
        <v>190</v>
      </c>
      <c r="Q82" s="63" t="s">
        <v>815</v>
      </c>
      <c r="R82" s="63"/>
      <c r="S82" s="68">
        <v>200</v>
      </c>
      <c r="T82" s="69">
        <v>0</v>
      </c>
      <c r="U82" s="69">
        <v>40</v>
      </c>
      <c r="V82" s="69">
        <v>100</v>
      </c>
      <c r="W82" s="69">
        <v>200</v>
      </c>
      <c r="X82" s="71">
        <v>0</v>
      </c>
      <c r="Y82" s="79">
        <v>0</v>
      </c>
      <c r="Z82" s="79"/>
      <c r="AA82" s="79"/>
      <c r="AB82" s="79"/>
      <c r="AC82" s="79"/>
      <c r="AD82" s="79"/>
      <c r="AE82" s="79"/>
      <c r="AF82" s="79"/>
      <c r="AG82" s="79"/>
      <c r="AH82" s="79"/>
      <c r="AI82" s="79"/>
      <c r="AJ82" s="79"/>
      <c r="AK82" s="71">
        <v>35000000</v>
      </c>
      <c r="AL82" s="79">
        <v>35000000</v>
      </c>
      <c r="AM82" s="79"/>
      <c r="AN82" s="79"/>
      <c r="AO82" s="79"/>
      <c r="AP82" s="79"/>
      <c r="AQ82" s="79"/>
      <c r="AR82" s="79"/>
      <c r="AS82" s="79"/>
      <c r="AT82" s="79"/>
      <c r="AU82" s="79"/>
      <c r="AV82" s="79"/>
      <c r="AW82" s="79"/>
      <c r="AX82" s="71">
        <v>35000000</v>
      </c>
      <c r="AY82" s="79">
        <v>35000000</v>
      </c>
      <c r="AZ82" s="79"/>
      <c r="BA82" s="79"/>
      <c r="BB82" s="79"/>
      <c r="BC82" s="79"/>
      <c r="BD82" s="79"/>
      <c r="BE82" s="79"/>
      <c r="BF82" s="79"/>
      <c r="BG82" s="79"/>
      <c r="BH82" s="79"/>
      <c r="BI82" s="79"/>
      <c r="BJ82" s="79"/>
      <c r="BK82" s="71">
        <v>35000000</v>
      </c>
      <c r="BL82" s="79">
        <v>35000000</v>
      </c>
      <c r="BM82" s="79"/>
      <c r="BN82" s="79"/>
      <c r="BO82" s="79"/>
      <c r="BP82" s="79"/>
      <c r="BQ82" s="79"/>
      <c r="BR82" s="79"/>
      <c r="BS82" s="79"/>
      <c r="BT82" s="79"/>
      <c r="BU82" s="79"/>
      <c r="BV82" s="79"/>
      <c r="BW82" s="79"/>
      <c r="BX82" s="71">
        <v>105000000</v>
      </c>
      <c r="BY82" s="73">
        <v>105000000</v>
      </c>
      <c r="BZ82" s="73">
        <v>0</v>
      </c>
      <c r="CA82" s="73">
        <v>0</v>
      </c>
      <c r="CB82" s="73">
        <v>0</v>
      </c>
      <c r="CC82" s="73">
        <v>0</v>
      </c>
      <c r="CD82" s="73">
        <v>0</v>
      </c>
      <c r="CE82" s="73">
        <v>0</v>
      </c>
      <c r="CF82" s="73">
        <v>0</v>
      </c>
      <c r="CG82" s="73">
        <v>0</v>
      </c>
      <c r="CH82" s="73">
        <v>0</v>
      </c>
      <c r="CI82" s="73">
        <v>0</v>
      </c>
      <c r="CJ82" s="73">
        <v>0</v>
      </c>
      <c r="CK82" s="63" t="s">
        <v>848</v>
      </c>
      <c r="CL82" s="74" t="s">
        <v>479</v>
      </c>
      <c r="CM82" s="74" t="s">
        <v>480</v>
      </c>
      <c r="CN82" s="74" t="s">
        <v>606</v>
      </c>
      <c r="CO82" s="60">
        <v>1</v>
      </c>
      <c r="CP82" s="61" t="s">
        <v>196</v>
      </c>
      <c r="CQ82" s="60">
        <v>102</v>
      </c>
      <c r="CR82" s="61" t="s">
        <v>574</v>
      </c>
      <c r="CS82" s="60">
        <v>10203</v>
      </c>
      <c r="CT82" s="61" t="s">
        <v>817</v>
      </c>
      <c r="CU82" s="62">
        <v>1020302</v>
      </c>
      <c r="CV82" s="63" t="s">
        <v>833</v>
      </c>
      <c r="CW82" s="100" t="s">
        <v>819</v>
      </c>
      <c r="CX82" s="100" t="s">
        <v>196</v>
      </c>
      <c r="CY82" s="100" t="s">
        <v>574</v>
      </c>
      <c r="CZ82" s="100" t="s">
        <v>817</v>
      </c>
      <c r="DA82" s="100" t="s">
        <v>833</v>
      </c>
    </row>
    <row r="83" spans="2:105" ht="89.25" hidden="1" x14ac:dyDescent="0.25">
      <c r="B83" s="65" t="s">
        <v>849</v>
      </c>
      <c r="C83" s="80" t="s">
        <v>850</v>
      </c>
      <c r="D83" s="63" t="s">
        <v>564</v>
      </c>
      <c r="E83" s="65" t="s">
        <v>808</v>
      </c>
      <c r="F83" s="63" t="s">
        <v>809</v>
      </c>
      <c r="G83" s="62" t="s">
        <v>183</v>
      </c>
      <c r="H83" s="63" t="s">
        <v>567</v>
      </c>
      <c r="I83" s="63" t="s">
        <v>810</v>
      </c>
      <c r="J83" s="307">
        <v>2015</v>
      </c>
      <c r="K83" s="308">
        <v>0</v>
      </c>
      <c r="L83" s="63" t="s">
        <v>811</v>
      </c>
      <c r="M83" s="63" t="s">
        <v>851</v>
      </c>
      <c r="N83" s="63" t="s">
        <v>852</v>
      </c>
      <c r="O83" s="63" t="s">
        <v>853</v>
      </c>
      <c r="P83" s="63" t="s">
        <v>190</v>
      </c>
      <c r="Q83" s="63" t="s">
        <v>815</v>
      </c>
      <c r="R83" s="63"/>
      <c r="S83" s="68">
        <v>50</v>
      </c>
      <c r="T83" s="69">
        <v>0</v>
      </c>
      <c r="U83" s="69">
        <v>12</v>
      </c>
      <c r="V83" s="69">
        <v>32</v>
      </c>
      <c r="W83" s="69">
        <v>50</v>
      </c>
      <c r="X83" s="71">
        <v>0</v>
      </c>
      <c r="Y83" s="79">
        <v>0</v>
      </c>
      <c r="Z83" s="79"/>
      <c r="AA83" s="79"/>
      <c r="AB83" s="79"/>
      <c r="AC83" s="79"/>
      <c r="AD83" s="79"/>
      <c r="AE83" s="79"/>
      <c r="AF83" s="79"/>
      <c r="AG83" s="79"/>
      <c r="AH83" s="79"/>
      <c r="AI83" s="79"/>
      <c r="AJ83" s="79"/>
      <c r="AK83" s="71">
        <v>28000000</v>
      </c>
      <c r="AL83" s="79">
        <v>28000000</v>
      </c>
      <c r="AM83" s="79"/>
      <c r="AN83" s="79"/>
      <c r="AO83" s="79"/>
      <c r="AP83" s="79"/>
      <c r="AQ83" s="79"/>
      <c r="AR83" s="79"/>
      <c r="AS83" s="79"/>
      <c r="AT83" s="79"/>
      <c r="AU83" s="79"/>
      <c r="AV83" s="79"/>
      <c r="AW83" s="79"/>
      <c r="AX83" s="71">
        <v>28000000</v>
      </c>
      <c r="AY83" s="79">
        <v>28000000</v>
      </c>
      <c r="AZ83" s="79"/>
      <c r="BA83" s="79"/>
      <c r="BB83" s="79"/>
      <c r="BC83" s="79"/>
      <c r="BD83" s="79"/>
      <c r="BE83" s="79"/>
      <c r="BF83" s="79"/>
      <c r="BG83" s="79"/>
      <c r="BH83" s="79"/>
      <c r="BI83" s="79"/>
      <c r="BJ83" s="79"/>
      <c r="BK83" s="71">
        <v>39000000</v>
      </c>
      <c r="BL83" s="79">
        <v>39000000</v>
      </c>
      <c r="BM83" s="79"/>
      <c r="BN83" s="79"/>
      <c r="BO83" s="79"/>
      <c r="BP83" s="79"/>
      <c r="BQ83" s="79"/>
      <c r="BR83" s="79"/>
      <c r="BS83" s="79"/>
      <c r="BT83" s="79"/>
      <c r="BU83" s="79"/>
      <c r="BV83" s="79"/>
      <c r="BW83" s="79"/>
      <c r="BX83" s="71">
        <v>95000000</v>
      </c>
      <c r="BY83" s="73">
        <v>95000000</v>
      </c>
      <c r="BZ83" s="73">
        <v>0</v>
      </c>
      <c r="CA83" s="73">
        <v>0</v>
      </c>
      <c r="CB83" s="73">
        <v>0</v>
      </c>
      <c r="CC83" s="73">
        <v>0</v>
      </c>
      <c r="CD83" s="73">
        <v>0</v>
      </c>
      <c r="CE83" s="73">
        <v>0</v>
      </c>
      <c r="CF83" s="73">
        <v>0</v>
      </c>
      <c r="CG83" s="73">
        <v>0</v>
      </c>
      <c r="CH83" s="73">
        <v>0</v>
      </c>
      <c r="CI83" s="73">
        <v>0</v>
      </c>
      <c r="CJ83" s="73">
        <v>0</v>
      </c>
      <c r="CK83" s="63" t="s">
        <v>854</v>
      </c>
      <c r="CL83" s="74" t="s">
        <v>479</v>
      </c>
      <c r="CM83" s="74" t="s">
        <v>480</v>
      </c>
      <c r="CN83" s="74" t="s">
        <v>195</v>
      </c>
      <c r="CO83" s="60">
        <v>1</v>
      </c>
      <c r="CP83" s="61" t="s">
        <v>196</v>
      </c>
      <c r="CQ83" s="60">
        <v>102</v>
      </c>
      <c r="CR83" s="61" t="s">
        <v>574</v>
      </c>
      <c r="CS83" s="60">
        <v>10203</v>
      </c>
      <c r="CT83" s="61" t="s">
        <v>817</v>
      </c>
      <c r="CU83" s="62">
        <v>1020302</v>
      </c>
      <c r="CV83" s="63" t="s">
        <v>833</v>
      </c>
      <c r="CW83" s="100" t="s">
        <v>819</v>
      </c>
      <c r="CX83" s="100" t="s">
        <v>196</v>
      </c>
      <c r="CY83" s="100" t="s">
        <v>574</v>
      </c>
      <c r="CZ83" s="100" t="s">
        <v>817</v>
      </c>
      <c r="DA83" s="100" t="s">
        <v>833</v>
      </c>
    </row>
    <row r="84" spans="2:105" ht="89.25" hidden="1" x14ac:dyDescent="0.25">
      <c r="B84" s="65" t="s">
        <v>855</v>
      </c>
      <c r="C84" s="80" t="s">
        <v>856</v>
      </c>
      <c r="D84" s="63" t="s">
        <v>564</v>
      </c>
      <c r="E84" s="65" t="s">
        <v>808</v>
      </c>
      <c r="F84" s="63" t="s">
        <v>809</v>
      </c>
      <c r="G84" s="62" t="s">
        <v>183</v>
      </c>
      <c r="H84" s="63" t="s">
        <v>567</v>
      </c>
      <c r="I84" s="63" t="s">
        <v>810</v>
      </c>
      <c r="J84" s="307">
        <v>2015</v>
      </c>
      <c r="K84" s="308">
        <v>0</v>
      </c>
      <c r="L84" s="63" t="s">
        <v>811</v>
      </c>
      <c r="M84" s="63" t="s">
        <v>857</v>
      </c>
      <c r="N84" s="63" t="s">
        <v>858</v>
      </c>
      <c r="O84" s="63" t="s">
        <v>859</v>
      </c>
      <c r="P84" s="63" t="s">
        <v>190</v>
      </c>
      <c r="Q84" s="63" t="s">
        <v>815</v>
      </c>
      <c r="R84" s="63"/>
      <c r="S84" s="68">
        <v>4</v>
      </c>
      <c r="T84" s="69">
        <v>0</v>
      </c>
      <c r="U84" s="69">
        <v>1</v>
      </c>
      <c r="V84" s="69">
        <v>3</v>
      </c>
      <c r="W84" s="69">
        <v>4</v>
      </c>
      <c r="X84" s="71">
        <v>0</v>
      </c>
      <c r="Y84" s="79">
        <v>0</v>
      </c>
      <c r="Z84" s="79"/>
      <c r="AA84" s="79"/>
      <c r="AB84" s="79"/>
      <c r="AC84" s="79"/>
      <c r="AD84" s="79"/>
      <c r="AE84" s="79"/>
      <c r="AF84" s="79"/>
      <c r="AG84" s="79"/>
      <c r="AH84" s="79"/>
      <c r="AI84" s="79"/>
      <c r="AJ84" s="79"/>
      <c r="AK84" s="71">
        <v>33000000</v>
      </c>
      <c r="AL84" s="79">
        <v>33000000</v>
      </c>
      <c r="AM84" s="79"/>
      <c r="AN84" s="79"/>
      <c r="AO84" s="79"/>
      <c r="AP84" s="79"/>
      <c r="AQ84" s="79"/>
      <c r="AR84" s="79"/>
      <c r="AS84" s="79"/>
      <c r="AT84" s="79"/>
      <c r="AU84" s="79"/>
      <c r="AV84" s="79"/>
      <c r="AW84" s="79"/>
      <c r="AX84" s="71">
        <v>33000000</v>
      </c>
      <c r="AY84" s="79">
        <v>33000000</v>
      </c>
      <c r="AZ84" s="79"/>
      <c r="BA84" s="79"/>
      <c r="BB84" s="79"/>
      <c r="BC84" s="79"/>
      <c r="BD84" s="79"/>
      <c r="BE84" s="79"/>
      <c r="BF84" s="79"/>
      <c r="BG84" s="79"/>
      <c r="BH84" s="79"/>
      <c r="BI84" s="79"/>
      <c r="BJ84" s="79"/>
      <c r="BK84" s="71">
        <v>33000000</v>
      </c>
      <c r="BL84" s="79">
        <v>33000000</v>
      </c>
      <c r="BM84" s="79"/>
      <c r="BN84" s="79"/>
      <c r="BO84" s="79"/>
      <c r="BP84" s="79"/>
      <c r="BQ84" s="79"/>
      <c r="BR84" s="79"/>
      <c r="BS84" s="79"/>
      <c r="BT84" s="79"/>
      <c r="BU84" s="79"/>
      <c r="BV84" s="79"/>
      <c r="BW84" s="79"/>
      <c r="BX84" s="71">
        <v>99000000</v>
      </c>
      <c r="BY84" s="73">
        <v>99000000</v>
      </c>
      <c r="BZ84" s="73">
        <v>0</v>
      </c>
      <c r="CA84" s="73">
        <v>0</v>
      </c>
      <c r="CB84" s="73">
        <v>0</v>
      </c>
      <c r="CC84" s="73">
        <v>0</v>
      </c>
      <c r="CD84" s="73">
        <v>0</v>
      </c>
      <c r="CE84" s="73">
        <v>0</v>
      </c>
      <c r="CF84" s="73">
        <v>0</v>
      </c>
      <c r="CG84" s="73">
        <v>0</v>
      </c>
      <c r="CH84" s="73">
        <v>0</v>
      </c>
      <c r="CI84" s="73">
        <v>0</v>
      </c>
      <c r="CJ84" s="73">
        <v>0</v>
      </c>
      <c r="CK84" s="63" t="s">
        <v>860</v>
      </c>
      <c r="CL84" s="74" t="s">
        <v>479</v>
      </c>
      <c r="CM84" s="74" t="s">
        <v>480</v>
      </c>
      <c r="CN84" s="74" t="s">
        <v>606</v>
      </c>
      <c r="CO84" s="60">
        <v>1</v>
      </c>
      <c r="CP84" s="61" t="s">
        <v>196</v>
      </c>
      <c r="CQ84" s="60">
        <v>102</v>
      </c>
      <c r="CR84" s="61" t="s">
        <v>574</v>
      </c>
      <c r="CS84" s="60">
        <v>10203</v>
      </c>
      <c r="CT84" s="61" t="s">
        <v>817</v>
      </c>
      <c r="CU84" s="62">
        <v>1020303</v>
      </c>
      <c r="CV84" s="63" t="s">
        <v>861</v>
      </c>
      <c r="CW84" s="100" t="s">
        <v>819</v>
      </c>
      <c r="CX84" s="100" t="s">
        <v>196</v>
      </c>
      <c r="CY84" s="100" t="s">
        <v>574</v>
      </c>
      <c r="CZ84" s="100" t="s">
        <v>817</v>
      </c>
      <c r="DA84" s="100" t="s">
        <v>861</v>
      </c>
    </row>
    <row r="85" spans="2:105" ht="89.25" hidden="1" x14ac:dyDescent="0.25">
      <c r="B85" s="65" t="s">
        <v>862</v>
      </c>
      <c r="C85" s="80" t="s">
        <v>863</v>
      </c>
      <c r="D85" s="63" t="s">
        <v>564</v>
      </c>
      <c r="E85" s="65" t="s">
        <v>808</v>
      </c>
      <c r="F85" s="63" t="s">
        <v>809</v>
      </c>
      <c r="G85" s="62" t="s">
        <v>183</v>
      </c>
      <c r="H85" s="63" t="s">
        <v>567</v>
      </c>
      <c r="I85" s="63" t="s">
        <v>810</v>
      </c>
      <c r="J85" s="307">
        <v>2015</v>
      </c>
      <c r="K85" s="308">
        <v>0</v>
      </c>
      <c r="L85" s="63" t="s">
        <v>811</v>
      </c>
      <c r="M85" s="63" t="s">
        <v>864</v>
      </c>
      <c r="N85" s="63" t="s">
        <v>865</v>
      </c>
      <c r="O85" s="63" t="s">
        <v>866</v>
      </c>
      <c r="P85" s="63" t="s">
        <v>190</v>
      </c>
      <c r="Q85" s="63" t="s">
        <v>815</v>
      </c>
      <c r="R85" s="63"/>
      <c r="S85" s="68">
        <v>4</v>
      </c>
      <c r="T85" s="69">
        <v>0</v>
      </c>
      <c r="U85" s="69">
        <v>2</v>
      </c>
      <c r="V85" s="69">
        <v>3</v>
      </c>
      <c r="W85" s="69">
        <v>4</v>
      </c>
      <c r="X85" s="71">
        <v>0</v>
      </c>
      <c r="Y85" s="79"/>
      <c r="Z85" s="79"/>
      <c r="AA85" s="79"/>
      <c r="AB85" s="79"/>
      <c r="AC85" s="79"/>
      <c r="AD85" s="79"/>
      <c r="AE85" s="79"/>
      <c r="AF85" s="79"/>
      <c r="AG85" s="79"/>
      <c r="AH85" s="79"/>
      <c r="AI85" s="79"/>
      <c r="AJ85" s="79"/>
      <c r="AK85" s="71">
        <v>25000000</v>
      </c>
      <c r="AL85" s="79">
        <v>25000000</v>
      </c>
      <c r="AM85" s="79"/>
      <c r="AN85" s="79"/>
      <c r="AO85" s="79"/>
      <c r="AP85" s="79"/>
      <c r="AQ85" s="79"/>
      <c r="AR85" s="79"/>
      <c r="AS85" s="79"/>
      <c r="AT85" s="79"/>
      <c r="AU85" s="79"/>
      <c r="AV85" s="79"/>
      <c r="AW85" s="79"/>
      <c r="AX85" s="71">
        <v>25000000</v>
      </c>
      <c r="AY85" s="79">
        <v>25000000</v>
      </c>
      <c r="AZ85" s="79"/>
      <c r="BA85" s="79"/>
      <c r="BB85" s="79"/>
      <c r="BC85" s="79"/>
      <c r="BD85" s="79"/>
      <c r="BE85" s="79"/>
      <c r="BF85" s="79"/>
      <c r="BG85" s="79"/>
      <c r="BH85" s="79"/>
      <c r="BI85" s="79"/>
      <c r="BJ85" s="79"/>
      <c r="BK85" s="71">
        <v>25000000</v>
      </c>
      <c r="BL85" s="79">
        <v>25000000</v>
      </c>
      <c r="BM85" s="79"/>
      <c r="BN85" s="79"/>
      <c r="BO85" s="79"/>
      <c r="BP85" s="79"/>
      <c r="BQ85" s="79"/>
      <c r="BR85" s="79"/>
      <c r="BS85" s="79"/>
      <c r="BT85" s="79"/>
      <c r="BU85" s="79"/>
      <c r="BV85" s="79"/>
      <c r="BW85" s="79"/>
      <c r="BX85" s="71">
        <v>75000000</v>
      </c>
      <c r="BY85" s="73">
        <v>75000000</v>
      </c>
      <c r="BZ85" s="73">
        <v>0</v>
      </c>
      <c r="CA85" s="73">
        <v>0</v>
      </c>
      <c r="CB85" s="73">
        <v>0</v>
      </c>
      <c r="CC85" s="73">
        <v>0</v>
      </c>
      <c r="CD85" s="73">
        <v>0</v>
      </c>
      <c r="CE85" s="73">
        <v>0</v>
      </c>
      <c r="CF85" s="73">
        <v>0</v>
      </c>
      <c r="CG85" s="73">
        <v>0</v>
      </c>
      <c r="CH85" s="73">
        <v>0</v>
      </c>
      <c r="CI85" s="73">
        <v>0</v>
      </c>
      <c r="CJ85" s="73">
        <v>0</v>
      </c>
      <c r="CK85" s="63" t="s">
        <v>867</v>
      </c>
      <c r="CL85" s="74" t="s">
        <v>479</v>
      </c>
      <c r="CM85" s="74" t="s">
        <v>480</v>
      </c>
      <c r="CN85" s="74" t="s">
        <v>606</v>
      </c>
      <c r="CO85" s="60">
        <v>1</v>
      </c>
      <c r="CP85" s="61" t="s">
        <v>196</v>
      </c>
      <c r="CQ85" s="60">
        <v>102</v>
      </c>
      <c r="CR85" s="61" t="s">
        <v>574</v>
      </c>
      <c r="CS85" s="60">
        <v>10203</v>
      </c>
      <c r="CT85" s="61" t="s">
        <v>817</v>
      </c>
      <c r="CU85" s="62">
        <v>1020303</v>
      </c>
      <c r="CV85" s="63" t="s">
        <v>861</v>
      </c>
      <c r="CW85" s="100" t="s">
        <v>819</v>
      </c>
      <c r="CX85" s="100" t="s">
        <v>196</v>
      </c>
      <c r="CY85" s="100" t="s">
        <v>574</v>
      </c>
      <c r="CZ85" s="100" t="s">
        <v>817</v>
      </c>
      <c r="DA85" s="100" t="s">
        <v>861</v>
      </c>
    </row>
    <row r="86" spans="2:105" ht="89.25" hidden="1" x14ac:dyDescent="0.25">
      <c r="B86" s="65" t="s">
        <v>868</v>
      </c>
      <c r="C86" s="80" t="s">
        <v>869</v>
      </c>
      <c r="D86" s="63" t="s">
        <v>564</v>
      </c>
      <c r="E86" s="65" t="s">
        <v>808</v>
      </c>
      <c r="F86" s="63" t="s">
        <v>809</v>
      </c>
      <c r="G86" s="62" t="s">
        <v>240</v>
      </c>
      <c r="H86" s="63" t="s">
        <v>679</v>
      </c>
      <c r="I86" s="63" t="s">
        <v>810</v>
      </c>
      <c r="J86" s="307">
        <v>2015</v>
      </c>
      <c r="K86" s="308">
        <v>0</v>
      </c>
      <c r="L86" s="63" t="s">
        <v>870</v>
      </c>
      <c r="M86" s="63" t="s">
        <v>871</v>
      </c>
      <c r="N86" s="63" t="s">
        <v>872</v>
      </c>
      <c r="O86" s="63" t="s">
        <v>873</v>
      </c>
      <c r="P86" s="63" t="s">
        <v>190</v>
      </c>
      <c r="Q86" s="63" t="s">
        <v>815</v>
      </c>
      <c r="R86" s="63"/>
      <c r="S86" s="68">
        <v>1</v>
      </c>
      <c r="T86" s="69">
        <v>1</v>
      </c>
      <c r="U86" s="69">
        <v>1</v>
      </c>
      <c r="V86" s="69">
        <v>1</v>
      </c>
      <c r="W86" s="69">
        <v>1</v>
      </c>
      <c r="X86" s="71">
        <v>0</v>
      </c>
      <c r="Y86" s="79"/>
      <c r="Z86" s="79"/>
      <c r="AA86" s="79"/>
      <c r="AB86" s="79"/>
      <c r="AC86" s="79"/>
      <c r="AD86" s="79"/>
      <c r="AE86" s="79"/>
      <c r="AF86" s="79"/>
      <c r="AG86" s="79"/>
      <c r="AH86" s="79"/>
      <c r="AI86" s="79"/>
      <c r="AJ86" s="79"/>
      <c r="AK86" s="71">
        <v>25000000</v>
      </c>
      <c r="AL86" s="79">
        <v>25000000</v>
      </c>
      <c r="AM86" s="79"/>
      <c r="AN86" s="79"/>
      <c r="AO86" s="79"/>
      <c r="AP86" s="79"/>
      <c r="AQ86" s="79"/>
      <c r="AR86" s="79"/>
      <c r="AS86" s="79"/>
      <c r="AT86" s="79"/>
      <c r="AU86" s="79"/>
      <c r="AV86" s="79"/>
      <c r="AW86" s="79"/>
      <c r="AX86" s="71">
        <v>150000000</v>
      </c>
      <c r="AY86" s="79">
        <v>150000000</v>
      </c>
      <c r="AZ86" s="79"/>
      <c r="BA86" s="79"/>
      <c r="BB86" s="79"/>
      <c r="BC86" s="79"/>
      <c r="BD86" s="79"/>
      <c r="BE86" s="79"/>
      <c r="BF86" s="79"/>
      <c r="BG86" s="79"/>
      <c r="BH86" s="79"/>
      <c r="BI86" s="79"/>
      <c r="BJ86" s="79"/>
      <c r="BK86" s="71">
        <v>25000000</v>
      </c>
      <c r="BL86" s="79">
        <v>25000000</v>
      </c>
      <c r="BM86" s="79"/>
      <c r="BN86" s="79"/>
      <c r="BO86" s="79"/>
      <c r="BP86" s="79"/>
      <c r="BQ86" s="79"/>
      <c r="BR86" s="79"/>
      <c r="BS86" s="79"/>
      <c r="BT86" s="79"/>
      <c r="BU86" s="79"/>
      <c r="BV86" s="79"/>
      <c r="BW86" s="79"/>
      <c r="BX86" s="71">
        <v>200000000</v>
      </c>
      <c r="BY86" s="73">
        <v>200000000</v>
      </c>
      <c r="BZ86" s="73">
        <v>0</v>
      </c>
      <c r="CA86" s="73">
        <v>0</v>
      </c>
      <c r="CB86" s="73">
        <v>0</v>
      </c>
      <c r="CC86" s="73">
        <v>0</v>
      </c>
      <c r="CD86" s="73">
        <v>0</v>
      </c>
      <c r="CE86" s="73">
        <v>0</v>
      </c>
      <c r="CF86" s="73">
        <v>0</v>
      </c>
      <c r="CG86" s="73">
        <v>0</v>
      </c>
      <c r="CH86" s="73">
        <v>0</v>
      </c>
      <c r="CI86" s="73">
        <v>0</v>
      </c>
      <c r="CJ86" s="73">
        <v>0</v>
      </c>
      <c r="CK86" s="63" t="s">
        <v>874</v>
      </c>
      <c r="CL86" s="74" t="s">
        <v>875</v>
      </c>
      <c r="CM86" s="74" t="s">
        <v>876</v>
      </c>
      <c r="CN86" s="74" t="s">
        <v>877</v>
      </c>
      <c r="CO86" s="60">
        <v>1</v>
      </c>
      <c r="CP86" s="61" t="s">
        <v>196</v>
      </c>
      <c r="CQ86" s="60">
        <v>102</v>
      </c>
      <c r="CR86" s="61" t="s">
        <v>574</v>
      </c>
      <c r="CS86" s="60">
        <v>10203</v>
      </c>
      <c r="CT86" s="61" t="s">
        <v>817</v>
      </c>
      <c r="CU86" s="62">
        <v>1020304</v>
      </c>
      <c r="CV86" s="63" t="s">
        <v>878</v>
      </c>
      <c r="CW86" s="100" t="s">
        <v>819</v>
      </c>
      <c r="CX86" s="100" t="s">
        <v>196</v>
      </c>
      <c r="CY86" s="100" t="s">
        <v>574</v>
      </c>
      <c r="CZ86" s="100" t="s">
        <v>817</v>
      </c>
      <c r="DA86" s="100" t="s">
        <v>878</v>
      </c>
    </row>
    <row r="87" spans="2:105" ht="89.25" hidden="1" x14ac:dyDescent="0.25">
      <c r="B87" s="65" t="s">
        <v>879</v>
      </c>
      <c r="C87" s="80" t="s">
        <v>880</v>
      </c>
      <c r="D87" s="63" t="s">
        <v>564</v>
      </c>
      <c r="E87" s="65" t="s">
        <v>808</v>
      </c>
      <c r="F87" s="63" t="s">
        <v>809</v>
      </c>
      <c r="G87" s="62" t="s">
        <v>183</v>
      </c>
      <c r="H87" s="63" t="s">
        <v>580</v>
      </c>
      <c r="I87" s="63" t="s">
        <v>810</v>
      </c>
      <c r="J87" s="307">
        <v>2015</v>
      </c>
      <c r="K87" s="308">
        <v>0</v>
      </c>
      <c r="L87" s="63" t="s">
        <v>568</v>
      </c>
      <c r="M87" s="63" t="s">
        <v>881</v>
      </c>
      <c r="N87" s="63" t="s">
        <v>882</v>
      </c>
      <c r="O87" s="63" t="s">
        <v>883</v>
      </c>
      <c r="P87" s="63" t="s">
        <v>246</v>
      </c>
      <c r="Q87" s="63" t="s">
        <v>782</v>
      </c>
      <c r="R87" s="63"/>
      <c r="S87" s="68">
        <v>42</v>
      </c>
      <c r="T87" s="69">
        <v>0</v>
      </c>
      <c r="U87" s="69">
        <v>14</v>
      </c>
      <c r="V87" s="69">
        <v>28</v>
      </c>
      <c r="W87" s="69">
        <v>42</v>
      </c>
      <c r="X87" s="71">
        <v>0</v>
      </c>
      <c r="Y87" s="79"/>
      <c r="Z87" s="79"/>
      <c r="AA87" s="79"/>
      <c r="AB87" s="79"/>
      <c r="AC87" s="79"/>
      <c r="AD87" s="79"/>
      <c r="AE87" s="79"/>
      <c r="AF87" s="79"/>
      <c r="AG87" s="79"/>
      <c r="AH87" s="79"/>
      <c r="AI87" s="79"/>
      <c r="AJ87" s="79"/>
      <c r="AK87" s="71">
        <v>50000000</v>
      </c>
      <c r="AL87" s="79">
        <v>50000000</v>
      </c>
      <c r="AM87" s="79"/>
      <c r="AN87" s="79"/>
      <c r="AO87" s="79"/>
      <c r="AP87" s="79"/>
      <c r="AQ87" s="79"/>
      <c r="AR87" s="79"/>
      <c r="AS87" s="79"/>
      <c r="AT87" s="79"/>
      <c r="AU87" s="79"/>
      <c r="AV87" s="79"/>
      <c r="AW87" s="79"/>
      <c r="AX87" s="71">
        <v>50000000</v>
      </c>
      <c r="AY87" s="79">
        <v>50000000</v>
      </c>
      <c r="AZ87" s="79"/>
      <c r="BA87" s="79"/>
      <c r="BB87" s="79"/>
      <c r="BC87" s="79"/>
      <c r="BD87" s="79"/>
      <c r="BE87" s="79"/>
      <c r="BF87" s="79"/>
      <c r="BG87" s="79"/>
      <c r="BH87" s="79"/>
      <c r="BI87" s="79"/>
      <c r="BJ87" s="79"/>
      <c r="BK87" s="71">
        <v>50000000</v>
      </c>
      <c r="BL87" s="79">
        <v>50000000</v>
      </c>
      <c r="BM87" s="79"/>
      <c r="BN87" s="79"/>
      <c r="BO87" s="79"/>
      <c r="BP87" s="79"/>
      <c r="BQ87" s="79"/>
      <c r="BR87" s="79"/>
      <c r="BS87" s="79"/>
      <c r="BT87" s="79"/>
      <c r="BU87" s="79"/>
      <c r="BV87" s="79"/>
      <c r="BW87" s="79"/>
      <c r="BX87" s="71">
        <v>150000000</v>
      </c>
      <c r="BY87" s="73">
        <v>150000000</v>
      </c>
      <c r="BZ87" s="73">
        <v>0</v>
      </c>
      <c r="CA87" s="73">
        <v>0</v>
      </c>
      <c r="CB87" s="73">
        <v>0</v>
      </c>
      <c r="CC87" s="73">
        <v>0</v>
      </c>
      <c r="CD87" s="73">
        <v>0</v>
      </c>
      <c r="CE87" s="73">
        <v>0</v>
      </c>
      <c r="CF87" s="73">
        <v>0</v>
      </c>
      <c r="CG87" s="73">
        <v>0</v>
      </c>
      <c r="CH87" s="73">
        <v>0</v>
      </c>
      <c r="CI87" s="73">
        <v>0</v>
      </c>
      <c r="CJ87" s="73">
        <v>0</v>
      </c>
      <c r="CK87" s="63" t="s">
        <v>884</v>
      </c>
      <c r="CL87" s="74" t="s">
        <v>727</v>
      </c>
      <c r="CM87" s="74" t="s">
        <v>728</v>
      </c>
      <c r="CN87" s="74" t="s">
        <v>877</v>
      </c>
      <c r="CO87" s="60">
        <v>1</v>
      </c>
      <c r="CP87" s="61" t="s">
        <v>196</v>
      </c>
      <c r="CQ87" s="60">
        <v>102</v>
      </c>
      <c r="CR87" s="61" t="s">
        <v>574</v>
      </c>
      <c r="CS87" s="60">
        <v>10203</v>
      </c>
      <c r="CT87" s="61" t="s">
        <v>817</v>
      </c>
      <c r="CU87" s="62">
        <v>1020305</v>
      </c>
      <c r="CV87" s="63" t="s">
        <v>885</v>
      </c>
      <c r="CW87" s="100" t="s">
        <v>819</v>
      </c>
      <c r="CX87" s="100" t="s">
        <v>196</v>
      </c>
      <c r="CY87" s="100" t="s">
        <v>574</v>
      </c>
      <c r="CZ87" s="100" t="s">
        <v>817</v>
      </c>
      <c r="DA87" s="100" t="s">
        <v>885</v>
      </c>
    </row>
    <row r="88" spans="2:105" ht="89.25" hidden="1" x14ac:dyDescent="0.25">
      <c r="B88" s="65" t="s">
        <v>886</v>
      </c>
      <c r="C88" s="80" t="s">
        <v>887</v>
      </c>
      <c r="D88" s="63" t="s">
        <v>564</v>
      </c>
      <c r="E88" s="65" t="s">
        <v>808</v>
      </c>
      <c r="F88" s="63" t="s">
        <v>809</v>
      </c>
      <c r="G88" s="62" t="s">
        <v>183</v>
      </c>
      <c r="H88" s="63" t="s">
        <v>580</v>
      </c>
      <c r="I88" s="63" t="s">
        <v>810</v>
      </c>
      <c r="J88" s="307">
        <v>2015</v>
      </c>
      <c r="K88" s="308">
        <v>0</v>
      </c>
      <c r="L88" s="63" t="s">
        <v>568</v>
      </c>
      <c r="M88" s="63" t="s">
        <v>888</v>
      </c>
      <c r="N88" s="63" t="s">
        <v>889</v>
      </c>
      <c r="O88" s="63" t="s">
        <v>890</v>
      </c>
      <c r="P88" s="63" t="s">
        <v>190</v>
      </c>
      <c r="Q88" s="63" t="s">
        <v>815</v>
      </c>
      <c r="R88" s="63"/>
      <c r="S88" s="68">
        <v>1</v>
      </c>
      <c r="T88" s="69">
        <v>0</v>
      </c>
      <c r="U88" s="69">
        <v>1</v>
      </c>
      <c r="V88" s="69">
        <v>1</v>
      </c>
      <c r="W88" s="69">
        <v>1</v>
      </c>
      <c r="X88" s="71">
        <v>0</v>
      </c>
      <c r="Y88" s="79"/>
      <c r="Z88" s="79"/>
      <c r="AA88" s="79"/>
      <c r="AB88" s="79"/>
      <c r="AC88" s="79"/>
      <c r="AD88" s="79"/>
      <c r="AE88" s="79"/>
      <c r="AF88" s="79"/>
      <c r="AG88" s="79"/>
      <c r="AH88" s="79"/>
      <c r="AI88" s="79"/>
      <c r="AJ88" s="79"/>
      <c r="AK88" s="71">
        <v>25000000</v>
      </c>
      <c r="AL88" s="79">
        <v>25000000</v>
      </c>
      <c r="AM88" s="79"/>
      <c r="AN88" s="79"/>
      <c r="AO88" s="79"/>
      <c r="AP88" s="79"/>
      <c r="AQ88" s="79"/>
      <c r="AR88" s="79"/>
      <c r="AS88" s="79"/>
      <c r="AT88" s="79"/>
      <c r="AU88" s="79"/>
      <c r="AV88" s="79"/>
      <c r="AW88" s="79"/>
      <c r="AX88" s="71">
        <v>25000000</v>
      </c>
      <c r="AY88" s="79">
        <v>25000000</v>
      </c>
      <c r="AZ88" s="79"/>
      <c r="BA88" s="79"/>
      <c r="BB88" s="79"/>
      <c r="BC88" s="79"/>
      <c r="BD88" s="79"/>
      <c r="BE88" s="79"/>
      <c r="BF88" s="79"/>
      <c r="BG88" s="79"/>
      <c r="BH88" s="79"/>
      <c r="BI88" s="79"/>
      <c r="BJ88" s="79"/>
      <c r="BK88" s="71">
        <v>25000000</v>
      </c>
      <c r="BL88" s="79">
        <v>25000000</v>
      </c>
      <c r="BM88" s="79"/>
      <c r="BN88" s="79"/>
      <c r="BO88" s="79"/>
      <c r="BP88" s="79"/>
      <c r="BQ88" s="79"/>
      <c r="BR88" s="79"/>
      <c r="BS88" s="79"/>
      <c r="BT88" s="79"/>
      <c r="BU88" s="79"/>
      <c r="BV88" s="79"/>
      <c r="BW88" s="79"/>
      <c r="BX88" s="71">
        <v>75000000</v>
      </c>
      <c r="BY88" s="73">
        <v>75000000</v>
      </c>
      <c r="BZ88" s="73">
        <v>0</v>
      </c>
      <c r="CA88" s="73">
        <v>0</v>
      </c>
      <c r="CB88" s="73">
        <v>0</v>
      </c>
      <c r="CC88" s="73">
        <v>0</v>
      </c>
      <c r="CD88" s="73">
        <v>0</v>
      </c>
      <c r="CE88" s="73">
        <v>0</v>
      </c>
      <c r="CF88" s="73">
        <v>0</v>
      </c>
      <c r="CG88" s="73">
        <v>0</v>
      </c>
      <c r="CH88" s="73">
        <v>0</v>
      </c>
      <c r="CI88" s="73">
        <v>0</v>
      </c>
      <c r="CJ88" s="73">
        <v>0</v>
      </c>
      <c r="CK88" s="63" t="s">
        <v>891</v>
      </c>
      <c r="CL88" s="74" t="s">
        <v>727</v>
      </c>
      <c r="CM88" s="74" t="s">
        <v>728</v>
      </c>
      <c r="CN88" s="74" t="s">
        <v>606</v>
      </c>
      <c r="CO88" s="60">
        <v>1</v>
      </c>
      <c r="CP88" s="61" t="s">
        <v>196</v>
      </c>
      <c r="CQ88" s="60">
        <v>102</v>
      </c>
      <c r="CR88" s="61" t="s">
        <v>574</v>
      </c>
      <c r="CS88" s="60">
        <v>10203</v>
      </c>
      <c r="CT88" s="61" t="s">
        <v>817</v>
      </c>
      <c r="CU88" s="62">
        <v>1020305</v>
      </c>
      <c r="CV88" s="63" t="s">
        <v>885</v>
      </c>
      <c r="CW88" s="100" t="s">
        <v>819</v>
      </c>
      <c r="CX88" s="100" t="s">
        <v>196</v>
      </c>
      <c r="CY88" s="100" t="s">
        <v>574</v>
      </c>
      <c r="CZ88" s="100" t="s">
        <v>817</v>
      </c>
      <c r="DA88" s="100" t="s">
        <v>885</v>
      </c>
    </row>
    <row r="89" spans="2:105" ht="89.25" hidden="1" x14ac:dyDescent="0.25">
      <c r="B89" s="65" t="s">
        <v>892</v>
      </c>
      <c r="C89" s="80" t="s">
        <v>893</v>
      </c>
      <c r="D89" s="63" t="s">
        <v>564</v>
      </c>
      <c r="E89" s="65" t="s">
        <v>808</v>
      </c>
      <c r="F89" s="63" t="s">
        <v>809</v>
      </c>
      <c r="G89" s="62" t="s">
        <v>183</v>
      </c>
      <c r="H89" s="63" t="s">
        <v>580</v>
      </c>
      <c r="I89" s="63" t="s">
        <v>810</v>
      </c>
      <c r="J89" s="307">
        <v>2015</v>
      </c>
      <c r="K89" s="308">
        <v>0</v>
      </c>
      <c r="L89" s="63" t="s">
        <v>568</v>
      </c>
      <c r="M89" s="63" t="s">
        <v>894</v>
      </c>
      <c r="N89" s="63" t="s">
        <v>895</v>
      </c>
      <c r="O89" s="63" t="s">
        <v>896</v>
      </c>
      <c r="P89" s="63" t="s">
        <v>246</v>
      </c>
      <c r="Q89" s="63" t="s">
        <v>782</v>
      </c>
      <c r="R89" s="63"/>
      <c r="S89" s="68">
        <v>42</v>
      </c>
      <c r="T89" s="69">
        <v>0</v>
      </c>
      <c r="U89" s="69">
        <v>16</v>
      </c>
      <c r="V89" s="69">
        <v>29</v>
      </c>
      <c r="W89" s="69">
        <v>42</v>
      </c>
      <c r="X89" s="71">
        <v>0</v>
      </c>
      <c r="Y89" s="79"/>
      <c r="Z89" s="79"/>
      <c r="AA89" s="79"/>
      <c r="AB89" s="79"/>
      <c r="AC89" s="79"/>
      <c r="AD89" s="79"/>
      <c r="AE89" s="79"/>
      <c r="AF89" s="79"/>
      <c r="AG89" s="79"/>
      <c r="AH89" s="79"/>
      <c r="AI89" s="79"/>
      <c r="AJ89" s="79"/>
      <c r="AK89" s="71">
        <v>25000000</v>
      </c>
      <c r="AL89" s="79">
        <v>25000000</v>
      </c>
      <c r="AM89" s="79"/>
      <c r="AN89" s="79"/>
      <c r="AO89" s="79"/>
      <c r="AP89" s="79"/>
      <c r="AQ89" s="79"/>
      <c r="AR89" s="79"/>
      <c r="AS89" s="79"/>
      <c r="AT89" s="79"/>
      <c r="AU89" s="79"/>
      <c r="AV89" s="79"/>
      <c r="AW89" s="79"/>
      <c r="AX89" s="71">
        <v>25000000</v>
      </c>
      <c r="AY89" s="79">
        <v>25000000</v>
      </c>
      <c r="AZ89" s="79"/>
      <c r="BA89" s="79"/>
      <c r="BB89" s="79"/>
      <c r="BC89" s="79"/>
      <c r="BD89" s="79"/>
      <c r="BE89" s="79"/>
      <c r="BF89" s="79"/>
      <c r="BG89" s="79"/>
      <c r="BH89" s="79"/>
      <c r="BI89" s="79"/>
      <c r="BJ89" s="79"/>
      <c r="BK89" s="71">
        <v>25000000</v>
      </c>
      <c r="BL89" s="79">
        <v>25000000</v>
      </c>
      <c r="BM89" s="79"/>
      <c r="BN89" s="79"/>
      <c r="BO89" s="79"/>
      <c r="BP89" s="79"/>
      <c r="BQ89" s="79"/>
      <c r="BR89" s="79"/>
      <c r="BS89" s="79"/>
      <c r="BT89" s="79"/>
      <c r="BU89" s="79"/>
      <c r="BV89" s="79"/>
      <c r="BW89" s="79"/>
      <c r="BX89" s="71">
        <v>75000000</v>
      </c>
      <c r="BY89" s="73">
        <v>75000000</v>
      </c>
      <c r="BZ89" s="73">
        <v>0</v>
      </c>
      <c r="CA89" s="73">
        <v>0</v>
      </c>
      <c r="CB89" s="73">
        <v>0</v>
      </c>
      <c r="CC89" s="73">
        <v>0</v>
      </c>
      <c r="CD89" s="73">
        <v>0</v>
      </c>
      <c r="CE89" s="73">
        <v>0</v>
      </c>
      <c r="CF89" s="73">
        <v>0</v>
      </c>
      <c r="CG89" s="73">
        <v>0</v>
      </c>
      <c r="CH89" s="73">
        <v>0</v>
      </c>
      <c r="CI89" s="73">
        <v>0</v>
      </c>
      <c r="CJ89" s="73">
        <v>0</v>
      </c>
      <c r="CK89" s="63" t="s">
        <v>897</v>
      </c>
      <c r="CL89" s="74" t="s">
        <v>479</v>
      </c>
      <c r="CM89" s="74" t="s">
        <v>480</v>
      </c>
      <c r="CN89" s="74" t="s">
        <v>296</v>
      </c>
      <c r="CO89" s="60">
        <v>1</v>
      </c>
      <c r="CP89" s="61" t="s">
        <v>196</v>
      </c>
      <c r="CQ89" s="60">
        <v>102</v>
      </c>
      <c r="CR89" s="61" t="s">
        <v>574</v>
      </c>
      <c r="CS89" s="60">
        <v>10203</v>
      </c>
      <c r="CT89" s="61" t="s">
        <v>817</v>
      </c>
      <c r="CU89" s="62">
        <v>1020305</v>
      </c>
      <c r="CV89" s="63" t="s">
        <v>885</v>
      </c>
      <c r="CW89" s="100" t="s">
        <v>819</v>
      </c>
      <c r="CX89" s="100" t="s">
        <v>196</v>
      </c>
      <c r="CY89" s="100" t="s">
        <v>574</v>
      </c>
      <c r="CZ89" s="100" t="s">
        <v>817</v>
      </c>
      <c r="DA89" s="100" t="s">
        <v>885</v>
      </c>
    </row>
    <row r="90" spans="2:105" ht="89.25" hidden="1" x14ac:dyDescent="0.25">
      <c r="B90" s="65" t="s">
        <v>898</v>
      </c>
      <c r="C90" s="80" t="s">
        <v>899</v>
      </c>
      <c r="D90" s="63" t="s">
        <v>564</v>
      </c>
      <c r="E90" s="65" t="s">
        <v>808</v>
      </c>
      <c r="F90" s="63" t="s">
        <v>809</v>
      </c>
      <c r="G90" s="62" t="s">
        <v>183</v>
      </c>
      <c r="H90" s="63" t="s">
        <v>580</v>
      </c>
      <c r="I90" s="63" t="s">
        <v>810</v>
      </c>
      <c r="J90" s="307">
        <v>2015</v>
      </c>
      <c r="K90" s="308">
        <v>0</v>
      </c>
      <c r="L90" s="63" t="s">
        <v>568</v>
      </c>
      <c r="M90" s="63" t="s">
        <v>900</v>
      </c>
      <c r="N90" s="63" t="s">
        <v>901</v>
      </c>
      <c r="O90" s="63" t="s">
        <v>902</v>
      </c>
      <c r="P90" s="63" t="s">
        <v>190</v>
      </c>
      <c r="Q90" s="63" t="s">
        <v>815</v>
      </c>
      <c r="R90" s="63"/>
      <c r="S90" s="68">
        <v>3</v>
      </c>
      <c r="T90" s="69">
        <v>0</v>
      </c>
      <c r="U90" s="69">
        <v>1</v>
      </c>
      <c r="V90" s="69">
        <v>2</v>
      </c>
      <c r="W90" s="69">
        <v>3</v>
      </c>
      <c r="X90" s="71">
        <v>0</v>
      </c>
      <c r="Y90" s="79"/>
      <c r="Z90" s="79"/>
      <c r="AA90" s="79"/>
      <c r="AB90" s="79"/>
      <c r="AC90" s="79"/>
      <c r="AD90" s="79"/>
      <c r="AE90" s="79"/>
      <c r="AF90" s="79"/>
      <c r="AG90" s="79"/>
      <c r="AH90" s="79"/>
      <c r="AI90" s="79"/>
      <c r="AJ90" s="79"/>
      <c r="AK90" s="71">
        <v>25000000</v>
      </c>
      <c r="AL90" s="79">
        <v>25000000</v>
      </c>
      <c r="AM90" s="79"/>
      <c r="AN90" s="79"/>
      <c r="AO90" s="79"/>
      <c r="AP90" s="79"/>
      <c r="AQ90" s="79"/>
      <c r="AR90" s="79"/>
      <c r="AS90" s="79"/>
      <c r="AT90" s="79"/>
      <c r="AU90" s="79"/>
      <c r="AV90" s="79"/>
      <c r="AW90" s="79"/>
      <c r="AX90" s="71">
        <v>25000000</v>
      </c>
      <c r="AY90" s="79">
        <v>25000000</v>
      </c>
      <c r="AZ90" s="79"/>
      <c r="BA90" s="79"/>
      <c r="BB90" s="79"/>
      <c r="BC90" s="79"/>
      <c r="BD90" s="79"/>
      <c r="BE90" s="79"/>
      <c r="BF90" s="79"/>
      <c r="BG90" s="79"/>
      <c r="BH90" s="79"/>
      <c r="BI90" s="79"/>
      <c r="BJ90" s="79"/>
      <c r="BK90" s="71">
        <v>25000000</v>
      </c>
      <c r="BL90" s="79">
        <v>25000000</v>
      </c>
      <c r="BM90" s="79"/>
      <c r="BN90" s="79"/>
      <c r="BO90" s="79"/>
      <c r="BP90" s="79"/>
      <c r="BQ90" s="79"/>
      <c r="BR90" s="79"/>
      <c r="BS90" s="79"/>
      <c r="BT90" s="79"/>
      <c r="BU90" s="79"/>
      <c r="BV90" s="79"/>
      <c r="BW90" s="79"/>
      <c r="BX90" s="71">
        <v>75000000</v>
      </c>
      <c r="BY90" s="73">
        <v>75000000</v>
      </c>
      <c r="BZ90" s="73">
        <v>0</v>
      </c>
      <c r="CA90" s="73">
        <v>0</v>
      </c>
      <c r="CB90" s="73">
        <v>0</v>
      </c>
      <c r="CC90" s="73">
        <v>0</v>
      </c>
      <c r="CD90" s="73">
        <v>0</v>
      </c>
      <c r="CE90" s="73">
        <v>0</v>
      </c>
      <c r="CF90" s="73">
        <v>0</v>
      </c>
      <c r="CG90" s="73">
        <v>0</v>
      </c>
      <c r="CH90" s="73">
        <v>0</v>
      </c>
      <c r="CI90" s="73">
        <v>0</v>
      </c>
      <c r="CJ90" s="73">
        <v>0</v>
      </c>
      <c r="CK90" s="63" t="s">
        <v>903</v>
      </c>
      <c r="CL90" s="74" t="s">
        <v>479</v>
      </c>
      <c r="CM90" s="74" t="s">
        <v>480</v>
      </c>
      <c r="CN90" s="74" t="s">
        <v>296</v>
      </c>
      <c r="CO90" s="60">
        <v>1</v>
      </c>
      <c r="CP90" s="61" t="s">
        <v>196</v>
      </c>
      <c r="CQ90" s="60">
        <v>102</v>
      </c>
      <c r="CR90" s="61" t="s">
        <v>574</v>
      </c>
      <c r="CS90" s="60">
        <v>10203</v>
      </c>
      <c r="CT90" s="61" t="s">
        <v>817</v>
      </c>
      <c r="CU90" s="62">
        <v>1020305</v>
      </c>
      <c r="CV90" s="63" t="s">
        <v>885</v>
      </c>
      <c r="CW90" s="100" t="s">
        <v>819</v>
      </c>
      <c r="CX90" s="100" t="s">
        <v>196</v>
      </c>
      <c r="CY90" s="100" t="s">
        <v>574</v>
      </c>
      <c r="CZ90" s="100" t="s">
        <v>817</v>
      </c>
      <c r="DA90" s="100" t="s">
        <v>885</v>
      </c>
    </row>
    <row r="91" spans="2:105" ht="63.75" hidden="1" x14ac:dyDescent="0.25">
      <c r="B91" s="65" t="s">
        <v>904</v>
      </c>
      <c r="C91" s="80" t="s">
        <v>905</v>
      </c>
      <c r="D91" s="63" t="s">
        <v>906</v>
      </c>
      <c r="E91" s="65" t="s">
        <v>907</v>
      </c>
      <c r="F91" s="63" t="s">
        <v>908</v>
      </c>
      <c r="G91" s="62" t="s">
        <v>183</v>
      </c>
      <c r="H91" s="63" t="s">
        <v>909</v>
      </c>
      <c r="I91" s="63" t="s">
        <v>185</v>
      </c>
      <c r="J91" s="307">
        <v>2015</v>
      </c>
      <c r="K91" s="308">
        <v>3676</v>
      </c>
      <c r="L91" s="63" t="s">
        <v>910</v>
      </c>
      <c r="M91" s="63" t="s">
        <v>911</v>
      </c>
      <c r="N91" s="63" t="s">
        <v>912</v>
      </c>
      <c r="O91" s="63" t="s">
        <v>913</v>
      </c>
      <c r="P91" s="63" t="s">
        <v>657</v>
      </c>
      <c r="Q91" s="63" t="s">
        <v>914</v>
      </c>
      <c r="R91" s="63"/>
      <c r="S91" s="68">
        <v>750</v>
      </c>
      <c r="T91" s="69">
        <v>0</v>
      </c>
      <c r="U91" s="69">
        <v>250</v>
      </c>
      <c r="V91" s="69">
        <v>500</v>
      </c>
      <c r="W91" s="69">
        <v>750</v>
      </c>
      <c r="X91" s="71">
        <v>0</v>
      </c>
      <c r="Y91" s="79"/>
      <c r="Z91" s="79"/>
      <c r="AA91" s="79"/>
      <c r="AB91" s="79"/>
      <c r="AC91" s="79"/>
      <c r="AD91" s="79"/>
      <c r="AE91" s="79"/>
      <c r="AF91" s="79"/>
      <c r="AG91" s="79"/>
      <c r="AH91" s="79"/>
      <c r="AI91" s="79"/>
      <c r="AJ91" s="79"/>
      <c r="AK91" s="71">
        <v>500000000</v>
      </c>
      <c r="AL91" s="79">
        <v>500000000</v>
      </c>
      <c r="AM91" s="79"/>
      <c r="AN91" s="79"/>
      <c r="AO91" s="79"/>
      <c r="AP91" s="79"/>
      <c r="AQ91" s="79"/>
      <c r="AR91" s="79"/>
      <c r="AS91" s="79"/>
      <c r="AT91" s="79"/>
      <c r="AU91" s="79"/>
      <c r="AV91" s="79"/>
      <c r="AW91" s="79"/>
      <c r="AX91" s="71">
        <v>500000000</v>
      </c>
      <c r="AY91" s="79">
        <v>500000000</v>
      </c>
      <c r="AZ91" s="79"/>
      <c r="BA91" s="79"/>
      <c r="BB91" s="79"/>
      <c r="BC91" s="79"/>
      <c r="BD91" s="79"/>
      <c r="BE91" s="79"/>
      <c r="BF91" s="79"/>
      <c r="BG91" s="79"/>
      <c r="BH91" s="79"/>
      <c r="BI91" s="79"/>
      <c r="BJ91" s="79"/>
      <c r="BK91" s="71">
        <v>500000000</v>
      </c>
      <c r="BL91" s="79">
        <v>500000000</v>
      </c>
      <c r="BM91" s="79"/>
      <c r="BN91" s="79"/>
      <c r="BO91" s="79"/>
      <c r="BP91" s="79"/>
      <c r="BQ91" s="79"/>
      <c r="BR91" s="79"/>
      <c r="BS91" s="79"/>
      <c r="BT91" s="79"/>
      <c r="BU91" s="79"/>
      <c r="BV91" s="79"/>
      <c r="BW91" s="79"/>
      <c r="BX91" s="71">
        <v>1500000000</v>
      </c>
      <c r="BY91" s="73">
        <v>1500000000</v>
      </c>
      <c r="BZ91" s="73">
        <v>0</v>
      </c>
      <c r="CA91" s="73">
        <v>0</v>
      </c>
      <c r="CB91" s="73">
        <v>0</v>
      </c>
      <c r="CC91" s="73">
        <v>0</v>
      </c>
      <c r="CD91" s="73">
        <v>0</v>
      </c>
      <c r="CE91" s="73">
        <v>0</v>
      </c>
      <c r="CF91" s="73">
        <v>0</v>
      </c>
      <c r="CG91" s="73">
        <v>0</v>
      </c>
      <c r="CH91" s="73">
        <v>0</v>
      </c>
      <c r="CI91" s="73">
        <v>0</v>
      </c>
      <c r="CJ91" s="73">
        <v>0</v>
      </c>
      <c r="CK91" s="63" t="s">
        <v>915</v>
      </c>
      <c r="CL91" s="74" t="s">
        <v>916</v>
      </c>
      <c r="CM91" s="74" t="s">
        <v>917</v>
      </c>
      <c r="CN91" s="74" t="s">
        <v>918</v>
      </c>
      <c r="CO91" s="60">
        <v>1</v>
      </c>
      <c r="CP91" s="61" t="s">
        <v>196</v>
      </c>
      <c r="CQ91" s="60">
        <v>103</v>
      </c>
      <c r="CR91" s="61" t="s">
        <v>919</v>
      </c>
      <c r="CS91" s="60">
        <v>10301</v>
      </c>
      <c r="CT91" s="61" t="s">
        <v>920</v>
      </c>
      <c r="CU91" s="62">
        <v>1030101</v>
      </c>
      <c r="CV91" s="63" t="s">
        <v>921</v>
      </c>
      <c r="CW91" s="100" t="s">
        <v>922</v>
      </c>
      <c r="CX91" s="100" t="s">
        <v>196</v>
      </c>
      <c r="CY91" s="100" t="s">
        <v>919</v>
      </c>
      <c r="CZ91" s="100" t="s">
        <v>920</v>
      </c>
      <c r="DA91" s="100" t="s">
        <v>921</v>
      </c>
    </row>
    <row r="92" spans="2:105" ht="63.75" hidden="1" x14ac:dyDescent="0.25">
      <c r="B92" s="65" t="s">
        <v>923</v>
      </c>
      <c r="C92" s="80" t="s">
        <v>924</v>
      </c>
      <c r="D92" s="63" t="s">
        <v>906</v>
      </c>
      <c r="E92" s="65" t="s">
        <v>907</v>
      </c>
      <c r="F92" s="63" t="s">
        <v>908</v>
      </c>
      <c r="G92" s="62" t="s">
        <v>183</v>
      </c>
      <c r="H92" s="63" t="s">
        <v>909</v>
      </c>
      <c r="I92" s="63" t="s">
        <v>185</v>
      </c>
      <c r="J92" s="307">
        <v>2015</v>
      </c>
      <c r="K92" s="308">
        <v>3676</v>
      </c>
      <c r="L92" s="63" t="s">
        <v>910</v>
      </c>
      <c r="M92" s="63" t="s">
        <v>925</v>
      </c>
      <c r="N92" s="63" t="s">
        <v>926</v>
      </c>
      <c r="O92" s="63" t="s">
        <v>927</v>
      </c>
      <c r="P92" s="63" t="s">
        <v>657</v>
      </c>
      <c r="Q92" s="63" t="s">
        <v>914</v>
      </c>
      <c r="R92" s="63"/>
      <c r="S92" s="68">
        <v>750</v>
      </c>
      <c r="T92" s="69">
        <v>0</v>
      </c>
      <c r="U92" s="69">
        <v>250</v>
      </c>
      <c r="V92" s="69">
        <v>500</v>
      </c>
      <c r="W92" s="69">
        <v>750</v>
      </c>
      <c r="X92" s="71">
        <v>0</v>
      </c>
      <c r="Y92" s="79"/>
      <c r="Z92" s="79"/>
      <c r="AA92" s="79"/>
      <c r="AB92" s="79"/>
      <c r="AC92" s="79"/>
      <c r="AD92" s="79"/>
      <c r="AE92" s="79"/>
      <c r="AF92" s="79"/>
      <c r="AG92" s="79"/>
      <c r="AH92" s="79"/>
      <c r="AI92" s="79"/>
      <c r="AJ92" s="79"/>
      <c r="AK92" s="71">
        <v>500000000</v>
      </c>
      <c r="AL92" s="79">
        <v>500000000</v>
      </c>
      <c r="AM92" s="79"/>
      <c r="AN92" s="79"/>
      <c r="AO92" s="79"/>
      <c r="AP92" s="79"/>
      <c r="AQ92" s="79"/>
      <c r="AR92" s="79"/>
      <c r="AS92" s="79"/>
      <c r="AT92" s="79"/>
      <c r="AU92" s="79"/>
      <c r="AV92" s="79"/>
      <c r="AW92" s="79"/>
      <c r="AX92" s="71">
        <v>500000000</v>
      </c>
      <c r="AY92" s="79">
        <v>500000000</v>
      </c>
      <c r="AZ92" s="79"/>
      <c r="BA92" s="79"/>
      <c r="BB92" s="79"/>
      <c r="BC92" s="79"/>
      <c r="BD92" s="79"/>
      <c r="BE92" s="79"/>
      <c r="BF92" s="79"/>
      <c r="BG92" s="79"/>
      <c r="BH92" s="79"/>
      <c r="BI92" s="79"/>
      <c r="BJ92" s="79"/>
      <c r="BK92" s="71">
        <v>500000000</v>
      </c>
      <c r="BL92" s="79">
        <v>500000000</v>
      </c>
      <c r="BM92" s="79"/>
      <c r="BN92" s="79"/>
      <c r="BO92" s="79"/>
      <c r="BP92" s="79"/>
      <c r="BQ92" s="79"/>
      <c r="BR92" s="79"/>
      <c r="BS92" s="79"/>
      <c r="BT92" s="79"/>
      <c r="BU92" s="79"/>
      <c r="BV92" s="79"/>
      <c r="BW92" s="79"/>
      <c r="BX92" s="71">
        <v>1500000000</v>
      </c>
      <c r="BY92" s="73">
        <v>1500000000</v>
      </c>
      <c r="BZ92" s="73">
        <v>0</v>
      </c>
      <c r="CA92" s="73">
        <v>0</v>
      </c>
      <c r="CB92" s="73">
        <v>0</v>
      </c>
      <c r="CC92" s="73">
        <v>0</v>
      </c>
      <c r="CD92" s="73">
        <v>0</v>
      </c>
      <c r="CE92" s="73">
        <v>0</v>
      </c>
      <c r="CF92" s="73">
        <v>0</v>
      </c>
      <c r="CG92" s="73">
        <v>0</v>
      </c>
      <c r="CH92" s="73">
        <v>0</v>
      </c>
      <c r="CI92" s="73">
        <v>0</v>
      </c>
      <c r="CJ92" s="73">
        <v>0</v>
      </c>
      <c r="CK92" s="63" t="s">
        <v>928</v>
      </c>
      <c r="CL92" s="74" t="s">
        <v>916</v>
      </c>
      <c r="CM92" s="74" t="s">
        <v>917</v>
      </c>
      <c r="CN92" s="74" t="s">
        <v>918</v>
      </c>
      <c r="CO92" s="60">
        <v>1</v>
      </c>
      <c r="CP92" s="61" t="s">
        <v>196</v>
      </c>
      <c r="CQ92" s="60">
        <v>103</v>
      </c>
      <c r="CR92" s="61" t="s">
        <v>919</v>
      </c>
      <c r="CS92" s="60">
        <v>10301</v>
      </c>
      <c r="CT92" s="61" t="s">
        <v>920</v>
      </c>
      <c r="CU92" s="62">
        <v>1030101</v>
      </c>
      <c r="CV92" s="63" t="s">
        <v>921</v>
      </c>
      <c r="CW92" s="100" t="s">
        <v>922</v>
      </c>
      <c r="CX92" s="100" t="s">
        <v>196</v>
      </c>
      <c r="CY92" s="100" t="s">
        <v>919</v>
      </c>
      <c r="CZ92" s="100" t="s">
        <v>920</v>
      </c>
      <c r="DA92" s="100" t="s">
        <v>921</v>
      </c>
    </row>
    <row r="93" spans="2:105" ht="63.75" hidden="1" x14ac:dyDescent="0.25">
      <c r="B93" s="65" t="s">
        <v>929</v>
      </c>
      <c r="C93" s="80" t="s">
        <v>930</v>
      </c>
      <c r="D93" s="63" t="s">
        <v>906</v>
      </c>
      <c r="E93" s="65" t="s">
        <v>907</v>
      </c>
      <c r="F93" s="63" t="s">
        <v>908</v>
      </c>
      <c r="G93" s="62" t="s">
        <v>183</v>
      </c>
      <c r="H93" s="63" t="s">
        <v>909</v>
      </c>
      <c r="I93" s="63" t="s">
        <v>185</v>
      </c>
      <c r="J93" s="307">
        <v>2015</v>
      </c>
      <c r="K93" s="308">
        <v>2172</v>
      </c>
      <c r="L93" s="63" t="s">
        <v>910</v>
      </c>
      <c r="M93" s="63" t="s">
        <v>931</v>
      </c>
      <c r="N93" s="63" t="s">
        <v>932</v>
      </c>
      <c r="O93" s="63" t="s">
        <v>933</v>
      </c>
      <c r="P93" s="63" t="s">
        <v>657</v>
      </c>
      <c r="Q93" s="63" t="s">
        <v>914</v>
      </c>
      <c r="R93" s="63"/>
      <c r="S93" s="68">
        <v>400</v>
      </c>
      <c r="T93" s="69">
        <v>0</v>
      </c>
      <c r="U93" s="69">
        <v>40</v>
      </c>
      <c r="V93" s="69">
        <v>360</v>
      </c>
      <c r="W93" s="69">
        <v>400</v>
      </c>
      <c r="X93" s="71">
        <v>67000000</v>
      </c>
      <c r="Y93" s="79"/>
      <c r="Z93" s="79"/>
      <c r="AA93" s="79"/>
      <c r="AB93" s="79"/>
      <c r="AC93" s="79"/>
      <c r="AD93" s="79"/>
      <c r="AE93" s="79"/>
      <c r="AF93" s="79"/>
      <c r="AG93" s="79">
        <v>67000000</v>
      </c>
      <c r="AH93" s="79"/>
      <c r="AI93" s="79"/>
      <c r="AJ93" s="79"/>
      <c r="AK93" s="71">
        <v>603000000</v>
      </c>
      <c r="AL93" s="79"/>
      <c r="AM93" s="79"/>
      <c r="AN93" s="79"/>
      <c r="AO93" s="79"/>
      <c r="AP93" s="79"/>
      <c r="AQ93" s="79"/>
      <c r="AR93" s="79"/>
      <c r="AS93" s="79"/>
      <c r="AT93" s="79">
        <v>603000000</v>
      </c>
      <c r="AU93" s="79"/>
      <c r="AV93" s="79"/>
      <c r="AW93" s="79"/>
      <c r="AX93" s="71">
        <v>0</v>
      </c>
      <c r="AY93" s="79"/>
      <c r="AZ93" s="79"/>
      <c r="BA93" s="79"/>
      <c r="BB93" s="79"/>
      <c r="BC93" s="79"/>
      <c r="BD93" s="79"/>
      <c r="BE93" s="79"/>
      <c r="BF93" s="79"/>
      <c r="BG93" s="79"/>
      <c r="BH93" s="79"/>
      <c r="BI93" s="79"/>
      <c r="BJ93" s="79"/>
      <c r="BK93" s="71">
        <v>0</v>
      </c>
      <c r="BL93" s="79"/>
      <c r="BM93" s="79"/>
      <c r="BN93" s="79"/>
      <c r="BO93" s="79"/>
      <c r="BP93" s="79"/>
      <c r="BQ93" s="79"/>
      <c r="BR93" s="79"/>
      <c r="BS93" s="79"/>
      <c r="BT93" s="79"/>
      <c r="BU93" s="79"/>
      <c r="BV93" s="79"/>
      <c r="BW93" s="79"/>
      <c r="BX93" s="71">
        <v>670000000</v>
      </c>
      <c r="BY93" s="73">
        <v>0</v>
      </c>
      <c r="BZ93" s="73">
        <v>0</v>
      </c>
      <c r="CA93" s="73">
        <v>0</v>
      </c>
      <c r="CB93" s="73">
        <v>0</v>
      </c>
      <c r="CC93" s="73">
        <v>0</v>
      </c>
      <c r="CD93" s="73">
        <v>0</v>
      </c>
      <c r="CE93" s="73">
        <v>0</v>
      </c>
      <c r="CF93" s="73">
        <v>0</v>
      </c>
      <c r="CG93" s="73">
        <v>670000000</v>
      </c>
      <c r="CH93" s="73">
        <v>0</v>
      </c>
      <c r="CI93" s="73">
        <v>0</v>
      </c>
      <c r="CJ93" s="73">
        <v>0</v>
      </c>
      <c r="CK93" s="63" t="s">
        <v>934</v>
      </c>
      <c r="CL93" s="74" t="s">
        <v>916</v>
      </c>
      <c r="CM93" s="74" t="s">
        <v>917</v>
      </c>
      <c r="CN93" s="74" t="s">
        <v>918</v>
      </c>
      <c r="CO93" s="60">
        <v>1</v>
      </c>
      <c r="CP93" s="61" t="s">
        <v>196</v>
      </c>
      <c r="CQ93" s="60">
        <v>103</v>
      </c>
      <c r="CR93" s="61" t="s">
        <v>919</v>
      </c>
      <c r="CS93" s="60">
        <v>10301</v>
      </c>
      <c r="CT93" s="61" t="s">
        <v>920</v>
      </c>
      <c r="CU93" s="62">
        <v>1030101</v>
      </c>
      <c r="CV93" s="63" t="s">
        <v>921</v>
      </c>
      <c r="CW93" s="100" t="s">
        <v>922</v>
      </c>
      <c r="CX93" s="100" t="s">
        <v>196</v>
      </c>
      <c r="CY93" s="100" t="s">
        <v>919</v>
      </c>
      <c r="CZ93" s="100" t="s">
        <v>920</v>
      </c>
      <c r="DA93" s="100" t="s">
        <v>921</v>
      </c>
    </row>
    <row r="94" spans="2:105" ht="63.75" hidden="1" x14ac:dyDescent="0.25">
      <c r="B94" s="65" t="s">
        <v>935</v>
      </c>
      <c r="C94" s="80" t="s">
        <v>936</v>
      </c>
      <c r="D94" s="63" t="s">
        <v>906</v>
      </c>
      <c r="E94" s="65" t="s">
        <v>937</v>
      </c>
      <c r="F94" s="63" t="s">
        <v>938</v>
      </c>
      <c r="G94" s="62" t="s">
        <v>183</v>
      </c>
      <c r="H94" s="63" t="s">
        <v>909</v>
      </c>
      <c r="I94" s="63" t="s">
        <v>185</v>
      </c>
      <c r="J94" s="307">
        <v>2015</v>
      </c>
      <c r="K94" s="308">
        <v>238</v>
      </c>
      <c r="L94" s="63" t="s">
        <v>910</v>
      </c>
      <c r="M94" s="63" t="s">
        <v>939</v>
      </c>
      <c r="N94" s="63" t="s">
        <v>940</v>
      </c>
      <c r="O94" s="63" t="s">
        <v>941</v>
      </c>
      <c r="P94" s="63" t="s">
        <v>657</v>
      </c>
      <c r="Q94" s="63" t="s">
        <v>914</v>
      </c>
      <c r="R94" s="63"/>
      <c r="S94" s="68">
        <v>2700</v>
      </c>
      <c r="T94" s="69">
        <v>500</v>
      </c>
      <c r="U94" s="69">
        <v>1000</v>
      </c>
      <c r="V94" s="69">
        <v>1700</v>
      </c>
      <c r="W94" s="69">
        <v>2700</v>
      </c>
      <c r="X94" s="71">
        <v>5302320585</v>
      </c>
      <c r="Y94" s="79">
        <v>2000000000</v>
      </c>
      <c r="Z94" s="79"/>
      <c r="AA94" s="79"/>
      <c r="AB94" s="79"/>
      <c r="AC94" s="79">
        <v>3302320585</v>
      </c>
      <c r="AD94" s="79"/>
      <c r="AE94" s="79"/>
      <c r="AF94" s="79"/>
      <c r="AG94" s="79"/>
      <c r="AH94" s="79"/>
      <c r="AI94" s="79"/>
      <c r="AJ94" s="79"/>
      <c r="AK94" s="71">
        <v>11302320585</v>
      </c>
      <c r="AL94" s="79"/>
      <c r="AM94" s="79"/>
      <c r="AN94" s="79"/>
      <c r="AO94" s="79"/>
      <c r="AP94" s="79">
        <v>11302320585</v>
      </c>
      <c r="AQ94" s="79"/>
      <c r="AR94" s="79"/>
      <c r="AS94" s="79"/>
      <c r="AT94" s="79"/>
      <c r="AU94" s="79"/>
      <c r="AV94" s="79"/>
      <c r="AW94" s="79"/>
      <c r="AX94" s="71">
        <v>1651160291</v>
      </c>
      <c r="AY94" s="79"/>
      <c r="AZ94" s="79"/>
      <c r="BA94" s="79"/>
      <c r="BB94" s="79"/>
      <c r="BC94" s="79">
        <v>1651160291</v>
      </c>
      <c r="BD94" s="79"/>
      <c r="BE94" s="79"/>
      <c r="BF94" s="79"/>
      <c r="BG94" s="79"/>
      <c r="BH94" s="79"/>
      <c r="BI94" s="79"/>
      <c r="BJ94" s="79"/>
      <c r="BK94" s="71">
        <v>0</v>
      </c>
      <c r="BL94" s="79"/>
      <c r="BM94" s="79"/>
      <c r="BN94" s="79"/>
      <c r="BO94" s="79"/>
      <c r="BP94" s="79"/>
      <c r="BQ94" s="79"/>
      <c r="BR94" s="79"/>
      <c r="BS94" s="79"/>
      <c r="BT94" s="79"/>
      <c r="BU94" s="79"/>
      <c r="BV94" s="79"/>
      <c r="BW94" s="79"/>
      <c r="BX94" s="71">
        <v>18255801461</v>
      </c>
      <c r="BY94" s="73">
        <v>2000000000</v>
      </c>
      <c r="BZ94" s="73">
        <v>0</v>
      </c>
      <c r="CA94" s="73">
        <v>0</v>
      </c>
      <c r="CB94" s="73">
        <v>0</v>
      </c>
      <c r="CC94" s="73">
        <v>16255801461</v>
      </c>
      <c r="CD94" s="73">
        <v>0</v>
      </c>
      <c r="CE94" s="73">
        <v>0</v>
      </c>
      <c r="CF94" s="73">
        <v>0</v>
      </c>
      <c r="CG94" s="73">
        <v>0</v>
      </c>
      <c r="CH94" s="73">
        <v>0</v>
      </c>
      <c r="CI94" s="73">
        <v>0</v>
      </c>
      <c r="CJ94" s="73">
        <v>0</v>
      </c>
      <c r="CK94" s="63" t="s">
        <v>942</v>
      </c>
      <c r="CL94" s="74" t="s">
        <v>916</v>
      </c>
      <c r="CM94" s="74" t="s">
        <v>917</v>
      </c>
      <c r="CN94" s="74" t="s">
        <v>918</v>
      </c>
      <c r="CO94" s="60">
        <v>1</v>
      </c>
      <c r="CP94" s="61" t="s">
        <v>196</v>
      </c>
      <c r="CQ94" s="60">
        <v>103</v>
      </c>
      <c r="CR94" s="61" t="s">
        <v>919</v>
      </c>
      <c r="CS94" s="60">
        <v>10301</v>
      </c>
      <c r="CT94" s="61" t="s">
        <v>920</v>
      </c>
      <c r="CU94" s="62">
        <v>1030102</v>
      </c>
      <c r="CV94" s="63" t="s">
        <v>943</v>
      </c>
      <c r="CW94" s="100" t="s">
        <v>944</v>
      </c>
      <c r="CX94" s="100" t="s">
        <v>196</v>
      </c>
      <c r="CY94" s="100" t="s">
        <v>919</v>
      </c>
      <c r="CZ94" s="100" t="s">
        <v>920</v>
      </c>
      <c r="DA94" s="100" t="s">
        <v>943</v>
      </c>
    </row>
    <row r="95" spans="2:105" ht="63.75" hidden="1" x14ac:dyDescent="0.25">
      <c r="B95" s="65" t="s">
        <v>945</v>
      </c>
      <c r="C95" s="80" t="s">
        <v>946</v>
      </c>
      <c r="D95" s="63" t="s">
        <v>906</v>
      </c>
      <c r="E95" s="65" t="s">
        <v>937</v>
      </c>
      <c r="F95" s="63" t="s">
        <v>938</v>
      </c>
      <c r="G95" s="62" t="s">
        <v>183</v>
      </c>
      <c r="H95" s="63" t="s">
        <v>909</v>
      </c>
      <c r="I95" s="63" t="s">
        <v>185</v>
      </c>
      <c r="J95" s="307">
        <v>2015</v>
      </c>
      <c r="K95" s="308">
        <v>238</v>
      </c>
      <c r="L95" s="63" t="s">
        <v>910</v>
      </c>
      <c r="M95" s="63" t="s">
        <v>947</v>
      </c>
      <c r="N95" s="63" t="s">
        <v>948</v>
      </c>
      <c r="O95" s="63" t="s">
        <v>949</v>
      </c>
      <c r="P95" s="63" t="s">
        <v>190</v>
      </c>
      <c r="Q95" s="63" t="s">
        <v>914</v>
      </c>
      <c r="R95" s="63"/>
      <c r="S95" s="68">
        <v>9000</v>
      </c>
      <c r="T95" s="69">
        <v>500</v>
      </c>
      <c r="U95" s="69">
        <v>1000</v>
      </c>
      <c r="V95" s="69">
        <v>8500</v>
      </c>
      <c r="W95" s="69">
        <v>9000</v>
      </c>
      <c r="X95" s="71">
        <v>1168241871.6000001</v>
      </c>
      <c r="Y95" s="79"/>
      <c r="Z95" s="79"/>
      <c r="AA95" s="79"/>
      <c r="AB95" s="79"/>
      <c r="AC95" s="79">
        <v>1168241871.6000001</v>
      </c>
      <c r="AD95" s="79"/>
      <c r="AE95" s="79"/>
      <c r="AF95" s="79"/>
      <c r="AG95" s="79"/>
      <c r="AH95" s="79"/>
      <c r="AI95" s="79"/>
      <c r="AJ95" s="79"/>
      <c r="AK95" s="71">
        <v>2725897701.6000004</v>
      </c>
      <c r="AL95" s="79"/>
      <c r="AM95" s="79"/>
      <c r="AN95" s="79"/>
      <c r="AO95" s="79"/>
      <c r="AP95" s="79">
        <v>2725897701.6000004</v>
      </c>
      <c r="AQ95" s="79"/>
      <c r="AR95" s="79"/>
      <c r="AS95" s="79"/>
      <c r="AT95" s="79"/>
      <c r="AU95" s="79"/>
      <c r="AV95" s="79"/>
      <c r="AW95" s="79"/>
      <c r="AX95" s="71">
        <v>0</v>
      </c>
      <c r="AY95" s="79"/>
      <c r="AZ95" s="79"/>
      <c r="BA95" s="79"/>
      <c r="BB95" s="79"/>
      <c r="BC95" s="79"/>
      <c r="BD95" s="79"/>
      <c r="BE95" s="79"/>
      <c r="BF95" s="79"/>
      <c r="BG95" s="79"/>
      <c r="BH95" s="79"/>
      <c r="BI95" s="79"/>
      <c r="BJ95" s="79"/>
      <c r="BK95" s="71">
        <v>0</v>
      </c>
      <c r="BL95" s="79"/>
      <c r="BM95" s="79"/>
      <c r="BN95" s="79"/>
      <c r="BO95" s="79"/>
      <c r="BP95" s="79"/>
      <c r="BQ95" s="79"/>
      <c r="BR95" s="79"/>
      <c r="BS95" s="79"/>
      <c r="BT95" s="79"/>
      <c r="BU95" s="79"/>
      <c r="BV95" s="79"/>
      <c r="BW95" s="79"/>
      <c r="BX95" s="71">
        <v>3894139573.2000008</v>
      </c>
      <c r="BY95" s="73">
        <v>0</v>
      </c>
      <c r="BZ95" s="73">
        <v>0</v>
      </c>
      <c r="CA95" s="73">
        <v>0</v>
      </c>
      <c r="CB95" s="73">
        <v>0</v>
      </c>
      <c r="CC95" s="73">
        <v>3894139573.2000008</v>
      </c>
      <c r="CD95" s="73">
        <v>0</v>
      </c>
      <c r="CE95" s="73">
        <v>0</v>
      </c>
      <c r="CF95" s="73">
        <v>0</v>
      </c>
      <c r="CG95" s="73">
        <v>0</v>
      </c>
      <c r="CH95" s="73">
        <v>0</v>
      </c>
      <c r="CI95" s="73">
        <v>0</v>
      </c>
      <c r="CJ95" s="73">
        <v>0</v>
      </c>
      <c r="CK95" s="63" t="s">
        <v>950</v>
      </c>
      <c r="CL95" s="74" t="s">
        <v>916</v>
      </c>
      <c r="CM95" s="74" t="s">
        <v>917</v>
      </c>
      <c r="CN95" s="74" t="s">
        <v>918</v>
      </c>
      <c r="CO95" s="60">
        <v>1</v>
      </c>
      <c r="CP95" s="61" t="s">
        <v>196</v>
      </c>
      <c r="CQ95" s="60">
        <v>103</v>
      </c>
      <c r="CR95" s="61" t="s">
        <v>919</v>
      </c>
      <c r="CS95" s="60">
        <v>10301</v>
      </c>
      <c r="CT95" s="61" t="s">
        <v>920</v>
      </c>
      <c r="CU95" s="62">
        <v>1030102</v>
      </c>
      <c r="CV95" s="63" t="s">
        <v>943</v>
      </c>
      <c r="CW95" s="100" t="s">
        <v>944</v>
      </c>
      <c r="CX95" s="100" t="s">
        <v>196</v>
      </c>
      <c r="CY95" s="100" t="s">
        <v>919</v>
      </c>
      <c r="CZ95" s="100" t="s">
        <v>920</v>
      </c>
      <c r="DA95" s="100" t="s">
        <v>943</v>
      </c>
    </row>
    <row r="96" spans="2:105" ht="76.5" hidden="1" x14ac:dyDescent="0.25">
      <c r="B96" s="65" t="s">
        <v>951</v>
      </c>
      <c r="C96" s="80" t="s">
        <v>952</v>
      </c>
      <c r="D96" s="63" t="s">
        <v>906</v>
      </c>
      <c r="E96" s="65" t="s">
        <v>937</v>
      </c>
      <c r="F96" s="63" t="s">
        <v>938</v>
      </c>
      <c r="G96" s="62" t="s">
        <v>183</v>
      </c>
      <c r="H96" s="63" t="s">
        <v>909</v>
      </c>
      <c r="I96" s="63" t="s">
        <v>185</v>
      </c>
      <c r="J96" s="307">
        <v>2015</v>
      </c>
      <c r="K96" s="308">
        <v>238</v>
      </c>
      <c r="L96" s="63" t="s">
        <v>910</v>
      </c>
      <c r="M96" s="63" t="s">
        <v>947</v>
      </c>
      <c r="N96" s="63" t="s">
        <v>953</v>
      </c>
      <c r="O96" s="63" t="s">
        <v>954</v>
      </c>
      <c r="P96" s="63" t="s">
        <v>190</v>
      </c>
      <c r="Q96" s="63" t="s">
        <v>914</v>
      </c>
      <c r="R96" s="63"/>
      <c r="S96" s="68">
        <v>1000</v>
      </c>
      <c r="T96" s="69">
        <v>50</v>
      </c>
      <c r="U96" s="69">
        <v>950</v>
      </c>
      <c r="V96" s="69">
        <v>1000</v>
      </c>
      <c r="W96" s="69">
        <v>1000</v>
      </c>
      <c r="X96" s="71">
        <v>129804652.40000001</v>
      </c>
      <c r="Y96" s="79"/>
      <c r="Z96" s="79"/>
      <c r="AA96" s="79"/>
      <c r="AB96" s="79"/>
      <c r="AC96" s="79">
        <v>129804652.40000001</v>
      </c>
      <c r="AD96" s="79"/>
      <c r="AE96" s="79"/>
      <c r="AF96" s="79"/>
      <c r="AG96" s="79"/>
      <c r="AH96" s="79"/>
      <c r="AI96" s="79"/>
      <c r="AJ96" s="79"/>
      <c r="AK96" s="71">
        <v>302877522.40000004</v>
      </c>
      <c r="AL96" s="79"/>
      <c r="AM96" s="79"/>
      <c r="AN96" s="79"/>
      <c r="AO96" s="79"/>
      <c r="AP96" s="79">
        <v>302877522.40000004</v>
      </c>
      <c r="AQ96" s="79"/>
      <c r="AR96" s="79"/>
      <c r="AS96" s="79"/>
      <c r="AT96" s="79"/>
      <c r="AU96" s="79"/>
      <c r="AV96" s="79"/>
      <c r="AW96" s="79"/>
      <c r="AX96" s="71">
        <v>0</v>
      </c>
      <c r="AY96" s="79"/>
      <c r="AZ96" s="79"/>
      <c r="BA96" s="79"/>
      <c r="BB96" s="79"/>
      <c r="BC96" s="79"/>
      <c r="BD96" s="79"/>
      <c r="BE96" s="79"/>
      <c r="BF96" s="79"/>
      <c r="BG96" s="79"/>
      <c r="BH96" s="79"/>
      <c r="BI96" s="79"/>
      <c r="BJ96" s="79"/>
      <c r="BK96" s="71">
        <v>0</v>
      </c>
      <c r="BL96" s="79"/>
      <c r="BM96" s="79"/>
      <c r="BN96" s="79"/>
      <c r="BO96" s="79"/>
      <c r="BP96" s="79"/>
      <c r="BQ96" s="79"/>
      <c r="BR96" s="79"/>
      <c r="BS96" s="79"/>
      <c r="BT96" s="79"/>
      <c r="BU96" s="79"/>
      <c r="BV96" s="79"/>
      <c r="BW96" s="79"/>
      <c r="BX96" s="71">
        <v>432682174.80000007</v>
      </c>
      <c r="BY96" s="73">
        <v>0</v>
      </c>
      <c r="BZ96" s="73">
        <v>0</v>
      </c>
      <c r="CA96" s="73">
        <v>0</v>
      </c>
      <c r="CB96" s="73">
        <v>0</v>
      </c>
      <c r="CC96" s="73">
        <v>432682174.80000007</v>
      </c>
      <c r="CD96" s="73">
        <v>0</v>
      </c>
      <c r="CE96" s="73">
        <v>0</v>
      </c>
      <c r="CF96" s="73">
        <v>0</v>
      </c>
      <c r="CG96" s="73">
        <v>0</v>
      </c>
      <c r="CH96" s="73">
        <v>0</v>
      </c>
      <c r="CI96" s="73">
        <v>0</v>
      </c>
      <c r="CJ96" s="73">
        <v>0</v>
      </c>
      <c r="CK96" s="63" t="s">
        <v>955</v>
      </c>
      <c r="CL96" s="74" t="s">
        <v>956</v>
      </c>
      <c r="CM96" s="74" t="s">
        <v>957</v>
      </c>
      <c r="CN96" s="74" t="s">
        <v>918</v>
      </c>
      <c r="CO96" s="60">
        <v>1</v>
      </c>
      <c r="CP96" s="61" t="s">
        <v>196</v>
      </c>
      <c r="CQ96" s="60">
        <v>103</v>
      </c>
      <c r="CR96" s="61" t="s">
        <v>919</v>
      </c>
      <c r="CS96" s="60">
        <v>10301</v>
      </c>
      <c r="CT96" s="61" t="s">
        <v>920</v>
      </c>
      <c r="CU96" s="62">
        <v>1030102</v>
      </c>
      <c r="CV96" s="63" t="s">
        <v>943</v>
      </c>
      <c r="CW96" s="100" t="s">
        <v>944</v>
      </c>
      <c r="CX96" s="100" t="s">
        <v>196</v>
      </c>
      <c r="CY96" s="100" t="s">
        <v>919</v>
      </c>
      <c r="CZ96" s="100" t="s">
        <v>920</v>
      </c>
      <c r="DA96" s="100" t="s">
        <v>943</v>
      </c>
    </row>
    <row r="97" spans="2:105" ht="140.25" hidden="1" x14ac:dyDescent="0.25">
      <c r="B97" s="65" t="s">
        <v>958</v>
      </c>
      <c r="C97" s="80" t="s">
        <v>959</v>
      </c>
      <c r="D97" s="63" t="s">
        <v>960</v>
      </c>
      <c r="E97" s="65" t="s">
        <v>961</v>
      </c>
      <c r="F97" s="63" t="s">
        <v>962</v>
      </c>
      <c r="G97" s="62" t="s">
        <v>183</v>
      </c>
      <c r="H97" s="63" t="s">
        <v>241</v>
      </c>
      <c r="I97" s="63" t="s">
        <v>185</v>
      </c>
      <c r="J97" s="307">
        <v>2015</v>
      </c>
      <c r="K97" s="308" t="s">
        <v>490</v>
      </c>
      <c r="L97" s="63" t="s">
        <v>242</v>
      </c>
      <c r="M97" s="63" t="s">
        <v>963</v>
      </c>
      <c r="N97" s="63" t="s">
        <v>964</v>
      </c>
      <c r="O97" s="63" t="s">
        <v>964</v>
      </c>
      <c r="P97" s="63" t="s">
        <v>190</v>
      </c>
      <c r="Q97" s="63" t="s">
        <v>965</v>
      </c>
      <c r="R97" s="63"/>
      <c r="S97" s="68">
        <v>4</v>
      </c>
      <c r="T97" s="69">
        <v>0</v>
      </c>
      <c r="U97" s="69">
        <v>1</v>
      </c>
      <c r="V97" s="69">
        <v>2</v>
      </c>
      <c r="W97" s="69">
        <v>4</v>
      </c>
      <c r="X97" s="71">
        <v>3000000000</v>
      </c>
      <c r="Y97" s="79"/>
      <c r="Z97" s="79"/>
      <c r="AA97" s="79"/>
      <c r="AB97" s="79"/>
      <c r="AC97" s="79"/>
      <c r="AD97" s="79"/>
      <c r="AE97" s="79"/>
      <c r="AF97" s="79"/>
      <c r="AG97" s="79">
        <v>3000000000</v>
      </c>
      <c r="AH97" s="79"/>
      <c r="AI97" s="79"/>
      <c r="AJ97" s="79"/>
      <c r="AK97" s="71">
        <v>3000000000</v>
      </c>
      <c r="AL97" s="79"/>
      <c r="AM97" s="79">
        <v>3000000000</v>
      </c>
      <c r="AN97" s="79"/>
      <c r="AO97" s="79"/>
      <c r="AP97" s="79"/>
      <c r="AQ97" s="79"/>
      <c r="AR97" s="79"/>
      <c r="AS97" s="79"/>
      <c r="AT97" s="79"/>
      <c r="AU97" s="79"/>
      <c r="AV97" s="79"/>
      <c r="AW97" s="79"/>
      <c r="AX97" s="71">
        <v>3000000000</v>
      </c>
      <c r="AY97" s="79"/>
      <c r="AZ97" s="79">
        <v>3000000000</v>
      </c>
      <c r="BA97" s="79"/>
      <c r="BB97" s="79"/>
      <c r="BC97" s="79"/>
      <c r="BD97" s="79"/>
      <c r="BE97" s="79"/>
      <c r="BF97" s="79"/>
      <c r="BG97" s="79"/>
      <c r="BH97" s="79"/>
      <c r="BI97" s="79"/>
      <c r="BJ97" s="79"/>
      <c r="BK97" s="71">
        <v>3000000000</v>
      </c>
      <c r="BL97" s="79"/>
      <c r="BM97" s="79">
        <v>3000000000</v>
      </c>
      <c r="BN97" s="79"/>
      <c r="BO97" s="79"/>
      <c r="BP97" s="79"/>
      <c r="BQ97" s="79"/>
      <c r="BR97" s="79"/>
      <c r="BS97" s="79"/>
      <c r="BT97" s="79"/>
      <c r="BU97" s="79"/>
      <c r="BV97" s="79"/>
      <c r="BW97" s="79"/>
      <c r="BX97" s="71">
        <v>12000000000</v>
      </c>
      <c r="BY97" s="73">
        <v>0</v>
      </c>
      <c r="BZ97" s="73">
        <v>9000000000</v>
      </c>
      <c r="CA97" s="73">
        <v>0</v>
      </c>
      <c r="CB97" s="73">
        <v>0</v>
      </c>
      <c r="CC97" s="73">
        <v>0</v>
      </c>
      <c r="CD97" s="73">
        <v>0</v>
      </c>
      <c r="CE97" s="73">
        <v>0</v>
      </c>
      <c r="CF97" s="73">
        <v>0</v>
      </c>
      <c r="CG97" s="73">
        <v>3000000000</v>
      </c>
      <c r="CH97" s="73">
        <v>0</v>
      </c>
      <c r="CI97" s="73">
        <v>0</v>
      </c>
      <c r="CJ97" s="73">
        <v>0</v>
      </c>
      <c r="CK97" s="63" t="s">
        <v>966</v>
      </c>
      <c r="CL97" s="74" t="s">
        <v>249</v>
      </c>
      <c r="CM97" s="74" t="s">
        <v>250</v>
      </c>
      <c r="CN97" s="74" t="s">
        <v>251</v>
      </c>
      <c r="CO97" s="60">
        <v>1</v>
      </c>
      <c r="CP97" s="61" t="s">
        <v>196</v>
      </c>
      <c r="CQ97" s="60">
        <v>103</v>
      </c>
      <c r="CR97" s="61" t="s">
        <v>919</v>
      </c>
      <c r="CS97" s="60">
        <v>10302</v>
      </c>
      <c r="CT97" s="61" t="s">
        <v>967</v>
      </c>
      <c r="CU97" s="62">
        <v>1030201</v>
      </c>
      <c r="CV97" s="63" t="s">
        <v>968</v>
      </c>
      <c r="CW97" s="100" t="s">
        <v>969</v>
      </c>
      <c r="CX97" s="100" t="s">
        <v>196</v>
      </c>
      <c r="CY97" s="100" t="s">
        <v>919</v>
      </c>
      <c r="CZ97" s="100" t="s">
        <v>967</v>
      </c>
      <c r="DA97" s="100" t="s">
        <v>968</v>
      </c>
    </row>
    <row r="98" spans="2:105" ht="140.25" hidden="1" x14ac:dyDescent="0.25">
      <c r="B98" s="65" t="s">
        <v>970</v>
      </c>
      <c r="C98" s="80" t="s">
        <v>971</v>
      </c>
      <c r="D98" s="63" t="s">
        <v>960</v>
      </c>
      <c r="E98" s="65" t="s">
        <v>961</v>
      </c>
      <c r="F98" s="63" t="s">
        <v>962</v>
      </c>
      <c r="G98" s="62" t="s">
        <v>183</v>
      </c>
      <c r="H98" s="63" t="s">
        <v>241</v>
      </c>
      <c r="I98" s="63" t="s">
        <v>185</v>
      </c>
      <c r="J98" s="307">
        <v>2015</v>
      </c>
      <c r="K98" s="308">
        <v>0</v>
      </c>
      <c r="L98" s="63" t="s">
        <v>242</v>
      </c>
      <c r="M98" s="63" t="s">
        <v>972</v>
      </c>
      <c r="N98" s="63" t="s">
        <v>973</v>
      </c>
      <c r="O98" s="63" t="s">
        <v>973</v>
      </c>
      <c r="P98" s="63" t="s">
        <v>190</v>
      </c>
      <c r="Q98" s="63" t="s">
        <v>965</v>
      </c>
      <c r="R98" s="63"/>
      <c r="S98" s="68">
        <v>1</v>
      </c>
      <c r="T98" s="69">
        <v>0</v>
      </c>
      <c r="U98" s="69">
        <v>0</v>
      </c>
      <c r="V98" s="69">
        <v>1</v>
      </c>
      <c r="W98" s="69">
        <v>1</v>
      </c>
      <c r="X98" s="71">
        <v>0</v>
      </c>
      <c r="Y98" s="79"/>
      <c r="Z98" s="79"/>
      <c r="AA98" s="79"/>
      <c r="AB98" s="79"/>
      <c r="AC98" s="79"/>
      <c r="AD98" s="79"/>
      <c r="AE98" s="79"/>
      <c r="AF98" s="79"/>
      <c r="AG98" s="79"/>
      <c r="AH98" s="79"/>
      <c r="AI98" s="79"/>
      <c r="AJ98" s="79"/>
      <c r="AK98" s="71">
        <v>0</v>
      </c>
      <c r="AL98" s="79"/>
      <c r="AM98" s="79"/>
      <c r="AN98" s="79"/>
      <c r="AO98" s="79"/>
      <c r="AP98" s="79"/>
      <c r="AQ98" s="79"/>
      <c r="AR98" s="79"/>
      <c r="AS98" s="79"/>
      <c r="AT98" s="79"/>
      <c r="AU98" s="79"/>
      <c r="AV98" s="79"/>
      <c r="AW98" s="79"/>
      <c r="AX98" s="71">
        <v>0</v>
      </c>
      <c r="AY98" s="79"/>
      <c r="AZ98" s="79"/>
      <c r="BA98" s="79"/>
      <c r="BB98" s="79"/>
      <c r="BC98" s="79"/>
      <c r="BD98" s="79"/>
      <c r="BE98" s="79"/>
      <c r="BF98" s="79"/>
      <c r="BG98" s="79"/>
      <c r="BH98" s="79"/>
      <c r="BI98" s="79"/>
      <c r="BJ98" s="79"/>
      <c r="BK98" s="71">
        <v>0</v>
      </c>
      <c r="BL98" s="79"/>
      <c r="BM98" s="79"/>
      <c r="BN98" s="79"/>
      <c r="BO98" s="79"/>
      <c r="BP98" s="79"/>
      <c r="BQ98" s="79"/>
      <c r="BR98" s="79"/>
      <c r="BS98" s="79"/>
      <c r="BT98" s="79"/>
      <c r="BU98" s="79"/>
      <c r="BV98" s="79"/>
      <c r="BW98" s="79"/>
      <c r="BX98" s="71">
        <v>0</v>
      </c>
      <c r="BY98" s="73">
        <v>0</v>
      </c>
      <c r="BZ98" s="73">
        <v>0</v>
      </c>
      <c r="CA98" s="73">
        <v>0</v>
      </c>
      <c r="CB98" s="73">
        <v>0</v>
      </c>
      <c r="CC98" s="73">
        <v>0</v>
      </c>
      <c r="CD98" s="73">
        <v>0</v>
      </c>
      <c r="CE98" s="73">
        <v>0</v>
      </c>
      <c r="CF98" s="73">
        <v>0</v>
      </c>
      <c r="CG98" s="73">
        <v>0</v>
      </c>
      <c r="CH98" s="73">
        <v>0</v>
      </c>
      <c r="CI98" s="73">
        <v>0</v>
      </c>
      <c r="CJ98" s="73">
        <v>0</v>
      </c>
      <c r="CK98" s="63" t="s">
        <v>974</v>
      </c>
      <c r="CL98" s="74" t="s">
        <v>249</v>
      </c>
      <c r="CM98" s="74" t="s">
        <v>250</v>
      </c>
      <c r="CN98" s="74" t="s">
        <v>251</v>
      </c>
      <c r="CO98" s="60">
        <v>1</v>
      </c>
      <c r="CP98" s="61" t="s">
        <v>196</v>
      </c>
      <c r="CQ98" s="60">
        <v>103</v>
      </c>
      <c r="CR98" s="61" t="s">
        <v>919</v>
      </c>
      <c r="CS98" s="60">
        <v>10302</v>
      </c>
      <c r="CT98" s="61" t="s">
        <v>967</v>
      </c>
      <c r="CU98" s="62">
        <v>1030201</v>
      </c>
      <c r="CV98" s="63" t="s">
        <v>968</v>
      </c>
      <c r="CW98" s="100" t="s">
        <v>969</v>
      </c>
      <c r="CX98" s="100" t="s">
        <v>196</v>
      </c>
      <c r="CY98" s="100" t="s">
        <v>919</v>
      </c>
      <c r="CZ98" s="100" t="s">
        <v>967</v>
      </c>
      <c r="DA98" s="100" t="s">
        <v>968</v>
      </c>
    </row>
    <row r="99" spans="2:105" ht="140.25" hidden="1" x14ac:dyDescent="0.25">
      <c r="B99" s="65" t="s">
        <v>975</v>
      </c>
      <c r="C99" s="80" t="s">
        <v>976</v>
      </c>
      <c r="D99" s="63" t="s">
        <v>906</v>
      </c>
      <c r="E99" s="65" t="s">
        <v>961</v>
      </c>
      <c r="F99" s="63" t="s">
        <v>962</v>
      </c>
      <c r="G99" s="62" t="s">
        <v>183</v>
      </c>
      <c r="H99" s="63" t="s">
        <v>241</v>
      </c>
      <c r="I99" s="63" t="s">
        <v>185</v>
      </c>
      <c r="J99" s="307" t="s">
        <v>232</v>
      </c>
      <c r="K99" s="308">
        <v>0</v>
      </c>
      <c r="L99" s="63" t="s">
        <v>186</v>
      </c>
      <c r="M99" s="63" t="s">
        <v>977</v>
      </c>
      <c r="N99" s="63" t="s">
        <v>978</v>
      </c>
      <c r="O99" s="63" t="s">
        <v>979</v>
      </c>
      <c r="P99" s="63" t="s">
        <v>657</v>
      </c>
      <c r="Q99" s="63" t="s">
        <v>965</v>
      </c>
      <c r="R99" s="63"/>
      <c r="S99" s="68">
        <v>1</v>
      </c>
      <c r="T99" s="69">
        <v>0</v>
      </c>
      <c r="U99" s="69">
        <v>1</v>
      </c>
      <c r="V99" s="69">
        <v>1</v>
      </c>
      <c r="W99" s="69">
        <v>1</v>
      </c>
      <c r="X99" s="71">
        <v>0</v>
      </c>
      <c r="Y99" s="79"/>
      <c r="Z99" s="79"/>
      <c r="AA99" s="79"/>
      <c r="AB99" s="79"/>
      <c r="AC99" s="79"/>
      <c r="AD99" s="79"/>
      <c r="AE99" s="79"/>
      <c r="AF99" s="79"/>
      <c r="AG99" s="79"/>
      <c r="AH99" s="79"/>
      <c r="AI99" s="79"/>
      <c r="AJ99" s="79"/>
      <c r="AK99" s="71">
        <v>0</v>
      </c>
      <c r="AL99" s="79"/>
      <c r="AM99" s="79"/>
      <c r="AN99" s="79"/>
      <c r="AO99" s="79"/>
      <c r="AP99" s="79"/>
      <c r="AQ99" s="79"/>
      <c r="AR99" s="79"/>
      <c r="AS99" s="79"/>
      <c r="AT99" s="79"/>
      <c r="AU99" s="79"/>
      <c r="AV99" s="79"/>
      <c r="AW99" s="79"/>
      <c r="AX99" s="71">
        <v>0</v>
      </c>
      <c r="AY99" s="79"/>
      <c r="AZ99" s="79"/>
      <c r="BA99" s="79"/>
      <c r="BB99" s="79"/>
      <c r="BC99" s="79"/>
      <c r="BD99" s="79"/>
      <c r="BE99" s="79"/>
      <c r="BF99" s="79"/>
      <c r="BG99" s="79"/>
      <c r="BH99" s="79"/>
      <c r="BI99" s="79"/>
      <c r="BJ99" s="79"/>
      <c r="BK99" s="71">
        <v>0</v>
      </c>
      <c r="BL99" s="79"/>
      <c r="BM99" s="79"/>
      <c r="BN99" s="79"/>
      <c r="BO99" s="79"/>
      <c r="BP99" s="79"/>
      <c r="BQ99" s="79"/>
      <c r="BR99" s="79"/>
      <c r="BS99" s="79"/>
      <c r="BT99" s="79"/>
      <c r="BU99" s="79"/>
      <c r="BV99" s="79"/>
      <c r="BW99" s="79"/>
      <c r="BX99" s="71">
        <v>0</v>
      </c>
      <c r="BY99" s="73">
        <v>0</v>
      </c>
      <c r="BZ99" s="73">
        <v>0</v>
      </c>
      <c r="CA99" s="73">
        <v>0</v>
      </c>
      <c r="CB99" s="73">
        <v>0</v>
      </c>
      <c r="CC99" s="73">
        <v>0</v>
      </c>
      <c r="CD99" s="73">
        <v>0</v>
      </c>
      <c r="CE99" s="73">
        <v>0</v>
      </c>
      <c r="CF99" s="73">
        <v>0</v>
      </c>
      <c r="CG99" s="73">
        <v>0</v>
      </c>
      <c r="CH99" s="73">
        <v>0</v>
      </c>
      <c r="CI99" s="73">
        <v>0</v>
      </c>
      <c r="CJ99" s="73">
        <v>0</v>
      </c>
      <c r="CK99" s="63" t="s">
        <v>980</v>
      </c>
      <c r="CL99" s="74" t="s">
        <v>249</v>
      </c>
      <c r="CM99" s="74" t="s">
        <v>250</v>
      </c>
      <c r="CN99" s="74" t="s">
        <v>251</v>
      </c>
      <c r="CO99" s="60">
        <v>1</v>
      </c>
      <c r="CP99" s="61" t="s">
        <v>196</v>
      </c>
      <c r="CQ99" s="60">
        <v>103</v>
      </c>
      <c r="CR99" s="61" t="s">
        <v>919</v>
      </c>
      <c r="CS99" s="60">
        <v>10302</v>
      </c>
      <c r="CT99" s="61" t="s">
        <v>967</v>
      </c>
      <c r="CU99" s="62">
        <v>1030201</v>
      </c>
      <c r="CV99" s="63" t="s">
        <v>968</v>
      </c>
      <c r="CW99" s="100" t="s">
        <v>969</v>
      </c>
      <c r="CX99" s="100" t="s">
        <v>196</v>
      </c>
      <c r="CY99" s="100" t="s">
        <v>919</v>
      </c>
      <c r="CZ99" s="100" t="s">
        <v>967</v>
      </c>
      <c r="DA99" s="100" t="s">
        <v>968</v>
      </c>
    </row>
    <row r="100" spans="2:105" ht="140.25" hidden="1" x14ac:dyDescent="0.25">
      <c r="B100" s="65" t="s">
        <v>981</v>
      </c>
      <c r="C100" s="80" t="s">
        <v>982</v>
      </c>
      <c r="D100" s="63" t="s">
        <v>960</v>
      </c>
      <c r="E100" s="65" t="s">
        <v>961</v>
      </c>
      <c r="F100" s="63" t="s">
        <v>962</v>
      </c>
      <c r="G100" s="62" t="s">
        <v>183</v>
      </c>
      <c r="H100" s="63" t="s">
        <v>241</v>
      </c>
      <c r="I100" s="63" t="s">
        <v>185</v>
      </c>
      <c r="J100" s="307">
        <v>2015</v>
      </c>
      <c r="K100" s="308">
        <v>0</v>
      </c>
      <c r="L100" s="63" t="s">
        <v>242</v>
      </c>
      <c r="M100" s="63" t="s">
        <v>983</v>
      </c>
      <c r="N100" s="63" t="s">
        <v>984</v>
      </c>
      <c r="O100" s="63" t="s">
        <v>985</v>
      </c>
      <c r="P100" s="63" t="s">
        <v>190</v>
      </c>
      <c r="Q100" s="63" t="s">
        <v>965</v>
      </c>
      <c r="R100" s="63"/>
      <c r="S100" s="68">
        <v>7</v>
      </c>
      <c r="T100" s="69">
        <v>1</v>
      </c>
      <c r="U100" s="69">
        <v>4</v>
      </c>
      <c r="V100" s="69">
        <v>7</v>
      </c>
      <c r="W100" s="69">
        <v>7</v>
      </c>
      <c r="X100" s="71">
        <v>7000000000</v>
      </c>
      <c r="Y100" s="79"/>
      <c r="Z100" s="79"/>
      <c r="AA100" s="79"/>
      <c r="AB100" s="79"/>
      <c r="AC100" s="79"/>
      <c r="AD100" s="79"/>
      <c r="AE100" s="79"/>
      <c r="AF100" s="79"/>
      <c r="AG100" s="79">
        <v>7000000000</v>
      </c>
      <c r="AH100" s="79"/>
      <c r="AI100" s="79"/>
      <c r="AJ100" s="79"/>
      <c r="AK100" s="71">
        <v>0</v>
      </c>
      <c r="AL100" s="79"/>
      <c r="AM100" s="79"/>
      <c r="AN100" s="79"/>
      <c r="AO100" s="79"/>
      <c r="AP100" s="79"/>
      <c r="AQ100" s="79"/>
      <c r="AR100" s="79"/>
      <c r="AS100" s="79"/>
      <c r="AT100" s="79"/>
      <c r="AU100" s="79"/>
      <c r="AV100" s="79"/>
      <c r="AW100" s="79"/>
      <c r="AX100" s="71">
        <v>0</v>
      </c>
      <c r="AY100" s="79"/>
      <c r="AZ100" s="79"/>
      <c r="BA100" s="79"/>
      <c r="BB100" s="79"/>
      <c r="BC100" s="79"/>
      <c r="BD100" s="79"/>
      <c r="BE100" s="79"/>
      <c r="BF100" s="79"/>
      <c r="BG100" s="79"/>
      <c r="BH100" s="79"/>
      <c r="BI100" s="79"/>
      <c r="BJ100" s="79"/>
      <c r="BK100" s="71">
        <v>0</v>
      </c>
      <c r="BL100" s="79"/>
      <c r="BM100" s="79"/>
      <c r="BN100" s="79"/>
      <c r="BO100" s="79"/>
      <c r="BP100" s="79"/>
      <c r="BQ100" s="79"/>
      <c r="BR100" s="79"/>
      <c r="BS100" s="79"/>
      <c r="BT100" s="79"/>
      <c r="BU100" s="79"/>
      <c r="BV100" s="79"/>
      <c r="BW100" s="79"/>
      <c r="BX100" s="71">
        <v>7000000000</v>
      </c>
      <c r="BY100" s="73">
        <v>0</v>
      </c>
      <c r="BZ100" s="73">
        <v>0</v>
      </c>
      <c r="CA100" s="73">
        <v>0</v>
      </c>
      <c r="CB100" s="73">
        <v>0</v>
      </c>
      <c r="CC100" s="73">
        <v>0</v>
      </c>
      <c r="CD100" s="73">
        <v>0</v>
      </c>
      <c r="CE100" s="73">
        <v>0</v>
      </c>
      <c r="CF100" s="73">
        <v>0</v>
      </c>
      <c r="CG100" s="73">
        <v>7000000000</v>
      </c>
      <c r="CH100" s="73">
        <v>0</v>
      </c>
      <c r="CI100" s="73">
        <v>0</v>
      </c>
      <c r="CJ100" s="73">
        <v>0</v>
      </c>
      <c r="CK100" s="63" t="s">
        <v>986</v>
      </c>
      <c r="CL100" s="74" t="s">
        <v>249</v>
      </c>
      <c r="CM100" s="74" t="s">
        <v>250</v>
      </c>
      <c r="CN100" s="74" t="s">
        <v>251</v>
      </c>
      <c r="CO100" s="60">
        <v>1</v>
      </c>
      <c r="CP100" s="61" t="s">
        <v>196</v>
      </c>
      <c r="CQ100" s="60">
        <v>103</v>
      </c>
      <c r="CR100" s="61" t="s">
        <v>919</v>
      </c>
      <c r="CS100" s="60">
        <v>10302</v>
      </c>
      <c r="CT100" s="61" t="s">
        <v>967</v>
      </c>
      <c r="CU100" s="62">
        <v>1030201</v>
      </c>
      <c r="CV100" s="63" t="s">
        <v>968</v>
      </c>
      <c r="CW100" s="100" t="s">
        <v>969</v>
      </c>
      <c r="CX100" s="100" t="s">
        <v>196</v>
      </c>
      <c r="CY100" s="100" t="s">
        <v>919</v>
      </c>
      <c r="CZ100" s="100" t="s">
        <v>967</v>
      </c>
      <c r="DA100" s="100" t="s">
        <v>968</v>
      </c>
    </row>
    <row r="101" spans="2:105" ht="140.25" hidden="1" x14ac:dyDescent="0.25">
      <c r="B101" s="65" t="s">
        <v>987</v>
      </c>
      <c r="C101" s="80" t="s">
        <v>988</v>
      </c>
      <c r="D101" s="63" t="s">
        <v>960</v>
      </c>
      <c r="E101" s="65" t="s">
        <v>961</v>
      </c>
      <c r="F101" s="63" t="s">
        <v>962</v>
      </c>
      <c r="G101" s="62" t="s">
        <v>240</v>
      </c>
      <c r="H101" s="63" t="s">
        <v>241</v>
      </c>
      <c r="I101" s="63" t="s">
        <v>185</v>
      </c>
      <c r="J101" s="307">
        <v>2015</v>
      </c>
      <c r="K101" s="308">
        <v>125</v>
      </c>
      <c r="L101" s="63" t="s">
        <v>242</v>
      </c>
      <c r="M101" s="63" t="s">
        <v>989</v>
      </c>
      <c r="N101" s="63" t="s">
        <v>990</v>
      </c>
      <c r="O101" s="63" t="s">
        <v>991</v>
      </c>
      <c r="P101" s="63" t="s">
        <v>190</v>
      </c>
      <c r="Q101" s="63" t="s">
        <v>965</v>
      </c>
      <c r="R101" s="63"/>
      <c r="S101" s="68">
        <v>1</v>
      </c>
      <c r="T101" s="70">
        <v>1</v>
      </c>
      <c r="U101" s="70">
        <v>1</v>
      </c>
      <c r="V101" s="70">
        <v>1</v>
      </c>
      <c r="W101" s="70">
        <v>1</v>
      </c>
      <c r="X101" s="71">
        <v>14772400000</v>
      </c>
      <c r="Y101" s="79"/>
      <c r="Z101" s="79">
        <v>349400000</v>
      </c>
      <c r="AA101" s="79"/>
      <c r="AB101" s="79"/>
      <c r="AC101" s="79"/>
      <c r="AD101" s="79"/>
      <c r="AE101" s="79"/>
      <c r="AF101" s="79"/>
      <c r="AG101" s="79">
        <v>14423000000</v>
      </c>
      <c r="AH101" s="79"/>
      <c r="AI101" s="79"/>
      <c r="AJ101" s="79"/>
      <c r="AK101" s="71">
        <v>11622800000</v>
      </c>
      <c r="AL101" s="79"/>
      <c r="AM101" s="79">
        <v>6680900000</v>
      </c>
      <c r="AN101" s="79"/>
      <c r="AO101" s="79"/>
      <c r="AP101" s="79"/>
      <c r="AQ101" s="79"/>
      <c r="AR101" s="79"/>
      <c r="AS101" s="79"/>
      <c r="AT101" s="79">
        <v>4941900000</v>
      </c>
      <c r="AU101" s="79"/>
      <c r="AV101" s="79"/>
      <c r="AW101" s="79"/>
      <c r="AX101" s="71">
        <v>12267000000</v>
      </c>
      <c r="AY101" s="79"/>
      <c r="AZ101" s="79">
        <v>7176800000</v>
      </c>
      <c r="BA101" s="79"/>
      <c r="BB101" s="79"/>
      <c r="BC101" s="79"/>
      <c r="BD101" s="79"/>
      <c r="BE101" s="79"/>
      <c r="BF101" s="79"/>
      <c r="BG101" s="79">
        <v>5090200000</v>
      </c>
      <c r="BH101" s="79"/>
      <c r="BI101" s="79"/>
      <c r="BJ101" s="79"/>
      <c r="BK101" s="71">
        <v>12930500000</v>
      </c>
      <c r="BL101" s="79"/>
      <c r="BM101" s="79">
        <v>7687600000</v>
      </c>
      <c r="BN101" s="79"/>
      <c r="BO101" s="79"/>
      <c r="BP101" s="79"/>
      <c r="BQ101" s="79"/>
      <c r="BR101" s="79"/>
      <c r="BS101" s="79"/>
      <c r="BT101" s="79">
        <v>5242900000</v>
      </c>
      <c r="BU101" s="79"/>
      <c r="BV101" s="79"/>
      <c r="BW101" s="79"/>
      <c r="BX101" s="71">
        <v>51592700000</v>
      </c>
      <c r="BY101" s="73">
        <v>0</v>
      </c>
      <c r="BZ101" s="73">
        <v>21894700000</v>
      </c>
      <c r="CA101" s="73">
        <v>0</v>
      </c>
      <c r="CB101" s="73">
        <v>0</v>
      </c>
      <c r="CC101" s="73">
        <v>0</v>
      </c>
      <c r="CD101" s="73">
        <v>0</v>
      </c>
      <c r="CE101" s="73">
        <v>0</v>
      </c>
      <c r="CF101" s="73">
        <v>0</v>
      </c>
      <c r="CG101" s="73">
        <v>29698000000</v>
      </c>
      <c r="CH101" s="73">
        <v>0</v>
      </c>
      <c r="CI101" s="73">
        <v>0</v>
      </c>
      <c r="CJ101" s="73">
        <v>0</v>
      </c>
      <c r="CK101" s="63" t="s">
        <v>992</v>
      </c>
      <c r="CL101" s="74" t="s">
        <v>249</v>
      </c>
      <c r="CM101" s="74" t="s">
        <v>250</v>
      </c>
      <c r="CN101" s="74" t="s">
        <v>251</v>
      </c>
      <c r="CO101" s="60">
        <v>1</v>
      </c>
      <c r="CP101" s="61" t="s">
        <v>196</v>
      </c>
      <c r="CQ101" s="60">
        <v>103</v>
      </c>
      <c r="CR101" s="61" t="s">
        <v>919</v>
      </c>
      <c r="CS101" s="60">
        <v>10302</v>
      </c>
      <c r="CT101" s="61" t="s">
        <v>967</v>
      </c>
      <c r="CU101" s="62">
        <v>1030201</v>
      </c>
      <c r="CV101" s="63" t="s">
        <v>968</v>
      </c>
      <c r="CW101" s="100" t="s">
        <v>969</v>
      </c>
      <c r="CX101" s="100" t="s">
        <v>196</v>
      </c>
      <c r="CY101" s="100" t="s">
        <v>919</v>
      </c>
      <c r="CZ101" s="100" t="s">
        <v>967</v>
      </c>
      <c r="DA101" s="100" t="s">
        <v>968</v>
      </c>
    </row>
    <row r="102" spans="2:105" ht="140.25" hidden="1" x14ac:dyDescent="0.25">
      <c r="B102" s="65" t="s">
        <v>993</v>
      </c>
      <c r="C102" s="75" t="s">
        <v>994</v>
      </c>
      <c r="D102" s="63" t="s">
        <v>239</v>
      </c>
      <c r="E102" s="65" t="s">
        <v>961</v>
      </c>
      <c r="F102" s="63" t="s">
        <v>962</v>
      </c>
      <c r="G102" s="62" t="s">
        <v>183</v>
      </c>
      <c r="H102" s="63" t="s">
        <v>241</v>
      </c>
      <c r="I102" s="63" t="s">
        <v>185</v>
      </c>
      <c r="J102" s="307">
        <v>2015</v>
      </c>
      <c r="K102" s="312">
        <v>0.05</v>
      </c>
      <c r="L102" s="63" t="s">
        <v>242</v>
      </c>
      <c r="M102" s="63" t="s">
        <v>995</v>
      </c>
      <c r="N102" s="63" t="s">
        <v>996</v>
      </c>
      <c r="O102" s="77" t="s">
        <v>997</v>
      </c>
      <c r="P102" s="63" t="s">
        <v>257</v>
      </c>
      <c r="Q102" s="63" t="s">
        <v>232</v>
      </c>
      <c r="R102" s="63"/>
      <c r="S102" s="68">
        <v>7</v>
      </c>
      <c r="T102" s="69">
        <v>1.75</v>
      </c>
      <c r="U102" s="69">
        <v>4</v>
      </c>
      <c r="V102" s="69">
        <v>5</v>
      </c>
      <c r="W102" s="69">
        <v>7</v>
      </c>
      <c r="X102" s="71">
        <v>550000000</v>
      </c>
      <c r="Y102" s="78"/>
      <c r="Z102" s="79"/>
      <c r="AA102" s="79"/>
      <c r="AB102" s="79"/>
      <c r="AC102" s="79"/>
      <c r="AD102" s="79"/>
      <c r="AE102" s="79"/>
      <c r="AF102" s="79"/>
      <c r="AG102" s="79">
        <v>550000000</v>
      </c>
      <c r="AH102" s="79"/>
      <c r="AI102" s="79"/>
      <c r="AJ102" s="79"/>
      <c r="AK102" s="71">
        <v>685000000</v>
      </c>
      <c r="AL102" s="78"/>
      <c r="AM102" s="79"/>
      <c r="AN102" s="79"/>
      <c r="AO102" s="79"/>
      <c r="AP102" s="79"/>
      <c r="AQ102" s="79"/>
      <c r="AR102" s="79"/>
      <c r="AS102" s="79"/>
      <c r="AT102" s="79">
        <v>685000000</v>
      </c>
      <c r="AU102" s="79"/>
      <c r="AV102" s="79"/>
      <c r="AW102" s="79"/>
      <c r="AX102" s="71">
        <v>853500000</v>
      </c>
      <c r="AY102" s="78"/>
      <c r="AZ102" s="79"/>
      <c r="BA102" s="79"/>
      <c r="BB102" s="79"/>
      <c r="BC102" s="79"/>
      <c r="BD102" s="79"/>
      <c r="BE102" s="79"/>
      <c r="BF102" s="79"/>
      <c r="BG102" s="79">
        <v>853500000</v>
      </c>
      <c r="BH102" s="79"/>
      <c r="BI102" s="79"/>
      <c r="BJ102" s="79"/>
      <c r="BK102" s="71">
        <v>650850000</v>
      </c>
      <c r="BL102" s="78"/>
      <c r="BM102" s="79"/>
      <c r="BN102" s="79"/>
      <c r="BO102" s="79"/>
      <c r="BP102" s="79"/>
      <c r="BQ102" s="79"/>
      <c r="BR102" s="79"/>
      <c r="BS102" s="79"/>
      <c r="BT102" s="79">
        <v>650850000</v>
      </c>
      <c r="BU102" s="79"/>
      <c r="BV102" s="79"/>
      <c r="BW102" s="79"/>
      <c r="BX102" s="71">
        <v>2739350000</v>
      </c>
      <c r="BY102" s="73">
        <v>0</v>
      </c>
      <c r="BZ102" s="73">
        <v>0</v>
      </c>
      <c r="CA102" s="73">
        <v>0</v>
      </c>
      <c r="CB102" s="73">
        <v>0</v>
      </c>
      <c r="CC102" s="73">
        <v>0</v>
      </c>
      <c r="CD102" s="73">
        <v>0</v>
      </c>
      <c r="CE102" s="73">
        <v>0</v>
      </c>
      <c r="CF102" s="73">
        <v>0</v>
      </c>
      <c r="CG102" s="73">
        <v>2739350000</v>
      </c>
      <c r="CH102" s="73">
        <v>0</v>
      </c>
      <c r="CI102" s="73">
        <v>0</v>
      </c>
      <c r="CJ102" s="73">
        <v>0</v>
      </c>
      <c r="CK102" s="63" t="s">
        <v>998</v>
      </c>
      <c r="CL102" s="74" t="s">
        <v>249</v>
      </c>
      <c r="CM102" s="74" t="s">
        <v>250</v>
      </c>
      <c r="CN102" s="74" t="s">
        <v>251</v>
      </c>
      <c r="CO102" s="60">
        <v>1</v>
      </c>
      <c r="CP102" s="61" t="s">
        <v>196</v>
      </c>
      <c r="CQ102" s="60">
        <v>103</v>
      </c>
      <c r="CR102" s="61" t="s">
        <v>919</v>
      </c>
      <c r="CS102" s="60">
        <v>10302</v>
      </c>
      <c r="CT102" s="61" t="s">
        <v>967</v>
      </c>
      <c r="CU102" s="62">
        <v>1030201</v>
      </c>
      <c r="CV102" s="63" t="s">
        <v>968</v>
      </c>
      <c r="CW102" s="100" t="s">
        <v>969</v>
      </c>
      <c r="CX102" s="100" t="s">
        <v>196</v>
      </c>
      <c r="CY102" s="100" t="s">
        <v>919</v>
      </c>
      <c r="CZ102" s="100" t="s">
        <v>967</v>
      </c>
      <c r="DA102" s="100" t="s">
        <v>968</v>
      </c>
    </row>
    <row r="103" spans="2:105" ht="140.25" hidden="1" x14ac:dyDescent="0.25">
      <c r="B103" s="65" t="s">
        <v>999</v>
      </c>
      <c r="C103" s="75" t="s">
        <v>1000</v>
      </c>
      <c r="D103" s="63" t="s">
        <v>239</v>
      </c>
      <c r="E103" s="65" t="s">
        <v>961</v>
      </c>
      <c r="F103" s="63" t="s">
        <v>962</v>
      </c>
      <c r="G103" s="62" t="s">
        <v>183</v>
      </c>
      <c r="H103" s="63" t="s">
        <v>241</v>
      </c>
      <c r="I103" s="63" t="s">
        <v>185</v>
      </c>
      <c r="J103" s="307">
        <v>2015</v>
      </c>
      <c r="K103" s="308" t="s">
        <v>490</v>
      </c>
      <c r="L103" s="63" t="s">
        <v>242</v>
      </c>
      <c r="M103" s="63" t="s">
        <v>1001</v>
      </c>
      <c r="N103" s="63" t="s">
        <v>1002</v>
      </c>
      <c r="O103" s="63" t="s">
        <v>1003</v>
      </c>
      <c r="P103" s="63" t="s">
        <v>257</v>
      </c>
      <c r="Q103" s="63" t="s">
        <v>232</v>
      </c>
      <c r="R103" s="63"/>
      <c r="S103" s="68">
        <v>4</v>
      </c>
      <c r="T103" s="69">
        <v>1</v>
      </c>
      <c r="U103" s="69">
        <v>2</v>
      </c>
      <c r="V103" s="69">
        <v>3</v>
      </c>
      <c r="W103" s="69">
        <v>4</v>
      </c>
      <c r="X103" s="71">
        <v>3471087403</v>
      </c>
      <c r="Y103" s="78"/>
      <c r="Z103" s="79"/>
      <c r="AA103" s="79"/>
      <c r="AB103" s="79"/>
      <c r="AC103" s="79"/>
      <c r="AD103" s="79"/>
      <c r="AE103" s="79"/>
      <c r="AF103" s="79"/>
      <c r="AG103" s="79">
        <v>3471087403</v>
      </c>
      <c r="AH103" s="79"/>
      <c r="AI103" s="79"/>
      <c r="AJ103" s="79"/>
      <c r="AK103" s="71">
        <v>4500000000</v>
      </c>
      <c r="AL103" s="78"/>
      <c r="AM103" s="79"/>
      <c r="AN103" s="79"/>
      <c r="AO103" s="79"/>
      <c r="AP103" s="79"/>
      <c r="AQ103" s="79"/>
      <c r="AR103" s="79"/>
      <c r="AS103" s="79"/>
      <c r="AT103" s="79">
        <v>4500000000</v>
      </c>
      <c r="AU103" s="79"/>
      <c r="AV103" s="79"/>
      <c r="AW103" s="79"/>
      <c r="AX103" s="71">
        <v>4950000000</v>
      </c>
      <c r="AY103" s="78"/>
      <c r="AZ103" s="79"/>
      <c r="BA103" s="79"/>
      <c r="BB103" s="79"/>
      <c r="BC103" s="79"/>
      <c r="BD103" s="79"/>
      <c r="BE103" s="79"/>
      <c r="BF103" s="79"/>
      <c r="BG103" s="79">
        <v>4950000000</v>
      </c>
      <c r="BH103" s="79"/>
      <c r="BI103" s="79"/>
      <c r="BJ103" s="79"/>
      <c r="BK103" s="71">
        <v>5445000000</v>
      </c>
      <c r="BL103" s="78"/>
      <c r="BM103" s="79"/>
      <c r="BN103" s="79"/>
      <c r="BO103" s="79"/>
      <c r="BP103" s="79"/>
      <c r="BQ103" s="79"/>
      <c r="BR103" s="79"/>
      <c r="BS103" s="79"/>
      <c r="BT103" s="79">
        <v>5445000000</v>
      </c>
      <c r="BU103" s="79"/>
      <c r="BV103" s="79"/>
      <c r="BW103" s="79"/>
      <c r="BX103" s="71">
        <v>18366087403</v>
      </c>
      <c r="BY103" s="73">
        <v>0</v>
      </c>
      <c r="BZ103" s="73">
        <v>0</v>
      </c>
      <c r="CA103" s="73">
        <v>0</v>
      </c>
      <c r="CB103" s="73">
        <v>0</v>
      </c>
      <c r="CC103" s="73">
        <v>0</v>
      </c>
      <c r="CD103" s="73">
        <v>0</v>
      </c>
      <c r="CE103" s="73">
        <v>0</v>
      </c>
      <c r="CF103" s="73">
        <v>0</v>
      </c>
      <c r="CG103" s="73">
        <v>18366087403</v>
      </c>
      <c r="CH103" s="73">
        <v>0</v>
      </c>
      <c r="CI103" s="73">
        <v>0</v>
      </c>
      <c r="CJ103" s="73">
        <v>0</v>
      </c>
      <c r="CK103" s="63" t="s">
        <v>1004</v>
      </c>
      <c r="CL103" s="74" t="s">
        <v>249</v>
      </c>
      <c r="CM103" s="74" t="s">
        <v>250</v>
      </c>
      <c r="CN103" s="74" t="s">
        <v>251</v>
      </c>
      <c r="CO103" s="60">
        <v>1</v>
      </c>
      <c r="CP103" s="61" t="s">
        <v>196</v>
      </c>
      <c r="CQ103" s="60">
        <v>103</v>
      </c>
      <c r="CR103" s="61" t="s">
        <v>919</v>
      </c>
      <c r="CS103" s="60">
        <v>10302</v>
      </c>
      <c r="CT103" s="61" t="s">
        <v>967</v>
      </c>
      <c r="CU103" s="62">
        <v>1030201</v>
      </c>
      <c r="CV103" s="63" t="s">
        <v>968</v>
      </c>
      <c r="CW103" s="100" t="s">
        <v>969</v>
      </c>
      <c r="CX103" s="100" t="s">
        <v>196</v>
      </c>
      <c r="CY103" s="100" t="s">
        <v>919</v>
      </c>
      <c r="CZ103" s="100" t="s">
        <v>967</v>
      </c>
      <c r="DA103" s="100" t="s">
        <v>968</v>
      </c>
    </row>
    <row r="104" spans="2:105" ht="140.25" hidden="1" x14ac:dyDescent="0.25">
      <c r="B104" s="65" t="s">
        <v>1005</v>
      </c>
      <c r="C104" s="75" t="s">
        <v>1006</v>
      </c>
      <c r="D104" s="63" t="s">
        <v>239</v>
      </c>
      <c r="E104" s="65" t="s">
        <v>961</v>
      </c>
      <c r="F104" s="63" t="s">
        <v>962</v>
      </c>
      <c r="G104" s="62" t="s">
        <v>183</v>
      </c>
      <c r="H104" s="63" t="s">
        <v>241</v>
      </c>
      <c r="I104" s="63" t="s">
        <v>185</v>
      </c>
      <c r="J104" s="307">
        <v>2015</v>
      </c>
      <c r="K104" s="308" t="s">
        <v>490</v>
      </c>
      <c r="L104" s="63" t="s">
        <v>242</v>
      </c>
      <c r="M104" s="63" t="s">
        <v>1007</v>
      </c>
      <c r="N104" s="63" t="s">
        <v>1008</v>
      </c>
      <c r="O104" s="63" t="s">
        <v>1009</v>
      </c>
      <c r="P104" s="63" t="s">
        <v>257</v>
      </c>
      <c r="Q104" s="63" t="s">
        <v>232</v>
      </c>
      <c r="R104" s="63"/>
      <c r="S104" s="68">
        <v>0.12</v>
      </c>
      <c r="T104" s="70">
        <v>0.03</v>
      </c>
      <c r="U104" s="70">
        <v>0.06</v>
      </c>
      <c r="V104" s="70">
        <v>0.09</v>
      </c>
      <c r="W104" s="70">
        <v>0.12</v>
      </c>
      <c r="X104" s="71">
        <v>3587014932</v>
      </c>
      <c r="Y104" s="78"/>
      <c r="Z104" s="79"/>
      <c r="AA104" s="79"/>
      <c r="AB104" s="79"/>
      <c r="AC104" s="79"/>
      <c r="AD104" s="79"/>
      <c r="AE104" s="79"/>
      <c r="AF104" s="106"/>
      <c r="AG104" s="106">
        <v>3587014932</v>
      </c>
      <c r="AH104" s="79"/>
      <c r="AI104" s="79"/>
      <c r="AJ104" s="79"/>
      <c r="AK104" s="71">
        <v>4200000000</v>
      </c>
      <c r="AL104" s="78"/>
      <c r="AM104" s="79"/>
      <c r="AN104" s="79"/>
      <c r="AO104" s="79"/>
      <c r="AP104" s="79"/>
      <c r="AQ104" s="79"/>
      <c r="AR104" s="79"/>
      <c r="AS104" s="79"/>
      <c r="AT104" s="79">
        <v>4200000000</v>
      </c>
      <c r="AU104" s="79"/>
      <c r="AV104" s="79"/>
      <c r="AW104" s="79"/>
      <c r="AX104" s="71">
        <v>4404500000</v>
      </c>
      <c r="AY104" s="78"/>
      <c r="AZ104" s="79"/>
      <c r="BA104" s="79"/>
      <c r="BB104" s="79"/>
      <c r="BC104" s="79"/>
      <c r="BD104" s="79"/>
      <c r="BE104" s="79"/>
      <c r="BF104" s="79"/>
      <c r="BG104" s="79">
        <v>4404500000</v>
      </c>
      <c r="BH104" s="79"/>
      <c r="BI104" s="79"/>
      <c r="BJ104" s="79"/>
      <c r="BK104" s="71">
        <v>4613585000</v>
      </c>
      <c r="BL104" s="78"/>
      <c r="BM104" s="79"/>
      <c r="BN104" s="79"/>
      <c r="BO104" s="79"/>
      <c r="BP104" s="79"/>
      <c r="BQ104" s="79"/>
      <c r="BR104" s="79"/>
      <c r="BS104" s="79"/>
      <c r="BT104" s="79">
        <v>4613585000</v>
      </c>
      <c r="BU104" s="79"/>
      <c r="BV104" s="79"/>
      <c r="BW104" s="79"/>
      <c r="BX104" s="71">
        <v>16805099932</v>
      </c>
      <c r="BY104" s="73">
        <v>0</v>
      </c>
      <c r="BZ104" s="73">
        <v>0</v>
      </c>
      <c r="CA104" s="73">
        <v>0</v>
      </c>
      <c r="CB104" s="73">
        <v>0</v>
      </c>
      <c r="CC104" s="73">
        <v>0</v>
      </c>
      <c r="CD104" s="73">
        <v>0</v>
      </c>
      <c r="CE104" s="73">
        <v>0</v>
      </c>
      <c r="CF104" s="73">
        <v>0</v>
      </c>
      <c r="CG104" s="73">
        <v>16805099932</v>
      </c>
      <c r="CH104" s="73">
        <v>0</v>
      </c>
      <c r="CI104" s="73">
        <v>0</v>
      </c>
      <c r="CJ104" s="73">
        <v>0</v>
      </c>
      <c r="CK104" s="63" t="s">
        <v>1010</v>
      </c>
      <c r="CL104" s="74" t="s">
        <v>249</v>
      </c>
      <c r="CM104" s="74" t="s">
        <v>250</v>
      </c>
      <c r="CN104" s="74" t="s">
        <v>251</v>
      </c>
      <c r="CO104" s="60">
        <v>1</v>
      </c>
      <c r="CP104" s="61" t="s">
        <v>196</v>
      </c>
      <c r="CQ104" s="60">
        <v>103</v>
      </c>
      <c r="CR104" s="61" t="s">
        <v>919</v>
      </c>
      <c r="CS104" s="60">
        <v>10302</v>
      </c>
      <c r="CT104" s="61" t="s">
        <v>967</v>
      </c>
      <c r="CU104" s="62">
        <v>1030201</v>
      </c>
      <c r="CV104" s="63" t="s">
        <v>968</v>
      </c>
      <c r="CW104" s="100" t="s">
        <v>969</v>
      </c>
      <c r="CX104" s="100" t="s">
        <v>196</v>
      </c>
      <c r="CY104" s="100" t="s">
        <v>919</v>
      </c>
      <c r="CZ104" s="100" t="s">
        <v>967</v>
      </c>
      <c r="DA104" s="100" t="s">
        <v>968</v>
      </c>
    </row>
    <row r="105" spans="2:105" ht="140.25" hidden="1" x14ac:dyDescent="0.25">
      <c r="B105" s="65" t="s">
        <v>1011</v>
      </c>
      <c r="C105" s="65" t="s">
        <v>1012</v>
      </c>
      <c r="D105" s="63" t="s">
        <v>960</v>
      </c>
      <c r="E105" s="65" t="s">
        <v>961</v>
      </c>
      <c r="F105" s="63" t="s">
        <v>962</v>
      </c>
      <c r="G105" s="62" t="s">
        <v>240</v>
      </c>
      <c r="H105" s="63" t="s">
        <v>241</v>
      </c>
      <c r="I105" s="63" t="s">
        <v>185</v>
      </c>
      <c r="J105" s="307">
        <v>2015</v>
      </c>
      <c r="K105" s="308">
        <v>1</v>
      </c>
      <c r="L105" s="63" t="s">
        <v>242</v>
      </c>
      <c r="M105" s="63" t="s">
        <v>1013</v>
      </c>
      <c r="N105" s="63" t="s">
        <v>1014</v>
      </c>
      <c r="O105" s="63" t="s">
        <v>1015</v>
      </c>
      <c r="P105" s="63" t="s">
        <v>190</v>
      </c>
      <c r="Q105" s="63" t="s">
        <v>965</v>
      </c>
      <c r="R105" s="63"/>
      <c r="S105" s="68">
        <v>1</v>
      </c>
      <c r="T105" s="69">
        <v>1</v>
      </c>
      <c r="U105" s="69">
        <v>1</v>
      </c>
      <c r="V105" s="69">
        <v>1</v>
      </c>
      <c r="W105" s="69">
        <v>1</v>
      </c>
      <c r="X105" s="71">
        <v>3870000000</v>
      </c>
      <c r="Y105" s="79">
        <v>2000000000</v>
      </c>
      <c r="Z105" s="79"/>
      <c r="AA105" s="79"/>
      <c r="AB105" s="79"/>
      <c r="AC105" s="79"/>
      <c r="AD105" s="79"/>
      <c r="AE105" s="79"/>
      <c r="AF105" s="79"/>
      <c r="AG105" s="79">
        <v>1870000000</v>
      </c>
      <c r="AH105" s="79"/>
      <c r="AI105" s="79"/>
      <c r="AJ105" s="79"/>
      <c r="AK105" s="71">
        <v>3000000000</v>
      </c>
      <c r="AL105" s="79">
        <v>3000000000</v>
      </c>
      <c r="AM105" s="79"/>
      <c r="AN105" s="79"/>
      <c r="AO105" s="79"/>
      <c r="AP105" s="79"/>
      <c r="AQ105" s="79"/>
      <c r="AR105" s="79"/>
      <c r="AS105" s="79"/>
      <c r="AT105" s="79"/>
      <c r="AU105" s="79"/>
      <c r="AV105" s="79"/>
      <c r="AW105" s="79"/>
      <c r="AX105" s="71">
        <v>3000000000</v>
      </c>
      <c r="AY105" s="79">
        <v>3000000000</v>
      </c>
      <c r="AZ105" s="79"/>
      <c r="BA105" s="79"/>
      <c r="BB105" s="79"/>
      <c r="BC105" s="79"/>
      <c r="BD105" s="79"/>
      <c r="BE105" s="79"/>
      <c r="BF105" s="79"/>
      <c r="BG105" s="79"/>
      <c r="BH105" s="79"/>
      <c r="BI105" s="79"/>
      <c r="BJ105" s="79"/>
      <c r="BK105" s="71">
        <v>3000000000</v>
      </c>
      <c r="BL105" s="79">
        <v>3000000000</v>
      </c>
      <c r="BM105" s="79"/>
      <c r="BN105" s="79"/>
      <c r="BO105" s="79"/>
      <c r="BP105" s="79"/>
      <c r="BQ105" s="79"/>
      <c r="BR105" s="79"/>
      <c r="BS105" s="79"/>
      <c r="BT105" s="79"/>
      <c r="BU105" s="79"/>
      <c r="BV105" s="79"/>
      <c r="BW105" s="79"/>
      <c r="BX105" s="71">
        <v>12870000000</v>
      </c>
      <c r="BY105" s="73">
        <v>11000000000</v>
      </c>
      <c r="BZ105" s="73">
        <v>0</v>
      </c>
      <c r="CA105" s="73">
        <v>0</v>
      </c>
      <c r="CB105" s="73">
        <v>0</v>
      </c>
      <c r="CC105" s="73">
        <v>0</v>
      </c>
      <c r="CD105" s="73">
        <v>0</v>
      </c>
      <c r="CE105" s="73">
        <v>0</v>
      </c>
      <c r="CF105" s="73">
        <v>0</v>
      </c>
      <c r="CG105" s="73">
        <v>1870000000</v>
      </c>
      <c r="CH105" s="73">
        <v>0</v>
      </c>
      <c r="CI105" s="73">
        <v>0</v>
      </c>
      <c r="CJ105" s="73">
        <v>0</v>
      </c>
      <c r="CK105" s="63" t="s">
        <v>1016</v>
      </c>
      <c r="CL105" s="74" t="s">
        <v>249</v>
      </c>
      <c r="CM105" s="74" t="s">
        <v>250</v>
      </c>
      <c r="CN105" s="74" t="s">
        <v>606</v>
      </c>
      <c r="CO105" s="60">
        <v>1</v>
      </c>
      <c r="CP105" s="61" t="s">
        <v>196</v>
      </c>
      <c r="CQ105" s="60">
        <v>103</v>
      </c>
      <c r="CR105" s="61" t="s">
        <v>919</v>
      </c>
      <c r="CS105" s="60">
        <v>10302</v>
      </c>
      <c r="CT105" s="61" t="s">
        <v>967</v>
      </c>
      <c r="CU105" s="62">
        <v>1030202</v>
      </c>
      <c r="CV105" s="63" t="s">
        <v>1017</v>
      </c>
      <c r="CW105" s="100" t="s">
        <v>969</v>
      </c>
      <c r="CX105" s="100" t="s">
        <v>196</v>
      </c>
      <c r="CY105" s="100" t="s">
        <v>919</v>
      </c>
      <c r="CZ105" s="100" t="s">
        <v>967</v>
      </c>
      <c r="DA105" s="100" t="s">
        <v>1017</v>
      </c>
    </row>
    <row r="106" spans="2:105" ht="140.25" hidden="1" x14ac:dyDescent="0.25">
      <c r="B106" s="65" t="s">
        <v>1018</v>
      </c>
      <c r="C106" s="80" t="s">
        <v>1019</v>
      </c>
      <c r="D106" s="63" t="s">
        <v>960</v>
      </c>
      <c r="E106" s="65" t="s">
        <v>961</v>
      </c>
      <c r="F106" s="63" t="s">
        <v>962</v>
      </c>
      <c r="G106" s="62" t="s">
        <v>240</v>
      </c>
      <c r="H106" s="63" t="s">
        <v>241</v>
      </c>
      <c r="I106" s="63" t="s">
        <v>185</v>
      </c>
      <c r="J106" s="307">
        <v>2015</v>
      </c>
      <c r="K106" s="308">
        <v>0</v>
      </c>
      <c r="L106" s="63" t="s">
        <v>242</v>
      </c>
      <c r="M106" s="63" t="s">
        <v>1020</v>
      </c>
      <c r="N106" s="63" t="s">
        <v>1021</v>
      </c>
      <c r="O106" s="63" t="s">
        <v>1022</v>
      </c>
      <c r="P106" s="63" t="s">
        <v>190</v>
      </c>
      <c r="Q106" s="63" t="s">
        <v>965</v>
      </c>
      <c r="R106" s="63"/>
      <c r="S106" s="68">
        <v>1</v>
      </c>
      <c r="T106" s="70">
        <v>1</v>
      </c>
      <c r="U106" s="70">
        <v>1</v>
      </c>
      <c r="V106" s="70">
        <v>1</v>
      </c>
      <c r="W106" s="70">
        <v>1</v>
      </c>
      <c r="X106" s="71">
        <v>1700000000</v>
      </c>
      <c r="Y106" s="79"/>
      <c r="Z106" s="79">
        <v>1300000000</v>
      </c>
      <c r="AA106" s="79"/>
      <c r="AB106" s="79"/>
      <c r="AC106" s="79"/>
      <c r="AD106" s="79"/>
      <c r="AE106" s="79"/>
      <c r="AF106" s="79"/>
      <c r="AG106" s="79">
        <v>400000000</v>
      </c>
      <c r="AH106" s="79"/>
      <c r="AI106" s="79"/>
      <c r="AJ106" s="79"/>
      <c r="AK106" s="71">
        <v>500000000</v>
      </c>
      <c r="AL106" s="79"/>
      <c r="AM106" s="79">
        <v>500000000</v>
      </c>
      <c r="AN106" s="79"/>
      <c r="AO106" s="79"/>
      <c r="AP106" s="79"/>
      <c r="AQ106" s="79"/>
      <c r="AR106" s="79"/>
      <c r="AS106" s="79"/>
      <c r="AT106" s="79"/>
      <c r="AU106" s="79"/>
      <c r="AV106" s="79"/>
      <c r="AW106" s="79"/>
      <c r="AX106" s="71">
        <v>500000000</v>
      </c>
      <c r="AY106" s="79"/>
      <c r="AZ106" s="79">
        <v>500000000</v>
      </c>
      <c r="BA106" s="79"/>
      <c r="BB106" s="79"/>
      <c r="BC106" s="79"/>
      <c r="BD106" s="79"/>
      <c r="BE106" s="79"/>
      <c r="BF106" s="79"/>
      <c r="BG106" s="79"/>
      <c r="BH106" s="79"/>
      <c r="BI106" s="79"/>
      <c r="BJ106" s="79"/>
      <c r="BK106" s="71">
        <v>500000000</v>
      </c>
      <c r="BL106" s="79"/>
      <c r="BM106" s="79">
        <v>500000000</v>
      </c>
      <c r="BN106" s="79"/>
      <c r="BO106" s="79"/>
      <c r="BP106" s="79"/>
      <c r="BQ106" s="79"/>
      <c r="BR106" s="79"/>
      <c r="BS106" s="79"/>
      <c r="BT106" s="79"/>
      <c r="BU106" s="79"/>
      <c r="BV106" s="79"/>
      <c r="BW106" s="79"/>
      <c r="BX106" s="71">
        <v>3200000000</v>
      </c>
      <c r="BY106" s="73">
        <v>0</v>
      </c>
      <c r="BZ106" s="73">
        <v>2800000000</v>
      </c>
      <c r="CA106" s="73">
        <v>0</v>
      </c>
      <c r="CB106" s="73">
        <v>0</v>
      </c>
      <c r="CC106" s="73">
        <v>0</v>
      </c>
      <c r="CD106" s="73">
        <v>0</v>
      </c>
      <c r="CE106" s="73">
        <v>0</v>
      </c>
      <c r="CF106" s="73">
        <v>0</v>
      </c>
      <c r="CG106" s="73">
        <v>400000000</v>
      </c>
      <c r="CH106" s="73">
        <v>0</v>
      </c>
      <c r="CI106" s="73">
        <v>0</v>
      </c>
      <c r="CJ106" s="73">
        <v>0</v>
      </c>
      <c r="CK106" s="63" t="s">
        <v>1023</v>
      </c>
      <c r="CL106" s="74" t="s">
        <v>249</v>
      </c>
      <c r="CM106" s="74" t="s">
        <v>250</v>
      </c>
      <c r="CN106" s="74" t="s">
        <v>606</v>
      </c>
      <c r="CO106" s="60">
        <v>1</v>
      </c>
      <c r="CP106" s="61" t="s">
        <v>196</v>
      </c>
      <c r="CQ106" s="60">
        <v>103</v>
      </c>
      <c r="CR106" s="61" t="s">
        <v>919</v>
      </c>
      <c r="CS106" s="60">
        <v>10302</v>
      </c>
      <c r="CT106" s="61" t="s">
        <v>967</v>
      </c>
      <c r="CU106" s="62">
        <v>1030202</v>
      </c>
      <c r="CV106" s="63" t="s">
        <v>1017</v>
      </c>
      <c r="CW106" s="100" t="s">
        <v>969</v>
      </c>
      <c r="CX106" s="100" t="s">
        <v>196</v>
      </c>
      <c r="CY106" s="100" t="s">
        <v>919</v>
      </c>
      <c r="CZ106" s="100" t="s">
        <v>967</v>
      </c>
      <c r="DA106" s="100" t="s">
        <v>1017</v>
      </c>
    </row>
    <row r="107" spans="2:105" ht="140.25" hidden="1" x14ac:dyDescent="0.25">
      <c r="B107" s="65" t="s">
        <v>1024</v>
      </c>
      <c r="C107" s="80" t="s">
        <v>1025</v>
      </c>
      <c r="D107" s="63" t="s">
        <v>960</v>
      </c>
      <c r="E107" s="65" t="s">
        <v>961</v>
      </c>
      <c r="F107" s="63" t="s">
        <v>962</v>
      </c>
      <c r="G107" s="62" t="s">
        <v>240</v>
      </c>
      <c r="H107" s="63" t="s">
        <v>241</v>
      </c>
      <c r="I107" s="63" t="s">
        <v>185</v>
      </c>
      <c r="J107" s="307">
        <v>2015</v>
      </c>
      <c r="K107" s="308">
        <v>0.1</v>
      </c>
      <c r="L107" s="63" t="s">
        <v>242</v>
      </c>
      <c r="M107" s="77" t="s">
        <v>1026</v>
      </c>
      <c r="N107" s="63" t="s">
        <v>1027</v>
      </c>
      <c r="O107" s="63" t="s">
        <v>1028</v>
      </c>
      <c r="P107" s="63" t="s">
        <v>190</v>
      </c>
      <c r="Q107" s="63" t="s">
        <v>965</v>
      </c>
      <c r="R107" s="63"/>
      <c r="S107" s="68">
        <v>1</v>
      </c>
      <c r="T107" s="69">
        <v>1</v>
      </c>
      <c r="U107" s="69">
        <v>1</v>
      </c>
      <c r="V107" s="69">
        <v>1</v>
      </c>
      <c r="W107" s="69">
        <v>1</v>
      </c>
      <c r="X107" s="71">
        <v>850000000</v>
      </c>
      <c r="Y107" s="79"/>
      <c r="Z107" s="79">
        <v>850000000</v>
      </c>
      <c r="AA107" s="79"/>
      <c r="AB107" s="79"/>
      <c r="AC107" s="79"/>
      <c r="AD107" s="79"/>
      <c r="AE107" s="79"/>
      <c r="AF107" s="79"/>
      <c r="AG107" s="79"/>
      <c r="AH107" s="79"/>
      <c r="AI107" s="79"/>
      <c r="AJ107" s="79"/>
      <c r="AK107" s="71">
        <v>750000000</v>
      </c>
      <c r="AL107" s="79">
        <v>750000000</v>
      </c>
      <c r="AM107" s="79"/>
      <c r="AN107" s="79"/>
      <c r="AO107" s="79"/>
      <c r="AP107" s="79"/>
      <c r="AQ107" s="79"/>
      <c r="AR107" s="79"/>
      <c r="AS107" s="79"/>
      <c r="AT107" s="79"/>
      <c r="AU107" s="79"/>
      <c r="AV107" s="79"/>
      <c r="AW107" s="79"/>
      <c r="AX107" s="71">
        <v>750000000</v>
      </c>
      <c r="AY107" s="79">
        <v>750000000</v>
      </c>
      <c r="AZ107" s="79"/>
      <c r="BA107" s="79"/>
      <c r="BB107" s="79"/>
      <c r="BC107" s="79"/>
      <c r="BD107" s="79"/>
      <c r="BE107" s="79"/>
      <c r="BF107" s="79"/>
      <c r="BG107" s="79"/>
      <c r="BH107" s="79"/>
      <c r="BI107" s="79"/>
      <c r="BJ107" s="79"/>
      <c r="BK107" s="71">
        <v>750000000</v>
      </c>
      <c r="BL107" s="79">
        <v>750000000</v>
      </c>
      <c r="BM107" s="79"/>
      <c r="BN107" s="79"/>
      <c r="BO107" s="79"/>
      <c r="BP107" s="79"/>
      <c r="BQ107" s="79"/>
      <c r="BR107" s="79"/>
      <c r="BS107" s="79"/>
      <c r="BT107" s="79"/>
      <c r="BU107" s="79"/>
      <c r="BV107" s="79"/>
      <c r="BW107" s="79"/>
      <c r="BX107" s="71">
        <v>3100000000</v>
      </c>
      <c r="BY107" s="73">
        <v>2250000000</v>
      </c>
      <c r="BZ107" s="73">
        <v>850000000</v>
      </c>
      <c r="CA107" s="73">
        <v>0</v>
      </c>
      <c r="CB107" s="73">
        <v>0</v>
      </c>
      <c r="CC107" s="73">
        <v>0</v>
      </c>
      <c r="CD107" s="73">
        <v>0</v>
      </c>
      <c r="CE107" s="73">
        <v>0</v>
      </c>
      <c r="CF107" s="73">
        <v>0</v>
      </c>
      <c r="CG107" s="73">
        <v>0</v>
      </c>
      <c r="CH107" s="73">
        <v>0</v>
      </c>
      <c r="CI107" s="73">
        <v>0</v>
      </c>
      <c r="CJ107" s="73">
        <v>0</v>
      </c>
      <c r="CK107" s="63" t="s">
        <v>1029</v>
      </c>
      <c r="CL107" s="74" t="s">
        <v>249</v>
      </c>
      <c r="CM107" s="74" t="s">
        <v>250</v>
      </c>
      <c r="CN107" s="74" t="s">
        <v>606</v>
      </c>
      <c r="CO107" s="60">
        <v>1</v>
      </c>
      <c r="CP107" s="61" t="s">
        <v>196</v>
      </c>
      <c r="CQ107" s="60">
        <v>103</v>
      </c>
      <c r="CR107" s="61" t="s">
        <v>919</v>
      </c>
      <c r="CS107" s="60">
        <v>10302</v>
      </c>
      <c r="CT107" s="61" t="s">
        <v>967</v>
      </c>
      <c r="CU107" s="62">
        <v>1030202</v>
      </c>
      <c r="CV107" s="63" t="s">
        <v>1017</v>
      </c>
      <c r="CW107" s="100" t="s">
        <v>969</v>
      </c>
      <c r="CX107" s="100" t="s">
        <v>196</v>
      </c>
      <c r="CY107" s="100" t="s">
        <v>919</v>
      </c>
      <c r="CZ107" s="100" t="s">
        <v>967</v>
      </c>
      <c r="DA107" s="100" t="s">
        <v>1017</v>
      </c>
    </row>
    <row r="108" spans="2:105" ht="140.25" hidden="1" x14ac:dyDescent="0.25">
      <c r="B108" s="99" t="s">
        <v>1030</v>
      </c>
      <c r="C108" s="99" t="s">
        <v>1031</v>
      </c>
      <c r="D108" s="63" t="s">
        <v>1032</v>
      </c>
      <c r="E108" s="74" t="s">
        <v>961</v>
      </c>
      <c r="F108" s="63" t="s">
        <v>962</v>
      </c>
      <c r="G108" s="316" t="s">
        <v>183</v>
      </c>
      <c r="H108" s="63" t="s">
        <v>241</v>
      </c>
      <c r="I108" s="62" t="s">
        <v>185</v>
      </c>
      <c r="J108" s="317">
        <v>2015</v>
      </c>
      <c r="K108" s="318">
        <v>0</v>
      </c>
      <c r="L108" s="107" t="s">
        <v>186</v>
      </c>
      <c r="M108" s="108" t="s">
        <v>1033</v>
      </c>
      <c r="N108" s="87" t="s">
        <v>1034</v>
      </c>
      <c r="O108" s="87" t="s">
        <v>1035</v>
      </c>
      <c r="P108" s="87" t="s">
        <v>246</v>
      </c>
      <c r="Q108" s="87" t="s">
        <v>1036</v>
      </c>
      <c r="R108" s="87"/>
      <c r="S108" s="68">
        <v>1</v>
      </c>
      <c r="T108" s="69">
        <v>0</v>
      </c>
      <c r="U108" s="69">
        <v>1</v>
      </c>
      <c r="V108" s="69">
        <v>1</v>
      </c>
      <c r="W108" s="69">
        <v>1</v>
      </c>
      <c r="X108" s="71">
        <v>462096900</v>
      </c>
      <c r="Y108" s="91"/>
      <c r="Z108" s="109">
        <v>462096900</v>
      </c>
      <c r="AA108" s="92"/>
      <c r="AB108" s="92"/>
      <c r="AC108" s="92"/>
      <c r="AD108" s="92"/>
      <c r="AE108" s="92"/>
      <c r="AF108" s="92"/>
      <c r="AG108" s="92"/>
      <c r="AH108" s="92"/>
      <c r="AI108" s="92"/>
      <c r="AJ108" s="92"/>
      <c r="AK108" s="71">
        <v>750000000</v>
      </c>
      <c r="AL108" s="92"/>
      <c r="AM108" s="109">
        <v>750000000</v>
      </c>
      <c r="AN108" s="92"/>
      <c r="AO108" s="92"/>
      <c r="AP108" s="92"/>
      <c r="AQ108" s="92"/>
      <c r="AR108" s="92"/>
      <c r="AS108" s="92"/>
      <c r="AT108" s="92"/>
      <c r="AU108" s="92"/>
      <c r="AV108" s="92"/>
      <c r="AW108" s="92"/>
      <c r="AX108" s="71">
        <v>750000000</v>
      </c>
      <c r="AY108" s="92"/>
      <c r="AZ108" s="109">
        <v>750000000</v>
      </c>
      <c r="BA108" s="92"/>
      <c r="BB108" s="92"/>
      <c r="BC108" s="92"/>
      <c r="BD108" s="92"/>
      <c r="BE108" s="92"/>
      <c r="BF108" s="92"/>
      <c r="BG108" s="92"/>
      <c r="BH108" s="92"/>
      <c r="BI108" s="92"/>
      <c r="BJ108" s="92"/>
      <c r="BK108" s="71">
        <v>750000000</v>
      </c>
      <c r="BL108" s="92"/>
      <c r="BM108" s="109">
        <v>750000000</v>
      </c>
      <c r="BN108" s="92"/>
      <c r="BO108" s="92"/>
      <c r="BP108" s="92"/>
      <c r="BQ108" s="92"/>
      <c r="BR108" s="92"/>
      <c r="BS108" s="92"/>
      <c r="BT108" s="92"/>
      <c r="BU108" s="92"/>
      <c r="BV108" s="92"/>
      <c r="BW108" s="92"/>
      <c r="BX108" s="71">
        <v>2712096900</v>
      </c>
      <c r="BY108" s="92">
        <v>0</v>
      </c>
      <c r="BZ108" s="109">
        <v>2712096900</v>
      </c>
      <c r="CA108" s="93">
        <v>0</v>
      </c>
      <c r="CB108" s="93">
        <v>0</v>
      </c>
      <c r="CC108" s="93">
        <v>0</v>
      </c>
      <c r="CD108" s="93">
        <v>0</v>
      </c>
      <c r="CE108" s="93">
        <v>0</v>
      </c>
      <c r="CF108" s="93">
        <v>0</v>
      </c>
      <c r="CG108" s="93">
        <v>0</v>
      </c>
      <c r="CH108" s="93">
        <v>0</v>
      </c>
      <c r="CI108" s="93">
        <v>0</v>
      </c>
      <c r="CJ108" s="93">
        <v>0</v>
      </c>
      <c r="CK108" s="63" t="s">
        <v>1037</v>
      </c>
      <c r="CL108" s="90" t="s">
        <v>249</v>
      </c>
      <c r="CM108" s="90" t="s">
        <v>250</v>
      </c>
      <c r="CN108" s="90" t="s">
        <v>251</v>
      </c>
      <c r="CO108" s="84">
        <v>1</v>
      </c>
      <c r="CP108" s="85" t="s">
        <v>196</v>
      </c>
      <c r="CQ108" s="84">
        <v>103</v>
      </c>
      <c r="CR108" s="85" t="s">
        <v>919</v>
      </c>
      <c r="CS108" s="84">
        <v>10302</v>
      </c>
      <c r="CT108" s="85" t="s">
        <v>967</v>
      </c>
      <c r="CU108" s="86">
        <v>1030202</v>
      </c>
      <c r="CV108" s="87" t="s">
        <v>1017</v>
      </c>
      <c r="CW108" s="100" t="s">
        <v>969</v>
      </c>
      <c r="CX108" s="100" t="s">
        <v>196</v>
      </c>
      <c r="CY108" s="100" t="s">
        <v>919</v>
      </c>
      <c r="CZ108" s="100" t="s">
        <v>967</v>
      </c>
      <c r="DA108" s="100" t="s">
        <v>1017</v>
      </c>
    </row>
    <row r="109" spans="2:105" ht="140.25" hidden="1" x14ac:dyDescent="0.25">
      <c r="B109" s="65" t="s">
        <v>1038</v>
      </c>
      <c r="C109" s="110" t="s">
        <v>1039</v>
      </c>
      <c r="D109" s="63" t="s">
        <v>906</v>
      </c>
      <c r="E109" s="65" t="s">
        <v>961</v>
      </c>
      <c r="F109" s="63" t="s">
        <v>962</v>
      </c>
      <c r="G109" s="62" t="s">
        <v>240</v>
      </c>
      <c r="H109" s="63" t="s">
        <v>241</v>
      </c>
      <c r="I109" s="62" t="s">
        <v>185</v>
      </c>
      <c r="J109" s="317">
        <v>2015</v>
      </c>
      <c r="K109" s="318">
        <v>0</v>
      </c>
      <c r="L109" s="63" t="s">
        <v>186</v>
      </c>
      <c r="M109" s="63" t="s">
        <v>1040</v>
      </c>
      <c r="N109" s="63" t="s">
        <v>1041</v>
      </c>
      <c r="O109" s="63" t="s">
        <v>1042</v>
      </c>
      <c r="P109" s="63" t="s">
        <v>246</v>
      </c>
      <c r="Q109" s="63" t="s">
        <v>1043</v>
      </c>
      <c r="R109" s="63"/>
      <c r="S109" s="68">
        <v>1</v>
      </c>
      <c r="T109" s="69">
        <v>1</v>
      </c>
      <c r="U109" s="69">
        <v>1</v>
      </c>
      <c r="V109" s="69">
        <v>1</v>
      </c>
      <c r="W109" s="69">
        <v>1</v>
      </c>
      <c r="X109" s="71">
        <v>0</v>
      </c>
      <c r="Y109" s="79"/>
      <c r="Z109" s="79"/>
      <c r="AA109" s="79"/>
      <c r="AB109" s="79"/>
      <c r="AC109" s="79"/>
      <c r="AD109" s="79"/>
      <c r="AE109" s="79"/>
      <c r="AF109" s="79"/>
      <c r="AG109" s="79"/>
      <c r="AH109" s="79"/>
      <c r="AI109" s="111">
        <v>0</v>
      </c>
      <c r="AJ109" s="79"/>
      <c r="AK109" s="71">
        <v>0</v>
      </c>
      <c r="AL109" s="79"/>
      <c r="AM109" s="79"/>
      <c r="AN109" s="79"/>
      <c r="AO109" s="79"/>
      <c r="AP109" s="79"/>
      <c r="AQ109" s="79"/>
      <c r="AR109" s="79"/>
      <c r="AS109" s="79"/>
      <c r="AT109" s="79"/>
      <c r="AU109" s="79"/>
      <c r="AV109" s="111">
        <v>0</v>
      </c>
      <c r="AW109" s="79"/>
      <c r="AX109" s="71">
        <v>0</v>
      </c>
      <c r="AY109" s="79"/>
      <c r="AZ109" s="79"/>
      <c r="BA109" s="79"/>
      <c r="BB109" s="79"/>
      <c r="BC109" s="79"/>
      <c r="BD109" s="79"/>
      <c r="BE109" s="79"/>
      <c r="BF109" s="79"/>
      <c r="BG109" s="79"/>
      <c r="BH109" s="79"/>
      <c r="BI109" s="111">
        <v>0</v>
      </c>
      <c r="BJ109" s="79"/>
      <c r="BK109" s="71">
        <v>2</v>
      </c>
      <c r="BL109" s="79"/>
      <c r="BM109" s="79"/>
      <c r="BN109" s="79"/>
      <c r="BO109" s="79"/>
      <c r="BP109" s="79"/>
      <c r="BQ109" s="79"/>
      <c r="BR109" s="79"/>
      <c r="BS109" s="79"/>
      <c r="BT109" s="79"/>
      <c r="BU109" s="79"/>
      <c r="BV109" s="111">
        <v>1</v>
      </c>
      <c r="BW109" s="73">
        <v>1</v>
      </c>
      <c r="BX109" s="71">
        <v>0</v>
      </c>
      <c r="BY109" s="73">
        <v>0</v>
      </c>
      <c r="BZ109" s="73">
        <v>0</v>
      </c>
      <c r="CA109" s="73">
        <v>0</v>
      </c>
      <c r="CB109" s="73">
        <v>0</v>
      </c>
      <c r="CC109" s="73">
        <v>0</v>
      </c>
      <c r="CD109" s="73">
        <v>0</v>
      </c>
      <c r="CE109" s="73">
        <v>0</v>
      </c>
      <c r="CF109" s="73">
        <v>0</v>
      </c>
      <c r="CG109" s="73">
        <v>0</v>
      </c>
      <c r="CH109" s="73">
        <v>0</v>
      </c>
      <c r="CI109" s="74"/>
      <c r="CJ109" s="74"/>
      <c r="CK109" s="63" t="s">
        <v>1044</v>
      </c>
      <c r="CL109" s="74" t="s">
        <v>249</v>
      </c>
      <c r="CM109" s="74" t="s">
        <v>250</v>
      </c>
      <c r="CN109" s="74" t="s">
        <v>251</v>
      </c>
      <c r="CO109" s="60">
        <v>1</v>
      </c>
      <c r="CP109" s="61" t="s">
        <v>196</v>
      </c>
      <c r="CQ109" s="60">
        <v>103</v>
      </c>
      <c r="CR109" s="61" t="s">
        <v>919</v>
      </c>
      <c r="CS109" s="60">
        <v>10302</v>
      </c>
      <c r="CT109" s="61" t="s">
        <v>967</v>
      </c>
      <c r="CU109" s="62">
        <v>1030202</v>
      </c>
      <c r="CV109" s="63" t="s">
        <v>1017</v>
      </c>
      <c r="CW109" s="100" t="s">
        <v>969</v>
      </c>
      <c r="CX109" s="100" t="s">
        <v>196</v>
      </c>
      <c r="CY109" s="100" t="s">
        <v>919</v>
      </c>
      <c r="CZ109" s="100" t="s">
        <v>967</v>
      </c>
      <c r="DA109" s="100" t="s">
        <v>1017</v>
      </c>
    </row>
    <row r="110" spans="2:105" ht="140.25" hidden="1" x14ac:dyDescent="0.25">
      <c r="B110" s="65" t="s">
        <v>1045</v>
      </c>
      <c r="C110" s="80" t="s">
        <v>1046</v>
      </c>
      <c r="D110" s="63" t="s">
        <v>239</v>
      </c>
      <c r="E110" s="65" t="s">
        <v>961</v>
      </c>
      <c r="F110" s="63" t="s">
        <v>962</v>
      </c>
      <c r="G110" s="62" t="s">
        <v>183</v>
      </c>
      <c r="H110" s="63" t="s">
        <v>241</v>
      </c>
      <c r="I110" s="62" t="s">
        <v>185</v>
      </c>
      <c r="J110" s="307">
        <v>2015</v>
      </c>
      <c r="K110" s="308" t="s">
        <v>490</v>
      </c>
      <c r="L110" s="63" t="s">
        <v>242</v>
      </c>
      <c r="M110" s="63" t="s">
        <v>1047</v>
      </c>
      <c r="N110" s="63" t="s">
        <v>1048</v>
      </c>
      <c r="O110" s="63" t="s">
        <v>1049</v>
      </c>
      <c r="P110" s="63" t="s">
        <v>257</v>
      </c>
      <c r="Q110" s="63" t="s">
        <v>232</v>
      </c>
      <c r="R110" s="63"/>
      <c r="S110" s="68">
        <v>0.5</v>
      </c>
      <c r="T110" s="112">
        <v>0</v>
      </c>
      <c r="U110" s="112">
        <v>0.2</v>
      </c>
      <c r="V110" s="112">
        <v>0.36</v>
      </c>
      <c r="W110" s="112">
        <v>0.5</v>
      </c>
      <c r="X110" s="71">
        <v>140000000</v>
      </c>
      <c r="Y110" s="78"/>
      <c r="Z110" s="79"/>
      <c r="AA110" s="79"/>
      <c r="AB110" s="79"/>
      <c r="AC110" s="79"/>
      <c r="AD110" s="79"/>
      <c r="AE110" s="79"/>
      <c r="AF110" s="79"/>
      <c r="AG110" s="79">
        <v>140000000</v>
      </c>
      <c r="AH110" s="79"/>
      <c r="AI110" s="79"/>
      <c r="AJ110" s="79"/>
      <c r="AK110" s="71">
        <v>76000000</v>
      </c>
      <c r="AL110" s="78"/>
      <c r="AM110" s="79"/>
      <c r="AN110" s="79"/>
      <c r="AO110" s="79"/>
      <c r="AP110" s="79"/>
      <c r="AQ110" s="79"/>
      <c r="AR110" s="79"/>
      <c r="AS110" s="79"/>
      <c r="AT110" s="79">
        <v>76000000</v>
      </c>
      <c r="AU110" s="79"/>
      <c r="AV110" s="79"/>
      <c r="AW110" s="79"/>
      <c r="AX110" s="71">
        <v>70000000</v>
      </c>
      <c r="AY110" s="78"/>
      <c r="AZ110" s="79"/>
      <c r="BA110" s="79"/>
      <c r="BB110" s="79"/>
      <c r="BC110" s="79"/>
      <c r="BD110" s="79"/>
      <c r="BE110" s="79"/>
      <c r="BF110" s="79"/>
      <c r="BG110" s="79">
        <v>70000000</v>
      </c>
      <c r="BH110" s="79"/>
      <c r="BI110" s="79"/>
      <c r="BJ110" s="79"/>
      <c r="BK110" s="71">
        <v>25800000</v>
      </c>
      <c r="BL110" s="78"/>
      <c r="BM110" s="79"/>
      <c r="BN110" s="79"/>
      <c r="BO110" s="79"/>
      <c r="BP110" s="79"/>
      <c r="BQ110" s="79"/>
      <c r="BR110" s="79"/>
      <c r="BS110" s="79"/>
      <c r="BT110" s="79">
        <v>25800000</v>
      </c>
      <c r="BU110" s="79"/>
      <c r="BV110" s="79"/>
      <c r="BW110" s="79"/>
      <c r="BX110" s="71">
        <v>311800000</v>
      </c>
      <c r="BY110" s="73">
        <v>0</v>
      </c>
      <c r="BZ110" s="73">
        <v>0</v>
      </c>
      <c r="CA110" s="73">
        <v>0</v>
      </c>
      <c r="CB110" s="73">
        <v>0</v>
      </c>
      <c r="CC110" s="73">
        <v>0</v>
      </c>
      <c r="CD110" s="73">
        <v>0</v>
      </c>
      <c r="CE110" s="73">
        <v>0</v>
      </c>
      <c r="CF110" s="73">
        <v>0</v>
      </c>
      <c r="CG110" s="73">
        <v>311800000</v>
      </c>
      <c r="CH110" s="73">
        <v>0</v>
      </c>
      <c r="CI110" s="73">
        <v>0</v>
      </c>
      <c r="CJ110" s="73">
        <v>0</v>
      </c>
      <c r="CK110" s="63" t="s">
        <v>1050</v>
      </c>
      <c r="CL110" s="74" t="s">
        <v>249</v>
      </c>
      <c r="CM110" s="74" t="s">
        <v>250</v>
      </c>
      <c r="CN110" s="74" t="s">
        <v>251</v>
      </c>
      <c r="CO110" s="60">
        <v>1</v>
      </c>
      <c r="CP110" s="61" t="s">
        <v>196</v>
      </c>
      <c r="CQ110" s="60">
        <v>103</v>
      </c>
      <c r="CR110" s="61" t="s">
        <v>919</v>
      </c>
      <c r="CS110" s="60">
        <v>10302</v>
      </c>
      <c r="CT110" s="61" t="s">
        <v>967</v>
      </c>
      <c r="CU110" s="62">
        <v>1030202</v>
      </c>
      <c r="CV110" s="63" t="s">
        <v>1017</v>
      </c>
      <c r="CW110" s="100" t="s">
        <v>969</v>
      </c>
      <c r="CX110" s="100" t="s">
        <v>196</v>
      </c>
      <c r="CY110" s="100" t="s">
        <v>919</v>
      </c>
      <c r="CZ110" s="100" t="s">
        <v>967</v>
      </c>
      <c r="DA110" s="100" t="s">
        <v>1017</v>
      </c>
    </row>
    <row r="111" spans="2:105" ht="140.25" hidden="1" x14ac:dyDescent="0.25">
      <c r="B111" s="65" t="s">
        <v>1051</v>
      </c>
      <c r="C111" s="80" t="s">
        <v>1052</v>
      </c>
      <c r="D111" s="63" t="s">
        <v>239</v>
      </c>
      <c r="E111" s="65" t="s">
        <v>961</v>
      </c>
      <c r="F111" s="63" t="s">
        <v>962</v>
      </c>
      <c r="G111" s="62" t="s">
        <v>240</v>
      </c>
      <c r="H111" s="63" t="s">
        <v>241</v>
      </c>
      <c r="I111" s="62" t="s">
        <v>185</v>
      </c>
      <c r="J111" s="307">
        <v>2015</v>
      </c>
      <c r="K111" s="308" t="s">
        <v>490</v>
      </c>
      <c r="L111" s="63" t="s">
        <v>242</v>
      </c>
      <c r="M111" s="63" t="s">
        <v>1053</v>
      </c>
      <c r="N111" s="63" t="s">
        <v>1054</v>
      </c>
      <c r="O111" s="63" t="s">
        <v>1055</v>
      </c>
      <c r="P111" s="63" t="s">
        <v>257</v>
      </c>
      <c r="Q111" s="63" t="s">
        <v>232</v>
      </c>
      <c r="R111" s="63"/>
      <c r="S111" s="68">
        <v>0.98</v>
      </c>
      <c r="T111" s="113">
        <v>0.25</v>
      </c>
      <c r="U111" s="113">
        <v>0.49</v>
      </c>
      <c r="V111" s="113">
        <v>0.74</v>
      </c>
      <c r="W111" s="113">
        <v>0.98</v>
      </c>
      <c r="X111" s="71">
        <v>400000000</v>
      </c>
      <c r="Y111" s="78"/>
      <c r="Z111" s="79"/>
      <c r="AA111" s="79"/>
      <c r="AB111" s="79"/>
      <c r="AC111" s="79"/>
      <c r="AD111" s="79"/>
      <c r="AE111" s="79"/>
      <c r="AF111" s="79"/>
      <c r="AG111" s="79">
        <v>400000000</v>
      </c>
      <c r="AH111" s="79"/>
      <c r="AI111" s="79"/>
      <c r="AJ111" s="79"/>
      <c r="AK111" s="71">
        <v>1000000000</v>
      </c>
      <c r="AL111" s="78"/>
      <c r="AM111" s="79"/>
      <c r="AN111" s="79"/>
      <c r="AO111" s="79"/>
      <c r="AP111" s="79"/>
      <c r="AQ111" s="79"/>
      <c r="AR111" s="79"/>
      <c r="AS111" s="79"/>
      <c r="AT111" s="79">
        <v>1000000000</v>
      </c>
      <c r="AU111" s="79"/>
      <c r="AV111" s="79"/>
      <c r="AW111" s="79"/>
      <c r="AX111" s="71">
        <v>1100000000</v>
      </c>
      <c r="AY111" s="78"/>
      <c r="AZ111" s="79"/>
      <c r="BA111" s="79"/>
      <c r="BB111" s="79"/>
      <c r="BC111" s="79"/>
      <c r="BD111" s="79"/>
      <c r="BE111" s="79"/>
      <c r="BF111" s="79"/>
      <c r="BG111" s="79">
        <v>1100000000</v>
      </c>
      <c r="BH111" s="79"/>
      <c r="BI111" s="79"/>
      <c r="BJ111" s="79"/>
      <c r="BK111" s="71">
        <v>1200000000</v>
      </c>
      <c r="BL111" s="78"/>
      <c r="BM111" s="79"/>
      <c r="BN111" s="79"/>
      <c r="BO111" s="79"/>
      <c r="BP111" s="79"/>
      <c r="BQ111" s="79"/>
      <c r="BR111" s="79"/>
      <c r="BS111" s="79"/>
      <c r="BT111" s="79">
        <v>1200000000</v>
      </c>
      <c r="BU111" s="79"/>
      <c r="BV111" s="79"/>
      <c r="BW111" s="79"/>
      <c r="BX111" s="71">
        <v>3700000000</v>
      </c>
      <c r="BY111" s="73">
        <v>0</v>
      </c>
      <c r="BZ111" s="73">
        <v>0</v>
      </c>
      <c r="CA111" s="73">
        <v>0</v>
      </c>
      <c r="CB111" s="73">
        <v>0</v>
      </c>
      <c r="CC111" s="73">
        <v>0</v>
      </c>
      <c r="CD111" s="73">
        <v>0</v>
      </c>
      <c r="CE111" s="73">
        <v>0</v>
      </c>
      <c r="CF111" s="73">
        <v>0</v>
      </c>
      <c r="CG111" s="73">
        <v>3700000000</v>
      </c>
      <c r="CH111" s="73">
        <v>0</v>
      </c>
      <c r="CI111" s="73">
        <v>0</v>
      </c>
      <c r="CJ111" s="73">
        <v>0</v>
      </c>
      <c r="CK111" s="63" t="s">
        <v>1056</v>
      </c>
      <c r="CL111" s="74" t="s">
        <v>249</v>
      </c>
      <c r="CM111" s="74" t="s">
        <v>250</v>
      </c>
      <c r="CN111" s="74" t="s">
        <v>251</v>
      </c>
      <c r="CO111" s="60">
        <v>1</v>
      </c>
      <c r="CP111" s="61" t="s">
        <v>196</v>
      </c>
      <c r="CQ111" s="60">
        <v>103</v>
      </c>
      <c r="CR111" s="61" t="s">
        <v>919</v>
      </c>
      <c r="CS111" s="60">
        <v>10302</v>
      </c>
      <c r="CT111" s="61" t="s">
        <v>967</v>
      </c>
      <c r="CU111" s="62">
        <v>1030202</v>
      </c>
      <c r="CV111" s="63" t="s">
        <v>1017</v>
      </c>
      <c r="CW111" s="100" t="s">
        <v>969</v>
      </c>
      <c r="CX111" s="100" t="s">
        <v>196</v>
      </c>
      <c r="CY111" s="100" t="s">
        <v>919</v>
      </c>
      <c r="CZ111" s="100" t="s">
        <v>967</v>
      </c>
      <c r="DA111" s="100" t="s">
        <v>1017</v>
      </c>
    </row>
    <row r="112" spans="2:105" ht="140.25" hidden="1" x14ac:dyDescent="0.25">
      <c r="B112" s="65" t="s">
        <v>1057</v>
      </c>
      <c r="C112" s="80" t="s">
        <v>1058</v>
      </c>
      <c r="D112" s="63" t="s">
        <v>239</v>
      </c>
      <c r="E112" s="65" t="s">
        <v>961</v>
      </c>
      <c r="F112" s="63" t="s">
        <v>962</v>
      </c>
      <c r="G112" s="62" t="s">
        <v>183</v>
      </c>
      <c r="H112" s="63" t="s">
        <v>241</v>
      </c>
      <c r="I112" s="62" t="s">
        <v>185</v>
      </c>
      <c r="J112" s="307">
        <v>2015</v>
      </c>
      <c r="K112" s="308" t="s">
        <v>490</v>
      </c>
      <c r="L112" s="63" t="s">
        <v>242</v>
      </c>
      <c r="M112" s="63" t="s">
        <v>1059</v>
      </c>
      <c r="N112" s="63" t="s">
        <v>1060</v>
      </c>
      <c r="O112" s="63" t="s">
        <v>1061</v>
      </c>
      <c r="P112" s="63" t="s">
        <v>246</v>
      </c>
      <c r="Q112" s="63" t="s">
        <v>1062</v>
      </c>
      <c r="R112" s="63"/>
      <c r="S112" s="68">
        <v>1</v>
      </c>
      <c r="T112" s="113">
        <v>0.25</v>
      </c>
      <c r="U112" s="113">
        <v>0.5</v>
      </c>
      <c r="V112" s="113">
        <v>0.75</v>
      </c>
      <c r="W112" s="69">
        <v>1</v>
      </c>
      <c r="X112" s="71">
        <v>2929492185</v>
      </c>
      <c r="Y112" s="78"/>
      <c r="Z112" s="79"/>
      <c r="AA112" s="79"/>
      <c r="AB112" s="79"/>
      <c r="AC112" s="79"/>
      <c r="AD112" s="79"/>
      <c r="AE112" s="79"/>
      <c r="AF112" s="79"/>
      <c r="AG112" s="79">
        <v>2929492185</v>
      </c>
      <c r="AH112" s="79"/>
      <c r="AI112" s="79"/>
      <c r="AJ112" s="79"/>
      <c r="AK112" s="71">
        <v>3866050000</v>
      </c>
      <c r="AL112" s="78"/>
      <c r="AM112" s="79"/>
      <c r="AN112" s="79"/>
      <c r="AO112" s="79"/>
      <c r="AP112" s="79"/>
      <c r="AQ112" s="79"/>
      <c r="AR112" s="79"/>
      <c r="AS112" s="79"/>
      <c r="AT112" s="79">
        <v>3866050000</v>
      </c>
      <c r="AU112" s="79"/>
      <c r="AV112" s="79"/>
      <c r="AW112" s="79"/>
      <c r="AX112" s="71">
        <v>4322550000</v>
      </c>
      <c r="AY112" s="78"/>
      <c r="AZ112" s="79"/>
      <c r="BA112" s="79"/>
      <c r="BB112" s="79"/>
      <c r="BC112" s="79"/>
      <c r="BD112" s="79"/>
      <c r="BE112" s="79"/>
      <c r="BF112" s="79"/>
      <c r="BG112" s="79">
        <v>4322550000</v>
      </c>
      <c r="BH112" s="79"/>
      <c r="BI112" s="79"/>
      <c r="BJ112" s="79"/>
      <c r="BK112" s="71">
        <v>4765000000</v>
      </c>
      <c r="BL112" s="78"/>
      <c r="BM112" s="79"/>
      <c r="BN112" s="79"/>
      <c r="BO112" s="79"/>
      <c r="BP112" s="79"/>
      <c r="BQ112" s="79"/>
      <c r="BR112" s="79"/>
      <c r="BS112" s="79"/>
      <c r="BT112" s="79">
        <v>4765000000</v>
      </c>
      <c r="BU112" s="79"/>
      <c r="BV112" s="79"/>
      <c r="BW112" s="79"/>
      <c r="BX112" s="71">
        <v>15883092185</v>
      </c>
      <c r="BY112" s="73">
        <v>0</v>
      </c>
      <c r="BZ112" s="73">
        <v>0</v>
      </c>
      <c r="CA112" s="73">
        <v>0</v>
      </c>
      <c r="CB112" s="73">
        <v>0</v>
      </c>
      <c r="CC112" s="73">
        <v>0</v>
      </c>
      <c r="CD112" s="73">
        <v>0</v>
      </c>
      <c r="CE112" s="73">
        <v>0</v>
      </c>
      <c r="CF112" s="73">
        <v>0</v>
      </c>
      <c r="CG112" s="73">
        <v>15883092185</v>
      </c>
      <c r="CH112" s="73">
        <v>0</v>
      </c>
      <c r="CI112" s="73">
        <v>0</v>
      </c>
      <c r="CJ112" s="73">
        <v>0</v>
      </c>
      <c r="CK112" s="63" t="s">
        <v>1063</v>
      </c>
      <c r="CL112" s="74" t="s">
        <v>249</v>
      </c>
      <c r="CM112" s="74" t="s">
        <v>250</v>
      </c>
      <c r="CN112" s="74" t="s">
        <v>251</v>
      </c>
      <c r="CO112" s="60">
        <v>1</v>
      </c>
      <c r="CP112" s="61" t="s">
        <v>196</v>
      </c>
      <c r="CQ112" s="60">
        <v>103</v>
      </c>
      <c r="CR112" s="61" t="s">
        <v>919</v>
      </c>
      <c r="CS112" s="60">
        <v>10302</v>
      </c>
      <c r="CT112" s="61" t="s">
        <v>967</v>
      </c>
      <c r="CU112" s="62">
        <v>1030202</v>
      </c>
      <c r="CV112" s="63" t="s">
        <v>1017</v>
      </c>
      <c r="CW112" s="100" t="s">
        <v>969</v>
      </c>
      <c r="CX112" s="100" t="s">
        <v>196</v>
      </c>
      <c r="CY112" s="100" t="s">
        <v>919</v>
      </c>
      <c r="CZ112" s="100" t="s">
        <v>967</v>
      </c>
      <c r="DA112" s="100" t="s">
        <v>1017</v>
      </c>
    </row>
    <row r="113" spans="2:105" ht="140.25" hidden="1" x14ac:dyDescent="0.25">
      <c r="B113" s="65" t="s">
        <v>1064</v>
      </c>
      <c r="C113" s="80" t="s">
        <v>1065</v>
      </c>
      <c r="D113" s="63" t="s">
        <v>960</v>
      </c>
      <c r="E113" s="65" t="s">
        <v>961</v>
      </c>
      <c r="F113" s="63" t="s">
        <v>962</v>
      </c>
      <c r="G113" s="62" t="s">
        <v>240</v>
      </c>
      <c r="H113" s="63" t="s">
        <v>241</v>
      </c>
      <c r="I113" s="62" t="s">
        <v>185</v>
      </c>
      <c r="J113" s="307">
        <v>2015</v>
      </c>
      <c r="K113" s="308">
        <v>125</v>
      </c>
      <c r="L113" s="63" t="s">
        <v>242</v>
      </c>
      <c r="M113" s="63" t="s">
        <v>1066</v>
      </c>
      <c r="N113" s="63" t="s">
        <v>1067</v>
      </c>
      <c r="O113" s="63" t="s">
        <v>1068</v>
      </c>
      <c r="P113" s="63" t="s">
        <v>190</v>
      </c>
      <c r="Q113" s="63" t="s">
        <v>965</v>
      </c>
      <c r="R113" s="63"/>
      <c r="S113" s="68">
        <v>100</v>
      </c>
      <c r="T113" s="70">
        <v>100</v>
      </c>
      <c r="U113" s="70">
        <v>100</v>
      </c>
      <c r="V113" s="70">
        <v>100</v>
      </c>
      <c r="W113" s="70">
        <v>100</v>
      </c>
      <c r="X113" s="71">
        <v>800000000</v>
      </c>
      <c r="Y113" s="79"/>
      <c r="Z113" s="79">
        <v>800000000</v>
      </c>
      <c r="AA113" s="79"/>
      <c r="AB113" s="79"/>
      <c r="AC113" s="79"/>
      <c r="AD113" s="79"/>
      <c r="AE113" s="79"/>
      <c r="AF113" s="79"/>
      <c r="AG113" s="79"/>
      <c r="AH113" s="79"/>
      <c r="AI113" s="79"/>
      <c r="AJ113" s="79"/>
      <c r="AK113" s="71">
        <v>300000000</v>
      </c>
      <c r="AL113" s="79">
        <v>300000000</v>
      </c>
      <c r="AM113" s="79"/>
      <c r="AN113" s="79"/>
      <c r="AO113" s="79"/>
      <c r="AP113" s="79"/>
      <c r="AQ113" s="79"/>
      <c r="AR113" s="79"/>
      <c r="AS113" s="79"/>
      <c r="AT113" s="79"/>
      <c r="AU113" s="79"/>
      <c r="AV113" s="79"/>
      <c r="AW113" s="79"/>
      <c r="AX113" s="71">
        <v>300000000</v>
      </c>
      <c r="AY113" s="79"/>
      <c r="AZ113" s="79">
        <v>300000000</v>
      </c>
      <c r="BA113" s="79"/>
      <c r="BB113" s="79"/>
      <c r="BC113" s="79"/>
      <c r="BD113" s="79"/>
      <c r="BE113" s="79"/>
      <c r="BF113" s="79"/>
      <c r="BG113" s="79"/>
      <c r="BH113" s="79"/>
      <c r="BI113" s="79"/>
      <c r="BJ113" s="79"/>
      <c r="BK113" s="71">
        <v>300000000</v>
      </c>
      <c r="BL113" s="79"/>
      <c r="BM113" s="79">
        <v>300000000</v>
      </c>
      <c r="BN113" s="79"/>
      <c r="BO113" s="79"/>
      <c r="BP113" s="79"/>
      <c r="BQ113" s="79"/>
      <c r="BR113" s="79"/>
      <c r="BS113" s="79"/>
      <c r="BT113" s="79"/>
      <c r="BU113" s="79"/>
      <c r="BV113" s="79"/>
      <c r="BW113" s="79"/>
      <c r="BX113" s="71">
        <v>1700000000</v>
      </c>
      <c r="BY113" s="73">
        <v>300000000</v>
      </c>
      <c r="BZ113" s="73">
        <v>1400000000</v>
      </c>
      <c r="CA113" s="73">
        <v>0</v>
      </c>
      <c r="CB113" s="73">
        <v>0</v>
      </c>
      <c r="CC113" s="73">
        <v>0</v>
      </c>
      <c r="CD113" s="73">
        <v>0</v>
      </c>
      <c r="CE113" s="73">
        <v>0</v>
      </c>
      <c r="CF113" s="73">
        <v>0</v>
      </c>
      <c r="CG113" s="73">
        <v>0</v>
      </c>
      <c r="CH113" s="73">
        <v>0</v>
      </c>
      <c r="CI113" s="73">
        <v>0</v>
      </c>
      <c r="CJ113" s="73">
        <v>0</v>
      </c>
      <c r="CK113" s="63" t="s">
        <v>1069</v>
      </c>
      <c r="CL113" s="74" t="s">
        <v>249</v>
      </c>
      <c r="CM113" s="74" t="s">
        <v>250</v>
      </c>
      <c r="CN113" s="74" t="s">
        <v>251</v>
      </c>
      <c r="CO113" s="60">
        <v>1</v>
      </c>
      <c r="CP113" s="61" t="s">
        <v>196</v>
      </c>
      <c r="CQ113" s="60">
        <v>103</v>
      </c>
      <c r="CR113" s="61" t="s">
        <v>919</v>
      </c>
      <c r="CS113" s="60">
        <v>10302</v>
      </c>
      <c r="CT113" s="61" t="s">
        <v>967</v>
      </c>
      <c r="CU113" s="62">
        <v>1030203</v>
      </c>
      <c r="CV113" s="63" t="s">
        <v>1070</v>
      </c>
      <c r="CW113" s="100" t="s">
        <v>969</v>
      </c>
      <c r="CX113" s="100" t="s">
        <v>196</v>
      </c>
      <c r="CY113" s="100" t="s">
        <v>919</v>
      </c>
      <c r="CZ113" s="100" t="s">
        <v>967</v>
      </c>
      <c r="DA113" s="100" t="s">
        <v>1070</v>
      </c>
    </row>
    <row r="114" spans="2:105" ht="140.25" hidden="1" x14ac:dyDescent="0.25">
      <c r="B114" s="65" t="s">
        <v>1071</v>
      </c>
      <c r="C114" s="80" t="s">
        <v>1072</v>
      </c>
      <c r="D114" s="63" t="s">
        <v>960</v>
      </c>
      <c r="E114" s="65" t="s">
        <v>961</v>
      </c>
      <c r="F114" s="63" t="s">
        <v>962</v>
      </c>
      <c r="G114" s="62" t="s">
        <v>183</v>
      </c>
      <c r="H114" s="63" t="s">
        <v>241</v>
      </c>
      <c r="I114" s="62" t="s">
        <v>185</v>
      </c>
      <c r="J114" s="307">
        <v>2015</v>
      </c>
      <c r="K114" s="308">
        <v>2</v>
      </c>
      <c r="L114" s="63" t="s">
        <v>242</v>
      </c>
      <c r="M114" s="63" t="s">
        <v>1073</v>
      </c>
      <c r="N114" s="63" t="s">
        <v>1074</v>
      </c>
      <c r="O114" s="63" t="s">
        <v>1074</v>
      </c>
      <c r="P114" s="63" t="s">
        <v>190</v>
      </c>
      <c r="Q114" s="63" t="s">
        <v>965</v>
      </c>
      <c r="R114" s="63"/>
      <c r="S114" s="68">
        <v>1</v>
      </c>
      <c r="T114" s="69">
        <v>0</v>
      </c>
      <c r="U114" s="69">
        <v>0</v>
      </c>
      <c r="V114" s="69">
        <v>0</v>
      </c>
      <c r="W114" s="69">
        <v>1</v>
      </c>
      <c r="X114" s="71">
        <v>1300000000</v>
      </c>
      <c r="Y114" s="79"/>
      <c r="Z114" s="79"/>
      <c r="AA114" s="79"/>
      <c r="AB114" s="79"/>
      <c r="AC114" s="79"/>
      <c r="AD114" s="79"/>
      <c r="AE114" s="79"/>
      <c r="AF114" s="79"/>
      <c r="AG114" s="79">
        <v>1300000000</v>
      </c>
      <c r="AH114" s="79"/>
      <c r="AI114" s="79"/>
      <c r="AJ114" s="79"/>
      <c r="AK114" s="71">
        <v>0</v>
      </c>
      <c r="AL114" s="79"/>
      <c r="AM114" s="79"/>
      <c r="AN114" s="79"/>
      <c r="AO114" s="79"/>
      <c r="AP114" s="79"/>
      <c r="AQ114" s="79"/>
      <c r="AR114" s="79"/>
      <c r="AS114" s="79"/>
      <c r="AT114" s="79"/>
      <c r="AU114" s="79"/>
      <c r="AV114" s="79"/>
      <c r="AW114" s="79"/>
      <c r="AX114" s="71">
        <v>0</v>
      </c>
      <c r="AY114" s="79"/>
      <c r="AZ114" s="79"/>
      <c r="BA114" s="79"/>
      <c r="BB114" s="79"/>
      <c r="BC114" s="79"/>
      <c r="BD114" s="79"/>
      <c r="BE114" s="79"/>
      <c r="BF114" s="79"/>
      <c r="BG114" s="79"/>
      <c r="BH114" s="79"/>
      <c r="BI114" s="79"/>
      <c r="BJ114" s="79"/>
      <c r="BK114" s="71">
        <v>0</v>
      </c>
      <c r="BL114" s="79"/>
      <c r="BM114" s="79"/>
      <c r="BN114" s="79"/>
      <c r="BO114" s="79"/>
      <c r="BP114" s="79"/>
      <c r="BQ114" s="79"/>
      <c r="BR114" s="79"/>
      <c r="BS114" s="79"/>
      <c r="BT114" s="79"/>
      <c r="BU114" s="79"/>
      <c r="BV114" s="79"/>
      <c r="BW114" s="79"/>
      <c r="BX114" s="71">
        <v>1300000000</v>
      </c>
      <c r="BY114" s="73">
        <v>0</v>
      </c>
      <c r="BZ114" s="73">
        <v>0</v>
      </c>
      <c r="CA114" s="73">
        <v>0</v>
      </c>
      <c r="CB114" s="73">
        <v>0</v>
      </c>
      <c r="CC114" s="73">
        <v>0</v>
      </c>
      <c r="CD114" s="73">
        <v>0</v>
      </c>
      <c r="CE114" s="73">
        <v>0</v>
      </c>
      <c r="CF114" s="73">
        <v>0</v>
      </c>
      <c r="CG114" s="73">
        <v>1300000000</v>
      </c>
      <c r="CH114" s="73">
        <v>0</v>
      </c>
      <c r="CI114" s="73">
        <v>0</v>
      </c>
      <c r="CJ114" s="73">
        <v>0</v>
      </c>
      <c r="CK114" s="63" t="s">
        <v>1075</v>
      </c>
      <c r="CL114" s="74" t="s">
        <v>249</v>
      </c>
      <c r="CM114" s="74" t="s">
        <v>250</v>
      </c>
      <c r="CN114" s="74" t="s">
        <v>251</v>
      </c>
      <c r="CO114" s="60">
        <v>1</v>
      </c>
      <c r="CP114" s="61" t="s">
        <v>196</v>
      </c>
      <c r="CQ114" s="60">
        <v>103</v>
      </c>
      <c r="CR114" s="61" t="s">
        <v>919</v>
      </c>
      <c r="CS114" s="60">
        <v>10302</v>
      </c>
      <c r="CT114" s="61" t="s">
        <v>967</v>
      </c>
      <c r="CU114" s="62">
        <v>1030204</v>
      </c>
      <c r="CV114" s="63" t="s">
        <v>1076</v>
      </c>
      <c r="CW114" s="100" t="s">
        <v>969</v>
      </c>
      <c r="CX114" s="100" t="s">
        <v>196</v>
      </c>
      <c r="CY114" s="100" t="s">
        <v>919</v>
      </c>
      <c r="CZ114" s="100" t="s">
        <v>967</v>
      </c>
      <c r="DA114" s="100" t="s">
        <v>1076</v>
      </c>
    </row>
    <row r="115" spans="2:105" ht="140.25" hidden="1" x14ac:dyDescent="0.25">
      <c r="B115" s="99" t="s">
        <v>1077</v>
      </c>
      <c r="C115" s="99" t="s">
        <v>1078</v>
      </c>
      <c r="D115" s="63" t="s">
        <v>960</v>
      </c>
      <c r="E115" s="65" t="s">
        <v>961</v>
      </c>
      <c r="F115" s="63" t="s">
        <v>962</v>
      </c>
      <c r="G115" s="62" t="s">
        <v>183</v>
      </c>
      <c r="H115" s="63" t="s">
        <v>241</v>
      </c>
      <c r="I115" s="62" t="s">
        <v>185</v>
      </c>
      <c r="J115" s="307">
        <v>2015</v>
      </c>
      <c r="K115" s="308">
        <v>5</v>
      </c>
      <c r="L115" s="63" t="s">
        <v>242</v>
      </c>
      <c r="M115" s="63" t="s">
        <v>1079</v>
      </c>
      <c r="N115" s="87" t="s">
        <v>1080</v>
      </c>
      <c r="O115" s="87" t="s">
        <v>1080</v>
      </c>
      <c r="P115" s="87" t="s">
        <v>190</v>
      </c>
      <c r="Q115" s="87" t="s">
        <v>965</v>
      </c>
      <c r="R115" s="87"/>
      <c r="S115" s="68">
        <v>4</v>
      </c>
      <c r="T115" s="91">
        <v>1</v>
      </c>
      <c r="U115" s="91">
        <v>2</v>
      </c>
      <c r="V115" s="91">
        <v>3</v>
      </c>
      <c r="W115" s="91">
        <v>4</v>
      </c>
      <c r="X115" s="71">
        <v>800000000</v>
      </c>
      <c r="Y115" s="92"/>
      <c r="Z115" s="92">
        <v>400000000</v>
      </c>
      <c r="AA115" s="92"/>
      <c r="AB115" s="92"/>
      <c r="AC115" s="92"/>
      <c r="AD115" s="92"/>
      <c r="AE115" s="92"/>
      <c r="AF115" s="92"/>
      <c r="AG115" s="92">
        <v>400000000</v>
      </c>
      <c r="AH115" s="92"/>
      <c r="AI115" s="92"/>
      <c r="AJ115" s="92"/>
      <c r="AK115" s="71">
        <v>400000000</v>
      </c>
      <c r="AL115" s="92"/>
      <c r="AM115" s="92">
        <v>400000000</v>
      </c>
      <c r="AN115" s="92"/>
      <c r="AO115" s="92"/>
      <c r="AP115" s="92"/>
      <c r="AQ115" s="92"/>
      <c r="AR115" s="92"/>
      <c r="AS115" s="92"/>
      <c r="AT115" s="92"/>
      <c r="AU115" s="92"/>
      <c r="AV115" s="92"/>
      <c r="AW115" s="92"/>
      <c r="AX115" s="71">
        <v>400000000</v>
      </c>
      <c r="AY115" s="92"/>
      <c r="AZ115" s="92">
        <v>400000000</v>
      </c>
      <c r="BA115" s="92"/>
      <c r="BB115" s="92"/>
      <c r="BC115" s="92"/>
      <c r="BD115" s="92"/>
      <c r="BE115" s="92"/>
      <c r="BF115" s="92"/>
      <c r="BG115" s="92"/>
      <c r="BH115" s="92"/>
      <c r="BI115" s="92"/>
      <c r="BJ115" s="92"/>
      <c r="BK115" s="71">
        <v>400000000</v>
      </c>
      <c r="BL115" s="92"/>
      <c r="BM115" s="92">
        <v>400000000</v>
      </c>
      <c r="BN115" s="92"/>
      <c r="BO115" s="92"/>
      <c r="BP115" s="92"/>
      <c r="BQ115" s="92"/>
      <c r="BR115" s="92"/>
      <c r="BS115" s="92"/>
      <c r="BT115" s="92"/>
      <c r="BU115" s="92"/>
      <c r="BV115" s="92"/>
      <c r="BW115" s="92"/>
      <c r="BX115" s="71">
        <v>2000000000</v>
      </c>
      <c r="BY115" s="93">
        <v>0</v>
      </c>
      <c r="BZ115" s="93">
        <v>1600000000</v>
      </c>
      <c r="CA115" s="93">
        <v>0</v>
      </c>
      <c r="CB115" s="93">
        <v>0</v>
      </c>
      <c r="CC115" s="93">
        <v>0</v>
      </c>
      <c r="CD115" s="93">
        <v>0</v>
      </c>
      <c r="CE115" s="93">
        <v>0</v>
      </c>
      <c r="CF115" s="93">
        <v>0</v>
      </c>
      <c r="CG115" s="93">
        <v>400000000</v>
      </c>
      <c r="CH115" s="93">
        <v>0</v>
      </c>
      <c r="CI115" s="93">
        <v>0</v>
      </c>
      <c r="CJ115" s="93">
        <v>0</v>
      </c>
      <c r="CK115" s="87" t="s">
        <v>1081</v>
      </c>
      <c r="CL115" s="90" t="s">
        <v>249</v>
      </c>
      <c r="CM115" s="90" t="s">
        <v>250</v>
      </c>
      <c r="CN115" s="90" t="s">
        <v>251</v>
      </c>
      <c r="CO115" s="84">
        <v>1</v>
      </c>
      <c r="CP115" s="85" t="s">
        <v>196</v>
      </c>
      <c r="CQ115" s="84">
        <v>103</v>
      </c>
      <c r="CR115" s="85" t="s">
        <v>919</v>
      </c>
      <c r="CS115" s="84">
        <v>10302</v>
      </c>
      <c r="CT115" s="85" t="s">
        <v>967</v>
      </c>
      <c r="CU115" s="86">
        <v>1030204</v>
      </c>
      <c r="CV115" s="87" t="s">
        <v>1076</v>
      </c>
      <c r="CW115" s="100" t="s">
        <v>969</v>
      </c>
      <c r="CX115" s="100" t="s">
        <v>196</v>
      </c>
      <c r="CY115" s="100" t="s">
        <v>919</v>
      </c>
      <c r="CZ115" s="100" t="s">
        <v>967</v>
      </c>
      <c r="DA115" s="100" t="s">
        <v>1076</v>
      </c>
    </row>
    <row r="116" spans="2:105" ht="140.25" hidden="1" x14ac:dyDescent="0.25">
      <c r="B116" s="65" t="s">
        <v>1082</v>
      </c>
      <c r="C116" s="80" t="s">
        <v>1083</v>
      </c>
      <c r="D116" s="63" t="s">
        <v>960</v>
      </c>
      <c r="E116" s="65" t="s">
        <v>961</v>
      </c>
      <c r="F116" s="63" t="s">
        <v>962</v>
      </c>
      <c r="G116" s="62" t="s">
        <v>183</v>
      </c>
      <c r="H116" s="63" t="s">
        <v>241</v>
      </c>
      <c r="I116" s="62" t="s">
        <v>185</v>
      </c>
      <c r="J116" s="307">
        <v>2015</v>
      </c>
      <c r="K116" s="308">
        <v>0.4</v>
      </c>
      <c r="L116" s="63" t="s">
        <v>242</v>
      </c>
      <c r="M116" s="63" t="s">
        <v>1084</v>
      </c>
      <c r="N116" s="63" t="s">
        <v>1085</v>
      </c>
      <c r="O116" s="63" t="s">
        <v>1086</v>
      </c>
      <c r="P116" s="63" t="s">
        <v>190</v>
      </c>
      <c r="Q116" s="63" t="s">
        <v>965</v>
      </c>
      <c r="R116" s="63"/>
      <c r="S116" s="68">
        <v>100</v>
      </c>
      <c r="T116" s="70">
        <v>0</v>
      </c>
      <c r="U116" s="70">
        <v>0</v>
      </c>
      <c r="V116" s="70">
        <v>0</v>
      </c>
      <c r="W116" s="70">
        <v>100</v>
      </c>
      <c r="X116" s="71">
        <v>500000000</v>
      </c>
      <c r="Y116" s="79"/>
      <c r="Z116" s="79">
        <v>500000000</v>
      </c>
      <c r="AA116" s="79"/>
      <c r="AB116" s="79"/>
      <c r="AC116" s="79"/>
      <c r="AD116" s="79"/>
      <c r="AE116" s="79"/>
      <c r="AF116" s="79"/>
      <c r="AG116" s="79"/>
      <c r="AH116" s="79"/>
      <c r="AI116" s="79"/>
      <c r="AJ116" s="79"/>
      <c r="AK116" s="71">
        <v>0</v>
      </c>
      <c r="AL116" s="79"/>
      <c r="AM116" s="79"/>
      <c r="AN116" s="79"/>
      <c r="AO116" s="79"/>
      <c r="AP116" s="79"/>
      <c r="AQ116" s="79"/>
      <c r="AR116" s="79"/>
      <c r="AS116" s="79"/>
      <c r="AT116" s="79"/>
      <c r="AU116" s="79"/>
      <c r="AV116" s="79"/>
      <c r="AW116" s="79"/>
      <c r="AX116" s="71">
        <v>0</v>
      </c>
      <c r="AY116" s="79"/>
      <c r="AZ116" s="79"/>
      <c r="BA116" s="79"/>
      <c r="BB116" s="79"/>
      <c r="BC116" s="79"/>
      <c r="BD116" s="79"/>
      <c r="BE116" s="79"/>
      <c r="BF116" s="79"/>
      <c r="BG116" s="79"/>
      <c r="BH116" s="79"/>
      <c r="BI116" s="79"/>
      <c r="BJ116" s="79"/>
      <c r="BK116" s="71">
        <v>0</v>
      </c>
      <c r="BL116" s="79"/>
      <c r="BM116" s="79"/>
      <c r="BN116" s="79"/>
      <c r="BO116" s="79"/>
      <c r="BP116" s="79"/>
      <c r="BQ116" s="79"/>
      <c r="BR116" s="79"/>
      <c r="BS116" s="79"/>
      <c r="BT116" s="79"/>
      <c r="BU116" s="79"/>
      <c r="BV116" s="79"/>
      <c r="BW116" s="79"/>
      <c r="BX116" s="71">
        <v>500000000</v>
      </c>
      <c r="BY116" s="73">
        <v>0</v>
      </c>
      <c r="BZ116" s="73">
        <v>500000000</v>
      </c>
      <c r="CA116" s="73">
        <v>0</v>
      </c>
      <c r="CB116" s="73">
        <v>0</v>
      </c>
      <c r="CC116" s="73">
        <v>0</v>
      </c>
      <c r="CD116" s="73">
        <v>0</v>
      </c>
      <c r="CE116" s="73">
        <v>0</v>
      </c>
      <c r="CF116" s="73">
        <v>0</v>
      </c>
      <c r="CG116" s="73">
        <v>0</v>
      </c>
      <c r="CH116" s="73">
        <v>0</v>
      </c>
      <c r="CI116" s="73">
        <v>0</v>
      </c>
      <c r="CJ116" s="73">
        <v>0</v>
      </c>
      <c r="CK116" s="63" t="s">
        <v>1087</v>
      </c>
      <c r="CL116" s="74" t="s">
        <v>249</v>
      </c>
      <c r="CM116" s="74" t="s">
        <v>250</v>
      </c>
      <c r="CN116" s="74" t="s">
        <v>251</v>
      </c>
      <c r="CO116" s="60">
        <v>1</v>
      </c>
      <c r="CP116" s="61" t="s">
        <v>196</v>
      </c>
      <c r="CQ116" s="60">
        <v>103</v>
      </c>
      <c r="CR116" s="61" t="s">
        <v>919</v>
      </c>
      <c r="CS116" s="60">
        <v>10302</v>
      </c>
      <c r="CT116" s="61" t="s">
        <v>967</v>
      </c>
      <c r="CU116" s="62">
        <v>1030204</v>
      </c>
      <c r="CV116" s="63" t="s">
        <v>1076</v>
      </c>
      <c r="CW116" s="100" t="s">
        <v>969</v>
      </c>
      <c r="CX116" s="100" t="s">
        <v>196</v>
      </c>
      <c r="CY116" s="100" t="s">
        <v>919</v>
      </c>
      <c r="CZ116" s="100" t="s">
        <v>967</v>
      </c>
      <c r="DA116" s="100" t="s">
        <v>1076</v>
      </c>
    </row>
    <row r="117" spans="2:105" ht="89.25" hidden="1" x14ac:dyDescent="0.25">
      <c r="B117" s="65" t="s">
        <v>1088</v>
      </c>
      <c r="C117" s="80" t="s">
        <v>1089</v>
      </c>
      <c r="D117" s="63" t="s">
        <v>906</v>
      </c>
      <c r="E117" s="65" t="s">
        <v>1090</v>
      </c>
      <c r="F117" s="63" t="s">
        <v>1091</v>
      </c>
      <c r="G117" s="62" t="s">
        <v>183</v>
      </c>
      <c r="H117" s="63" t="s">
        <v>1092</v>
      </c>
      <c r="I117" s="62" t="s">
        <v>185</v>
      </c>
      <c r="J117" s="307">
        <v>2015</v>
      </c>
      <c r="K117" s="308">
        <v>8000</v>
      </c>
      <c r="L117" s="63" t="s">
        <v>910</v>
      </c>
      <c r="M117" s="63" t="s">
        <v>1093</v>
      </c>
      <c r="N117" s="63" t="s">
        <v>1094</v>
      </c>
      <c r="O117" s="63" t="s">
        <v>1095</v>
      </c>
      <c r="P117" s="63" t="s">
        <v>190</v>
      </c>
      <c r="Q117" s="63" t="s">
        <v>1043</v>
      </c>
      <c r="R117" s="63"/>
      <c r="S117" s="68">
        <v>400</v>
      </c>
      <c r="T117" s="69">
        <v>0</v>
      </c>
      <c r="U117" s="69">
        <v>0</v>
      </c>
      <c r="V117" s="69">
        <v>400</v>
      </c>
      <c r="W117" s="69">
        <v>400</v>
      </c>
      <c r="X117" s="71">
        <v>150000000</v>
      </c>
      <c r="Y117" s="79"/>
      <c r="Z117" s="79"/>
      <c r="AA117" s="79"/>
      <c r="AB117" s="79"/>
      <c r="AC117" s="79"/>
      <c r="AD117" s="79"/>
      <c r="AE117" s="79"/>
      <c r="AF117" s="79"/>
      <c r="AG117" s="79">
        <v>150000000</v>
      </c>
      <c r="AH117" s="79"/>
      <c r="AI117" s="79"/>
      <c r="AJ117" s="79"/>
      <c r="AK117" s="71">
        <v>350000000</v>
      </c>
      <c r="AL117" s="79"/>
      <c r="AM117" s="79"/>
      <c r="AN117" s="79"/>
      <c r="AO117" s="79"/>
      <c r="AP117" s="79"/>
      <c r="AQ117" s="79"/>
      <c r="AR117" s="79"/>
      <c r="AS117" s="79"/>
      <c r="AT117" s="79">
        <v>350000000</v>
      </c>
      <c r="AU117" s="79"/>
      <c r="AV117" s="79"/>
      <c r="AW117" s="79"/>
      <c r="AX117" s="71">
        <v>0</v>
      </c>
      <c r="AY117" s="79"/>
      <c r="AZ117" s="79"/>
      <c r="BA117" s="79"/>
      <c r="BB117" s="79"/>
      <c r="BC117" s="79"/>
      <c r="BD117" s="79"/>
      <c r="BE117" s="79"/>
      <c r="BF117" s="79"/>
      <c r="BG117" s="79"/>
      <c r="BH117" s="79"/>
      <c r="BI117" s="79"/>
      <c r="BJ117" s="79"/>
      <c r="BK117" s="71">
        <v>0</v>
      </c>
      <c r="BL117" s="79"/>
      <c r="BM117" s="79"/>
      <c r="BN117" s="79"/>
      <c r="BO117" s="79"/>
      <c r="BP117" s="79"/>
      <c r="BQ117" s="79"/>
      <c r="BR117" s="79"/>
      <c r="BS117" s="79"/>
      <c r="BT117" s="79"/>
      <c r="BU117" s="79"/>
      <c r="BV117" s="79"/>
      <c r="BW117" s="79"/>
      <c r="BX117" s="71">
        <v>500000000</v>
      </c>
      <c r="BY117" s="73">
        <v>0</v>
      </c>
      <c r="BZ117" s="73">
        <v>0</v>
      </c>
      <c r="CA117" s="73">
        <v>0</v>
      </c>
      <c r="CB117" s="73">
        <v>0</v>
      </c>
      <c r="CC117" s="73">
        <v>0</v>
      </c>
      <c r="CD117" s="73">
        <v>0</v>
      </c>
      <c r="CE117" s="73">
        <v>0</v>
      </c>
      <c r="CF117" s="73">
        <v>0</v>
      </c>
      <c r="CG117" s="73">
        <v>500000000</v>
      </c>
      <c r="CH117" s="73">
        <v>0</v>
      </c>
      <c r="CI117" s="73">
        <v>0</v>
      </c>
      <c r="CJ117" s="73">
        <v>0</v>
      </c>
      <c r="CK117" s="63" t="s">
        <v>1096</v>
      </c>
      <c r="CL117" s="74" t="s">
        <v>1097</v>
      </c>
      <c r="CM117" s="74" t="s">
        <v>957</v>
      </c>
      <c r="CN117" s="74" t="s">
        <v>1098</v>
      </c>
      <c r="CO117" s="60">
        <v>1</v>
      </c>
      <c r="CP117" s="61" t="s">
        <v>196</v>
      </c>
      <c r="CQ117" s="60">
        <v>103</v>
      </c>
      <c r="CR117" s="61" t="s">
        <v>919</v>
      </c>
      <c r="CS117" s="60">
        <v>10303</v>
      </c>
      <c r="CT117" s="61" t="s">
        <v>1099</v>
      </c>
      <c r="CU117" s="62">
        <v>1030301</v>
      </c>
      <c r="CV117" s="63" t="s">
        <v>1100</v>
      </c>
      <c r="CW117" s="100" t="s">
        <v>1101</v>
      </c>
      <c r="CX117" s="100" t="s">
        <v>196</v>
      </c>
      <c r="CY117" s="100" t="s">
        <v>919</v>
      </c>
      <c r="CZ117" s="100" t="s">
        <v>1099</v>
      </c>
      <c r="DA117" s="100" t="s">
        <v>1100</v>
      </c>
    </row>
    <row r="118" spans="2:105" ht="89.25" hidden="1" x14ac:dyDescent="0.25">
      <c r="B118" s="65" t="s">
        <v>1102</v>
      </c>
      <c r="C118" s="80" t="s">
        <v>1103</v>
      </c>
      <c r="D118" s="63" t="s">
        <v>1104</v>
      </c>
      <c r="E118" s="65" t="s">
        <v>1090</v>
      </c>
      <c r="F118" s="63" t="s">
        <v>1091</v>
      </c>
      <c r="G118" s="62" t="s">
        <v>183</v>
      </c>
      <c r="H118" s="63" t="s">
        <v>1092</v>
      </c>
      <c r="I118" s="62" t="s">
        <v>185</v>
      </c>
      <c r="J118" s="307">
        <v>2015</v>
      </c>
      <c r="K118" s="308">
        <v>0</v>
      </c>
      <c r="L118" s="63" t="s">
        <v>242</v>
      </c>
      <c r="M118" s="63" t="s">
        <v>1105</v>
      </c>
      <c r="N118" s="63" t="s">
        <v>1106</v>
      </c>
      <c r="O118" s="63" t="s">
        <v>1107</v>
      </c>
      <c r="P118" s="63" t="s">
        <v>257</v>
      </c>
      <c r="Q118" s="63" t="s">
        <v>232</v>
      </c>
      <c r="R118" s="63"/>
      <c r="S118" s="68">
        <v>1</v>
      </c>
      <c r="T118" s="69">
        <v>0</v>
      </c>
      <c r="U118" s="69">
        <v>0</v>
      </c>
      <c r="V118" s="69">
        <v>0</v>
      </c>
      <c r="W118" s="69">
        <v>1</v>
      </c>
      <c r="X118" s="71">
        <v>0</v>
      </c>
      <c r="Y118" s="79"/>
      <c r="Z118" s="79"/>
      <c r="AA118" s="79"/>
      <c r="AB118" s="79"/>
      <c r="AC118" s="79"/>
      <c r="AD118" s="79"/>
      <c r="AE118" s="79"/>
      <c r="AF118" s="79"/>
      <c r="AG118" s="79"/>
      <c r="AH118" s="79"/>
      <c r="AI118" s="79"/>
      <c r="AJ118" s="79"/>
      <c r="AK118" s="71">
        <v>7000000000</v>
      </c>
      <c r="AL118" s="79"/>
      <c r="AM118" s="79"/>
      <c r="AN118" s="79"/>
      <c r="AO118" s="79"/>
      <c r="AP118" s="79"/>
      <c r="AQ118" s="79"/>
      <c r="AR118" s="79"/>
      <c r="AS118" s="79"/>
      <c r="AT118" s="79">
        <v>7000000000</v>
      </c>
      <c r="AU118" s="79"/>
      <c r="AV118" s="79"/>
      <c r="AW118" s="79"/>
      <c r="AX118" s="71">
        <v>7000000000</v>
      </c>
      <c r="AY118" s="79"/>
      <c r="AZ118" s="79"/>
      <c r="BA118" s="79"/>
      <c r="BB118" s="79"/>
      <c r="BC118" s="79"/>
      <c r="BD118" s="79"/>
      <c r="BE118" s="79"/>
      <c r="BF118" s="79"/>
      <c r="BG118" s="79">
        <v>7000000000</v>
      </c>
      <c r="BH118" s="79"/>
      <c r="BI118" s="79"/>
      <c r="BJ118" s="79"/>
      <c r="BK118" s="71">
        <v>7000000000</v>
      </c>
      <c r="BL118" s="79"/>
      <c r="BM118" s="79"/>
      <c r="BN118" s="79"/>
      <c r="BO118" s="79"/>
      <c r="BP118" s="79"/>
      <c r="BQ118" s="79"/>
      <c r="BR118" s="79"/>
      <c r="BS118" s="79"/>
      <c r="BT118" s="79">
        <v>7000000000</v>
      </c>
      <c r="BU118" s="79"/>
      <c r="BV118" s="79"/>
      <c r="BW118" s="79"/>
      <c r="BX118" s="71">
        <v>21000000000</v>
      </c>
      <c r="BY118" s="73">
        <v>0</v>
      </c>
      <c r="BZ118" s="73">
        <v>0</v>
      </c>
      <c r="CA118" s="73">
        <v>0</v>
      </c>
      <c r="CB118" s="73">
        <v>0</v>
      </c>
      <c r="CC118" s="73">
        <v>0</v>
      </c>
      <c r="CD118" s="73">
        <v>0</v>
      </c>
      <c r="CE118" s="73">
        <v>0</v>
      </c>
      <c r="CF118" s="73">
        <v>0</v>
      </c>
      <c r="CG118" s="73">
        <v>21000000000</v>
      </c>
      <c r="CH118" s="73">
        <v>0</v>
      </c>
      <c r="CI118" s="73">
        <v>0</v>
      </c>
      <c r="CJ118" s="73">
        <v>0</v>
      </c>
      <c r="CK118" s="63" t="s">
        <v>1108</v>
      </c>
      <c r="CL118" s="74" t="s">
        <v>1109</v>
      </c>
      <c r="CM118" s="74" t="s">
        <v>1110</v>
      </c>
      <c r="CN118" s="74" t="s">
        <v>1098</v>
      </c>
      <c r="CO118" s="60">
        <v>1</v>
      </c>
      <c r="CP118" s="61" t="s">
        <v>196</v>
      </c>
      <c r="CQ118" s="60">
        <v>103</v>
      </c>
      <c r="CR118" s="61" t="s">
        <v>919</v>
      </c>
      <c r="CS118" s="60">
        <v>10303</v>
      </c>
      <c r="CT118" s="61" t="s">
        <v>1099</v>
      </c>
      <c r="CU118" s="62">
        <v>1030301</v>
      </c>
      <c r="CV118" s="63" t="s">
        <v>1100</v>
      </c>
      <c r="CW118" s="100" t="s">
        <v>1101</v>
      </c>
      <c r="CX118" s="100" t="s">
        <v>196</v>
      </c>
      <c r="CY118" s="100" t="s">
        <v>919</v>
      </c>
      <c r="CZ118" s="100" t="s">
        <v>1099</v>
      </c>
      <c r="DA118" s="100" t="s">
        <v>1100</v>
      </c>
    </row>
    <row r="119" spans="2:105" ht="114.75" hidden="1" x14ac:dyDescent="0.25">
      <c r="B119" s="65" t="s">
        <v>1111</v>
      </c>
      <c r="C119" s="80" t="s">
        <v>1112</v>
      </c>
      <c r="D119" s="63" t="s">
        <v>1113</v>
      </c>
      <c r="E119" s="65" t="s">
        <v>1114</v>
      </c>
      <c r="F119" s="63" t="s">
        <v>1115</v>
      </c>
      <c r="G119" s="62" t="s">
        <v>183</v>
      </c>
      <c r="H119" s="63" t="s">
        <v>653</v>
      </c>
      <c r="I119" s="62" t="s">
        <v>185</v>
      </c>
      <c r="J119" s="307">
        <v>2015</v>
      </c>
      <c r="K119" s="308">
        <v>0</v>
      </c>
      <c r="L119" s="63" t="s">
        <v>242</v>
      </c>
      <c r="M119" s="63" t="s">
        <v>1116</v>
      </c>
      <c r="N119" s="63" t="s">
        <v>1117</v>
      </c>
      <c r="O119" s="63" t="s">
        <v>1118</v>
      </c>
      <c r="P119" s="63" t="s">
        <v>657</v>
      </c>
      <c r="Q119" s="63" t="s">
        <v>1119</v>
      </c>
      <c r="R119" s="63"/>
      <c r="S119" s="68">
        <v>42</v>
      </c>
      <c r="T119" s="69">
        <v>30</v>
      </c>
      <c r="U119" s="69">
        <v>34</v>
      </c>
      <c r="V119" s="69">
        <v>38</v>
      </c>
      <c r="W119" s="69">
        <v>42</v>
      </c>
      <c r="X119" s="71">
        <v>20263000000</v>
      </c>
      <c r="Y119" s="114">
        <v>2080000000</v>
      </c>
      <c r="Z119" s="79"/>
      <c r="AA119" s="79"/>
      <c r="AB119" s="79"/>
      <c r="AC119" s="79">
        <v>18183000000</v>
      </c>
      <c r="AD119" s="79"/>
      <c r="AE119" s="79"/>
      <c r="AF119" s="79"/>
      <c r="AG119" s="79"/>
      <c r="AH119" s="79"/>
      <c r="AI119" s="79"/>
      <c r="AJ119" s="79"/>
      <c r="AK119" s="71">
        <v>10400000000</v>
      </c>
      <c r="AL119" s="79">
        <v>400000000</v>
      </c>
      <c r="AM119" s="79"/>
      <c r="AN119" s="79"/>
      <c r="AO119" s="79"/>
      <c r="AP119" s="79"/>
      <c r="AQ119" s="79"/>
      <c r="AR119" s="78">
        <v>10000000000</v>
      </c>
      <c r="AS119" s="79"/>
      <c r="AT119" s="79"/>
      <c r="AU119" s="79"/>
      <c r="AV119" s="79"/>
      <c r="AW119" s="79"/>
      <c r="AX119" s="71">
        <v>16050668880</v>
      </c>
      <c r="AY119" s="79"/>
      <c r="AZ119" s="79"/>
      <c r="BA119" s="79"/>
      <c r="BB119" s="78">
        <v>6050668880</v>
      </c>
      <c r="BC119" s="79"/>
      <c r="BD119" s="79"/>
      <c r="BE119" s="78">
        <v>10000000000</v>
      </c>
      <c r="BF119" s="79"/>
      <c r="BG119" s="79"/>
      <c r="BH119" s="79"/>
      <c r="BI119" s="79"/>
      <c r="BJ119" s="79"/>
      <c r="BK119" s="71">
        <v>18792695635</v>
      </c>
      <c r="BL119" s="79"/>
      <c r="BM119" s="79"/>
      <c r="BN119" s="79"/>
      <c r="BO119" s="78">
        <v>6292695635</v>
      </c>
      <c r="BP119" s="79"/>
      <c r="BQ119" s="79"/>
      <c r="BR119" s="79"/>
      <c r="BS119" s="79"/>
      <c r="BT119" s="79">
        <v>12500000000</v>
      </c>
      <c r="BU119" s="79"/>
      <c r="BV119" s="79"/>
      <c r="BW119" s="79"/>
      <c r="BX119" s="71">
        <v>65506364515</v>
      </c>
      <c r="BY119" s="73">
        <v>2480000000</v>
      </c>
      <c r="BZ119" s="73">
        <v>0</v>
      </c>
      <c r="CA119" s="73">
        <v>0</v>
      </c>
      <c r="CB119" s="73">
        <v>12343364515</v>
      </c>
      <c r="CC119" s="73">
        <v>18183000000</v>
      </c>
      <c r="CD119" s="73">
        <v>0</v>
      </c>
      <c r="CE119" s="73">
        <v>20000000000</v>
      </c>
      <c r="CF119" s="73">
        <v>0</v>
      </c>
      <c r="CG119" s="73">
        <v>12500000000</v>
      </c>
      <c r="CH119" s="73">
        <v>0</v>
      </c>
      <c r="CI119" s="73">
        <v>0</v>
      </c>
      <c r="CJ119" s="73">
        <v>0</v>
      </c>
      <c r="CK119" s="63" t="s">
        <v>1120</v>
      </c>
      <c r="CL119" s="74" t="s">
        <v>660</v>
      </c>
      <c r="CM119" s="74" t="s">
        <v>661</v>
      </c>
      <c r="CN119" s="74" t="s">
        <v>877</v>
      </c>
      <c r="CO119" s="60">
        <v>1</v>
      </c>
      <c r="CP119" s="61" t="s">
        <v>196</v>
      </c>
      <c r="CQ119" s="60">
        <v>103</v>
      </c>
      <c r="CR119" s="61" t="s">
        <v>919</v>
      </c>
      <c r="CS119" s="60">
        <v>10304</v>
      </c>
      <c r="CT119" s="61" t="s">
        <v>1121</v>
      </c>
      <c r="CU119" s="62">
        <v>1030401</v>
      </c>
      <c r="CV119" s="63" t="s">
        <v>1122</v>
      </c>
      <c r="CW119" s="100" t="s">
        <v>1123</v>
      </c>
      <c r="CX119" s="100" t="s">
        <v>196</v>
      </c>
      <c r="CY119" s="100" t="s">
        <v>919</v>
      </c>
      <c r="CZ119" s="100" t="s">
        <v>1121</v>
      </c>
      <c r="DA119" s="100" t="s">
        <v>1122</v>
      </c>
    </row>
    <row r="120" spans="2:105" ht="114.75" hidden="1" x14ac:dyDescent="0.25">
      <c r="B120" s="65" t="s">
        <v>1124</v>
      </c>
      <c r="C120" s="80" t="s">
        <v>1125</v>
      </c>
      <c r="D120" s="63" t="s">
        <v>1113</v>
      </c>
      <c r="E120" s="65" t="s">
        <v>1114</v>
      </c>
      <c r="F120" s="63" t="s">
        <v>1115</v>
      </c>
      <c r="G120" s="62" t="s">
        <v>240</v>
      </c>
      <c r="H120" s="63" t="s">
        <v>653</v>
      </c>
      <c r="I120" s="62" t="s">
        <v>185</v>
      </c>
      <c r="J120" s="307">
        <v>2015</v>
      </c>
      <c r="K120" s="308">
        <v>0</v>
      </c>
      <c r="L120" s="63" t="s">
        <v>242</v>
      </c>
      <c r="M120" s="63" t="s">
        <v>1126</v>
      </c>
      <c r="N120" s="63" t="s">
        <v>1127</v>
      </c>
      <c r="O120" s="63" t="s">
        <v>1118</v>
      </c>
      <c r="P120" s="63" t="s">
        <v>657</v>
      </c>
      <c r="Q120" s="63" t="s">
        <v>1128</v>
      </c>
      <c r="R120" s="63"/>
      <c r="S120" s="68">
        <v>1</v>
      </c>
      <c r="T120" s="69">
        <v>1</v>
      </c>
      <c r="U120" s="69">
        <v>1</v>
      </c>
      <c r="V120" s="69">
        <v>1</v>
      </c>
      <c r="W120" s="69">
        <v>1</v>
      </c>
      <c r="X120" s="71">
        <v>220000000</v>
      </c>
      <c r="Y120" s="78">
        <v>220000000</v>
      </c>
      <c r="Z120" s="79"/>
      <c r="AA120" s="79"/>
      <c r="AB120" s="79"/>
      <c r="AC120" s="79"/>
      <c r="AD120" s="79"/>
      <c r="AE120" s="79"/>
      <c r="AF120" s="79"/>
      <c r="AG120" s="79"/>
      <c r="AH120" s="79"/>
      <c r="AI120" s="79"/>
      <c r="AJ120" s="79"/>
      <c r="AK120" s="71">
        <v>258645900</v>
      </c>
      <c r="AL120" s="78">
        <v>258645900</v>
      </c>
      <c r="AM120" s="79"/>
      <c r="AN120" s="79"/>
      <c r="AO120" s="79"/>
      <c r="AP120" s="79"/>
      <c r="AQ120" s="79"/>
      <c r="AR120" s="79"/>
      <c r="AS120" s="79"/>
      <c r="AT120" s="79"/>
      <c r="AU120" s="79"/>
      <c r="AV120" s="79"/>
      <c r="AW120" s="79"/>
      <c r="AX120" s="71">
        <v>1449738634</v>
      </c>
      <c r="AY120" s="79"/>
      <c r="AZ120" s="79"/>
      <c r="BA120" s="79"/>
      <c r="BB120" s="78">
        <v>1449738634</v>
      </c>
      <c r="BC120" s="79"/>
      <c r="BD120" s="79"/>
      <c r="BE120" s="79"/>
      <c r="BF120" s="79"/>
      <c r="BG120" s="79"/>
      <c r="BH120" s="79"/>
      <c r="BI120" s="79"/>
      <c r="BJ120" s="79"/>
      <c r="BK120" s="71">
        <v>1432724105</v>
      </c>
      <c r="BL120" s="79"/>
      <c r="BM120" s="79"/>
      <c r="BN120" s="79"/>
      <c r="BO120" s="78">
        <v>1432724105</v>
      </c>
      <c r="BP120" s="79"/>
      <c r="BQ120" s="79"/>
      <c r="BR120" s="79"/>
      <c r="BS120" s="79"/>
      <c r="BT120" s="79"/>
      <c r="BU120" s="79"/>
      <c r="BV120" s="79"/>
      <c r="BW120" s="79"/>
      <c r="BX120" s="71">
        <v>3361108639</v>
      </c>
      <c r="BY120" s="73">
        <v>478645900</v>
      </c>
      <c r="BZ120" s="73">
        <v>0</v>
      </c>
      <c r="CA120" s="73">
        <v>0</v>
      </c>
      <c r="CB120" s="73">
        <v>2882462739</v>
      </c>
      <c r="CC120" s="73">
        <v>0</v>
      </c>
      <c r="CD120" s="73">
        <v>0</v>
      </c>
      <c r="CE120" s="73">
        <v>0</v>
      </c>
      <c r="CF120" s="73">
        <v>0</v>
      </c>
      <c r="CG120" s="73">
        <v>0</v>
      </c>
      <c r="CH120" s="73">
        <v>0</v>
      </c>
      <c r="CI120" s="73">
        <v>0</v>
      </c>
      <c r="CJ120" s="73">
        <v>0</v>
      </c>
      <c r="CK120" s="63" t="s">
        <v>1129</v>
      </c>
      <c r="CL120" s="74" t="s">
        <v>660</v>
      </c>
      <c r="CM120" s="74" t="s">
        <v>661</v>
      </c>
      <c r="CN120" s="74" t="s">
        <v>877</v>
      </c>
      <c r="CO120" s="60">
        <v>1</v>
      </c>
      <c r="CP120" s="61" t="s">
        <v>196</v>
      </c>
      <c r="CQ120" s="60">
        <v>103</v>
      </c>
      <c r="CR120" s="61" t="s">
        <v>919</v>
      </c>
      <c r="CS120" s="60">
        <v>10304</v>
      </c>
      <c r="CT120" s="61" t="s">
        <v>1121</v>
      </c>
      <c r="CU120" s="62">
        <v>1030401</v>
      </c>
      <c r="CV120" s="63" t="s">
        <v>1122</v>
      </c>
      <c r="CW120" s="100" t="s">
        <v>1123</v>
      </c>
      <c r="CX120" s="100" t="s">
        <v>196</v>
      </c>
      <c r="CY120" s="100" t="s">
        <v>919</v>
      </c>
      <c r="CZ120" s="100" t="s">
        <v>1121</v>
      </c>
      <c r="DA120" s="100" t="s">
        <v>1122</v>
      </c>
    </row>
    <row r="121" spans="2:105" ht="114.75" hidden="1" x14ac:dyDescent="0.25">
      <c r="B121" s="65" t="s">
        <v>1130</v>
      </c>
      <c r="C121" s="80" t="s">
        <v>1131</v>
      </c>
      <c r="D121" s="63" t="s">
        <v>906</v>
      </c>
      <c r="E121" s="65" t="s">
        <v>1114</v>
      </c>
      <c r="F121" s="63" t="s">
        <v>1115</v>
      </c>
      <c r="G121" s="62" t="s">
        <v>183</v>
      </c>
      <c r="H121" s="63" t="s">
        <v>1132</v>
      </c>
      <c r="I121" s="62" t="s">
        <v>185</v>
      </c>
      <c r="J121" s="307">
        <v>2015</v>
      </c>
      <c r="K121" s="308">
        <v>7417</v>
      </c>
      <c r="L121" s="63" t="s">
        <v>910</v>
      </c>
      <c r="M121" s="63" t="s">
        <v>1133</v>
      </c>
      <c r="N121" s="63" t="s">
        <v>1134</v>
      </c>
      <c r="O121" s="63" t="s">
        <v>1135</v>
      </c>
      <c r="P121" s="63" t="s">
        <v>657</v>
      </c>
      <c r="Q121" s="63" t="s">
        <v>1136</v>
      </c>
      <c r="R121" s="63"/>
      <c r="S121" s="68">
        <v>72000</v>
      </c>
      <c r="T121" s="69">
        <v>0</v>
      </c>
      <c r="U121" s="115">
        <v>2000</v>
      </c>
      <c r="V121" s="116">
        <v>70000</v>
      </c>
      <c r="W121" s="116">
        <v>72000</v>
      </c>
      <c r="X121" s="71">
        <v>4720052501.1000004</v>
      </c>
      <c r="Y121" s="79"/>
      <c r="Z121" s="79"/>
      <c r="AA121" s="79"/>
      <c r="AB121" s="79"/>
      <c r="AC121" s="79">
        <v>3633302501.0999999</v>
      </c>
      <c r="AD121" s="79"/>
      <c r="AE121" s="79"/>
      <c r="AF121" s="79"/>
      <c r="AG121" s="79">
        <v>1086750000</v>
      </c>
      <c r="AH121" s="79"/>
      <c r="AI121" s="79"/>
      <c r="AJ121" s="79"/>
      <c r="AK121" s="71">
        <v>4720052501.1000004</v>
      </c>
      <c r="AL121" s="79"/>
      <c r="AM121" s="79"/>
      <c r="AN121" s="79"/>
      <c r="AO121" s="79"/>
      <c r="AP121" s="79">
        <v>3633302501.0999999</v>
      </c>
      <c r="AQ121" s="79"/>
      <c r="AR121" s="79"/>
      <c r="AS121" s="79"/>
      <c r="AT121" s="79">
        <v>1086750000</v>
      </c>
      <c r="AU121" s="79"/>
      <c r="AV121" s="79"/>
      <c r="AW121" s="79"/>
      <c r="AX121" s="71">
        <v>0</v>
      </c>
      <c r="AY121" s="79"/>
      <c r="AZ121" s="79"/>
      <c r="BA121" s="79"/>
      <c r="BB121" s="79"/>
      <c r="BC121" s="79"/>
      <c r="BD121" s="79"/>
      <c r="BE121" s="79"/>
      <c r="BF121" s="79"/>
      <c r="BG121" s="79"/>
      <c r="BH121" s="79"/>
      <c r="BI121" s="79"/>
      <c r="BJ121" s="79"/>
      <c r="BK121" s="71">
        <v>0</v>
      </c>
      <c r="BL121" s="79"/>
      <c r="BM121" s="79"/>
      <c r="BN121" s="79"/>
      <c r="BO121" s="79"/>
      <c r="BP121" s="79"/>
      <c r="BQ121" s="79"/>
      <c r="BR121" s="79"/>
      <c r="BS121" s="79"/>
      <c r="BT121" s="79"/>
      <c r="BU121" s="79"/>
      <c r="BV121" s="79"/>
      <c r="BW121" s="79"/>
      <c r="BX121" s="71">
        <v>9440105002.2000008</v>
      </c>
      <c r="BY121" s="73">
        <v>0</v>
      </c>
      <c r="BZ121" s="73">
        <v>0</v>
      </c>
      <c r="CA121" s="73">
        <v>0</v>
      </c>
      <c r="CB121" s="73">
        <v>0</v>
      </c>
      <c r="CC121" s="73">
        <v>7266605002.1999998</v>
      </c>
      <c r="CD121" s="73">
        <v>0</v>
      </c>
      <c r="CE121" s="73">
        <v>0</v>
      </c>
      <c r="CF121" s="73">
        <v>0</v>
      </c>
      <c r="CG121" s="73">
        <v>2173500000</v>
      </c>
      <c r="CH121" s="73">
        <v>0</v>
      </c>
      <c r="CI121" s="73">
        <v>0</v>
      </c>
      <c r="CJ121" s="73">
        <v>0</v>
      </c>
      <c r="CK121" s="63" t="s">
        <v>1137</v>
      </c>
      <c r="CL121" s="74" t="s">
        <v>1138</v>
      </c>
      <c r="CM121" s="74" t="s">
        <v>1139</v>
      </c>
      <c r="CN121" s="74" t="s">
        <v>877</v>
      </c>
      <c r="CO121" s="60">
        <v>1</v>
      </c>
      <c r="CP121" s="61" t="s">
        <v>196</v>
      </c>
      <c r="CQ121" s="60">
        <v>103</v>
      </c>
      <c r="CR121" s="61" t="s">
        <v>919</v>
      </c>
      <c r="CS121" s="60">
        <v>10304</v>
      </c>
      <c r="CT121" s="61" t="s">
        <v>1121</v>
      </c>
      <c r="CU121" s="62">
        <v>1030401</v>
      </c>
      <c r="CV121" s="63" t="s">
        <v>1122</v>
      </c>
      <c r="CW121" s="100" t="s">
        <v>1123</v>
      </c>
      <c r="CX121" s="100" t="s">
        <v>196</v>
      </c>
      <c r="CY121" s="100" t="s">
        <v>919</v>
      </c>
      <c r="CZ121" s="100" t="s">
        <v>1121</v>
      </c>
      <c r="DA121" s="100" t="s">
        <v>1122</v>
      </c>
    </row>
    <row r="122" spans="2:105" ht="114.75" hidden="1" x14ac:dyDescent="0.25">
      <c r="B122" s="65" t="s">
        <v>1140</v>
      </c>
      <c r="C122" s="80" t="s">
        <v>1141</v>
      </c>
      <c r="D122" s="63" t="s">
        <v>906</v>
      </c>
      <c r="E122" s="65" t="s">
        <v>1114</v>
      </c>
      <c r="F122" s="63" t="s">
        <v>1115</v>
      </c>
      <c r="G122" s="62" t="s">
        <v>183</v>
      </c>
      <c r="H122" s="63" t="s">
        <v>1132</v>
      </c>
      <c r="I122" s="62" t="s">
        <v>185</v>
      </c>
      <c r="J122" s="307">
        <v>2015</v>
      </c>
      <c r="K122" s="308">
        <v>7417</v>
      </c>
      <c r="L122" s="63" t="s">
        <v>910</v>
      </c>
      <c r="M122" s="63" t="s">
        <v>1142</v>
      </c>
      <c r="N122" s="63" t="s">
        <v>1143</v>
      </c>
      <c r="O122" s="63" t="s">
        <v>1144</v>
      </c>
      <c r="P122" s="63" t="s">
        <v>657</v>
      </c>
      <c r="Q122" s="63" t="s">
        <v>1136</v>
      </c>
      <c r="R122" s="63"/>
      <c r="S122" s="68">
        <v>8000</v>
      </c>
      <c r="T122" s="69">
        <v>0</v>
      </c>
      <c r="U122" s="116">
        <v>200</v>
      </c>
      <c r="V122" s="116">
        <v>7800</v>
      </c>
      <c r="W122" s="116">
        <v>8000</v>
      </c>
      <c r="X122" s="71">
        <v>524450277.89999998</v>
      </c>
      <c r="Y122" s="79"/>
      <c r="Z122" s="79"/>
      <c r="AA122" s="79"/>
      <c r="AB122" s="79"/>
      <c r="AC122" s="79">
        <v>403700277.89999998</v>
      </c>
      <c r="AD122" s="79"/>
      <c r="AE122" s="79"/>
      <c r="AF122" s="79"/>
      <c r="AG122" s="79">
        <v>120750000</v>
      </c>
      <c r="AH122" s="79"/>
      <c r="AI122" s="79"/>
      <c r="AJ122" s="79"/>
      <c r="AK122" s="71">
        <v>524450277.89999998</v>
      </c>
      <c r="AL122" s="79"/>
      <c r="AM122" s="79"/>
      <c r="AN122" s="79"/>
      <c r="AO122" s="79"/>
      <c r="AP122" s="79">
        <v>403700277.89999998</v>
      </c>
      <c r="AQ122" s="79"/>
      <c r="AR122" s="79"/>
      <c r="AS122" s="79"/>
      <c r="AT122" s="79">
        <v>120750000</v>
      </c>
      <c r="AU122" s="79"/>
      <c r="AV122" s="79"/>
      <c r="AW122" s="79"/>
      <c r="AX122" s="71">
        <v>0</v>
      </c>
      <c r="AY122" s="79"/>
      <c r="AZ122" s="79"/>
      <c r="BA122" s="79"/>
      <c r="BB122" s="79"/>
      <c r="BC122" s="79"/>
      <c r="BD122" s="79"/>
      <c r="BE122" s="79"/>
      <c r="BF122" s="79"/>
      <c r="BG122" s="79"/>
      <c r="BH122" s="79"/>
      <c r="BI122" s="79"/>
      <c r="BJ122" s="79"/>
      <c r="BK122" s="71">
        <v>0</v>
      </c>
      <c r="BL122" s="79"/>
      <c r="BM122" s="79"/>
      <c r="BN122" s="79"/>
      <c r="BO122" s="79"/>
      <c r="BP122" s="79"/>
      <c r="BQ122" s="79"/>
      <c r="BR122" s="79"/>
      <c r="BS122" s="79"/>
      <c r="BT122" s="79"/>
      <c r="BU122" s="79"/>
      <c r="BV122" s="79"/>
      <c r="BW122" s="79"/>
      <c r="BX122" s="71">
        <v>1048900555.8</v>
      </c>
      <c r="BY122" s="73">
        <v>0</v>
      </c>
      <c r="BZ122" s="73">
        <v>0</v>
      </c>
      <c r="CA122" s="73">
        <v>0</v>
      </c>
      <c r="CB122" s="73">
        <v>0</v>
      </c>
      <c r="CC122" s="73">
        <v>807400555.79999995</v>
      </c>
      <c r="CD122" s="73">
        <v>0</v>
      </c>
      <c r="CE122" s="73">
        <v>0</v>
      </c>
      <c r="CF122" s="73">
        <v>0</v>
      </c>
      <c r="CG122" s="73">
        <v>241500000</v>
      </c>
      <c r="CH122" s="73">
        <v>0</v>
      </c>
      <c r="CI122" s="73">
        <v>0</v>
      </c>
      <c r="CJ122" s="73">
        <v>0</v>
      </c>
      <c r="CK122" s="63" t="s">
        <v>1145</v>
      </c>
      <c r="CL122" s="74" t="s">
        <v>1138</v>
      </c>
      <c r="CM122" s="74" t="s">
        <v>1139</v>
      </c>
      <c r="CN122" s="74" t="s">
        <v>877</v>
      </c>
      <c r="CO122" s="60">
        <v>1</v>
      </c>
      <c r="CP122" s="61" t="s">
        <v>196</v>
      </c>
      <c r="CQ122" s="60">
        <v>103</v>
      </c>
      <c r="CR122" s="61" t="s">
        <v>919</v>
      </c>
      <c r="CS122" s="60">
        <v>10304</v>
      </c>
      <c r="CT122" s="61" t="s">
        <v>1121</v>
      </c>
      <c r="CU122" s="62">
        <v>1030401</v>
      </c>
      <c r="CV122" s="63" t="s">
        <v>1122</v>
      </c>
      <c r="CW122" s="100" t="s">
        <v>1123</v>
      </c>
      <c r="CX122" s="100" t="s">
        <v>196</v>
      </c>
      <c r="CY122" s="100" t="s">
        <v>919</v>
      </c>
      <c r="CZ122" s="100" t="s">
        <v>1121</v>
      </c>
      <c r="DA122" s="100" t="s">
        <v>1122</v>
      </c>
    </row>
    <row r="123" spans="2:105" ht="102" hidden="1" x14ac:dyDescent="0.25">
      <c r="B123" s="99" t="s">
        <v>1146</v>
      </c>
      <c r="C123" s="80" t="s">
        <v>1147</v>
      </c>
      <c r="D123" s="117" t="s">
        <v>1148</v>
      </c>
      <c r="E123" s="65" t="s">
        <v>1114</v>
      </c>
      <c r="F123" s="63" t="s">
        <v>1115</v>
      </c>
      <c r="G123" s="62" t="s">
        <v>183</v>
      </c>
      <c r="H123" s="63" t="s">
        <v>592</v>
      </c>
      <c r="I123" s="62" t="s">
        <v>185</v>
      </c>
      <c r="J123" s="307">
        <v>2015</v>
      </c>
      <c r="K123" s="308">
        <v>2</v>
      </c>
      <c r="L123" s="63" t="s">
        <v>242</v>
      </c>
      <c r="M123" s="63" t="s">
        <v>1149</v>
      </c>
      <c r="N123" s="63" t="s">
        <v>1150</v>
      </c>
      <c r="O123" s="63" t="s">
        <v>1151</v>
      </c>
      <c r="P123" s="63" t="s">
        <v>657</v>
      </c>
      <c r="Q123" s="63" t="s">
        <v>1152</v>
      </c>
      <c r="R123" s="63"/>
      <c r="S123" s="68">
        <v>4</v>
      </c>
      <c r="T123" s="69">
        <v>0</v>
      </c>
      <c r="U123" s="69">
        <v>1</v>
      </c>
      <c r="V123" s="69">
        <v>2</v>
      </c>
      <c r="W123" s="69">
        <v>4</v>
      </c>
      <c r="X123" s="71">
        <v>0</v>
      </c>
      <c r="Y123" s="79"/>
      <c r="Z123" s="79"/>
      <c r="AA123" s="79"/>
      <c r="AB123" s="79"/>
      <c r="AC123" s="79"/>
      <c r="AD123" s="79"/>
      <c r="AE123" s="79"/>
      <c r="AF123" s="79"/>
      <c r="AG123" s="79"/>
      <c r="AH123" s="79"/>
      <c r="AI123" s="79"/>
      <c r="AJ123" s="79"/>
      <c r="AK123" s="71">
        <v>8342084600</v>
      </c>
      <c r="AL123" s="79"/>
      <c r="AM123" s="79"/>
      <c r="AN123" s="79"/>
      <c r="AO123" s="79"/>
      <c r="AP123" s="79"/>
      <c r="AQ123" s="79"/>
      <c r="AR123" s="79"/>
      <c r="AS123" s="79"/>
      <c r="AT123" s="79"/>
      <c r="AU123" s="79"/>
      <c r="AV123" s="97">
        <v>8342084600</v>
      </c>
      <c r="AW123" s="79"/>
      <c r="AX123" s="71">
        <v>0</v>
      </c>
      <c r="AY123" s="79"/>
      <c r="AZ123" s="79"/>
      <c r="BA123" s="79"/>
      <c r="BB123" s="79"/>
      <c r="BC123" s="79"/>
      <c r="BD123" s="79"/>
      <c r="BE123" s="79"/>
      <c r="BF123" s="79"/>
      <c r="BG123" s="79"/>
      <c r="BH123" s="79"/>
      <c r="BI123" s="79"/>
      <c r="BJ123" s="79"/>
      <c r="BK123" s="71">
        <v>0</v>
      </c>
      <c r="BL123" s="79"/>
      <c r="BM123" s="79"/>
      <c r="BN123" s="79"/>
      <c r="BO123" s="79"/>
      <c r="BP123" s="79"/>
      <c r="BQ123" s="79"/>
      <c r="BR123" s="79"/>
      <c r="BS123" s="79"/>
      <c r="BT123" s="79"/>
      <c r="BU123" s="79"/>
      <c r="BV123" s="79"/>
      <c r="BW123" s="79"/>
      <c r="BX123" s="71">
        <v>8342084600</v>
      </c>
      <c r="BY123" s="73">
        <v>0</v>
      </c>
      <c r="BZ123" s="73">
        <v>0</v>
      </c>
      <c r="CA123" s="73">
        <v>0</v>
      </c>
      <c r="CB123" s="73">
        <v>0</v>
      </c>
      <c r="CC123" s="73">
        <v>0</v>
      </c>
      <c r="CD123" s="73">
        <v>0</v>
      </c>
      <c r="CE123" s="73">
        <v>0</v>
      </c>
      <c r="CF123" s="73">
        <v>0</v>
      </c>
      <c r="CG123" s="73">
        <v>0</v>
      </c>
      <c r="CH123" s="73">
        <v>0</v>
      </c>
      <c r="CI123" s="73">
        <v>8342084600</v>
      </c>
      <c r="CJ123" s="73">
        <v>0</v>
      </c>
      <c r="CK123" s="63" t="s">
        <v>1153</v>
      </c>
      <c r="CL123" s="74" t="s">
        <v>1154</v>
      </c>
      <c r="CM123" s="74" t="s">
        <v>1155</v>
      </c>
      <c r="CN123" s="74" t="s">
        <v>877</v>
      </c>
      <c r="CO123" s="60">
        <v>1</v>
      </c>
      <c r="CP123" s="61" t="s">
        <v>196</v>
      </c>
      <c r="CQ123" s="60">
        <v>103</v>
      </c>
      <c r="CR123" s="61" t="s">
        <v>919</v>
      </c>
      <c r="CS123" s="60">
        <v>10304</v>
      </c>
      <c r="CT123" s="61" t="s">
        <v>1121</v>
      </c>
      <c r="CU123" s="62">
        <v>1030402</v>
      </c>
      <c r="CV123" s="63" t="s">
        <v>1156</v>
      </c>
      <c r="CW123" s="100" t="s">
        <v>1123</v>
      </c>
      <c r="CX123" s="100" t="s">
        <v>196</v>
      </c>
      <c r="CY123" s="100" t="s">
        <v>919</v>
      </c>
      <c r="CZ123" s="100" t="s">
        <v>1121</v>
      </c>
      <c r="DA123" s="100" t="s">
        <v>1156</v>
      </c>
    </row>
    <row r="124" spans="2:105" ht="102" hidden="1" x14ac:dyDescent="0.25">
      <c r="B124" s="99" t="s">
        <v>1157</v>
      </c>
      <c r="C124" s="80" t="s">
        <v>1158</v>
      </c>
      <c r="D124" s="117" t="s">
        <v>1148</v>
      </c>
      <c r="E124" s="65" t="s">
        <v>1114</v>
      </c>
      <c r="F124" s="63" t="s">
        <v>1115</v>
      </c>
      <c r="G124" s="62" t="s">
        <v>183</v>
      </c>
      <c r="H124" s="63" t="s">
        <v>592</v>
      </c>
      <c r="I124" s="62" t="s">
        <v>185</v>
      </c>
      <c r="J124" s="307">
        <v>2015</v>
      </c>
      <c r="K124" s="308">
        <v>2</v>
      </c>
      <c r="L124" s="63" t="s">
        <v>242</v>
      </c>
      <c r="M124" s="63" t="s">
        <v>1159</v>
      </c>
      <c r="N124" s="63" t="s">
        <v>1160</v>
      </c>
      <c r="O124" s="63" t="s">
        <v>1161</v>
      </c>
      <c r="P124" s="63" t="s">
        <v>657</v>
      </c>
      <c r="Q124" s="63" t="s">
        <v>1162</v>
      </c>
      <c r="R124" s="63"/>
      <c r="S124" s="68">
        <v>87</v>
      </c>
      <c r="T124" s="69">
        <v>0</v>
      </c>
      <c r="U124" s="69">
        <v>43</v>
      </c>
      <c r="V124" s="69">
        <v>63</v>
      </c>
      <c r="W124" s="69">
        <v>87</v>
      </c>
      <c r="X124" s="71">
        <v>0</v>
      </c>
      <c r="Y124" s="79"/>
      <c r="Z124" s="79"/>
      <c r="AA124" s="79"/>
      <c r="AB124" s="79"/>
      <c r="AC124" s="79"/>
      <c r="AD124" s="79"/>
      <c r="AE124" s="79"/>
      <c r="AF124" s="79"/>
      <c r="AG124" s="79"/>
      <c r="AH124" s="79"/>
      <c r="AI124" s="79"/>
      <c r="AJ124" s="79"/>
      <c r="AK124" s="71">
        <v>8119252734.5886765</v>
      </c>
      <c r="AL124" s="79"/>
      <c r="AM124" s="79"/>
      <c r="AN124" s="79"/>
      <c r="AO124" s="79"/>
      <c r="AP124" s="79"/>
      <c r="AQ124" s="79"/>
      <c r="AR124" s="79"/>
      <c r="AS124" s="79"/>
      <c r="AT124" s="79"/>
      <c r="AU124" s="79"/>
      <c r="AV124" s="97">
        <v>8119252734.5886765</v>
      </c>
      <c r="AW124" s="79"/>
      <c r="AX124" s="71">
        <v>0</v>
      </c>
      <c r="AY124" s="79"/>
      <c r="AZ124" s="79"/>
      <c r="BA124" s="79"/>
      <c r="BB124" s="79"/>
      <c r="BC124" s="79"/>
      <c r="BD124" s="79"/>
      <c r="BE124" s="79"/>
      <c r="BF124" s="79"/>
      <c r="BG124" s="79"/>
      <c r="BH124" s="79"/>
      <c r="BI124" s="79"/>
      <c r="BJ124" s="79"/>
      <c r="BK124" s="71">
        <v>0</v>
      </c>
      <c r="BL124" s="79"/>
      <c r="BM124" s="79"/>
      <c r="BN124" s="79"/>
      <c r="BO124" s="79"/>
      <c r="BP124" s="79"/>
      <c r="BQ124" s="79"/>
      <c r="BR124" s="79"/>
      <c r="BS124" s="79"/>
      <c r="BT124" s="79"/>
      <c r="BU124" s="79"/>
      <c r="BV124" s="79"/>
      <c r="BW124" s="79"/>
      <c r="BX124" s="71">
        <v>8119252734.5886765</v>
      </c>
      <c r="BY124" s="73">
        <v>0</v>
      </c>
      <c r="BZ124" s="73">
        <v>0</v>
      </c>
      <c r="CA124" s="73">
        <v>0</v>
      </c>
      <c r="CB124" s="73">
        <v>0</v>
      </c>
      <c r="CC124" s="73">
        <v>0</v>
      </c>
      <c r="CD124" s="73">
        <v>0</v>
      </c>
      <c r="CE124" s="73">
        <v>0</v>
      </c>
      <c r="CF124" s="73">
        <v>0</v>
      </c>
      <c r="CG124" s="73">
        <v>0</v>
      </c>
      <c r="CH124" s="73">
        <v>0</v>
      </c>
      <c r="CI124" s="73">
        <v>8119252734.5886765</v>
      </c>
      <c r="CJ124" s="73">
        <v>0</v>
      </c>
      <c r="CK124" s="63" t="s">
        <v>1163</v>
      </c>
      <c r="CL124" s="74" t="s">
        <v>1154</v>
      </c>
      <c r="CM124" s="74" t="s">
        <v>1155</v>
      </c>
      <c r="CN124" s="74" t="s">
        <v>877</v>
      </c>
      <c r="CO124" s="60">
        <v>1</v>
      </c>
      <c r="CP124" s="61" t="s">
        <v>196</v>
      </c>
      <c r="CQ124" s="60">
        <v>103</v>
      </c>
      <c r="CR124" s="61" t="s">
        <v>919</v>
      </c>
      <c r="CS124" s="60">
        <v>10304</v>
      </c>
      <c r="CT124" s="61" t="s">
        <v>1121</v>
      </c>
      <c r="CU124" s="62">
        <v>1030402</v>
      </c>
      <c r="CV124" s="63" t="s">
        <v>1156</v>
      </c>
      <c r="CW124" s="100" t="s">
        <v>1123</v>
      </c>
      <c r="CX124" s="100" t="s">
        <v>196</v>
      </c>
      <c r="CY124" s="100" t="s">
        <v>919</v>
      </c>
      <c r="CZ124" s="100" t="s">
        <v>1121</v>
      </c>
      <c r="DA124" s="100" t="s">
        <v>1156</v>
      </c>
    </row>
    <row r="125" spans="2:105" ht="102" hidden="1" x14ac:dyDescent="0.25">
      <c r="B125" s="65" t="s">
        <v>1164</v>
      </c>
      <c r="C125" s="80" t="s">
        <v>1165</v>
      </c>
      <c r="D125" s="63" t="s">
        <v>1166</v>
      </c>
      <c r="E125" s="65" t="s">
        <v>1114</v>
      </c>
      <c r="F125" s="63" t="s">
        <v>1115</v>
      </c>
      <c r="G125" s="62" t="s">
        <v>183</v>
      </c>
      <c r="H125" s="63" t="s">
        <v>1167</v>
      </c>
      <c r="I125" s="62" t="s">
        <v>185</v>
      </c>
      <c r="J125" s="307">
        <v>2016</v>
      </c>
      <c r="K125" s="308">
        <v>0</v>
      </c>
      <c r="L125" s="63" t="s">
        <v>242</v>
      </c>
      <c r="M125" s="63" t="s">
        <v>1168</v>
      </c>
      <c r="N125" s="63" t="s">
        <v>1169</v>
      </c>
      <c r="O125" s="63" t="s">
        <v>1170</v>
      </c>
      <c r="P125" s="63" t="s">
        <v>257</v>
      </c>
      <c r="Q125" s="63" t="s">
        <v>232</v>
      </c>
      <c r="R125" s="63"/>
      <c r="S125" s="68">
        <v>1</v>
      </c>
      <c r="T125" s="69">
        <v>0</v>
      </c>
      <c r="U125" s="69">
        <v>0</v>
      </c>
      <c r="V125" s="69">
        <v>0</v>
      </c>
      <c r="W125" s="69">
        <v>1</v>
      </c>
      <c r="X125" s="71">
        <v>133362399</v>
      </c>
      <c r="Y125" s="97">
        <v>133362399</v>
      </c>
      <c r="Z125" s="79"/>
      <c r="AA125" s="79"/>
      <c r="AB125" s="79"/>
      <c r="AC125" s="79"/>
      <c r="AD125" s="79"/>
      <c r="AE125" s="79"/>
      <c r="AF125" s="79"/>
      <c r="AG125" s="79"/>
      <c r="AH125" s="79"/>
      <c r="AI125" s="79"/>
      <c r="AJ125" s="79"/>
      <c r="AK125" s="71">
        <v>143364579</v>
      </c>
      <c r="AL125" s="97">
        <v>143364579</v>
      </c>
      <c r="AM125" s="79"/>
      <c r="AN125" s="79"/>
      <c r="AO125" s="79"/>
      <c r="AP125" s="79"/>
      <c r="AQ125" s="79"/>
      <c r="AR125" s="79"/>
      <c r="AS125" s="79"/>
      <c r="AT125" s="79"/>
      <c r="AU125" s="79"/>
      <c r="AV125" s="79"/>
      <c r="AW125" s="79"/>
      <c r="AX125" s="71">
        <v>154116922</v>
      </c>
      <c r="AY125" s="97">
        <v>154116922</v>
      </c>
      <c r="AZ125" s="79"/>
      <c r="BA125" s="79"/>
      <c r="BB125" s="79"/>
      <c r="BC125" s="79"/>
      <c r="BD125" s="79"/>
      <c r="BE125" s="79"/>
      <c r="BF125" s="79"/>
      <c r="BG125" s="79"/>
      <c r="BH125" s="79"/>
      <c r="BI125" s="79"/>
      <c r="BJ125" s="79"/>
      <c r="BK125" s="71">
        <v>165675692</v>
      </c>
      <c r="BL125" s="97">
        <v>165675692</v>
      </c>
      <c r="BM125" s="79"/>
      <c r="BN125" s="79"/>
      <c r="BO125" s="79"/>
      <c r="BP125" s="79"/>
      <c r="BQ125" s="79"/>
      <c r="BR125" s="79"/>
      <c r="BS125" s="79"/>
      <c r="BT125" s="79"/>
      <c r="BU125" s="79"/>
      <c r="BV125" s="79"/>
      <c r="BW125" s="79"/>
      <c r="BX125" s="71">
        <v>596519592</v>
      </c>
      <c r="BY125" s="73">
        <v>596519592</v>
      </c>
      <c r="BZ125" s="73">
        <v>0</v>
      </c>
      <c r="CA125" s="73">
        <v>0</v>
      </c>
      <c r="CB125" s="73">
        <v>0</v>
      </c>
      <c r="CC125" s="73">
        <v>0</v>
      </c>
      <c r="CD125" s="73">
        <v>0</v>
      </c>
      <c r="CE125" s="73">
        <v>0</v>
      </c>
      <c r="CF125" s="73">
        <v>0</v>
      </c>
      <c r="CG125" s="73">
        <v>0</v>
      </c>
      <c r="CH125" s="73">
        <v>0</v>
      </c>
      <c r="CI125" s="73">
        <v>0</v>
      </c>
      <c r="CJ125" s="73">
        <v>0</v>
      </c>
      <c r="CK125" s="63" t="s">
        <v>1171</v>
      </c>
      <c r="CL125" s="74" t="s">
        <v>1172</v>
      </c>
      <c r="CM125" s="74" t="s">
        <v>1173</v>
      </c>
      <c r="CN125" s="74" t="s">
        <v>877</v>
      </c>
      <c r="CO125" s="60">
        <v>1</v>
      </c>
      <c r="CP125" s="61" t="s">
        <v>196</v>
      </c>
      <c r="CQ125" s="60">
        <v>103</v>
      </c>
      <c r="CR125" s="61" t="s">
        <v>919</v>
      </c>
      <c r="CS125" s="60">
        <v>10304</v>
      </c>
      <c r="CT125" s="61" t="s">
        <v>1121</v>
      </c>
      <c r="CU125" s="62">
        <v>1030402</v>
      </c>
      <c r="CV125" s="63" t="s">
        <v>1156</v>
      </c>
      <c r="CW125" s="100" t="s">
        <v>1123</v>
      </c>
      <c r="CX125" s="100" t="s">
        <v>196</v>
      </c>
      <c r="CY125" s="100" t="s">
        <v>919</v>
      </c>
      <c r="CZ125" s="100" t="s">
        <v>1121</v>
      </c>
      <c r="DA125" s="100" t="s">
        <v>1156</v>
      </c>
    </row>
    <row r="126" spans="2:105" ht="178.5" hidden="1" x14ac:dyDescent="0.25">
      <c r="B126" s="65" t="s">
        <v>1174</v>
      </c>
      <c r="C126" s="80" t="s">
        <v>1175</v>
      </c>
      <c r="D126" s="63" t="s">
        <v>1166</v>
      </c>
      <c r="E126" s="65" t="s">
        <v>1114</v>
      </c>
      <c r="F126" s="63" t="s">
        <v>1115</v>
      </c>
      <c r="G126" s="62" t="s">
        <v>183</v>
      </c>
      <c r="H126" s="63" t="s">
        <v>1167</v>
      </c>
      <c r="I126" s="62" t="s">
        <v>185</v>
      </c>
      <c r="J126" s="307">
        <v>2015</v>
      </c>
      <c r="K126" s="307" t="s">
        <v>490</v>
      </c>
      <c r="L126" s="63" t="s">
        <v>242</v>
      </c>
      <c r="M126" s="63" t="s">
        <v>1176</v>
      </c>
      <c r="N126" s="63" t="s">
        <v>1177</v>
      </c>
      <c r="O126" s="77" t="s">
        <v>1178</v>
      </c>
      <c r="P126" s="63" t="s">
        <v>257</v>
      </c>
      <c r="Q126" s="63" t="s">
        <v>232</v>
      </c>
      <c r="R126" s="63"/>
      <c r="S126" s="68">
        <v>0.75</v>
      </c>
      <c r="T126" s="69">
        <v>0</v>
      </c>
      <c r="U126" s="69">
        <v>1</v>
      </c>
      <c r="V126" s="69">
        <v>0.5</v>
      </c>
      <c r="W126" s="69">
        <v>0.75</v>
      </c>
      <c r="X126" s="71">
        <v>0</v>
      </c>
      <c r="Y126" s="79"/>
      <c r="Z126" s="79"/>
      <c r="AA126" s="79"/>
      <c r="AB126" s="79"/>
      <c r="AC126" s="79"/>
      <c r="AD126" s="79"/>
      <c r="AE126" s="79"/>
      <c r="AF126" s="79"/>
      <c r="AG126" s="79"/>
      <c r="AH126" s="79"/>
      <c r="AI126" s="79"/>
      <c r="AJ126" s="79"/>
      <c r="AK126" s="71">
        <v>0</v>
      </c>
      <c r="AL126" s="79"/>
      <c r="AM126" s="79"/>
      <c r="AN126" s="79"/>
      <c r="AO126" s="79"/>
      <c r="AP126" s="79"/>
      <c r="AQ126" s="79"/>
      <c r="AR126" s="79"/>
      <c r="AS126" s="79"/>
      <c r="AT126" s="79"/>
      <c r="AU126" s="79"/>
      <c r="AV126" s="79"/>
      <c r="AW126" s="79"/>
      <c r="AX126" s="71">
        <v>0</v>
      </c>
      <c r="AY126" s="79"/>
      <c r="AZ126" s="79"/>
      <c r="BA126" s="79"/>
      <c r="BB126" s="79"/>
      <c r="BC126" s="79"/>
      <c r="BD126" s="79"/>
      <c r="BE126" s="79"/>
      <c r="BF126" s="79"/>
      <c r="BG126" s="79"/>
      <c r="BH126" s="79"/>
      <c r="BI126" s="79"/>
      <c r="BJ126" s="79"/>
      <c r="BK126" s="71">
        <v>0</v>
      </c>
      <c r="BL126" s="79"/>
      <c r="BM126" s="79"/>
      <c r="BN126" s="79"/>
      <c r="BO126" s="79"/>
      <c r="BP126" s="79"/>
      <c r="BQ126" s="79"/>
      <c r="BR126" s="79"/>
      <c r="BS126" s="79"/>
      <c r="BT126" s="79"/>
      <c r="BU126" s="79"/>
      <c r="BV126" s="79"/>
      <c r="BW126" s="79"/>
      <c r="BX126" s="71">
        <v>0</v>
      </c>
      <c r="BY126" s="73">
        <v>0</v>
      </c>
      <c r="BZ126" s="73">
        <v>0</v>
      </c>
      <c r="CA126" s="73">
        <v>0</v>
      </c>
      <c r="CB126" s="73">
        <v>0</v>
      </c>
      <c r="CC126" s="73">
        <v>0</v>
      </c>
      <c r="CD126" s="73">
        <v>0</v>
      </c>
      <c r="CE126" s="73">
        <v>0</v>
      </c>
      <c r="CF126" s="73">
        <v>0</v>
      </c>
      <c r="CG126" s="73">
        <v>0</v>
      </c>
      <c r="CH126" s="73">
        <v>0</v>
      </c>
      <c r="CI126" s="73">
        <v>0</v>
      </c>
      <c r="CJ126" s="73">
        <v>0</v>
      </c>
      <c r="CK126" s="63" t="s">
        <v>1179</v>
      </c>
      <c r="CL126" s="74" t="s">
        <v>1172</v>
      </c>
      <c r="CM126" s="74" t="s">
        <v>1173</v>
      </c>
      <c r="CN126" s="74" t="s">
        <v>877</v>
      </c>
      <c r="CO126" s="60">
        <v>1</v>
      </c>
      <c r="CP126" s="61" t="s">
        <v>196</v>
      </c>
      <c r="CQ126" s="60">
        <v>103</v>
      </c>
      <c r="CR126" s="61" t="s">
        <v>919</v>
      </c>
      <c r="CS126" s="60">
        <v>10304</v>
      </c>
      <c r="CT126" s="61" t="s">
        <v>1121</v>
      </c>
      <c r="CU126" s="62">
        <v>1030402</v>
      </c>
      <c r="CV126" s="63" t="s">
        <v>1156</v>
      </c>
      <c r="CW126" s="100" t="s">
        <v>1123</v>
      </c>
      <c r="CX126" s="100" t="s">
        <v>196</v>
      </c>
      <c r="CY126" s="100" t="s">
        <v>919</v>
      </c>
      <c r="CZ126" s="100" t="s">
        <v>1121</v>
      </c>
      <c r="DA126" s="100" t="s">
        <v>1156</v>
      </c>
    </row>
    <row r="127" spans="2:105" ht="102" hidden="1" x14ac:dyDescent="0.25">
      <c r="B127" s="99" t="s">
        <v>1180</v>
      </c>
      <c r="C127" s="80" t="s">
        <v>1181</v>
      </c>
      <c r="D127" s="117" t="s">
        <v>1148</v>
      </c>
      <c r="E127" s="65" t="s">
        <v>1114</v>
      </c>
      <c r="F127" s="63" t="s">
        <v>1115</v>
      </c>
      <c r="G127" s="62" t="s">
        <v>183</v>
      </c>
      <c r="H127" s="63" t="s">
        <v>592</v>
      </c>
      <c r="I127" s="62" t="s">
        <v>185</v>
      </c>
      <c r="J127" s="307">
        <v>2015</v>
      </c>
      <c r="K127" s="308">
        <v>1</v>
      </c>
      <c r="L127" s="63" t="s">
        <v>242</v>
      </c>
      <c r="M127" s="63" t="s">
        <v>1182</v>
      </c>
      <c r="N127" s="63" t="s">
        <v>1183</v>
      </c>
      <c r="O127" s="63" t="s">
        <v>1184</v>
      </c>
      <c r="P127" s="63" t="s">
        <v>657</v>
      </c>
      <c r="Q127" s="63" t="s">
        <v>1162</v>
      </c>
      <c r="R127" s="63"/>
      <c r="S127" s="68">
        <v>1</v>
      </c>
      <c r="T127" s="69">
        <v>0</v>
      </c>
      <c r="U127" s="69">
        <v>1</v>
      </c>
      <c r="V127" s="69">
        <v>0.67</v>
      </c>
      <c r="W127" s="69">
        <v>1</v>
      </c>
      <c r="X127" s="71">
        <v>650000000</v>
      </c>
      <c r="Y127" s="79"/>
      <c r="Z127" s="79"/>
      <c r="AA127" s="79"/>
      <c r="AB127" s="79"/>
      <c r="AC127" s="79"/>
      <c r="AD127" s="79"/>
      <c r="AE127" s="79"/>
      <c r="AF127" s="79"/>
      <c r="AG127" s="78">
        <v>650000000</v>
      </c>
      <c r="AH127" s="79"/>
      <c r="AI127" s="79"/>
      <c r="AJ127" s="79"/>
      <c r="AK127" s="71">
        <v>650000000</v>
      </c>
      <c r="AL127" s="79"/>
      <c r="AM127" s="79"/>
      <c r="AN127" s="79"/>
      <c r="AO127" s="79"/>
      <c r="AP127" s="79"/>
      <c r="AQ127" s="79"/>
      <c r="AR127" s="79"/>
      <c r="AS127" s="79"/>
      <c r="AT127" s="78">
        <v>650000000</v>
      </c>
      <c r="AU127" s="79"/>
      <c r="AV127" s="79"/>
      <c r="AW127" s="79"/>
      <c r="AX127" s="71">
        <v>650000000</v>
      </c>
      <c r="AY127" s="79"/>
      <c r="AZ127" s="79"/>
      <c r="BA127" s="79"/>
      <c r="BB127" s="79"/>
      <c r="BC127" s="79"/>
      <c r="BD127" s="79"/>
      <c r="BE127" s="79"/>
      <c r="BF127" s="79"/>
      <c r="BG127" s="78">
        <v>650000000</v>
      </c>
      <c r="BH127" s="79"/>
      <c r="BI127" s="79"/>
      <c r="BJ127" s="79"/>
      <c r="BK127" s="71">
        <v>0</v>
      </c>
      <c r="BL127" s="79"/>
      <c r="BM127" s="79"/>
      <c r="BN127" s="79"/>
      <c r="BO127" s="79"/>
      <c r="BP127" s="79"/>
      <c r="BQ127" s="79"/>
      <c r="BR127" s="79"/>
      <c r="BS127" s="79"/>
      <c r="BT127" s="79"/>
      <c r="BU127" s="79"/>
      <c r="BV127" s="79"/>
      <c r="BW127" s="79"/>
      <c r="BX127" s="71">
        <v>1950000000</v>
      </c>
      <c r="BY127" s="73">
        <v>0</v>
      </c>
      <c r="BZ127" s="73">
        <v>0</v>
      </c>
      <c r="CA127" s="73">
        <v>0</v>
      </c>
      <c r="CB127" s="73">
        <v>0</v>
      </c>
      <c r="CC127" s="73">
        <v>0</v>
      </c>
      <c r="CD127" s="73">
        <v>0</v>
      </c>
      <c r="CE127" s="73">
        <v>0</v>
      </c>
      <c r="CF127" s="73">
        <v>0</v>
      </c>
      <c r="CG127" s="73">
        <v>1950000000</v>
      </c>
      <c r="CH127" s="73">
        <v>0</v>
      </c>
      <c r="CI127" s="73">
        <v>0</v>
      </c>
      <c r="CJ127" s="73">
        <v>0</v>
      </c>
      <c r="CK127" s="63" t="s">
        <v>1185</v>
      </c>
      <c r="CL127" s="74" t="s">
        <v>1154</v>
      </c>
      <c r="CM127" s="74" t="s">
        <v>1155</v>
      </c>
      <c r="CN127" s="74" t="s">
        <v>877</v>
      </c>
      <c r="CO127" s="60">
        <v>1</v>
      </c>
      <c r="CP127" s="61" t="s">
        <v>196</v>
      </c>
      <c r="CQ127" s="60">
        <v>103</v>
      </c>
      <c r="CR127" s="61" t="s">
        <v>919</v>
      </c>
      <c r="CS127" s="60">
        <v>10304</v>
      </c>
      <c r="CT127" s="61" t="s">
        <v>1121</v>
      </c>
      <c r="CU127" s="62">
        <v>1030402</v>
      </c>
      <c r="CV127" s="63" t="s">
        <v>1156</v>
      </c>
      <c r="CW127" s="100" t="s">
        <v>1123</v>
      </c>
      <c r="CX127" s="100" t="s">
        <v>196</v>
      </c>
      <c r="CY127" s="100" t="s">
        <v>919</v>
      </c>
      <c r="CZ127" s="100" t="s">
        <v>1121</v>
      </c>
      <c r="DA127" s="100" t="s">
        <v>1156</v>
      </c>
    </row>
    <row r="128" spans="2:105" ht="102" hidden="1" x14ac:dyDescent="0.25">
      <c r="B128" s="65" t="s">
        <v>1186</v>
      </c>
      <c r="C128" s="80" t="s">
        <v>1187</v>
      </c>
      <c r="D128" s="63" t="s">
        <v>1188</v>
      </c>
      <c r="E128" s="65" t="s">
        <v>1114</v>
      </c>
      <c r="F128" s="63" t="s">
        <v>1115</v>
      </c>
      <c r="G128" s="62" t="s">
        <v>183</v>
      </c>
      <c r="H128" s="63" t="s">
        <v>1167</v>
      </c>
      <c r="I128" s="62" t="s">
        <v>185</v>
      </c>
      <c r="J128" s="307">
        <v>2015</v>
      </c>
      <c r="K128" s="308">
        <v>24000</v>
      </c>
      <c r="L128" s="63" t="s">
        <v>242</v>
      </c>
      <c r="M128" s="63" t="s">
        <v>1189</v>
      </c>
      <c r="N128" s="63" t="s">
        <v>1190</v>
      </c>
      <c r="O128" s="63" t="s">
        <v>1191</v>
      </c>
      <c r="P128" s="63" t="s">
        <v>657</v>
      </c>
      <c r="Q128" s="63" t="s">
        <v>1192</v>
      </c>
      <c r="R128" s="63"/>
      <c r="S128" s="68">
        <v>13300</v>
      </c>
      <c r="T128" s="69">
        <v>0</v>
      </c>
      <c r="U128" s="69">
        <v>0</v>
      </c>
      <c r="V128" s="69">
        <v>0</v>
      </c>
      <c r="W128" s="69">
        <v>13300</v>
      </c>
      <c r="X128" s="71">
        <v>0</v>
      </c>
      <c r="Y128" s="79"/>
      <c r="Z128" s="79"/>
      <c r="AA128" s="79"/>
      <c r="AB128" s="79"/>
      <c r="AC128" s="79"/>
      <c r="AD128" s="79"/>
      <c r="AE128" s="79"/>
      <c r="AF128" s="79"/>
      <c r="AG128" s="79"/>
      <c r="AH128" s="79"/>
      <c r="AI128" s="79"/>
      <c r="AJ128" s="79"/>
      <c r="AK128" s="71">
        <v>0</v>
      </c>
      <c r="AL128" s="79"/>
      <c r="AM128" s="79"/>
      <c r="AN128" s="79"/>
      <c r="AO128" s="79"/>
      <c r="AP128" s="79"/>
      <c r="AQ128" s="79"/>
      <c r="AR128" s="79"/>
      <c r="AS128" s="79"/>
      <c r="AT128" s="79"/>
      <c r="AU128" s="79"/>
      <c r="AV128" s="79"/>
      <c r="AW128" s="79"/>
      <c r="AX128" s="71">
        <v>20050000000</v>
      </c>
      <c r="AY128" s="79"/>
      <c r="AZ128" s="79"/>
      <c r="BA128" s="79"/>
      <c r="BB128" s="118">
        <v>50000000</v>
      </c>
      <c r="BC128" s="79"/>
      <c r="BD128" s="79"/>
      <c r="BE128" s="79"/>
      <c r="BF128" s="79"/>
      <c r="BG128" s="79"/>
      <c r="BH128" s="79"/>
      <c r="BI128" s="79">
        <v>20000000000</v>
      </c>
      <c r="BJ128" s="79"/>
      <c r="BK128" s="71">
        <v>50000000</v>
      </c>
      <c r="BL128" s="79"/>
      <c r="BM128" s="79"/>
      <c r="BN128" s="79"/>
      <c r="BO128" s="118">
        <v>50000000</v>
      </c>
      <c r="BP128" s="79"/>
      <c r="BQ128" s="79"/>
      <c r="BR128" s="79"/>
      <c r="BS128" s="79"/>
      <c r="BT128" s="79"/>
      <c r="BU128" s="79"/>
      <c r="BV128" s="79"/>
      <c r="BW128" s="79"/>
      <c r="BX128" s="71">
        <v>20100000000</v>
      </c>
      <c r="BY128" s="73">
        <v>0</v>
      </c>
      <c r="BZ128" s="73">
        <v>0</v>
      </c>
      <c r="CA128" s="73">
        <v>0</v>
      </c>
      <c r="CB128" s="73">
        <v>100000000</v>
      </c>
      <c r="CC128" s="73">
        <v>0</v>
      </c>
      <c r="CD128" s="73">
        <v>0</v>
      </c>
      <c r="CE128" s="73">
        <v>0</v>
      </c>
      <c r="CF128" s="73">
        <v>0</v>
      </c>
      <c r="CG128" s="73">
        <v>0</v>
      </c>
      <c r="CH128" s="73">
        <v>0</v>
      </c>
      <c r="CI128" s="73">
        <v>20000000000</v>
      </c>
      <c r="CJ128" s="73">
        <v>0</v>
      </c>
      <c r="CK128" s="63" t="s">
        <v>1193</v>
      </c>
      <c r="CL128" s="74" t="s">
        <v>1172</v>
      </c>
      <c r="CM128" s="74" t="s">
        <v>1173</v>
      </c>
      <c r="CN128" s="74" t="s">
        <v>877</v>
      </c>
      <c r="CO128" s="60">
        <v>1</v>
      </c>
      <c r="CP128" s="61" t="s">
        <v>196</v>
      </c>
      <c r="CQ128" s="60">
        <v>103</v>
      </c>
      <c r="CR128" s="61" t="s">
        <v>919</v>
      </c>
      <c r="CS128" s="60">
        <v>10304</v>
      </c>
      <c r="CT128" s="61" t="s">
        <v>1121</v>
      </c>
      <c r="CU128" s="62">
        <v>1030402</v>
      </c>
      <c r="CV128" s="63" t="s">
        <v>1156</v>
      </c>
      <c r="CW128" s="100" t="s">
        <v>1123</v>
      </c>
      <c r="CX128" s="100" t="s">
        <v>196</v>
      </c>
      <c r="CY128" s="100" t="s">
        <v>919</v>
      </c>
      <c r="CZ128" s="100" t="s">
        <v>1121</v>
      </c>
      <c r="DA128" s="100" t="s">
        <v>1156</v>
      </c>
    </row>
    <row r="129" spans="2:105" ht="102" hidden="1" x14ac:dyDescent="0.25">
      <c r="B129" s="65" t="s">
        <v>1194</v>
      </c>
      <c r="C129" s="80" t="s">
        <v>1195</v>
      </c>
      <c r="D129" s="63" t="s">
        <v>1188</v>
      </c>
      <c r="E129" s="65" t="s">
        <v>1114</v>
      </c>
      <c r="F129" s="63" t="s">
        <v>1115</v>
      </c>
      <c r="G129" s="62" t="s">
        <v>183</v>
      </c>
      <c r="H129" s="63" t="s">
        <v>1167</v>
      </c>
      <c r="I129" s="62" t="s">
        <v>185</v>
      </c>
      <c r="J129" s="307">
        <v>2015</v>
      </c>
      <c r="K129" s="308">
        <v>24000</v>
      </c>
      <c r="L129" s="63" t="s">
        <v>242</v>
      </c>
      <c r="M129" s="63" t="s">
        <v>1196</v>
      </c>
      <c r="N129" s="63" t="s">
        <v>1190</v>
      </c>
      <c r="O129" s="63" t="s">
        <v>1197</v>
      </c>
      <c r="P129" s="63" t="s">
        <v>657</v>
      </c>
      <c r="Q129" s="63" t="s">
        <v>1192</v>
      </c>
      <c r="R129" s="63"/>
      <c r="S129" s="68">
        <v>13300</v>
      </c>
      <c r="T129" s="69">
        <v>0</v>
      </c>
      <c r="U129" s="69">
        <v>0</v>
      </c>
      <c r="V129" s="69">
        <v>0</v>
      </c>
      <c r="W129" s="69">
        <v>13300</v>
      </c>
      <c r="X129" s="71">
        <v>0</v>
      </c>
      <c r="Y129" s="79"/>
      <c r="Z129" s="79"/>
      <c r="AA129" s="79"/>
      <c r="AB129" s="79"/>
      <c r="AC129" s="79"/>
      <c r="AD129" s="79"/>
      <c r="AE129" s="79"/>
      <c r="AF129" s="79"/>
      <c r="AG129" s="79"/>
      <c r="AH129" s="79"/>
      <c r="AI129" s="79"/>
      <c r="AJ129" s="79"/>
      <c r="AK129" s="71">
        <v>0</v>
      </c>
      <c r="AL129" s="79"/>
      <c r="AM129" s="79"/>
      <c r="AN129" s="79"/>
      <c r="AO129" s="79"/>
      <c r="AP129" s="79"/>
      <c r="AQ129" s="79"/>
      <c r="AR129" s="79"/>
      <c r="AS129" s="79"/>
      <c r="AT129" s="79"/>
      <c r="AU129" s="79"/>
      <c r="AV129" s="79"/>
      <c r="AW129" s="79"/>
      <c r="AX129" s="71">
        <v>50000000</v>
      </c>
      <c r="AY129" s="79"/>
      <c r="AZ129" s="79"/>
      <c r="BA129" s="79"/>
      <c r="BB129" s="97">
        <v>50000000</v>
      </c>
      <c r="BC129" s="79"/>
      <c r="BD129" s="79"/>
      <c r="BE129" s="79"/>
      <c r="BF129" s="79"/>
      <c r="BG129" s="79"/>
      <c r="BH129" s="79"/>
      <c r="BI129" s="79"/>
      <c r="BJ129" s="79"/>
      <c r="BK129" s="71">
        <v>50000000</v>
      </c>
      <c r="BL129" s="79"/>
      <c r="BM129" s="79"/>
      <c r="BN129" s="79"/>
      <c r="BO129" s="97">
        <v>50000000</v>
      </c>
      <c r="BP129" s="79"/>
      <c r="BQ129" s="79"/>
      <c r="BR129" s="79"/>
      <c r="BS129" s="79"/>
      <c r="BT129" s="79"/>
      <c r="BU129" s="79"/>
      <c r="BV129" s="79"/>
      <c r="BW129" s="79"/>
      <c r="BX129" s="71">
        <v>100000000</v>
      </c>
      <c r="BY129" s="73">
        <v>0</v>
      </c>
      <c r="BZ129" s="73">
        <v>0</v>
      </c>
      <c r="CA129" s="73">
        <v>0</v>
      </c>
      <c r="CB129" s="73">
        <v>100000000</v>
      </c>
      <c r="CC129" s="73">
        <v>0</v>
      </c>
      <c r="CD129" s="73">
        <v>0</v>
      </c>
      <c r="CE129" s="73">
        <v>0</v>
      </c>
      <c r="CF129" s="73">
        <v>0</v>
      </c>
      <c r="CG129" s="73">
        <v>0</v>
      </c>
      <c r="CH129" s="73">
        <v>0</v>
      </c>
      <c r="CI129" s="73">
        <v>0</v>
      </c>
      <c r="CJ129" s="73">
        <v>0</v>
      </c>
      <c r="CK129" s="63" t="s">
        <v>1198</v>
      </c>
      <c r="CL129" s="74" t="s">
        <v>1172</v>
      </c>
      <c r="CM129" s="74" t="s">
        <v>1173</v>
      </c>
      <c r="CN129" s="74" t="s">
        <v>877</v>
      </c>
      <c r="CO129" s="60">
        <v>1</v>
      </c>
      <c r="CP129" s="61" t="s">
        <v>196</v>
      </c>
      <c r="CQ129" s="60">
        <v>103</v>
      </c>
      <c r="CR129" s="61" t="s">
        <v>919</v>
      </c>
      <c r="CS129" s="60">
        <v>10304</v>
      </c>
      <c r="CT129" s="61" t="s">
        <v>1121</v>
      </c>
      <c r="CU129" s="62">
        <v>1030402</v>
      </c>
      <c r="CV129" s="63" t="s">
        <v>1156</v>
      </c>
      <c r="CW129" s="100" t="s">
        <v>1123</v>
      </c>
      <c r="CX129" s="100" t="s">
        <v>196</v>
      </c>
      <c r="CY129" s="100" t="s">
        <v>919</v>
      </c>
      <c r="CZ129" s="100" t="s">
        <v>1121</v>
      </c>
      <c r="DA129" s="100" t="s">
        <v>1156</v>
      </c>
    </row>
    <row r="130" spans="2:105" ht="102" hidden="1" x14ac:dyDescent="0.25">
      <c r="B130" s="99" t="s">
        <v>1199</v>
      </c>
      <c r="C130" s="80" t="s">
        <v>1200</v>
      </c>
      <c r="D130" s="63" t="s">
        <v>1201</v>
      </c>
      <c r="E130" s="65" t="s">
        <v>1114</v>
      </c>
      <c r="F130" s="63" t="s">
        <v>1115</v>
      </c>
      <c r="G130" s="62" t="s">
        <v>240</v>
      </c>
      <c r="H130" s="63" t="s">
        <v>1167</v>
      </c>
      <c r="I130" s="62" t="s">
        <v>185</v>
      </c>
      <c r="J130" s="307">
        <v>2015</v>
      </c>
      <c r="K130" s="308">
        <v>91</v>
      </c>
      <c r="L130" s="63" t="s">
        <v>242</v>
      </c>
      <c r="M130" s="63" t="s">
        <v>1202</v>
      </c>
      <c r="N130" s="63" t="s">
        <v>1203</v>
      </c>
      <c r="O130" s="63" t="s">
        <v>1204</v>
      </c>
      <c r="P130" s="63" t="s">
        <v>257</v>
      </c>
      <c r="Q130" s="63"/>
      <c r="R130" s="63"/>
      <c r="S130" s="68">
        <v>100</v>
      </c>
      <c r="T130" s="70">
        <v>100</v>
      </c>
      <c r="U130" s="70">
        <v>100</v>
      </c>
      <c r="V130" s="70">
        <v>100</v>
      </c>
      <c r="W130" s="70">
        <v>100</v>
      </c>
      <c r="X130" s="71">
        <v>70000000</v>
      </c>
      <c r="Y130" s="79"/>
      <c r="Z130" s="79"/>
      <c r="AA130" s="79"/>
      <c r="AB130" s="79">
        <v>70000000</v>
      </c>
      <c r="AC130" s="79"/>
      <c r="AD130" s="79"/>
      <c r="AE130" s="79"/>
      <c r="AF130" s="79"/>
      <c r="AG130" s="79"/>
      <c r="AH130" s="79"/>
      <c r="AI130" s="79"/>
      <c r="AJ130" s="79"/>
      <c r="AK130" s="71">
        <v>74200000</v>
      </c>
      <c r="AL130" s="79"/>
      <c r="AM130" s="79"/>
      <c r="AN130" s="79"/>
      <c r="AO130" s="79">
        <v>74200000</v>
      </c>
      <c r="AP130" s="79"/>
      <c r="AQ130" s="79"/>
      <c r="AR130" s="79"/>
      <c r="AS130" s="79"/>
      <c r="AT130" s="79"/>
      <c r="AU130" s="79"/>
      <c r="AV130" s="79"/>
      <c r="AW130" s="79"/>
      <c r="AX130" s="71">
        <v>78652000</v>
      </c>
      <c r="AY130" s="79"/>
      <c r="AZ130" s="79"/>
      <c r="BA130" s="79"/>
      <c r="BB130" s="79">
        <v>78652000</v>
      </c>
      <c r="BC130" s="79"/>
      <c r="BD130" s="79"/>
      <c r="BE130" s="79"/>
      <c r="BF130" s="79"/>
      <c r="BG130" s="79"/>
      <c r="BH130" s="79"/>
      <c r="BI130" s="79"/>
      <c r="BJ130" s="79"/>
      <c r="BK130" s="71">
        <v>83371120</v>
      </c>
      <c r="BL130" s="79"/>
      <c r="BM130" s="79"/>
      <c r="BN130" s="79"/>
      <c r="BO130" s="79">
        <v>83371120</v>
      </c>
      <c r="BP130" s="79"/>
      <c r="BQ130" s="79"/>
      <c r="BR130" s="79"/>
      <c r="BS130" s="79"/>
      <c r="BT130" s="79"/>
      <c r="BU130" s="79"/>
      <c r="BV130" s="79"/>
      <c r="BW130" s="79"/>
      <c r="BX130" s="71">
        <v>306223120</v>
      </c>
      <c r="BY130" s="73">
        <v>0</v>
      </c>
      <c r="BZ130" s="73">
        <v>0</v>
      </c>
      <c r="CA130" s="73">
        <v>0</v>
      </c>
      <c r="CB130" s="73">
        <v>306223120</v>
      </c>
      <c r="CC130" s="73">
        <v>0</v>
      </c>
      <c r="CD130" s="73">
        <v>0</v>
      </c>
      <c r="CE130" s="73">
        <v>0</v>
      </c>
      <c r="CF130" s="73">
        <v>0</v>
      </c>
      <c r="CG130" s="73">
        <v>0</v>
      </c>
      <c r="CH130" s="73">
        <v>0</v>
      </c>
      <c r="CI130" s="73">
        <v>0</v>
      </c>
      <c r="CJ130" s="73">
        <v>0</v>
      </c>
      <c r="CK130" s="63" t="s">
        <v>1205</v>
      </c>
      <c r="CL130" s="74" t="s">
        <v>1172</v>
      </c>
      <c r="CM130" s="74" t="s">
        <v>1173</v>
      </c>
      <c r="CN130" s="74" t="s">
        <v>877</v>
      </c>
      <c r="CO130" s="60">
        <v>1</v>
      </c>
      <c r="CP130" s="61" t="s">
        <v>196</v>
      </c>
      <c r="CQ130" s="60">
        <v>103</v>
      </c>
      <c r="CR130" s="61" t="s">
        <v>919</v>
      </c>
      <c r="CS130" s="60">
        <v>10304</v>
      </c>
      <c r="CT130" s="61" t="s">
        <v>1121</v>
      </c>
      <c r="CU130" s="62">
        <v>1030402</v>
      </c>
      <c r="CV130" s="63" t="s">
        <v>1156</v>
      </c>
      <c r="CW130" s="100" t="s">
        <v>1123</v>
      </c>
      <c r="CX130" s="100" t="s">
        <v>196</v>
      </c>
      <c r="CY130" s="100" t="s">
        <v>919</v>
      </c>
      <c r="CZ130" s="100" t="s">
        <v>1121</v>
      </c>
      <c r="DA130" s="100" t="s">
        <v>1156</v>
      </c>
    </row>
    <row r="131" spans="2:105" ht="102" hidden="1" x14ac:dyDescent="0.25">
      <c r="B131" s="65" t="s">
        <v>1206</v>
      </c>
      <c r="C131" s="80" t="s">
        <v>1207</v>
      </c>
      <c r="D131" s="63" t="s">
        <v>1166</v>
      </c>
      <c r="E131" s="65" t="s">
        <v>1114</v>
      </c>
      <c r="F131" s="63" t="s">
        <v>1115</v>
      </c>
      <c r="G131" s="62" t="s">
        <v>183</v>
      </c>
      <c r="H131" s="63" t="s">
        <v>679</v>
      </c>
      <c r="I131" s="62" t="s">
        <v>185</v>
      </c>
      <c r="J131" s="307">
        <v>2015</v>
      </c>
      <c r="K131" s="308" t="s">
        <v>490</v>
      </c>
      <c r="L131" s="63" t="s">
        <v>242</v>
      </c>
      <c r="M131" s="63" t="s">
        <v>1208</v>
      </c>
      <c r="N131" s="63" t="s">
        <v>1209</v>
      </c>
      <c r="O131" s="77" t="s">
        <v>1210</v>
      </c>
      <c r="P131" s="63" t="s">
        <v>257</v>
      </c>
      <c r="Q131" s="63" t="s">
        <v>232</v>
      </c>
      <c r="R131" s="63"/>
      <c r="S131" s="68">
        <v>0.75</v>
      </c>
      <c r="T131" s="69">
        <v>0</v>
      </c>
      <c r="U131" s="69">
        <v>1</v>
      </c>
      <c r="V131" s="69">
        <v>0.5</v>
      </c>
      <c r="W131" s="69">
        <v>0.75</v>
      </c>
      <c r="X131" s="71">
        <v>129128936</v>
      </c>
      <c r="Y131" s="79"/>
      <c r="Z131" s="79"/>
      <c r="AA131" s="79"/>
      <c r="AB131" s="79"/>
      <c r="AC131" s="79"/>
      <c r="AD131" s="79"/>
      <c r="AE131" s="79"/>
      <c r="AF131" s="79"/>
      <c r="AG131" s="97">
        <v>129128936</v>
      </c>
      <c r="AH131" s="79"/>
      <c r="AI131" s="79"/>
      <c r="AJ131" s="79"/>
      <c r="AK131" s="71">
        <v>138813606</v>
      </c>
      <c r="AL131" s="79"/>
      <c r="AM131" s="79"/>
      <c r="AN131" s="79"/>
      <c r="AO131" s="79"/>
      <c r="AP131" s="79"/>
      <c r="AQ131" s="79"/>
      <c r="AR131" s="79"/>
      <c r="AS131" s="79"/>
      <c r="AT131" s="97">
        <v>138813606</v>
      </c>
      <c r="AU131" s="79"/>
      <c r="AV131" s="79"/>
      <c r="AW131" s="79"/>
      <c r="AX131" s="71">
        <v>149224627</v>
      </c>
      <c r="AY131" s="79"/>
      <c r="AZ131" s="79"/>
      <c r="BA131" s="79"/>
      <c r="BB131" s="79"/>
      <c r="BC131" s="79"/>
      <c r="BD131" s="79"/>
      <c r="BE131" s="79"/>
      <c r="BF131" s="79"/>
      <c r="BG131" s="97">
        <v>149224627</v>
      </c>
      <c r="BH131" s="79"/>
      <c r="BI131" s="79"/>
      <c r="BJ131" s="79"/>
      <c r="BK131" s="71">
        <v>160416472</v>
      </c>
      <c r="BL131" s="79"/>
      <c r="BM131" s="79"/>
      <c r="BN131" s="79"/>
      <c r="BO131" s="79"/>
      <c r="BP131" s="79"/>
      <c r="BQ131" s="79"/>
      <c r="BR131" s="79"/>
      <c r="BS131" s="79"/>
      <c r="BT131" s="97">
        <v>160416472</v>
      </c>
      <c r="BU131" s="79"/>
      <c r="BV131" s="79"/>
      <c r="BW131" s="79"/>
      <c r="BX131" s="71">
        <v>577583641</v>
      </c>
      <c r="BY131" s="73">
        <v>0</v>
      </c>
      <c r="BZ131" s="73">
        <v>0</v>
      </c>
      <c r="CA131" s="73">
        <v>0</v>
      </c>
      <c r="CB131" s="73">
        <v>0</v>
      </c>
      <c r="CC131" s="73">
        <v>0</v>
      </c>
      <c r="CD131" s="73">
        <v>0</v>
      </c>
      <c r="CE131" s="73">
        <v>0</v>
      </c>
      <c r="CF131" s="73">
        <v>0</v>
      </c>
      <c r="CG131" s="73">
        <v>577583641</v>
      </c>
      <c r="CH131" s="73">
        <v>0</v>
      </c>
      <c r="CI131" s="73">
        <v>0</v>
      </c>
      <c r="CJ131" s="73">
        <v>0</v>
      </c>
      <c r="CK131" s="63" t="s">
        <v>1211</v>
      </c>
      <c r="CL131" s="74" t="s">
        <v>875</v>
      </c>
      <c r="CM131" s="74" t="s">
        <v>876</v>
      </c>
      <c r="CN131" s="74" t="s">
        <v>877</v>
      </c>
      <c r="CO131" s="60">
        <v>1</v>
      </c>
      <c r="CP131" s="61" t="s">
        <v>196</v>
      </c>
      <c r="CQ131" s="60">
        <v>103</v>
      </c>
      <c r="CR131" s="61" t="s">
        <v>919</v>
      </c>
      <c r="CS131" s="60">
        <v>10304</v>
      </c>
      <c r="CT131" s="61" t="s">
        <v>1121</v>
      </c>
      <c r="CU131" s="62">
        <v>1030402</v>
      </c>
      <c r="CV131" s="63" t="s">
        <v>1156</v>
      </c>
      <c r="CW131" s="100" t="s">
        <v>1123</v>
      </c>
      <c r="CX131" s="100" t="s">
        <v>196</v>
      </c>
      <c r="CY131" s="100" t="s">
        <v>919</v>
      </c>
      <c r="CZ131" s="100" t="s">
        <v>1121</v>
      </c>
      <c r="DA131" s="100" t="s">
        <v>1156</v>
      </c>
    </row>
    <row r="132" spans="2:105" ht="89.25" hidden="1" x14ac:dyDescent="0.25">
      <c r="B132" s="88" t="s">
        <v>1212</v>
      </c>
      <c r="C132" s="80" t="s">
        <v>1213</v>
      </c>
      <c r="D132" s="100" t="s">
        <v>589</v>
      </c>
      <c r="E132" s="65" t="s">
        <v>1214</v>
      </c>
      <c r="F132" s="63" t="s">
        <v>1215</v>
      </c>
      <c r="G132" s="62" t="s">
        <v>183</v>
      </c>
      <c r="H132" s="63" t="s">
        <v>592</v>
      </c>
      <c r="I132" s="62" t="s">
        <v>185</v>
      </c>
      <c r="J132" s="307">
        <v>2015</v>
      </c>
      <c r="K132" s="308">
        <v>0</v>
      </c>
      <c r="L132" s="63" t="s">
        <v>1216</v>
      </c>
      <c r="M132" s="63" t="s">
        <v>1217</v>
      </c>
      <c r="N132" s="63" t="s">
        <v>1218</v>
      </c>
      <c r="O132" s="63" t="s">
        <v>1219</v>
      </c>
      <c r="P132" s="63" t="s">
        <v>190</v>
      </c>
      <c r="Q132" s="63" t="s">
        <v>1220</v>
      </c>
      <c r="R132" s="63"/>
      <c r="S132" s="68">
        <v>32794</v>
      </c>
      <c r="T132" s="91">
        <v>8000</v>
      </c>
      <c r="U132" s="91">
        <v>16000</v>
      </c>
      <c r="V132" s="91">
        <v>24000</v>
      </c>
      <c r="W132" s="91">
        <v>32794</v>
      </c>
      <c r="X132" s="71">
        <v>4300000000</v>
      </c>
      <c r="Y132" s="78">
        <v>1728000000</v>
      </c>
      <c r="Z132" s="79">
        <v>2572000000</v>
      </c>
      <c r="AA132" s="79"/>
      <c r="AB132" s="79"/>
      <c r="AC132" s="79"/>
      <c r="AD132" s="79"/>
      <c r="AE132" s="79"/>
      <c r="AF132" s="79"/>
      <c r="AG132" s="79"/>
      <c r="AH132" s="79"/>
      <c r="AI132" s="79"/>
      <c r="AJ132" s="79"/>
      <c r="AK132" s="71">
        <v>4655563900</v>
      </c>
      <c r="AL132" s="78">
        <v>1862225600</v>
      </c>
      <c r="AM132" s="79">
        <v>2793338300</v>
      </c>
      <c r="AN132" s="79"/>
      <c r="AO132" s="79"/>
      <c r="AP132" s="79"/>
      <c r="AQ132" s="79"/>
      <c r="AR132" s="79"/>
      <c r="AS132" s="79"/>
      <c r="AT132" s="79"/>
      <c r="AU132" s="79"/>
      <c r="AV132" s="79"/>
      <c r="AW132" s="79"/>
      <c r="AX132" s="71">
        <v>5019736924</v>
      </c>
      <c r="AY132" s="78">
        <v>2007894770</v>
      </c>
      <c r="AZ132" s="79">
        <v>3011842154</v>
      </c>
      <c r="BA132" s="79"/>
      <c r="BB132" s="79"/>
      <c r="BC132" s="79"/>
      <c r="BD132" s="79"/>
      <c r="BE132" s="79"/>
      <c r="BF132" s="79"/>
      <c r="BG132" s="79"/>
      <c r="BH132" s="79"/>
      <c r="BI132" s="79"/>
      <c r="BJ132" s="79"/>
      <c r="BK132" s="71">
        <v>6004699076</v>
      </c>
      <c r="BL132" s="78">
        <v>2401879630</v>
      </c>
      <c r="BM132" s="79">
        <v>3602819446</v>
      </c>
      <c r="BN132" s="79"/>
      <c r="BO132" s="79"/>
      <c r="BP132" s="79"/>
      <c r="BQ132" s="79"/>
      <c r="BR132" s="79"/>
      <c r="BS132" s="79"/>
      <c r="BT132" s="79"/>
      <c r="BU132" s="79"/>
      <c r="BV132" s="79"/>
      <c r="BW132" s="79"/>
      <c r="BX132" s="71">
        <v>19979999900</v>
      </c>
      <c r="BY132" s="73">
        <v>8000000000</v>
      </c>
      <c r="BZ132" s="73">
        <v>11979999900</v>
      </c>
      <c r="CA132" s="73">
        <v>0</v>
      </c>
      <c r="CB132" s="73">
        <v>0</v>
      </c>
      <c r="CC132" s="73">
        <v>0</v>
      </c>
      <c r="CD132" s="73">
        <v>0</v>
      </c>
      <c r="CE132" s="73">
        <v>0</v>
      </c>
      <c r="CF132" s="73">
        <v>0</v>
      </c>
      <c r="CG132" s="73">
        <v>0</v>
      </c>
      <c r="CH132" s="73">
        <v>0</v>
      </c>
      <c r="CI132" s="73">
        <v>0</v>
      </c>
      <c r="CJ132" s="73">
        <v>0</v>
      </c>
      <c r="CK132" s="63" t="s">
        <v>1221</v>
      </c>
      <c r="CL132" s="74" t="s">
        <v>1154</v>
      </c>
      <c r="CM132" s="74" t="s">
        <v>1155</v>
      </c>
      <c r="CN132" s="74" t="s">
        <v>268</v>
      </c>
      <c r="CO132" s="60">
        <v>1</v>
      </c>
      <c r="CP132" s="61" t="s">
        <v>196</v>
      </c>
      <c r="CQ132" s="60">
        <v>104</v>
      </c>
      <c r="CR132" s="61" t="s">
        <v>1222</v>
      </c>
      <c r="CS132" s="60">
        <v>10401</v>
      </c>
      <c r="CT132" s="61" t="s">
        <v>1223</v>
      </c>
      <c r="CU132" s="62">
        <v>1040101</v>
      </c>
      <c r="CV132" s="63" t="s">
        <v>1224</v>
      </c>
      <c r="CW132" s="100" t="s">
        <v>1225</v>
      </c>
      <c r="CX132" s="100" t="s">
        <v>196</v>
      </c>
      <c r="CY132" s="100" t="s">
        <v>1222</v>
      </c>
      <c r="CZ132" s="100" t="s">
        <v>1223</v>
      </c>
      <c r="DA132" s="100" t="s">
        <v>1224</v>
      </c>
    </row>
    <row r="133" spans="2:105" ht="89.25" hidden="1" x14ac:dyDescent="0.25">
      <c r="B133" s="88" t="s">
        <v>1226</v>
      </c>
      <c r="C133" s="80" t="s">
        <v>1227</v>
      </c>
      <c r="D133" s="100" t="s">
        <v>589</v>
      </c>
      <c r="E133" s="65" t="s">
        <v>1214</v>
      </c>
      <c r="F133" s="63" t="s">
        <v>1215</v>
      </c>
      <c r="G133" s="62" t="s">
        <v>183</v>
      </c>
      <c r="H133" s="63" t="s">
        <v>592</v>
      </c>
      <c r="I133" s="62" t="s">
        <v>185</v>
      </c>
      <c r="J133" s="307">
        <v>2015</v>
      </c>
      <c r="K133" s="308">
        <v>0</v>
      </c>
      <c r="L133" s="63" t="s">
        <v>1228</v>
      </c>
      <c r="M133" s="63" t="s">
        <v>1229</v>
      </c>
      <c r="N133" s="63" t="s">
        <v>1230</v>
      </c>
      <c r="O133" s="63" t="s">
        <v>1231</v>
      </c>
      <c r="P133" s="63" t="s">
        <v>657</v>
      </c>
      <c r="Q133" s="63" t="s">
        <v>1232</v>
      </c>
      <c r="R133" s="63"/>
      <c r="S133" s="68">
        <v>30</v>
      </c>
      <c r="T133" s="70">
        <v>10</v>
      </c>
      <c r="U133" s="70">
        <v>20</v>
      </c>
      <c r="V133" s="70">
        <v>20</v>
      </c>
      <c r="W133" s="70">
        <v>30</v>
      </c>
      <c r="X133" s="71">
        <v>1979000000</v>
      </c>
      <c r="Y133" s="119">
        <v>570000000</v>
      </c>
      <c r="Z133" s="79"/>
      <c r="AA133" s="79"/>
      <c r="AB133" s="79"/>
      <c r="AC133" s="79"/>
      <c r="AD133" s="79"/>
      <c r="AE133" s="79"/>
      <c r="AF133" s="79"/>
      <c r="AG133" s="79">
        <v>1409000000</v>
      </c>
      <c r="AH133" s="79"/>
      <c r="AI133" s="79"/>
      <c r="AJ133" s="79"/>
      <c r="AK133" s="71">
        <v>1979000000</v>
      </c>
      <c r="AL133" s="119">
        <v>570000000</v>
      </c>
      <c r="AM133" s="79"/>
      <c r="AN133" s="79"/>
      <c r="AO133" s="79"/>
      <c r="AP133" s="79"/>
      <c r="AQ133" s="79"/>
      <c r="AR133" s="79"/>
      <c r="AS133" s="79"/>
      <c r="AT133" s="79">
        <v>1409000000</v>
      </c>
      <c r="AU133" s="79"/>
      <c r="AV133" s="79"/>
      <c r="AW133" s="79"/>
      <c r="AX133" s="71">
        <v>1979000000</v>
      </c>
      <c r="AY133" s="119">
        <v>570000000</v>
      </c>
      <c r="AZ133" s="79"/>
      <c r="BA133" s="79"/>
      <c r="BB133" s="79"/>
      <c r="BC133" s="79"/>
      <c r="BD133" s="79"/>
      <c r="BE133" s="79"/>
      <c r="BF133" s="79"/>
      <c r="BG133" s="79">
        <v>1409000000</v>
      </c>
      <c r="BH133" s="79"/>
      <c r="BI133" s="79"/>
      <c r="BJ133" s="79"/>
      <c r="BK133" s="71">
        <v>1979000000</v>
      </c>
      <c r="BL133" s="119">
        <v>570000000</v>
      </c>
      <c r="BM133" s="79"/>
      <c r="BN133" s="79"/>
      <c r="BO133" s="79"/>
      <c r="BP133" s="79"/>
      <c r="BQ133" s="79"/>
      <c r="BR133" s="79"/>
      <c r="BS133" s="79"/>
      <c r="BT133" s="79">
        <v>1409000000</v>
      </c>
      <c r="BU133" s="79"/>
      <c r="BV133" s="79"/>
      <c r="BW133" s="79"/>
      <c r="BX133" s="71">
        <v>7916000000</v>
      </c>
      <c r="BY133" s="73">
        <v>2280000000</v>
      </c>
      <c r="BZ133" s="73">
        <v>0</v>
      </c>
      <c r="CA133" s="73">
        <v>0</v>
      </c>
      <c r="CB133" s="73">
        <v>0</v>
      </c>
      <c r="CC133" s="73">
        <v>0</v>
      </c>
      <c r="CD133" s="73">
        <v>0</v>
      </c>
      <c r="CE133" s="73">
        <v>0</v>
      </c>
      <c r="CF133" s="73">
        <v>0</v>
      </c>
      <c r="CG133" s="73">
        <v>5636000000</v>
      </c>
      <c r="CH133" s="73">
        <v>0</v>
      </c>
      <c r="CI133" s="73">
        <v>0</v>
      </c>
      <c r="CJ133" s="73">
        <v>0</v>
      </c>
      <c r="CK133" s="63" t="s">
        <v>1233</v>
      </c>
      <c r="CL133" s="74" t="s">
        <v>1154</v>
      </c>
      <c r="CM133" s="74" t="s">
        <v>1155</v>
      </c>
      <c r="CN133" s="74" t="s">
        <v>586</v>
      </c>
      <c r="CO133" s="60">
        <v>1</v>
      </c>
      <c r="CP133" s="61" t="s">
        <v>196</v>
      </c>
      <c r="CQ133" s="60">
        <v>104</v>
      </c>
      <c r="CR133" s="61" t="s">
        <v>1222</v>
      </c>
      <c r="CS133" s="60">
        <v>10401</v>
      </c>
      <c r="CT133" s="61" t="s">
        <v>1223</v>
      </c>
      <c r="CU133" s="62">
        <v>1040101</v>
      </c>
      <c r="CV133" s="63" t="s">
        <v>1224</v>
      </c>
      <c r="CW133" s="100" t="s">
        <v>1225</v>
      </c>
      <c r="CX133" s="100" t="s">
        <v>196</v>
      </c>
      <c r="CY133" s="100" t="s">
        <v>1222</v>
      </c>
      <c r="CZ133" s="100" t="s">
        <v>1223</v>
      </c>
      <c r="DA133" s="100" t="s">
        <v>1224</v>
      </c>
    </row>
    <row r="134" spans="2:105" ht="89.25" hidden="1" x14ac:dyDescent="0.25">
      <c r="B134" s="88" t="s">
        <v>1234</v>
      </c>
      <c r="C134" s="89" t="s">
        <v>1235</v>
      </c>
      <c r="D134" s="100" t="s">
        <v>589</v>
      </c>
      <c r="E134" s="65" t="s">
        <v>1214</v>
      </c>
      <c r="F134" s="63" t="s">
        <v>1215</v>
      </c>
      <c r="G134" s="62" t="s">
        <v>183</v>
      </c>
      <c r="H134" s="63" t="s">
        <v>592</v>
      </c>
      <c r="I134" s="62" t="s">
        <v>185</v>
      </c>
      <c r="J134" s="307">
        <v>2015</v>
      </c>
      <c r="K134" s="308">
        <v>0</v>
      </c>
      <c r="L134" s="63" t="s">
        <v>1216</v>
      </c>
      <c r="M134" s="63" t="s">
        <v>1236</v>
      </c>
      <c r="N134" s="87" t="s">
        <v>1237</v>
      </c>
      <c r="O134" s="87" t="s">
        <v>1238</v>
      </c>
      <c r="P134" s="63" t="s">
        <v>657</v>
      </c>
      <c r="Q134" s="87" t="s">
        <v>1239</v>
      </c>
      <c r="R134" s="87"/>
      <c r="S134" s="68">
        <v>50</v>
      </c>
      <c r="T134" s="91">
        <v>10</v>
      </c>
      <c r="U134" s="91">
        <v>22</v>
      </c>
      <c r="V134" s="91">
        <v>34</v>
      </c>
      <c r="W134" s="91">
        <v>50</v>
      </c>
      <c r="X134" s="71">
        <v>350000000</v>
      </c>
      <c r="Y134" s="120">
        <v>50000000</v>
      </c>
      <c r="Z134" s="120">
        <v>300000000</v>
      </c>
      <c r="AA134" s="92"/>
      <c r="AB134" s="92"/>
      <c r="AC134" s="92"/>
      <c r="AD134" s="92"/>
      <c r="AE134" s="92"/>
      <c r="AF134" s="92"/>
      <c r="AG134" s="92"/>
      <c r="AH134" s="92"/>
      <c r="AI134" s="92"/>
      <c r="AJ134" s="92"/>
      <c r="AK134" s="71">
        <v>250000000</v>
      </c>
      <c r="AL134" s="120">
        <v>50000000</v>
      </c>
      <c r="AM134" s="120">
        <v>200000000</v>
      </c>
      <c r="AN134" s="92"/>
      <c r="AO134" s="92"/>
      <c r="AP134" s="92"/>
      <c r="AQ134" s="92"/>
      <c r="AR134" s="92"/>
      <c r="AS134" s="92"/>
      <c r="AT134" s="92"/>
      <c r="AU134" s="92"/>
      <c r="AV134" s="92"/>
      <c r="AW134" s="92"/>
      <c r="AX134" s="71">
        <v>300000000</v>
      </c>
      <c r="AY134" s="120">
        <v>50000000</v>
      </c>
      <c r="AZ134" s="120">
        <v>250000000</v>
      </c>
      <c r="BA134" s="92"/>
      <c r="BB134" s="92"/>
      <c r="BC134" s="92"/>
      <c r="BD134" s="92"/>
      <c r="BE134" s="92"/>
      <c r="BF134" s="92"/>
      <c r="BG134" s="92"/>
      <c r="BH134" s="92"/>
      <c r="BI134" s="92"/>
      <c r="BJ134" s="92"/>
      <c r="BK134" s="71">
        <v>300000000</v>
      </c>
      <c r="BL134" s="120">
        <v>50000000</v>
      </c>
      <c r="BM134" s="120">
        <v>250000000</v>
      </c>
      <c r="BN134" s="92"/>
      <c r="BO134" s="92"/>
      <c r="BP134" s="92"/>
      <c r="BQ134" s="92"/>
      <c r="BR134" s="92"/>
      <c r="BS134" s="92"/>
      <c r="BT134" s="92"/>
      <c r="BU134" s="92"/>
      <c r="BV134" s="92"/>
      <c r="BW134" s="92"/>
      <c r="BX134" s="71">
        <v>1200000000</v>
      </c>
      <c r="BY134" s="93">
        <v>200000000</v>
      </c>
      <c r="BZ134" s="93">
        <v>1000000000</v>
      </c>
      <c r="CA134" s="93">
        <v>0</v>
      </c>
      <c r="CB134" s="93">
        <v>0</v>
      </c>
      <c r="CC134" s="93">
        <v>0</v>
      </c>
      <c r="CD134" s="93">
        <v>0</v>
      </c>
      <c r="CE134" s="93">
        <v>0</v>
      </c>
      <c r="CF134" s="93">
        <v>0</v>
      </c>
      <c r="CG134" s="93">
        <v>0</v>
      </c>
      <c r="CH134" s="93">
        <v>0</v>
      </c>
      <c r="CI134" s="93">
        <v>0</v>
      </c>
      <c r="CJ134" s="93">
        <v>0</v>
      </c>
      <c r="CK134" s="87" t="s">
        <v>1240</v>
      </c>
      <c r="CL134" s="90" t="s">
        <v>1154</v>
      </c>
      <c r="CM134" s="90" t="s">
        <v>1155</v>
      </c>
      <c r="CN134" s="90" t="s">
        <v>586</v>
      </c>
      <c r="CO134" s="84">
        <v>1</v>
      </c>
      <c r="CP134" s="85" t="s">
        <v>196</v>
      </c>
      <c r="CQ134" s="84">
        <v>104</v>
      </c>
      <c r="CR134" s="85" t="s">
        <v>1222</v>
      </c>
      <c r="CS134" s="84">
        <v>10401</v>
      </c>
      <c r="CT134" s="85" t="s">
        <v>1223</v>
      </c>
      <c r="CU134" s="86">
        <v>1040101</v>
      </c>
      <c r="CV134" s="87" t="s">
        <v>1224</v>
      </c>
      <c r="CW134" s="100" t="s">
        <v>1225</v>
      </c>
      <c r="CX134" s="100" t="s">
        <v>196</v>
      </c>
      <c r="CY134" s="100" t="s">
        <v>1222</v>
      </c>
      <c r="CZ134" s="100" t="s">
        <v>1223</v>
      </c>
      <c r="DA134" s="100" t="s">
        <v>1224</v>
      </c>
    </row>
    <row r="135" spans="2:105" ht="89.25" hidden="1" x14ac:dyDescent="0.25">
      <c r="B135" s="88" t="s">
        <v>1241</v>
      </c>
      <c r="C135" s="80" t="s">
        <v>1242</v>
      </c>
      <c r="D135" s="100" t="s">
        <v>589</v>
      </c>
      <c r="E135" s="65" t="s">
        <v>1214</v>
      </c>
      <c r="F135" s="63" t="s">
        <v>1215</v>
      </c>
      <c r="G135" s="62" t="s">
        <v>183</v>
      </c>
      <c r="H135" s="63" t="s">
        <v>592</v>
      </c>
      <c r="I135" s="62" t="s">
        <v>185</v>
      </c>
      <c r="J135" s="307">
        <v>2015</v>
      </c>
      <c r="K135" s="308">
        <v>0</v>
      </c>
      <c r="L135" s="63" t="s">
        <v>1228</v>
      </c>
      <c r="M135" s="63" t="s">
        <v>1243</v>
      </c>
      <c r="N135" s="63" t="s">
        <v>1244</v>
      </c>
      <c r="O135" s="63" t="s">
        <v>1245</v>
      </c>
      <c r="P135" s="63" t="s">
        <v>657</v>
      </c>
      <c r="Q135" s="63" t="s">
        <v>1246</v>
      </c>
      <c r="R135" s="63"/>
      <c r="S135" s="68">
        <v>13</v>
      </c>
      <c r="T135" s="69">
        <v>3</v>
      </c>
      <c r="U135" s="69">
        <v>6</v>
      </c>
      <c r="V135" s="69">
        <v>9</v>
      </c>
      <c r="W135" s="69">
        <v>13</v>
      </c>
      <c r="X135" s="71">
        <v>54700000000</v>
      </c>
      <c r="Y135" s="79"/>
      <c r="Z135" s="79"/>
      <c r="AA135" s="79"/>
      <c r="AB135" s="79"/>
      <c r="AC135" s="79">
        <v>4700000000</v>
      </c>
      <c r="AD135" s="79"/>
      <c r="AE135" s="79"/>
      <c r="AF135" s="79"/>
      <c r="AG135" s="79">
        <v>50000000000</v>
      </c>
      <c r="AH135" s="79"/>
      <c r="AI135" s="79"/>
      <c r="AJ135" s="79"/>
      <c r="AK135" s="71">
        <v>4700000000</v>
      </c>
      <c r="AL135" s="79"/>
      <c r="AM135" s="79"/>
      <c r="AN135" s="79"/>
      <c r="AO135" s="79"/>
      <c r="AP135" s="79">
        <v>4700000000</v>
      </c>
      <c r="AQ135" s="79"/>
      <c r="AR135" s="79"/>
      <c r="AS135" s="79"/>
      <c r="AT135" s="79"/>
      <c r="AU135" s="79"/>
      <c r="AV135" s="79"/>
      <c r="AW135" s="79"/>
      <c r="AX135" s="71">
        <v>4700000000</v>
      </c>
      <c r="AY135" s="79"/>
      <c r="AZ135" s="79"/>
      <c r="BA135" s="79"/>
      <c r="BB135" s="79"/>
      <c r="BC135" s="79">
        <v>4700000000</v>
      </c>
      <c r="BD135" s="79"/>
      <c r="BE135" s="79"/>
      <c r="BF135" s="79"/>
      <c r="BG135" s="79"/>
      <c r="BH135" s="79"/>
      <c r="BI135" s="79"/>
      <c r="BJ135" s="79"/>
      <c r="BK135" s="71">
        <v>4700000000</v>
      </c>
      <c r="BL135" s="79"/>
      <c r="BM135" s="79"/>
      <c r="BN135" s="79"/>
      <c r="BO135" s="79"/>
      <c r="BP135" s="79">
        <v>4700000000</v>
      </c>
      <c r="BQ135" s="79"/>
      <c r="BR135" s="79"/>
      <c r="BS135" s="79"/>
      <c r="BT135" s="79"/>
      <c r="BU135" s="79"/>
      <c r="BV135" s="79"/>
      <c r="BW135" s="79"/>
      <c r="BX135" s="71">
        <v>68800000000</v>
      </c>
      <c r="BY135" s="73">
        <v>0</v>
      </c>
      <c r="BZ135" s="73">
        <v>0</v>
      </c>
      <c r="CA135" s="73">
        <v>0</v>
      </c>
      <c r="CB135" s="73">
        <v>0</v>
      </c>
      <c r="CC135" s="73">
        <v>18800000000</v>
      </c>
      <c r="CD135" s="73">
        <v>0</v>
      </c>
      <c r="CE135" s="73">
        <v>0</v>
      </c>
      <c r="CF135" s="73">
        <v>0</v>
      </c>
      <c r="CG135" s="73">
        <v>50000000000</v>
      </c>
      <c r="CH135" s="73">
        <v>0</v>
      </c>
      <c r="CI135" s="73">
        <v>0</v>
      </c>
      <c r="CJ135" s="73">
        <v>0</v>
      </c>
      <c r="CK135" s="63" t="s">
        <v>1247</v>
      </c>
      <c r="CL135" s="74" t="s">
        <v>1154</v>
      </c>
      <c r="CM135" s="74" t="s">
        <v>1155</v>
      </c>
      <c r="CN135" s="74" t="s">
        <v>268</v>
      </c>
      <c r="CO135" s="60">
        <v>1</v>
      </c>
      <c r="CP135" s="61" t="s">
        <v>196</v>
      </c>
      <c r="CQ135" s="60">
        <v>104</v>
      </c>
      <c r="CR135" s="61" t="s">
        <v>1222</v>
      </c>
      <c r="CS135" s="60">
        <v>10401</v>
      </c>
      <c r="CT135" s="61" t="s">
        <v>1223</v>
      </c>
      <c r="CU135" s="62">
        <v>1040101</v>
      </c>
      <c r="CV135" s="63" t="s">
        <v>1224</v>
      </c>
      <c r="CW135" s="100" t="s">
        <v>1225</v>
      </c>
      <c r="CX135" s="100" t="s">
        <v>196</v>
      </c>
      <c r="CY135" s="100" t="s">
        <v>1222</v>
      </c>
      <c r="CZ135" s="100" t="s">
        <v>1223</v>
      </c>
      <c r="DA135" s="100" t="s">
        <v>1224</v>
      </c>
    </row>
    <row r="136" spans="2:105" ht="89.25" hidden="1" x14ac:dyDescent="0.25">
      <c r="B136" s="88" t="s">
        <v>1248</v>
      </c>
      <c r="C136" s="80" t="s">
        <v>1249</v>
      </c>
      <c r="D136" s="100" t="s">
        <v>589</v>
      </c>
      <c r="E136" s="65" t="s">
        <v>1214</v>
      </c>
      <c r="F136" s="63" t="s">
        <v>1215</v>
      </c>
      <c r="G136" s="62" t="s">
        <v>183</v>
      </c>
      <c r="H136" s="63" t="s">
        <v>592</v>
      </c>
      <c r="I136" s="62" t="s">
        <v>185</v>
      </c>
      <c r="J136" s="307">
        <v>2015</v>
      </c>
      <c r="K136" s="308">
        <v>0</v>
      </c>
      <c r="L136" s="63" t="s">
        <v>1228</v>
      </c>
      <c r="M136" s="63" t="s">
        <v>1250</v>
      </c>
      <c r="N136" s="63" t="s">
        <v>1251</v>
      </c>
      <c r="O136" s="63" t="s">
        <v>1252</v>
      </c>
      <c r="P136" s="63" t="s">
        <v>657</v>
      </c>
      <c r="Q136" s="63" t="s">
        <v>1253</v>
      </c>
      <c r="R136" s="63"/>
      <c r="S136" s="68">
        <v>50</v>
      </c>
      <c r="T136" s="69">
        <v>5</v>
      </c>
      <c r="U136" s="69">
        <v>20</v>
      </c>
      <c r="V136" s="69">
        <v>40</v>
      </c>
      <c r="W136" s="69">
        <v>50</v>
      </c>
      <c r="X136" s="71">
        <v>308500000</v>
      </c>
      <c r="Y136" s="79"/>
      <c r="Z136" s="79">
        <v>308500000</v>
      </c>
      <c r="AA136" s="79"/>
      <c r="AB136" s="79"/>
      <c r="AC136" s="79"/>
      <c r="AD136" s="79"/>
      <c r="AE136" s="79"/>
      <c r="AF136" s="79"/>
      <c r="AG136" s="79"/>
      <c r="AH136" s="79"/>
      <c r="AI136" s="79"/>
      <c r="AJ136" s="79"/>
      <c r="AK136" s="71">
        <v>308500000</v>
      </c>
      <c r="AL136" s="79"/>
      <c r="AM136" s="79">
        <v>308500000</v>
      </c>
      <c r="AN136" s="79"/>
      <c r="AO136" s="79"/>
      <c r="AP136" s="79"/>
      <c r="AQ136" s="79"/>
      <c r="AR136" s="79"/>
      <c r="AS136" s="79"/>
      <c r="AT136" s="79"/>
      <c r="AU136" s="79"/>
      <c r="AV136" s="79"/>
      <c r="AW136" s="79"/>
      <c r="AX136" s="71">
        <v>308500000</v>
      </c>
      <c r="AY136" s="79"/>
      <c r="AZ136" s="79">
        <v>308500000</v>
      </c>
      <c r="BA136" s="79"/>
      <c r="BB136" s="79"/>
      <c r="BC136" s="79"/>
      <c r="BD136" s="79"/>
      <c r="BE136" s="79"/>
      <c r="BF136" s="79"/>
      <c r="BG136" s="79"/>
      <c r="BH136" s="79"/>
      <c r="BI136" s="79"/>
      <c r="BJ136" s="79"/>
      <c r="BK136" s="71">
        <v>308500000</v>
      </c>
      <c r="BL136" s="79"/>
      <c r="BM136" s="79">
        <v>308500000</v>
      </c>
      <c r="BN136" s="79"/>
      <c r="BO136" s="79"/>
      <c r="BP136" s="79"/>
      <c r="BQ136" s="79"/>
      <c r="BR136" s="79"/>
      <c r="BS136" s="79"/>
      <c r="BT136" s="79"/>
      <c r="BU136" s="79"/>
      <c r="BV136" s="79"/>
      <c r="BW136" s="79"/>
      <c r="BX136" s="71">
        <v>1234000000</v>
      </c>
      <c r="BY136" s="73">
        <v>0</v>
      </c>
      <c r="BZ136" s="73">
        <v>1234000000</v>
      </c>
      <c r="CA136" s="73">
        <v>0</v>
      </c>
      <c r="CB136" s="73">
        <v>0</v>
      </c>
      <c r="CC136" s="73">
        <v>0</v>
      </c>
      <c r="CD136" s="73">
        <v>0</v>
      </c>
      <c r="CE136" s="73">
        <v>0</v>
      </c>
      <c r="CF136" s="73">
        <v>0</v>
      </c>
      <c r="CG136" s="73">
        <v>0</v>
      </c>
      <c r="CH136" s="73">
        <v>0</v>
      </c>
      <c r="CI136" s="73">
        <v>0</v>
      </c>
      <c r="CJ136" s="73">
        <v>0</v>
      </c>
      <c r="CK136" s="63" t="s">
        <v>1254</v>
      </c>
      <c r="CL136" s="74" t="s">
        <v>1154</v>
      </c>
      <c r="CM136" s="74" t="s">
        <v>1155</v>
      </c>
      <c r="CN136" s="74" t="s">
        <v>586</v>
      </c>
      <c r="CO136" s="60">
        <v>1</v>
      </c>
      <c r="CP136" s="61" t="s">
        <v>196</v>
      </c>
      <c r="CQ136" s="60">
        <v>104</v>
      </c>
      <c r="CR136" s="61" t="s">
        <v>1222</v>
      </c>
      <c r="CS136" s="60">
        <v>10401</v>
      </c>
      <c r="CT136" s="61" t="s">
        <v>1223</v>
      </c>
      <c r="CU136" s="62">
        <v>1040101</v>
      </c>
      <c r="CV136" s="63" t="s">
        <v>1224</v>
      </c>
      <c r="CW136" s="100" t="s">
        <v>1225</v>
      </c>
      <c r="CX136" s="100" t="s">
        <v>196</v>
      </c>
      <c r="CY136" s="100" t="s">
        <v>1222</v>
      </c>
      <c r="CZ136" s="100" t="s">
        <v>1223</v>
      </c>
      <c r="DA136" s="100" t="s">
        <v>1224</v>
      </c>
    </row>
    <row r="137" spans="2:105" ht="216.75" hidden="1" x14ac:dyDescent="0.25">
      <c r="B137" s="88" t="s">
        <v>1255</v>
      </c>
      <c r="C137" s="80" t="s">
        <v>1256</v>
      </c>
      <c r="D137" s="74" t="s">
        <v>589</v>
      </c>
      <c r="E137" s="65" t="s">
        <v>1257</v>
      </c>
      <c r="F137" s="63" t="s">
        <v>1258</v>
      </c>
      <c r="G137" s="62" t="s">
        <v>240</v>
      </c>
      <c r="H137" s="63" t="s">
        <v>592</v>
      </c>
      <c r="I137" s="62" t="s">
        <v>185</v>
      </c>
      <c r="J137" s="307">
        <v>2015</v>
      </c>
      <c r="K137" s="308">
        <v>0</v>
      </c>
      <c r="L137" s="63" t="s">
        <v>1216</v>
      </c>
      <c r="M137" s="63" t="s">
        <v>1259</v>
      </c>
      <c r="N137" s="63" t="s">
        <v>1260</v>
      </c>
      <c r="O137" s="63" t="s">
        <v>1261</v>
      </c>
      <c r="P137" s="63" t="s">
        <v>657</v>
      </c>
      <c r="Q137" s="63" t="s">
        <v>1262</v>
      </c>
      <c r="R137" s="63"/>
      <c r="S137" s="68">
        <v>100</v>
      </c>
      <c r="T137" s="69">
        <v>100</v>
      </c>
      <c r="U137" s="69">
        <v>100</v>
      </c>
      <c r="V137" s="69">
        <v>100</v>
      </c>
      <c r="W137" s="69">
        <v>100</v>
      </c>
      <c r="X137" s="71">
        <v>4437000000</v>
      </c>
      <c r="Y137" s="79">
        <v>3937000000</v>
      </c>
      <c r="Z137" s="79"/>
      <c r="AA137" s="79"/>
      <c r="AB137" s="79"/>
      <c r="AC137" s="79">
        <v>500000000</v>
      </c>
      <c r="AD137" s="79"/>
      <c r="AE137" s="79"/>
      <c r="AF137" s="79"/>
      <c r="AG137" s="79"/>
      <c r="AH137" s="79"/>
      <c r="AI137" s="79"/>
      <c r="AJ137" s="79"/>
      <c r="AK137" s="71">
        <v>1937000000</v>
      </c>
      <c r="AL137" s="79">
        <v>1437000000</v>
      </c>
      <c r="AM137" s="79"/>
      <c r="AN137" s="79"/>
      <c r="AO137" s="79"/>
      <c r="AP137" s="79">
        <v>500000000</v>
      </c>
      <c r="AQ137" s="79"/>
      <c r="AR137" s="79"/>
      <c r="AS137" s="79"/>
      <c r="AT137" s="79"/>
      <c r="AU137" s="79"/>
      <c r="AV137" s="79"/>
      <c r="AW137" s="79"/>
      <c r="AX137" s="71">
        <v>1937000000</v>
      </c>
      <c r="AY137" s="79">
        <v>1437000000</v>
      </c>
      <c r="AZ137" s="79"/>
      <c r="BA137" s="79"/>
      <c r="BB137" s="79"/>
      <c r="BC137" s="79">
        <v>500000000</v>
      </c>
      <c r="BD137" s="79"/>
      <c r="BE137" s="79"/>
      <c r="BF137" s="79"/>
      <c r="BG137" s="79"/>
      <c r="BH137" s="79"/>
      <c r="BI137" s="79"/>
      <c r="BJ137" s="79"/>
      <c r="BK137" s="71">
        <v>1437000000</v>
      </c>
      <c r="BL137" s="79">
        <v>937000000</v>
      </c>
      <c r="BM137" s="79"/>
      <c r="BN137" s="79"/>
      <c r="BO137" s="79"/>
      <c r="BP137" s="79">
        <v>500000000</v>
      </c>
      <c r="BQ137" s="79"/>
      <c r="BR137" s="79"/>
      <c r="BS137" s="79"/>
      <c r="BT137" s="79"/>
      <c r="BU137" s="79"/>
      <c r="BV137" s="79"/>
      <c r="BW137" s="79"/>
      <c r="BX137" s="71">
        <v>9748000000</v>
      </c>
      <c r="BY137" s="73">
        <v>7748000000</v>
      </c>
      <c r="BZ137" s="73">
        <v>0</v>
      </c>
      <c r="CA137" s="73">
        <v>0</v>
      </c>
      <c r="CB137" s="73">
        <v>0</v>
      </c>
      <c r="CC137" s="73">
        <v>2000000000</v>
      </c>
      <c r="CD137" s="73">
        <v>0</v>
      </c>
      <c r="CE137" s="73">
        <v>0</v>
      </c>
      <c r="CF137" s="73">
        <v>0</v>
      </c>
      <c r="CG137" s="73">
        <v>0</v>
      </c>
      <c r="CH137" s="73">
        <v>0</v>
      </c>
      <c r="CI137" s="73">
        <v>0</v>
      </c>
      <c r="CJ137" s="73">
        <v>0</v>
      </c>
      <c r="CK137" s="63" t="s">
        <v>1263</v>
      </c>
      <c r="CL137" s="74" t="s">
        <v>1154</v>
      </c>
      <c r="CM137" s="74" t="s">
        <v>1155</v>
      </c>
      <c r="CN137" s="74" t="s">
        <v>586</v>
      </c>
      <c r="CO137" s="60">
        <v>1</v>
      </c>
      <c r="CP137" s="61" t="s">
        <v>196</v>
      </c>
      <c r="CQ137" s="60">
        <v>104</v>
      </c>
      <c r="CR137" s="61" t="s">
        <v>1222</v>
      </c>
      <c r="CS137" s="60">
        <v>10401</v>
      </c>
      <c r="CT137" s="61" t="s">
        <v>1223</v>
      </c>
      <c r="CU137" s="62">
        <v>1040102</v>
      </c>
      <c r="CV137" s="63" t="s">
        <v>1264</v>
      </c>
      <c r="CW137" s="100" t="s">
        <v>1265</v>
      </c>
      <c r="CX137" s="100" t="s">
        <v>196</v>
      </c>
      <c r="CY137" s="100" t="s">
        <v>1222</v>
      </c>
      <c r="CZ137" s="100" t="s">
        <v>1223</v>
      </c>
      <c r="DA137" s="100" t="s">
        <v>1264</v>
      </c>
    </row>
    <row r="138" spans="2:105" ht="216.75" hidden="1" x14ac:dyDescent="0.25">
      <c r="B138" s="88" t="s">
        <v>1266</v>
      </c>
      <c r="C138" s="80" t="s">
        <v>1267</v>
      </c>
      <c r="D138" s="100" t="s">
        <v>589</v>
      </c>
      <c r="E138" s="65" t="s">
        <v>1257</v>
      </c>
      <c r="F138" s="63" t="s">
        <v>1258</v>
      </c>
      <c r="G138" s="62" t="s">
        <v>183</v>
      </c>
      <c r="H138" s="63" t="s">
        <v>592</v>
      </c>
      <c r="I138" s="62" t="s">
        <v>185</v>
      </c>
      <c r="J138" s="307">
        <v>2015</v>
      </c>
      <c r="K138" s="308">
        <v>0</v>
      </c>
      <c r="L138" s="63" t="s">
        <v>1216</v>
      </c>
      <c r="M138" s="63" t="s">
        <v>1268</v>
      </c>
      <c r="N138" s="63" t="s">
        <v>1269</v>
      </c>
      <c r="O138" s="63" t="s">
        <v>1270</v>
      </c>
      <c r="P138" s="63" t="s">
        <v>246</v>
      </c>
      <c r="Q138" s="63" t="s">
        <v>1271</v>
      </c>
      <c r="R138" s="63"/>
      <c r="S138" s="68">
        <v>3000</v>
      </c>
      <c r="T138" s="69">
        <v>750</v>
      </c>
      <c r="U138" s="69">
        <v>1500</v>
      </c>
      <c r="V138" s="69">
        <v>2250</v>
      </c>
      <c r="W138" s="69">
        <v>3000</v>
      </c>
      <c r="X138" s="71">
        <v>4000000000</v>
      </c>
      <c r="Y138" s="79">
        <v>1000000000</v>
      </c>
      <c r="Z138" s="79"/>
      <c r="AA138" s="79"/>
      <c r="AB138" s="79"/>
      <c r="AC138" s="79">
        <v>3000000000</v>
      </c>
      <c r="AD138" s="79"/>
      <c r="AE138" s="79"/>
      <c r="AF138" s="79"/>
      <c r="AG138" s="79"/>
      <c r="AH138" s="79"/>
      <c r="AI138" s="79"/>
      <c r="AJ138" s="79"/>
      <c r="AK138" s="71">
        <v>1621957500</v>
      </c>
      <c r="AL138" s="79">
        <v>955957500</v>
      </c>
      <c r="AM138" s="79"/>
      <c r="AN138" s="79"/>
      <c r="AO138" s="79"/>
      <c r="AP138" s="79">
        <v>666000000</v>
      </c>
      <c r="AQ138" s="79"/>
      <c r="AR138" s="79"/>
      <c r="AS138" s="79"/>
      <c r="AT138" s="79"/>
      <c r="AU138" s="79"/>
      <c r="AV138" s="79"/>
      <c r="AW138" s="79"/>
      <c r="AX138" s="71">
        <v>1621957500</v>
      </c>
      <c r="AY138" s="79">
        <v>955957500</v>
      </c>
      <c r="AZ138" s="79"/>
      <c r="BA138" s="79"/>
      <c r="BB138" s="79"/>
      <c r="BC138" s="79">
        <v>666000000</v>
      </c>
      <c r="BD138" s="79"/>
      <c r="BE138" s="79"/>
      <c r="BF138" s="79"/>
      <c r="BG138" s="79"/>
      <c r="BH138" s="79"/>
      <c r="BI138" s="79"/>
      <c r="BJ138" s="79"/>
      <c r="BK138" s="71">
        <v>1623957500</v>
      </c>
      <c r="BL138" s="79">
        <v>955957500</v>
      </c>
      <c r="BM138" s="79"/>
      <c r="BN138" s="79"/>
      <c r="BO138" s="79"/>
      <c r="BP138" s="79">
        <v>668000000</v>
      </c>
      <c r="BQ138" s="79"/>
      <c r="BR138" s="79"/>
      <c r="BS138" s="79"/>
      <c r="BT138" s="79"/>
      <c r="BU138" s="79"/>
      <c r="BV138" s="79"/>
      <c r="BW138" s="79"/>
      <c r="BX138" s="71">
        <v>8867872500</v>
      </c>
      <c r="BY138" s="73">
        <v>3867872500</v>
      </c>
      <c r="BZ138" s="73">
        <v>0</v>
      </c>
      <c r="CA138" s="73">
        <v>0</v>
      </c>
      <c r="CB138" s="73">
        <v>0</v>
      </c>
      <c r="CC138" s="73">
        <v>5000000000</v>
      </c>
      <c r="CD138" s="73">
        <v>0</v>
      </c>
      <c r="CE138" s="73">
        <v>0</v>
      </c>
      <c r="CF138" s="73">
        <v>0</v>
      </c>
      <c r="CG138" s="73">
        <v>0</v>
      </c>
      <c r="CH138" s="73">
        <v>0</v>
      </c>
      <c r="CI138" s="73">
        <v>0</v>
      </c>
      <c r="CJ138" s="73">
        <v>0</v>
      </c>
      <c r="CK138" s="63" t="s">
        <v>1272</v>
      </c>
      <c r="CL138" s="74" t="s">
        <v>1154</v>
      </c>
      <c r="CM138" s="74" t="s">
        <v>1155</v>
      </c>
      <c r="CN138" s="74" t="s">
        <v>586</v>
      </c>
      <c r="CO138" s="60">
        <v>1</v>
      </c>
      <c r="CP138" s="61" t="s">
        <v>196</v>
      </c>
      <c r="CQ138" s="60">
        <v>104</v>
      </c>
      <c r="CR138" s="61" t="s">
        <v>1222</v>
      </c>
      <c r="CS138" s="60">
        <v>10401</v>
      </c>
      <c r="CT138" s="61" t="s">
        <v>1223</v>
      </c>
      <c r="CU138" s="62">
        <v>1040102</v>
      </c>
      <c r="CV138" s="63" t="s">
        <v>1264</v>
      </c>
      <c r="CW138" s="100" t="s">
        <v>1265</v>
      </c>
      <c r="CX138" s="100" t="s">
        <v>196</v>
      </c>
      <c r="CY138" s="100" t="s">
        <v>1222</v>
      </c>
      <c r="CZ138" s="100" t="s">
        <v>1223</v>
      </c>
      <c r="DA138" s="100" t="s">
        <v>1264</v>
      </c>
    </row>
    <row r="139" spans="2:105" ht="140.25" hidden="1" x14ac:dyDescent="0.25">
      <c r="B139" s="88" t="s">
        <v>1273</v>
      </c>
      <c r="C139" s="80" t="s">
        <v>1274</v>
      </c>
      <c r="D139" s="100" t="s">
        <v>589</v>
      </c>
      <c r="E139" s="121" t="s">
        <v>1275</v>
      </c>
      <c r="F139" s="63" t="s">
        <v>1276</v>
      </c>
      <c r="G139" s="62" t="s">
        <v>183</v>
      </c>
      <c r="H139" s="63" t="s">
        <v>592</v>
      </c>
      <c r="I139" s="62" t="s">
        <v>185</v>
      </c>
      <c r="J139" s="307">
        <v>2015</v>
      </c>
      <c r="K139" s="308">
        <v>3793</v>
      </c>
      <c r="L139" s="63" t="s">
        <v>1216</v>
      </c>
      <c r="M139" s="63" t="s">
        <v>1277</v>
      </c>
      <c r="N139" s="63" t="s">
        <v>1278</v>
      </c>
      <c r="O139" s="63" t="s">
        <v>1279</v>
      </c>
      <c r="P139" s="63" t="s">
        <v>246</v>
      </c>
      <c r="Q139" s="63" t="s">
        <v>1280</v>
      </c>
      <c r="R139" s="63"/>
      <c r="S139" s="68">
        <v>15442</v>
      </c>
      <c r="T139" s="69">
        <v>3793</v>
      </c>
      <c r="U139" s="69">
        <v>7631</v>
      </c>
      <c r="V139" s="69">
        <v>11514</v>
      </c>
      <c r="W139" s="69">
        <v>15442</v>
      </c>
      <c r="X139" s="71">
        <v>1714470061</v>
      </c>
      <c r="Y139" s="78">
        <v>375000000</v>
      </c>
      <c r="Z139" s="78">
        <v>1339470061</v>
      </c>
      <c r="AA139" s="79"/>
      <c r="AB139" s="79"/>
      <c r="AC139" s="79"/>
      <c r="AD139" s="79"/>
      <c r="AE139" s="79"/>
      <c r="AF139" s="79"/>
      <c r="AG139" s="79"/>
      <c r="AH139" s="79"/>
      <c r="AI139" s="79"/>
      <c r="AJ139" s="79"/>
      <c r="AK139" s="71">
        <v>1817609255</v>
      </c>
      <c r="AL139" s="78">
        <v>375000000</v>
      </c>
      <c r="AM139" s="78">
        <v>1442609255</v>
      </c>
      <c r="AN139" s="79"/>
      <c r="AO139" s="79"/>
      <c r="AP139" s="79"/>
      <c r="AQ139" s="79"/>
      <c r="AR139" s="79"/>
      <c r="AS139" s="79"/>
      <c r="AT139" s="79"/>
      <c r="AU139" s="79"/>
      <c r="AV139" s="79"/>
      <c r="AW139" s="79"/>
      <c r="AX139" s="71">
        <v>1930421299</v>
      </c>
      <c r="AY139" s="78">
        <v>375000000</v>
      </c>
      <c r="AZ139" s="78">
        <v>1555421299</v>
      </c>
      <c r="BA139" s="79"/>
      <c r="BB139" s="79"/>
      <c r="BC139" s="79"/>
      <c r="BD139" s="79"/>
      <c r="BE139" s="79"/>
      <c r="BF139" s="79"/>
      <c r="BG139" s="79"/>
      <c r="BH139" s="79"/>
      <c r="BI139" s="79"/>
      <c r="BJ139" s="79"/>
      <c r="BK139" s="71">
        <v>2067609458</v>
      </c>
      <c r="BL139" s="78">
        <v>375000000</v>
      </c>
      <c r="BM139" s="78">
        <v>1692609458</v>
      </c>
      <c r="BN139" s="79"/>
      <c r="BO139" s="79"/>
      <c r="BP139" s="79"/>
      <c r="BQ139" s="79"/>
      <c r="BR139" s="79"/>
      <c r="BS139" s="79"/>
      <c r="BT139" s="79"/>
      <c r="BU139" s="79"/>
      <c r="BV139" s="79"/>
      <c r="BW139" s="79"/>
      <c r="BX139" s="71">
        <v>7530110073</v>
      </c>
      <c r="BY139" s="73">
        <v>1500000000</v>
      </c>
      <c r="BZ139" s="73">
        <v>6030110073</v>
      </c>
      <c r="CA139" s="73">
        <v>0</v>
      </c>
      <c r="CB139" s="73">
        <v>0</v>
      </c>
      <c r="CC139" s="73">
        <v>0</v>
      </c>
      <c r="CD139" s="73">
        <v>0</v>
      </c>
      <c r="CE139" s="73">
        <v>0</v>
      </c>
      <c r="CF139" s="73">
        <v>0</v>
      </c>
      <c r="CG139" s="73">
        <v>0</v>
      </c>
      <c r="CH139" s="73">
        <v>0</v>
      </c>
      <c r="CI139" s="73">
        <v>0</v>
      </c>
      <c r="CJ139" s="73">
        <v>0</v>
      </c>
      <c r="CK139" s="63" t="s">
        <v>1281</v>
      </c>
      <c r="CL139" s="74" t="s">
        <v>1154</v>
      </c>
      <c r="CM139" s="74" t="s">
        <v>1155</v>
      </c>
      <c r="CN139" s="74" t="s">
        <v>586</v>
      </c>
      <c r="CO139" s="60">
        <v>1</v>
      </c>
      <c r="CP139" s="61" t="s">
        <v>196</v>
      </c>
      <c r="CQ139" s="60">
        <v>104</v>
      </c>
      <c r="CR139" s="61" t="s">
        <v>1222</v>
      </c>
      <c r="CS139" s="60">
        <v>10401</v>
      </c>
      <c r="CT139" s="61" t="s">
        <v>1223</v>
      </c>
      <c r="CU139" s="62">
        <v>1040102</v>
      </c>
      <c r="CV139" s="63" t="s">
        <v>1264</v>
      </c>
      <c r="CW139" s="100" t="s">
        <v>1282</v>
      </c>
      <c r="CX139" s="100" t="s">
        <v>196</v>
      </c>
      <c r="CY139" s="100" t="s">
        <v>1222</v>
      </c>
      <c r="CZ139" s="100" t="s">
        <v>1223</v>
      </c>
      <c r="DA139" s="100" t="s">
        <v>1264</v>
      </c>
    </row>
    <row r="140" spans="2:105" ht="216.75" hidden="1" x14ac:dyDescent="0.25">
      <c r="B140" s="88" t="s">
        <v>1283</v>
      </c>
      <c r="C140" s="80" t="s">
        <v>1284</v>
      </c>
      <c r="D140" s="100" t="s">
        <v>589</v>
      </c>
      <c r="E140" s="65" t="s">
        <v>1257</v>
      </c>
      <c r="F140" s="63" t="s">
        <v>1258</v>
      </c>
      <c r="G140" s="62" t="s">
        <v>183</v>
      </c>
      <c r="H140" s="63" t="s">
        <v>592</v>
      </c>
      <c r="I140" s="62" t="s">
        <v>185</v>
      </c>
      <c r="J140" s="307">
        <v>2015</v>
      </c>
      <c r="K140" s="308">
        <v>0</v>
      </c>
      <c r="L140" s="63" t="s">
        <v>1216</v>
      </c>
      <c r="M140" s="63" t="s">
        <v>1285</v>
      </c>
      <c r="N140" s="63" t="s">
        <v>1286</v>
      </c>
      <c r="O140" s="63" t="s">
        <v>1287</v>
      </c>
      <c r="P140" s="63" t="s">
        <v>190</v>
      </c>
      <c r="Q140" s="63" t="s">
        <v>1288</v>
      </c>
      <c r="R140" s="63"/>
      <c r="S140" s="68">
        <v>100</v>
      </c>
      <c r="T140" s="69">
        <v>25</v>
      </c>
      <c r="U140" s="69">
        <v>50</v>
      </c>
      <c r="V140" s="69">
        <v>75</v>
      </c>
      <c r="W140" s="69">
        <v>100</v>
      </c>
      <c r="X140" s="71">
        <v>187000000</v>
      </c>
      <c r="Y140" s="79">
        <v>187000000</v>
      </c>
      <c r="Z140" s="79"/>
      <c r="AA140" s="79"/>
      <c r="AB140" s="79"/>
      <c r="AC140" s="79"/>
      <c r="AD140" s="79"/>
      <c r="AE140" s="79"/>
      <c r="AF140" s="79"/>
      <c r="AG140" s="79"/>
      <c r="AH140" s="79"/>
      <c r="AI140" s="79"/>
      <c r="AJ140" s="79"/>
      <c r="AK140" s="71">
        <v>187000000</v>
      </c>
      <c r="AL140" s="79">
        <v>187000000</v>
      </c>
      <c r="AM140" s="79"/>
      <c r="AN140" s="79"/>
      <c r="AO140" s="79"/>
      <c r="AP140" s="79"/>
      <c r="AQ140" s="79"/>
      <c r="AR140" s="79"/>
      <c r="AS140" s="79"/>
      <c r="AT140" s="79"/>
      <c r="AU140" s="79"/>
      <c r="AV140" s="79"/>
      <c r="AW140" s="79"/>
      <c r="AX140" s="71">
        <v>187000000</v>
      </c>
      <c r="AY140" s="79">
        <v>187000000</v>
      </c>
      <c r="AZ140" s="79"/>
      <c r="BA140" s="79"/>
      <c r="BB140" s="79"/>
      <c r="BC140" s="79"/>
      <c r="BD140" s="79"/>
      <c r="BE140" s="79"/>
      <c r="BF140" s="79"/>
      <c r="BG140" s="79"/>
      <c r="BH140" s="79"/>
      <c r="BI140" s="79"/>
      <c r="BJ140" s="79"/>
      <c r="BK140" s="71">
        <v>187000000</v>
      </c>
      <c r="BL140" s="79">
        <v>187000000</v>
      </c>
      <c r="BM140" s="79"/>
      <c r="BN140" s="79"/>
      <c r="BO140" s="79"/>
      <c r="BP140" s="79"/>
      <c r="BQ140" s="79"/>
      <c r="BR140" s="79"/>
      <c r="BS140" s="79"/>
      <c r="BT140" s="79"/>
      <c r="BU140" s="79"/>
      <c r="BV140" s="79"/>
      <c r="BW140" s="79"/>
      <c r="BX140" s="71">
        <v>748000000</v>
      </c>
      <c r="BY140" s="73">
        <v>748000000</v>
      </c>
      <c r="BZ140" s="73">
        <v>0</v>
      </c>
      <c r="CA140" s="73">
        <v>0</v>
      </c>
      <c r="CB140" s="73">
        <v>0</v>
      </c>
      <c r="CC140" s="73">
        <v>0</v>
      </c>
      <c r="CD140" s="73">
        <v>0</v>
      </c>
      <c r="CE140" s="73">
        <v>0</v>
      </c>
      <c r="CF140" s="73">
        <v>0</v>
      </c>
      <c r="CG140" s="73">
        <v>0</v>
      </c>
      <c r="CH140" s="73">
        <v>0</v>
      </c>
      <c r="CI140" s="73">
        <v>0</v>
      </c>
      <c r="CJ140" s="73">
        <v>0</v>
      </c>
      <c r="CK140" s="63" t="s">
        <v>1289</v>
      </c>
      <c r="CL140" s="74" t="s">
        <v>1154</v>
      </c>
      <c r="CM140" s="74" t="s">
        <v>1155</v>
      </c>
      <c r="CN140" s="74" t="s">
        <v>586</v>
      </c>
      <c r="CO140" s="60">
        <v>1</v>
      </c>
      <c r="CP140" s="61" t="s">
        <v>196</v>
      </c>
      <c r="CQ140" s="60">
        <v>104</v>
      </c>
      <c r="CR140" s="61" t="s">
        <v>1222</v>
      </c>
      <c r="CS140" s="60">
        <v>10401</v>
      </c>
      <c r="CT140" s="61" t="s">
        <v>1223</v>
      </c>
      <c r="CU140" s="62">
        <v>1040102</v>
      </c>
      <c r="CV140" s="63" t="s">
        <v>1264</v>
      </c>
      <c r="CW140" s="100" t="s">
        <v>1265</v>
      </c>
      <c r="CX140" s="100" t="s">
        <v>196</v>
      </c>
      <c r="CY140" s="100" t="s">
        <v>1222</v>
      </c>
      <c r="CZ140" s="100" t="s">
        <v>1223</v>
      </c>
      <c r="DA140" s="100" t="s">
        <v>1264</v>
      </c>
    </row>
    <row r="141" spans="2:105" ht="216.75" hidden="1" x14ac:dyDescent="0.25">
      <c r="B141" s="88" t="s">
        <v>1290</v>
      </c>
      <c r="C141" s="80" t="s">
        <v>1291</v>
      </c>
      <c r="D141" s="100" t="s">
        <v>589</v>
      </c>
      <c r="E141" s="65" t="s">
        <v>1257</v>
      </c>
      <c r="F141" s="63" t="s">
        <v>1258</v>
      </c>
      <c r="G141" s="62" t="s">
        <v>183</v>
      </c>
      <c r="H141" s="63" t="s">
        <v>592</v>
      </c>
      <c r="I141" s="62" t="s">
        <v>185</v>
      </c>
      <c r="J141" s="307">
        <v>2015</v>
      </c>
      <c r="K141" s="308">
        <v>0</v>
      </c>
      <c r="L141" s="63" t="s">
        <v>1216</v>
      </c>
      <c r="M141" s="63" t="s">
        <v>1292</v>
      </c>
      <c r="N141" s="63" t="s">
        <v>1293</v>
      </c>
      <c r="O141" s="63" t="s">
        <v>1294</v>
      </c>
      <c r="P141" s="63" t="s">
        <v>657</v>
      </c>
      <c r="Q141" s="63" t="s">
        <v>1295</v>
      </c>
      <c r="R141" s="63"/>
      <c r="S141" s="68">
        <v>100</v>
      </c>
      <c r="T141" s="69">
        <v>25</v>
      </c>
      <c r="U141" s="69">
        <v>50</v>
      </c>
      <c r="V141" s="69">
        <v>75</v>
      </c>
      <c r="W141" s="69">
        <v>100</v>
      </c>
      <c r="X141" s="71">
        <v>30000000</v>
      </c>
      <c r="Y141" s="79">
        <v>30000000</v>
      </c>
      <c r="Z141" s="79"/>
      <c r="AA141" s="79"/>
      <c r="AB141" s="79"/>
      <c r="AC141" s="79"/>
      <c r="AD141" s="79"/>
      <c r="AE141" s="79"/>
      <c r="AF141" s="79"/>
      <c r="AG141" s="79"/>
      <c r="AH141" s="79"/>
      <c r="AI141" s="79"/>
      <c r="AJ141" s="79"/>
      <c r="AK141" s="71">
        <v>30000000</v>
      </c>
      <c r="AL141" s="79">
        <v>30000000</v>
      </c>
      <c r="AM141" s="79"/>
      <c r="AN141" s="79"/>
      <c r="AO141" s="79"/>
      <c r="AP141" s="79"/>
      <c r="AQ141" s="79"/>
      <c r="AR141" s="79"/>
      <c r="AS141" s="79"/>
      <c r="AT141" s="79"/>
      <c r="AU141" s="79"/>
      <c r="AV141" s="79"/>
      <c r="AW141" s="79"/>
      <c r="AX141" s="71">
        <v>30000000</v>
      </c>
      <c r="AY141" s="79">
        <v>30000000</v>
      </c>
      <c r="AZ141" s="79"/>
      <c r="BA141" s="79"/>
      <c r="BB141" s="79"/>
      <c r="BC141" s="79"/>
      <c r="BD141" s="79"/>
      <c r="BE141" s="79"/>
      <c r="BF141" s="79"/>
      <c r="BG141" s="79"/>
      <c r="BH141" s="79"/>
      <c r="BI141" s="79"/>
      <c r="BJ141" s="79"/>
      <c r="BK141" s="71">
        <v>30000000</v>
      </c>
      <c r="BL141" s="79">
        <v>30000000</v>
      </c>
      <c r="BM141" s="79"/>
      <c r="BN141" s="79"/>
      <c r="BO141" s="79"/>
      <c r="BP141" s="79"/>
      <c r="BQ141" s="79"/>
      <c r="BR141" s="79"/>
      <c r="BS141" s="79"/>
      <c r="BT141" s="79"/>
      <c r="BU141" s="79"/>
      <c r="BV141" s="79"/>
      <c r="BW141" s="79"/>
      <c r="BX141" s="71">
        <v>120000000</v>
      </c>
      <c r="BY141" s="73">
        <v>120000000</v>
      </c>
      <c r="BZ141" s="73">
        <v>0</v>
      </c>
      <c r="CA141" s="73">
        <v>0</v>
      </c>
      <c r="CB141" s="73">
        <v>0</v>
      </c>
      <c r="CC141" s="73">
        <v>0</v>
      </c>
      <c r="CD141" s="73">
        <v>0</v>
      </c>
      <c r="CE141" s="73">
        <v>0</v>
      </c>
      <c r="CF141" s="73">
        <v>0</v>
      </c>
      <c r="CG141" s="73">
        <v>0</v>
      </c>
      <c r="CH141" s="73">
        <v>0</v>
      </c>
      <c r="CI141" s="73">
        <v>0</v>
      </c>
      <c r="CJ141" s="73">
        <v>0</v>
      </c>
      <c r="CK141" s="63" t="s">
        <v>1296</v>
      </c>
      <c r="CL141" s="74" t="s">
        <v>1154</v>
      </c>
      <c r="CM141" s="74" t="s">
        <v>1155</v>
      </c>
      <c r="CN141" s="74" t="s">
        <v>586</v>
      </c>
      <c r="CO141" s="60">
        <v>1</v>
      </c>
      <c r="CP141" s="61" t="s">
        <v>196</v>
      </c>
      <c r="CQ141" s="60">
        <v>104</v>
      </c>
      <c r="CR141" s="61" t="s">
        <v>1222</v>
      </c>
      <c r="CS141" s="60">
        <v>10401</v>
      </c>
      <c r="CT141" s="61" t="s">
        <v>1223</v>
      </c>
      <c r="CU141" s="62">
        <v>1040102</v>
      </c>
      <c r="CV141" s="63" t="s">
        <v>1264</v>
      </c>
      <c r="CW141" s="100" t="s">
        <v>1265</v>
      </c>
      <c r="CX141" s="100" t="s">
        <v>196</v>
      </c>
      <c r="CY141" s="100" t="s">
        <v>1222</v>
      </c>
      <c r="CZ141" s="100" t="s">
        <v>1223</v>
      </c>
      <c r="DA141" s="100" t="s">
        <v>1264</v>
      </c>
    </row>
    <row r="142" spans="2:105" ht="216.75" hidden="1" x14ac:dyDescent="0.25">
      <c r="B142" s="88" t="s">
        <v>1297</v>
      </c>
      <c r="C142" s="80" t="s">
        <v>1298</v>
      </c>
      <c r="D142" s="100" t="s">
        <v>589</v>
      </c>
      <c r="E142" s="65" t="s">
        <v>1257</v>
      </c>
      <c r="F142" s="63" t="s">
        <v>1258</v>
      </c>
      <c r="G142" s="62" t="s">
        <v>240</v>
      </c>
      <c r="H142" s="63" t="s">
        <v>592</v>
      </c>
      <c r="I142" s="62" t="s">
        <v>185</v>
      </c>
      <c r="J142" s="307">
        <v>2015</v>
      </c>
      <c r="K142" s="308">
        <v>0</v>
      </c>
      <c r="L142" s="63" t="s">
        <v>1216</v>
      </c>
      <c r="M142" s="77" t="s">
        <v>1299</v>
      </c>
      <c r="N142" s="63" t="s">
        <v>1300</v>
      </c>
      <c r="O142" s="63" t="s">
        <v>1301</v>
      </c>
      <c r="P142" s="63" t="s">
        <v>190</v>
      </c>
      <c r="Q142" s="63" t="s">
        <v>1253</v>
      </c>
      <c r="R142" s="63"/>
      <c r="S142" s="68">
        <v>100</v>
      </c>
      <c r="T142" s="69">
        <v>100</v>
      </c>
      <c r="U142" s="69">
        <v>100</v>
      </c>
      <c r="V142" s="69">
        <v>100</v>
      </c>
      <c r="W142" s="69">
        <v>100</v>
      </c>
      <c r="X142" s="71">
        <v>250000000</v>
      </c>
      <c r="Y142" s="79"/>
      <c r="Z142" s="79"/>
      <c r="AA142" s="79"/>
      <c r="AB142" s="79"/>
      <c r="AC142" s="79">
        <v>250000000</v>
      </c>
      <c r="AD142" s="79"/>
      <c r="AE142" s="79"/>
      <c r="AF142" s="79"/>
      <c r="AG142" s="79"/>
      <c r="AH142" s="79"/>
      <c r="AI142" s="79"/>
      <c r="AJ142" s="79"/>
      <c r="AK142" s="71">
        <v>250000000</v>
      </c>
      <c r="AL142" s="79"/>
      <c r="AM142" s="79"/>
      <c r="AN142" s="79"/>
      <c r="AO142" s="79"/>
      <c r="AP142" s="79">
        <v>250000000</v>
      </c>
      <c r="AQ142" s="79"/>
      <c r="AR142" s="79"/>
      <c r="AS142" s="79"/>
      <c r="AT142" s="79"/>
      <c r="AU142" s="79"/>
      <c r="AV142" s="79"/>
      <c r="AW142" s="79"/>
      <c r="AX142" s="71">
        <v>250000000</v>
      </c>
      <c r="AY142" s="79"/>
      <c r="AZ142" s="79"/>
      <c r="BA142" s="79"/>
      <c r="BB142" s="79"/>
      <c r="BC142" s="122">
        <v>250000000</v>
      </c>
      <c r="BD142" s="79"/>
      <c r="BE142" s="79"/>
      <c r="BF142" s="79"/>
      <c r="BG142" s="79"/>
      <c r="BH142" s="79"/>
      <c r="BI142" s="79"/>
      <c r="BJ142" s="79"/>
      <c r="BK142" s="71">
        <v>250000000</v>
      </c>
      <c r="BL142" s="79"/>
      <c r="BM142" s="79"/>
      <c r="BN142" s="79"/>
      <c r="BO142" s="79"/>
      <c r="BP142" s="122">
        <v>250000000</v>
      </c>
      <c r="BQ142" s="79"/>
      <c r="BR142" s="79"/>
      <c r="BS142" s="79"/>
      <c r="BT142" s="79"/>
      <c r="BU142" s="79"/>
      <c r="BV142" s="79"/>
      <c r="BW142" s="79"/>
      <c r="BX142" s="71">
        <v>1000000000</v>
      </c>
      <c r="BY142" s="73">
        <v>0</v>
      </c>
      <c r="BZ142" s="73">
        <v>0</v>
      </c>
      <c r="CA142" s="73">
        <v>0</v>
      </c>
      <c r="CB142" s="73">
        <v>0</v>
      </c>
      <c r="CC142" s="73">
        <v>1000000000</v>
      </c>
      <c r="CD142" s="73">
        <v>0</v>
      </c>
      <c r="CE142" s="73">
        <v>0</v>
      </c>
      <c r="CF142" s="73">
        <v>0</v>
      </c>
      <c r="CG142" s="73">
        <v>0</v>
      </c>
      <c r="CH142" s="73">
        <v>0</v>
      </c>
      <c r="CI142" s="73">
        <v>0</v>
      </c>
      <c r="CJ142" s="73">
        <v>0</v>
      </c>
      <c r="CK142" s="63" t="s">
        <v>1302</v>
      </c>
      <c r="CL142" s="74" t="s">
        <v>1154</v>
      </c>
      <c r="CM142" s="74" t="s">
        <v>1155</v>
      </c>
      <c r="CN142" s="74" t="s">
        <v>586</v>
      </c>
      <c r="CO142" s="60">
        <v>1</v>
      </c>
      <c r="CP142" s="61" t="s">
        <v>196</v>
      </c>
      <c r="CQ142" s="60">
        <v>104</v>
      </c>
      <c r="CR142" s="61" t="s">
        <v>1222</v>
      </c>
      <c r="CS142" s="60">
        <v>10401</v>
      </c>
      <c r="CT142" s="61" t="s">
        <v>1223</v>
      </c>
      <c r="CU142" s="62">
        <v>1040102</v>
      </c>
      <c r="CV142" s="63" t="s">
        <v>1264</v>
      </c>
      <c r="CW142" s="100" t="s">
        <v>1265</v>
      </c>
      <c r="CX142" s="100" t="s">
        <v>196</v>
      </c>
      <c r="CY142" s="100" t="s">
        <v>1222</v>
      </c>
      <c r="CZ142" s="100" t="s">
        <v>1223</v>
      </c>
      <c r="DA142" s="100" t="s">
        <v>1264</v>
      </c>
    </row>
    <row r="143" spans="2:105" ht="216.75" hidden="1" x14ac:dyDescent="0.25">
      <c r="B143" s="88" t="s">
        <v>1303</v>
      </c>
      <c r="C143" s="80" t="s">
        <v>1304</v>
      </c>
      <c r="D143" s="100" t="s">
        <v>589</v>
      </c>
      <c r="E143" s="65" t="s">
        <v>1257</v>
      </c>
      <c r="F143" s="63" t="s">
        <v>1258</v>
      </c>
      <c r="G143" s="62" t="s">
        <v>240</v>
      </c>
      <c r="H143" s="63" t="s">
        <v>592</v>
      </c>
      <c r="I143" s="62" t="s">
        <v>185</v>
      </c>
      <c r="J143" s="307">
        <v>2015</v>
      </c>
      <c r="K143" s="308">
        <v>0</v>
      </c>
      <c r="L143" s="63" t="s">
        <v>1216</v>
      </c>
      <c r="M143" s="63" t="s">
        <v>1305</v>
      </c>
      <c r="N143" s="63" t="s">
        <v>1306</v>
      </c>
      <c r="O143" s="63" t="s">
        <v>1307</v>
      </c>
      <c r="P143" s="63" t="s">
        <v>190</v>
      </c>
      <c r="Q143" s="63" t="s">
        <v>1308</v>
      </c>
      <c r="R143" s="63"/>
      <c r="S143" s="68">
        <v>1</v>
      </c>
      <c r="T143" s="69">
        <v>1</v>
      </c>
      <c r="U143" s="69">
        <v>1</v>
      </c>
      <c r="V143" s="69">
        <v>1</v>
      </c>
      <c r="W143" s="69">
        <v>1</v>
      </c>
      <c r="X143" s="71">
        <v>500000000</v>
      </c>
      <c r="Y143" s="79"/>
      <c r="Z143" s="79"/>
      <c r="AA143" s="79"/>
      <c r="AB143" s="79"/>
      <c r="AC143" s="79">
        <v>500000000</v>
      </c>
      <c r="AD143" s="79"/>
      <c r="AE143" s="79"/>
      <c r="AF143" s="79"/>
      <c r="AG143" s="79"/>
      <c r="AH143" s="79"/>
      <c r="AI143" s="79"/>
      <c r="AJ143" s="79"/>
      <c r="AK143" s="71">
        <v>500000000</v>
      </c>
      <c r="AL143" s="79"/>
      <c r="AM143" s="79"/>
      <c r="AN143" s="79"/>
      <c r="AO143" s="79"/>
      <c r="AP143" s="79">
        <v>500000000</v>
      </c>
      <c r="AQ143" s="79"/>
      <c r="AR143" s="79"/>
      <c r="AS143" s="79"/>
      <c r="AT143" s="79"/>
      <c r="AU143" s="79"/>
      <c r="AV143" s="79"/>
      <c r="AW143" s="79"/>
      <c r="AX143" s="71">
        <v>500000000</v>
      </c>
      <c r="AY143" s="79"/>
      <c r="AZ143" s="79"/>
      <c r="BA143" s="79"/>
      <c r="BB143" s="79"/>
      <c r="BC143" s="79">
        <v>500000000</v>
      </c>
      <c r="BD143" s="79"/>
      <c r="BE143" s="79"/>
      <c r="BF143" s="79"/>
      <c r="BG143" s="79"/>
      <c r="BH143" s="79"/>
      <c r="BI143" s="79"/>
      <c r="BJ143" s="79"/>
      <c r="BK143" s="71">
        <v>500000000</v>
      </c>
      <c r="BL143" s="79"/>
      <c r="BM143" s="79"/>
      <c r="BN143" s="79"/>
      <c r="BO143" s="79"/>
      <c r="BP143" s="79">
        <v>500000000</v>
      </c>
      <c r="BQ143" s="79"/>
      <c r="BR143" s="79"/>
      <c r="BS143" s="79"/>
      <c r="BT143" s="79"/>
      <c r="BU143" s="79"/>
      <c r="BV143" s="79"/>
      <c r="BW143" s="79"/>
      <c r="BX143" s="71">
        <v>2000000000</v>
      </c>
      <c r="BY143" s="73">
        <v>0</v>
      </c>
      <c r="BZ143" s="73">
        <v>0</v>
      </c>
      <c r="CA143" s="73">
        <v>0</v>
      </c>
      <c r="CB143" s="73">
        <v>0</v>
      </c>
      <c r="CC143" s="73">
        <v>2000000000</v>
      </c>
      <c r="CD143" s="73">
        <v>0</v>
      </c>
      <c r="CE143" s="73">
        <v>0</v>
      </c>
      <c r="CF143" s="73">
        <v>0</v>
      </c>
      <c r="CG143" s="73">
        <v>0</v>
      </c>
      <c r="CH143" s="73">
        <v>0</v>
      </c>
      <c r="CI143" s="73">
        <v>0</v>
      </c>
      <c r="CJ143" s="73">
        <v>0</v>
      </c>
      <c r="CK143" s="63" t="s">
        <v>1309</v>
      </c>
      <c r="CL143" s="74" t="s">
        <v>1154</v>
      </c>
      <c r="CM143" s="74" t="s">
        <v>1155</v>
      </c>
      <c r="CN143" s="74" t="s">
        <v>586</v>
      </c>
      <c r="CO143" s="60">
        <v>1</v>
      </c>
      <c r="CP143" s="61" t="s">
        <v>196</v>
      </c>
      <c r="CQ143" s="60">
        <v>104</v>
      </c>
      <c r="CR143" s="61" t="s">
        <v>1222</v>
      </c>
      <c r="CS143" s="60">
        <v>10401</v>
      </c>
      <c r="CT143" s="61" t="s">
        <v>1223</v>
      </c>
      <c r="CU143" s="62">
        <v>1040102</v>
      </c>
      <c r="CV143" s="63" t="s">
        <v>1264</v>
      </c>
      <c r="CW143" s="100" t="s">
        <v>1265</v>
      </c>
      <c r="CX143" s="100" t="s">
        <v>196</v>
      </c>
      <c r="CY143" s="100" t="s">
        <v>1222</v>
      </c>
      <c r="CZ143" s="100" t="s">
        <v>1223</v>
      </c>
      <c r="DA143" s="100" t="s">
        <v>1264</v>
      </c>
    </row>
    <row r="144" spans="2:105" ht="216.75" hidden="1" x14ac:dyDescent="0.25">
      <c r="B144" s="88" t="s">
        <v>1310</v>
      </c>
      <c r="C144" s="80" t="s">
        <v>1311</v>
      </c>
      <c r="D144" s="63" t="s">
        <v>687</v>
      </c>
      <c r="E144" s="65" t="s">
        <v>1257</v>
      </c>
      <c r="F144" s="63" t="s">
        <v>1258</v>
      </c>
      <c r="G144" s="62" t="s">
        <v>183</v>
      </c>
      <c r="H144" s="63" t="s">
        <v>592</v>
      </c>
      <c r="I144" s="62" t="s">
        <v>529</v>
      </c>
      <c r="J144" s="307">
        <v>2015</v>
      </c>
      <c r="K144" s="308" t="s">
        <v>490</v>
      </c>
      <c r="L144" s="63" t="s">
        <v>568</v>
      </c>
      <c r="M144" s="63" t="s">
        <v>1312</v>
      </c>
      <c r="N144" s="63" t="s">
        <v>1313</v>
      </c>
      <c r="O144" s="63" t="s">
        <v>1314</v>
      </c>
      <c r="P144" s="63" t="s">
        <v>246</v>
      </c>
      <c r="Q144" s="63" t="s">
        <v>1315</v>
      </c>
      <c r="R144" s="63"/>
      <c r="S144" s="68">
        <v>100</v>
      </c>
      <c r="T144" s="69">
        <v>10</v>
      </c>
      <c r="U144" s="69">
        <v>40</v>
      </c>
      <c r="V144" s="69">
        <v>70</v>
      </c>
      <c r="W144" s="69">
        <v>100</v>
      </c>
      <c r="X144" s="71">
        <v>5000000</v>
      </c>
      <c r="Y144" s="79">
        <v>5000000</v>
      </c>
      <c r="Z144" s="79"/>
      <c r="AA144" s="79"/>
      <c r="AB144" s="79"/>
      <c r="AC144" s="79"/>
      <c r="AD144" s="79"/>
      <c r="AE144" s="79"/>
      <c r="AF144" s="79"/>
      <c r="AG144" s="79"/>
      <c r="AH144" s="79"/>
      <c r="AI144" s="79"/>
      <c r="AJ144" s="79"/>
      <c r="AK144" s="71">
        <v>25000000</v>
      </c>
      <c r="AL144" s="79">
        <v>25000000</v>
      </c>
      <c r="AM144" s="79"/>
      <c r="AN144" s="79"/>
      <c r="AO144" s="79"/>
      <c r="AP144" s="79"/>
      <c r="AQ144" s="79"/>
      <c r="AR144" s="79"/>
      <c r="AS144" s="79"/>
      <c r="AT144" s="79"/>
      <c r="AU144" s="79"/>
      <c r="AV144" s="79"/>
      <c r="AW144" s="79"/>
      <c r="AX144" s="71">
        <v>25000000</v>
      </c>
      <c r="AY144" s="79">
        <v>25000000</v>
      </c>
      <c r="AZ144" s="79"/>
      <c r="BA144" s="79"/>
      <c r="BB144" s="79"/>
      <c r="BC144" s="79"/>
      <c r="BD144" s="79"/>
      <c r="BE144" s="79"/>
      <c r="BF144" s="79"/>
      <c r="BG144" s="79"/>
      <c r="BH144" s="79"/>
      <c r="BI144" s="79"/>
      <c r="BJ144" s="79"/>
      <c r="BK144" s="71">
        <v>25000000</v>
      </c>
      <c r="BL144" s="79">
        <v>25000000</v>
      </c>
      <c r="BM144" s="79"/>
      <c r="BN144" s="79"/>
      <c r="BO144" s="79"/>
      <c r="BP144" s="79"/>
      <c r="BQ144" s="79"/>
      <c r="BR144" s="79"/>
      <c r="BS144" s="79"/>
      <c r="BT144" s="79"/>
      <c r="BU144" s="79"/>
      <c r="BV144" s="79"/>
      <c r="BW144" s="79"/>
      <c r="BX144" s="71">
        <v>80000000</v>
      </c>
      <c r="BY144" s="73">
        <v>80000000</v>
      </c>
      <c r="BZ144" s="73">
        <v>0</v>
      </c>
      <c r="CA144" s="73">
        <v>0</v>
      </c>
      <c r="CB144" s="73">
        <v>0</v>
      </c>
      <c r="CC144" s="73">
        <v>0</v>
      </c>
      <c r="CD144" s="73">
        <v>0</v>
      </c>
      <c r="CE144" s="73">
        <v>0</v>
      </c>
      <c r="CF144" s="73">
        <v>0</v>
      </c>
      <c r="CG144" s="73">
        <v>0</v>
      </c>
      <c r="CH144" s="73">
        <v>0</v>
      </c>
      <c r="CI144" s="73">
        <v>0</v>
      </c>
      <c r="CJ144" s="73">
        <v>0</v>
      </c>
      <c r="CK144" s="63" t="s">
        <v>1316</v>
      </c>
      <c r="CL144" s="74" t="s">
        <v>1154</v>
      </c>
      <c r="CM144" s="74" t="s">
        <v>1155</v>
      </c>
      <c r="CN144" s="74" t="s">
        <v>586</v>
      </c>
      <c r="CO144" s="60">
        <v>1</v>
      </c>
      <c r="CP144" s="61" t="s">
        <v>196</v>
      </c>
      <c r="CQ144" s="60">
        <v>104</v>
      </c>
      <c r="CR144" s="61" t="s">
        <v>1222</v>
      </c>
      <c r="CS144" s="60">
        <v>10401</v>
      </c>
      <c r="CT144" s="61" t="s">
        <v>1223</v>
      </c>
      <c r="CU144" s="62">
        <v>1040102</v>
      </c>
      <c r="CV144" s="63" t="s">
        <v>1264</v>
      </c>
      <c r="CW144" s="100" t="s">
        <v>1265</v>
      </c>
      <c r="CX144" s="100" t="s">
        <v>196</v>
      </c>
      <c r="CY144" s="100" t="s">
        <v>1222</v>
      </c>
      <c r="CZ144" s="100" t="s">
        <v>1223</v>
      </c>
      <c r="DA144" s="100" t="s">
        <v>1264</v>
      </c>
    </row>
    <row r="145" spans="2:105" ht="191.25" hidden="1" x14ac:dyDescent="0.25">
      <c r="B145" s="88" t="s">
        <v>1317</v>
      </c>
      <c r="C145" s="75" t="s">
        <v>1318</v>
      </c>
      <c r="D145" s="100" t="s">
        <v>589</v>
      </c>
      <c r="E145" s="65" t="s">
        <v>1319</v>
      </c>
      <c r="F145" s="63" t="s">
        <v>1320</v>
      </c>
      <c r="G145" s="62" t="s">
        <v>183</v>
      </c>
      <c r="H145" s="63" t="s">
        <v>592</v>
      </c>
      <c r="I145" s="62" t="s">
        <v>185</v>
      </c>
      <c r="J145" s="307">
        <v>2015</v>
      </c>
      <c r="K145" s="308">
        <v>0</v>
      </c>
      <c r="L145" s="63" t="s">
        <v>1216</v>
      </c>
      <c r="M145" s="63" t="s">
        <v>1321</v>
      </c>
      <c r="N145" s="63" t="s">
        <v>1322</v>
      </c>
      <c r="O145" s="63" t="s">
        <v>1323</v>
      </c>
      <c r="P145" s="63" t="s">
        <v>190</v>
      </c>
      <c r="Q145" s="63" t="s">
        <v>1324</v>
      </c>
      <c r="R145" s="63"/>
      <c r="S145" s="68">
        <v>80</v>
      </c>
      <c r="T145" s="69">
        <v>20</v>
      </c>
      <c r="U145" s="69">
        <v>40</v>
      </c>
      <c r="V145" s="69">
        <v>60</v>
      </c>
      <c r="W145" s="69">
        <v>80</v>
      </c>
      <c r="X145" s="71">
        <v>150000000</v>
      </c>
      <c r="Y145" s="78">
        <v>150000000</v>
      </c>
      <c r="Z145" s="79"/>
      <c r="AA145" s="79"/>
      <c r="AB145" s="79"/>
      <c r="AC145" s="79"/>
      <c r="AD145" s="79"/>
      <c r="AE145" s="79"/>
      <c r="AF145" s="79"/>
      <c r="AG145" s="79"/>
      <c r="AH145" s="79"/>
      <c r="AI145" s="79"/>
      <c r="AJ145" s="79"/>
      <c r="AK145" s="71">
        <v>150000000</v>
      </c>
      <c r="AL145" s="78">
        <v>150000000</v>
      </c>
      <c r="AM145" s="79"/>
      <c r="AN145" s="79"/>
      <c r="AO145" s="79"/>
      <c r="AP145" s="79"/>
      <c r="AQ145" s="79"/>
      <c r="AR145" s="79"/>
      <c r="AS145" s="79"/>
      <c r="AT145" s="79"/>
      <c r="AU145" s="79"/>
      <c r="AV145" s="79"/>
      <c r="AW145" s="79"/>
      <c r="AX145" s="71">
        <v>150000000</v>
      </c>
      <c r="AY145" s="78">
        <v>150000000</v>
      </c>
      <c r="AZ145" s="79"/>
      <c r="BA145" s="79"/>
      <c r="BB145" s="79"/>
      <c r="BC145" s="79"/>
      <c r="BD145" s="79"/>
      <c r="BE145" s="79"/>
      <c r="BF145" s="79"/>
      <c r="BG145" s="79"/>
      <c r="BH145" s="79"/>
      <c r="BI145" s="79"/>
      <c r="BJ145" s="79"/>
      <c r="BK145" s="71">
        <v>150000000</v>
      </c>
      <c r="BL145" s="78">
        <v>150000000</v>
      </c>
      <c r="BM145" s="79"/>
      <c r="BN145" s="79"/>
      <c r="BO145" s="79"/>
      <c r="BP145" s="79"/>
      <c r="BQ145" s="79"/>
      <c r="BR145" s="79"/>
      <c r="BS145" s="79"/>
      <c r="BT145" s="79"/>
      <c r="BU145" s="79"/>
      <c r="BV145" s="79"/>
      <c r="BW145" s="79"/>
      <c r="BX145" s="71">
        <v>600000000</v>
      </c>
      <c r="BY145" s="73">
        <v>600000000</v>
      </c>
      <c r="BZ145" s="73">
        <v>0</v>
      </c>
      <c r="CA145" s="73">
        <v>0</v>
      </c>
      <c r="CB145" s="73">
        <v>0</v>
      </c>
      <c r="CC145" s="73">
        <v>0</v>
      </c>
      <c r="CD145" s="73">
        <v>0</v>
      </c>
      <c r="CE145" s="73">
        <v>0</v>
      </c>
      <c r="CF145" s="73">
        <v>0</v>
      </c>
      <c r="CG145" s="73">
        <v>0</v>
      </c>
      <c r="CH145" s="73">
        <v>0</v>
      </c>
      <c r="CI145" s="73">
        <v>0</v>
      </c>
      <c r="CJ145" s="73">
        <v>0</v>
      </c>
      <c r="CK145" s="63" t="s">
        <v>1325</v>
      </c>
      <c r="CL145" s="74" t="s">
        <v>1154</v>
      </c>
      <c r="CM145" s="74" t="s">
        <v>1155</v>
      </c>
      <c r="CN145" s="74" t="s">
        <v>586</v>
      </c>
      <c r="CO145" s="60">
        <v>1</v>
      </c>
      <c r="CP145" s="61" t="s">
        <v>196</v>
      </c>
      <c r="CQ145" s="60">
        <v>104</v>
      </c>
      <c r="CR145" s="61" t="s">
        <v>1222</v>
      </c>
      <c r="CS145" s="60">
        <v>10401</v>
      </c>
      <c r="CT145" s="61" t="s">
        <v>1223</v>
      </c>
      <c r="CU145" s="62">
        <v>1040103</v>
      </c>
      <c r="CV145" s="63" t="s">
        <v>1326</v>
      </c>
      <c r="CW145" s="100" t="s">
        <v>1327</v>
      </c>
      <c r="CX145" s="100" t="s">
        <v>196</v>
      </c>
      <c r="CY145" s="100" t="s">
        <v>1222</v>
      </c>
      <c r="CZ145" s="100" t="s">
        <v>1223</v>
      </c>
      <c r="DA145" s="100" t="s">
        <v>1326</v>
      </c>
    </row>
    <row r="146" spans="2:105" ht="191.25" hidden="1" x14ac:dyDescent="0.25">
      <c r="B146" s="88" t="s">
        <v>1328</v>
      </c>
      <c r="C146" s="75" t="s">
        <v>1329</v>
      </c>
      <c r="D146" s="100" t="s">
        <v>589</v>
      </c>
      <c r="E146" s="65" t="s">
        <v>1319</v>
      </c>
      <c r="F146" s="63" t="s">
        <v>1320</v>
      </c>
      <c r="G146" s="62" t="s">
        <v>240</v>
      </c>
      <c r="H146" s="63" t="s">
        <v>592</v>
      </c>
      <c r="I146" s="62" t="s">
        <v>185</v>
      </c>
      <c r="J146" s="307">
        <v>2015</v>
      </c>
      <c r="K146" s="308">
        <v>0</v>
      </c>
      <c r="L146" s="63" t="s">
        <v>1216</v>
      </c>
      <c r="M146" s="63" t="s">
        <v>1330</v>
      </c>
      <c r="N146" s="63" t="s">
        <v>1331</v>
      </c>
      <c r="O146" s="63" t="s">
        <v>1332</v>
      </c>
      <c r="P146" s="63" t="s">
        <v>190</v>
      </c>
      <c r="Q146" s="63" t="s">
        <v>1333</v>
      </c>
      <c r="R146" s="63"/>
      <c r="S146" s="68">
        <v>100</v>
      </c>
      <c r="T146" s="69">
        <v>100</v>
      </c>
      <c r="U146" s="69">
        <v>100</v>
      </c>
      <c r="V146" s="69">
        <v>100</v>
      </c>
      <c r="W146" s="69">
        <v>100</v>
      </c>
      <c r="X146" s="71">
        <v>20000000</v>
      </c>
      <c r="Y146" s="78">
        <v>20000000</v>
      </c>
      <c r="Z146" s="79"/>
      <c r="AA146" s="79"/>
      <c r="AB146" s="79"/>
      <c r="AC146" s="79"/>
      <c r="AD146" s="79"/>
      <c r="AE146" s="79"/>
      <c r="AF146" s="79"/>
      <c r="AG146" s="79"/>
      <c r="AH146" s="79"/>
      <c r="AI146" s="79"/>
      <c r="AJ146" s="79"/>
      <c r="AK146" s="71">
        <v>20000000</v>
      </c>
      <c r="AL146" s="78">
        <v>20000000</v>
      </c>
      <c r="AM146" s="79"/>
      <c r="AN146" s="79"/>
      <c r="AO146" s="79"/>
      <c r="AP146" s="79"/>
      <c r="AQ146" s="79"/>
      <c r="AR146" s="79"/>
      <c r="AS146" s="79"/>
      <c r="AT146" s="79"/>
      <c r="AU146" s="79"/>
      <c r="AV146" s="79"/>
      <c r="AW146" s="79"/>
      <c r="AX146" s="71">
        <v>20000000</v>
      </c>
      <c r="AY146" s="78">
        <v>20000000</v>
      </c>
      <c r="AZ146" s="79"/>
      <c r="BA146" s="79"/>
      <c r="BB146" s="79"/>
      <c r="BC146" s="79"/>
      <c r="BD146" s="79"/>
      <c r="BE146" s="79"/>
      <c r="BF146" s="79"/>
      <c r="BG146" s="79"/>
      <c r="BH146" s="79"/>
      <c r="BI146" s="79"/>
      <c r="BJ146" s="79"/>
      <c r="BK146" s="71">
        <v>20000000</v>
      </c>
      <c r="BL146" s="78">
        <v>20000000</v>
      </c>
      <c r="BM146" s="79"/>
      <c r="BN146" s="79"/>
      <c r="BO146" s="79"/>
      <c r="BP146" s="79"/>
      <c r="BQ146" s="79"/>
      <c r="BR146" s="79"/>
      <c r="BS146" s="79"/>
      <c r="BT146" s="79"/>
      <c r="BU146" s="79"/>
      <c r="BV146" s="79"/>
      <c r="BW146" s="79"/>
      <c r="BX146" s="71">
        <v>80000000</v>
      </c>
      <c r="BY146" s="73">
        <v>80000000</v>
      </c>
      <c r="BZ146" s="73">
        <v>0</v>
      </c>
      <c r="CA146" s="73">
        <v>0</v>
      </c>
      <c r="CB146" s="73">
        <v>0</v>
      </c>
      <c r="CC146" s="73">
        <v>0</v>
      </c>
      <c r="CD146" s="73">
        <v>0</v>
      </c>
      <c r="CE146" s="73">
        <v>0</v>
      </c>
      <c r="CF146" s="73">
        <v>0</v>
      </c>
      <c r="CG146" s="73">
        <v>0</v>
      </c>
      <c r="CH146" s="73">
        <v>0</v>
      </c>
      <c r="CI146" s="73">
        <v>0</v>
      </c>
      <c r="CJ146" s="73">
        <v>0</v>
      </c>
      <c r="CK146" s="63" t="s">
        <v>1334</v>
      </c>
      <c r="CL146" s="74" t="s">
        <v>1154</v>
      </c>
      <c r="CM146" s="74" t="s">
        <v>1155</v>
      </c>
      <c r="CN146" s="74" t="s">
        <v>586</v>
      </c>
      <c r="CO146" s="60">
        <v>1</v>
      </c>
      <c r="CP146" s="61" t="s">
        <v>196</v>
      </c>
      <c r="CQ146" s="60">
        <v>104</v>
      </c>
      <c r="CR146" s="61" t="s">
        <v>1222</v>
      </c>
      <c r="CS146" s="60">
        <v>10401</v>
      </c>
      <c r="CT146" s="61" t="s">
        <v>1223</v>
      </c>
      <c r="CU146" s="62">
        <v>1040103</v>
      </c>
      <c r="CV146" s="63" t="s">
        <v>1326</v>
      </c>
      <c r="CW146" s="100" t="s">
        <v>1327</v>
      </c>
      <c r="CX146" s="100" t="s">
        <v>196</v>
      </c>
      <c r="CY146" s="100" t="s">
        <v>1222</v>
      </c>
      <c r="CZ146" s="100" t="s">
        <v>1223</v>
      </c>
      <c r="DA146" s="100" t="s">
        <v>1326</v>
      </c>
    </row>
    <row r="147" spans="2:105" ht="153" hidden="1" x14ac:dyDescent="0.25">
      <c r="B147" s="88" t="s">
        <v>1335</v>
      </c>
      <c r="C147" s="80" t="s">
        <v>1336</v>
      </c>
      <c r="D147" s="100" t="s">
        <v>589</v>
      </c>
      <c r="E147" s="65" t="s">
        <v>1337</v>
      </c>
      <c r="F147" s="63" t="s">
        <v>1338</v>
      </c>
      <c r="G147" s="62" t="s">
        <v>183</v>
      </c>
      <c r="H147" s="63" t="s">
        <v>592</v>
      </c>
      <c r="I147" s="62" t="s">
        <v>185</v>
      </c>
      <c r="J147" s="307">
        <v>2015</v>
      </c>
      <c r="K147" s="308">
        <v>0</v>
      </c>
      <c r="L147" s="63" t="s">
        <v>1216</v>
      </c>
      <c r="M147" s="63" t="s">
        <v>1339</v>
      </c>
      <c r="N147" s="63" t="s">
        <v>1340</v>
      </c>
      <c r="O147" s="63" t="s">
        <v>1341</v>
      </c>
      <c r="P147" s="63" t="s">
        <v>246</v>
      </c>
      <c r="Q147" s="63" t="s">
        <v>1342</v>
      </c>
      <c r="R147" s="63"/>
      <c r="S147" s="68">
        <v>20</v>
      </c>
      <c r="T147" s="69">
        <v>5</v>
      </c>
      <c r="U147" s="69">
        <v>10</v>
      </c>
      <c r="V147" s="69">
        <v>15</v>
      </c>
      <c r="W147" s="69">
        <v>20</v>
      </c>
      <c r="X147" s="71">
        <v>100000000</v>
      </c>
      <c r="Y147" s="78">
        <v>100000000</v>
      </c>
      <c r="Z147" s="79"/>
      <c r="AA147" s="79"/>
      <c r="AB147" s="79"/>
      <c r="AC147" s="79"/>
      <c r="AD147" s="79"/>
      <c r="AE147" s="79"/>
      <c r="AF147" s="79"/>
      <c r="AG147" s="79"/>
      <c r="AH147" s="79"/>
      <c r="AI147" s="79"/>
      <c r="AJ147" s="79"/>
      <c r="AK147" s="71">
        <v>100000000</v>
      </c>
      <c r="AL147" s="78">
        <v>100000000</v>
      </c>
      <c r="AM147" s="79"/>
      <c r="AN147" s="79"/>
      <c r="AO147" s="79"/>
      <c r="AP147" s="79"/>
      <c r="AQ147" s="79"/>
      <c r="AR147" s="79"/>
      <c r="AS147" s="79"/>
      <c r="AT147" s="79"/>
      <c r="AU147" s="79"/>
      <c r="AV147" s="79"/>
      <c r="AW147" s="79"/>
      <c r="AX147" s="71">
        <v>100000000</v>
      </c>
      <c r="AY147" s="78">
        <v>100000000</v>
      </c>
      <c r="AZ147" s="79"/>
      <c r="BA147" s="79"/>
      <c r="BB147" s="79"/>
      <c r="BC147" s="79"/>
      <c r="BD147" s="79"/>
      <c r="BE147" s="79"/>
      <c r="BF147" s="79"/>
      <c r="BG147" s="79"/>
      <c r="BH147" s="79"/>
      <c r="BI147" s="79"/>
      <c r="BJ147" s="79"/>
      <c r="BK147" s="71">
        <v>100000000</v>
      </c>
      <c r="BL147" s="78">
        <v>100000000</v>
      </c>
      <c r="BM147" s="79"/>
      <c r="BN147" s="79"/>
      <c r="BO147" s="79"/>
      <c r="BP147" s="79"/>
      <c r="BQ147" s="79"/>
      <c r="BR147" s="79"/>
      <c r="BS147" s="79"/>
      <c r="BT147" s="79"/>
      <c r="BU147" s="79"/>
      <c r="BV147" s="79"/>
      <c r="BW147" s="79"/>
      <c r="BX147" s="71">
        <v>400000000</v>
      </c>
      <c r="BY147" s="73">
        <v>400000000</v>
      </c>
      <c r="BZ147" s="73">
        <v>0</v>
      </c>
      <c r="CA147" s="73">
        <v>0</v>
      </c>
      <c r="CB147" s="73">
        <v>0</v>
      </c>
      <c r="CC147" s="73">
        <v>0</v>
      </c>
      <c r="CD147" s="73">
        <v>0</v>
      </c>
      <c r="CE147" s="73">
        <v>0</v>
      </c>
      <c r="CF147" s="73">
        <v>0</v>
      </c>
      <c r="CG147" s="73">
        <v>0</v>
      </c>
      <c r="CH147" s="73">
        <v>0</v>
      </c>
      <c r="CI147" s="73">
        <v>0</v>
      </c>
      <c r="CJ147" s="73">
        <v>0</v>
      </c>
      <c r="CK147" s="63" t="s">
        <v>1343</v>
      </c>
      <c r="CL147" s="74" t="s">
        <v>1154</v>
      </c>
      <c r="CM147" s="74" t="s">
        <v>1155</v>
      </c>
      <c r="CN147" s="74" t="s">
        <v>586</v>
      </c>
      <c r="CO147" s="60">
        <v>1</v>
      </c>
      <c r="CP147" s="61" t="s">
        <v>196</v>
      </c>
      <c r="CQ147" s="60">
        <v>104</v>
      </c>
      <c r="CR147" s="61" t="s">
        <v>1222</v>
      </c>
      <c r="CS147" s="60">
        <v>10401</v>
      </c>
      <c r="CT147" s="61" t="s">
        <v>1223</v>
      </c>
      <c r="CU147" s="62">
        <v>1040104</v>
      </c>
      <c r="CV147" s="63" t="s">
        <v>1344</v>
      </c>
      <c r="CW147" s="100" t="s">
        <v>1345</v>
      </c>
      <c r="CX147" s="100" t="s">
        <v>196</v>
      </c>
      <c r="CY147" s="100" t="s">
        <v>1222</v>
      </c>
      <c r="CZ147" s="100" t="s">
        <v>1223</v>
      </c>
      <c r="DA147" s="100" t="s">
        <v>1344</v>
      </c>
    </row>
    <row r="148" spans="2:105" ht="153" hidden="1" x14ac:dyDescent="0.25">
      <c r="B148" s="88" t="s">
        <v>1346</v>
      </c>
      <c r="C148" s="80" t="s">
        <v>1347</v>
      </c>
      <c r="D148" s="100" t="s">
        <v>589</v>
      </c>
      <c r="E148" s="65" t="s">
        <v>1337</v>
      </c>
      <c r="F148" s="63" t="s">
        <v>1338</v>
      </c>
      <c r="G148" s="62" t="s">
        <v>240</v>
      </c>
      <c r="H148" s="63" t="s">
        <v>592</v>
      </c>
      <c r="I148" s="62" t="s">
        <v>185</v>
      </c>
      <c r="J148" s="307">
        <v>2015</v>
      </c>
      <c r="K148" s="308">
        <v>0</v>
      </c>
      <c r="L148" s="63" t="s">
        <v>1216</v>
      </c>
      <c r="M148" s="63" t="s">
        <v>1348</v>
      </c>
      <c r="N148" s="63" t="s">
        <v>1349</v>
      </c>
      <c r="O148" s="63" t="s">
        <v>1350</v>
      </c>
      <c r="P148" s="63" t="s">
        <v>657</v>
      </c>
      <c r="Q148" s="63" t="s">
        <v>1351</v>
      </c>
      <c r="R148" s="63"/>
      <c r="S148" s="68">
        <v>100</v>
      </c>
      <c r="T148" s="69">
        <v>100</v>
      </c>
      <c r="U148" s="69">
        <v>100</v>
      </c>
      <c r="V148" s="69">
        <v>100</v>
      </c>
      <c r="W148" s="69">
        <v>100</v>
      </c>
      <c r="X148" s="71">
        <v>15000000</v>
      </c>
      <c r="Y148" s="78">
        <v>15000000</v>
      </c>
      <c r="Z148" s="79"/>
      <c r="AA148" s="79"/>
      <c r="AB148" s="79"/>
      <c r="AC148" s="79"/>
      <c r="AD148" s="79"/>
      <c r="AE148" s="79"/>
      <c r="AF148" s="79"/>
      <c r="AG148" s="79"/>
      <c r="AH148" s="79"/>
      <c r="AI148" s="79"/>
      <c r="AJ148" s="79"/>
      <c r="AK148" s="71">
        <v>15000000</v>
      </c>
      <c r="AL148" s="78">
        <v>15000000</v>
      </c>
      <c r="AM148" s="79"/>
      <c r="AN148" s="79"/>
      <c r="AO148" s="79"/>
      <c r="AP148" s="79"/>
      <c r="AQ148" s="79"/>
      <c r="AR148" s="79"/>
      <c r="AS148" s="79"/>
      <c r="AT148" s="79"/>
      <c r="AU148" s="79"/>
      <c r="AV148" s="79"/>
      <c r="AW148" s="79"/>
      <c r="AX148" s="71">
        <v>15000000</v>
      </c>
      <c r="AY148" s="78">
        <v>15000000</v>
      </c>
      <c r="AZ148" s="79"/>
      <c r="BA148" s="79"/>
      <c r="BB148" s="79"/>
      <c r="BC148" s="79"/>
      <c r="BD148" s="79"/>
      <c r="BE148" s="79"/>
      <c r="BF148" s="79"/>
      <c r="BG148" s="79"/>
      <c r="BH148" s="79"/>
      <c r="BI148" s="79"/>
      <c r="BJ148" s="79"/>
      <c r="BK148" s="71">
        <v>15000000</v>
      </c>
      <c r="BL148" s="78">
        <v>15000000</v>
      </c>
      <c r="BM148" s="79"/>
      <c r="BN148" s="79"/>
      <c r="BO148" s="79"/>
      <c r="BP148" s="79"/>
      <c r="BQ148" s="79"/>
      <c r="BR148" s="79"/>
      <c r="BS148" s="79"/>
      <c r="BT148" s="79"/>
      <c r="BU148" s="79"/>
      <c r="BV148" s="79"/>
      <c r="BW148" s="79"/>
      <c r="BX148" s="71">
        <v>60000000</v>
      </c>
      <c r="BY148" s="73">
        <v>60000000</v>
      </c>
      <c r="BZ148" s="73">
        <v>0</v>
      </c>
      <c r="CA148" s="73">
        <v>0</v>
      </c>
      <c r="CB148" s="73">
        <v>0</v>
      </c>
      <c r="CC148" s="73">
        <v>0</v>
      </c>
      <c r="CD148" s="73">
        <v>0</v>
      </c>
      <c r="CE148" s="73">
        <v>0</v>
      </c>
      <c r="CF148" s="73">
        <v>0</v>
      </c>
      <c r="CG148" s="73">
        <v>0</v>
      </c>
      <c r="CH148" s="73">
        <v>0</v>
      </c>
      <c r="CI148" s="73">
        <v>0</v>
      </c>
      <c r="CJ148" s="73">
        <v>0</v>
      </c>
      <c r="CK148" s="63" t="s">
        <v>1352</v>
      </c>
      <c r="CL148" s="74" t="s">
        <v>1154</v>
      </c>
      <c r="CM148" s="74" t="s">
        <v>1155</v>
      </c>
      <c r="CN148" s="74" t="s">
        <v>586</v>
      </c>
      <c r="CO148" s="60">
        <v>1</v>
      </c>
      <c r="CP148" s="61" t="s">
        <v>196</v>
      </c>
      <c r="CQ148" s="60">
        <v>104</v>
      </c>
      <c r="CR148" s="61" t="s">
        <v>1222</v>
      </c>
      <c r="CS148" s="60">
        <v>10401</v>
      </c>
      <c r="CT148" s="61" t="s">
        <v>1223</v>
      </c>
      <c r="CU148" s="62">
        <v>1040104</v>
      </c>
      <c r="CV148" s="63" t="s">
        <v>1344</v>
      </c>
      <c r="CW148" s="100" t="s">
        <v>1345</v>
      </c>
      <c r="CX148" s="100" t="s">
        <v>196</v>
      </c>
      <c r="CY148" s="100" t="s">
        <v>1222</v>
      </c>
      <c r="CZ148" s="100" t="s">
        <v>1223</v>
      </c>
      <c r="DA148" s="100" t="s">
        <v>1344</v>
      </c>
    </row>
    <row r="149" spans="2:105" ht="153" hidden="1" x14ac:dyDescent="0.25">
      <c r="B149" s="88" t="s">
        <v>1353</v>
      </c>
      <c r="C149" s="80" t="s">
        <v>1354</v>
      </c>
      <c r="D149" s="100" t="s">
        <v>589</v>
      </c>
      <c r="E149" s="65" t="s">
        <v>1337</v>
      </c>
      <c r="F149" s="63" t="s">
        <v>1338</v>
      </c>
      <c r="G149" s="62" t="s">
        <v>240</v>
      </c>
      <c r="H149" s="63" t="s">
        <v>592</v>
      </c>
      <c r="I149" s="62" t="s">
        <v>185</v>
      </c>
      <c r="J149" s="307">
        <v>2015</v>
      </c>
      <c r="K149" s="308">
        <v>0</v>
      </c>
      <c r="L149" s="63" t="s">
        <v>1216</v>
      </c>
      <c r="M149" s="63" t="s">
        <v>1355</v>
      </c>
      <c r="N149" s="63" t="s">
        <v>1356</v>
      </c>
      <c r="O149" s="63" t="s">
        <v>1357</v>
      </c>
      <c r="P149" s="63" t="s">
        <v>190</v>
      </c>
      <c r="Q149" s="63" t="s">
        <v>1358</v>
      </c>
      <c r="R149" s="63"/>
      <c r="S149" s="68">
        <v>1</v>
      </c>
      <c r="T149" s="69">
        <v>0</v>
      </c>
      <c r="U149" s="69">
        <v>0</v>
      </c>
      <c r="V149" s="69">
        <v>1</v>
      </c>
      <c r="W149" s="69">
        <v>1</v>
      </c>
      <c r="X149" s="71">
        <v>0</v>
      </c>
      <c r="Y149" s="79"/>
      <c r="Z149" s="79"/>
      <c r="AA149" s="79"/>
      <c r="AB149" s="79"/>
      <c r="AC149" s="79"/>
      <c r="AD149" s="79"/>
      <c r="AE149" s="79"/>
      <c r="AF149" s="79"/>
      <c r="AG149" s="79"/>
      <c r="AH149" s="79"/>
      <c r="AI149" s="79"/>
      <c r="AJ149" s="79"/>
      <c r="AK149" s="71">
        <v>4950000000</v>
      </c>
      <c r="AL149" s="79"/>
      <c r="AM149" s="79"/>
      <c r="AN149" s="79"/>
      <c r="AO149" s="79"/>
      <c r="AP149" s="78">
        <v>4950000000</v>
      </c>
      <c r="AQ149" s="79"/>
      <c r="AR149" s="79"/>
      <c r="AS149" s="79"/>
      <c r="AT149" s="79"/>
      <c r="AU149" s="79"/>
      <c r="AV149" s="79"/>
      <c r="AW149" s="79"/>
      <c r="AX149" s="71">
        <v>0</v>
      </c>
      <c r="AY149" s="79"/>
      <c r="AZ149" s="79"/>
      <c r="BA149" s="79"/>
      <c r="BB149" s="79"/>
      <c r="BC149" s="79"/>
      <c r="BD149" s="79"/>
      <c r="BE149" s="79"/>
      <c r="BF149" s="79"/>
      <c r="BG149" s="79"/>
      <c r="BH149" s="79"/>
      <c r="BI149" s="79"/>
      <c r="BJ149" s="79"/>
      <c r="BK149" s="71">
        <v>0</v>
      </c>
      <c r="BL149" s="79"/>
      <c r="BM149" s="79"/>
      <c r="BN149" s="79"/>
      <c r="BO149" s="79"/>
      <c r="BP149" s="79"/>
      <c r="BQ149" s="79"/>
      <c r="BR149" s="79"/>
      <c r="BS149" s="79"/>
      <c r="BT149" s="79"/>
      <c r="BU149" s="79"/>
      <c r="BV149" s="79"/>
      <c r="BW149" s="79"/>
      <c r="BX149" s="71">
        <v>4950000000</v>
      </c>
      <c r="BY149" s="73">
        <v>0</v>
      </c>
      <c r="BZ149" s="73">
        <v>0</v>
      </c>
      <c r="CA149" s="73">
        <v>0</v>
      </c>
      <c r="CB149" s="73">
        <v>0</v>
      </c>
      <c r="CC149" s="73">
        <v>4950000000</v>
      </c>
      <c r="CD149" s="73">
        <v>0</v>
      </c>
      <c r="CE149" s="73">
        <v>0</v>
      </c>
      <c r="CF149" s="73">
        <v>0</v>
      </c>
      <c r="CG149" s="73">
        <v>0</v>
      </c>
      <c r="CH149" s="73">
        <v>0</v>
      </c>
      <c r="CI149" s="73">
        <v>0</v>
      </c>
      <c r="CJ149" s="73">
        <v>0</v>
      </c>
      <c r="CK149" s="63" t="s">
        <v>1359</v>
      </c>
      <c r="CL149" s="74" t="s">
        <v>1154</v>
      </c>
      <c r="CM149" s="74" t="s">
        <v>1155</v>
      </c>
      <c r="CN149" s="74" t="s">
        <v>586</v>
      </c>
      <c r="CO149" s="60">
        <v>1</v>
      </c>
      <c r="CP149" s="61" t="s">
        <v>196</v>
      </c>
      <c r="CQ149" s="60">
        <v>104</v>
      </c>
      <c r="CR149" s="61" t="s">
        <v>1222</v>
      </c>
      <c r="CS149" s="60">
        <v>10401</v>
      </c>
      <c r="CT149" s="61" t="s">
        <v>1223</v>
      </c>
      <c r="CU149" s="62">
        <v>1040104</v>
      </c>
      <c r="CV149" s="63" t="s">
        <v>1344</v>
      </c>
      <c r="CW149" s="100" t="s">
        <v>1345</v>
      </c>
      <c r="CX149" s="100" t="s">
        <v>196</v>
      </c>
      <c r="CY149" s="100" t="s">
        <v>1222</v>
      </c>
      <c r="CZ149" s="100" t="s">
        <v>1223</v>
      </c>
      <c r="DA149" s="100" t="s">
        <v>1344</v>
      </c>
    </row>
    <row r="150" spans="2:105" ht="153" hidden="1" x14ac:dyDescent="0.25">
      <c r="B150" s="88" t="s">
        <v>1360</v>
      </c>
      <c r="C150" s="80" t="s">
        <v>1361</v>
      </c>
      <c r="D150" s="100" t="s">
        <v>589</v>
      </c>
      <c r="E150" s="65" t="s">
        <v>1337</v>
      </c>
      <c r="F150" s="63" t="s">
        <v>1338</v>
      </c>
      <c r="G150" s="62" t="s">
        <v>183</v>
      </c>
      <c r="H150" s="63" t="s">
        <v>592</v>
      </c>
      <c r="I150" s="62" t="s">
        <v>185</v>
      </c>
      <c r="J150" s="307">
        <v>2015</v>
      </c>
      <c r="K150" s="308">
        <v>0</v>
      </c>
      <c r="L150" s="63" t="s">
        <v>1216</v>
      </c>
      <c r="M150" s="63" t="s">
        <v>1362</v>
      </c>
      <c r="N150" s="63" t="s">
        <v>1363</v>
      </c>
      <c r="O150" s="63" t="s">
        <v>1364</v>
      </c>
      <c r="P150" s="63" t="s">
        <v>190</v>
      </c>
      <c r="Q150" s="63" t="s">
        <v>1362</v>
      </c>
      <c r="R150" s="63"/>
      <c r="S150" s="68">
        <v>149</v>
      </c>
      <c r="T150" s="69">
        <v>74</v>
      </c>
      <c r="U150" s="69">
        <v>149</v>
      </c>
      <c r="V150" s="69">
        <v>149</v>
      </c>
      <c r="W150" s="69">
        <v>149</v>
      </c>
      <c r="X150" s="71">
        <v>2500000000</v>
      </c>
      <c r="Y150" s="79"/>
      <c r="Z150" s="79"/>
      <c r="AA150" s="79"/>
      <c r="AB150" s="79"/>
      <c r="AC150" s="78">
        <v>2500000000</v>
      </c>
      <c r="AD150" s="79"/>
      <c r="AE150" s="79"/>
      <c r="AF150" s="79"/>
      <c r="AG150" s="79"/>
      <c r="AH150" s="79"/>
      <c r="AI150" s="79"/>
      <c r="AJ150" s="79"/>
      <c r="AK150" s="71">
        <v>2500000000</v>
      </c>
      <c r="AL150" s="79"/>
      <c r="AM150" s="79"/>
      <c r="AN150" s="79"/>
      <c r="AO150" s="79"/>
      <c r="AP150" s="78">
        <v>2500000000</v>
      </c>
      <c r="AQ150" s="79"/>
      <c r="AR150" s="79"/>
      <c r="AS150" s="79"/>
      <c r="AT150" s="79"/>
      <c r="AU150" s="79"/>
      <c r="AV150" s="79"/>
      <c r="AW150" s="79"/>
      <c r="AX150" s="71">
        <v>0</v>
      </c>
      <c r="AY150" s="79"/>
      <c r="AZ150" s="79"/>
      <c r="BA150" s="79"/>
      <c r="BB150" s="79"/>
      <c r="BC150" s="79"/>
      <c r="BD150" s="79"/>
      <c r="BE150" s="79"/>
      <c r="BF150" s="79"/>
      <c r="BG150" s="79"/>
      <c r="BH150" s="79"/>
      <c r="BI150" s="79"/>
      <c r="BJ150" s="79"/>
      <c r="BK150" s="71">
        <v>0</v>
      </c>
      <c r="BL150" s="79"/>
      <c r="BM150" s="79"/>
      <c r="BN150" s="79"/>
      <c r="BO150" s="79"/>
      <c r="BP150" s="79"/>
      <c r="BQ150" s="79"/>
      <c r="BR150" s="79"/>
      <c r="BS150" s="79"/>
      <c r="BT150" s="79"/>
      <c r="BU150" s="79"/>
      <c r="BV150" s="79"/>
      <c r="BW150" s="79"/>
      <c r="BX150" s="71">
        <v>5000000000</v>
      </c>
      <c r="BY150" s="73">
        <v>0</v>
      </c>
      <c r="BZ150" s="73">
        <v>0</v>
      </c>
      <c r="CA150" s="73">
        <v>0</v>
      </c>
      <c r="CB150" s="73">
        <v>0</v>
      </c>
      <c r="CC150" s="73">
        <v>5000000000</v>
      </c>
      <c r="CD150" s="73">
        <v>0</v>
      </c>
      <c r="CE150" s="73">
        <v>0</v>
      </c>
      <c r="CF150" s="73">
        <v>0</v>
      </c>
      <c r="CG150" s="73">
        <v>0</v>
      </c>
      <c r="CH150" s="73">
        <v>0</v>
      </c>
      <c r="CI150" s="73">
        <v>0</v>
      </c>
      <c r="CJ150" s="73">
        <v>0</v>
      </c>
      <c r="CK150" s="63" t="s">
        <v>1365</v>
      </c>
      <c r="CL150" s="74" t="s">
        <v>1154</v>
      </c>
      <c r="CM150" s="74" t="s">
        <v>1155</v>
      </c>
      <c r="CN150" s="74" t="s">
        <v>586</v>
      </c>
      <c r="CO150" s="60">
        <v>1</v>
      </c>
      <c r="CP150" s="61" t="s">
        <v>196</v>
      </c>
      <c r="CQ150" s="60">
        <v>104</v>
      </c>
      <c r="CR150" s="61" t="s">
        <v>1222</v>
      </c>
      <c r="CS150" s="60">
        <v>10401</v>
      </c>
      <c r="CT150" s="61" t="s">
        <v>1223</v>
      </c>
      <c r="CU150" s="62">
        <v>1040104</v>
      </c>
      <c r="CV150" s="63" t="s">
        <v>1344</v>
      </c>
      <c r="CW150" s="100" t="s">
        <v>1345</v>
      </c>
      <c r="CX150" s="100" t="s">
        <v>196</v>
      </c>
      <c r="CY150" s="100" t="s">
        <v>1222</v>
      </c>
      <c r="CZ150" s="100" t="s">
        <v>1223</v>
      </c>
      <c r="DA150" s="100" t="s">
        <v>1344</v>
      </c>
    </row>
    <row r="151" spans="2:105" ht="242.25" hidden="1" x14ac:dyDescent="0.25">
      <c r="B151" s="88" t="s">
        <v>1366</v>
      </c>
      <c r="C151" s="80" t="s">
        <v>1367</v>
      </c>
      <c r="D151" s="63" t="s">
        <v>1368</v>
      </c>
      <c r="E151" s="65" t="s">
        <v>1369</v>
      </c>
      <c r="F151" s="63" t="s">
        <v>1370</v>
      </c>
      <c r="G151" s="62" t="s">
        <v>183</v>
      </c>
      <c r="H151" s="63" t="s">
        <v>679</v>
      </c>
      <c r="I151" s="62" t="s">
        <v>185</v>
      </c>
      <c r="J151" s="307">
        <v>2015</v>
      </c>
      <c r="K151" s="308">
        <v>35</v>
      </c>
      <c r="L151" s="63" t="s">
        <v>1371</v>
      </c>
      <c r="M151" s="63" t="s">
        <v>1372</v>
      </c>
      <c r="N151" s="63" t="s">
        <v>1373</v>
      </c>
      <c r="O151" s="63" t="s">
        <v>1374</v>
      </c>
      <c r="P151" s="63" t="s">
        <v>657</v>
      </c>
      <c r="Q151" s="63" t="s">
        <v>1375</v>
      </c>
      <c r="R151" s="63"/>
      <c r="S151" s="68">
        <v>50</v>
      </c>
      <c r="T151" s="69">
        <v>40</v>
      </c>
      <c r="U151" s="69">
        <v>45</v>
      </c>
      <c r="V151" s="69">
        <v>48</v>
      </c>
      <c r="W151" s="69">
        <v>50</v>
      </c>
      <c r="X151" s="71">
        <v>15000000</v>
      </c>
      <c r="Y151" s="79">
        <v>15000000</v>
      </c>
      <c r="Z151" s="79"/>
      <c r="AA151" s="79"/>
      <c r="AB151" s="79"/>
      <c r="AC151" s="79"/>
      <c r="AD151" s="79"/>
      <c r="AE151" s="79"/>
      <c r="AF151" s="79"/>
      <c r="AG151" s="79"/>
      <c r="AH151" s="79"/>
      <c r="AI151" s="79"/>
      <c r="AJ151" s="79"/>
      <c r="AK151" s="71">
        <v>15000000</v>
      </c>
      <c r="AL151" s="79">
        <v>15000000</v>
      </c>
      <c r="AM151" s="79"/>
      <c r="AN151" s="79"/>
      <c r="AO151" s="79"/>
      <c r="AP151" s="79"/>
      <c r="AQ151" s="79"/>
      <c r="AR151" s="79"/>
      <c r="AS151" s="79"/>
      <c r="AT151" s="79"/>
      <c r="AU151" s="79"/>
      <c r="AV151" s="79"/>
      <c r="AW151" s="79"/>
      <c r="AX151" s="71">
        <v>15000000</v>
      </c>
      <c r="AY151" s="79">
        <v>15000000</v>
      </c>
      <c r="AZ151" s="79"/>
      <c r="BA151" s="79"/>
      <c r="BB151" s="79"/>
      <c r="BC151" s="79"/>
      <c r="BD151" s="79"/>
      <c r="BE151" s="79"/>
      <c r="BF151" s="79"/>
      <c r="BG151" s="79"/>
      <c r="BH151" s="79"/>
      <c r="BI151" s="79"/>
      <c r="BJ151" s="79"/>
      <c r="BK151" s="71">
        <v>15000000</v>
      </c>
      <c r="BL151" s="79">
        <v>15000000</v>
      </c>
      <c r="BM151" s="79"/>
      <c r="BN151" s="79"/>
      <c r="BO151" s="79"/>
      <c r="BP151" s="79"/>
      <c r="BQ151" s="79"/>
      <c r="BR151" s="79"/>
      <c r="BS151" s="79"/>
      <c r="BT151" s="79"/>
      <c r="BU151" s="79"/>
      <c r="BV151" s="79"/>
      <c r="BW151" s="79"/>
      <c r="BX151" s="71">
        <v>60000000</v>
      </c>
      <c r="BY151" s="73">
        <v>60000000</v>
      </c>
      <c r="BZ151" s="73">
        <v>0</v>
      </c>
      <c r="CA151" s="73">
        <v>0</v>
      </c>
      <c r="CB151" s="73">
        <v>0</v>
      </c>
      <c r="CC151" s="73">
        <v>0</v>
      </c>
      <c r="CD151" s="73">
        <v>0</v>
      </c>
      <c r="CE151" s="73">
        <v>0</v>
      </c>
      <c r="CF151" s="73">
        <v>0</v>
      </c>
      <c r="CG151" s="73">
        <v>0</v>
      </c>
      <c r="CH151" s="73">
        <v>0</v>
      </c>
      <c r="CI151" s="73">
        <v>0</v>
      </c>
      <c r="CJ151" s="73">
        <v>0</v>
      </c>
      <c r="CK151" s="63" t="s">
        <v>1376</v>
      </c>
      <c r="CL151" s="74" t="s">
        <v>875</v>
      </c>
      <c r="CM151" s="74" t="s">
        <v>876</v>
      </c>
      <c r="CN151" s="74" t="s">
        <v>586</v>
      </c>
      <c r="CO151" s="60">
        <v>1</v>
      </c>
      <c r="CP151" s="61" t="s">
        <v>196</v>
      </c>
      <c r="CQ151" s="60">
        <v>104</v>
      </c>
      <c r="CR151" s="61" t="s">
        <v>1222</v>
      </c>
      <c r="CS151" s="60">
        <v>10401</v>
      </c>
      <c r="CT151" s="61" t="s">
        <v>1223</v>
      </c>
      <c r="CU151" s="62">
        <v>1040105</v>
      </c>
      <c r="CV151" s="63" t="s">
        <v>1377</v>
      </c>
      <c r="CW151" s="100" t="s">
        <v>1378</v>
      </c>
      <c r="CX151" s="100" t="s">
        <v>196</v>
      </c>
      <c r="CY151" s="100" t="s">
        <v>1222</v>
      </c>
      <c r="CZ151" s="100" t="s">
        <v>1223</v>
      </c>
      <c r="DA151" s="100" t="s">
        <v>1377</v>
      </c>
    </row>
    <row r="152" spans="2:105" ht="242.25" hidden="1" x14ac:dyDescent="0.25">
      <c r="B152" s="88" t="s">
        <v>1379</v>
      </c>
      <c r="C152" s="80" t="s">
        <v>1380</v>
      </c>
      <c r="D152" s="100" t="s">
        <v>589</v>
      </c>
      <c r="E152" s="65" t="s">
        <v>1369</v>
      </c>
      <c r="F152" s="63" t="s">
        <v>1370</v>
      </c>
      <c r="G152" s="62" t="s">
        <v>183</v>
      </c>
      <c r="H152" s="63" t="s">
        <v>592</v>
      </c>
      <c r="I152" s="62" t="s">
        <v>185</v>
      </c>
      <c r="J152" s="307">
        <v>2015</v>
      </c>
      <c r="K152" s="308">
        <v>135</v>
      </c>
      <c r="L152" s="63" t="s">
        <v>1216</v>
      </c>
      <c r="M152" s="63" t="s">
        <v>1381</v>
      </c>
      <c r="N152" s="63" t="s">
        <v>1382</v>
      </c>
      <c r="O152" s="63" t="s">
        <v>1383</v>
      </c>
      <c r="P152" s="63" t="s">
        <v>246</v>
      </c>
      <c r="Q152" s="63" t="s">
        <v>1384</v>
      </c>
      <c r="R152" s="63"/>
      <c r="S152" s="68">
        <v>149</v>
      </c>
      <c r="T152" s="69">
        <v>29</v>
      </c>
      <c r="U152" s="69">
        <v>69</v>
      </c>
      <c r="V152" s="69">
        <v>109</v>
      </c>
      <c r="W152" s="69">
        <v>149</v>
      </c>
      <c r="X152" s="71">
        <v>1200000000</v>
      </c>
      <c r="Y152" s="78">
        <v>1200000000</v>
      </c>
      <c r="Z152" s="79"/>
      <c r="AA152" s="79"/>
      <c r="AB152" s="79"/>
      <c r="AC152" s="78"/>
      <c r="AD152" s="79"/>
      <c r="AE152" s="79"/>
      <c r="AF152" s="79"/>
      <c r="AG152" s="79"/>
      <c r="AH152" s="79"/>
      <c r="AI152" s="79"/>
      <c r="AJ152" s="79"/>
      <c r="AK152" s="71">
        <v>1000000000</v>
      </c>
      <c r="AL152" s="123">
        <v>1000000000</v>
      </c>
      <c r="AM152" s="79"/>
      <c r="AN152" s="79"/>
      <c r="AO152" s="79"/>
      <c r="AP152" s="79"/>
      <c r="AQ152" s="79"/>
      <c r="AR152" s="79"/>
      <c r="AS152" s="79"/>
      <c r="AT152" s="79"/>
      <c r="AU152" s="79"/>
      <c r="AV152" s="79"/>
      <c r="AW152" s="79"/>
      <c r="AX152" s="71">
        <v>1000000000</v>
      </c>
      <c r="AY152" s="123">
        <v>1000000000</v>
      </c>
      <c r="AZ152" s="79"/>
      <c r="BA152" s="79"/>
      <c r="BB152" s="79"/>
      <c r="BC152" s="79"/>
      <c r="BD152" s="79"/>
      <c r="BE152" s="79"/>
      <c r="BF152" s="79"/>
      <c r="BG152" s="79"/>
      <c r="BH152" s="79"/>
      <c r="BI152" s="79"/>
      <c r="BJ152" s="79"/>
      <c r="BK152" s="71">
        <v>1000000000</v>
      </c>
      <c r="BL152" s="123">
        <v>1000000000</v>
      </c>
      <c r="BM152" s="79"/>
      <c r="BN152" s="79"/>
      <c r="BO152" s="79"/>
      <c r="BP152" s="79"/>
      <c r="BQ152" s="79"/>
      <c r="BR152" s="79"/>
      <c r="BS152" s="79"/>
      <c r="BT152" s="79"/>
      <c r="BU152" s="79"/>
      <c r="BV152" s="79"/>
      <c r="BW152" s="79"/>
      <c r="BX152" s="71">
        <v>4200000000</v>
      </c>
      <c r="BY152" s="73">
        <v>4200000000</v>
      </c>
      <c r="BZ152" s="73">
        <v>0</v>
      </c>
      <c r="CA152" s="73">
        <v>0</v>
      </c>
      <c r="CB152" s="73">
        <v>0</v>
      </c>
      <c r="CC152" s="73">
        <v>0</v>
      </c>
      <c r="CD152" s="73">
        <v>0</v>
      </c>
      <c r="CE152" s="73">
        <v>0</v>
      </c>
      <c r="CF152" s="73">
        <v>0</v>
      </c>
      <c r="CG152" s="73">
        <v>0</v>
      </c>
      <c r="CH152" s="73">
        <v>0</v>
      </c>
      <c r="CI152" s="73">
        <v>0</v>
      </c>
      <c r="CJ152" s="73">
        <v>0</v>
      </c>
      <c r="CK152" s="63" t="s">
        <v>1385</v>
      </c>
      <c r="CL152" s="74" t="s">
        <v>1154</v>
      </c>
      <c r="CM152" s="74" t="s">
        <v>1155</v>
      </c>
      <c r="CN152" s="74" t="s">
        <v>586</v>
      </c>
      <c r="CO152" s="60">
        <v>1</v>
      </c>
      <c r="CP152" s="61" t="s">
        <v>196</v>
      </c>
      <c r="CQ152" s="60">
        <v>104</v>
      </c>
      <c r="CR152" s="61" t="s">
        <v>1222</v>
      </c>
      <c r="CS152" s="60">
        <v>10401</v>
      </c>
      <c r="CT152" s="61" t="s">
        <v>1223</v>
      </c>
      <c r="CU152" s="62">
        <v>1040105</v>
      </c>
      <c r="CV152" s="63" t="s">
        <v>1377</v>
      </c>
      <c r="CW152" s="100" t="s">
        <v>1378</v>
      </c>
      <c r="CX152" s="100" t="s">
        <v>196</v>
      </c>
      <c r="CY152" s="100" t="s">
        <v>1222</v>
      </c>
      <c r="CZ152" s="100" t="s">
        <v>1223</v>
      </c>
      <c r="DA152" s="100" t="s">
        <v>1377</v>
      </c>
    </row>
    <row r="153" spans="2:105" ht="242.25" hidden="1" x14ac:dyDescent="0.25">
      <c r="B153" s="88" t="s">
        <v>1386</v>
      </c>
      <c r="C153" s="80" t="s">
        <v>1387</v>
      </c>
      <c r="D153" s="100" t="s">
        <v>589</v>
      </c>
      <c r="E153" s="65" t="s">
        <v>1369</v>
      </c>
      <c r="F153" s="63" t="s">
        <v>1370</v>
      </c>
      <c r="G153" s="62" t="s">
        <v>240</v>
      </c>
      <c r="H153" s="63" t="s">
        <v>592</v>
      </c>
      <c r="I153" s="62" t="s">
        <v>185</v>
      </c>
      <c r="J153" s="307">
        <v>2015</v>
      </c>
      <c r="K153" s="308">
        <v>18</v>
      </c>
      <c r="L153" s="63" t="s">
        <v>1216</v>
      </c>
      <c r="M153" s="63" t="s">
        <v>1388</v>
      </c>
      <c r="N153" s="63" t="s">
        <v>1389</v>
      </c>
      <c r="O153" s="63" t="s">
        <v>1390</v>
      </c>
      <c r="P153" s="63" t="s">
        <v>190</v>
      </c>
      <c r="Q153" s="63" t="s">
        <v>1388</v>
      </c>
      <c r="R153" s="63"/>
      <c r="S153" s="68">
        <v>18</v>
      </c>
      <c r="T153" s="69">
        <v>18</v>
      </c>
      <c r="U153" s="69">
        <v>18</v>
      </c>
      <c r="V153" s="69">
        <v>18</v>
      </c>
      <c r="W153" s="69">
        <v>18</v>
      </c>
      <c r="X153" s="71">
        <v>200000000</v>
      </c>
      <c r="Y153" s="78">
        <v>200000000</v>
      </c>
      <c r="Z153" s="79"/>
      <c r="AA153" s="79"/>
      <c r="AB153" s="79"/>
      <c r="AC153" s="79"/>
      <c r="AD153" s="79"/>
      <c r="AE153" s="79"/>
      <c r="AF153" s="79"/>
      <c r="AG153" s="79"/>
      <c r="AH153" s="79"/>
      <c r="AI153" s="79"/>
      <c r="AJ153" s="79"/>
      <c r="AK153" s="71">
        <v>200000000</v>
      </c>
      <c r="AL153" s="78">
        <v>200000000</v>
      </c>
      <c r="AM153" s="79"/>
      <c r="AN153" s="79"/>
      <c r="AO153" s="79"/>
      <c r="AP153" s="79"/>
      <c r="AQ153" s="79"/>
      <c r="AR153" s="79"/>
      <c r="AS153" s="79"/>
      <c r="AT153" s="79"/>
      <c r="AU153" s="79"/>
      <c r="AV153" s="79"/>
      <c r="AW153" s="79"/>
      <c r="AX153" s="71">
        <v>200000000</v>
      </c>
      <c r="AY153" s="78">
        <v>200000000</v>
      </c>
      <c r="AZ153" s="79"/>
      <c r="BA153" s="79"/>
      <c r="BB153" s="79"/>
      <c r="BC153" s="79"/>
      <c r="BD153" s="79"/>
      <c r="BE153" s="79"/>
      <c r="BF153" s="79"/>
      <c r="BG153" s="79"/>
      <c r="BH153" s="79"/>
      <c r="BI153" s="79"/>
      <c r="BJ153" s="79"/>
      <c r="BK153" s="71">
        <v>200000000</v>
      </c>
      <c r="BL153" s="78">
        <v>200000000</v>
      </c>
      <c r="BM153" s="79"/>
      <c r="BN153" s="79"/>
      <c r="BO153" s="79"/>
      <c r="BP153" s="79"/>
      <c r="BQ153" s="79"/>
      <c r="BR153" s="79"/>
      <c r="BS153" s="79"/>
      <c r="BT153" s="79"/>
      <c r="BU153" s="79"/>
      <c r="BV153" s="79"/>
      <c r="BW153" s="79"/>
      <c r="BX153" s="71">
        <v>800000000</v>
      </c>
      <c r="BY153" s="73">
        <v>800000000</v>
      </c>
      <c r="BZ153" s="73">
        <v>0</v>
      </c>
      <c r="CA153" s="73">
        <v>0</v>
      </c>
      <c r="CB153" s="73">
        <v>0</v>
      </c>
      <c r="CC153" s="73">
        <v>0</v>
      </c>
      <c r="CD153" s="73">
        <v>0</v>
      </c>
      <c r="CE153" s="73">
        <v>0</v>
      </c>
      <c r="CF153" s="73">
        <v>0</v>
      </c>
      <c r="CG153" s="73">
        <v>0</v>
      </c>
      <c r="CH153" s="73">
        <v>0</v>
      </c>
      <c r="CI153" s="73">
        <v>0</v>
      </c>
      <c r="CJ153" s="73">
        <v>0</v>
      </c>
      <c r="CK153" s="63" t="s">
        <v>1391</v>
      </c>
      <c r="CL153" s="74" t="s">
        <v>1154</v>
      </c>
      <c r="CM153" s="74" t="s">
        <v>1155</v>
      </c>
      <c r="CN153" s="74" t="s">
        <v>1392</v>
      </c>
      <c r="CO153" s="60">
        <v>1</v>
      </c>
      <c r="CP153" s="61" t="s">
        <v>196</v>
      </c>
      <c r="CQ153" s="60">
        <v>104</v>
      </c>
      <c r="CR153" s="61" t="s">
        <v>1222</v>
      </c>
      <c r="CS153" s="60">
        <v>10401</v>
      </c>
      <c r="CT153" s="61" t="s">
        <v>1223</v>
      </c>
      <c r="CU153" s="62">
        <v>1040105</v>
      </c>
      <c r="CV153" s="63" t="s">
        <v>1377</v>
      </c>
      <c r="CW153" s="100" t="s">
        <v>1378</v>
      </c>
      <c r="CX153" s="100" t="s">
        <v>196</v>
      </c>
      <c r="CY153" s="100" t="s">
        <v>1222</v>
      </c>
      <c r="CZ153" s="100" t="s">
        <v>1223</v>
      </c>
      <c r="DA153" s="100" t="s">
        <v>1377</v>
      </c>
    </row>
    <row r="154" spans="2:105" ht="242.25" hidden="1" x14ac:dyDescent="0.25">
      <c r="B154" s="88" t="s">
        <v>1393</v>
      </c>
      <c r="C154" s="80" t="s">
        <v>1394</v>
      </c>
      <c r="D154" s="100" t="s">
        <v>589</v>
      </c>
      <c r="E154" s="65" t="s">
        <v>1369</v>
      </c>
      <c r="F154" s="63" t="s">
        <v>1370</v>
      </c>
      <c r="G154" s="62" t="s">
        <v>240</v>
      </c>
      <c r="H154" s="63" t="s">
        <v>592</v>
      </c>
      <c r="I154" s="62" t="s">
        <v>185</v>
      </c>
      <c r="J154" s="307">
        <v>2015</v>
      </c>
      <c r="K154" s="308">
        <v>1</v>
      </c>
      <c r="L154" s="63" t="s">
        <v>1216</v>
      </c>
      <c r="M154" s="63" t="s">
        <v>1395</v>
      </c>
      <c r="N154" s="63" t="s">
        <v>1396</v>
      </c>
      <c r="O154" s="63" t="s">
        <v>1397</v>
      </c>
      <c r="P154" s="87" t="s">
        <v>246</v>
      </c>
      <c r="Q154" s="63" t="s">
        <v>1398</v>
      </c>
      <c r="R154" s="63"/>
      <c r="S154" s="68">
        <v>1</v>
      </c>
      <c r="T154" s="69">
        <v>1</v>
      </c>
      <c r="U154" s="69">
        <v>1</v>
      </c>
      <c r="V154" s="69">
        <v>1</v>
      </c>
      <c r="W154" s="69">
        <v>1</v>
      </c>
      <c r="X154" s="71">
        <v>100000000</v>
      </c>
      <c r="Y154" s="101">
        <v>100000000</v>
      </c>
      <c r="Z154" s="79"/>
      <c r="AA154" s="79"/>
      <c r="AB154" s="79"/>
      <c r="AC154" s="79"/>
      <c r="AD154" s="79"/>
      <c r="AE154" s="79"/>
      <c r="AF154" s="79"/>
      <c r="AG154" s="79"/>
      <c r="AH154" s="79"/>
      <c r="AI154" s="79"/>
      <c r="AJ154" s="79"/>
      <c r="AK154" s="71">
        <v>50000000</v>
      </c>
      <c r="AL154" s="101">
        <v>50000000</v>
      </c>
      <c r="AM154" s="79"/>
      <c r="AN154" s="79"/>
      <c r="AO154" s="79"/>
      <c r="AP154" s="79"/>
      <c r="AQ154" s="79"/>
      <c r="AR154" s="79"/>
      <c r="AS154" s="79"/>
      <c r="AT154" s="79"/>
      <c r="AU154" s="79"/>
      <c r="AV154" s="79"/>
      <c r="AW154" s="79"/>
      <c r="AX154" s="71">
        <v>50000000</v>
      </c>
      <c r="AY154" s="101">
        <v>50000000</v>
      </c>
      <c r="AZ154" s="79"/>
      <c r="BA154" s="79"/>
      <c r="BB154" s="79"/>
      <c r="BC154" s="79"/>
      <c r="BD154" s="79"/>
      <c r="BE154" s="79"/>
      <c r="BF154" s="79"/>
      <c r="BG154" s="79"/>
      <c r="BH154" s="79"/>
      <c r="BI154" s="79"/>
      <c r="BJ154" s="79"/>
      <c r="BK154" s="71">
        <v>100000000</v>
      </c>
      <c r="BL154" s="101">
        <v>100000000</v>
      </c>
      <c r="BM154" s="79"/>
      <c r="BN154" s="79"/>
      <c r="BO154" s="79"/>
      <c r="BP154" s="79"/>
      <c r="BQ154" s="79"/>
      <c r="BR154" s="79"/>
      <c r="BS154" s="79"/>
      <c r="BT154" s="79"/>
      <c r="BU154" s="79"/>
      <c r="BV154" s="79"/>
      <c r="BW154" s="79"/>
      <c r="BX154" s="71">
        <v>300000000</v>
      </c>
      <c r="BY154" s="73">
        <v>300000000</v>
      </c>
      <c r="BZ154" s="73">
        <v>0</v>
      </c>
      <c r="CA154" s="73">
        <v>0</v>
      </c>
      <c r="CB154" s="73">
        <v>0</v>
      </c>
      <c r="CC154" s="73">
        <v>0</v>
      </c>
      <c r="CD154" s="73">
        <v>0</v>
      </c>
      <c r="CE154" s="73">
        <v>0</v>
      </c>
      <c r="CF154" s="73">
        <v>0</v>
      </c>
      <c r="CG154" s="73">
        <v>0</v>
      </c>
      <c r="CH154" s="73">
        <v>0</v>
      </c>
      <c r="CI154" s="73">
        <v>0</v>
      </c>
      <c r="CJ154" s="73">
        <v>0</v>
      </c>
      <c r="CK154" s="63" t="s">
        <v>1399</v>
      </c>
      <c r="CL154" s="74" t="s">
        <v>1154</v>
      </c>
      <c r="CM154" s="74" t="s">
        <v>1155</v>
      </c>
      <c r="CN154" s="74" t="s">
        <v>586</v>
      </c>
      <c r="CO154" s="60">
        <v>1</v>
      </c>
      <c r="CP154" s="61" t="s">
        <v>196</v>
      </c>
      <c r="CQ154" s="60">
        <v>104</v>
      </c>
      <c r="CR154" s="61" t="s">
        <v>1222</v>
      </c>
      <c r="CS154" s="60">
        <v>10401</v>
      </c>
      <c r="CT154" s="61" t="s">
        <v>1223</v>
      </c>
      <c r="CU154" s="62">
        <v>1040105</v>
      </c>
      <c r="CV154" s="63" t="s">
        <v>1377</v>
      </c>
      <c r="CW154" s="100" t="s">
        <v>1378</v>
      </c>
      <c r="CX154" s="100" t="s">
        <v>196</v>
      </c>
      <c r="CY154" s="100" t="s">
        <v>1222</v>
      </c>
      <c r="CZ154" s="100" t="s">
        <v>1223</v>
      </c>
      <c r="DA154" s="100" t="s">
        <v>1377</v>
      </c>
    </row>
    <row r="155" spans="2:105" ht="242.25" hidden="1" x14ac:dyDescent="0.25">
      <c r="B155" s="88" t="s">
        <v>1400</v>
      </c>
      <c r="C155" s="80" t="s">
        <v>1401</v>
      </c>
      <c r="D155" s="100" t="s">
        <v>589</v>
      </c>
      <c r="E155" s="65" t="s">
        <v>1369</v>
      </c>
      <c r="F155" s="63" t="s">
        <v>1370</v>
      </c>
      <c r="G155" s="62" t="s">
        <v>240</v>
      </c>
      <c r="H155" s="63" t="s">
        <v>592</v>
      </c>
      <c r="I155" s="62" t="s">
        <v>185</v>
      </c>
      <c r="J155" s="307">
        <v>2015</v>
      </c>
      <c r="K155" s="308">
        <v>0</v>
      </c>
      <c r="L155" s="63" t="s">
        <v>1402</v>
      </c>
      <c r="M155" s="63" t="s">
        <v>1403</v>
      </c>
      <c r="N155" s="63" t="s">
        <v>1404</v>
      </c>
      <c r="O155" s="63" t="s">
        <v>1405</v>
      </c>
      <c r="P155" s="63" t="s">
        <v>246</v>
      </c>
      <c r="Q155" s="63" t="s">
        <v>1406</v>
      </c>
      <c r="R155" s="63"/>
      <c r="S155" s="68">
        <v>100</v>
      </c>
      <c r="T155" s="69">
        <v>100</v>
      </c>
      <c r="U155" s="69">
        <v>100</v>
      </c>
      <c r="V155" s="69">
        <v>100</v>
      </c>
      <c r="W155" s="69">
        <v>100</v>
      </c>
      <c r="X155" s="71">
        <v>175000000</v>
      </c>
      <c r="Y155" s="78">
        <v>175000000</v>
      </c>
      <c r="Z155" s="79"/>
      <c r="AA155" s="79"/>
      <c r="AB155" s="79"/>
      <c r="AC155" s="79"/>
      <c r="AD155" s="79"/>
      <c r="AE155" s="79"/>
      <c r="AF155" s="79"/>
      <c r="AG155" s="79"/>
      <c r="AH155" s="79"/>
      <c r="AI155" s="79"/>
      <c r="AJ155" s="79"/>
      <c r="AK155" s="71">
        <v>75000000</v>
      </c>
      <c r="AL155" s="78">
        <v>75000000</v>
      </c>
      <c r="AM155" s="79"/>
      <c r="AN155" s="79"/>
      <c r="AO155" s="79"/>
      <c r="AP155" s="79"/>
      <c r="AQ155" s="79"/>
      <c r="AR155" s="79"/>
      <c r="AS155" s="79"/>
      <c r="AT155" s="79"/>
      <c r="AU155" s="79"/>
      <c r="AV155" s="79"/>
      <c r="AW155" s="79"/>
      <c r="AX155" s="71">
        <v>75000000</v>
      </c>
      <c r="AY155" s="78">
        <v>75000000</v>
      </c>
      <c r="AZ155" s="79"/>
      <c r="BA155" s="79"/>
      <c r="BB155" s="79"/>
      <c r="BC155" s="79"/>
      <c r="BD155" s="79"/>
      <c r="BE155" s="79"/>
      <c r="BF155" s="79"/>
      <c r="BG155" s="79"/>
      <c r="BH155" s="79"/>
      <c r="BI155" s="79"/>
      <c r="BJ155" s="79"/>
      <c r="BK155" s="71">
        <v>75000000</v>
      </c>
      <c r="BL155" s="78">
        <v>75000000</v>
      </c>
      <c r="BM155" s="79"/>
      <c r="BN155" s="79"/>
      <c r="BO155" s="79"/>
      <c r="BP155" s="79"/>
      <c r="BQ155" s="79"/>
      <c r="BR155" s="79"/>
      <c r="BS155" s="79"/>
      <c r="BT155" s="79"/>
      <c r="BU155" s="79"/>
      <c r="BV155" s="79"/>
      <c r="BW155" s="79"/>
      <c r="BX155" s="71">
        <v>400000000</v>
      </c>
      <c r="BY155" s="73">
        <v>400000000</v>
      </c>
      <c r="BZ155" s="73">
        <v>0</v>
      </c>
      <c r="CA155" s="73">
        <v>0</v>
      </c>
      <c r="CB155" s="73">
        <v>0</v>
      </c>
      <c r="CC155" s="73">
        <v>0</v>
      </c>
      <c r="CD155" s="73">
        <v>0</v>
      </c>
      <c r="CE155" s="73">
        <v>0</v>
      </c>
      <c r="CF155" s="73">
        <v>0</v>
      </c>
      <c r="CG155" s="73">
        <v>0</v>
      </c>
      <c r="CH155" s="73">
        <v>0</v>
      </c>
      <c r="CI155" s="73">
        <v>0</v>
      </c>
      <c r="CJ155" s="73">
        <v>0</v>
      </c>
      <c r="CK155" s="63" t="s">
        <v>1407</v>
      </c>
      <c r="CL155" s="74" t="s">
        <v>1154</v>
      </c>
      <c r="CM155" s="74" t="s">
        <v>1155</v>
      </c>
      <c r="CN155" s="74" t="s">
        <v>586</v>
      </c>
      <c r="CO155" s="60">
        <v>1</v>
      </c>
      <c r="CP155" s="61" t="s">
        <v>196</v>
      </c>
      <c r="CQ155" s="60">
        <v>104</v>
      </c>
      <c r="CR155" s="61" t="s">
        <v>1222</v>
      </c>
      <c r="CS155" s="60">
        <v>10401</v>
      </c>
      <c r="CT155" s="61" t="s">
        <v>1223</v>
      </c>
      <c r="CU155" s="62">
        <v>1040105</v>
      </c>
      <c r="CV155" s="63" t="s">
        <v>1377</v>
      </c>
      <c r="CW155" s="100" t="s">
        <v>1378</v>
      </c>
      <c r="CX155" s="100" t="s">
        <v>196</v>
      </c>
      <c r="CY155" s="100" t="s">
        <v>1222</v>
      </c>
      <c r="CZ155" s="100" t="s">
        <v>1223</v>
      </c>
      <c r="DA155" s="100" t="s">
        <v>1377</v>
      </c>
    </row>
    <row r="156" spans="2:105" ht="242.25" hidden="1" x14ac:dyDescent="0.25">
      <c r="B156" s="88" t="s">
        <v>1408</v>
      </c>
      <c r="C156" s="80" t="s">
        <v>1409</v>
      </c>
      <c r="D156" s="100" t="s">
        <v>589</v>
      </c>
      <c r="E156" s="65" t="s">
        <v>1369</v>
      </c>
      <c r="F156" s="63" t="s">
        <v>1370</v>
      </c>
      <c r="G156" s="62" t="s">
        <v>240</v>
      </c>
      <c r="H156" s="63" t="s">
        <v>592</v>
      </c>
      <c r="I156" s="62" t="s">
        <v>185</v>
      </c>
      <c r="J156" s="307">
        <v>2015</v>
      </c>
      <c r="K156" s="308">
        <v>0</v>
      </c>
      <c r="L156" s="63" t="s">
        <v>1216</v>
      </c>
      <c r="M156" s="63" t="s">
        <v>1410</v>
      </c>
      <c r="N156" s="63" t="s">
        <v>1411</v>
      </c>
      <c r="O156" s="63" t="s">
        <v>1412</v>
      </c>
      <c r="P156" s="63" t="s">
        <v>246</v>
      </c>
      <c r="Q156" s="63" t="s">
        <v>1413</v>
      </c>
      <c r="R156" s="63"/>
      <c r="S156" s="68">
        <v>100</v>
      </c>
      <c r="T156" s="69">
        <v>100</v>
      </c>
      <c r="U156" s="69">
        <v>100</v>
      </c>
      <c r="V156" s="69">
        <v>100</v>
      </c>
      <c r="W156" s="69">
        <v>100</v>
      </c>
      <c r="X156" s="71">
        <v>50000000</v>
      </c>
      <c r="Y156" s="78">
        <v>50000000</v>
      </c>
      <c r="Z156" s="79"/>
      <c r="AA156" s="79"/>
      <c r="AB156" s="79"/>
      <c r="AC156" s="79"/>
      <c r="AD156" s="79"/>
      <c r="AE156" s="79"/>
      <c r="AF156" s="79"/>
      <c r="AG156" s="79"/>
      <c r="AH156" s="79"/>
      <c r="AI156" s="79"/>
      <c r="AJ156" s="79"/>
      <c r="AK156" s="71">
        <v>50000000</v>
      </c>
      <c r="AL156" s="78">
        <v>50000000</v>
      </c>
      <c r="AM156" s="79"/>
      <c r="AN156" s="79"/>
      <c r="AO156" s="79"/>
      <c r="AP156" s="79"/>
      <c r="AQ156" s="79"/>
      <c r="AR156" s="79"/>
      <c r="AS156" s="79"/>
      <c r="AT156" s="79"/>
      <c r="AU156" s="79"/>
      <c r="AV156" s="79"/>
      <c r="AW156" s="79"/>
      <c r="AX156" s="71">
        <v>50000000</v>
      </c>
      <c r="AY156" s="78">
        <v>50000000</v>
      </c>
      <c r="AZ156" s="79"/>
      <c r="BA156" s="79"/>
      <c r="BB156" s="79"/>
      <c r="BC156" s="79"/>
      <c r="BD156" s="79"/>
      <c r="BE156" s="79"/>
      <c r="BF156" s="79"/>
      <c r="BG156" s="79"/>
      <c r="BH156" s="79"/>
      <c r="BI156" s="79"/>
      <c r="BJ156" s="79"/>
      <c r="BK156" s="71">
        <v>50000000</v>
      </c>
      <c r="BL156" s="78">
        <v>50000000</v>
      </c>
      <c r="BM156" s="79"/>
      <c r="BN156" s="79"/>
      <c r="BO156" s="79"/>
      <c r="BP156" s="79"/>
      <c r="BQ156" s="79"/>
      <c r="BR156" s="79"/>
      <c r="BS156" s="79"/>
      <c r="BT156" s="79"/>
      <c r="BU156" s="79"/>
      <c r="BV156" s="79"/>
      <c r="BW156" s="79"/>
      <c r="BX156" s="71">
        <v>200000000</v>
      </c>
      <c r="BY156" s="73">
        <v>200000000</v>
      </c>
      <c r="BZ156" s="73">
        <v>0</v>
      </c>
      <c r="CA156" s="73">
        <v>0</v>
      </c>
      <c r="CB156" s="73">
        <v>0</v>
      </c>
      <c r="CC156" s="73">
        <v>0</v>
      </c>
      <c r="CD156" s="73">
        <v>0</v>
      </c>
      <c r="CE156" s="73">
        <v>0</v>
      </c>
      <c r="CF156" s="73">
        <v>0</v>
      </c>
      <c r="CG156" s="73">
        <v>0</v>
      </c>
      <c r="CH156" s="73">
        <v>0</v>
      </c>
      <c r="CI156" s="73">
        <v>0</v>
      </c>
      <c r="CJ156" s="73">
        <v>0</v>
      </c>
      <c r="CK156" s="63" t="s">
        <v>1414</v>
      </c>
      <c r="CL156" s="74" t="s">
        <v>1154</v>
      </c>
      <c r="CM156" s="74" t="s">
        <v>1155</v>
      </c>
      <c r="CN156" s="74" t="s">
        <v>586</v>
      </c>
      <c r="CO156" s="60">
        <v>1</v>
      </c>
      <c r="CP156" s="61" t="s">
        <v>196</v>
      </c>
      <c r="CQ156" s="60">
        <v>104</v>
      </c>
      <c r="CR156" s="61" t="s">
        <v>1222</v>
      </c>
      <c r="CS156" s="60">
        <v>10401</v>
      </c>
      <c r="CT156" s="61" t="s">
        <v>1223</v>
      </c>
      <c r="CU156" s="62">
        <v>1040105</v>
      </c>
      <c r="CV156" s="63" t="s">
        <v>1377</v>
      </c>
      <c r="CW156" s="100" t="s">
        <v>1378</v>
      </c>
      <c r="CX156" s="100" t="s">
        <v>196</v>
      </c>
      <c r="CY156" s="100" t="s">
        <v>1222</v>
      </c>
      <c r="CZ156" s="100" t="s">
        <v>1223</v>
      </c>
      <c r="DA156" s="100" t="s">
        <v>1377</v>
      </c>
    </row>
    <row r="157" spans="2:105" ht="242.25" hidden="1" x14ac:dyDescent="0.25">
      <c r="B157" s="88" t="s">
        <v>1415</v>
      </c>
      <c r="C157" s="80" t="s">
        <v>1416</v>
      </c>
      <c r="D157" s="100" t="s">
        <v>589</v>
      </c>
      <c r="E157" s="65" t="s">
        <v>1369</v>
      </c>
      <c r="F157" s="63" t="s">
        <v>1370</v>
      </c>
      <c r="G157" s="62" t="s">
        <v>183</v>
      </c>
      <c r="H157" s="63" t="s">
        <v>592</v>
      </c>
      <c r="I157" s="62" t="s">
        <v>185</v>
      </c>
      <c r="J157" s="307">
        <v>2015</v>
      </c>
      <c r="K157" s="308">
        <v>0</v>
      </c>
      <c r="L157" s="63" t="s">
        <v>1216</v>
      </c>
      <c r="M157" s="63" t="s">
        <v>1417</v>
      </c>
      <c r="N157" s="63" t="s">
        <v>1418</v>
      </c>
      <c r="O157" s="63" t="s">
        <v>1419</v>
      </c>
      <c r="P157" s="63" t="s">
        <v>657</v>
      </c>
      <c r="Q157" s="63" t="s">
        <v>1420</v>
      </c>
      <c r="R157" s="63"/>
      <c r="S157" s="68">
        <v>40</v>
      </c>
      <c r="T157" s="69">
        <v>5</v>
      </c>
      <c r="U157" s="69">
        <v>10</v>
      </c>
      <c r="V157" s="69">
        <v>15</v>
      </c>
      <c r="W157" s="69">
        <v>40</v>
      </c>
      <c r="X157" s="71">
        <v>40000000</v>
      </c>
      <c r="Y157" s="78">
        <v>40000000</v>
      </c>
      <c r="Z157" s="79"/>
      <c r="AA157" s="79"/>
      <c r="AB157" s="79"/>
      <c r="AC157" s="79"/>
      <c r="AD157" s="79"/>
      <c r="AE157" s="79"/>
      <c r="AF157" s="79"/>
      <c r="AG157" s="79"/>
      <c r="AH157" s="79"/>
      <c r="AI157" s="79"/>
      <c r="AJ157" s="79"/>
      <c r="AK157" s="71">
        <v>40000000</v>
      </c>
      <c r="AL157" s="78">
        <v>40000000</v>
      </c>
      <c r="AM157" s="79"/>
      <c r="AN157" s="79"/>
      <c r="AO157" s="79"/>
      <c r="AP157" s="79"/>
      <c r="AQ157" s="79"/>
      <c r="AR157" s="79"/>
      <c r="AS157" s="79"/>
      <c r="AT157" s="79"/>
      <c r="AU157" s="79"/>
      <c r="AV157" s="79"/>
      <c r="AW157" s="79"/>
      <c r="AX157" s="71">
        <v>40000000</v>
      </c>
      <c r="AY157" s="78">
        <v>40000000</v>
      </c>
      <c r="AZ157" s="79"/>
      <c r="BA157" s="79"/>
      <c r="BB157" s="79"/>
      <c r="BC157" s="79"/>
      <c r="BD157" s="79"/>
      <c r="BE157" s="79"/>
      <c r="BF157" s="79"/>
      <c r="BG157" s="79"/>
      <c r="BH157" s="79"/>
      <c r="BI157" s="79"/>
      <c r="BJ157" s="79"/>
      <c r="BK157" s="71">
        <v>40000000</v>
      </c>
      <c r="BL157" s="78">
        <v>40000000</v>
      </c>
      <c r="BM157" s="79"/>
      <c r="BN157" s="79"/>
      <c r="BO157" s="79"/>
      <c r="BP157" s="79"/>
      <c r="BQ157" s="79"/>
      <c r="BR157" s="79"/>
      <c r="BS157" s="79"/>
      <c r="BT157" s="79"/>
      <c r="BU157" s="79"/>
      <c r="BV157" s="79"/>
      <c r="BW157" s="79"/>
      <c r="BX157" s="71">
        <v>160000000</v>
      </c>
      <c r="BY157" s="73">
        <v>160000000</v>
      </c>
      <c r="BZ157" s="73">
        <v>0</v>
      </c>
      <c r="CA157" s="73">
        <v>0</v>
      </c>
      <c r="CB157" s="73">
        <v>0</v>
      </c>
      <c r="CC157" s="73">
        <v>0</v>
      </c>
      <c r="CD157" s="73">
        <v>0</v>
      </c>
      <c r="CE157" s="73">
        <v>0</v>
      </c>
      <c r="CF157" s="73">
        <v>0</v>
      </c>
      <c r="CG157" s="73">
        <v>0</v>
      </c>
      <c r="CH157" s="73">
        <v>0</v>
      </c>
      <c r="CI157" s="73">
        <v>0</v>
      </c>
      <c r="CJ157" s="73">
        <v>0</v>
      </c>
      <c r="CK157" s="63" t="s">
        <v>1421</v>
      </c>
      <c r="CL157" s="74" t="s">
        <v>1154</v>
      </c>
      <c r="CM157" s="74" t="s">
        <v>1155</v>
      </c>
      <c r="CN157" s="74" t="s">
        <v>586</v>
      </c>
      <c r="CO157" s="60">
        <v>1</v>
      </c>
      <c r="CP157" s="61" t="s">
        <v>196</v>
      </c>
      <c r="CQ157" s="60">
        <v>104</v>
      </c>
      <c r="CR157" s="61" t="s">
        <v>1222</v>
      </c>
      <c r="CS157" s="60">
        <v>10401</v>
      </c>
      <c r="CT157" s="61" t="s">
        <v>1223</v>
      </c>
      <c r="CU157" s="62">
        <v>1040105</v>
      </c>
      <c r="CV157" s="63" t="s">
        <v>1377</v>
      </c>
      <c r="CW157" s="100" t="s">
        <v>1378</v>
      </c>
      <c r="CX157" s="100" t="s">
        <v>196</v>
      </c>
      <c r="CY157" s="100" t="s">
        <v>1222</v>
      </c>
      <c r="CZ157" s="100" t="s">
        <v>1223</v>
      </c>
      <c r="DA157" s="100" t="s">
        <v>1377</v>
      </c>
    </row>
    <row r="158" spans="2:105" ht="242.25" hidden="1" x14ac:dyDescent="0.25">
      <c r="B158" s="88" t="s">
        <v>1422</v>
      </c>
      <c r="C158" s="80" t="s">
        <v>1423</v>
      </c>
      <c r="D158" s="100" t="s">
        <v>589</v>
      </c>
      <c r="E158" s="65" t="s">
        <v>1369</v>
      </c>
      <c r="F158" s="63" t="s">
        <v>1370</v>
      </c>
      <c r="G158" s="62" t="s">
        <v>240</v>
      </c>
      <c r="H158" s="63" t="s">
        <v>592</v>
      </c>
      <c r="I158" s="62" t="s">
        <v>185</v>
      </c>
      <c r="J158" s="307">
        <v>2015</v>
      </c>
      <c r="K158" s="308">
        <v>0</v>
      </c>
      <c r="L158" s="63" t="s">
        <v>1216</v>
      </c>
      <c r="M158" s="63" t="s">
        <v>1424</v>
      </c>
      <c r="N158" s="63" t="s">
        <v>1425</v>
      </c>
      <c r="O158" s="63" t="s">
        <v>1426</v>
      </c>
      <c r="P158" s="63" t="s">
        <v>246</v>
      </c>
      <c r="Q158" s="63" t="s">
        <v>1427</v>
      </c>
      <c r="R158" s="63"/>
      <c r="S158" s="68">
        <v>149</v>
      </c>
      <c r="T158" s="69">
        <v>149</v>
      </c>
      <c r="U158" s="69">
        <v>149</v>
      </c>
      <c r="V158" s="69">
        <v>149</v>
      </c>
      <c r="W158" s="69">
        <v>149</v>
      </c>
      <c r="X158" s="71">
        <v>30000000</v>
      </c>
      <c r="Y158" s="78">
        <v>30000000</v>
      </c>
      <c r="Z158" s="79"/>
      <c r="AA158" s="79"/>
      <c r="AB158" s="79"/>
      <c r="AC158" s="79"/>
      <c r="AD158" s="79"/>
      <c r="AE158" s="79"/>
      <c r="AF158" s="79"/>
      <c r="AG158" s="79"/>
      <c r="AH158" s="79"/>
      <c r="AI158" s="79"/>
      <c r="AJ158" s="79"/>
      <c r="AK158" s="71">
        <v>30000000</v>
      </c>
      <c r="AL158" s="78">
        <v>30000000</v>
      </c>
      <c r="AM158" s="79"/>
      <c r="AN158" s="79"/>
      <c r="AO158" s="79"/>
      <c r="AP158" s="79"/>
      <c r="AQ158" s="79"/>
      <c r="AR158" s="79"/>
      <c r="AS158" s="79"/>
      <c r="AT158" s="79"/>
      <c r="AU158" s="79"/>
      <c r="AV158" s="79"/>
      <c r="AW158" s="79"/>
      <c r="AX158" s="71">
        <v>30000000</v>
      </c>
      <c r="AY158" s="78">
        <v>30000000</v>
      </c>
      <c r="AZ158" s="79"/>
      <c r="BA158" s="79"/>
      <c r="BB158" s="79"/>
      <c r="BC158" s="79"/>
      <c r="BD158" s="79"/>
      <c r="BE158" s="79"/>
      <c r="BF158" s="79"/>
      <c r="BG158" s="79"/>
      <c r="BH158" s="79"/>
      <c r="BI158" s="79"/>
      <c r="BJ158" s="79"/>
      <c r="BK158" s="71">
        <v>30000000</v>
      </c>
      <c r="BL158" s="78">
        <v>30000000</v>
      </c>
      <c r="BM158" s="79"/>
      <c r="BN158" s="79"/>
      <c r="BO158" s="79"/>
      <c r="BP158" s="79"/>
      <c r="BQ158" s="79"/>
      <c r="BR158" s="79"/>
      <c r="BS158" s="79"/>
      <c r="BT158" s="79"/>
      <c r="BU158" s="79"/>
      <c r="BV158" s="79"/>
      <c r="BW158" s="79"/>
      <c r="BX158" s="71">
        <v>120000000</v>
      </c>
      <c r="BY158" s="73">
        <v>120000000</v>
      </c>
      <c r="BZ158" s="73">
        <v>0</v>
      </c>
      <c r="CA158" s="73">
        <v>0</v>
      </c>
      <c r="CB158" s="73">
        <v>0</v>
      </c>
      <c r="CC158" s="73">
        <v>0</v>
      </c>
      <c r="CD158" s="73">
        <v>0</v>
      </c>
      <c r="CE158" s="73">
        <v>0</v>
      </c>
      <c r="CF158" s="73">
        <v>0</v>
      </c>
      <c r="CG158" s="73">
        <v>0</v>
      </c>
      <c r="CH158" s="73">
        <v>0</v>
      </c>
      <c r="CI158" s="73">
        <v>0</v>
      </c>
      <c r="CJ158" s="73">
        <v>0</v>
      </c>
      <c r="CK158" s="63" t="s">
        <v>1428</v>
      </c>
      <c r="CL158" s="74" t="s">
        <v>1154</v>
      </c>
      <c r="CM158" s="74" t="s">
        <v>1155</v>
      </c>
      <c r="CN158" s="74" t="s">
        <v>586</v>
      </c>
      <c r="CO158" s="60">
        <v>1</v>
      </c>
      <c r="CP158" s="61" t="s">
        <v>196</v>
      </c>
      <c r="CQ158" s="60">
        <v>104</v>
      </c>
      <c r="CR158" s="61" t="s">
        <v>1222</v>
      </c>
      <c r="CS158" s="60">
        <v>10401</v>
      </c>
      <c r="CT158" s="61" t="s">
        <v>1223</v>
      </c>
      <c r="CU158" s="62">
        <v>1040105</v>
      </c>
      <c r="CV158" s="63" t="s">
        <v>1377</v>
      </c>
      <c r="CW158" s="100" t="s">
        <v>1378</v>
      </c>
      <c r="CX158" s="100" t="s">
        <v>196</v>
      </c>
      <c r="CY158" s="100" t="s">
        <v>1222</v>
      </c>
      <c r="CZ158" s="100" t="s">
        <v>1223</v>
      </c>
      <c r="DA158" s="100" t="s">
        <v>1377</v>
      </c>
    </row>
    <row r="159" spans="2:105" ht="242.25" hidden="1" x14ac:dyDescent="0.25">
      <c r="B159" s="88" t="s">
        <v>1429</v>
      </c>
      <c r="C159" s="80" t="s">
        <v>1430</v>
      </c>
      <c r="D159" s="100" t="s">
        <v>589</v>
      </c>
      <c r="E159" s="65" t="s">
        <v>1369</v>
      </c>
      <c r="F159" s="63" t="s">
        <v>1370</v>
      </c>
      <c r="G159" s="62" t="s">
        <v>183</v>
      </c>
      <c r="H159" s="63" t="s">
        <v>592</v>
      </c>
      <c r="I159" s="62" t="s">
        <v>185</v>
      </c>
      <c r="J159" s="307">
        <v>2015</v>
      </c>
      <c r="K159" s="308">
        <v>0</v>
      </c>
      <c r="L159" s="63" t="s">
        <v>1216</v>
      </c>
      <c r="M159" s="63" t="s">
        <v>1431</v>
      </c>
      <c r="N159" s="63" t="s">
        <v>1432</v>
      </c>
      <c r="O159" s="63" t="s">
        <v>1433</v>
      </c>
      <c r="P159" s="63" t="s">
        <v>657</v>
      </c>
      <c r="Q159" s="63" t="s">
        <v>1420</v>
      </c>
      <c r="R159" s="63"/>
      <c r="S159" s="68">
        <v>4</v>
      </c>
      <c r="T159" s="69">
        <v>1</v>
      </c>
      <c r="U159" s="69">
        <v>2</v>
      </c>
      <c r="V159" s="69">
        <v>3</v>
      </c>
      <c r="W159" s="69">
        <v>4</v>
      </c>
      <c r="X159" s="71">
        <v>30000000</v>
      </c>
      <c r="Y159" s="78">
        <v>30000000</v>
      </c>
      <c r="Z159" s="79"/>
      <c r="AA159" s="79"/>
      <c r="AB159" s="79"/>
      <c r="AC159" s="79"/>
      <c r="AD159" s="79"/>
      <c r="AE159" s="79"/>
      <c r="AF159" s="79"/>
      <c r="AG159" s="79"/>
      <c r="AH159" s="79"/>
      <c r="AI159" s="79"/>
      <c r="AJ159" s="79"/>
      <c r="AK159" s="71">
        <v>30000000</v>
      </c>
      <c r="AL159" s="78">
        <v>30000000</v>
      </c>
      <c r="AM159" s="79"/>
      <c r="AN159" s="79"/>
      <c r="AO159" s="79"/>
      <c r="AP159" s="79"/>
      <c r="AQ159" s="79"/>
      <c r="AR159" s="79"/>
      <c r="AS159" s="79"/>
      <c r="AT159" s="79"/>
      <c r="AU159" s="79"/>
      <c r="AV159" s="79"/>
      <c r="AW159" s="79"/>
      <c r="AX159" s="71">
        <v>30000000</v>
      </c>
      <c r="AY159" s="78">
        <v>30000000</v>
      </c>
      <c r="AZ159" s="79"/>
      <c r="BA159" s="79"/>
      <c r="BB159" s="79"/>
      <c r="BC159" s="79"/>
      <c r="BD159" s="79"/>
      <c r="BE159" s="79"/>
      <c r="BF159" s="79"/>
      <c r="BG159" s="79"/>
      <c r="BH159" s="79"/>
      <c r="BI159" s="79"/>
      <c r="BJ159" s="79"/>
      <c r="BK159" s="71">
        <v>30000000</v>
      </c>
      <c r="BL159" s="78">
        <v>30000000</v>
      </c>
      <c r="BM159" s="79"/>
      <c r="BN159" s="79"/>
      <c r="BO159" s="79"/>
      <c r="BP159" s="79"/>
      <c r="BQ159" s="79"/>
      <c r="BR159" s="79"/>
      <c r="BS159" s="79"/>
      <c r="BT159" s="79"/>
      <c r="BU159" s="79"/>
      <c r="BV159" s="79"/>
      <c r="BW159" s="79"/>
      <c r="BX159" s="71">
        <v>120000000</v>
      </c>
      <c r="BY159" s="73">
        <v>120000000</v>
      </c>
      <c r="BZ159" s="73">
        <v>0</v>
      </c>
      <c r="CA159" s="73">
        <v>0</v>
      </c>
      <c r="CB159" s="73">
        <v>0</v>
      </c>
      <c r="CC159" s="73">
        <v>0</v>
      </c>
      <c r="CD159" s="73">
        <v>0</v>
      </c>
      <c r="CE159" s="73">
        <v>0</v>
      </c>
      <c r="CF159" s="73">
        <v>0</v>
      </c>
      <c r="CG159" s="73">
        <v>0</v>
      </c>
      <c r="CH159" s="73">
        <v>0</v>
      </c>
      <c r="CI159" s="73">
        <v>0</v>
      </c>
      <c r="CJ159" s="73">
        <v>0</v>
      </c>
      <c r="CK159" s="63" t="s">
        <v>1434</v>
      </c>
      <c r="CL159" s="74" t="s">
        <v>1154</v>
      </c>
      <c r="CM159" s="74" t="s">
        <v>1155</v>
      </c>
      <c r="CN159" s="74" t="s">
        <v>586</v>
      </c>
      <c r="CO159" s="60">
        <v>1</v>
      </c>
      <c r="CP159" s="61" t="s">
        <v>196</v>
      </c>
      <c r="CQ159" s="60">
        <v>104</v>
      </c>
      <c r="CR159" s="61" t="s">
        <v>1222</v>
      </c>
      <c r="CS159" s="60">
        <v>10401</v>
      </c>
      <c r="CT159" s="61" t="s">
        <v>1223</v>
      </c>
      <c r="CU159" s="62">
        <v>1040105</v>
      </c>
      <c r="CV159" s="63" t="s">
        <v>1377</v>
      </c>
      <c r="CW159" s="100" t="s">
        <v>1378</v>
      </c>
      <c r="CX159" s="100" t="s">
        <v>196</v>
      </c>
      <c r="CY159" s="100" t="s">
        <v>1222</v>
      </c>
      <c r="CZ159" s="100" t="s">
        <v>1223</v>
      </c>
      <c r="DA159" s="100" t="s">
        <v>1377</v>
      </c>
    </row>
    <row r="160" spans="2:105" ht="242.25" hidden="1" x14ac:dyDescent="0.25">
      <c r="B160" s="88" t="s">
        <v>1435</v>
      </c>
      <c r="C160" s="80" t="s">
        <v>1436</v>
      </c>
      <c r="D160" s="100" t="s">
        <v>589</v>
      </c>
      <c r="E160" s="65" t="s">
        <v>1369</v>
      </c>
      <c r="F160" s="63" t="s">
        <v>1370</v>
      </c>
      <c r="G160" s="62" t="s">
        <v>183</v>
      </c>
      <c r="H160" s="63" t="s">
        <v>592</v>
      </c>
      <c r="I160" s="62" t="s">
        <v>185</v>
      </c>
      <c r="J160" s="307">
        <v>2015</v>
      </c>
      <c r="K160" s="308">
        <v>0</v>
      </c>
      <c r="L160" s="63" t="s">
        <v>1216</v>
      </c>
      <c r="M160" s="63" t="s">
        <v>1437</v>
      </c>
      <c r="N160" s="63" t="s">
        <v>1438</v>
      </c>
      <c r="O160" s="63" t="s">
        <v>1439</v>
      </c>
      <c r="P160" s="63" t="s">
        <v>190</v>
      </c>
      <c r="Q160" s="63" t="s">
        <v>1420</v>
      </c>
      <c r="R160" s="63"/>
      <c r="S160" s="68">
        <v>149</v>
      </c>
      <c r="T160" s="69">
        <v>30</v>
      </c>
      <c r="U160" s="69">
        <v>70</v>
      </c>
      <c r="V160" s="69">
        <v>110</v>
      </c>
      <c r="W160" s="69">
        <v>149</v>
      </c>
      <c r="X160" s="71">
        <v>30000000</v>
      </c>
      <c r="Y160" s="78">
        <v>30000000</v>
      </c>
      <c r="Z160" s="79"/>
      <c r="AA160" s="79"/>
      <c r="AB160" s="79"/>
      <c r="AC160" s="79"/>
      <c r="AD160" s="79"/>
      <c r="AE160" s="79"/>
      <c r="AF160" s="79"/>
      <c r="AG160" s="79"/>
      <c r="AH160" s="79"/>
      <c r="AI160" s="79"/>
      <c r="AJ160" s="79"/>
      <c r="AK160" s="71">
        <v>30000000</v>
      </c>
      <c r="AL160" s="78">
        <v>30000000</v>
      </c>
      <c r="AM160" s="79"/>
      <c r="AN160" s="79"/>
      <c r="AO160" s="79"/>
      <c r="AP160" s="79"/>
      <c r="AQ160" s="79"/>
      <c r="AR160" s="79"/>
      <c r="AS160" s="79"/>
      <c r="AT160" s="79"/>
      <c r="AU160" s="79"/>
      <c r="AV160" s="79"/>
      <c r="AW160" s="79"/>
      <c r="AX160" s="71">
        <v>30000000</v>
      </c>
      <c r="AY160" s="78">
        <v>30000000</v>
      </c>
      <c r="AZ160" s="79"/>
      <c r="BA160" s="79"/>
      <c r="BB160" s="79"/>
      <c r="BC160" s="79"/>
      <c r="BD160" s="79"/>
      <c r="BE160" s="79"/>
      <c r="BF160" s="79"/>
      <c r="BG160" s="79"/>
      <c r="BH160" s="79"/>
      <c r="BI160" s="79"/>
      <c r="BJ160" s="79"/>
      <c r="BK160" s="71">
        <v>30000000</v>
      </c>
      <c r="BL160" s="78">
        <v>30000000</v>
      </c>
      <c r="BM160" s="79"/>
      <c r="BN160" s="79"/>
      <c r="BO160" s="79"/>
      <c r="BP160" s="79"/>
      <c r="BQ160" s="79"/>
      <c r="BR160" s="79"/>
      <c r="BS160" s="79"/>
      <c r="BT160" s="79"/>
      <c r="BU160" s="79"/>
      <c r="BV160" s="79"/>
      <c r="BW160" s="79"/>
      <c r="BX160" s="71">
        <v>120000000</v>
      </c>
      <c r="BY160" s="73">
        <v>120000000</v>
      </c>
      <c r="BZ160" s="73">
        <v>0</v>
      </c>
      <c r="CA160" s="73">
        <v>0</v>
      </c>
      <c r="CB160" s="73">
        <v>0</v>
      </c>
      <c r="CC160" s="73">
        <v>0</v>
      </c>
      <c r="CD160" s="73">
        <v>0</v>
      </c>
      <c r="CE160" s="73">
        <v>0</v>
      </c>
      <c r="CF160" s="73">
        <v>0</v>
      </c>
      <c r="CG160" s="73">
        <v>0</v>
      </c>
      <c r="CH160" s="73">
        <v>0</v>
      </c>
      <c r="CI160" s="73">
        <v>0</v>
      </c>
      <c r="CJ160" s="73">
        <v>0</v>
      </c>
      <c r="CK160" s="63" t="s">
        <v>1440</v>
      </c>
      <c r="CL160" s="74" t="s">
        <v>1154</v>
      </c>
      <c r="CM160" s="74" t="s">
        <v>1155</v>
      </c>
      <c r="CN160" s="74" t="s">
        <v>1392</v>
      </c>
      <c r="CO160" s="60">
        <v>1</v>
      </c>
      <c r="CP160" s="61" t="s">
        <v>196</v>
      </c>
      <c r="CQ160" s="60">
        <v>104</v>
      </c>
      <c r="CR160" s="61" t="s">
        <v>1222</v>
      </c>
      <c r="CS160" s="60">
        <v>10401</v>
      </c>
      <c r="CT160" s="61" t="s">
        <v>1223</v>
      </c>
      <c r="CU160" s="62">
        <v>1040105</v>
      </c>
      <c r="CV160" s="63" t="s">
        <v>1377</v>
      </c>
      <c r="CW160" s="100" t="s">
        <v>1378</v>
      </c>
      <c r="CX160" s="100" t="s">
        <v>196</v>
      </c>
      <c r="CY160" s="100" t="s">
        <v>1222</v>
      </c>
      <c r="CZ160" s="100" t="s">
        <v>1223</v>
      </c>
      <c r="DA160" s="100" t="s">
        <v>1377</v>
      </c>
    </row>
    <row r="161" spans="2:105" ht="242.25" hidden="1" x14ac:dyDescent="0.25">
      <c r="B161" s="88" t="s">
        <v>1441</v>
      </c>
      <c r="C161" s="80" t="s">
        <v>1442</v>
      </c>
      <c r="D161" s="100" t="s">
        <v>589</v>
      </c>
      <c r="E161" s="65" t="s">
        <v>1369</v>
      </c>
      <c r="F161" s="63" t="s">
        <v>1370</v>
      </c>
      <c r="G161" s="62" t="s">
        <v>183</v>
      </c>
      <c r="H161" s="63" t="s">
        <v>592</v>
      </c>
      <c r="I161" s="62" t="s">
        <v>185</v>
      </c>
      <c r="J161" s="307">
        <v>2015</v>
      </c>
      <c r="K161" s="308">
        <v>300</v>
      </c>
      <c r="L161" s="63" t="s">
        <v>1216</v>
      </c>
      <c r="M161" s="63" t="s">
        <v>1443</v>
      </c>
      <c r="N161" s="63" t="s">
        <v>1444</v>
      </c>
      <c r="O161" s="63" t="s">
        <v>1445</v>
      </c>
      <c r="P161" s="63" t="s">
        <v>190</v>
      </c>
      <c r="Q161" s="63" t="s">
        <v>1420</v>
      </c>
      <c r="R161" s="63"/>
      <c r="S161" s="68">
        <v>550</v>
      </c>
      <c r="T161" s="69">
        <v>300</v>
      </c>
      <c r="U161" s="69">
        <v>350</v>
      </c>
      <c r="V161" s="69">
        <v>450</v>
      </c>
      <c r="W161" s="69">
        <v>550</v>
      </c>
      <c r="X161" s="71">
        <v>1875000000</v>
      </c>
      <c r="Y161" s="79"/>
      <c r="Z161" s="78">
        <v>1875000000</v>
      </c>
      <c r="AA161" s="79"/>
      <c r="AB161" s="79"/>
      <c r="AC161" s="79"/>
      <c r="AD161" s="79"/>
      <c r="AE161" s="79"/>
      <c r="AF161" s="79"/>
      <c r="AG161" s="79"/>
      <c r="AH161" s="79"/>
      <c r="AI161" s="79"/>
      <c r="AJ161" s="79"/>
      <c r="AK161" s="71">
        <v>2343750000</v>
      </c>
      <c r="AL161" s="79"/>
      <c r="AM161" s="78">
        <v>2343750000</v>
      </c>
      <c r="AN161" s="79"/>
      <c r="AO161" s="79"/>
      <c r="AP161" s="79"/>
      <c r="AQ161" s="79"/>
      <c r="AR161" s="79"/>
      <c r="AS161" s="79"/>
      <c r="AT161" s="79"/>
      <c r="AU161" s="79"/>
      <c r="AV161" s="79"/>
      <c r="AW161" s="79"/>
      <c r="AX161" s="71">
        <v>2929687123</v>
      </c>
      <c r="AY161" s="79"/>
      <c r="AZ161" s="78">
        <v>2929687123</v>
      </c>
      <c r="BA161" s="79"/>
      <c r="BB161" s="79"/>
      <c r="BC161" s="79"/>
      <c r="BD161" s="79"/>
      <c r="BE161" s="79"/>
      <c r="BF161" s="79"/>
      <c r="BG161" s="79"/>
      <c r="BH161" s="79"/>
      <c r="BI161" s="79"/>
      <c r="BJ161" s="79"/>
      <c r="BK161" s="71">
        <v>3662109375</v>
      </c>
      <c r="BL161" s="79"/>
      <c r="BM161" s="78">
        <v>3662109375</v>
      </c>
      <c r="BN161" s="79"/>
      <c r="BO161" s="79"/>
      <c r="BP161" s="79"/>
      <c r="BQ161" s="79"/>
      <c r="BR161" s="79"/>
      <c r="BS161" s="79"/>
      <c r="BT161" s="79"/>
      <c r="BU161" s="79"/>
      <c r="BV161" s="79"/>
      <c r="BW161" s="79"/>
      <c r="BX161" s="71">
        <v>10810546498</v>
      </c>
      <c r="BY161" s="73">
        <v>0</v>
      </c>
      <c r="BZ161" s="73">
        <v>10810546498</v>
      </c>
      <c r="CA161" s="73">
        <v>0</v>
      </c>
      <c r="CB161" s="73">
        <v>0</v>
      </c>
      <c r="CC161" s="73">
        <v>0</v>
      </c>
      <c r="CD161" s="73">
        <v>0</v>
      </c>
      <c r="CE161" s="73">
        <v>0</v>
      </c>
      <c r="CF161" s="73">
        <v>0</v>
      </c>
      <c r="CG161" s="73">
        <v>0</v>
      </c>
      <c r="CH161" s="73">
        <v>0</v>
      </c>
      <c r="CI161" s="73">
        <v>0</v>
      </c>
      <c r="CJ161" s="73">
        <v>0</v>
      </c>
      <c r="CK161" s="63" t="s">
        <v>1446</v>
      </c>
      <c r="CL161" s="74" t="s">
        <v>1154</v>
      </c>
      <c r="CM161" s="74" t="s">
        <v>1155</v>
      </c>
      <c r="CN161" s="74" t="s">
        <v>1392</v>
      </c>
      <c r="CO161" s="60">
        <v>1</v>
      </c>
      <c r="CP161" s="61" t="s">
        <v>196</v>
      </c>
      <c r="CQ161" s="60">
        <v>104</v>
      </c>
      <c r="CR161" s="61" t="s">
        <v>1222</v>
      </c>
      <c r="CS161" s="60">
        <v>10401</v>
      </c>
      <c r="CT161" s="61" t="s">
        <v>1223</v>
      </c>
      <c r="CU161" s="62">
        <v>1040105</v>
      </c>
      <c r="CV161" s="63" t="s">
        <v>1377</v>
      </c>
      <c r="CW161" s="100" t="s">
        <v>1378</v>
      </c>
      <c r="CX161" s="100" t="s">
        <v>196</v>
      </c>
      <c r="CY161" s="100" t="s">
        <v>1222</v>
      </c>
      <c r="CZ161" s="100" t="s">
        <v>1223</v>
      </c>
      <c r="DA161" s="100" t="s">
        <v>1377</v>
      </c>
    </row>
    <row r="162" spans="2:105" ht="140.25" hidden="1" x14ac:dyDescent="0.25">
      <c r="B162" s="88" t="s">
        <v>1447</v>
      </c>
      <c r="C162" s="75" t="s">
        <v>1448</v>
      </c>
      <c r="D162" s="100" t="s">
        <v>589</v>
      </c>
      <c r="E162" s="65" t="s">
        <v>1275</v>
      </c>
      <c r="F162" s="63" t="s">
        <v>1276</v>
      </c>
      <c r="G162" s="62" t="s">
        <v>183</v>
      </c>
      <c r="H162" s="63" t="s">
        <v>592</v>
      </c>
      <c r="I162" s="62" t="s">
        <v>529</v>
      </c>
      <c r="J162" s="307">
        <v>2015</v>
      </c>
      <c r="K162" s="308">
        <v>0</v>
      </c>
      <c r="L162" s="63" t="s">
        <v>1216</v>
      </c>
      <c r="M162" s="63" t="s">
        <v>1449</v>
      </c>
      <c r="N162" s="63" t="s">
        <v>1450</v>
      </c>
      <c r="O162" s="63" t="s">
        <v>1451</v>
      </c>
      <c r="P162" s="63" t="s">
        <v>246</v>
      </c>
      <c r="Q162" s="63" t="s">
        <v>1452</v>
      </c>
      <c r="R162" s="63"/>
      <c r="S162" s="68">
        <v>400</v>
      </c>
      <c r="T162" s="69">
        <v>100</v>
      </c>
      <c r="U162" s="69">
        <v>200</v>
      </c>
      <c r="V162" s="69">
        <v>300</v>
      </c>
      <c r="W162" s="69">
        <v>400</v>
      </c>
      <c r="X162" s="71">
        <v>100000000</v>
      </c>
      <c r="Y162" s="78">
        <v>100000000</v>
      </c>
      <c r="Z162" s="79"/>
      <c r="AA162" s="79"/>
      <c r="AB162" s="79"/>
      <c r="AC162" s="79"/>
      <c r="AD162" s="79"/>
      <c r="AE162" s="79"/>
      <c r="AF162" s="79"/>
      <c r="AG162" s="79"/>
      <c r="AH162" s="79"/>
      <c r="AI162" s="79"/>
      <c r="AJ162" s="79"/>
      <c r="AK162" s="71">
        <v>100000000</v>
      </c>
      <c r="AL162" s="78">
        <v>100000000</v>
      </c>
      <c r="AM162" s="79"/>
      <c r="AN162" s="79"/>
      <c r="AO162" s="79"/>
      <c r="AP162" s="79"/>
      <c r="AQ162" s="79"/>
      <c r="AR162" s="79"/>
      <c r="AS162" s="79"/>
      <c r="AT162" s="79"/>
      <c r="AU162" s="79"/>
      <c r="AV162" s="79"/>
      <c r="AW162" s="79"/>
      <c r="AX162" s="71">
        <v>100000000</v>
      </c>
      <c r="AY162" s="78">
        <v>100000000</v>
      </c>
      <c r="AZ162" s="79"/>
      <c r="BA162" s="79"/>
      <c r="BB162" s="79"/>
      <c r="BC162" s="79"/>
      <c r="BD162" s="79"/>
      <c r="BE162" s="79"/>
      <c r="BF162" s="79"/>
      <c r="BG162" s="79"/>
      <c r="BH162" s="79"/>
      <c r="BI162" s="79"/>
      <c r="BJ162" s="79"/>
      <c r="BK162" s="71">
        <v>100000000</v>
      </c>
      <c r="BL162" s="78">
        <v>100000000</v>
      </c>
      <c r="BM162" s="79"/>
      <c r="BN162" s="79"/>
      <c r="BO162" s="79"/>
      <c r="BP162" s="79"/>
      <c r="BQ162" s="79"/>
      <c r="BR162" s="79"/>
      <c r="BS162" s="79"/>
      <c r="BT162" s="79"/>
      <c r="BU162" s="79"/>
      <c r="BV162" s="79"/>
      <c r="BW162" s="79"/>
      <c r="BX162" s="71">
        <v>400000000</v>
      </c>
      <c r="BY162" s="73">
        <v>400000000</v>
      </c>
      <c r="BZ162" s="73">
        <v>0</v>
      </c>
      <c r="CA162" s="73">
        <v>0</v>
      </c>
      <c r="CB162" s="73">
        <v>0</v>
      </c>
      <c r="CC162" s="73">
        <v>0</v>
      </c>
      <c r="CD162" s="73">
        <v>0</v>
      </c>
      <c r="CE162" s="73">
        <v>0</v>
      </c>
      <c r="CF162" s="73">
        <v>0</v>
      </c>
      <c r="CG162" s="73">
        <v>0</v>
      </c>
      <c r="CH162" s="73">
        <v>0</v>
      </c>
      <c r="CI162" s="73">
        <v>0</v>
      </c>
      <c r="CJ162" s="73">
        <v>0</v>
      </c>
      <c r="CK162" s="63" t="s">
        <v>1453</v>
      </c>
      <c r="CL162" s="74" t="s">
        <v>1154</v>
      </c>
      <c r="CM162" s="74" t="s">
        <v>1155</v>
      </c>
      <c r="CN162" s="74" t="s">
        <v>606</v>
      </c>
      <c r="CO162" s="60">
        <v>1</v>
      </c>
      <c r="CP162" s="61" t="s">
        <v>196</v>
      </c>
      <c r="CQ162" s="60">
        <v>104</v>
      </c>
      <c r="CR162" s="61" t="s">
        <v>1222</v>
      </c>
      <c r="CS162" s="60">
        <v>10401</v>
      </c>
      <c r="CT162" s="61" t="s">
        <v>1223</v>
      </c>
      <c r="CU162" s="62">
        <v>1040106</v>
      </c>
      <c r="CV162" s="63" t="s">
        <v>1454</v>
      </c>
      <c r="CW162" s="100" t="s">
        <v>1282</v>
      </c>
      <c r="CX162" s="100" t="s">
        <v>196</v>
      </c>
      <c r="CY162" s="100" t="s">
        <v>1222</v>
      </c>
      <c r="CZ162" s="100" t="s">
        <v>1223</v>
      </c>
      <c r="DA162" s="100" t="s">
        <v>1454</v>
      </c>
    </row>
    <row r="163" spans="2:105" ht="140.25" hidden="1" x14ac:dyDescent="0.25">
      <c r="B163" s="88" t="s">
        <v>1455</v>
      </c>
      <c r="C163" s="75" t="s">
        <v>1456</v>
      </c>
      <c r="D163" s="100" t="s">
        <v>589</v>
      </c>
      <c r="E163" s="65" t="s">
        <v>1275</v>
      </c>
      <c r="F163" s="63" t="s">
        <v>1276</v>
      </c>
      <c r="G163" s="62" t="s">
        <v>240</v>
      </c>
      <c r="H163" s="63" t="s">
        <v>592</v>
      </c>
      <c r="I163" s="62" t="s">
        <v>529</v>
      </c>
      <c r="J163" s="307">
        <v>2015</v>
      </c>
      <c r="K163" s="308">
        <v>0</v>
      </c>
      <c r="L163" s="63" t="s">
        <v>1216</v>
      </c>
      <c r="M163" s="63" t="s">
        <v>1457</v>
      </c>
      <c r="N163" s="63" t="s">
        <v>1458</v>
      </c>
      <c r="O163" s="121" t="s">
        <v>1459</v>
      </c>
      <c r="P163" s="87" t="s">
        <v>246</v>
      </c>
      <c r="Q163" s="63" t="s">
        <v>1452</v>
      </c>
      <c r="R163" s="63"/>
      <c r="S163" s="68">
        <v>1</v>
      </c>
      <c r="T163" s="124">
        <v>0.25</v>
      </c>
      <c r="U163" s="124">
        <v>0.5</v>
      </c>
      <c r="V163" s="124">
        <v>0.75</v>
      </c>
      <c r="W163" s="124">
        <v>1</v>
      </c>
      <c r="X163" s="71">
        <v>50000000</v>
      </c>
      <c r="Y163" s="120">
        <v>50000000</v>
      </c>
      <c r="Z163" s="92"/>
      <c r="AA163" s="92"/>
      <c r="AB163" s="92"/>
      <c r="AC163" s="92"/>
      <c r="AD163" s="92"/>
      <c r="AE163" s="92"/>
      <c r="AF163" s="92"/>
      <c r="AG163" s="92"/>
      <c r="AH163" s="92"/>
      <c r="AI163" s="92"/>
      <c r="AJ163" s="92"/>
      <c r="AK163" s="71">
        <v>100000000</v>
      </c>
      <c r="AL163" s="120">
        <v>100000000</v>
      </c>
      <c r="AM163" s="92"/>
      <c r="AN163" s="92"/>
      <c r="AO163" s="92"/>
      <c r="AP163" s="92"/>
      <c r="AQ163" s="92"/>
      <c r="AR163" s="92"/>
      <c r="AS163" s="92"/>
      <c r="AT163" s="92"/>
      <c r="AU163" s="92"/>
      <c r="AV163" s="92"/>
      <c r="AW163" s="92"/>
      <c r="AX163" s="71">
        <v>100000000</v>
      </c>
      <c r="AY163" s="120">
        <v>100000000</v>
      </c>
      <c r="AZ163" s="92"/>
      <c r="BA163" s="92"/>
      <c r="BB163" s="92"/>
      <c r="BC163" s="92"/>
      <c r="BD163" s="92"/>
      <c r="BE163" s="92"/>
      <c r="BF163" s="92"/>
      <c r="BG163" s="92"/>
      <c r="BH163" s="92"/>
      <c r="BI163" s="92"/>
      <c r="BJ163" s="92"/>
      <c r="BK163" s="71">
        <v>50000000</v>
      </c>
      <c r="BL163" s="125">
        <v>50000000</v>
      </c>
      <c r="BM163" s="92"/>
      <c r="BN163" s="92"/>
      <c r="BO163" s="92"/>
      <c r="BP163" s="92"/>
      <c r="BQ163" s="92"/>
      <c r="BR163" s="92"/>
      <c r="BS163" s="92"/>
      <c r="BT163" s="92"/>
      <c r="BU163" s="92"/>
      <c r="BV163" s="92"/>
      <c r="BW163" s="92"/>
      <c r="BX163" s="71">
        <v>300000000</v>
      </c>
      <c r="BY163" s="93">
        <v>300000000</v>
      </c>
      <c r="BZ163" s="93">
        <v>0</v>
      </c>
      <c r="CA163" s="93">
        <v>0</v>
      </c>
      <c r="CB163" s="93">
        <v>0</v>
      </c>
      <c r="CC163" s="93">
        <v>0</v>
      </c>
      <c r="CD163" s="93">
        <v>0</v>
      </c>
      <c r="CE163" s="93">
        <v>0</v>
      </c>
      <c r="CF163" s="93">
        <v>0</v>
      </c>
      <c r="CG163" s="93">
        <v>0</v>
      </c>
      <c r="CH163" s="93">
        <v>0</v>
      </c>
      <c r="CI163" s="93">
        <v>0</v>
      </c>
      <c r="CJ163" s="93">
        <v>0</v>
      </c>
      <c r="CK163" s="63" t="s">
        <v>1460</v>
      </c>
      <c r="CL163" s="74" t="s">
        <v>1154</v>
      </c>
      <c r="CM163" s="74" t="s">
        <v>1155</v>
      </c>
      <c r="CN163" s="74" t="s">
        <v>606</v>
      </c>
      <c r="CO163" s="60">
        <v>1</v>
      </c>
      <c r="CP163" s="61" t="s">
        <v>196</v>
      </c>
      <c r="CQ163" s="60">
        <v>104</v>
      </c>
      <c r="CR163" s="61" t="s">
        <v>1222</v>
      </c>
      <c r="CS163" s="60">
        <v>10401</v>
      </c>
      <c r="CT163" s="61" t="s">
        <v>1223</v>
      </c>
      <c r="CU163" s="62">
        <v>1040106</v>
      </c>
      <c r="CV163" s="63" t="s">
        <v>1454</v>
      </c>
      <c r="CW163" s="100" t="s">
        <v>1282</v>
      </c>
      <c r="CX163" s="100" t="s">
        <v>196</v>
      </c>
      <c r="CY163" s="100" t="s">
        <v>1222</v>
      </c>
      <c r="CZ163" s="100" t="s">
        <v>1223</v>
      </c>
      <c r="DA163" s="100" t="s">
        <v>1454</v>
      </c>
    </row>
    <row r="164" spans="2:105" ht="140.25" hidden="1" x14ac:dyDescent="0.25">
      <c r="B164" s="88" t="s">
        <v>1461</v>
      </c>
      <c r="C164" s="80" t="s">
        <v>1462</v>
      </c>
      <c r="D164" s="100" t="s">
        <v>589</v>
      </c>
      <c r="E164" s="65" t="s">
        <v>1275</v>
      </c>
      <c r="F164" s="63" t="s">
        <v>1276</v>
      </c>
      <c r="G164" s="62" t="s">
        <v>183</v>
      </c>
      <c r="H164" s="63" t="s">
        <v>592</v>
      </c>
      <c r="I164" s="62" t="s">
        <v>810</v>
      </c>
      <c r="J164" s="307">
        <v>2015</v>
      </c>
      <c r="K164" s="308">
        <v>0</v>
      </c>
      <c r="L164" s="63" t="s">
        <v>1463</v>
      </c>
      <c r="M164" s="63" t="s">
        <v>1464</v>
      </c>
      <c r="N164" s="63" t="s">
        <v>1465</v>
      </c>
      <c r="O164" s="63" t="s">
        <v>1466</v>
      </c>
      <c r="P164" s="63" t="s">
        <v>246</v>
      </c>
      <c r="Q164" s="63" t="s">
        <v>1467</v>
      </c>
      <c r="R164" s="63"/>
      <c r="S164" s="68">
        <v>4470</v>
      </c>
      <c r="T164" s="69">
        <v>470</v>
      </c>
      <c r="U164" s="69">
        <v>1470</v>
      </c>
      <c r="V164" s="69">
        <v>2470</v>
      </c>
      <c r="W164" s="69">
        <v>4470</v>
      </c>
      <c r="X164" s="71">
        <v>247000000</v>
      </c>
      <c r="Y164" s="78">
        <v>247000000</v>
      </c>
      <c r="Z164" s="79"/>
      <c r="AA164" s="79"/>
      <c r="AB164" s="79"/>
      <c r="AC164" s="79"/>
      <c r="AD164" s="79"/>
      <c r="AE164" s="79"/>
      <c r="AF164" s="79"/>
      <c r="AG164" s="79"/>
      <c r="AH164" s="79"/>
      <c r="AI164" s="79"/>
      <c r="AJ164" s="79"/>
      <c r="AK164" s="71">
        <v>520000000</v>
      </c>
      <c r="AL164" s="78">
        <v>520000000</v>
      </c>
      <c r="AM164" s="79"/>
      <c r="AN164" s="79"/>
      <c r="AO164" s="79"/>
      <c r="AP164" s="79"/>
      <c r="AQ164" s="79"/>
      <c r="AR164" s="79"/>
      <c r="AS164" s="79"/>
      <c r="AT164" s="79"/>
      <c r="AU164" s="79"/>
      <c r="AV164" s="79"/>
      <c r="AW164" s="79"/>
      <c r="AX164" s="71">
        <v>528000000</v>
      </c>
      <c r="AY164" s="78">
        <v>528000000</v>
      </c>
      <c r="AZ164" s="79"/>
      <c r="BA164" s="79"/>
      <c r="BB164" s="79"/>
      <c r="BC164" s="79"/>
      <c r="BD164" s="79"/>
      <c r="BE164" s="79"/>
      <c r="BF164" s="79"/>
      <c r="BG164" s="79"/>
      <c r="BH164" s="79"/>
      <c r="BI164" s="79"/>
      <c r="BJ164" s="79"/>
      <c r="BK164" s="71">
        <v>1120000000</v>
      </c>
      <c r="BL164" s="78">
        <v>1120000000</v>
      </c>
      <c r="BM164" s="79"/>
      <c r="BN164" s="79"/>
      <c r="BO164" s="79"/>
      <c r="BP164" s="79"/>
      <c r="BQ164" s="79"/>
      <c r="BR164" s="79"/>
      <c r="BS164" s="79"/>
      <c r="BT164" s="79"/>
      <c r="BU164" s="79"/>
      <c r="BV164" s="79"/>
      <c r="BW164" s="79"/>
      <c r="BX164" s="71">
        <v>2415000000</v>
      </c>
      <c r="BY164" s="73">
        <v>2415000000</v>
      </c>
      <c r="BZ164" s="73">
        <v>0</v>
      </c>
      <c r="CA164" s="73">
        <v>0</v>
      </c>
      <c r="CB164" s="73">
        <v>0</v>
      </c>
      <c r="CC164" s="73">
        <v>0</v>
      </c>
      <c r="CD164" s="73">
        <v>0</v>
      </c>
      <c r="CE164" s="73">
        <v>0</v>
      </c>
      <c r="CF164" s="73">
        <v>0</v>
      </c>
      <c r="CG164" s="73">
        <v>0</v>
      </c>
      <c r="CH164" s="73">
        <v>0</v>
      </c>
      <c r="CI164" s="73">
        <v>0</v>
      </c>
      <c r="CJ164" s="73">
        <v>0</v>
      </c>
      <c r="CK164" s="63" t="s">
        <v>1468</v>
      </c>
      <c r="CL164" s="74" t="s">
        <v>1154</v>
      </c>
      <c r="CM164" s="74" t="s">
        <v>1155</v>
      </c>
      <c r="CN164" s="74" t="s">
        <v>268</v>
      </c>
      <c r="CO164" s="60">
        <v>1</v>
      </c>
      <c r="CP164" s="61" t="s">
        <v>196</v>
      </c>
      <c r="CQ164" s="60">
        <v>104</v>
      </c>
      <c r="CR164" s="61" t="s">
        <v>1222</v>
      </c>
      <c r="CS164" s="60">
        <v>10401</v>
      </c>
      <c r="CT164" s="61" t="s">
        <v>1223</v>
      </c>
      <c r="CU164" s="62">
        <v>1040107</v>
      </c>
      <c r="CV164" s="63" t="s">
        <v>1469</v>
      </c>
      <c r="CW164" s="100" t="s">
        <v>1282</v>
      </c>
      <c r="CX164" s="100" t="s">
        <v>196</v>
      </c>
      <c r="CY164" s="100" t="s">
        <v>1222</v>
      </c>
      <c r="CZ164" s="100" t="s">
        <v>1223</v>
      </c>
      <c r="DA164" s="100" t="s">
        <v>1469</v>
      </c>
    </row>
    <row r="165" spans="2:105" ht="140.25" hidden="1" x14ac:dyDescent="0.25">
      <c r="B165" s="88" t="s">
        <v>1470</v>
      </c>
      <c r="C165" s="80" t="s">
        <v>1471</v>
      </c>
      <c r="D165" s="100" t="s">
        <v>589</v>
      </c>
      <c r="E165" s="65" t="s">
        <v>1472</v>
      </c>
      <c r="F165" s="63" t="s">
        <v>1473</v>
      </c>
      <c r="G165" s="62" t="s">
        <v>240</v>
      </c>
      <c r="H165" s="63" t="s">
        <v>592</v>
      </c>
      <c r="I165" s="62" t="s">
        <v>185</v>
      </c>
      <c r="J165" s="307">
        <v>2015</v>
      </c>
      <c r="K165" s="308">
        <v>100</v>
      </c>
      <c r="L165" s="63" t="s">
        <v>1216</v>
      </c>
      <c r="M165" s="63" t="s">
        <v>1474</v>
      </c>
      <c r="N165" s="63" t="s">
        <v>1475</v>
      </c>
      <c r="O165" s="63" t="s">
        <v>1475</v>
      </c>
      <c r="P165" s="63" t="s">
        <v>190</v>
      </c>
      <c r="Q165" s="63" t="s">
        <v>1476</v>
      </c>
      <c r="R165" s="63"/>
      <c r="S165" s="68">
        <v>100</v>
      </c>
      <c r="T165" s="69">
        <v>100</v>
      </c>
      <c r="U165" s="69">
        <v>100</v>
      </c>
      <c r="V165" s="69">
        <v>100</v>
      </c>
      <c r="W165" s="69">
        <v>100</v>
      </c>
      <c r="X165" s="71">
        <v>19653400000</v>
      </c>
      <c r="Y165" s="78">
        <v>9000000000</v>
      </c>
      <c r="Z165" s="78">
        <v>10653400000</v>
      </c>
      <c r="AA165" s="79"/>
      <c r="AB165" s="79"/>
      <c r="AC165" s="79"/>
      <c r="AD165" s="79"/>
      <c r="AE165" s="79"/>
      <c r="AF165" s="79"/>
      <c r="AG165" s="79"/>
      <c r="AH165" s="79"/>
      <c r="AI165" s="79"/>
      <c r="AJ165" s="79"/>
      <c r="AK165" s="71">
        <v>20481169180</v>
      </c>
      <c r="AL165" s="78">
        <v>9000000000</v>
      </c>
      <c r="AM165" s="78">
        <v>11481169180.000002</v>
      </c>
      <c r="AN165" s="79"/>
      <c r="AO165" s="79"/>
      <c r="AP165" s="79"/>
      <c r="AQ165" s="79"/>
      <c r="AR165" s="79"/>
      <c r="AS165" s="79"/>
      <c r="AT165" s="79"/>
      <c r="AU165" s="79"/>
      <c r="AV165" s="79"/>
      <c r="AW165" s="79"/>
      <c r="AX165" s="71">
        <v>21378996609.876003</v>
      </c>
      <c r="AY165" s="78">
        <v>9000000000</v>
      </c>
      <c r="AZ165" s="78">
        <v>12378996609.876003</v>
      </c>
      <c r="BA165" s="79"/>
      <c r="BB165" s="79"/>
      <c r="BC165" s="79"/>
      <c r="BD165" s="79"/>
      <c r="BE165" s="79"/>
      <c r="BF165" s="79"/>
      <c r="BG165" s="79"/>
      <c r="BH165" s="79"/>
      <c r="BI165" s="79"/>
      <c r="BJ165" s="79"/>
      <c r="BK165" s="71">
        <v>22470824110.867065</v>
      </c>
      <c r="BL165" s="78">
        <v>9000000000</v>
      </c>
      <c r="BM165" s="78">
        <v>13470824110.867067</v>
      </c>
      <c r="BN165" s="79"/>
      <c r="BO165" s="79"/>
      <c r="BP165" s="79"/>
      <c r="BQ165" s="79"/>
      <c r="BR165" s="79"/>
      <c r="BS165" s="79"/>
      <c r="BT165" s="79"/>
      <c r="BU165" s="79"/>
      <c r="BV165" s="79"/>
      <c r="BW165" s="79"/>
      <c r="BX165" s="71">
        <v>83984389900.743073</v>
      </c>
      <c r="BY165" s="73">
        <v>36000000000</v>
      </c>
      <c r="BZ165" s="73">
        <v>47984389900.743073</v>
      </c>
      <c r="CA165" s="73">
        <v>0</v>
      </c>
      <c r="CB165" s="73">
        <v>0</v>
      </c>
      <c r="CC165" s="73">
        <v>0</v>
      </c>
      <c r="CD165" s="73">
        <v>0</v>
      </c>
      <c r="CE165" s="73">
        <v>0</v>
      </c>
      <c r="CF165" s="73">
        <v>0</v>
      </c>
      <c r="CG165" s="73">
        <v>0</v>
      </c>
      <c r="CH165" s="73">
        <v>0</v>
      </c>
      <c r="CI165" s="73">
        <v>0</v>
      </c>
      <c r="CJ165" s="73">
        <v>0</v>
      </c>
      <c r="CK165" s="63" t="s">
        <v>1477</v>
      </c>
      <c r="CL165" s="74" t="s">
        <v>1154</v>
      </c>
      <c r="CM165" s="74" t="s">
        <v>1155</v>
      </c>
      <c r="CN165" s="74" t="s">
        <v>268</v>
      </c>
      <c r="CO165" s="60">
        <v>1</v>
      </c>
      <c r="CP165" s="61" t="s">
        <v>196</v>
      </c>
      <c r="CQ165" s="60">
        <v>104</v>
      </c>
      <c r="CR165" s="61" t="s">
        <v>1222</v>
      </c>
      <c r="CS165" s="60">
        <v>10402</v>
      </c>
      <c r="CT165" s="61" t="s">
        <v>1478</v>
      </c>
      <c r="CU165" s="62">
        <v>1040201</v>
      </c>
      <c r="CV165" s="63" t="s">
        <v>1479</v>
      </c>
      <c r="CW165" s="100" t="s">
        <v>1480</v>
      </c>
      <c r="CX165" s="100" t="s">
        <v>196</v>
      </c>
      <c r="CY165" s="100" t="s">
        <v>1222</v>
      </c>
      <c r="CZ165" s="100" t="s">
        <v>1478</v>
      </c>
      <c r="DA165" s="100" t="s">
        <v>1479</v>
      </c>
    </row>
    <row r="166" spans="2:105" ht="140.25" hidden="1" x14ac:dyDescent="0.25">
      <c r="B166" s="88" t="s">
        <v>1481</v>
      </c>
      <c r="C166" s="80" t="s">
        <v>1482</v>
      </c>
      <c r="D166" s="100" t="s">
        <v>589</v>
      </c>
      <c r="E166" s="65" t="s">
        <v>1472</v>
      </c>
      <c r="F166" s="63" t="s">
        <v>1473</v>
      </c>
      <c r="G166" s="62" t="s">
        <v>240</v>
      </c>
      <c r="H166" s="63" t="s">
        <v>592</v>
      </c>
      <c r="I166" s="62" t="s">
        <v>185</v>
      </c>
      <c r="J166" s="307"/>
      <c r="K166" s="308"/>
      <c r="L166" s="63" t="s">
        <v>1216</v>
      </c>
      <c r="M166" s="63" t="s">
        <v>1483</v>
      </c>
      <c r="N166" s="63" t="s">
        <v>1484</v>
      </c>
      <c r="O166" s="63" t="s">
        <v>1485</v>
      </c>
      <c r="P166" s="63" t="s">
        <v>246</v>
      </c>
      <c r="Q166" s="63" t="s">
        <v>1486</v>
      </c>
      <c r="R166" s="63"/>
      <c r="S166" s="68">
        <v>100</v>
      </c>
      <c r="T166" s="69">
        <v>100</v>
      </c>
      <c r="U166" s="69">
        <v>100</v>
      </c>
      <c r="V166" s="69">
        <v>100</v>
      </c>
      <c r="W166" s="69">
        <v>100</v>
      </c>
      <c r="X166" s="71">
        <v>3500000000</v>
      </c>
      <c r="Y166" s="78">
        <v>3500000000</v>
      </c>
      <c r="Z166" s="79"/>
      <c r="AA166" s="79"/>
      <c r="AB166" s="79"/>
      <c r="AC166" s="79"/>
      <c r="AD166" s="79"/>
      <c r="AE166" s="79"/>
      <c r="AF166" s="79"/>
      <c r="AG166" s="79"/>
      <c r="AH166" s="79"/>
      <c r="AI166" s="79"/>
      <c r="AJ166" s="79"/>
      <c r="AK166" s="71">
        <v>3500000000</v>
      </c>
      <c r="AL166" s="78">
        <v>3500000000</v>
      </c>
      <c r="AM166" s="79"/>
      <c r="AN166" s="79"/>
      <c r="AO166" s="79"/>
      <c r="AP166" s="79"/>
      <c r="AQ166" s="79"/>
      <c r="AR166" s="79"/>
      <c r="AS166" s="79"/>
      <c r="AT166" s="79"/>
      <c r="AU166" s="79"/>
      <c r="AV166" s="79"/>
      <c r="AW166" s="79"/>
      <c r="AX166" s="71">
        <v>3500000000</v>
      </c>
      <c r="AY166" s="78">
        <v>3500000000</v>
      </c>
      <c r="AZ166" s="79"/>
      <c r="BA166" s="79"/>
      <c r="BB166" s="79"/>
      <c r="BC166" s="79"/>
      <c r="BD166" s="79"/>
      <c r="BE166" s="79"/>
      <c r="BF166" s="79"/>
      <c r="BG166" s="79"/>
      <c r="BH166" s="79"/>
      <c r="BI166" s="79"/>
      <c r="BJ166" s="79"/>
      <c r="BK166" s="71">
        <v>3500000000</v>
      </c>
      <c r="BL166" s="78">
        <v>3500000000</v>
      </c>
      <c r="BM166" s="79"/>
      <c r="BN166" s="79"/>
      <c r="BO166" s="79"/>
      <c r="BP166" s="79"/>
      <c r="BQ166" s="79"/>
      <c r="BR166" s="79"/>
      <c r="BS166" s="79"/>
      <c r="BT166" s="79"/>
      <c r="BU166" s="79"/>
      <c r="BV166" s="79"/>
      <c r="BW166" s="79"/>
      <c r="BX166" s="71">
        <v>14000000000</v>
      </c>
      <c r="BY166" s="73">
        <v>14000000000</v>
      </c>
      <c r="BZ166" s="73">
        <v>0</v>
      </c>
      <c r="CA166" s="73">
        <v>0</v>
      </c>
      <c r="CB166" s="73">
        <v>0</v>
      </c>
      <c r="CC166" s="73">
        <v>0</v>
      </c>
      <c r="CD166" s="73">
        <v>0</v>
      </c>
      <c r="CE166" s="73">
        <v>0</v>
      </c>
      <c r="CF166" s="73">
        <v>0</v>
      </c>
      <c r="CG166" s="73">
        <v>0</v>
      </c>
      <c r="CH166" s="73">
        <v>0</v>
      </c>
      <c r="CI166" s="73">
        <v>0</v>
      </c>
      <c r="CJ166" s="73">
        <v>0</v>
      </c>
      <c r="CK166" s="63" t="s">
        <v>1487</v>
      </c>
      <c r="CL166" s="74" t="s">
        <v>1154</v>
      </c>
      <c r="CM166" s="74" t="s">
        <v>1155</v>
      </c>
      <c r="CN166" s="74" t="s">
        <v>268</v>
      </c>
      <c r="CO166" s="60">
        <v>1</v>
      </c>
      <c r="CP166" s="61" t="s">
        <v>196</v>
      </c>
      <c r="CQ166" s="60">
        <v>104</v>
      </c>
      <c r="CR166" s="61" t="s">
        <v>1222</v>
      </c>
      <c r="CS166" s="60">
        <v>10402</v>
      </c>
      <c r="CT166" s="61" t="s">
        <v>1478</v>
      </c>
      <c r="CU166" s="62">
        <v>1040201</v>
      </c>
      <c r="CV166" s="63" t="s">
        <v>1479</v>
      </c>
      <c r="CW166" s="100" t="s">
        <v>1480</v>
      </c>
      <c r="CX166" s="100" t="s">
        <v>196</v>
      </c>
      <c r="CY166" s="100" t="s">
        <v>1222</v>
      </c>
      <c r="CZ166" s="100" t="s">
        <v>1478</v>
      </c>
      <c r="DA166" s="100" t="s">
        <v>1479</v>
      </c>
    </row>
    <row r="167" spans="2:105" ht="140.25" hidden="1" x14ac:dyDescent="0.25">
      <c r="B167" s="88" t="s">
        <v>1488</v>
      </c>
      <c r="C167" s="80" t="s">
        <v>1489</v>
      </c>
      <c r="D167" s="100" t="s">
        <v>589</v>
      </c>
      <c r="E167" s="65" t="s">
        <v>1472</v>
      </c>
      <c r="F167" s="63" t="s">
        <v>1473</v>
      </c>
      <c r="G167" s="62" t="s">
        <v>240</v>
      </c>
      <c r="H167" s="63" t="s">
        <v>592</v>
      </c>
      <c r="I167" s="62" t="s">
        <v>185</v>
      </c>
      <c r="J167" s="307">
        <v>2015</v>
      </c>
      <c r="K167" s="308">
        <v>9</v>
      </c>
      <c r="L167" s="63" t="s">
        <v>1216</v>
      </c>
      <c r="M167" s="63" t="s">
        <v>1490</v>
      </c>
      <c r="N167" s="63" t="s">
        <v>1491</v>
      </c>
      <c r="O167" s="63" t="s">
        <v>1492</v>
      </c>
      <c r="P167" s="63" t="s">
        <v>190</v>
      </c>
      <c r="Q167" s="63" t="s">
        <v>1220</v>
      </c>
      <c r="R167" s="63"/>
      <c r="S167" s="68">
        <v>50</v>
      </c>
      <c r="T167" s="69">
        <v>50</v>
      </c>
      <c r="U167" s="69">
        <v>50</v>
      </c>
      <c r="V167" s="69">
        <v>50</v>
      </c>
      <c r="W167" s="69">
        <v>50</v>
      </c>
      <c r="X167" s="71">
        <v>2500000000</v>
      </c>
      <c r="Y167" s="78">
        <v>2500000000</v>
      </c>
      <c r="Z167" s="79"/>
      <c r="AA167" s="79"/>
      <c r="AB167" s="79"/>
      <c r="AC167" s="79"/>
      <c r="AD167" s="79"/>
      <c r="AE167" s="79"/>
      <c r="AF167" s="79"/>
      <c r="AG167" s="79"/>
      <c r="AH167" s="79"/>
      <c r="AI167" s="79"/>
      <c r="AJ167" s="79"/>
      <c r="AK167" s="71">
        <v>2500000000</v>
      </c>
      <c r="AL167" s="78">
        <v>2500000000</v>
      </c>
      <c r="AM167" s="79"/>
      <c r="AN167" s="79"/>
      <c r="AO167" s="79"/>
      <c r="AP167" s="79"/>
      <c r="AQ167" s="79"/>
      <c r="AR167" s="79"/>
      <c r="AS167" s="79"/>
      <c r="AT167" s="79"/>
      <c r="AU167" s="79"/>
      <c r="AV167" s="79"/>
      <c r="AW167" s="79"/>
      <c r="AX167" s="71">
        <v>2500000000</v>
      </c>
      <c r="AY167" s="78">
        <v>2500000000</v>
      </c>
      <c r="AZ167" s="79"/>
      <c r="BA167" s="79"/>
      <c r="BB167" s="79"/>
      <c r="BC167" s="79"/>
      <c r="BD167" s="79"/>
      <c r="BE167" s="79"/>
      <c r="BF167" s="79"/>
      <c r="BG167" s="79"/>
      <c r="BH167" s="79"/>
      <c r="BI167" s="79"/>
      <c r="BJ167" s="79"/>
      <c r="BK167" s="71">
        <v>2500000000</v>
      </c>
      <c r="BL167" s="78">
        <v>2500000000</v>
      </c>
      <c r="BM167" s="79"/>
      <c r="BN167" s="79"/>
      <c r="BO167" s="79"/>
      <c r="BP167" s="79"/>
      <c r="BQ167" s="79"/>
      <c r="BR167" s="79"/>
      <c r="BS167" s="79"/>
      <c r="BT167" s="79"/>
      <c r="BU167" s="79"/>
      <c r="BV167" s="79"/>
      <c r="BW167" s="79"/>
      <c r="BX167" s="71">
        <v>10000000000</v>
      </c>
      <c r="BY167" s="73">
        <v>10000000000</v>
      </c>
      <c r="BZ167" s="73">
        <v>0</v>
      </c>
      <c r="CA167" s="73">
        <v>0</v>
      </c>
      <c r="CB167" s="73">
        <v>0</v>
      </c>
      <c r="CC167" s="73">
        <v>0</v>
      </c>
      <c r="CD167" s="73">
        <v>0</v>
      </c>
      <c r="CE167" s="73">
        <v>0</v>
      </c>
      <c r="CF167" s="73">
        <v>0</v>
      </c>
      <c r="CG167" s="73">
        <v>0</v>
      </c>
      <c r="CH167" s="73">
        <v>0</v>
      </c>
      <c r="CI167" s="73">
        <v>0</v>
      </c>
      <c r="CJ167" s="73">
        <v>0</v>
      </c>
      <c r="CK167" s="63" t="s">
        <v>1493</v>
      </c>
      <c r="CL167" s="74" t="s">
        <v>1154</v>
      </c>
      <c r="CM167" s="74" t="s">
        <v>1155</v>
      </c>
      <c r="CN167" s="74" t="s">
        <v>268</v>
      </c>
      <c r="CO167" s="60">
        <v>1</v>
      </c>
      <c r="CP167" s="61" t="s">
        <v>196</v>
      </c>
      <c r="CQ167" s="60">
        <v>104</v>
      </c>
      <c r="CR167" s="61" t="s">
        <v>1222</v>
      </c>
      <c r="CS167" s="60">
        <v>10402</v>
      </c>
      <c r="CT167" s="61" t="s">
        <v>1478</v>
      </c>
      <c r="CU167" s="62">
        <v>1040201</v>
      </c>
      <c r="CV167" s="63" t="s">
        <v>1479</v>
      </c>
      <c r="CW167" s="100" t="s">
        <v>1480</v>
      </c>
      <c r="CX167" s="100" t="s">
        <v>196</v>
      </c>
      <c r="CY167" s="100" t="s">
        <v>1222</v>
      </c>
      <c r="CZ167" s="100" t="s">
        <v>1478</v>
      </c>
      <c r="DA167" s="100" t="s">
        <v>1479</v>
      </c>
    </row>
    <row r="168" spans="2:105" ht="140.25" hidden="1" x14ac:dyDescent="0.25">
      <c r="B168" s="88" t="s">
        <v>1494</v>
      </c>
      <c r="C168" s="80" t="s">
        <v>1495</v>
      </c>
      <c r="D168" s="100" t="s">
        <v>589</v>
      </c>
      <c r="E168" s="65" t="s">
        <v>1472</v>
      </c>
      <c r="F168" s="63" t="s">
        <v>1473</v>
      </c>
      <c r="G168" s="62" t="s">
        <v>183</v>
      </c>
      <c r="H168" s="63" t="s">
        <v>592</v>
      </c>
      <c r="I168" s="62" t="s">
        <v>185</v>
      </c>
      <c r="J168" s="307"/>
      <c r="K168" s="308"/>
      <c r="L168" s="63" t="s">
        <v>1496</v>
      </c>
      <c r="M168" s="63" t="s">
        <v>1497</v>
      </c>
      <c r="N168" s="63" t="s">
        <v>1498</v>
      </c>
      <c r="O168" s="63" t="s">
        <v>1499</v>
      </c>
      <c r="P168" s="63" t="s">
        <v>190</v>
      </c>
      <c r="Q168" s="63" t="s">
        <v>1500</v>
      </c>
      <c r="R168" s="63"/>
      <c r="S168" s="68">
        <v>571</v>
      </c>
      <c r="T168" s="69">
        <v>541</v>
      </c>
      <c r="U168" s="69">
        <v>201</v>
      </c>
      <c r="V168" s="69">
        <v>371</v>
      </c>
      <c r="W168" s="69">
        <v>571</v>
      </c>
      <c r="X168" s="71">
        <v>50000000</v>
      </c>
      <c r="Y168" s="126">
        <v>50000000</v>
      </c>
      <c r="Z168" s="79"/>
      <c r="AA168" s="79"/>
      <c r="AB168" s="79"/>
      <c r="AC168" s="79"/>
      <c r="AD168" s="79"/>
      <c r="AE168" s="79"/>
      <c r="AF168" s="79"/>
      <c r="AG168" s="79"/>
      <c r="AH168" s="79"/>
      <c r="AI168" s="79"/>
      <c r="AJ168" s="79"/>
      <c r="AK168" s="71">
        <v>50000000</v>
      </c>
      <c r="AL168" s="126">
        <v>50000000</v>
      </c>
      <c r="AM168" s="79"/>
      <c r="AN168" s="79"/>
      <c r="AO168" s="79"/>
      <c r="AP168" s="79"/>
      <c r="AQ168" s="79"/>
      <c r="AR168" s="79"/>
      <c r="AS168" s="79"/>
      <c r="AT168" s="79"/>
      <c r="AU168" s="79"/>
      <c r="AV168" s="79"/>
      <c r="AW168" s="79"/>
      <c r="AX168" s="71">
        <v>50000000</v>
      </c>
      <c r="AY168" s="126">
        <v>50000000</v>
      </c>
      <c r="AZ168" s="79"/>
      <c r="BA168" s="79"/>
      <c r="BB168" s="79"/>
      <c r="BC168" s="79"/>
      <c r="BD168" s="79"/>
      <c r="BE168" s="79"/>
      <c r="BF168" s="79"/>
      <c r="BG168" s="79"/>
      <c r="BH168" s="79"/>
      <c r="BI168" s="79"/>
      <c r="BJ168" s="79"/>
      <c r="BK168" s="71">
        <v>50000000</v>
      </c>
      <c r="BL168" s="126">
        <v>50000000</v>
      </c>
      <c r="BM168" s="79"/>
      <c r="BN168" s="79"/>
      <c r="BO168" s="79"/>
      <c r="BP168" s="79"/>
      <c r="BQ168" s="79"/>
      <c r="BR168" s="79"/>
      <c r="BS168" s="79"/>
      <c r="BT168" s="79"/>
      <c r="BU168" s="79"/>
      <c r="BV168" s="79"/>
      <c r="BW168" s="79"/>
      <c r="BX168" s="71">
        <v>200000000</v>
      </c>
      <c r="BY168" s="73">
        <v>200000000</v>
      </c>
      <c r="BZ168" s="73">
        <v>0</v>
      </c>
      <c r="CA168" s="73">
        <v>0</v>
      </c>
      <c r="CB168" s="73">
        <v>0</v>
      </c>
      <c r="CC168" s="73">
        <v>0</v>
      </c>
      <c r="CD168" s="73">
        <v>0</v>
      </c>
      <c r="CE168" s="73">
        <v>0</v>
      </c>
      <c r="CF168" s="73">
        <v>0</v>
      </c>
      <c r="CG168" s="73">
        <v>0</v>
      </c>
      <c r="CH168" s="73">
        <v>0</v>
      </c>
      <c r="CI168" s="73">
        <v>0</v>
      </c>
      <c r="CJ168" s="73">
        <v>0</v>
      </c>
      <c r="CK168" s="63" t="s">
        <v>1501</v>
      </c>
      <c r="CL168" s="74" t="s">
        <v>1154</v>
      </c>
      <c r="CM168" s="74" t="s">
        <v>1155</v>
      </c>
      <c r="CN168" s="74" t="s">
        <v>586</v>
      </c>
      <c r="CO168" s="60">
        <v>1</v>
      </c>
      <c r="CP168" s="61" t="s">
        <v>196</v>
      </c>
      <c r="CQ168" s="60">
        <v>104</v>
      </c>
      <c r="CR168" s="61" t="s">
        <v>1222</v>
      </c>
      <c r="CS168" s="60">
        <v>10402</v>
      </c>
      <c r="CT168" s="61" t="s">
        <v>1478</v>
      </c>
      <c r="CU168" s="62">
        <v>1040201</v>
      </c>
      <c r="CV168" s="63" t="s">
        <v>1479</v>
      </c>
      <c r="CW168" s="100" t="s">
        <v>1480</v>
      </c>
      <c r="CX168" s="100" t="s">
        <v>196</v>
      </c>
      <c r="CY168" s="100" t="s">
        <v>1222</v>
      </c>
      <c r="CZ168" s="100" t="s">
        <v>1478</v>
      </c>
      <c r="DA168" s="100" t="s">
        <v>1479</v>
      </c>
    </row>
    <row r="169" spans="2:105" ht="140.25" hidden="1" x14ac:dyDescent="0.25">
      <c r="B169" s="88" t="s">
        <v>1502</v>
      </c>
      <c r="C169" s="80" t="s">
        <v>1503</v>
      </c>
      <c r="D169" s="100" t="s">
        <v>589</v>
      </c>
      <c r="E169" s="65" t="s">
        <v>1472</v>
      </c>
      <c r="F169" s="63" t="s">
        <v>1473</v>
      </c>
      <c r="G169" s="62" t="s">
        <v>183</v>
      </c>
      <c r="H169" s="63" t="s">
        <v>592</v>
      </c>
      <c r="I169" s="62" t="s">
        <v>185</v>
      </c>
      <c r="J169" s="307"/>
      <c r="K169" s="308"/>
      <c r="L169" s="63" t="s">
        <v>1216</v>
      </c>
      <c r="M169" s="63" t="s">
        <v>1504</v>
      </c>
      <c r="N169" s="63" t="s">
        <v>1505</v>
      </c>
      <c r="O169" s="63" t="s">
        <v>1506</v>
      </c>
      <c r="P169" s="63" t="s">
        <v>246</v>
      </c>
      <c r="Q169" s="63" t="s">
        <v>1507</v>
      </c>
      <c r="R169" s="63"/>
      <c r="S169" s="68">
        <v>100</v>
      </c>
      <c r="T169" s="69">
        <v>100</v>
      </c>
      <c r="U169" s="69">
        <v>100</v>
      </c>
      <c r="V169" s="69">
        <v>100</v>
      </c>
      <c r="W169" s="69">
        <v>100</v>
      </c>
      <c r="X169" s="71">
        <v>99001115</v>
      </c>
      <c r="Y169" s="78">
        <v>99001115</v>
      </c>
      <c r="Z169" s="79"/>
      <c r="AA169" s="79"/>
      <c r="AB169" s="79"/>
      <c r="AC169" s="79"/>
      <c r="AD169" s="79"/>
      <c r="AE169" s="79"/>
      <c r="AF169" s="79"/>
      <c r="AG169" s="79"/>
      <c r="AH169" s="79"/>
      <c r="AI169" s="79"/>
      <c r="AJ169" s="79"/>
      <c r="AK169" s="71">
        <v>99001115</v>
      </c>
      <c r="AL169" s="78">
        <v>99001115</v>
      </c>
      <c r="AM169" s="79"/>
      <c r="AN169" s="79"/>
      <c r="AO169" s="79"/>
      <c r="AP169" s="79"/>
      <c r="AQ169" s="79"/>
      <c r="AR169" s="79"/>
      <c r="AS169" s="79"/>
      <c r="AT169" s="79"/>
      <c r="AU169" s="79"/>
      <c r="AV169" s="79"/>
      <c r="AW169" s="79"/>
      <c r="AX169" s="71">
        <v>99001115</v>
      </c>
      <c r="AY169" s="78">
        <v>99001115</v>
      </c>
      <c r="AZ169" s="79"/>
      <c r="BA169" s="79"/>
      <c r="BB169" s="79"/>
      <c r="BC169" s="79"/>
      <c r="BD169" s="79"/>
      <c r="BE169" s="79"/>
      <c r="BF169" s="79"/>
      <c r="BG169" s="79"/>
      <c r="BH169" s="79"/>
      <c r="BI169" s="79"/>
      <c r="BJ169" s="79"/>
      <c r="BK169" s="71">
        <v>99001115</v>
      </c>
      <c r="BL169" s="78">
        <v>99001115</v>
      </c>
      <c r="BM169" s="79"/>
      <c r="BN169" s="79"/>
      <c r="BO169" s="79"/>
      <c r="BP169" s="79"/>
      <c r="BQ169" s="79"/>
      <c r="BR169" s="79"/>
      <c r="BS169" s="79"/>
      <c r="BT169" s="79"/>
      <c r="BU169" s="79"/>
      <c r="BV169" s="79"/>
      <c r="BW169" s="79"/>
      <c r="BX169" s="71">
        <v>396004460</v>
      </c>
      <c r="BY169" s="73">
        <v>396004460</v>
      </c>
      <c r="BZ169" s="73">
        <v>0</v>
      </c>
      <c r="CA169" s="73">
        <v>0</v>
      </c>
      <c r="CB169" s="73">
        <v>0</v>
      </c>
      <c r="CC169" s="73">
        <v>0</v>
      </c>
      <c r="CD169" s="73">
        <v>0</v>
      </c>
      <c r="CE169" s="73">
        <v>0</v>
      </c>
      <c r="CF169" s="73">
        <v>0</v>
      </c>
      <c r="CG169" s="73">
        <v>0</v>
      </c>
      <c r="CH169" s="73">
        <v>0</v>
      </c>
      <c r="CI169" s="73">
        <v>0</v>
      </c>
      <c r="CJ169" s="73">
        <v>0</v>
      </c>
      <c r="CK169" s="63" t="s">
        <v>1508</v>
      </c>
      <c r="CL169" s="74" t="s">
        <v>1154</v>
      </c>
      <c r="CM169" s="74" t="s">
        <v>1155</v>
      </c>
      <c r="CN169" s="74" t="s">
        <v>586</v>
      </c>
      <c r="CO169" s="60">
        <v>1</v>
      </c>
      <c r="CP169" s="61" t="s">
        <v>196</v>
      </c>
      <c r="CQ169" s="60">
        <v>104</v>
      </c>
      <c r="CR169" s="61" t="s">
        <v>1222</v>
      </c>
      <c r="CS169" s="60">
        <v>10402</v>
      </c>
      <c r="CT169" s="61" t="s">
        <v>1478</v>
      </c>
      <c r="CU169" s="62">
        <v>1040201</v>
      </c>
      <c r="CV169" s="63" t="s">
        <v>1479</v>
      </c>
      <c r="CW169" s="100" t="s">
        <v>1480</v>
      </c>
      <c r="CX169" s="100" t="s">
        <v>196</v>
      </c>
      <c r="CY169" s="100" t="s">
        <v>1222</v>
      </c>
      <c r="CZ169" s="100" t="s">
        <v>1478</v>
      </c>
      <c r="DA169" s="100" t="s">
        <v>1479</v>
      </c>
    </row>
    <row r="170" spans="2:105" ht="140.25" hidden="1" x14ac:dyDescent="0.25">
      <c r="B170" s="88" t="s">
        <v>1509</v>
      </c>
      <c r="C170" s="80" t="s">
        <v>1510</v>
      </c>
      <c r="D170" s="100" t="s">
        <v>589</v>
      </c>
      <c r="E170" s="65" t="s">
        <v>1511</v>
      </c>
      <c r="F170" s="63" t="s">
        <v>1512</v>
      </c>
      <c r="G170" s="62" t="s">
        <v>240</v>
      </c>
      <c r="H170" s="63" t="s">
        <v>592</v>
      </c>
      <c r="I170" s="62" t="s">
        <v>185</v>
      </c>
      <c r="J170" s="307"/>
      <c r="K170" s="308">
        <v>149</v>
      </c>
      <c r="L170" s="63" t="s">
        <v>1216</v>
      </c>
      <c r="M170" s="63" t="s">
        <v>1513</v>
      </c>
      <c r="N170" s="63" t="s">
        <v>1514</v>
      </c>
      <c r="O170" s="63" t="s">
        <v>1515</v>
      </c>
      <c r="P170" s="63" t="s">
        <v>246</v>
      </c>
      <c r="Q170" s="63" t="s">
        <v>1516</v>
      </c>
      <c r="R170" s="63"/>
      <c r="S170" s="68">
        <v>149</v>
      </c>
      <c r="T170" s="69">
        <v>149</v>
      </c>
      <c r="U170" s="69">
        <v>149</v>
      </c>
      <c r="V170" s="69">
        <v>149</v>
      </c>
      <c r="W170" s="69">
        <v>149</v>
      </c>
      <c r="X170" s="71">
        <v>1000000000</v>
      </c>
      <c r="Y170" s="78">
        <v>1000000000</v>
      </c>
      <c r="Z170" s="79"/>
      <c r="AA170" s="79"/>
      <c r="AB170" s="79"/>
      <c r="AC170" s="79"/>
      <c r="AD170" s="79"/>
      <c r="AE170" s="79"/>
      <c r="AF170" s="79"/>
      <c r="AG170" s="79"/>
      <c r="AH170" s="79"/>
      <c r="AI170" s="79"/>
      <c r="AJ170" s="79"/>
      <c r="AK170" s="71">
        <v>1000000000</v>
      </c>
      <c r="AL170" s="78">
        <v>1000000000</v>
      </c>
      <c r="AM170" s="79"/>
      <c r="AN170" s="79"/>
      <c r="AO170" s="79"/>
      <c r="AP170" s="79"/>
      <c r="AQ170" s="79"/>
      <c r="AR170" s="79"/>
      <c r="AS170" s="79"/>
      <c r="AT170" s="79"/>
      <c r="AU170" s="79"/>
      <c r="AV170" s="79"/>
      <c r="AW170" s="79"/>
      <c r="AX170" s="71">
        <v>1000000000</v>
      </c>
      <c r="AY170" s="78">
        <v>1000000000</v>
      </c>
      <c r="AZ170" s="79"/>
      <c r="BA170" s="79"/>
      <c r="BB170" s="79"/>
      <c r="BC170" s="79"/>
      <c r="BD170" s="79"/>
      <c r="BE170" s="79"/>
      <c r="BF170" s="79"/>
      <c r="BG170" s="79"/>
      <c r="BH170" s="79"/>
      <c r="BI170" s="79"/>
      <c r="BJ170" s="79"/>
      <c r="BK170" s="71">
        <v>1000000000</v>
      </c>
      <c r="BL170" s="78">
        <v>1000000000</v>
      </c>
      <c r="BM170" s="79"/>
      <c r="BN170" s="79"/>
      <c r="BO170" s="79"/>
      <c r="BP170" s="79"/>
      <c r="BQ170" s="79"/>
      <c r="BR170" s="79"/>
      <c r="BS170" s="79"/>
      <c r="BT170" s="79"/>
      <c r="BU170" s="79"/>
      <c r="BV170" s="79"/>
      <c r="BW170" s="79"/>
      <c r="BX170" s="71">
        <v>4000000000</v>
      </c>
      <c r="BY170" s="73">
        <v>4000000000</v>
      </c>
      <c r="BZ170" s="73">
        <v>0</v>
      </c>
      <c r="CA170" s="73">
        <v>0</v>
      </c>
      <c r="CB170" s="73">
        <v>0</v>
      </c>
      <c r="CC170" s="73">
        <v>0</v>
      </c>
      <c r="CD170" s="73">
        <v>0</v>
      </c>
      <c r="CE170" s="73">
        <v>0</v>
      </c>
      <c r="CF170" s="73">
        <v>0</v>
      </c>
      <c r="CG170" s="73">
        <v>0</v>
      </c>
      <c r="CH170" s="73">
        <v>0</v>
      </c>
      <c r="CI170" s="73">
        <v>0</v>
      </c>
      <c r="CJ170" s="73">
        <v>0</v>
      </c>
      <c r="CK170" s="63" t="s">
        <v>1517</v>
      </c>
      <c r="CL170" s="74" t="s">
        <v>1154</v>
      </c>
      <c r="CM170" s="74" t="s">
        <v>1155</v>
      </c>
      <c r="CN170" s="74" t="s">
        <v>586</v>
      </c>
      <c r="CO170" s="60">
        <v>1</v>
      </c>
      <c r="CP170" s="61" t="s">
        <v>196</v>
      </c>
      <c r="CQ170" s="60">
        <v>104</v>
      </c>
      <c r="CR170" s="61" t="s">
        <v>1222</v>
      </c>
      <c r="CS170" s="60">
        <v>10402</v>
      </c>
      <c r="CT170" s="61" t="s">
        <v>1478</v>
      </c>
      <c r="CU170" s="62">
        <v>1040202</v>
      </c>
      <c r="CV170" s="63" t="s">
        <v>1518</v>
      </c>
      <c r="CW170" s="100" t="s">
        <v>1519</v>
      </c>
      <c r="CX170" s="100" t="s">
        <v>196</v>
      </c>
      <c r="CY170" s="100" t="s">
        <v>1222</v>
      </c>
      <c r="CZ170" s="100" t="s">
        <v>1478</v>
      </c>
      <c r="DA170" s="100" t="s">
        <v>1518</v>
      </c>
    </row>
    <row r="171" spans="2:105" ht="140.25" hidden="1" x14ac:dyDescent="0.25">
      <c r="B171" s="88" t="s">
        <v>1520</v>
      </c>
      <c r="C171" s="80" t="s">
        <v>1521</v>
      </c>
      <c r="D171" s="100" t="s">
        <v>589</v>
      </c>
      <c r="E171" s="65" t="s">
        <v>1511</v>
      </c>
      <c r="F171" s="63" t="s">
        <v>1512</v>
      </c>
      <c r="G171" s="62" t="s">
        <v>240</v>
      </c>
      <c r="H171" s="63" t="s">
        <v>592</v>
      </c>
      <c r="I171" s="62" t="s">
        <v>505</v>
      </c>
      <c r="J171" s="307">
        <v>2015</v>
      </c>
      <c r="K171" s="308">
        <v>8909</v>
      </c>
      <c r="L171" s="63" t="s">
        <v>1522</v>
      </c>
      <c r="M171" s="63" t="s">
        <v>1523</v>
      </c>
      <c r="N171" s="63" t="s">
        <v>1524</v>
      </c>
      <c r="O171" s="63" t="s">
        <v>1525</v>
      </c>
      <c r="P171" s="63" t="s">
        <v>246</v>
      </c>
      <c r="Q171" s="63" t="s">
        <v>1526</v>
      </c>
      <c r="R171" s="63"/>
      <c r="S171" s="68">
        <v>8909</v>
      </c>
      <c r="T171" s="69">
        <v>8909</v>
      </c>
      <c r="U171" s="69">
        <v>8909</v>
      </c>
      <c r="V171" s="69">
        <v>8909</v>
      </c>
      <c r="W171" s="69">
        <v>8909</v>
      </c>
      <c r="X171" s="71">
        <v>24700182417.593601</v>
      </c>
      <c r="Y171" s="79"/>
      <c r="Z171" s="78">
        <v>24700182417.593601</v>
      </c>
      <c r="AA171" s="79"/>
      <c r="AB171" s="79"/>
      <c r="AC171" s="79"/>
      <c r="AD171" s="79"/>
      <c r="AE171" s="79"/>
      <c r="AF171" s="79"/>
      <c r="AG171" s="79"/>
      <c r="AH171" s="79"/>
      <c r="AI171" s="79"/>
      <c r="AJ171" s="79"/>
      <c r="AK171" s="71">
        <v>26424457508.735546</v>
      </c>
      <c r="AL171" s="79"/>
      <c r="AM171" s="78">
        <v>26424457508.735546</v>
      </c>
      <c r="AN171" s="79"/>
      <c r="AO171" s="79"/>
      <c r="AP171" s="79"/>
      <c r="AQ171" s="79"/>
      <c r="AR171" s="79"/>
      <c r="AS171" s="79"/>
      <c r="AT171" s="79"/>
      <c r="AU171" s="79"/>
      <c r="AV171" s="79"/>
      <c r="AW171" s="79"/>
      <c r="AX171" s="71">
        <v>28238342571.927921</v>
      </c>
      <c r="AY171" s="79"/>
      <c r="AZ171" s="78">
        <v>28238342571.927921</v>
      </c>
      <c r="BA171" s="79"/>
      <c r="BB171" s="79"/>
      <c r="BC171" s="79"/>
      <c r="BD171" s="79"/>
      <c r="BE171" s="79"/>
      <c r="BF171" s="79"/>
      <c r="BG171" s="79"/>
      <c r="BH171" s="79"/>
      <c r="BI171" s="79"/>
      <c r="BJ171" s="79"/>
      <c r="BK171" s="71">
        <v>30116228911.649754</v>
      </c>
      <c r="BL171" s="79"/>
      <c r="BM171" s="78">
        <v>30116228911.649754</v>
      </c>
      <c r="BN171" s="79"/>
      <c r="BO171" s="79"/>
      <c r="BP171" s="79"/>
      <c r="BQ171" s="79"/>
      <c r="BR171" s="79"/>
      <c r="BS171" s="79"/>
      <c r="BT171" s="79"/>
      <c r="BU171" s="79"/>
      <c r="BV171" s="79"/>
      <c r="BW171" s="79"/>
      <c r="BX171" s="71">
        <v>109479211409.90681</v>
      </c>
      <c r="BY171" s="73">
        <v>0</v>
      </c>
      <c r="BZ171" s="73">
        <v>109479211409.90681</v>
      </c>
      <c r="CA171" s="73">
        <v>0</v>
      </c>
      <c r="CB171" s="73">
        <v>0</v>
      </c>
      <c r="CC171" s="73">
        <v>0</v>
      </c>
      <c r="CD171" s="73">
        <v>0</v>
      </c>
      <c r="CE171" s="73">
        <v>0</v>
      </c>
      <c r="CF171" s="73">
        <v>0</v>
      </c>
      <c r="CG171" s="73">
        <v>0</v>
      </c>
      <c r="CH171" s="73">
        <v>0</v>
      </c>
      <c r="CI171" s="73">
        <v>0</v>
      </c>
      <c r="CJ171" s="73">
        <v>0</v>
      </c>
      <c r="CK171" s="63" t="s">
        <v>1527</v>
      </c>
      <c r="CL171" s="74" t="s">
        <v>1154</v>
      </c>
      <c r="CM171" s="74" t="s">
        <v>1155</v>
      </c>
      <c r="CN171" s="74" t="s">
        <v>586</v>
      </c>
      <c r="CO171" s="60">
        <v>1</v>
      </c>
      <c r="CP171" s="61" t="s">
        <v>196</v>
      </c>
      <c r="CQ171" s="60">
        <v>104</v>
      </c>
      <c r="CR171" s="61" t="s">
        <v>1222</v>
      </c>
      <c r="CS171" s="60">
        <v>10402</v>
      </c>
      <c r="CT171" s="61" t="s">
        <v>1478</v>
      </c>
      <c r="CU171" s="62">
        <v>1040202</v>
      </c>
      <c r="CV171" s="63" t="s">
        <v>1518</v>
      </c>
      <c r="CW171" s="100" t="s">
        <v>1519</v>
      </c>
      <c r="CX171" s="100" t="s">
        <v>196</v>
      </c>
      <c r="CY171" s="100" t="s">
        <v>1222</v>
      </c>
      <c r="CZ171" s="100" t="s">
        <v>1478</v>
      </c>
      <c r="DA171" s="100" t="s">
        <v>1518</v>
      </c>
    </row>
    <row r="172" spans="2:105" ht="140.25" hidden="1" x14ac:dyDescent="0.25">
      <c r="B172" s="88" t="s">
        <v>1528</v>
      </c>
      <c r="C172" s="80" t="s">
        <v>1529</v>
      </c>
      <c r="D172" s="100" t="s">
        <v>589</v>
      </c>
      <c r="E172" s="65" t="s">
        <v>1511</v>
      </c>
      <c r="F172" s="63" t="s">
        <v>1512</v>
      </c>
      <c r="G172" s="62" t="s">
        <v>240</v>
      </c>
      <c r="H172" s="63" t="s">
        <v>592</v>
      </c>
      <c r="I172" s="62" t="s">
        <v>505</v>
      </c>
      <c r="J172" s="307">
        <v>2015</v>
      </c>
      <c r="K172" s="308">
        <v>60771</v>
      </c>
      <c r="L172" s="63" t="s">
        <v>1522</v>
      </c>
      <c r="M172" s="63" t="s">
        <v>1530</v>
      </c>
      <c r="N172" s="63" t="s">
        <v>1524</v>
      </c>
      <c r="O172" s="63" t="s">
        <v>1531</v>
      </c>
      <c r="P172" s="63" t="s">
        <v>246</v>
      </c>
      <c r="Q172" s="63" t="s">
        <v>1526</v>
      </c>
      <c r="R172" s="63"/>
      <c r="S172" s="68">
        <v>60771</v>
      </c>
      <c r="T172" s="69">
        <v>60771</v>
      </c>
      <c r="U172" s="69">
        <v>60771</v>
      </c>
      <c r="V172" s="69">
        <v>60771</v>
      </c>
      <c r="W172" s="69">
        <v>60771</v>
      </c>
      <c r="X172" s="71">
        <v>168487461453.34052</v>
      </c>
      <c r="Y172" s="79"/>
      <c r="Z172" s="78">
        <v>168487461453.34052</v>
      </c>
      <c r="AA172" s="79"/>
      <c r="AB172" s="79"/>
      <c r="AC172" s="79"/>
      <c r="AD172" s="79"/>
      <c r="AE172" s="79"/>
      <c r="AF172" s="79"/>
      <c r="AG172" s="79"/>
      <c r="AH172" s="79"/>
      <c r="AI172" s="79"/>
      <c r="AJ172" s="79"/>
      <c r="AK172" s="71">
        <v>180169265604.133</v>
      </c>
      <c r="AL172" s="79"/>
      <c r="AM172" s="78">
        <v>180169265604.133</v>
      </c>
      <c r="AN172" s="79"/>
      <c r="AO172" s="79"/>
      <c r="AP172" s="79"/>
      <c r="AQ172" s="79"/>
      <c r="AR172" s="79"/>
      <c r="AS172" s="79"/>
      <c r="AT172" s="79"/>
      <c r="AU172" s="79"/>
      <c r="AV172" s="79"/>
      <c r="AW172" s="79"/>
      <c r="AX172" s="71">
        <v>192562327589.621</v>
      </c>
      <c r="AY172" s="79"/>
      <c r="AZ172" s="78">
        <v>192562327589.621</v>
      </c>
      <c r="BA172" s="79"/>
      <c r="BB172" s="79"/>
      <c r="BC172" s="79"/>
      <c r="BD172" s="79"/>
      <c r="BE172" s="79"/>
      <c r="BF172" s="79"/>
      <c r="BG172" s="79"/>
      <c r="BH172" s="79"/>
      <c r="BI172" s="79"/>
      <c r="BJ172" s="79"/>
      <c r="BK172" s="71">
        <v>205431961750.98734</v>
      </c>
      <c r="BL172" s="79"/>
      <c r="BM172" s="78">
        <v>205431961750.98734</v>
      </c>
      <c r="BN172" s="79"/>
      <c r="BO172" s="79"/>
      <c r="BP172" s="79"/>
      <c r="BQ172" s="79"/>
      <c r="BR172" s="79"/>
      <c r="BS172" s="79"/>
      <c r="BT172" s="79"/>
      <c r="BU172" s="79"/>
      <c r="BV172" s="79"/>
      <c r="BW172" s="79"/>
      <c r="BX172" s="71">
        <v>746651016398.08179</v>
      </c>
      <c r="BY172" s="73">
        <v>0</v>
      </c>
      <c r="BZ172" s="73">
        <v>746651016398.08179</v>
      </c>
      <c r="CA172" s="73">
        <v>0</v>
      </c>
      <c r="CB172" s="73">
        <v>0</v>
      </c>
      <c r="CC172" s="73">
        <v>0</v>
      </c>
      <c r="CD172" s="73">
        <v>0</v>
      </c>
      <c r="CE172" s="73">
        <v>0</v>
      </c>
      <c r="CF172" s="73">
        <v>0</v>
      </c>
      <c r="CG172" s="73">
        <v>0</v>
      </c>
      <c r="CH172" s="73">
        <v>0</v>
      </c>
      <c r="CI172" s="73">
        <v>0</v>
      </c>
      <c r="CJ172" s="73">
        <v>0</v>
      </c>
      <c r="CK172" s="63" t="s">
        <v>1532</v>
      </c>
      <c r="CL172" s="74" t="s">
        <v>1154</v>
      </c>
      <c r="CM172" s="74" t="s">
        <v>1155</v>
      </c>
      <c r="CN172" s="74" t="s">
        <v>586</v>
      </c>
      <c r="CO172" s="60">
        <v>1</v>
      </c>
      <c r="CP172" s="61" t="s">
        <v>196</v>
      </c>
      <c r="CQ172" s="60">
        <v>104</v>
      </c>
      <c r="CR172" s="61" t="s">
        <v>1222</v>
      </c>
      <c r="CS172" s="60">
        <v>10402</v>
      </c>
      <c r="CT172" s="61" t="s">
        <v>1478</v>
      </c>
      <c r="CU172" s="62">
        <v>1040202</v>
      </c>
      <c r="CV172" s="63" t="s">
        <v>1518</v>
      </c>
      <c r="CW172" s="100" t="s">
        <v>1519</v>
      </c>
      <c r="CX172" s="100" t="s">
        <v>196</v>
      </c>
      <c r="CY172" s="100" t="s">
        <v>1222</v>
      </c>
      <c r="CZ172" s="100" t="s">
        <v>1478</v>
      </c>
      <c r="DA172" s="100" t="s">
        <v>1518</v>
      </c>
    </row>
    <row r="173" spans="2:105" ht="140.25" hidden="1" x14ac:dyDescent="0.25">
      <c r="B173" s="88" t="s">
        <v>1533</v>
      </c>
      <c r="C173" s="80" t="s">
        <v>1534</v>
      </c>
      <c r="D173" s="100" t="s">
        <v>589</v>
      </c>
      <c r="E173" s="65" t="s">
        <v>1511</v>
      </c>
      <c r="F173" s="63" t="s">
        <v>1512</v>
      </c>
      <c r="G173" s="62" t="s">
        <v>240</v>
      </c>
      <c r="H173" s="63" t="s">
        <v>592</v>
      </c>
      <c r="I173" s="62" t="s">
        <v>671</v>
      </c>
      <c r="J173" s="307">
        <v>2015</v>
      </c>
      <c r="K173" s="308">
        <v>47157</v>
      </c>
      <c r="L173" s="63" t="s">
        <v>1522</v>
      </c>
      <c r="M173" s="63" t="s">
        <v>1535</v>
      </c>
      <c r="N173" s="63" t="s">
        <v>1536</v>
      </c>
      <c r="O173" s="63" t="s">
        <v>1537</v>
      </c>
      <c r="P173" s="63" t="s">
        <v>246</v>
      </c>
      <c r="Q173" s="63" t="s">
        <v>1526</v>
      </c>
      <c r="R173" s="63"/>
      <c r="S173" s="68">
        <v>47157</v>
      </c>
      <c r="T173" s="69">
        <v>47157</v>
      </c>
      <c r="U173" s="69">
        <v>47157</v>
      </c>
      <c r="V173" s="69">
        <v>47157</v>
      </c>
      <c r="W173" s="69">
        <v>47157</v>
      </c>
      <c r="X173" s="71">
        <v>130742676931.04169</v>
      </c>
      <c r="Y173" s="79"/>
      <c r="Z173" s="78">
        <v>130742676931.04169</v>
      </c>
      <c r="AA173" s="79"/>
      <c r="AB173" s="79"/>
      <c r="AC173" s="79"/>
      <c r="AD173" s="79"/>
      <c r="AE173" s="79"/>
      <c r="AF173" s="79"/>
      <c r="AG173" s="79"/>
      <c r="AH173" s="79"/>
      <c r="AI173" s="79"/>
      <c r="AJ173" s="79"/>
      <c r="AK173" s="71">
        <v>139869586119.05823</v>
      </c>
      <c r="AL173" s="79"/>
      <c r="AM173" s="78">
        <v>139869586119.05823</v>
      </c>
      <c r="AN173" s="79"/>
      <c r="AO173" s="79"/>
      <c r="AP173" s="79"/>
      <c r="AQ173" s="79"/>
      <c r="AR173" s="79"/>
      <c r="AS173" s="79"/>
      <c r="AT173" s="79"/>
      <c r="AU173" s="79"/>
      <c r="AV173" s="79"/>
      <c r="AW173" s="79"/>
      <c r="AX173" s="71">
        <v>149470818352.91507</v>
      </c>
      <c r="AY173" s="79"/>
      <c r="AZ173" s="78">
        <v>149470818352.91507</v>
      </c>
      <c r="BA173" s="79"/>
      <c r="BB173" s="79"/>
      <c r="BC173" s="79"/>
      <c r="BD173" s="79"/>
      <c r="BE173" s="79"/>
      <c r="BF173" s="79"/>
      <c r="BG173" s="79"/>
      <c r="BH173" s="79"/>
      <c r="BI173" s="79"/>
      <c r="BJ173" s="79"/>
      <c r="BK173" s="71">
        <v>159350821284.93201</v>
      </c>
      <c r="BL173" s="79"/>
      <c r="BM173" s="78">
        <v>159350821284.93201</v>
      </c>
      <c r="BN173" s="79"/>
      <c r="BO173" s="79"/>
      <c r="BP173" s="79"/>
      <c r="BQ173" s="79"/>
      <c r="BR173" s="79"/>
      <c r="BS173" s="79"/>
      <c r="BT173" s="79"/>
      <c r="BU173" s="79"/>
      <c r="BV173" s="79"/>
      <c r="BW173" s="79"/>
      <c r="BX173" s="71">
        <v>579433902687.94702</v>
      </c>
      <c r="BY173" s="73">
        <v>0</v>
      </c>
      <c r="BZ173" s="73">
        <v>579433902687.94702</v>
      </c>
      <c r="CA173" s="73">
        <v>0</v>
      </c>
      <c r="CB173" s="73">
        <v>0</v>
      </c>
      <c r="CC173" s="73">
        <v>0</v>
      </c>
      <c r="CD173" s="73">
        <v>0</v>
      </c>
      <c r="CE173" s="73">
        <v>0</v>
      </c>
      <c r="CF173" s="73">
        <v>0</v>
      </c>
      <c r="CG173" s="73">
        <v>0</v>
      </c>
      <c r="CH173" s="73">
        <v>0</v>
      </c>
      <c r="CI173" s="73">
        <v>0</v>
      </c>
      <c r="CJ173" s="73">
        <v>0</v>
      </c>
      <c r="CK173" s="63" t="s">
        <v>1538</v>
      </c>
      <c r="CL173" s="74" t="s">
        <v>1154</v>
      </c>
      <c r="CM173" s="74" t="s">
        <v>1155</v>
      </c>
      <c r="CN173" s="74" t="s">
        <v>586</v>
      </c>
      <c r="CO173" s="60">
        <v>1</v>
      </c>
      <c r="CP173" s="61" t="s">
        <v>196</v>
      </c>
      <c r="CQ173" s="60">
        <v>104</v>
      </c>
      <c r="CR173" s="61" t="s">
        <v>1222</v>
      </c>
      <c r="CS173" s="60">
        <v>10402</v>
      </c>
      <c r="CT173" s="61" t="s">
        <v>1478</v>
      </c>
      <c r="CU173" s="62">
        <v>1040202</v>
      </c>
      <c r="CV173" s="63" t="s">
        <v>1518</v>
      </c>
      <c r="CW173" s="100" t="s">
        <v>1519</v>
      </c>
      <c r="CX173" s="100" t="s">
        <v>196</v>
      </c>
      <c r="CY173" s="100" t="s">
        <v>1222</v>
      </c>
      <c r="CZ173" s="100" t="s">
        <v>1478</v>
      </c>
      <c r="DA173" s="100" t="s">
        <v>1518</v>
      </c>
    </row>
    <row r="174" spans="2:105" ht="140.25" hidden="1" x14ac:dyDescent="0.25">
      <c r="B174" s="88" t="s">
        <v>1539</v>
      </c>
      <c r="C174" s="80" t="s">
        <v>1540</v>
      </c>
      <c r="D174" s="100" t="s">
        <v>589</v>
      </c>
      <c r="E174" s="65" t="s">
        <v>1511</v>
      </c>
      <c r="F174" s="63" t="s">
        <v>1512</v>
      </c>
      <c r="G174" s="62" t="s">
        <v>240</v>
      </c>
      <c r="H174" s="63" t="s">
        <v>592</v>
      </c>
      <c r="I174" s="62" t="s">
        <v>810</v>
      </c>
      <c r="J174" s="307">
        <v>2015</v>
      </c>
      <c r="K174" s="308">
        <v>15122</v>
      </c>
      <c r="L174" s="63" t="s">
        <v>1522</v>
      </c>
      <c r="M174" s="63" t="s">
        <v>1541</v>
      </c>
      <c r="N174" s="63" t="s">
        <v>1542</v>
      </c>
      <c r="O174" s="63" t="s">
        <v>1543</v>
      </c>
      <c r="P174" s="63" t="s">
        <v>246</v>
      </c>
      <c r="Q174" s="63" t="s">
        <v>1526</v>
      </c>
      <c r="R174" s="63"/>
      <c r="S174" s="68">
        <v>15122</v>
      </c>
      <c r="T174" s="69">
        <v>15122</v>
      </c>
      <c r="U174" s="69">
        <v>15122</v>
      </c>
      <c r="V174" s="69">
        <v>15122</v>
      </c>
      <c r="W174" s="69">
        <v>15122</v>
      </c>
      <c r="X174" s="71">
        <v>41925711147.693825</v>
      </c>
      <c r="Y174" s="79"/>
      <c r="Z174" s="78">
        <v>41925711147.693825</v>
      </c>
      <c r="AA174" s="79"/>
      <c r="AB174" s="79"/>
      <c r="AC174" s="79"/>
      <c r="AD174" s="79"/>
      <c r="AE174" s="79"/>
      <c r="AF174" s="79"/>
      <c r="AG174" s="79"/>
      <c r="AH174" s="79"/>
      <c r="AI174" s="79"/>
      <c r="AJ174" s="79"/>
      <c r="AK174" s="71">
        <v>44852469013.802559</v>
      </c>
      <c r="AL174" s="79"/>
      <c r="AM174" s="78">
        <v>44852469013.802559</v>
      </c>
      <c r="AN174" s="79"/>
      <c r="AO174" s="79"/>
      <c r="AP174" s="79"/>
      <c r="AQ174" s="79"/>
      <c r="AR174" s="79"/>
      <c r="AS174" s="79"/>
      <c r="AT174" s="79"/>
      <c r="AU174" s="79"/>
      <c r="AV174" s="79"/>
      <c r="AW174" s="79"/>
      <c r="AX174" s="71">
        <v>47931329709.424988</v>
      </c>
      <c r="AY174" s="79"/>
      <c r="AZ174" s="78">
        <v>47931329709.424988</v>
      </c>
      <c r="BA174" s="79"/>
      <c r="BB174" s="79"/>
      <c r="BC174" s="79"/>
      <c r="BD174" s="79"/>
      <c r="BE174" s="79"/>
      <c r="BF174" s="79"/>
      <c r="BG174" s="79"/>
      <c r="BH174" s="79"/>
      <c r="BI174" s="79"/>
      <c r="BJ174" s="79"/>
      <c r="BK174" s="71">
        <v>51118825188.805687</v>
      </c>
      <c r="BL174" s="79"/>
      <c r="BM174" s="78">
        <v>51118825188.805687</v>
      </c>
      <c r="BN174" s="79"/>
      <c r="BO174" s="79"/>
      <c r="BP174" s="79"/>
      <c r="BQ174" s="79"/>
      <c r="BR174" s="79"/>
      <c r="BS174" s="79"/>
      <c r="BT174" s="79"/>
      <c r="BU174" s="79"/>
      <c r="BV174" s="79"/>
      <c r="BW174" s="79"/>
      <c r="BX174" s="71">
        <v>185828335059.72705</v>
      </c>
      <c r="BY174" s="73">
        <v>0</v>
      </c>
      <c r="BZ174" s="73">
        <v>185828335059.72705</v>
      </c>
      <c r="CA174" s="73">
        <v>0</v>
      </c>
      <c r="CB174" s="73">
        <v>0</v>
      </c>
      <c r="CC174" s="73">
        <v>0</v>
      </c>
      <c r="CD174" s="73">
        <v>0</v>
      </c>
      <c r="CE174" s="73">
        <v>0</v>
      </c>
      <c r="CF174" s="73">
        <v>0</v>
      </c>
      <c r="CG174" s="73">
        <v>0</v>
      </c>
      <c r="CH174" s="73">
        <v>0</v>
      </c>
      <c r="CI174" s="73">
        <v>0</v>
      </c>
      <c r="CJ174" s="73">
        <v>0</v>
      </c>
      <c r="CK174" s="63" t="s">
        <v>1544</v>
      </c>
      <c r="CL174" s="74" t="s">
        <v>1154</v>
      </c>
      <c r="CM174" s="74" t="s">
        <v>1155</v>
      </c>
      <c r="CN174" s="74" t="s">
        <v>586</v>
      </c>
      <c r="CO174" s="60">
        <v>1</v>
      </c>
      <c r="CP174" s="61" t="s">
        <v>196</v>
      </c>
      <c r="CQ174" s="60">
        <v>104</v>
      </c>
      <c r="CR174" s="61" t="s">
        <v>1222</v>
      </c>
      <c r="CS174" s="60">
        <v>10402</v>
      </c>
      <c r="CT174" s="61" t="s">
        <v>1478</v>
      </c>
      <c r="CU174" s="62">
        <v>1040202</v>
      </c>
      <c r="CV174" s="63" t="s">
        <v>1518</v>
      </c>
      <c r="CW174" s="100" t="s">
        <v>1519</v>
      </c>
      <c r="CX174" s="100" t="s">
        <v>196</v>
      </c>
      <c r="CY174" s="100" t="s">
        <v>1222</v>
      </c>
      <c r="CZ174" s="100" t="s">
        <v>1478</v>
      </c>
      <c r="DA174" s="100" t="s">
        <v>1518</v>
      </c>
    </row>
    <row r="175" spans="2:105" ht="140.25" hidden="1" x14ac:dyDescent="0.25">
      <c r="B175" s="88" t="s">
        <v>1545</v>
      </c>
      <c r="C175" s="80" t="s">
        <v>1546</v>
      </c>
      <c r="D175" s="100" t="s">
        <v>589</v>
      </c>
      <c r="E175" s="65" t="s">
        <v>1511</v>
      </c>
      <c r="F175" s="63" t="s">
        <v>1512</v>
      </c>
      <c r="G175" s="62" t="s">
        <v>240</v>
      </c>
      <c r="H175" s="63" t="s">
        <v>592</v>
      </c>
      <c r="I175" s="62" t="s">
        <v>185</v>
      </c>
      <c r="J175" s="307">
        <v>2015</v>
      </c>
      <c r="K175" s="308">
        <v>8481</v>
      </c>
      <c r="L175" s="63" t="s">
        <v>1547</v>
      </c>
      <c r="M175" s="63" t="s">
        <v>1548</v>
      </c>
      <c r="N175" s="63" t="s">
        <v>1549</v>
      </c>
      <c r="O175" s="63" t="s">
        <v>1550</v>
      </c>
      <c r="P175" s="63" t="s">
        <v>246</v>
      </c>
      <c r="Q175" s="63" t="s">
        <v>1551</v>
      </c>
      <c r="R175" s="63"/>
      <c r="S175" s="68">
        <v>8481</v>
      </c>
      <c r="T175" s="69">
        <v>8481</v>
      </c>
      <c r="U175" s="69">
        <v>8481</v>
      </c>
      <c r="V175" s="69">
        <v>8481</v>
      </c>
      <c r="W175" s="69">
        <v>8481</v>
      </c>
      <c r="X175" s="71">
        <v>25096682989.970383</v>
      </c>
      <c r="Y175" s="79"/>
      <c r="Z175" s="78">
        <v>25096682989.970383</v>
      </c>
      <c r="AA175" s="79"/>
      <c r="AB175" s="79"/>
      <c r="AC175" s="79"/>
      <c r="AD175" s="79"/>
      <c r="AE175" s="79"/>
      <c r="AF175" s="79"/>
      <c r="AG175" s="79"/>
      <c r="AH175" s="79"/>
      <c r="AI175" s="79"/>
      <c r="AJ175" s="79"/>
      <c r="AK175" s="71">
        <v>26525516019.760719</v>
      </c>
      <c r="AL175" s="79"/>
      <c r="AM175" s="78">
        <v>26525516019.760719</v>
      </c>
      <c r="AN175" s="79"/>
      <c r="AO175" s="79"/>
      <c r="AP175" s="79"/>
      <c r="AQ175" s="79"/>
      <c r="AR175" s="79"/>
      <c r="AS175" s="79"/>
      <c r="AT175" s="79"/>
      <c r="AU175" s="79"/>
      <c r="AV175" s="79"/>
      <c r="AW175" s="79"/>
      <c r="AX175" s="71">
        <v>28206261590.754768</v>
      </c>
      <c r="AY175" s="79"/>
      <c r="AZ175" s="78">
        <v>28206261590.754768</v>
      </c>
      <c r="BA175" s="79"/>
      <c r="BB175" s="79"/>
      <c r="BC175" s="79"/>
      <c r="BD175" s="79"/>
      <c r="BE175" s="79"/>
      <c r="BF175" s="79"/>
      <c r="BG175" s="79"/>
      <c r="BH175" s="79"/>
      <c r="BI175" s="79"/>
      <c r="BJ175" s="79"/>
      <c r="BK175" s="71">
        <v>30397494767.707722</v>
      </c>
      <c r="BL175" s="79"/>
      <c r="BM175" s="78">
        <v>30397494767.707722</v>
      </c>
      <c r="BN175" s="79"/>
      <c r="BO175" s="79"/>
      <c r="BP175" s="79"/>
      <c r="BQ175" s="79"/>
      <c r="BR175" s="79"/>
      <c r="BS175" s="79"/>
      <c r="BT175" s="79"/>
      <c r="BU175" s="79"/>
      <c r="BV175" s="79"/>
      <c r="BW175" s="79"/>
      <c r="BX175" s="71">
        <v>110225955368.19359</v>
      </c>
      <c r="BY175" s="73">
        <v>0</v>
      </c>
      <c r="BZ175" s="73">
        <v>110225955368.19359</v>
      </c>
      <c r="CA175" s="73">
        <v>0</v>
      </c>
      <c r="CB175" s="73">
        <v>0</v>
      </c>
      <c r="CC175" s="73">
        <v>0</v>
      </c>
      <c r="CD175" s="73">
        <v>0</v>
      </c>
      <c r="CE175" s="73">
        <v>0</v>
      </c>
      <c r="CF175" s="73">
        <v>0</v>
      </c>
      <c r="CG175" s="73">
        <v>0</v>
      </c>
      <c r="CH175" s="73">
        <v>0</v>
      </c>
      <c r="CI175" s="73">
        <v>0</v>
      </c>
      <c r="CJ175" s="73">
        <v>0</v>
      </c>
      <c r="CK175" s="63" t="s">
        <v>1552</v>
      </c>
      <c r="CL175" s="74" t="s">
        <v>1154</v>
      </c>
      <c r="CM175" s="74" t="s">
        <v>1155</v>
      </c>
      <c r="CN175" s="74" t="s">
        <v>586</v>
      </c>
      <c r="CO175" s="60">
        <v>1</v>
      </c>
      <c r="CP175" s="61" t="s">
        <v>196</v>
      </c>
      <c r="CQ175" s="60">
        <v>104</v>
      </c>
      <c r="CR175" s="61" t="s">
        <v>1222</v>
      </c>
      <c r="CS175" s="60">
        <v>10402</v>
      </c>
      <c r="CT175" s="61" t="s">
        <v>1478</v>
      </c>
      <c r="CU175" s="62">
        <v>1040202</v>
      </c>
      <c r="CV175" s="63" t="s">
        <v>1518</v>
      </c>
      <c r="CW175" s="100" t="s">
        <v>1519</v>
      </c>
      <c r="CX175" s="100" t="s">
        <v>196</v>
      </c>
      <c r="CY175" s="100" t="s">
        <v>1222</v>
      </c>
      <c r="CZ175" s="100" t="s">
        <v>1478</v>
      </c>
      <c r="DA175" s="100" t="s">
        <v>1518</v>
      </c>
    </row>
    <row r="176" spans="2:105" ht="140.25" hidden="1" x14ac:dyDescent="0.25">
      <c r="B176" s="88" t="s">
        <v>1553</v>
      </c>
      <c r="C176" s="80" t="s">
        <v>1554</v>
      </c>
      <c r="D176" s="100" t="s">
        <v>589</v>
      </c>
      <c r="E176" s="65" t="s">
        <v>1555</v>
      </c>
      <c r="F176" s="63" t="s">
        <v>1556</v>
      </c>
      <c r="G176" s="62" t="s">
        <v>183</v>
      </c>
      <c r="H176" s="63" t="s">
        <v>592</v>
      </c>
      <c r="I176" s="62" t="s">
        <v>185</v>
      </c>
      <c r="J176" s="307"/>
      <c r="K176" s="308"/>
      <c r="L176" s="63" t="s">
        <v>1216</v>
      </c>
      <c r="M176" s="63" t="s">
        <v>1557</v>
      </c>
      <c r="N176" s="63" t="s">
        <v>1558</v>
      </c>
      <c r="O176" s="63" t="s">
        <v>1559</v>
      </c>
      <c r="P176" s="63" t="s">
        <v>657</v>
      </c>
      <c r="Q176" s="63" t="s">
        <v>1560</v>
      </c>
      <c r="R176" s="63"/>
      <c r="S176" s="68">
        <v>25</v>
      </c>
      <c r="T176" s="69">
        <v>5</v>
      </c>
      <c r="U176" s="69">
        <v>10</v>
      </c>
      <c r="V176" s="69">
        <v>15</v>
      </c>
      <c r="W176" s="69">
        <v>25</v>
      </c>
      <c r="X176" s="71">
        <v>453000000</v>
      </c>
      <c r="Y176" s="78">
        <v>453000000</v>
      </c>
      <c r="Z176" s="79"/>
      <c r="AA176" s="79"/>
      <c r="AB176" s="78"/>
      <c r="AC176" s="79"/>
      <c r="AD176" s="79"/>
      <c r="AE176" s="79"/>
      <c r="AF176" s="79"/>
      <c r="AG176" s="79"/>
      <c r="AH176" s="79"/>
      <c r="AI176" s="79"/>
      <c r="AJ176" s="79"/>
      <c r="AK176" s="71">
        <v>953000000</v>
      </c>
      <c r="AL176" s="78">
        <v>953000000</v>
      </c>
      <c r="AM176" s="79"/>
      <c r="AN176" s="78"/>
      <c r="AO176" s="79"/>
      <c r="AP176" s="79"/>
      <c r="AQ176" s="79"/>
      <c r="AR176" s="79"/>
      <c r="AS176" s="79"/>
      <c r="AT176" s="79"/>
      <c r="AU176" s="79"/>
      <c r="AV176" s="79"/>
      <c r="AW176" s="79"/>
      <c r="AX176" s="71">
        <v>953000000</v>
      </c>
      <c r="AY176" s="78">
        <v>953000000</v>
      </c>
      <c r="AZ176" s="79"/>
      <c r="BA176" s="78"/>
      <c r="BB176" s="79"/>
      <c r="BC176" s="79"/>
      <c r="BD176" s="79"/>
      <c r="BE176" s="79"/>
      <c r="BF176" s="79"/>
      <c r="BG176" s="79"/>
      <c r="BH176" s="79"/>
      <c r="BI176" s="79"/>
      <c r="BJ176" s="79"/>
      <c r="BK176" s="71">
        <v>953000000</v>
      </c>
      <c r="BL176" s="78">
        <v>953000000</v>
      </c>
      <c r="BM176" s="79"/>
      <c r="BN176" s="78"/>
      <c r="BO176" s="79"/>
      <c r="BP176" s="79"/>
      <c r="BQ176" s="79"/>
      <c r="BR176" s="79"/>
      <c r="BS176" s="79"/>
      <c r="BT176" s="79"/>
      <c r="BU176" s="79"/>
      <c r="BV176" s="79"/>
      <c r="BW176" s="79"/>
      <c r="BX176" s="71">
        <v>3312000000</v>
      </c>
      <c r="BY176" s="73">
        <v>3312000000</v>
      </c>
      <c r="BZ176" s="73">
        <v>0</v>
      </c>
      <c r="CA176" s="73">
        <v>0</v>
      </c>
      <c r="CB176" s="73">
        <v>0</v>
      </c>
      <c r="CC176" s="73">
        <v>0</v>
      </c>
      <c r="CD176" s="73">
        <v>0</v>
      </c>
      <c r="CE176" s="73">
        <v>0</v>
      </c>
      <c r="CF176" s="73">
        <v>0</v>
      </c>
      <c r="CG176" s="73">
        <v>0</v>
      </c>
      <c r="CH176" s="73">
        <v>0</v>
      </c>
      <c r="CI176" s="73">
        <v>0</v>
      </c>
      <c r="CJ176" s="73">
        <v>0</v>
      </c>
      <c r="CK176" s="63" t="s">
        <v>1561</v>
      </c>
      <c r="CL176" s="74" t="s">
        <v>1154</v>
      </c>
      <c r="CM176" s="74" t="s">
        <v>1155</v>
      </c>
      <c r="CN176" s="74" t="s">
        <v>586</v>
      </c>
      <c r="CO176" s="60">
        <v>1</v>
      </c>
      <c r="CP176" s="61" t="s">
        <v>196</v>
      </c>
      <c r="CQ176" s="60">
        <v>104</v>
      </c>
      <c r="CR176" s="61" t="s">
        <v>1222</v>
      </c>
      <c r="CS176" s="60">
        <v>10402</v>
      </c>
      <c r="CT176" s="61" t="s">
        <v>1478</v>
      </c>
      <c r="CU176" s="62">
        <v>1040203</v>
      </c>
      <c r="CV176" s="63" t="s">
        <v>1562</v>
      </c>
      <c r="CW176" s="100" t="s">
        <v>1563</v>
      </c>
      <c r="CX176" s="100" t="s">
        <v>196</v>
      </c>
      <c r="CY176" s="100" t="s">
        <v>1222</v>
      </c>
      <c r="CZ176" s="100" t="s">
        <v>1478</v>
      </c>
      <c r="DA176" s="100" t="s">
        <v>1562</v>
      </c>
    </row>
    <row r="177" spans="2:105" ht="140.25" hidden="1" x14ac:dyDescent="0.25">
      <c r="B177" s="88" t="s">
        <v>1564</v>
      </c>
      <c r="C177" s="127" t="s">
        <v>1565</v>
      </c>
      <c r="D177" s="100" t="s">
        <v>589</v>
      </c>
      <c r="E177" s="65" t="s">
        <v>1555</v>
      </c>
      <c r="F177" s="63" t="s">
        <v>1556</v>
      </c>
      <c r="G177" s="62" t="s">
        <v>183</v>
      </c>
      <c r="H177" s="63" t="s">
        <v>592</v>
      </c>
      <c r="I177" s="62" t="s">
        <v>185</v>
      </c>
      <c r="J177" s="307"/>
      <c r="K177" s="308"/>
      <c r="L177" s="63" t="s">
        <v>1216</v>
      </c>
      <c r="M177" s="63" t="s">
        <v>1566</v>
      </c>
      <c r="N177" s="63" t="s">
        <v>1567</v>
      </c>
      <c r="O177" s="63" t="s">
        <v>1568</v>
      </c>
      <c r="P177" s="63" t="s">
        <v>657</v>
      </c>
      <c r="Q177" s="63" t="s">
        <v>1560</v>
      </c>
      <c r="R177" s="63"/>
      <c r="S177" s="68">
        <v>87</v>
      </c>
      <c r="T177" s="69">
        <v>10</v>
      </c>
      <c r="U177" s="69">
        <v>25</v>
      </c>
      <c r="V177" s="69">
        <v>47</v>
      </c>
      <c r="W177" s="69">
        <v>87</v>
      </c>
      <c r="X177" s="71">
        <v>263000000</v>
      </c>
      <c r="Y177" s="78">
        <v>263000000</v>
      </c>
      <c r="Z177" s="79"/>
      <c r="AA177" s="79"/>
      <c r="AB177" s="78"/>
      <c r="AC177" s="79"/>
      <c r="AD177" s="79"/>
      <c r="AE177" s="79"/>
      <c r="AF177" s="79"/>
      <c r="AG177" s="79"/>
      <c r="AH177" s="79"/>
      <c r="AI177" s="79"/>
      <c r="AJ177" s="79"/>
      <c r="AK177" s="71">
        <v>407000000</v>
      </c>
      <c r="AL177" s="78">
        <v>407000000</v>
      </c>
      <c r="AM177" s="79"/>
      <c r="AN177" s="78"/>
      <c r="AO177" s="79"/>
      <c r="AP177" s="79"/>
      <c r="AQ177" s="79"/>
      <c r="AR177" s="79"/>
      <c r="AS177" s="79"/>
      <c r="AT177" s="79"/>
      <c r="AU177" s="79"/>
      <c r="AV177" s="79"/>
      <c r="AW177" s="79"/>
      <c r="AX177" s="71">
        <v>608000000</v>
      </c>
      <c r="AY177" s="78">
        <v>608000000</v>
      </c>
      <c r="AZ177" s="79"/>
      <c r="BA177" s="78"/>
      <c r="BB177" s="79"/>
      <c r="BC177" s="79"/>
      <c r="BD177" s="79"/>
      <c r="BE177" s="79"/>
      <c r="BF177" s="79"/>
      <c r="BG177" s="79"/>
      <c r="BH177" s="79"/>
      <c r="BI177" s="79"/>
      <c r="BJ177" s="79"/>
      <c r="BK177" s="71">
        <v>1122000000</v>
      </c>
      <c r="BL177" s="78">
        <v>1122000000</v>
      </c>
      <c r="BM177" s="79"/>
      <c r="BN177" s="78"/>
      <c r="BO177" s="79"/>
      <c r="BP177" s="79"/>
      <c r="BQ177" s="79"/>
      <c r="BR177" s="79"/>
      <c r="BS177" s="79"/>
      <c r="BT177" s="79"/>
      <c r="BU177" s="79"/>
      <c r="BV177" s="79"/>
      <c r="BW177" s="79"/>
      <c r="BX177" s="71">
        <v>2400000000</v>
      </c>
      <c r="BY177" s="73">
        <v>2400000000</v>
      </c>
      <c r="BZ177" s="73">
        <v>0</v>
      </c>
      <c r="CA177" s="73">
        <v>0</v>
      </c>
      <c r="CB177" s="73">
        <v>0</v>
      </c>
      <c r="CC177" s="73">
        <v>0</v>
      </c>
      <c r="CD177" s="73">
        <v>0</v>
      </c>
      <c r="CE177" s="73">
        <v>0</v>
      </c>
      <c r="CF177" s="73">
        <v>0</v>
      </c>
      <c r="CG177" s="73">
        <v>0</v>
      </c>
      <c r="CH177" s="73">
        <v>0</v>
      </c>
      <c r="CI177" s="73">
        <v>0</v>
      </c>
      <c r="CJ177" s="73">
        <v>0</v>
      </c>
      <c r="CK177" s="63" t="s">
        <v>1569</v>
      </c>
      <c r="CL177" s="74" t="s">
        <v>1154</v>
      </c>
      <c r="CM177" s="74" t="s">
        <v>1155</v>
      </c>
      <c r="CN177" s="74" t="s">
        <v>586</v>
      </c>
      <c r="CO177" s="60">
        <v>1</v>
      </c>
      <c r="CP177" s="61" t="s">
        <v>196</v>
      </c>
      <c r="CQ177" s="60">
        <v>104</v>
      </c>
      <c r="CR177" s="61" t="s">
        <v>1222</v>
      </c>
      <c r="CS177" s="60">
        <v>10402</v>
      </c>
      <c r="CT177" s="61" t="s">
        <v>1478</v>
      </c>
      <c r="CU177" s="62">
        <v>1040203</v>
      </c>
      <c r="CV177" s="63" t="s">
        <v>1562</v>
      </c>
      <c r="CW177" s="100" t="s">
        <v>1563</v>
      </c>
      <c r="CX177" s="100" t="s">
        <v>196</v>
      </c>
      <c r="CY177" s="100" t="s">
        <v>1222</v>
      </c>
      <c r="CZ177" s="100" t="s">
        <v>1478</v>
      </c>
      <c r="DA177" s="100" t="s">
        <v>1562</v>
      </c>
    </row>
    <row r="178" spans="2:105" ht="140.25" hidden="1" x14ac:dyDescent="0.25">
      <c r="B178" s="88" t="s">
        <v>1570</v>
      </c>
      <c r="C178" s="80" t="s">
        <v>1571</v>
      </c>
      <c r="D178" s="100" t="s">
        <v>589</v>
      </c>
      <c r="E178" s="65" t="s">
        <v>1572</v>
      </c>
      <c r="F178" s="63" t="s">
        <v>1573</v>
      </c>
      <c r="G178" s="62" t="s">
        <v>183</v>
      </c>
      <c r="H178" s="63" t="s">
        <v>592</v>
      </c>
      <c r="I178" s="62" t="s">
        <v>185</v>
      </c>
      <c r="J178" s="307"/>
      <c r="K178" s="308"/>
      <c r="L178" s="63" t="s">
        <v>1522</v>
      </c>
      <c r="M178" s="63" t="s">
        <v>1574</v>
      </c>
      <c r="N178" s="63" t="s">
        <v>1575</v>
      </c>
      <c r="O178" s="63" t="s">
        <v>1576</v>
      </c>
      <c r="P178" s="63" t="s">
        <v>657</v>
      </c>
      <c r="Q178" s="63" t="s">
        <v>1577</v>
      </c>
      <c r="R178" s="63"/>
      <c r="S178" s="68">
        <v>149</v>
      </c>
      <c r="T178" s="69">
        <v>20</v>
      </c>
      <c r="U178" s="69">
        <v>49</v>
      </c>
      <c r="V178" s="69">
        <v>99</v>
      </c>
      <c r="W178" s="69">
        <v>149</v>
      </c>
      <c r="X178" s="71">
        <v>20000000</v>
      </c>
      <c r="Y178" s="78">
        <v>20000000</v>
      </c>
      <c r="Z178" s="79"/>
      <c r="AA178" s="79"/>
      <c r="AB178" s="78"/>
      <c r="AC178" s="79"/>
      <c r="AD178" s="79"/>
      <c r="AE178" s="79"/>
      <c r="AF178" s="79"/>
      <c r="AG178" s="79"/>
      <c r="AH178" s="79"/>
      <c r="AI178" s="79"/>
      <c r="AJ178" s="79"/>
      <c r="AK178" s="71">
        <v>31253300</v>
      </c>
      <c r="AL178" s="78">
        <v>31253300</v>
      </c>
      <c r="AM178" s="79"/>
      <c r="AN178" s="78"/>
      <c r="AO178" s="79"/>
      <c r="AP178" s="79"/>
      <c r="AQ178" s="79"/>
      <c r="AR178" s="79"/>
      <c r="AS178" s="79"/>
      <c r="AT178" s="79"/>
      <c r="AU178" s="79"/>
      <c r="AV178" s="79"/>
      <c r="AW178" s="79"/>
      <c r="AX178" s="71">
        <v>53910000</v>
      </c>
      <c r="AY178" s="78">
        <v>53910000</v>
      </c>
      <c r="AZ178" s="79"/>
      <c r="BA178" s="78"/>
      <c r="BB178" s="79"/>
      <c r="BC178" s="79"/>
      <c r="BD178" s="79"/>
      <c r="BE178" s="79"/>
      <c r="BF178" s="79"/>
      <c r="BG178" s="79"/>
      <c r="BH178" s="79"/>
      <c r="BI178" s="79"/>
      <c r="BJ178" s="79"/>
      <c r="BK178" s="71">
        <v>54410000</v>
      </c>
      <c r="BL178" s="78">
        <v>54410000</v>
      </c>
      <c r="BM178" s="79"/>
      <c r="BN178" s="78"/>
      <c r="BO178" s="79"/>
      <c r="BP178" s="79"/>
      <c r="BQ178" s="79"/>
      <c r="BR178" s="79"/>
      <c r="BS178" s="79"/>
      <c r="BT178" s="79"/>
      <c r="BU178" s="79"/>
      <c r="BV178" s="79"/>
      <c r="BW178" s="79"/>
      <c r="BX178" s="71">
        <v>159573300</v>
      </c>
      <c r="BY178" s="73">
        <v>159573300</v>
      </c>
      <c r="BZ178" s="73">
        <v>0</v>
      </c>
      <c r="CA178" s="73">
        <v>0</v>
      </c>
      <c r="CB178" s="73">
        <v>0</v>
      </c>
      <c r="CC178" s="73">
        <v>0</v>
      </c>
      <c r="CD178" s="73">
        <v>0</v>
      </c>
      <c r="CE178" s="73">
        <v>0</v>
      </c>
      <c r="CF178" s="73">
        <v>0</v>
      </c>
      <c r="CG178" s="73">
        <v>0</v>
      </c>
      <c r="CH178" s="73">
        <v>0</v>
      </c>
      <c r="CI178" s="73">
        <v>0</v>
      </c>
      <c r="CJ178" s="73">
        <v>0</v>
      </c>
      <c r="CK178" s="63" t="s">
        <v>1578</v>
      </c>
      <c r="CL178" s="74" t="s">
        <v>1154</v>
      </c>
      <c r="CM178" s="74" t="s">
        <v>1155</v>
      </c>
      <c r="CN178" s="74" t="s">
        <v>586</v>
      </c>
      <c r="CO178" s="60">
        <v>1</v>
      </c>
      <c r="CP178" s="61" t="s">
        <v>196</v>
      </c>
      <c r="CQ178" s="60">
        <v>104</v>
      </c>
      <c r="CR178" s="61" t="s">
        <v>1222</v>
      </c>
      <c r="CS178" s="60">
        <v>10402</v>
      </c>
      <c r="CT178" s="61" t="s">
        <v>1478</v>
      </c>
      <c r="CU178" s="62">
        <v>1040204</v>
      </c>
      <c r="CV178" s="63" t="s">
        <v>1579</v>
      </c>
      <c r="CW178" s="100" t="s">
        <v>1580</v>
      </c>
      <c r="CX178" s="100" t="s">
        <v>196</v>
      </c>
      <c r="CY178" s="100" t="s">
        <v>1222</v>
      </c>
      <c r="CZ178" s="100" t="s">
        <v>1478</v>
      </c>
      <c r="DA178" s="100" t="s">
        <v>1579</v>
      </c>
    </row>
    <row r="179" spans="2:105" ht="140.25" hidden="1" x14ac:dyDescent="0.25">
      <c r="B179" s="88" t="s">
        <v>1581</v>
      </c>
      <c r="C179" s="80" t="s">
        <v>1582</v>
      </c>
      <c r="D179" s="100" t="s">
        <v>589</v>
      </c>
      <c r="E179" s="65" t="s">
        <v>1572</v>
      </c>
      <c r="F179" s="63" t="s">
        <v>1573</v>
      </c>
      <c r="G179" s="62" t="s">
        <v>240</v>
      </c>
      <c r="H179" s="63" t="s">
        <v>592</v>
      </c>
      <c r="I179" s="62" t="s">
        <v>185</v>
      </c>
      <c r="J179" s="307"/>
      <c r="K179" s="308"/>
      <c r="L179" s="63" t="s">
        <v>1522</v>
      </c>
      <c r="M179" s="63" t="s">
        <v>1583</v>
      </c>
      <c r="N179" s="63" t="s">
        <v>1584</v>
      </c>
      <c r="O179" s="63" t="s">
        <v>1585</v>
      </c>
      <c r="P179" s="63" t="s">
        <v>657</v>
      </c>
      <c r="Q179" s="63" t="s">
        <v>1577</v>
      </c>
      <c r="R179" s="63"/>
      <c r="S179" s="68">
        <v>4940</v>
      </c>
      <c r="T179" s="69">
        <v>4940</v>
      </c>
      <c r="U179" s="69">
        <v>4940</v>
      </c>
      <c r="V179" s="69">
        <v>4940</v>
      </c>
      <c r="W179" s="69">
        <v>4940</v>
      </c>
      <c r="X179" s="71">
        <v>1482000000</v>
      </c>
      <c r="Y179" s="128"/>
      <c r="Z179" s="78">
        <v>1482000000</v>
      </c>
      <c r="AA179" s="79"/>
      <c r="AB179" s="78"/>
      <c r="AC179" s="79"/>
      <c r="AD179" s="79"/>
      <c r="AE179" s="79"/>
      <c r="AF179" s="79"/>
      <c r="AG179" s="79"/>
      <c r="AH179" s="79"/>
      <c r="AI179" s="79"/>
      <c r="AJ179" s="79"/>
      <c r="AK179" s="71">
        <v>1729000000</v>
      </c>
      <c r="AL179" s="79"/>
      <c r="AM179" s="78">
        <v>1729000000</v>
      </c>
      <c r="AN179" s="79"/>
      <c r="AO179" s="78"/>
      <c r="AP179" s="79"/>
      <c r="AQ179" s="79"/>
      <c r="AR179" s="79"/>
      <c r="AS179" s="79"/>
      <c r="AT179" s="79"/>
      <c r="AU179" s="79"/>
      <c r="AV179" s="79"/>
      <c r="AW179" s="79"/>
      <c r="AX179" s="71">
        <v>1976000000</v>
      </c>
      <c r="AY179" s="79"/>
      <c r="AZ179" s="78">
        <v>1976000000</v>
      </c>
      <c r="BA179" s="79"/>
      <c r="BB179" s="78"/>
      <c r="BC179" s="79"/>
      <c r="BD179" s="79"/>
      <c r="BE179" s="79"/>
      <c r="BF179" s="79"/>
      <c r="BG179" s="79"/>
      <c r="BH179" s="79"/>
      <c r="BI179" s="79"/>
      <c r="BJ179" s="79"/>
      <c r="BK179" s="71">
        <v>2223000000</v>
      </c>
      <c r="BL179" s="79"/>
      <c r="BM179" s="78">
        <v>2223000000</v>
      </c>
      <c r="BN179" s="79"/>
      <c r="BO179" s="78"/>
      <c r="BP179" s="79"/>
      <c r="BQ179" s="79"/>
      <c r="BR179" s="79"/>
      <c r="BS179" s="79"/>
      <c r="BT179" s="79"/>
      <c r="BU179" s="79"/>
      <c r="BV179" s="79"/>
      <c r="BW179" s="79"/>
      <c r="BX179" s="71">
        <v>7410000000</v>
      </c>
      <c r="BY179" s="73">
        <v>0</v>
      </c>
      <c r="BZ179" s="73">
        <v>7410000000</v>
      </c>
      <c r="CA179" s="73">
        <v>0</v>
      </c>
      <c r="CB179" s="73">
        <v>0</v>
      </c>
      <c r="CC179" s="73">
        <v>0</v>
      </c>
      <c r="CD179" s="73">
        <v>0</v>
      </c>
      <c r="CE179" s="73">
        <v>0</v>
      </c>
      <c r="CF179" s="73">
        <v>0</v>
      </c>
      <c r="CG179" s="73">
        <v>0</v>
      </c>
      <c r="CH179" s="73">
        <v>0</v>
      </c>
      <c r="CI179" s="73">
        <v>0</v>
      </c>
      <c r="CJ179" s="73">
        <v>0</v>
      </c>
      <c r="CK179" s="63" t="s">
        <v>1586</v>
      </c>
      <c r="CL179" s="74" t="s">
        <v>1154</v>
      </c>
      <c r="CM179" s="74" t="s">
        <v>1155</v>
      </c>
      <c r="CN179" s="74" t="s">
        <v>268</v>
      </c>
      <c r="CO179" s="60">
        <v>1</v>
      </c>
      <c r="CP179" s="61" t="s">
        <v>196</v>
      </c>
      <c r="CQ179" s="60">
        <v>104</v>
      </c>
      <c r="CR179" s="61" t="s">
        <v>1222</v>
      </c>
      <c r="CS179" s="60">
        <v>10402</v>
      </c>
      <c r="CT179" s="61" t="s">
        <v>1478</v>
      </c>
      <c r="CU179" s="62">
        <v>1040204</v>
      </c>
      <c r="CV179" s="63" t="s">
        <v>1579</v>
      </c>
      <c r="CW179" s="100" t="s">
        <v>1580</v>
      </c>
      <c r="CX179" s="100" t="s">
        <v>196</v>
      </c>
      <c r="CY179" s="100" t="s">
        <v>1222</v>
      </c>
      <c r="CZ179" s="100" t="s">
        <v>1478</v>
      </c>
      <c r="DA179" s="100" t="s">
        <v>1579</v>
      </c>
    </row>
    <row r="180" spans="2:105" ht="140.25" hidden="1" x14ac:dyDescent="0.25">
      <c r="B180" s="88" t="s">
        <v>1587</v>
      </c>
      <c r="C180" s="75" t="s">
        <v>1588</v>
      </c>
      <c r="D180" s="100" t="s">
        <v>589</v>
      </c>
      <c r="E180" s="65" t="s">
        <v>1589</v>
      </c>
      <c r="F180" s="63" t="s">
        <v>1590</v>
      </c>
      <c r="G180" s="62" t="s">
        <v>240</v>
      </c>
      <c r="H180" s="63" t="s">
        <v>592</v>
      </c>
      <c r="I180" s="62" t="s">
        <v>185</v>
      </c>
      <c r="J180" s="307"/>
      <c r="K180" s="308"/>
      <c r="L180" s="63" t="s">
        <v>1522</v>
      </c>
      <c r="M180" s="63" t="s">
        <v>1591</v>
      </c>
      <c r="N180" s="63" t="s">
        <v>1592</v>
      </c>
      <c r="O180" s="63" t="s">
        <v>1593</v>
      </c>
      <c r="P180" s="63" t="s">
        <v>657</v>
      </c>
      <c r="Q180" s="63" t="s">
        <v>1594</v>
      </c>
      <c r="R180" s="63"/>
      <c r="S180" s="68">
        <v>1500</v>
      </c>
      <c r="T180" s="69">
        <v>1500</v>
      </c>
      <c r="U180" s="69">
        <v>1500</v>
      </c>
      <c r="V180" s="69">
        <v>1500</v>
      </c>
      <c r="W180" s="69">
        <v>1500</v>
      </c>
      <c r="X180" s="71">
        <v>397500000</v>
      </c>
      <c r="Y180" s="128"/>
      <c r="Z180" s="79"/>
      <c r="AA180" s="79"/>
      <c r="AB180" s="79"/>
      <c r="AC180" s="79"/>
      <c r="AD180" s="79"/>
      <c r="AE180" s="79"/>
      <c r="AF180" s="79"/>
      <c r="AG180" s="78">
        <v>397500000</v>
      </c>
      <c r="AH180" s="79"/>
      <c r="AI180" s="78"/>
      <c r="AJ180" s="79"/>
      <c r="AK180" s="71">
        <v>428385750.00000006</v>
      </c>
      <c r="AL180" s="79"/>
      <c r="AM180" s="79"/>
      <c r="AN180" s="79"/>
      <c r="AO180" s="79"/>
      <c r="AP180" s="79"/>
      <c r="AQ180" s="79"/>
      <c r="AR180" s="79"/>
      <c r="AS180" s="79"/>
      <c r="AT180" s="79">
        <v>428385750.00000006</v>
      </c>
      <c r="AU180" s="79"/>
      <c r="AV180" s="79"/>
      <c r="AW180" s="79"/>
      <c r="AX180" s="71">
        <v>461885515.6500001</v>
      </c>
      <c r="AY180" s="79"/>
      <c r="AZ180" s="79"/>
      <c r="BA180" s="79"/>
      <c r="BB180" s="79"/>
      <c r="BC180" s="79"/>
      <c r="BD180" s="79"/>
      <c r="BE180" s="79"/>
      <c r="BF180" s="79"/>
      <c r="BG180" s="79">
        <v>461885515.6500001</v>
      </c>
      <c r="BH180" s="79"/>
      <c r="BI180" s="79"/>
      <c r="BJ180" s="79"/>
      <c r="BK180" s="71">
        <v>502623818.13033015</v>
      </c>
      <c r="BL180" s="79"/>
      <c r="BM180" s="79"/>
      <c r="BN180" s="79"/>
      <c r="BO180" s="79"/>
      <c r="BP180" s="79"/>
      <c r="BQ180" s="79"/>
      <c r="BR180" s="79"/>
      <c r="BS180" s="79"/>
      <c r="BT180" s="79">
        <v>502623818.13033015</v>
      </c>
      <c r="BU180" s="79"/>
      <c r="BV180" s="79"/>
      <c r="BW180" s="79"/>
      <c r="BX180" s="71">
        <v>1790395083.7803302</v>
      </c>
      <c r="BY180" s="73">
        <v>0</v>
      </c>
      <c r="BZ180" s="73">
        <v>0</v>
      </c>
      <c r="CA180" s="73">
        <v>0</v>
      </c>
      <c r="CB180" s="73">
        <v>0</v>
      </c>
      <c r="CC180" s="73">
        <v>0</v>
      </c>
      <c r="CD180" s="73">
        <v>0</v>
      </c>
      <c r="CE180" s="73">
        <v>0</v>
      </c>
      <c r="CF180" s="73">
        <v>0</v>
      </c>
      <c r="CG180" s="73">
        <v>1790395083.7803302</v>
      </c>
      <c r="CH180" s="73">
        <v>0</v>
      </c>
      <c r="CI180" s="73">
        <v>0</v>
      </c>
      <c r="CJ180" s="73">
        <v>0</v>
      </c>
      <c r="CK180" s="63" t="s">
        <v>1595</v>
      </c>
      <c r="CL180" s="74" t="s">
        <v>1154</v>
      </c>
      <c r="CM180" s="74" t="s">
        <v>1155</v>
      </c>
      <c r="CN180" s="74" t="s">
        <v>586</v>
      </c>
      <c r="CO180" s="60">
        <v>1</v>
      </c>
      <c r="CP180" s="61" t="s">
        <v>196</v>
      </c>
      <c r="CQ180" s="60">
        <v>104</v>
      </c>
      <c r="CR180" s="61" t="s">
        <v>1222</v>
      </c>
      <c r="CS180" s="60">
        <v>10402</v>
      </c>
      <c r="CT180" s="61" t="s">
        <v>1478</v>
      </c>
      <c r="CU180" s="62">
        <v>1040205</v>
      </c>
      <c r="CV180" s="63" t="s">
        <v>1596</v>
      </c>
      <c r="CW180" s="100" t="s">
        <v>1597</v>
      </c>
      <c r="CX180" s="100" t="s">
        <v>196</v>
      </c>
      <c r="CY180" s="100" t="s">
        <v>1222</v>
      </c>
      <c r="CZ180" s="100" t="s">
        <v>1478</v>
      </c>
      <c r="DA180" s="100" t="s">
        <v>1596</v>
      </c>
    </row>
    <row r="181" spans="2:105" ht="140.25" hidden="1" x14ac:dyDescent="0.25">
      <c r="B181" s="75" t="s">
        <v>1598</v>
      </c>
      <c r="C181" s="80" t="s">
        <v>1599</v>
      </c>
      <c r="D181" s="63" t="s">
        <v>1188</v>
      </c>
      <c r="E181" s="65" t="s">
        <v>1589</v>
      </c>
      <c r="F181" s="63" t="s">
        <v>1590</v>
      </c>
      <c r="G181" s="62" t="s">
        <v>240</v>
      </c>
      <c r="H181" s="63" t="s">
        <v>1167</v>
      </c>
      <c r="I181" s="62" t="s">
        <v>185</v>
      </c>
      <c r="J181" s="307">
        <v>2015</v>
      </c>
      <c r="K181" s="308">
        <v>35</v>
      </c>
      <c r="L181" s="63" t="s">
        <v>242</v>
      </c>
      <c r="M181" s="63" t="s">
        <v>1600</v>
      </c>
      <c r="N181" s="63" t="s">
        <v>1601</v>
      </c>
      <c r="O181" s="63" t="s">
        <v>1602</v>
      </c>
      <c r="P181" s="63" t="s">
        <v>246</v>
      </c>
      <c r="Q181" s="63" t="s">
        <v>1603</v>
      </c>
      <c r="R181" s="63"/>
      <c r="S181" s="68">
        <v>15</v>
      </c>
      <c r="T181" s="69">
        <v>15</v>
      </c>
      <c r="U181" s="69">
        <v>15</v>
      </c>
      <c r="V181" s="69">
        <v>15</v>
      </c>
      <c r="W181" s="69">
        <v>15</v>
      </c>
      <c r="X181" s="71">
        <v>4964263200</v>
      </c>
      <c r="Y181" s="97">
        <v>2606244000</v>
      </c>
      <c r="Z181" s="97"/>
      <c r="AA181" s="97"/>
      <c r="AB181" s="97">
        <v>2358019200</v>
      </c>
      <c r="AC181" s="79"/>
      <c r="AD181" s="79"/>
      <c r="AE181" s="79"/>
      <c r="AF181" s="79"/>
      <c r="AG181" s="79"/>
      <c r="AH181" s="79"/>
      <c r="AI181" s="79"/>
      <c r="AJ181" s="79"/>
      <c r="AK181" s="71">
        <v>5175101360</v>
      </c>
      <c r="AL181" s="97">
        <v>2733181200</v>
      </c>
      <c r="AM181" s="97"/>
      <c r="AN181" s="97"/>
      <c r="AO181" s="97">
        <v>2441920160</v>
      </c>
      <c r="AP181" s="79"/>
      <c r="AQ181" s="79"/>
      <c r="AR181" s="79"/>
      <c r="AS181" s="79"/>
      <c r="AT181" s="79"/>
      <c r="AU181" s="79"/>
      <c r="AV181" s="79"/>
      <c r="AW181" s="79"/>
      <c r="AX181" s="71">
        <v>5308231428</v>
      </c>
      <c r="AY181" s="97">
        <v>2866465260</v>
      </c>
      <c r="AZ181" s="97"/>
      <c r="BA181" s="97"/>
      <c r="BB181" s="97">
        <v>2441766168</v>
      </c>
      <c r="BC181" s="79"/>
      <c r="BD181" s="79"/>
      <c r="BE181" s="79"/>
      <c r="BF181" s="79"/>
      <c r="BG181" s="79"/>
      <c r="BH181" s="79"/>
      <c r="BI181" s="79"/>
      <c r="BJ181" s="79"/>
      <c r="BK181" s="71">
        <v>5829267999</v>
      </c>
      <c r="BL181" s="97">
        <v>3006413523</v>
      </c>
      <c r="BM181" s="97"/>
      <c r="BN181" s="97"/>
      <c r="BO181" s="97">
        <v>2822854476</v>
      </c>
      <c r="BP181" s="79"/>
      <c r="BQ181" s="79"/>
      <c r="BR181" s="79"/>
      <c r="BS181" s="79"/>
      <c r="BT181" s="79"/>
      <c r="BU181" s="79"/>
      <c r="BV181" s="79"/>
      <c r="BW181" s="79"/>
      <c r="BX181" s="71">
        <v>21276863987</v>
      </c>
      <c r="BY181" s="73">
        <v>11212303983</v>
      </c>
      <c r="BZ181" s="73">
        <v>0</v>
      </c>
      <c r="CA181" s="73">
        <v>0</v>
      </c>
      <c r="CB181" s="73">
        <v>10064560004</v>
      </c>
      <c r="CC181" s="73">
        <v>0</v>
      </c>
      <c r="CD181" s="73">
        <v>0</v>
      </c>
      <c r="CE181" s="73">
        <v>0</v>
      </c>
      <c r="CF181" s="73">
        <v>0</v>
      </c>
      <c r="CG181" s="73">
        <v>0</v>
      </c>
      <c r="CH181" s="73">
        <v>0</v>
      </c>
      <c r="CI181" s="73">
        <v>0</v>
      </c>
      <c r="CJ181" s="73">
        <v>0</v>
      </c>
      <c r="CK181" s="63" t="s">
        <v>1604</v>
      </c>
      <c r="CL181" s="74" t="s">
        <v>1172</v>
      </c>
      <c r="CM181" s="74" t="s">
        <v>1173</v>
      </c>
      <c r="CN181" s="74" t="s">
        <v>268</v>
      </c>
      <c r="CO181" s="60">
        <v>1</v>
      </c>
      <c r="CP181" s="61" t="s">
        <v>196</v>
      </c>
      <c r="CQ181" s="60">
        <v>104</v>
      </c>
      <c r="CR181" s="61" t="s">
        <v>1222</v>
      </c>
      <c r="CS181" s="60">
        <v>10402</v>
      </c>
      <c r="CT181" s="61" t="s">
        <v>1478</v>
      </c>
      <c r="CU181" s="62">
        <v>1040206</v>
      </c>
      <c r="CV181" s="63" t="s">
        <v>1605</v>
      </c>
      <c r="CW181" s="100" t="s">
        <v>1597</v>
      </c>
      <c r="CX181" s="100" t="s">
        <v>196</v>
      </c>
      <c r="CY181" s="100" t="s">
        <v>1222</v>
      </c>
      <c r="CZ181" s="100" t="s">
        <v>1478</v>
      </c>
      <c r="DA181" s="100" t="s">
        <v>1605</v>
      </c>
    </row>
    <row r="182" spans="2:105" ht="140.25" hidden="1" x14ac:dyDescent="0.25">
      <c r="B182" s="75" t="s">
        <v>1606</v>
      </c>
      <c r="C182" s="80" t="s">
        <v>1607</v>
      </c>
      <c r="D182" s="63" t="s">
        <v>1188</v>
      </c>
      <c r="E182" s="65" t="s">
        <v>1589</v>
      </c>
      <c r="F182" s="63" t="s">
        <v>1590</v>
      </c>
      <c r="G182" s="62" t="s">
        <v>240</v>
      </c>
      <c r="H182" s="63" t="s">
        <v>1167</v>
      </c>
      <c r="I182" s="62" t="s">
        <v>185</v>
      </c>
      <c r="J182" s="307">
        <v>2015</v>
      </c>
      <c r="K182" s="308">
        <v>42</v>
      </c>
      <c r="L182" s="63" t="s">
        <v>242</v>
      </c>
      <c r="M182" s="63" t="s">
        <v>1608</v>
      </c>
      <c r="N182" s="63" t="s">
        <v>1609</v>
      </c>
      <c r="O182" s="63" t="s">
        <v>1610</v>
      </c>
      <c r="P182" s="63" t="s">
        <v>246</v>
      </c>
      <c r="Q182" s="63" t="s">
        <v>1611</v>
      </c>
      <c r="R182" s="63"/>
      <c r="S182" s="68">
        <v>42</v>
      </c>
      <c r="T182" s="69">
        <v>42</v>
      </c>
      <c r="U182" s="69">
        <v>42</v>
      </c>
      <c r="V182" s="69">
        <v>42</v>
      </c>
      <c r="W182" s="69">
        <v>42</v>
      </c>
      <c r="X182" s="71">
        <v>527360000</v>
      </c>
      <c r="Y182" s="79"/>
      <c r="Z182" s="79"/>
      <c r="AA182" s="79"/>
      <c r="AB182" s="97">
        <v>527360000</v>
      </c>
      <c r="AC182" s="79"/>
      <c r="AD182" s="79"/>
      <c r="AE182" s="79"/>
      <c r="AF182" s="79"/>
      <c r="AG182" s="79"/>
      <c r="AH182" s="79"/>
      <c r="AI182" s="79"/>
      <c r="AJ182" s="79"/>
      <c r="AK182" s="71">
        <v>473728000</v>
      </c>
      <c r="AL182" s="79"/>
      <c r="AM182" s="79"/>
      <c r="AN182" s="79"/>
      <c r="AO182" s="97">
        <v>473728000</v>
      </c>
      <c r="AP182" s="79"/>
      <c r="AQ182" s="79"/>
      <c r="AR182" s="79"/>
      <c r="AS182" s="79"/>
      <c r="AT182" s="79"/>
      <c r="AU182" s="79"/>
      <c r="AV182" s="79"/>
      <c r="AW182" s="79"/>
      <c r="AX182" s="71">
        <v>501414400</v>
      </c>
      <c r="AY182" s="79"/>
      <c r="AZ182" s="79"/>
      <c r="BA182" s="79"/>
      <c r="BB182" s="97">
        <v>501414400</v>
      </c>
      <c r="BC182" s="79"/>
      <c r="BD182" s="79"/>
      <c r="BE182" s="79"/>
      <c r="BF182" s="79"/>
      <c r="BG182" s="79"/>
      <c r="BH182" s="79"/>
      <c r="BI182" s="79"/>
      <c r="BJ182" s="79"/>
      <c r="BK182" s="71">
        <v>560485120</v>
      </c>
      <c r="BL182" s="79"/>
      <c r="BM182" s="79"/>
      <c r="BN182" s="79"/>
      <c r="BO182" s="97">
        <v>560485120</v>
      </c>
      <c r="BP182" s="79"/>
      <c r="BQ182" s="79"/>
      <c r="BR182" s="79"/>
      <c r="BS182" s="79"/>
      <c r="BT182" s="79"/>
      <c r="BU182" s="79"/>
      <c r="BV182" s="79"/>
      <c r="BW182" s="79"/>
      <c r="BX182" s="71">
        <v>2062987520</v>
      </c>
      <c r="BY182" s="73">
        <v>0</v>
      </c>
      <c r="BZ182" s="73">
        <v>0</v>
      </c>
      <c r="CA182" s="73">
        <v>0</v>
      </c>
      <c r="CB182" s="73">
        <v>2062987520</v>
      </c>
      <c r="CC182" s="73">
        <v>0</v>
      </c>
      <c r="CD182" s="73">
        <v>0</v>
      </c>
      <c r="CE182" s="73">
        <v>0</v>
      </c>
      <c r="CF182" s="73">
        <v>0</v>
      </c>
      <c r="CG182" s="73">
        <v>0</v>
      </c>
      <c r="CH182" s="73">
        <v>0</v>
      </c>
      <c r="CI182" s="73">
        <v>0</v>
      </c>
      <c r="CJ182" s="73">
        <v>0</v>
      </c>
      <c r="CK182" s="63" t="s">
        <v>1612</v>
      </c>
      <c r="CL182" s="74" t="s">
        <v>1172</v>
      </c>
      <c r="CM182" s="74" t="s">
        <v>1173</v>
      </c>
      <c r="CN182" s="74" t="s">
        <v>268</v>
      </c>
      <c r="CO182" s="60">
        <v>1</v>
      </c>
      <c r="CP182" s="61" t="s">
        <v>196</v>
      </c>
      <c r="CQ182" s="60">
        <v>104</v>
      </c>
      <c r="CR182" s="61" t="s">
        <v>1222</v>
      </c>
      <c r="CS182" s="60">
        <v>10402</v>
      </c>
      <c r="CT182" s="61" t="s">
        <v>1478</v>
      </c>
      <c r="CU182" s="62">
        <v>1040206</v>
      </c>
      <c r="CV182" s="63" t="s">
        <v>1605</v>
      </c>
      <c r="CW182" s="100" t="s">
        <v>1597</v>
      </c>
      <c r="CX182" s="100" t="s">
        <v>196</v>
      </c>
      <c r="CY182" s="100" t="s">
        <v>1222</v>
      </c>
      <c r="CZ182" s="100" t="s">
        <v>1478</v>
      </c>
      <c r="DA182" s="100" t="s">
        <v>1605</v>
      </c>
    </row>
    <row r="183" spans="2:105" ht="140.25" hidden="1" x14ac:dyDescent="0.25">
      <c r="B183" s="75" t="s">
        <v>1613</v>
      </c>
      <c r="C183" s="80" t="s">
        <v>1614</v>
      </c>
      <c r="D183" s="63" t="s">
        <v>1188</v>
      </c>
      <c r="E183" s="65" t="s">
        <v>1589</v>
      </c>
      <c r="F183" s="63" t="s">
        <v>1590</v>
      </c>
      <c r="G183" s="62" t="s">
        <v>240</v>
      </c>
      <c r="H183" s="63" t="s">
        <v>1167</v>
      </c>
      <c r="I183" s="62" t="s">
        <v>185</v>
      </c>
      <c r="J183" s="307">
        <v>2015</v>
      </c>
      <c r="K183" s="308">
        <v>0</v>
      </c>
      <c r="L183" s="63" t="s">
        <v>242</v>
      </c>
      <c r="M183" s="63" t="s">
        <v>1615</v>
      </c>
      <c r="N183" s="63" t="s">
        <v>1616</v>
      </c>
      <c r="O183" s="63" t="s">
        <v>1617</v>
      </c>
      <c r="P183" s="63" t="s">
        <v>246</v>
      </c>
      <c r="Q183" s="63" t="s">
        <v>1618</v>
      </c>
      <c r="R183" s="63"/>
      <c r="S183" s="68">
        <v>1</v>
      </c>
      <c r="T183" s="69">
        <v>0</v>
      </c>
      <c r="U183" s="69">
        <v>0</v>
      </c>
      <c r="V183" s="69">
        <v>0</v>
      </c>
      <c r="W183" s="69">
        <v>1</v>
      </c>
      <c r="X183" s="71">
        <v>0</v>
      </c>
      <c r="Y183" s="79"/>
      <c r="Z183" s="79"/>
      <c r="AA183" s="79"/>
      <c r="AB183" s="79"/>
      <c r="AC183" s="79"/>
      <c r="AD183" s="79"/>
      <c r="AE183" s="79"/>
      <c r="AF183" s="79"/>
      <c r="AG183" s="79"/>
      <c r="AH183" s="79"/>
      <c r="AI183" s="79"/>
      <c r="AJ183" s="79"/>
      <c r="AK183" s="71">
        <v>50000000</v>
      </c>
      <c r="AL183" s="79"/>
      <c r="AM183" s="79"/>
      <c r="AN183" s="79"/>
      <c r="AO183" s="97">
        <v>50000000</v>
      </c>
      <c r="AP183" s="79"/>
      <c r="AQ183" s="79"/>
      <c r="AR183" s="79"/>
      <c r="AS183" s="79"/>
      <c r="AT183" s="79"/>
      <c r="AU183" s="79"/>
      <c r="AV183" s="79"/>
      <c r="AW183" s="79"/>
      <c r="AX183" s="71">
        <v>50000000</v>
      </c>
      <c r="AY183" s="79"/>
      <c r="AZ183" s="79"/>
      <c r="BA183" s="79"/>
      <c r="BB183" s="97">
        <v>50000000</v>
      </c>
      <c r="BC183" s="79"/>
      <c r="BD183" s="79"/>
      <c r="BE183" s="79"/>
      <c r="BF183" s="79"/>
      <c r="BG183" s="79"/>
      <c r="BH183" s="79"/>
      <c r="BI183" s="79"/>
      <c r="BJ183" s="79"/>
      <c r="BK183" s="71">
        <v>50000000</v>
      </c>
      <c r="BL183" s="79"/>
      <c r="BM183" s="79"/>
      <c r="BN183" s="79"/>
      <c r="BO183" s="97">
        <v>50000000</v>
      </c>
      <c r="BP183" s="79"/>
      <c r="BQ183" s="79"/>
      <c r="BR183" s="79"/>
      <c r="BS183" s="79"/>
      <c r="BT183" s="79"/>
      <c r="BU183" s="79"/>
      <c r="BV183" s="79"/>
      <c r="BW183" s="79"/>
      <c r="BX183" s="71">
        <v>150000000</v>
      </c>
      <c r="BY183" s="73">
        <v>0</v>
      </c>
      <c r="BZ183" s="73">
        <v>0</v>
      </c>
      <c r="CA183" s="73">
        <v>0</v>
      </c>
      <c r="CB183" s="73">
        <v>150000000</v>
      </c>
      <c r="CC183" s="73">
        <v>0</v>
      </c>
      <c r="CD183" s="73">
        <v>0</v>
      </c>
      <c r="CE183" s="73">
        <v>0</v>
      </c>
      <c r="CF183" s="73">
        <v>0</v>
      </c>
      <c r="CG183" s="73">
        <v>0</v>
      </c>
      <c r="CH183" s="73">
        <v>0</v>
      </c>
      <c r="CI183" s="73">
        <v>0</v>
      </c>
      <c r="CJ183" s="73">
        <v>0</v>
      </c>
      <c r="CK183" s="63" t="s">
        <v>1619</v>
      </c>
      <c r="CL183" s="74" t="s">
        <v>1172</v>
      </c>
      <c r="CM183" s="74" t="s">
        <v>1173</v>
      </c>
      <c r="CN183" s="74" t="s">
        <v>1392</v>
      </c>
      <c r="CO183" s="60">
        <v>1</v>
      </c>
      <c r="CP183" s="61" t="s">
        <v>196</v>
      </c>
      <c r="CQ183" s="60">
        <v>104</v>
      </c>
      <c r="CR183" s="61" t="s">
        <v>1222</v>
      </c>
      <c r="CS183" s="60">
        <v>10402</v>
      </c>
      <c r="CT183" s="61" t="s">
        <v>1478</v>
      </c>
      <c r="CU183" s="62">
        <v>1040206</v>
      </c>
      <c r="CV183" s="63" t="s">
        <v>1605</v>
      </c>
      <c r="CW183" s="100" t="s">
        <v>1597</v>
      </c>
      <c r="CX183" s="100" t="s">
        <v>196</v>
      </c>
      <c r="CY183" s="100" t="s">
        <v>1222</v>
      </c>
      <c r="CZ183" s="100" t="s">
        <v>1478</v>
      </c>
      <c r="DA183" s="100" t="s">
        <v>1605</v>
      </c>
    </row>
    <row r="184" spans="2:105" ht="140.25" hidden="1" x14ac:dyDescent="0.25">
      <c r="B184" s="75" t="s">
        <v>1620</v>
      </c>
      <c r="C184" s="80" t="s">
        <v>1621</v>
      </c>
      <c r="D184" s="63" t="s">
        <v>1188</v>
      </c>
      <c r="E184" s="65" t="s">
        <v>1589</v>
      </c>
      <c r="F184" s="63" t="s">
        <v>1590</v>
      </c>
      <c r="G184" s="62" t="s">
        <v>183</v>
      </c>
      <c r="H184" s="63" t="s">
        <v>1167</v>
      </c>
      <c r="I184" s="62" t="s">
        <v>185</v>
      </c>
      <c r="J184" s="307">
        <v>2015</v>
      </c>
      <c r="K184" s="308">
        <v>0</v>
      </c>
      <c r="L184" s="63" t="s">
        <v>242</v>
      </c>
      <c r="M184" s="63" t="s">
        <v>1622</v>
      </c>
      <c r="N184" s="63" t="s">
        <v>1623</v>
      </c>
      <c r="O184" s="63" t="s">
        <v>1624</v>
      </c>
      <c r="P184" s="63" t="s">
        <v>190</v>
      </c>
      <c r="Q184" s="63" t="s">
        <v>1625</v>
      </c>
      <c r="R184" s="63"/>
      <c r="S184" s="68">
        <v>1</v>
      </c>
      <c r="T184" s="69">
        <v>0</v>
      </c>
      <c r="U184" s="69">
        <v>0</v>
      </c>
      <c r="V184" s="69">
        <v>0</v>
      </c>
      <c r="W184" s="69">
        <v>1</v>
      </c>
      <c r="X184" s="71">
        <v>0</v>
      </c>
      <c r="Y184" s="79"/>
      <c r="Z184" s="79"/>
      <c r="AA184" s="79"/>
      <c r="AB184" s="79"/>
      <c r="AC184" s="79"/>
      <c r="AD184" s="79"/>
      <c r="AE184" s="79"/>
      <c r="AF184" s="79"/>
      <c r="AG184" s="79"/>
      <c r="AH184" s="79"/>
      <c r="AI184" s="79"/>
      <c r="AJ184" s="79"/>
      <c r="AK184" s="71">
        <v>30000000</v>
      </c>
      <c r="AL184" s="79"/>
      <c r="AM184" s="79"/>
      <c r="AN184" s="79"/>
      <c r="AO184" s="97">
        <v>30000000</v>
      </c>
      <c r="AP184" s="79"/>
      <c r="AQ184" s="79"/>
      <c r="AR184" s="79"/>
      <c r="AS184" s="79"/>
      <c r="AT184" s="79"/>
      <c r="AU184" s="79"/>
      <c r="AV184" s="79"/>
      <c r="AW184" s="79"/>
      <c r="AX184" s="71">
        <v>30000000</v>
      </c>
      <c r="AY184" s="79"/>
      <c r="AZ184" s="79"/>
      <c r="BA184" s="79"/>
      <c r="BB184" s="97">
        <v>30000000</v>
      </c>
      <c r="BC184" s="79"/>
      <c r="BD184" s="79"/>
      <c r="BE184" s="79"/>
      <c r="BF184" s="79"/>
      <c r="BG184" s="79"/>
      <c r="BH184" s="79"/>
      <c r="BI184" s="79"/>
      <c r="BJ184" s="79"/>
      <c r="BK184" s="71">
        <v>0</v>
      </c>
      <c r="BL184" s="79"/>
      <c r="BM184" s="79"/>
      <c r="BN184" s="79"/>
      <c r="BO184" s="79"/>
      <c r="BP184" s="79"/>
      <c r="BQ184" s="79"/>
      <c r="BR184" s="79"/>
      <c r="BS184" s="79"/>
      <c r="BT184" s="79"/>
      <c r="BU184" s="79"/>
      <c r="BV184" s="79"/>
      <c r="BW184" s="79"/>
      <c r="BX184" s="71">
        <v>60000000</v>
      </c>
      <c r="BY184" s="73">
        <v>0</v>
      </c>
      <c r="BZ184" s="73">
        <v>0</v>
      </c>
      <c r="CA184" s="73">
        <v>0</v>
      </c>
      <c r="CB184" s="73">
        <v>60000000</v>
      </c>
      <c r="CC184" s="73">
        <v>0</v>
      </c>
      <c r="CD184" s="73">
        <v>0</v>
      </c>
      <c r="CE184" s="73">
        <v>0</v>
      </c>
      <c r="CF184" s="73">
        <v>0</v>
      </c>
      <c r="CG184" s="73">
        <v>0</v>
      </c>
      <c r="CH184" s="73">
        <v>0</v>
      </c>
      <c r="CI184" s="73">
        <v>0</v>
      </c>
      <c r="CJ184" s="73">
        <v>0</v>
      </c>
      <c r="CK184" s="63" t="s">
        <v>1626</v>
      </c>
      <c r="CL184" s="74" t="s">
        <v>1172</v>
      </c>
      <c r="CM184" s="74" t="s">
        <v>1173</v>
      </c>
      <c r="CN184" s="74" t="s">
        <v>268</v>
      </c>
      <c r="CO184" s="60">
        <v>1</v>
      </c>
      <c r="CP184" s="61" t="s">
        <v>196</v>
      </c>
      <c r="CQ184" s="60">
        <v>104</v>
      </c>
      <c r="CR184" s="61" t="s">
        <v>1222</v>
      </c>
      <c r="CS184" s="60">
        <v>10402</v>
      </c>
      <c r="CT184" s="61" t="s">
        <v>1478</v>
      </c>
      <c r="CU184" s="62">
        <v>1040206</v>
      </c>
      <c r="CV184" s="63" t="s">
        <v>1605</v>
      </c>
      <c r="CW184" s="100" t="s">
        <v>1597</v>
      </c>
      <c r="CX184" s="100" t="s">
        <v>196</v>
      </c>
      <c r="CY184" s="100" t="s">
        <v>1222</v>
      </c>
      <c r="CZ184" s="100" t="s">
        <v>1478</v>
      </c>
      <c r="DA184" s="100" t="s">
        <v>1605</v>
      </c>
    </row>
    <row r="185" spans="2:105" ht="127.5" hidden="1" x14ac:dyDescent="0.25">
      <c r="B185" s="88" t="s">
        <v>1627</v>
      </c>
      <c r="C185" s="75" t="s">
        <v>1628</v>
      </c>
      <c r="D185" s="63" t="s">
        <v>1629</v>
      </c>
      <c r="E185" s="65" t="s">
        <v>1630</v>
      </c>
      <c r="F185" s="63" t="s">
        <v>1631</v>
      </c>
      <c r="G185" s="62" t="s">
        <v>183</v>
      </c>
      <c r="H185" s="63" t="s">
        <v>567</v>
      </c>
      <c r="I185" s="62" t="s">
        <v>1632</v>
      </c>
      <c r="J185" s="307">
        <v>2016</v>
      </c>
      <c r="K185" s="308">
        <v>5</v>
      </c>
      <c r="L185" s="63" t="s">
        <v>1633</v>
      </c>
      <c r="M185" s="63" t="s">
        <v>5934</v>
      </c>
      <c r="N185" s="63" t="s">
        <v>1634</v>
      </c>
      <c r="O185" s="63" t="s">
        <v>5935</v>
      </c>
      <c r="P185" s="63" t="s">
        <v>190</v>
      </c>
      <c r="Q185" s="63" t="s">
        <v>1635</v>
      </c>
      <c r="R185" s="63"/>
      <c r="S185" s="68">
        <v>42</v>
      </c>
      <c r="T185" s="69">
        <v>10</v>
      </c>
      <c r="U185" s="69">
        <v>20</v>
      </c>
      <c r="V185" s="69">
        <v>32</v>
      </c>
      <c r="W185" s="69">
        <v>42</v>
      </c>
      <c r="X185" s="71">
        <v>10000000</v>
      </c>
      <c r="Y185" s="79">
        <v>10000000</v>
      </c>
      <c r="Z185" s="79"/>
      <c r="AA185" s="79"/>
      <c r="AB185" s="79"/>
      <c r="AC185" s="79"/>
      <c r="AD185" s="79"/>
      <c r="AE185" s="79"/>
      <c r="AF185" s="79"/>
      <c r="AG185" s="79"/>
      <c r="AH185" s="79"/>
      <c r="AI185" s="79"/>
      <c r="AJ185" s="79"/>
      <c r="AK185" s="71">
        <v>23000000</v>
      </c>
      <c r="AL185" s="79">
        <v>23000000</v>
      </c>
      <c r="AM185" s="79"/>
      <c r="AN185" s="79"/>
      <c r="AO185" s="79"/>
      <c r="AP185" s="79"/>
      <c r="AQ185" s="79"/>
      <c r="AR185" s="79"/>
      <c r="AS185" s="79"/>
      <c r="AT185" s="79"/>
      <c r="AU185" s="79"/>
      <c r="AV185" s="79"/>
      <c r="AW185" s="79"/>
      <c r="AX185" s="71">
        <v>37000000</v>
      </c>
      <c r="AY185" s="79">
        <v>37000000</v>
      </c>
      <c r="AZ185" s="79"/>
      <c r="BA185" s="79"/>
      <c r="BB185" s="79"/>
      <c r="BC185" s="79"/>
      <c r="BD185" s="79"/>
      <c r="BE185" s="79"/>
      <c r="BF185" s="79"/>
      <c r="BG185" s="79"/>
      <c r="BH185" s="79"/>
      <c r="BI185" s="79"/>
      <c r="BJ185" s="79"/>
      <c r="BK185" s="71">
        <v>23000000</v>
      </c>
      <c r="BL185" s="79">
        <v>23000000</v>
      </c>
      <c r="BM185" s="79"/>
      <c r="BN185" s="79"/>
      <c r="BO185" s="79"/>
      <c r="BP185" s="79"/>
      <c r="BQ185" s="79"/>
      <c r="BR185" s="79"/>
      <c r="BS185" s="79"/>
      <c r="BT185" s="79"/>
      <c r="BU185" s="79"/>
      <c r="BV185" s="79"/>
      <c r="BW185" s="79"/>
      <c r="BX185" s="71">
        <v>93000000</v>
      </c>
      <c r="BY185" s="73">
        <v>93000000</v>
      </c>
      <c r="BZ185" s="73">
        <v>0</v>
      </c>
      <c r="CA185" s="73">
        <v>0</v>
      </c>
      <c r="CB185" s="73">
        <v>0</v>
      </c>
      <c r="CC185" s="73">
        <v>0</v>
      </c>
      <c r="CD185" s="73">
        <v>0</v>
      </c>
      <c r="CE185" s="73">
        <v>0</v>
      </c>
      <c r="CF185" s="73">
        <v>0</v>
      </c>
      <c r="CG185" s="73">
        <v>0</v>
      </c>
      <c r="CH185" s="73">
        <v>0</v>
      </c>
      <c r="CI185" s="73">
        <v>0</v>
      </c>
      <c r="CJ185" s="73">
        <v>0</v>
      </c>
      <c r="CK185" s="63" t="s">
        <v>1636</v>
      </c>
      <c r="CL185" s="74" t="s">
        <v>479</v>
      </c>
      <c r="CM185" s="74" t="s">
        <v>480</v>
      </c>
      <c r="CN185" s="74" t="s">
        <v>379</v>
      </c>
      <c r="CO185" s="60">
        <v>1</v>
      </c>
      <c r="CP185" s="61" t="s">
        <v>196</v>
      </c>
      <c r="CQ185" s="60">
        <v>105</v>
      </c>
      <c r="CR185" s="61" t="s">
        <v>1637</v>
      </c>
      <c r="CS185" s="60">
        <v>10501</v>
      </c>
      <c r="CT185" s="61" t="s">
        <v>1638</v>
      </c>
      <c r="CU185" s="62">
        <v>1050101</v>
      </c>
      <c r="CV185" s="63" t="s">
        <v>1639</v>
      </c>
      <c r="CW185" s="100" t="s">
        <v>1640</v>
      </c>
      <c r="CX185" s="100" t="s">
        <v>196</v>
      </c>
      <c r="CY185" s="100" t="s">
        <v>1637</v>
      </c>
      <c r="CZ185" s="100" t="s">
        <v>1638</v>
      </c>
      <c r="DA185" s="100" t="s">
        <v>1639</v>
      </c>
    </row>
    <row r="186" spans="2:105" ht="127.5" hidden="1" x14ac:dyDescent="0.25">
      <c r="B186" s="88" t="s">
        <v>1641</v>
      </c>
      <c r="C186" s="75" t="s">
        <v>1642</v>
      </c>
      <c r="D186" s="63" t="s">
        <v>1629</v>
      </c>
      <c r="E186" s="65" t="s">
        <v>1630</v>
      </c>
      <c r="F186" s="63" t="s">
        <v>1631</v>
      </c>
      <c r="G186" s="62" t="s">
        <v>183</v>
      </c>
      <c r="H186" s="63" t="s">
        <v>567</v>
      </c>
      <c r="I186" s="62" t="s">
        <v>1632</v>
      </c>
      <c r="J186" s="307">
        <v>2016</v>
      </c>
      <c r="K186" s="308">
        <v>38</v>
      </c>
      <c r="L186" s="63" t="s">
        <v>568</v>
      </c>
      <c r="M186" s="63" t="s">
        <v>1643</v>
      </c>
      <c r="N186" s="63" t="s">
        <v>1644</v>
      </c>
      <c r="O186" s="63" t="s">
        <v>1645</v>
      </c>
      <c r="P186" s="63" t="s">
        <v>190</v>
      </c>
      <c r="Q186" s="63" t="s">
        <v>1646</v>
      </c>
      <c r="R186" s="63"/>
      <c r="S186" s="68">
        <v>100</v>
      </c>
      <c r="T186" s="69">
        <v>52</v>
      </c>
      <c r="U186" s="69">
        <v>76</v>
      </c>
      <c r="V186" s="69">
        <v>100</v>
      </c>
      <c r="W186" s="69">
        <v>100</v>
      </c>
      <c r="X186" s="71">
        <v>20000000</v>
      </c>
      <c r="Y186" s="79">
        <v>20000000</v>
      </c>
      <c r="Z186" s="79"/>
      <c r="AA186" s="79"/>
      <c r="AB186" s="79"/>
      <c r="AC186" s="79"/>
      <c r="AD186" s="79"/>
      <c r="AE186" s="79"/>
      <c r="AF186" s="79"/>
      <c r="AG186" s="79"/>
      <c r="AH186" s="79"/>
      <c r="AI186" s="79"/>
      <c r="AJ186" s="79"/>
      <c r="AK186" s="71">
        <v>30000000</v>
      </c>
      <c r="AL186" s="79">
        <v>30000000</v>
      </c>
      <c r="AM186" s="79"/>
      <c r="AN186" s="79"/>
      <c r="AO186" s="79"/>
      <c r="AP186" s="79"/>
      <c r="AQ186" s="79"/>
      <c r="AR186" s="79"/>
      <c r="AS186" s="79"/>
      <c r="AT186" s="79"/>
      <c r="AU186" s="79"/>
      <c r="AV186" s="79"/>
      <c r="AW186" s="79"/>
      <c r="AX186" s="71">
        <v>34000000</v>
      </c>
      <c r="AY186" s="79">
        <v>34000000</v>
      </c>
      <c r="AZ186" s="79"/>
      <c r="BA186" s="79"/>
      <c r="BB186" s="79"/>
      <c r="BC186" s="79"/>
      <c r="BD186" s="79"/>
      <c r="BE186" s="79"/>
      <c r="BF186" s="79"/>
      <c r="BG186" s="79"/>
      <c r="BH186" s="79"/>
      <c r="BI186" s="79"/>
      <c r="BJ186" s="79"/>
      <c r="BK186" s="71">
        <v>0</v>
      </c>
      <c r="BL186" s="79"/>
      <c r="BM186" s="79"/>
      <c r="BN186" s="79"/>
      <c r="BO186" s="79"/>
      <c r="BP186" s="79"/>
      <c r="BQ186" s="79"/>
      <c r="BR186" s="79"/>
      <c r="BS186" s="79"/>
      <c r="BT186" s="79"/>
      <c r="BU186" s="79"/>
      <c r="BV186" s="79"/>
      <c r="BW186" s="79"/>
      <c r="BX186" s="71">
        <v>84000000</v>
      </c>
      <c r="BY186" s="73">
        <v>84000000</v>
      </c>
      <c r="BZ186" s="73">
        <v>0</v>
      </c>
      <c r="CA186" s="73">
        <v>0</v>
      </c>
      <c r="CB186" s="73">
        <v>0</v>
      </c>
      <c r="CC186" s="73">
        <v>0</v>
      </c>
      <c r="CD186" s="73">
        <v>0</v>
      </c>
      <c r="CE186" s="73">
        <v>0</v>
      </c>
      <c r="CF186" s="73">
        <v>0</v>
      </c>
      <c r="CG186" s="73">
        <v>0</v>
      </c>
      <c r="CH186" s="73">
        <v>0</v>
      </c>
      <c r="CI186" s="73">
        <v>0</v>
      </c>
      <c r="CJ186" s="73">
        <v>0</v>
      </c>
      <c r="CK186" s="63" t="s">
        <v>1647</v>
      </c>
      <c r="CL186" s="74" t="s">
        <v>479</v>
      </c>
      <c r="CM186" s="74" t="s">
        <v>480</v>
      </c>
      <c r="CN186" s="74" t="s">
        <v>379</v>
      </c>
      <c r="CO186" s="60">
        <v>1</v>
      </c>
      <c r="CP186" s="61" t="s">
        <v>196</v>
      </c>
      <c r="CQ186" s="60">
        <v>105</v>
      </c>
      <c r="CR186" s="61" t="s">
        <v>1637</v>
      </c>
      <c r="CS186" s="60">
        <v>10501</v>
      </c>
      <c r="CT186" s="61" t="s">
        <v>1638</v>
      </c>
      <c r="CU186" s="62">
        <v>1050101</v>
      </c>
      <c r="CV186" s="63" t="s">
        <v>1639</v>
      </c>
      <c r="CW186" s="100" t="s">
        <v>1640</v>
      </c>
      <c r="CX186" s="100" t="s">
        <v>196</v>
      </c>
      <c r="CY186" s="100" t="s">
        <v>1637</v>
      </c>
      <c r="CZ186" s="100" t="s">
        <v>1638</v>
      </c>
      <c r="DA186" s="100" t="s">
        <v>1639</v>
      </c>
    </row>
    <row r="187" spans="2:105" ht="127.5" hidden="1" x14ac:dyDescent="0.25">
      <c r="B187" s="88" t="s">
        <v>1648</v>
      </c>
      <c r="C187" s="75" t="s">
        <v>1649</v>
      </c>
      <c r="D187" s="63" t="s">
        <v>1629</v>
      </c>
      <c r="E187" s="65" t="s">
        <v>1630</v>
      </c>
      <c r="F187" s="63" t="s">
        <v>1631</v>
      </c>
      <c r="G187" s="62" t="s">
        <v>183</v>
      </c>
      <c r="H187" s="63" t="s">
        <v>567</v>
      </c>
      <c r="I187" s="62" t="s">
        <v>1632</v>
      </c>
      <c r="J187" s="307">
        <v>2016</v>
      </c>
      <c r="K187" s="308">
        <v>0</v>
      </c>
      <c r="L187" s="63" t="s">
        <v>1650</v>
      </c>
      <c r="M187" s="63" t="s">
        <v>1651</v>
      </c>
      <c r="N187" s="63" t="s">
        <v>1652</v>
      </c>
      <c r="O187" s="63" t="s">
        <v>1653</v>
      </c>
      <c r="P187" s="63" t="s">
        <v>190</v>
      </c>
      <c r="Q187" s="63" t="s">
        <v>1646</v>
      </c>
      <c r="R187" s="63"/>
      <c r="S187" s="68">
        <v>2</v>
      </c>
      <c r="T187" s="69">
        <v>1</v>
      </c>
      <c r="U187" s="69">
        <v>1</v>
      </c>
      <c r="V187" s="69">
        <v>2</v>
      </c>
      <c r="W187" s="69">
        <v>2</v>
      </c>
      <c r="X187" s="71">
        <v>75000000</v>
      </c>
      <c r="Y187" s="79">
        <v>75000000</v>
      </c>
      <c r="Z187" s="79"/>
      <c r="AA187" s="79"/>
      <c r="AB187" s="79"/>
      <c r="AC187" s="79"/>
      <c r="AD187" s="79"/>
      <c r="AE187" s="79"/>
      <c r="AF187" s="79"/>
      <c r="AG187" s="79"/>
      <c r="AH187" s="79"/>
      <c r="AI187" s="79"/>
      <c r="AJ187" s="79"/>
      <c r="AK187" s="71">
        <v>0</v>
      </c>
      <c r="AL187" s="79"/>
      <c r="AM187" s="79"/>
      <c r="AN187" s="79"/>
      <c r="AO187" s="79"/>
      <c r="AP187" s="79"/>
      <c r="AQ187" s="79"/>
      <c r="AR187" s="79"/>
      <c r="AS187" s="79"/>
      <c r="AT187" s="79"/>
      <c r="AU187" s="79"/>
      <c r="AV187" s="79"/>
      <c r="AW187" s="79"/>
      <c r="AX187" s="71">
        <v>75000000</v>
      </c>
      <c r="AY187" s="79">
        <v>75000000</v>
      </c>
      <c r="AZ187" s="79"/>
      <c r="BA187" s="79"/>
      <c r="BB187" s="79"/>
      <c r="BC187" s="79"/>
      <c r="BD187" s="79"/>
      <c r="BE187" s="79"/>
      <c r="BF187" s="79"/>
      <c r="BG187" s="79"/>
      <c r="BH187" s="79"/>
      <c r="BI187" s="79"/>
      <c r="BJ187" s="79"/>
      <c r="BK187" s="71">
        <v>0</v>
      </c>
      <c r="BL187" s="79"/>
      <c r="BM187" s="79"/>
      <c r="BN187" s="79"/>
      <c r="BO187" s="79"/>
      <c r="BP187" s="79"/>
      <c r="BQ187" s="79"/>
      <c r="BR187" s="79"/>
      <c r="BS187" s="79"/>
      <c r="BT187" s="79"/>
      <c r="BU187" s="79"/>
      <c r="BV187" s="79"/>
      <c r="BW187" s="79"/>
      <c r="BX187" s="71">
        <v>150000000</v>
      </c>
      <c r="BY187" s="73">
        <v>150000000</v>
      </c>
      <c r="BZ187" s="73">
        <v>0</v>
      </c>
      <c r="CA187" s="73">
        <v>0</v>
      </c>
      <c r="CB187" s="73">
        <v>0</v>
      </c>
      <c r="CC187" s="73">
        <v>0</v>
      </c>
      <c r="CD187" s="73">
        <v>0</v>
      </c>
      <c r="CE187" s="73">
        <v>0</v>
      </c>
      <c r="CF187" s="73">
        <v>0</v>
      </c>
      <c r="CG187" s="73">
        <v>0</v>
      </c>
      <c r="CH187" s="73">
        <v>0</v>
      </c>
      <c r="CI187" s="73">
        <v>0</v>
      </c>
      <c r="CJ187" s="73">
        <v>0</v>
      </c>
      <c r="CK187" s="63" t="s">
        <v>1654</v>
      </c>
      <c r="CL187" s="74" t="s">
        <v>479</v>
      </c>
      <c r="CM187" s="74" t="s">
        <v>480</v>
      </c>
      <c r="CN187" s="74" t="s">
        <v>379</v>
      </c>
      <c r="CO187" s="60">
        <v>1</v>
      </c>
      <c r="CP187" s="61" t="s">
        <v>196</v>
      </c>
      <c r="CQ187" s="60">
        <v>105</v>
      </c>
      <c r="CR187" s="61" t="s">
        <v>1637</v>
      </c>
      <c r="CS187" s="60">
        <v>10501</v>
      </c>
      <c r="CT187" s="61" t="s">
        <v>1638</v>
      </c>
      <c r="CU187" s="62">
        <v>1050102</v>
      </c>
      <c r="CV187" s="63" t="s">
        <v>1655</v>
      </c>
      <c r="CW187" s="100" t="s">
        <v>1640</v>
      </c>
      <c r="CX187" s="100" t="s">
        <v>196</v>
      </c>
      <c r="CY187" s="100" t="s">
        <v>1637</v>
      </c>
      <c r="CZ187" s="100" t="s">
        <v>1638</v>
      </c>
      <c r="DA187" s="100" t="s">
        <v>1655</v>
      </c>
    </row>
    <row r="188" spans="2:105" ht="127.5" hidden="1" x14ac:dyDescent="0.25">
      <c r="B188" s="88" t="s">
        <v>1656</v>
      </c>
      <c r="C188" s="75" t="s">
        <v>1657</v>
      </c>
      <c r="D188" s="63" t="s">
        <v>1629</v>
      </c>
      <c r="E188" s="65" t="s">
        <v>1630</v>
      </c>
      <c r="F188" s="63" t="s">
        <v>1631</v>
      </c>
      <c r="G188" s="62" t="s">
        <v>183</v>
      </c>
      <c r="H188" s="63" t="s">
        <v>567</v>
      </c>
      <c r="I188" s="62" t="s">
        <v>1632</v>
      </c>
      <c r="J188" s="307">
        <v>2016</v>
      </c>
      <c r="K188" s="308">
        <v>0</v>
      </c>
      <c r="L188" s="63" t="s">
        <v>688</v>
      </c>
      <c r="M188" s="63" t="s">
        <v>1658</v>
      </c>
      <c r="N188" s="63" t="s">
        <v>5940</v>
      </c>
      <c r="O188" s="63" t="s">
        <v>5939</v>
      </c>
      <c r="P188" s="63" t="s">
        <v>190</v>
      </c>
      <c r="Q188" s="63" t="s">
        <v>1646</v>
      </c>
      <c r="R188" s="63"/>
      <c r="S188" s="68">
        <v>100</v>
      </c>
      <c r="T188" s="69">
        <v>30</v>
      </c>
      <c r="U188" s="69">
        <v>60</v>
      </c>
      <c r="V188" s="69">
        <v>100</v>
      </c>
      <c r="W188" s="69">
        <v>100</v>
      </c>
      <c r="X188" s="71">
        <v>7000000</v>
      </c>
      <c r="Y188" s="79">
        <v>7000000</v>
      </c>
      <c r="Z188" s="79"/>
      <c r="AA188" s="79"/>
      <c r="AB188" s="79"/>
      <c r="AC188" s="79"/>
      <c r="AD188" s="79"/>
      <c r="AE188" s="79"/>
      <c r="AF188" s="79"/>
      <c r="AG188" s="79"/>
      <c r="AH188" s="79"/>
      <c r="AI188" s="79"/>
      <c r="AJ188" s="79"/>
      <c r="AK188" s="71">
        <v>7000000</v>
      </c>
      <c r="AL188" s="79">
        <v>7000000</v>
      </c>
      <c r="AM188" s="79"/>
      <c r="AN188" s="79"/>
      <c r="AO188" s="79"/>
      <c r="AP188" s="79"/>
      <c r="AQ188" s="79"/>
      <c r="AR188" s="79"/>
      <c r="AS188" s="79"/>
      <c r="AT188" s="79"/>
      <c r="AU188" s="79"/>
      <c r="AV188" s="79"/>
      <c r="AW188" s="79"/>
      <c r="AX188" s="71">
        <v>9400000</v>
      </c>
      <c r="AY188" s="79">
        <v>9400000</v>
      </c>
      <c r="AZ188" s="79"/>
      <c r="BA188" s="79"/>
      <c r="BB188" s="79"/>
      <c r="BC188" s="79"/>
      <c r="BD188" s="79"/>
      <c r="BE188" s="79"/>
      <c r="BF188" s="79"/>
      <c r="BG188" s="79"/>
      <c r="BH188" s="79"/>
      <c r="BI188" s="79"/>
      <c r="BJ188" s="79"/>
      <c r="BK188" s="71">
        <v>0</v>
      </c>
      <c r="BL188" s="79"/>
      <c r="BM188" s="79"/>
      <c r="BN188" s="79"/>
      <c r="BO188" s="79"/>
      <c r="BP188" s="79"/>
      <c r="BQ188" s="79"/>
      <c r="BR188" s="79"/>
      <c r="BS188" s="79"/>
      <c r="BT188" s="79"/>
      <c r="BU188" s="79"/>
      <c r="BV188" s="79"/>
      <c r="BW188" s="79"/>
      <c r="BX188" s="71">
        <v>23400000</v>
      </c>
      <c r="BY188" s="73">
        <v>23400000</v>
      </c>
      <c r="BZ188" s="73">
        <v>0</v>
      </c>
      <c r="CA188" s="73">
        <v>0</v>
      </c>
      <c r="CB188" s="73">
        <v>0</v>
      </c>
      <c r="CC188" s="73">
        <v>0</v>
      </c>
      <c r="CD188" s="73">
        <v>0</v>
      </c>
      <c r="CE188" s="73">
        <v>0</v>
      </c>
      <c r="CF188" s="73">
        <v>0</v>
      </c>
      <c r="CG188" s="73">
        <v>0</v>
      </c>
      <c r="CH188" s="73">
        <v>0</v>
      </c>
      <c r="CI188" s="73">
        <v>0</v>
      </c>
      <c r="CJ188" s="73">
        <v>0</v>
      </c>
      <c r="CK188" s="63" t="s">
        <v>1659</v>
      </c>
      <c r="CL188" s="74" t="s">
        <v>479</v>
      </c>
      <c r="CM188" s="74" t="s">
        <v>480</v>
      </c>
      <c r="CN188" s="74" t="s">
        <v>379</v>
      </c>
      <c r="CO188" s="60">
        <v>1</v>
      </c>
      <c r="CP188" s="61" t="s">
        <v>196</v>
      </c>
      <c r="CQ188" s="60">
        <v>105</v>
      </c>
      <c r="CR188" s="61" t="s">
        <v>1637</v>
      </c>
      <c r="CS188" s="60">
        <v>10501</v>
      </c>
      <c r="CT188" s="61" t="s">
        <v>1638</v>
      </c>
      <c r="CU188" s="62">
        <v>1050102</v>
      </c>
      <c r="CV188" s="63" t="s">
        <v>1655</v>
      </c>
      <c r="CW188" s="100" t="s">
        <v>1640</v>
      </c>
      <c r="CX188" s="100" t="s">
        <v>196</v>
      </c>
      <c r="CY188" s="100" t="s">
        <v>1637</v>
      </c>
      <c r="CZ188" s="100" t="s">
        <v>1638</v>
      </c>
      <c r="DA188" s="100" t="s">
        <v>1655</v>
      </c>
    </row>
    <row r="189" spans="2:105" ht="127.5" hidden="1" x14ac:dyDescent="0.25">
      <c r="B189" s="88" t="s">
        <v>1660</v>
      </c>
      <c r="C189" s="80" t="s">
        <v>1661</v>
      </c>
      <c r="D189" s="63" t="s">
        <v>1629</v>
      </c>
      <c r="E189" s="65" t="s">
        <v>1630</v>
      </c>
      <c r="F189" s="63" t="s">
        <v>1631</v>
      </c>
      <c r="G189" s="62" t="s">
        <v>183</v>
      </c>
      <c r="H189" s="63" t="s">
        <v>567</v>
      </c>
      <c r="I189" s="62" t="s">
        <v>1632</v>
      </c>
      <c r="J189" s="307">
        <v>2016</v>
      </c>
      <c r="K189" s="308">
        <v>0</v>
      </c>
      <c r="L189" s="63" t="s">
        <v>568</v>
      </c>
      <c r="M189" s="63" t="s">
        <v>1662</v>
      </c>
      <c r="N189" s="63" t="s">
        <v>1663</v>
      </c>
      <c r="O189" s="63" t="s">
        <v>5941</v>
      </c>
      <c r="P189" s="63" t="s">
        <v>190</v>
      </c>
      <c r="Q189" s="63" t="s">
        <v>1646</v>
      </c>
      <c r="R189" s="63"/>
      <c r="S189" s="68">
        <v>42</v>
      </c>
      <c r="T189" s="69">
        <v>0</v>
      </c>
      <c r="U189" s="69">
        <v>42</v>
      </c>
      <c r="V189" s="69">
        <v>42</v>
      </c>
      <c r="W189" s="69">
        <v>42</v>
      </c>
      <c r="X189" s="71">
        <v>0</v>
      </c>
      <c r="Y189" s="79"/>
      <c r="Z189" s="79"/>
      <c r="AA189" s="79"/>
      <c r="AB189" s="79"/>
      <c r="AC189" s="79"/>
      <c r="AD189" s="79"/>
      <c r="AE189" s="79"/>
      <c r="AF189" s="79"/>
      <c r="AG189" s="79"/>
      <c r="AH189" s="79"/>
      <c r="AI189" s="79"/>
      <c r="AJ189" s="79"/>
      <c r="AK189" s="71">
        <v>50000000</v>
      </c>
      <c r="AL189" s="79">
        <v>50000000</v>
      </c>
      <c r="AM189" s="79"/>
      <c r="AN189" s="79"/>
      <c r="AO189" s="79"/>
      <c r="AP189" s="79"/>
      <c r="AQ189" s="79"/>
      <c r="AR189" s="79"/>
      <c r="AS189" s="79"/>
      <c r="AT189" s="79"/>
      <c r="AU189" s="79"/>
      <c r="AV189" s="79"/>
      <c r="AW189" s="79"/>
      <c r="AX189" s="71">
        <v>0</v>
      </c>
      <c r="AY189" s="79"/>
      <c r="AZ189" s="79"/>
      <c r="BA189" s="79"/>
      <c r="BB189" s="79"/>
      <c r="BC189" s="79"/>
      <c r="BD189" s="79"/>
      <c r="BE189" s="79"/>
      <c r="BF189" s="79"/>
      <c r="BG189" s="79"/>
      <c r="BH189" s="79"/>
      <c r="BI189" s="79"/>
      <c r="BJ189" s="79"/>
      <c r="BK189" s="71">
        <v>0</v>
      </c>
      <c r="BL189" s="79"/>
      <c r="BM189" s="79"/>
      <c r="BN189" s="79"/>
      <c r="BO189" s="79"/>
      <c r="BP189" s="79"/>
      <c r="BQ189" s="79"/>
      <c r="BR189" s="79"/>
      <c r="BS189" s="79"/>
      <c r="BT189" s="79"/>
      <c r="BU189" s="79"/>
      <c r="BV189" s="79"/>
      <c r="BW189" s="79"/>
      <c r="BX189" s="71">
        <v>50000000</v>
      </c>
      <c r="BY189" s="73">
        <v>50000000</v>
      </c>
      <c r="BZ189" s="73">
        <v>0</v>
      </c>
      <c r="CA189" s="73">
        <v>0</v>
      </c>
      <c r="CB189" s="73">
        <v>0</v>
      </c>
      <c r="CC189" s="73">
        <v>0</v>
      </c>
      <c r="CD189" s="73">
        <v>0</v>
      </c>
      <c r="CE189" s="73">
        <v>0</v>
      </c>
      <c r="CF189" s="73">
        <v>0</v>
      </c>
      <c r="CG189" s="73">
        <v>0</v>
      </c>
      <c r="CH189" s="73">
        <v>0</v>
      </c>
      <c r="CI189" s="73">
        <v>0</v>
      </c>
      <c r="CJ189" s="73">
        <v>0</v>
      </c>
      <c r="CK189" s="63" t="s">
        <v>1664</v>
      </c>
      <c r="CL189" s="74" t="s">
        <v>479</v>
      </c>
      <c r="CM189" s="74" t="s">
        <v>480</v>
      </c>
      <c r="CN189" s="74" t="s">
        <v>379</v>
      </c>
      <c r="CO189" s="60">
        <v>1</v>
      </c>
      <c r="CP189" s="61" t="s">
        <v>196</v>
      </c>
      <c r="CQ189" s="60">
        <v>105</v>
      </c>
      <c r="CR189" s="61" t="s">
        <v>1637</v>
      </c>
      <c r="CS189" s="60">
        <v>10501</v>
      </c>
      <c r="CT189" s="61" t="s">
        <v>1638</v>
      </c>
      <c r="CU189" s="62">
        <v>1050103</v>
      </c>
      <c r="CV189" s="63" t="s">
        <v>1665</v>
      </c>
      <c r="CW189" s="100" t="s">
        <v>1640</v>
      </c>
      <c r="CX189" s="100" t="s">
        <v>196</v>
      </c>
      <c r="CY189" s="100" t="s">
        <v>1637</v>
      </c>
      <c r="CZ189" s="100" t="s">
        <v>1638</v>
      </c>
      <c r="DA189" s="100" t="s">
        <v>1665</v>
      </c>
    </row>
    <row r="190" spans="2:105" ht="127.5" hidden="1" x14ac:dyDescent="0.25">
      <c r="B190" s="88" t="s">
        <v>1666</v>
      </c>
      <c r="C190" s="75" t="s">
        <v>1667</v>
      </c>
      <c r="D190" s="63" t="s">
        <v>1629</v>
      </c>
      <c r="E190" s="65" t="s">
        <v>1630</v>
      </c>
      <c r="F190" s="63" t="s">
        <v>1631</v>
      </c>
      <c r="G190" s="62" t="s">
        <v>183</v>
      </c>
      <c r="H190" s="63" t="s">
        <v>567</v>
      </c>
      <c r="I190" s="62" t="s">
        <v>1632</v>
      </c>
      <c r="J190" s="307">
        <v>2016</v>
      </c>
      <c r="K190" s="308">
        <v>0</v>
      </c>
      <c r="L190" s="63" t="s">
        <v>568</v>
      </c>
      <c r="M190" s="63" t="s">
        <v>1668</v>
      </c>
      <c r="N190" s="63" t="s">
        <v>1669</v>
      </c>
      <c r="O190" s="63" t="s">
        <v>1670</v>
      </c>
      <c r="P190" s="63" t="s">
        <v>190</v>
      </c>
      <c r="Q190" s="63" t="s">
        <v>1646</v>
      </c>
      <c r="R190" s="63"/>
      <c r="S190" s="68">
        <v>1</v>
      </c>
      <c r="T190" s="69">
        <v>0</v>
      </c>
      <c r="U190" s="69">
        <v>1</v>
      </c>
      <c r="V190" s="69">
        <v>1</v>
      </c>
      <c r="W190" s="69">
        <v>1</v>
      </c>
      <c r="X190" s="71">
        <v>0</v>
      </c>
      <c r="Y190" s="79"/>
      <c r="Z190" s="79"/>
      <c r="AA190" s="79"/>
      <c r="AB190" s="79"/>
      <c r="AC190" s="79"/>
      <c r="AD190" s="79"/>
      <c r="AE190" s="79"/>
      <c r="AF190" s="79"/>
      <c r="AG190" s="79"/>
      <c r="AH190" s="79"/>
      <c r="AI190" s="79"/>
      <c r="AJ190" s="79"/>
      <c r="AK190" s="71">
        <v>5000000</v>
      </c>
      <c r="AL190" s="79">
        <v>5000000</v>
      </c>
      <c r="AM190" s="79"/>
      <c r="AN190" s="79"/>
      <c r="AO190" s="79"/>
      <c r="AP190" s="79"/>
      <c r="AQ190" s="79"/>
      <c r="AR190" s="79"/>
      <c r="AS190" s="79"/>
      <c r="AT190" s="79"/>
      <c r="AU190" s="79"/>
      <c r="AV190" s="79"/>
      <c r="AW190" s="79"/>
      <c r="AX190" s="71">
        <v>0</v>
      </c>
      <c r="AY190" s="79"/>
      <c r="AZ190" s="79"/>
      <c r="BA190" s="79"/>
      <c r="BB190" s="79"/>
      <c r="BC190" s="79"/>
      <c r="BD190" s="79"/>
      <c r="BE190" s="79"/>
      <c r="BF190" s="79"/>
      <c r="BG190" s="79"/>
      <c r="BH190" s="79"/>
      <c r="BI190" s="79"/>
      <c r="BJ190" s="79"/>
      <c r="BK190" s="71">
        <v>0</v>
      </c>
      <c r="BL190" s="79"/>
      <c r="BM190" s="79"/>
      <c r="BN190" s="79"/>
      <c r="BO190" s="79"/>
      <c r="BP190" s="79"/>
      <c r="BQ190" s="79"/>
      <c r="BR190" s="79"/>
      <c r="BS190" s="79"/>
      <c r="BT190" s="79"/>
      <c r="BU190" s="79"/>
      <c r="BV190" s="79"/>
      <c r="BW190" s="79"/>
      <c r="BX190" s="71">
        <v>5000000</v>
      </c>
      <c r="BY190" s="73">
        <v>5000000</v>
      </c>
      <c r="BZ190" s="73">
        <v>0</v>
      </c>
      <c r="CA190" s="73">
        <v>0</v>
      </c>
      <c r="CB190" s="73">
        <v>0</v>
      </c>
      <c r="CC190" s="73">
        <v>0</v>
      </c>
      <c r="CD190" s="73">
        <v>0</v>
      </c>
      <c r="CE190" s="73">
        <v>0</v>
      </c>
      <c r="CF190" s="73">
        <v>0</v>
      </c>
      <c r="CG190" s="73">
        <v>0</v>
      </c>
      <c r="CH190" s="73">
        <v>0</v>
      </c>
      <c r="CI190" s="73">
        <v>0</v>
      </c>
      <c r="CJ190" s="73">
        <v>0</v>
      </c>
      <c r="CK190" s="63" t="s">
        <v>1671</v>
      </c>
      <c r="CL190" s="74" t="s">
        <v>479</v>
      </c>
      <c r="CM190" s="74" t="s">
        <v>480</v>
      </c>
      <c r="CN190" s="74" t="s">
        <v>379</v>
      </c>
      <c r="CO190" s="60">
        <v>1</v>
      </c>
      <c r="CP190" s="61" t="s">
        <v>196</v>
      </c>
      <c r="CQ190" s="60">
        <v>105</v>
      </c>
      <c r="CR190" s="61" t="s">
        <v>1637</v>
      </c>
      <c r="CS190" s="60">
        <v>10501</v>
      </c>
      <c r="CT190" s="61" t="s">
        <v>1638</v>
      </c>
      <c r="CU190" s="62">
        <v>1050103</v>
      </c>
      <c r="CV190" s="63" t="s">
        <v>1665</v>
      </c>
      <c r="CW190" s="100" t="s">
        <v>1640</v>
      </c>
      <c r="CX190" s="100" t="s">
        <v>196</v>
      </c>
      <c r="CY190" s="100" t="s">
        <v>1637</v>
      </c>
      <c r="CZ190" s="100" t="s">
        <v>1638</v>
      </c>
      <c r="DA190" s="100" t="s">
        <v>1665</v>
      </c>
    </row>
    <row r="191" spans="2:105" ht="127.5" hidden="1" x14ac:dyDescent="0.25">
      <c r="B191" s="88" t="s">
        <v>1672</v>
      </c>
      <c r="C191" s="80" t="s">
        <v>1673</v>
      </c>
      <c r="D191" s="63" t="s">
        <v>1629</v>
      </c>
      <c r="E191" s="65" t="s">
        <v>1674</v>
      </c>
      <c r="F191" s="63" t="s">
        <v>1675</v>
      </c>
      <c r="G191" s="62" t="s">
        <v>183</v>
      </c>
      <c r="H191" s="63" t="s">
        <v>567</v>
      </c>
      <c r="I191" s="62" t="s">
        <v>1676</v>
      </c>
      <c r="J191" s="307">
        <v>2016</v>
      </c>
      <c r="K191" s="308">
        <v>0</v>
      </c>
      <c r="L191" s="63" t="s">
        <v>568</v>
      </c>
      <c r="M191" s="63" t="s">
        <v>1677</v>
      </c>
      <c r="N191" s="63" t="s">
        <v>1678</v>
      </c>
      <c r="O191" s="63" t="s">
        <v>5937</v>
      </c>
      <c r="P191" s="63" t="s">
        <v>190</v>
      </c>
      <c r="Q191" s="63" t="s">
        <v>1679</v>
      </c>
      <c r="R191" s="63"/>
      <c r="S191" s="68">
        <v>2</v>
      </c>
      <c r="T191" s="69">
        <v>0</v>
      </c>
      <c r="U191" s="69">
        <v>1</v>
      </c>
      <c r="V191" s="69">
        <v>1</v>
      </c>
      <c r="W191" s="69">
        <v>2</v>
      </c>
      <c r="X191" s="71">
        <v>0</v>
      </c>
      <c r="Y191" s="79"/>
      <c r="Z191" s="79"/>
      <c r="AA191" s="79"/>
      <c r="AB191" s="79"/>
      <c r="AC191" s="79"/>
      <c r="AD191" s="79"/>
      <c r="AE191" s="79"/>
      <c r="AF191" s="79"/>
      <c r="AG191" s="79"/>
      <c r="AH191" s="79"/>
      <c r="AI191" s="79"/>
      <c r="AJ191" s="79"/>
      <c r="AK191" s="71">
        <v>150000000</v>
      </c>
      <c r="AL191" s="79">
        <v>150000000</v>
      </c>
      <c r="AM191" s="79"/>
      <c r="AN191" s="79"/>
      <c r="AO191" s="79"/>
      <c r="AP191" s="79"/>
      <c r="AQ191" s="79"/>
      <c r="AR191" s="79"/>
      <c r="AS191" s="79"/>
      <c r="AT191" s="79"/>
      <c r="AU191" s="79"/>
      <c r="AV191" s="79"/>
      <c r="AW191" s="79"/>
      <c r="AX191" s="71">
        <v>0</v>
      </c>
      <c r="AY191" s="79"/>
      <c r="AZ191" s="79"/>
      <c r="BA191" s="79"/>
      <c r="BB191" s="79"/>
      <c r="BC191" s="79"/>
      <c r="BD191" s="79"/>
      <c r="BE191" s="79"/>
      <c r="BF191" s="79"/>
      <c r="BG191" s="79"/>
      <c r="BH191" s="79"/>
      <c r="BI191" s="79"/>
      <c r="BJ191" s="79"/>
      <c r="BK191" s="71">
        <v>200000000</v>
      </c>
      <c r="BL191" s="79">
        <v>200000000</v>
      </c>
      <c r="BM191" s="79"/>
      <c r="BN191" s="79"/>
      <c r="BO191" s="79"/>
      <c r="BP191" s="79"/>
      <c r="BQ191" s="79"/>
      <c r="BR191" s="79"/>
      <c r="BS191" s="79"/>
      <c r="BT191" s="79"/>
      <c r="BU191" s="79"/>
      <c r="BV191" s="79"/>
      <c r="BW191" s="79"/>
      <c r="BX191" s="71">
        <v>350000000</v>
      </c>
      <c r="BY191" s="73">
        <v>350000000</v>
      </c>
      <c r="BZ191" s="73">
        <v>0</v>
      </c>
      <c r="CA191" s="73">
        <v>0</v>
      </c>
      <c r="CB191" s="73">
        <v>0</v>
      </c>
      <c r="CC191" s="73">
        <v>0</v>
      </c>
      <c r="CD191" s="73">
        <v>0</v>
      </c>
      <c r="CE191" s="73">
        <v>0</v>
      </c>
      <c r="CF191" s="73">
        <v>0</v>
      </c>
      <c r="CG191" s="73">
        <v>0</v>
      </c>
      <c r="CH191" s="73">
        <v>0</v>
      </c>
      <c r="CI191" s="73">
        <v>0</v>
      </c>
      <c r="CJ191" s="73">
        <v>0</v>
      </c>
      <c r="CK191" s="63" t="s">
        <v>1680</v>
      </c>
      <c r="CL191" s="74" t="s">
        <v>479</v>
      </c>
      <c r="CM191" s="74" t="s">
        <v>480</v>
      </c>
      <c r="CN191" s="74" t="s">
        <v>379</v>
      </c>
      <c r="CO191" s="60">
        <v>1</v>
      </c>
      <c r="CP191" s="61" t="s">
        <v>196</v>
      </c>
      <c r="CQ191" s="60">
        <v>105</v>
      </c>
      <c r="CR191" s="61" t="s">
        <v>1637</v>
      </c>
      <c r="CS191" s="60">
        <v>10502</v>
      </c>
      <c r="CT191" s="61" t="s">
        <v>1681</v>
      </c>
      <c r="CU191" s="62">
        <v>1050201</v>
      </c>
      <c r="CV191" s="63" t="s">
        <v>1682</v>
      </c>
      <c r="CW191" s="100" t="s">
        <v>1683</v>
      </c>
      <c r="CX191" s="100" t="s">
        <v>196</v>
      </c>
      <c r="CY191" s="100" t="s">
        <v>1637</v>
      </c>
      <c r="CZ191" s="100" t="s">
        <v>1681</v>
      </c>
      <c r="DA191" s="100" t="s">
        <v>1682</v>
      </c>
    </row>
    <row r="192" spans="2:105" ht="127.5" hidden="1" x14ac:dyDescent="0.25">
      <c r="B192" s="88" t="s">
        <v>1684</v>
      </c>
      <c r="C192" s="80" t="s">
        <v>1685</v>
      </c>
      <c r="D192" s="63" t="s">
        <v>1629</v>
      </c>
      <c r="E192" s="65" t="s">
        <v>1674</v>
      </c>
      <c r="F192" s="63" t="s">
        <v>1675</v>
      </c>
      <c r="G192" s="62" t="s">
        <v>183</v>
      </c>
      <c r="H192" s="63" t="s">
        <v>567</v>
      </c>
      <c r="I192" s="62" t="s">
        <v>1676</v>
      </c>
      <c r="J192" s="307">
        <v>2016</v>
      </c>
      <c r="K192" s="308">
        <v>0</v>
      </c>
      <c r="L192" s="63" t="s">
        <v>568</v>
      </c>
      <c r="M192" s="63" t="s">
        <v>1686</v>
      </c>
      <c r="N192" s="63" t="s">
        <v>1687</v>
      </c>
      <c r="O192" s="63" t="s">
        <v>1688</v>
      </c>
      <c r="P192" s="63" t="s">
        <v>190</v>
      </c>
      <c r="Q192" s="63" t="s">
        <v>1679</v>
      </c>
      <c r="R192" s="63"/>
      <c r="S192" s="68">
        <v>1</v>
      </c>
      <c r="T192" s="69">
        <v>0</v>
      </c>
      <c r="U192" s="69">
        <v>1</v>
      </c>
      <c r="V192" s="69">
        <v>1</v>
      </c>
      <c r="W192" s="69">
        <v>1</v>
      </c>
      <c r="X192" s="71">
        <v>0</v>
      </c>
      <c r="Y192" s="79"/>
      <c r="Z192" s="79"/>
      <c r="AA192" s="79"/>
      <c r="AB192" s="79"/>
      <c r="AC192" s="79"/>
      <c r="AD192" s="79"/>
      <c r="AE192" s="79"/>
      <c r="AF192" s="79"/>
      <c r="AG192" s="79"/>
      <c r="AH192" s="79"/>
      <c r="AI192" s="79"/>
      <c r="AJ192" s="79"/>
      <c r="AK192" s="71">
        <v>140000000</v>
      </c>
      <c r="AL192" s="79">
        <v>140000000</v>
      </c>
      <c r="AM192" s="79"/>
      <c r="AN192" s="79"/>
      <c r="AO192" s="79"/>
      <c r="AP192" s="79"/>
      <c r="AQ192" s="79"/>
      <c r="AR192" s="79"/>
      <c r="AS192" s="79"/>
      <c r="AT192" s="79"/>
      <c r="AU192" s="79"/>
      <c r="AV192" s="79"/>
      <c r="AW192" s="79"/>
      <c r="AX192" s="71">
        <v>0</v>
      </c>
      <c r="AY192" s="79"/>
      <c r="AZ192" s="79"/>
      <c r="BA192" s="79"/>
      <c r="BB192" s="79"/>
      <c r="BC192" s="79"/>
      <c r="BD192" s="79"/>
      <c r="BE192" s="79"/>
      <c r="BF192" s="79"/>
      <c r="BG192" s="79"/>
      <c r="BH192" s="79"/>
      <c r="BI192" s="79"/>
      <c r="BJ192" s="79"/>
      <c r="BK192" s="71">
        <v>0</v>
      </c>
      <c r="BL192" s="79"/>
      <c r="BM192" s="79"/>
      <c r="BN192" s="79"/>
      <c r="BO192" s="79"/>
      <c r="BP192" s="79"/>
      <c r="BQ192" s="79"/>
      <c r="BR192" s="79"/>
      <c r="BS192" s="79"/>
      <c r="BT192" s="79"/>
      <c r="BU192" s="79"/>
      <c r="BV192" s="79"/>
      <c r="BW192" s="79"/>
      <c r="BX192" s="71">
        <v>140000000</v>
      </c>
      <c r="BY192" s="73">
        <v>140000000</v>
      </c>
      <c r="BZ192" s="73">
        <v>0</v>
      </c>
      <c r="CA192" s="73">
        <v>0</v>
      </c>
      <c r="CB192" s="73">
        <v>0</v>
      </c>
      <c r="CC192" s="73">
        <v>0</v>
      </c>
      <c r="CD192" s="73">
        <v>0</v>
      </c>
      <c r="CE192" s="73">
        <v>0</v>
      </c>
      <c r="CF192" s="73">
        <v>0</v>
      </c>
      <c r="CG192" s="73">
        <v>0</v>
      </c>
      <c r="CH192" s="73">
        <v>0</v>
      </c>
      <c r="CI192" s="73">
        <v>0</v>
      </c>
      <c r="CJ192" s="73">
        <v>0</v>
      </c>
      <c r="CK192" s="63" t="s">
        <v>1689</v>
      </c>
      <c r="CL192" s="74" t="s">
        <v>479</v>
      </c>
      <c r="CM192" s="74" t="s">
        <v>480</v>
      </c>
      <c r="CN192" s="74" t="s">
        <v>379</v>
      </c>
      <c r="CO192" s="60">
        <v>1</v>
      </c>
      <c r="CP192" s="61" t="s">
        <v>196</v>
      </c>
      <c r="CQ192" s="60">
        <v>105</v>
      </c>
      <c r="CR192" s="61" t="s">
        <v>1637</v>
      </c>
      <c r="CS192" s="60">
        <v>10502</v>
      </c>
      <c r="CT192" s="61" t="s">
        <v>1681</v>
      </c>
      <c r="CU192" s="62">
        <v>1050201</v>
      </c>
      <c r="CV192" s="63" t="s">
        <v>1682</v>
      </c>
      <c r="CW192" s="100" t="s">
        <v>1683</v>
      </c>
      <c r="CX192" s="100" t="s">
        <v>196</v>
      </c>
      <c r="CY192" s="100" t="s">
        <v>1637</v>
      </c>
      <c r="CZ192" s="100" t="s">
        <v>1681</v>
      </c>
      <c r="DA192" s="100" t="s">
        <v>1682</v>
      </c>
    </row>
    <row r="193" spans="2:105" ht="127.5" hidden="1" x14ac:dyDescent="0.25">
      <c r="B193" s="88" t="s">
        <v>1690</v>
      </c>
      <c r="C193" s="129" t="s">
        <v>1691</v>
      </c>
      <c r="D193" s="63" t="s">
        <v>1629</v>
      </c>
      <c r="E193" s="65" t="s">
        <v>1674</v>
      </c>
      <c r="F193" s="63" t="s">
        <v>1675</v>
      </c>
      <c r="G193" s="62" t="s">
        <v>183</v>
      </c>
      <c r="H193" s="63" t="s">
        <v>567</v>
      </c>
      <c r="I193" s="62" t="s">
        <v>1676</v>
      </c>
      <c r="J193" s="307">
        <v>2016</v>
      </c>
      <c r="K193" s="308">
        <v>0</v>
      </c>
      <c r="L193" s="63" t="s">
        <v>568</v>
      </c>
      <c r="M193" s="63" t="s">
        <v>1692</v>
      </c>
      <c r="N193" s="63" t="s">
        <v>1693</v>
      </c>
      <c r="O193" s="63" t="s">
        <v>1694</v>
      </c>
      <c r="P193" s="63" t="s">
        <v>190</v>
      </c>
      <c r="Q193" s="63" t="s">
        <v>1679</v>
      </c>
      <c r="R193" s="63"/>
      <c r="S193" s="68">
        <v>42</v>
      </c>
      <c r="T193" s="69">
        <v>42</v>
      </c>
      <c r="U193" s="69">
        <v>42</v>
      </c>
      <c r="V193" s="69">
        <v>42</v>
      </c>
      <c r="W193" s="69">
        <v>42</v>
      </c>
      <c r="X193" s="71">
        <v>50000000</v>
      </c>
      <c r="Y193" s="79">
        <v>50000000</v>
      </c>
      <c r="Z193" s="79"/>
      <c r="AA193" s="79"/>
      <c r="AB193" s="79"/>
      <c r="AC193" s="79"/>
      <c r="AD193" s="79"/>
      <c r="AE193" s="79"/>
      <c r="AF193" s="79"/>
      <c r="AG193" s="79"/>
      <c r="AH193" s="79"/>
      <c r="AI193" s="79"/>
      <c r="AJ193" s="79"/>
      <c r="AK193" s="71">
        <v>0</v>
      </c>
      <c r="AL193" s="79"/>
      <c r="AM193" s="79"/>
      <c r="AN193" s="79"/>
      <c r="AO193" s="79"/>
      <c r="AP193" s="79"/>
      <c r="AQ193" s="79"/>
      <c r="AR193" s="79"/>
      <c r="AS193" s="79"/>
      <c r="AT193" s="79"/>
      <c r="AU193" s="79"/>
      <c r="AV193" s="79"/>
      <c r="AW193" s="79"/>
      <c r="AX193" s="71">
        <v>0</v>
      </c>
      <c r="AY193" s="79"/>
      <c r="AZ193" s="79"/>
      <c r="BA193" s="79"/>
      <c r="BB193" s="79"/>
      <c r="BC193" s="79"/>
      <c r="BD193" s="79"/>
      <c r="BE193" s="79"/>
      <c r="BF193" s="79"/>
      <c r="BG193" s="79"/>
      <c r="BH193" s="79"/>
      <c r="BI193" s="79"/>
      <c r="BJ193" s="79"/>
      <c r="BK193" s="71">
        <v>0</v>
      </c>
      <c r="BL193" s="79"/>
      <c r="BM193" s="79"/>
      <c r="BN193" s="79"/>
      <c r="BO193" s="79"/>
      <c r="BP193" s="79"/>
      <c r="BQ193" s="79"/>
      <c r="BR193" s="79"/>
      <c r="BS193" s="79"/>
      <c r="BT193" s="79"/>
      <c r="BU193" s="79"/>
      <c r="BV193" s="79"/>
      <c r="BW193" s="79"/>
      <c r="BX193" s="71">
        <v>50000000</v>
      </c>
      <c r="BY193" s="73">
        <v>50000000</v>
      </c>
      <c r="BZ193" s="73">
        <v>0</v>
      </c>
      <c r="CA193" s="73">
        <v>0</v>
      </c>
      <c r="CB193" s="73">
        <v>0</v>
      </c>
      <c r="CC193" s="73">
        <v>0</v>
      </c>
      <c r="CD193" s="73">
        <v>0</v>
      </c>
      <c r="CE193" s="73">
        <v>0</v>
      </c>
      <c r="CF193" s="73">
        <v>0</v>
      </c>
      <c r="CG193" s="73">
        <v>0</v>
      </c>
      <c r="CH193" s="73">
        <v>0</v>
      </c>
      <c r="CI193" s="73">
        <v>0</v>
      </c>
      <c r="CJ193" s="73">
        <v>0</v>
      </c>
      <c r="CK193" s="63" t="s">
        <v>1695</v>
      </c>
      <c r="CL193" s="74" t="s">
        <v>479</v>
      </c>
      <c r="CM193" s="74" t="s">
        <v>480</v>
      </c>
      <c r="CN193" s="74" t="s">
        <v>379</v>
      </c>
      <c r="CO193" s="60">
        <v>1</v>
      </c>
      <c r="CP193" s="61" t="s">
        <v>196</v>
      </c>
      <c r="CQ193" s="60">
        <v>105</v>
      </c>
      <c r="CR193" s="61" t="s">
        <v>1637</v>
      </c>
      <c r="CS193" s="60">
        <v>10502</v>
      </c>
      <c r="CT193" s="61" t="s">
        <v>1681</v>
      </c>
      <c r="CU193" s="62">
        <v>1050201</v>
      </c>
      <c r="CV193" s="63" t="s">
        <v>1682</v>
      </c>
      <c r="CW193" s="100" t="s">
        <v>1683</v>
      </c>
      <c r="CX193" s="100" t="s">
        <v>196</v>
      </c>
      <c r="CY193" s="100" t="s">
        <v>1637</v>
      </c>
      <c r="CZ193" s="100" t="s">
        <v>1681</v>
      </c>
      <c r="DA193" s="100" t="s">
        <v>1682</v>
      </c>
    </row>
    <row r="194" spans="2:105" ht="127.5" hidden="1" x14ac:dyDescent="0.25">
      <c r="B194" s="88" t="s">
        <v>1696</v>
      </c>
      <c r="C194" s="129" t="s">
        <v>1697</v>
      </c>
      <c r="D194" s="63" t="s">
        <v>1629</v>
      </c>
      <c r="E194" s="65" t="s">
        <v>1674</v>
      </c>
      <c r="F194" s="63" t="s">
        <v>1675</v>
      </c>
      <c r="G194" s="62" t="s">
        <v>183</v>
      </c>
      <c r="H194" s="63" t="s">
        <v>567</v>
      </c>
      <c r="I194" s="62" t="s">
        <v>1676</v>
      </c>
      <c r="J194" s="307">
        <v>2016</v>
      </c>
      <c r="K194" s="308">
        <v>0</v>
      </c>
      <c r="L194" s="63" t="s">
        <v>568</v>
      </c>
      <c r="M194" s="63" t="s">
        <v>1698</v>
      </c>
      <c r="N194" s="63" t="s">
        <v>1699</v>
      </c>
      <c r="O194" s="63" t="s">
        <v>5942</v>
      </c>
      <c r="P194" s="63" t="s">
        <v>190</v>
      </c>
      <c r="Q194" s="63" t="s">
        <v>1679</v>
      </c>
      <c r="R194" s="63"/>
      <c r="S194" s="68">
        <v>1</v>
      </c>
      <c r="T194" s="69">
        <v>0</v>
      </c>
      <c r="U194" s="69">
        <v>1</v>
      </c>
      <c r="V194" s="69">
        <v>1</v>
      </c>
      <c r="W194" s="69">
        <v>1</v>
      </c>
      <c r="X194" s="71">
        <v>0</v>
      </c>
      <c r="Y194" s="79"/>
      <c r="Z194" s="79"/>
      <c r="AA194" s="79"/>
      <c r="AB194" s="79"/>
      <c r="AC194" s="79"/>
      <c r="AD194" s="79"/>
      <c r="AE194" s="79"/>
      <c r="AF194" s="79"/>
      <c r="AG194" s="79"/>
      <c r="AH194" s="79"/>
      <c r="AI194" s="79"/>
      <c r="AJ194" s="79"/>
      <c r="AK194" s="71">
        <v>10000000</v>
      </c>
      <c r="AL194" s="79">
        <v>10000000</v>
      </c>
      <c r="AM194" s="79"/>
      <c r="AN194" s="79"/>
      <c r="AO194" s="79"/>
      <c r="AP194" s="79"/>
      <c r="AQ194" s="79"/>
      <c r="AR194" s="79"/>
      <c r="AS194" s="79"/>
      <c r="AT194" s="79"/>
      <c r="AU194" s="79"/>
      <c r="AV194" s="79"/>
      <c r="AW194" s="79"/>
      <c r="AX194" s="71">
        <v>0</v>
      </c>
      <c r="AY194" s="79"/>
      <c r="AZ194" s="79"/>
      <c r="BA194" s="79"/>
      <c r="BB194" s="79"/>
      <c r="BC194" s="79"/>
      <c r="BD194" s="79"/>
      <c r="BE194" s="79"/>
      <c r="BF194" s="79"/>
      <c r="BG194" s="79"/>
      <c r="BH194" s="79"/>
      <c r="BI194" s="79"/>
      <c r="BJ194" s="79"/>
      <c r="BK194" s="71">
        <v>0</v>
      </c>
      <c r="BL194" s="79"/>
      <c r="BM194" s="79"/>
      <c r="BN194" s="79"/>
      <c r="BO194" s="79"/>
      <c r="BP194" s="79"/>
      <c r="BQ194" s="79"/>
      <c r="BR194" s="79"/>
      <c r="BS194" s="79"/>
      <c r="BT194" s="79"/>
      <c r="BU194" s="79"/>
      <c r="BV194" s="79"/>
      <c r="BW194" s="79"/>
      <c r="BX194" s="71">
        <v>10000000</v>
      </c>
      <c r="BY194" s="73">
        <v>10000000</v>
      </c>
      <c r="BZ194" s="73">
        <v>0</v>
      </c>
      <c r="CA194" s="73">
        <v>0</v>
      </c>
      <c r="CB194" s="73">
        <v>0</v>
      </c>
      <c r="CC194" s="73">
        <v>0</v>
      </c>
      <c r="CD194" s="73">
        <v>0</v>
      </c>
      <c r="CE194" s="73">
        <v>0</v>
      </c>
      <c r="CF194" s="73">
        <v>0</v>
      </c>
      <c r="CG194" s="73">
        <v>0</v>
      </c>
      <c r="CH194" s="73">
        <v>0</v>
      </c>
      <c r="CI194" s="73">
        <v>0</v>
      </c>
      <c r="CJ194" s="73">
        <v>0</v>
      </c>
      <c r="CK194" s="63" t="s">
        <v>1700</v>
      </c>
      <c r="CL194" s="74" t="s">
        <v>479</v>
      </c>
      <c r="CM194" s="74" t="s">
        <v>480</v>
      </c>
      <c r="CN194" s="74" t="s">
        <v>195</v>
      </c>
      <c r="CO194" s="60">
        <v>1</v>
      </c>
      <c r="CP194" s="61" t="s">
        <v>196</v>
      </c>
      <c r="CQ194" s="60">
        <v>105</v>
      </c>
      <c r="CR194" s="61" t="s">
        <v>1637</v>
      </c>
      <c r="CS194" s="60">
        <v>10502</v>
      </c>
      <c r="CT194" s="61" t="s">
        <v>1681</v>
      </c>
      <c r="CU194" s="62">
        <v>1050201</v>
      </c>
      <c r="CV194" s="63" t="s">
        <v>1682</v>
      </c>
      <c r="CW194" s="100" t="s">
        <v>1683</v>
      </c>
      <c r="CX194" s="100" t="s">
        <v>196</v>
      </c>
      <c r="CY194" s="100" t="s">
        <v>1637</v>
      </c>
      <c r="CZ194" s="100" t="s">
        <v>1681</v>
      </c>
      <c r="DA194" s="100" t="s">
        <v>1682</v>
      </c>
    </row>
    <row r="195" spans="2:105" ht="127.5" hidden="1" x14ac:dyDescent="0.25">
      <c r="B195" s="88" t="s">
        <v>1701</v>
      </c>
      <c r="C195" s="65" t="s">
        <v>1702</v>
      </c>
      <c r="D195" s="63" t="s">
        <v>709</v>
      </c>
      <c r="E195" s="65" t="s">
        <v>1674</v>
      </c>
      <c r="F195" s="63" t="s">
        <v>1675</v>
      </c>
      <c r="G195" s="62" t="s">
        <v>240</v>
      </c>
      <c r="H195" s="63" t="s">
        <v>710</v>
      </c>
      <c r="I195" s="62" t="s">
        <v>185</v>
      </c>
      <c r="J195" s="307">
        <v>2016</v>
      </c>
      <c r="K195" s="308">
        <v>0</v>
      </c>
      <c r="L195" s="63" t="s">
        <v>711</v>
      </c>
      <c r="M195" s="63" t="s">
        <v>1703</v>
      </c>
      <c r="N195" s="63" t="s">
        <v>1704</v>
      </c>
      <c r="O195" s="63" t="s">
        <v>1705</v>
      </c>
      <c r="P195" s="63" t="s">
        <v>246</v>
      </c>
      <c r="Q195" s="63" t="s">
        <v>1706</v>
      </c>
      <c r="R195" s="63"/>
      <c r="S195" s="68">
        <v>2</v>
      </c>
      <c r="T195" s="69">
        <v>0</v>
      </c>
      <c r="U195" s="69">
        <v>2</v>
      </c>
      <c r="V195" s="69">
        <v>2</v>
      </c>
      <c r="W195" s="69">
        <v>2</v>
      </c>
      <c r="X195" s="71">
        <v>0</v>
      </c>
      <c r="Y195" s="79"/>
      <c r="Z195" s="79"/>
      <c r="AA195" s="79"/>
      <c r="AB195" s="79"/>
      <c r="AC195" s="79"/>
      <c r="AD195" s="79"/>
      <c r="AE195" s="79"/>
      <c r="AF195" s="79"/>
      <c r="AG195" s="79"/>
      <c r="AH195" s="78"/>
      <c r="AI195" s="79"/>
      <c r="AJ195" s="79"/>
      <c r="AK195" s="71">
        <v>1500000000</v>
      </c>
      <c r="AL195" s="79">
        <v>1000000000</v>
      </c>
      <c r="AM195" s="79"/>
      <c r="AN195" s="79"/>
      <c r="AO195" s="79"/>
      <c r="AP195" s="79"/>
      <c r="AQ195" s="79"/>
      <c r="AR195" s="79"/>
      <c r="AS195" s="79"/>
      <c r="AT195" s="79">
        <v>500000000</v>
      </c>
      <c r="AU195" s="78"/>
      <c r="AV195" s="79"/>
      <c r="AW195" s="79"/>
      <c r="AX195" s="71">
        <v>1500000000</v>
      </c>
      <c r="AY195" s="79"/>
      <c r="AZ195" s="79"/>
      <c r="BA195" s="79"/>
      <c r="BB195" s="79"/>
      <c r="BC195" s="79"/>
      <c r="BD195" s="79"/>
      <c r="BE195" s="79"/>
      <c r="BF195" s="79"/>
      <c r="BG195" s="79">
        <v>1500000000</v>
      </c>
      <c r="BH195" s="78"/>
      <c r="BI195" s="79"/>
      <c r="BJ195" s="79"/>
      <c r="BK195" s="71">
        <v>0</v>
      </c>
      <c r="BL195" s="79"/>
      <c r="BM195" s="79"/>
      <c r="BN195" s="79"/>
      <c r="BO195" s="79"/>
      <c r="BP195" s="79"/>
      <c r="BQ195" s="79"/>
      <c r="BR195" s="79"/>
      <c r="BS195" s="79"/>
      <c r="BT195" s="79"/>
      <c r="BU195" s="78"/>
      <c r="BV195" s="79"/>
      <c r="BW195" s="79"/>
      <c r="BX195" s="71">
        <v>3000000000</v>
      </c>
      <c r="BY195" s="73">
        <v>1000000000</v>
      </c>
      <c r="BZ195" s="73">
        <v>0</v>
      </c>
      <c r="CA195" s="73">
        <v>0</v>
      </c>
      <c r="CB195" s="73">
        <v>0</v>
      </c>
      <c r="CC195" s="73">
        <v>0</v>
      </c>
      <c r="CD195" s="73">
        <v>0</v>
      </c>
      <c r="CE195" s="73">
        <v>0</v>
      </c>
      <c r="CF195" s="73">
        <v>0</v>
      </c>
      <c r="CG195" s="73">
        <v>2000000000</v>
      </c>
      <c r="CH195" s="73">
        <v>0</v>
      </c>
      <c r="CI195" s="73">
        <v>0</v>
      </c>
      <c r="CJ195" s="73">
        <v>0</v>
      </c>
      <c r="CK195" s="63" t="s">
        <v>1707</v>
      </c>
      <c r="CL195" s="74" t="s">
        <v>479</v>
      </c>
      <c r="CM195" s="74" t="s">
        <v>480</v>
      </c>
      <c r="CN195" s="74" t="s">
        <v>606</v>
      </c>
      <c r="CO195" s="60">
        <v>1</v>
      </c>
      <c r="CP195" s="61" t="s">
        <v>196</v>
      </c>
      <c r="CQ195" s="60">
        <v>105</v>
      </c>
      <c r="CR195" s="61" t="s">
        <v>1637</v>
      </c>
      <c r="CS195" s="60">
        <v>10502</v>
      </c>
      <c r="CT195" s="61" t="s">
        <v>1681</v>
      </c>
      <c r="CU195" s="62">
        <v>1050201</v>
      </c>
      <c r="CV195" s="63" t="s">
        <v>1682</v>
      </c>
      <c r="CW195" s="100" t="s">
        <v>1683</v>
      </c>
      <c r="CX195" s="100" t="s">
        <v>196</v>
      </c>
      <c r="CY195" s="100" t="s">
        <v>1637</v>
      </c>
      <c r="CZ195" s="100" t="s">
        <v>1681</v>
      </c>
      <c r="DA195" s="100" t="s">
        <v>1682</v>
      </c>
    </row>
    <row r="196" spans="2:105" ht="127.5" hidden="1" x14ac:dyDescent="0.25">
      <c r="B196" s="88" t="s">
        <v>1708</v>
      </c>
      <c r="C196" s="80" t="s">
        <v>1709</v>
      </c>
      <c r="D196" s="63" t="s">
        <v>1629</v>
      </c>
      <c r="E196" s="65" t="s">
        <v>1674</v>
      </c>
      <c r="F196" s="63" t="s">
        <v>1675</v>
      </c>
      <c r="G196" s="62" t="s">
        <v>240</v>
      </c>
      <c r="H196" s="63" t="s">
        <v>710</v>
      </c>
      <c r="I196" s="62" t="s">
        <v>185</v>
      </c>
      <c r="J196" s="307">
        <v>2015</v>
      </c>
      <c r="K196" s="308">
        <v>0</v>
      </c>
      <c r="L196" s="63" t="s">
        <v>778</v>
      </c>
      <c r="M196" s="63" t="s">
        <v>5925</v>
      </c>
      <c r="N196" s="63" t="s">
        <v>5926</v>
      </c>
      <c r="O196" s="63" t="s">
        <v>5943</v>
      </c>
      <c r="P196" s="63" t="s">
        <v>657</v>
      </c>
      <c r="Q196" s="63" t="s">
        <v>1713</v>
      </c>
      <c r="R196" s="63"/>
      <c r="S196" s="68">
        <v>210</v>
      </c>
      <c r="T196" s="69">
        <v>25</v>
      </c>
      <c r="U196" s="69">
        <v>75</v>
      </c>
      <c r="V196" s="69">
        <v>150</v>
      </c>
      <c r="W196" s="69">
        <v>210</v>
      </c>
      <c r="X196" s="71">
        <v>120000000</v>
      </c>
      <c r="Y196" s="79">
        <v>120000000</v>
      </c>
      <c r="Z196" s="79"/>
      <c r="AA196" s="79"/>
      <c r="AB196" s="79"/>
      <c r="AC196" s="79"/>
      <c r="AD196" s="79"/>
      <c r="AE196" s="79"/>
      <c r="AF196" s="79"/>
      <c r="AG196" s="79"/>
      <c r="AH196" s="79"/>
      <c r="AI196" s="79"/>
      <c r="AJ196" s="79"/>
      <c r="AK196" s="71">
        <v>238000000</v>
      </c>
      <c r="AL196" s="79">
        <v>238000000</v>
      </c>
      <c r="AM196" s="79"/>
      <c r="AN196" s="79"/>
      <c r="AO196" s="79"/>
      <c r="AP196" s="79"/>
      <c r="AQ196" s="79"/>
      <c r="AR196" s="79"/>
      <c r="AS196" s="79"/>
      <c r="AT196" s="79"/>
      <c r="AU196" s="79"/>
      <c r="AV196" s="79"/>
      <c r="AW196" s="79"/>
      <c r="AX196" s="71">
        <v>357000000</v>
      </c>
      <c r="AY196" s="79">
        <v>357000000</v>
      </c>
      <c r="AZ196" s="79"/>
      <c r="BA196" s="79"/>
      <c r="BB196" s="79"/>
      <c r="BC196" s="79"/>
      <c r="BD196" s="79"/>
      <c r="BE196" s="79"/>
      <c r="BF196" s="79"/>
      <c r="BG196" s="79"/>
      <c r="BH196" s="79"/>
      <c r="BI196" s="79"/>
      <c r="BJ196" s="79"/>
      <c r="BK196" s="71">
        <v>285000000</v>
      </c>
      <c r="BL196" s="79">
        <v>285000000</v>
      </c>
      <c r="BM196" s="79"/>
      <c r="BN196" s="79"/>
      <c r="BO196" s="79"/>
      <c r="BP196" s="79"/>
      <c r="BQ196" s="79"/>
      <c r="BR196" s="79"/>
      <c r="BS196" s="79"/>
      <c r="BT196" s="79"/>
      <c r="BU196" s="79"/>
      <c r="BV196" s="79"/>
      <c r="BW196" s="79"/>
      <c r="BX196" s="71">
        <v>1000000000</v>
      </c>
      <c r="BY196" s="73">
        <v>1000000000</v>
      </c>
      <c r="BZ196" s="73">
        <v>0</v>
      </c>
      <c r="CA196" s="73">
        <v>0</v>
      </c>
      <c r="CB196" s="73">
        <v>0</v>
      </c>
      <c r="CC196" s="73">
        <v>0</v>
      </c>
      <c r="CD196" s="73">
        <v>0</v>
      </c>
      <c r="CE196" s="73">
        <v>0</v>
      </c>
      <c r="CF196" s="73">
        <v>0</v>
      </c>
      <c r="CG196" s="73">
        <v>0</v>
      </c>
      <c r="CH196" s="73">
        <v>0</v>
      </c>
      <c r="CI196" s="73">
        <v>0</v>
      </c>
      <c r="CJ196" s="73">
        <v>0</v>
      </c>
      <c r="CK196" s="63" t="s">
        <v>1714</v>
      </c>
      <c r="CL196" s="74" t="s">
        <v>479</v>
      </c>
      <c r="CM196" s="74" t="s">
        <v>480</v>
      </c>
      <c r="CN196" s="74" t="s">
        <v>379</v>
      </c>
      <c r="CO196" s="60">
        <v>1</v>
      </c>
      <c r="CP196" s="61" t="s">
        <v>196</v>
      </c>
      <c r="CQ196" s="60">
        <v>105</v>
      </c>
      <c r="CR196" s="61" t="s">
        <v>1637</v>
      </c>
      <c r="CS196" s="60">
        <v>10502</v>
      </c>
      <c r="CT196" s="61" t="s">
        <v>1681</v>
      </c>
      <c r="CU196" s="62">
        <v>1050202</v>
      </c>
      <c r="CV196" s="63" t="s">
        <v>1715</v>
      </c>
      <c r="CW196" s="100" t="s">
        <v>1683</v>
      </c>
      <c r="CX196" s="100" t="s">
        <v>196</v>
      </c>
      <c r="CY196" s="100" t="s">
        <v>1637</v>
      </c>
      <c r="CZ196" s="100" t="s">
        <v>1681</v>
      </c>
      <c r="DA196" s="100" t="s">
        <v>1715</v>
      </c>
    </row>
    <row r="197" spans="2:105" ht="127.5" hidden="1" x14ac:dyDescent="0.25">
      <c r="B197" s="88" t="s">
        <v>1716</v>
      </c>
      <c r="C197" s="129" t="s">
        <v>1717</v>
      </c>
      <c r="D197" s="63" t="s">
        <v>1629</v>
      </c>
      <c r="E197" s="65" t="s">
        <v>1674</v>
      </c>
      <c r="F197" s="63" t="s">
        <v>1675</v>
      </c>
      <c r="G197" s="62" t="s">
        <v>240</v>
      </c>
      <c r="H197" s="63" t="s">
        <v>710</v>
      </c>
      <c r="I197" s="62" t="s">
        <v>185</v>
      </c>
      <c r="J197" s="307">
        <v>2015</v>
      </c>
      <c r="K197" s="308">
        <v>1</v>
      </c>
      <c r="L197" s="63" t="s">
        <v>778</v>
      </c>
      <c r="M197" s="63" t="s">
        <v>5927</v>
      </c>
      <c r="N197" s="63" t="s">
        <v>6103</v>
      </c>
      <c r="O197" s="63" t="s">
        <v>5944</v>
      </c>
      <c r="P197" s="63" t="s">
        <v>657</v>
      </c>
      <c r="Q197" s="63" t="s">
        <v>1721</v>
      </c>
      <c r="R197" s="63"/>
      <c r="S197" s="68">
        <v>1</v>
      </c>
      <c r="T197" s="69">
        <v>0</v>
      </c>
      <c r="U197" s="69">
        <v>1</v>
      </c>
      <c r="V197" s="69">
        <v>1</v>
      </c>
      <c r="W197" s="69">
        <v>1</v>
      </c>
      <c r="X197" s="71">
        <v>0</v>
      </c>
      <c r="Y197" s="79"/>
      <c r="Z197" s="79"/>
      <c r="AA197" s="79"/>
      <c r="AB197" s="79"/>
      <c r="AC197" s="79"/>
      <c r="AD197" s="79"/>
      <c r="AE197" s="79"/>
      <c r="AF197" s="79"/>
      <c r="AG197" s="79"/>
      <c r="AH197" s="79"/>
      <c r="AI197" s="79"/>
      <c r="AJ197" s="79"/>
      <c r="AK197" s="71">
        <v>100000000</v>
      </c>
      <c r="AL197" s="79">
        <v>100000000</v>
      </c>
      <c r="AM197" s="79"/>
      <c r="AN197" s="79"/>
      <c r="AO197" s="79"/>
      <c r="AP197" s="79"/>
      <c r="AQ197" s="79"/>
      <c r="AR197" s="79"/>
      <c r="AS197" s="79"/>
      <c r="AT197" s="79"/>
      <c r="AU197" s="79"/>
      <c r="AV197" s="79"/>
      <c r="AW197" s="79"/>
      <c r="AX197" s="71">
        <v>0</v>
      </c>
      <c r="AY197" s="79"/>
      <c r="AZ197" s="79"/>
      <c r="BA197" s="79"/>
      <c r="BB197" s="79"/>
      <c r="BC197" s="79"/>
      <c r="BD197" s="79"/>
      <c r="BE197" s="79"/>
      <c r="BF197" s="79"/>
      <c r="BG197" s="79"/>
      <c r="BH197" s="79"/>
      <c r="BI197" s="79"/>
      <c r="BJ197" s="79"/>
      <c r="BK197" s="71">
        <v>0</v>
      </c>
      <c r="BL197" s="79"/>
      <c r="BM197" s="79"/>
      <c r="BN197" s="79"/>
      <c r="BO197" s="79"/>
      <c r="BP197" s="79"/>
      <c r="BQ197" s="79"/>
      <c r="BR197" s="79"/>
      <c r="BS197" s="79"/>
      <c r="BT197" s="79"/>
      <c r="BU197" s="79"/>
      <c r="BV197" s="79"/>
      <c r="BW197" s="79"/>
      <c r="BX197" s="71">
        <v>100000000</v>
      </c>
      <c r="BY197" s="73">
        <v>100000000</v>
      </c>
      <c r="BZ197" s="73">
        <v>0</v>
      </c>
      <c r="CA197" s="73">
        <v>0</v>
      </c>
      <c r="CB197" s="73">
        <v>0</v>
      </c>
      <c r="CC197" s="73">
        <v>0</v>
      </c>
      <c r="CD197" s="73">
        <v>0</v>
      </c>
      <c r="CE197" s="73">
        <v>0</v>
      </c>
      <c r="CF197" s="73">
        <v>0</v>
      </c>
      <c r="CG197" s="73">
        <v>0</v>
      </c>
      <c r="CH197" s="73">
        <v>0</v>
      </c>
      <c r="CI197" s="73">
        <v>0</v>
      </c>
      <c r="CJ197" s="73">
        <v>0</v>
      </c>
      <c r="CK197" s="63" t="s">
        <v>1722</v>
      </c>
      <c r="CL197" s="74" t="s">
        <v>479</v>
      </c>
      <c r="CM197" s="74" t="s">
        <v>480</v>
      </c>
      <c r="CN197" s="74" t="s">
        <v>379</v>
      </c>
      <c r="CO197" s="60">
        <v>1</v>
      </c>
      <c r="CP197" s="61" t="s">
        <v>196</v>
      </c>
      <c r="CQ197" s="60">
        <v>105</v>
      </c>
      <c r="CR197" s="61" t="s">
        <v>1637</v>
      </c>
      <c r="CS197" s="60">
        <v>10502</v>
      </c>
      <c r="CT197" s="61" t="s">
        <v>1681</v>
      </c>
      <c r="CU197" s="62">
        <v>1050202</v>
      </c>
      <c r="CV197" s="63" t="s">
        <v>1715</v>
      </c>
      <c r="CW197" s="100" t="s">
        <v>1683</v>
      </c>
      <c r="CX197" s="100" t="s">
        <v>196</v>
      </c>
      <c r="CY197" s="100" t="s">
        <v>1637</v>
      </c>
      <c r="CZ197" s="100" t="s">
        <v>1681</v>
      </c>
      <c r="DA197" s="100" t="s">
        <v>1715</v>
      </c>
    </row>
    <row r="198" spans="2:105" ht="127.5" x14ac:dyDescent="0.25">
      <c r="B198" s="88" t="s">
        <v>1723</v>
      </c>
      <c r="C198" s="129" t="s">
        <v>1724</v>
      </c>
      <c r="D198" s="63" t="s">
        <v>1629</v>
      </c>
      <c r="E198" s="65" t="s">
        <v>1674</v>
      </c>
      <c r="F198" s="63" t="s">
        <v>1675</v>
      </c>
      <c r="G198" s="62" t="s">
        <v>183</v>
      </c>
      <c r="H198" s="63" t="s">
        <v>710</v>
      </c>
      <c r="I198" s="62" t="s">
        <v>185</v>
      </c>
      <c r="J198" s="307">
        <v>2015</v>
      </c>
      <c r="K198" s="308">
        <v>0</v>
      </c>
      <c r="L198" s="63" t="s">
        <v>778</v>
      </c>
      <c r="M198" s="63" t="s">
        <v>5928</v>
      </c>
      <c r="N198" s="63" t="s">
        <v>6102</v>
      </c>
      <c r="O198" s="63" t="s">
        <v>5933</v>
      </c>
      <c r="P198" s="63" t="s">
        <v>657</v>
      </c>
      <c r="Q198" s="63" t="s">
        <v>1728</v>
      </c>
      <c r="R198" s="63"/>
      <c r="S198" s="68">
        <v>100</v>
      </c>
      <c r="T198" s="69">
        <v>50</v>
      </c>
      <c r="U198" s="69">
        <v>67</v>
      </c>
      <c r="V198" s="69">
        <v>83</v>
      </c>
      <c r="W198" s="69">
        <v>100</v>
      </c>
      <c r="X198" s="71">
        <v>20000000</v>
      </c>
      <c r="Y198" s="79">
        <v>20000000</v>
      </c>
      <c r="Z198" s="79"/>
      <c r="AA198" s="79"/>
      <c r="AB198" s="79"/>
      <c r="AC198" s="79"/>
      <c r="AD198" s="79"/>
      <c r="AE198" s="79"/>
      <c r="AF198" s="79"/>
      <c r="AG198" s="79"/>
      <c r="AH198" s="79"/>
      <c r="AI198" s="79"/>
      <c r="AJ198" s="79"/>
      <c r="AK198" s="71">
        <v>22000000</v>
      </c>
      <c r="AL198" s="79">
        <v>22000000</v>
      </c>
      <c r="AM198" s="79"/>
      <c r="AN198" s="79"/>
      <c r="AO198" s="79"/>
      <c r="AP198" s="79"/>
      <c r="AQ198" s="79"/>
      <c r="AR198" s="79"/>
      <c r="AS198" s="79"/>
      <c r="AT198" s="79"/>
      <c r="AU198" s="79"/>
      <c r="AV198" s="79"/>
      <c r="AW198" s="79"/>
      <c r="AX198" s="71">
        <v>25000000</v>
      </c>
      <c r="AY198" s="79">
        <v>25000000</v>
      </c>
      <c r="AZ198" s="79"/>
      <c r="BA198" s="79"/>
      <c r="BB198" s="79"/>
      <c r="BC198" s="79"/>
      <c r="BD198" s="79"/>
      <c r="BE198" s="79"/>
      <c r="BF198" s="79"/>
      <c r="BG198" s="79"/>
      <c r="BH198" s="79"/>
      <c r="BI198" s="79"/>
      <c r="BJ198" s="79"/>
      <c r="BK198" s="71">
        <v>33000000</v>
      </c>
      <c r="BL198" s="79">
        <v>33000000</v>
      </c>
      <c r="BM198" s="79"/>
      <c r="BN198" s="79"/>
      <c r="BO198" s="79"/>
      <c r="BP198" s="79"/>
      <c r="BQ198" s="79"/>
      <c r="BR198" s="79"/>
      <c r="BS198" s="79"/>
      <c r="BT198" s="79"/>
      <c r="BU198" s="79"/>
      <c r="BV198" s="79"/>
      <c r="BW198" s="79"/>
      <c r="BX198" s="71">
        <v>100000000</v>
      </c>
      <c r="BY198" s="73">
        <v>100000000</v>
      </c>
      <c r="BZ198" s="73">
        <v>0</v>
      </c>
      <c r="CA198" s="73">
        <v>0</v>
      </c>
      <c r="CB198" s="73">
        <v>0</v>
      </c>
      <c r="CC198" s="73">
        <v>0</v>
      </c>
      <c r="CD198" s="73">
        <v>0</v>
      </c>
      <c r="CE198" s="73">
        <v>0</v>
      </c>
      <c r="CF198" s="73">
        <v>0</v>
      </c>
      <c r="CG198" s="73">
        <v>0</v>
      </c>
      <c r="CH198" s="73">
        <v>0</v>
      </c>
      <c r="CI198" s="73">
        <v>0</v>
      </c>
      <c r="CJ198" s="73">
        <v>0</v>
      </c>
      <c r="CK198" s="63" t="s">
        <v>1729</v>
      </c>
      <c r="CL198" s="74" t="s">
        <v>479</v>
      </c>
      <c r="CM198" s="74" t="s">
        <v>480</v>
      </c>
      <c r="CN198" s="74" t="s">
        <v>379</v>
      </c>
      <c r="CO198" s="60">
        <v>1</v>
      </c>
      <c r="CP198" s="61" t="s">
        <v>196</v>
      </c>
      <c r="CQ198" s="60">
        <v>105</v>
      </c>
      <c r="CR198" s="61" t="s">
        <v>1637</v>
      </c>
      <c r="CS198" s="60">
        <v>10502</v>
      </c>
      <c r="CT198" s="61" t="s">
        <v>1681</v>
      </c>
      <c r="CU198" s="62">
        <v>1050203</v>
      </c>
      <c r="CV198" s="63" t="s">
        <v>1730</v>
      </c>
      <c r="CW198" s="100" t="s">
        <v>1683</v>
      </c>
      <c r="CX198" s="100" t="s">
        <v>196</v>
      </c>
      <c r="CY198" s="100" t="s">
        <v>1637</v>
      </c>
      <c r="CZ198" s="100" t="s">
        <v>1681</v>
      </c>
      <c r="DA198" s="100" t="s">
        <v>1730</v>
      </c>
    </row>
    <row r="199" spans="2:105" ht="127.5" hidden="1" x14ac:dyDescent="0.25">
      <c r="B199" s="88" t="s">
        <v>1731</v>
      </c>
      <c r="C199" s="129" t="s">
        <v>1732</v>
      </c>
      <c r="D199" s="63" t="s">
        <v>1629</v>
      </c>
      <c r="E199" s="65" t="s">
        <v>1674</v>
      </c>
      <c r="F199" s="63" t="s">
        <v>1675</v>
      </c>
      <c r="G199" s="62" t="s">
        <v>240</v>
      </c>
      <c r="H199" s="63" t="s">
        <v>567</v>
      </c>
      <c r="I199" s="62" t="s">
        <v>1676</v>
      </c>
      <c r="J199" s="307">
        <v>2016</v>
      </c>
      <c r="K199" s="308">
        <v>4</v>
      </c>
      <c r="L199" s="63" t="s">
        <v>568</v>
      </c>
      <c r="M199" s="63" t="s">
        <v>1733</v>
      </c>
      <c r="N199" s="63" t="s">
        <v>1734</v>
      </c>
      <c r="O199" s="63" t="s">
        <v>5929</v>
      </c>
      <c r="P199" s="63" t="s">
        <v>190</v>
      </c>
      <c r="Q199" s="63" t="s">
        <v>1679</v>
      </c>
      <c r="R199" s="63"/>
      <c r="S199" s="68">
        <v>1</v>
      </c>
      <c r="T199" s="69">
        <v>1</v>
      </c>
      <c r="U199" s="69">
        <v>1</v>
      </c>
      <c r="V199" s="69">
        <v>1</v>
      </c>
      <c r="W199" s="69">
        <v>1</v>
      </c>
      <c r="X199" s="71">
        <v>30000000</v>
      </c>
      <c r="Y199" s="79">
        <v>30000000</v>
      </c>
      <c r="Z199" s="79"/>
      <c r="AA199" s="79"/>
      <c r="AB199" s="79"/>
      <c r="AC199" s="79"/>
      <c r="AD199" s="79"/>
      <c r="AE199" s="79"/>
      <c r="AF199" s="79"/>
      <c r="AG199" s="79"/>
      <c r="AH199" s="79"/>
      <c r="AI199" s="79"/>
      <c r="AJ199" s="79"/>
      <c r="AK199" s="71">
        <v>25000000</v>
      </c>
      <c r="AL199" s="79">
        <v>25000000</v>
      </c>
      <c r="AM199" s="79"/>
      <c r="AN199" s="79"/>
      <c r="AO199" s="79"/>
      <c r="AP199" s="79"/>
      <c r="AQ199" s="79"/>
      <c r="AR199" s="79"/>
      <c r="AS199" s="79"/>
      <c r="AT199" s="79"/>
      <c r="AU199" s="79"/>
      <c r="AV199" s="79"/>
      <c r="AW199" s="79"/>
      <c r="AX199" s="71">
        <v>25000000</v>
      </c>
      <c r="AY199" s="79">
        <v>25000000</v>
      </c>
      <c r="AZ199" s="79"/>
      <c r="BA199" s="79"/>
      <c r="BB199" s="79"/>
      <c r="BC199" s="79"/>
      <c r="BD199" s="79"/>
      <c r="BE199" s="79"/>
      <c r="BF199" s="79"/>
      <c r="BG199" s="79"/>
      <c r="BH199" s="79"/>
      <c r="BI199" s="79"/>
      <c r="BJ199" s="79"/>
      <c r="BK199" s="71">
        <v>20000000</v>
      </c>
      <c r="BL199" s="79">
        <v>20000000</v>
      </c>
      <c r="BM199" s="79"/>
      <c r="BN199" s="79"/>
      <c r="BO199" s="79"/>
      <c r="BP199" s="79"/>
      <c r="BQ199" s="79"/>
      <c r="BR199" s="79"/>
      <c r="BS199" s="79"/>
      <c r="BT199" s="79"/>
      <c r="BU199" s="79"/>
      <c r="BV199" s="79"/>
      <c r="BW199" s="79"/>
      <c r="BX199" s="71">
        <v>100000000</v>
      </c>
      <c r="BY199" s="73">
        <v>100000000</v>
      </c>
      <c r="BZ199" s="73">
        <v>0</v>
      </c>
      <c r="CA199" s="73">
        <v>0</v>
      </c>
      <c r="CB199" s="73">
        <v>0</v>
      </c>
      <c r="CC199" s="73">
        <v>0</v>
      </c>
      <c r="CD199" s="73">
        <v>0</v>
      </c>
      <c r="CE199" s="73">
        <v>0</v>
      </c>
      <c r="CF199" s="73">
        <v>0</v>
      </c>
      <c r="CG199" s="73">
        <v>0</v>
      </c>
      <c r="CH199" s="73">
        <v>0</v>
      </c>
      <c r="CI199" s="73">
        <v>0</v>
      </c>
      <c r="CJ199" s="73">
        <v>0</v>
      </c>
      <c r="CK199" s="63" t="s">
        <v>1735</v>
      </c>
      <c r="CL199" s="74" t="s">
        <v>479</v>
      </c>
      <c r="CM199" s="74" t="s">
        <v>480</v>
      </c>
      <c r="CN199" s="74" t="s">
        <v>379</v>
      </c>
      <c r="CO199" s="60">
        <v>1</v>
      </c>
      <c r="CP199" s="61" t="s">
        <v>196</v>
      </c>
      <c r="CQ199" s="60">
        <v>105</v>
      </c>
      <c r="CR199" s="61" t="s">
        <v>1637</v>
      </c>
      <c r="CS199" s="60">
        <v>10502</v>
      </c>
      <c r="CT199" s="61" t="s">
        <v>1681</v>
      </c>
      <c r="CU199" s="62">
        <v>1050203</v>
      </c>
      <c r="CV199" s="63" t="s">
        <v>1730</v>
      </c>
      <c r="CW199" s="100" t="s">
        <v>1683</v>
      </c>
      <c r="CX199" s="100" t="s">
        <v>196</v>
      </c>
      <c r="CY199" s="100" t="s">
        <v>1637</v>
      </c>
      <c r="CZ199" s="100" t="s">
        <v>1681</v>
      </c>
      <c r="DA199" s="100" t="s">
        <v>1730</v>
      </c>
    </row>
    <row r="200" spans="2:105" ht="127.5" hidden="1" x14ac:dyDescent="0.25">
      <c r="B200" s="88" t="s">
        <v>1736</v>
      </c>
      <c r="C200" s="129" t="s">
        <v>1737</v>
      </c>
      <c r="D200" s="63" t="s">
        <v>1629</v>
      </c>
      <c r="E200" s="65" t="s">
        <v>1674</v>
      </c>
      <c r="F200" s="63" t="s">
        <v>1675</v>
      </c>
      <c r="G200" s="62" t="s">
        <v>183</v>
      </c>
      <c r="H200" s="63" t="s">
        <v>567</v>
      </c>
      <c r="I200" s="62" t="s">
        <v>1676</v>
      </c>
      <c r="J200" s="307">
        <v>2016</v>
      </c>
      <c r="K200" s="308">
        <v>0</v>
      </c>
      <c r="L200" s="63" t="s">
        <v>568</v>
      </c>
      <c r="M200" s="63" t="s">
        <v>1738</v>
      </c>
      <c r="N200" s="63" t="s">
        <v>1739</v>
      </c>
      <c r="O200" s="63" t="s">
        <v>1740</v>
      </c>
      <c r="P200" s="63" t="s">
        <v>190</v>
      </c>
      <c r="Q200" s="63" t="s">
        <v>1679</v>
      </c>
      <c r="R200" s="63"/>
      <c r="S200" s="68">
        <v>4</v>
      </c>
      <c r="T200" s="69">
        <v>0</v>
      </c>
      <c r="U200" s="69">
        <v>2</v>
      </c>
      <c r="V200" s="69">
        <v>4</v>
      </c>
      <c r="W200" s="69">
        <v>4</v>
      </c>
      <c r="X200" s="71">
        <v>0</v>
      </c>
      <c r="Y200" s="79"/>
      <c r="Z200" s="79"/>
      <c r="AA200" s="79"/>
      <c r="AB200" s="79"/>
      <c r="AC200" s="79"/>
      <c r="AD200" s="79"/>
      <c r="AE200" s="79"/>
      <c r="AF200" s="79"/>
      <c r="AG200" s="79"/>
      <c r="AH200" s="79"/>
      <c r="AI200" s="79"/>
      <c r="AJ200" s="79"/>
      <c r="AK200" s="71">
        <v>50000000</v>
      </c>
      <c r="AL200" s="79">
        <v>50000000</v>
      </c>
      <c r="AM200" s="79"/>
      <c r="AN200" s="79"/>
      <c r="AO200" s="79"/>
      <c r="AP200" s="79"/>
      <c r="AQ200" s="79"/>
      <c r="AR200" s="79"/>
      <c r="AS200" s="79"/>
      <c r="AT200" s="79"/>
      <c r="AU200" s="79"/>
      <c r="AV200" s="79"/>
      <c r="AW200" s="79"/>
      <c r="AX200" s="71">
        <v>50000000</v>
      </c>
      <c r="AY200" s="79">
        <v>50000000</v>
      </c>
      <c r="AZ200" s="79"/>
      <c r="BA200" s="79"/>
      <c r="BB200" s="79"/>
      <c r="BC200" s="79"/>
      <c r="BD200" s="79"/>
      <c r="BE200" s="79"/>
      <c r="BF200" s="79"/>
      <c r="BG200" s="79"/>
      <c r="BH200" s="79"/>
      <c r="BI200" s="79"/>
      <c r="BJ200" s="79"/>
      <c r="BK200" s="71">
        <v>0</v>
      </c>
      <c r="BL200" s="79"/>
      <c r="BM200" s="79"/>
      <c r="BN200" s="79"/>
      <c r="BO200" s="79"/>
      <c r="BP200" s="79"/>
      <c r="BQ200" s="79"/>
      <c r="BR200" s="79"/>
      <c r="BS200" s="79"/>
      <c r="BT200" s="79"/>
      <c r="BU200" s="79"/>
      <c r="BV200" s="79"/>
      <c r="BW200" s="79"/>
      <c r="BX200" s="71">
        <v>100000000</v>
      </c>
      <c r="BY200" s="73">
        <v>100000000</v>
      </c>
      <c r="BZ200" s="73">
        <v>0</v>
      </c>
      <c r="CA200" s="73">
        <v>0</v>
      </c>
      <c r="CB200" s="73">
        <v>0</v>
      </c>
      <c r="CC200" s="73">
        <v>0</v>
      </c>
      <c r="CD200" s="73">
        <v>0</v>
      </c>
      <c r="CE200" s="73">
        <v>0</v>
      </c>
      <c r="CF200" s="73">
        <v>0</v>
      </c>
      <c r="CG200" s="73">
        <v>0</v>
      </c>
      <c r="CH200" s="73">
        <v>0</v>
      </c>
      <c r="CI200" s="73">
        <v>0</v>
      </c>
      <c r="CJ200" s="73">
        <v>0</v>
      </c>
      <c r="CK200" s="63" t="s">
        <v>1741</v>
      </c>
      <c r="CL200" s="74" t="s">
        <v>479</v>
      </c>
      <c r="CM200" s="74" t="s">
        <v>480</v>
      </c>
      <c r="CN200" s="74" t="s">
        <v>379</v>
      </c>
      <c r="CO200" s="60">
        <v>1</v>
      </c>
      <c r="CP200" s="61" t="s">
        <v>196</v>
      </c>
      <c r="CQ200" s="60">
        <v>105</v>
      </c>
      <c r="CR200" s="61" t="s">
        <v>1637</v>
      </c>
      <c r="CS200" s="60">
        <v>10502</v>
      </c>
      <c r="CT200" s="61" t="s">
        <v>1681</v>
      </c>
      <c r="CU200" s="62">
        <v>1050203</v>
      </c>
      <c r="CV200" s="63" t="s">
        <v>1730</v>
      </c>
      <c r="CW200" s="100" t="s">
        <v>1683</v>
      </c>
      <c r="CX200" s="100" t="s">
        <v>196</v>
      </c>
      <c r="CY200" s="100" t="s">
        <v>1637</v>
      </c>
      <c r="CZ200" s="100" t="s">
        <v>1681</v>
      </c>
      <c r="DA200" s="100" t="s">
        <v>1730</v>
      </c>
    </row>
    <row r="201" spans="2:105" ht="127.5" hidden="1" x14ac:dyDescent="0.25">
      <c r="B201" s="88" t="s">
        <v>1742</v>
      </c>
      <c r="C201" s="80" t="s">
        <v>1743</v>
      </c>
      <c r="D201" s="63" t="s">
        <v>1629</v>
      </c>
      <c r="E201" s="65" t="s">
        <v>1674</v>
      </c>
      <c r="F201" s="63" t="s">
        <v>1675</v>
      </c>
      <c r="G201" s="62" t="s">
        <v>183</v>
      </c>
      <c r="H201" s="63" t="s">
        <v>567</v>
      </c>
      <c r="I201" s="62" t="s">
        <v>1676</v>
      </c>
      <c r="J201" s="307">
        <v>2016</v>
      </c>
      <c r="K201" s="308">
        <v>0</v>
      </c>
      <c r="L201" s="63" t="s">
        <v>568</v>
      </c>
      <c r="M201" s="63" t="s">
        <v>1744</v>
      </c>
      <c r="N201" s="63" t="s">
        <v>1745</v>
      </c>
      <c r="O201" s="63" t="s">
        <v>5936</v>
      </c>
      <c r="P201" s="63" t="s">
        <v>190</v>
      </c>
      <c r="Q201" s="63" t="s">
        <v>1679</v>
      </c>
      <c r="R201" s="63"/>
      <c r="S201" s="68">
        <v>42</v>
      </c>
      <c r="T201" s="69">
        <v>4</v>
      </c>
      <c r="U201" s="69">
        <v>12</v>
      </c>
      <c r="V201" s="69">
        <v>24</v>
      </c>
      <c r="W201" s="69">
        <v>42</v>
      </c>
      <c r="X201" s="71">
        <v>7000000</v>
      </c>
      <c r="Y201" s="79">
        <v>7000000</v>
      </c>
      <c r="Z201" s="79"/>
      <c r="AA201" s="79"/>
      <c r="AB201" s="79"/>
      <c r="AC201" s="79"/>
      <c r="AD201" s="79"/>
      <c r="AE201" s="79"/>
      <c r="AF201" s="79"/>
      <c r="AG201" s="79"/>
      <c r="AH201" s="79"/>
      <c r="AI201" s="79"/>
      <c r="AJ201" s="79"/>
      <c r="AK201" s="71">
        <v>14000000</v>
      </c>
      <c r="AL201" s="79">
        <v>14000000</v>
      </c>
      <c r="AM201" s="79"/>
      <c r="AN201" s="79"/>
      <c r="AO201" s="79"/>
      <c r="AP201" s="79"/>
      <c r="AQ201" s="79"/>
      <c r="AR201" s="79"/>
      <c r="AS201" s="79"/>
      <c r="AT201" s="79"/>
      <c r="AU201" s="79"/>
      <c r="AV201" s="79"/>
      <c r="AW201" s="79"/>
      <c r="AX201" s="71">
        <v>14000000</v>
      </c>
      <c r="AY201" s="79">
        <v>14000000</v>
      </c>
      <c r="AZ201" s="79"/>
      <c r="BA201" s="79"/>
      <c r="BB201" s="79"/>
      <c r="BC201" s="79"/>
      <c r="BD201" s="79"/>
      <c r="BE201" s="79"/>
      <c r="BF201" s="79"/>
      <c r="BG201" s="79"/>
      <c r="BH201" s="79"/>
      <c r="BI201" s="79"/>
      <c r="BJ201" s="79"/>
      <c r="BK201" s="71">
        <v>12000000</v>
      </c>
      <c r="BL201" s="79">
        <v>12000000</v>
      </c>
      <c r="BM201" s="79"/>
      <c r="BN201" s="79"/>
      <c r="BO201" s="79"/>
      <c r="BP201" s="79"/>
      <c r="BQ201" s="79"/>
      <c r="BR201" s="79"/>
      <c r="BS201" s="79"/>
      <c r="BT201" s="79"/>
      <c r="BU201" s="79"/>
      <c r="BV201" s="79"/>
      <c r="BW201" s="79"/>
      <c r="BX201" s="71">
        <v>47000000</v>
      </c>
      <c r="BY201" s="73">
        <v>47000000</v>
      </c>
      <c r="BZ201" s="73">
        <v>0</v>
      </c>
      <c r="CA201" s="73">
        <v>0</v>
      </c>
      <c r="CB201" s="73">
        <v>0</v>
      </c>
      <c r="CC201" s="73">
        <v>0</v>
      </c>
      <c r="CD201" s="73">
        <v>0</v>
      </c>
      <c r="CE201" s="73">
        <v>0</v>
      </c>
      <c r="CF201" s="73">
        <v>0</v>
      </c>
      <c r="CG201" s="73">
        <v>0</v>
      </c>
      <c r="CH201" s="73">
        <v>0</v>
      </c>
      <c r="CI201" s="73">
        <v>0</v>
      </c>
      <c r="CJ201" s="73">
        <v>0</v>
      </c>
      <c r="CK201" s="63" t="s">
        <v>1746</v>
      </c>
      <c r="CL201" s="74" t="s">
        <v>479</v>
      </c>
      <c r="CM201" s="74" t="s">
        <v>480</v>
      </c>
      <c r="CN201" s="74" t="s">
        <v>379</v>
      </c>
      <c r="CO201" s="60">
        <v>1</v>
      </c>
      <c r="CP201" s="61" t="s">
        <v>196</v>
      </c>
      <c r="CQ201" s="60">
        <v>105</v>
      </c>
      <c r="CR201" s="61" t="s">
        <v>1637</v>
      </c>
      <c r="CS201" s="60">
        <v>10502</v>
      </c>
      <c r="CT201" s="61" t="s">
        <v>1681</v>
      </c>
      <c r="CU201" s="62">
        <v>1050203</v>
      </c>
      <c r="CV201" s="63" t="s">
        <v>1730</v>
      </c>
      <c r="CW201" s="100" t="s">
        <v>1683</v>
      </c>
      <c r="CX201" s="100" t="s">
        <v>196</v>
      </c>
      <c r="CY201" s="100" t="s">
        <v>1637</v>
      </c>
      <c r="CZ201" s="100" t="s">
        <v>1681</v>
      </c>
      <c r="DA201" s="100" t="s">
        <v>1730</v>
      </c>
    </row>
    <row r="202" spans="2:105" ht="127.5" hidden="1" x14ac:dyDescent="0.25">
      <c r="B202" s="75" t="s">
        <v>1747</v>
      </c>
      <c r="C202" s="65" t="s">
        <v>1748</v>
      </c>
      <c r="D202" s="63" t="s">
        <v>564</v>
      </c>
      <c r="E202" s="65" t="s">
        <v>1749</v>
      </c>
      <c r="F202" s="63" t="s">
        <v>1750</v>
      </c>
      <c r="G202" s="62" t="s">
        <v>183</v>
      </c>
      <c r="H202" s="63" t="s">
        <v>567</v>
      </c>
      <c r="I202" s="62" t="s">
        <v>185</v>
      </c>
      <c r="J202" s="307">
        <v>2015</v>
      </c>
      <c r="K202" s="308">
        <v>0</v>
      </c>
      <c r="L202" s="63" t="s">
        <v>568</v>
      </c>
      <c r="M202" s="63" t="s">
        <v>1751</v>
      </c>
      <c r="N202" s="63" t="s">
        <v>1752</v>
      </c>
      <c r="O202" s="63" t="s">
        <v>1753</v>
      </c>
      <c r="P202" s="63" t="s">
        <v>246</v>
      </c>
      <c r="Q202" s="63" t="s">
        <v>1754</v>
      </c>
      <c r="R202" s="63"/>
      <c r="S202" s="68">
        <v>0.75</v>
      </c>
      <c r="T202" s="69">
        <v>0</v>
      </c>
      <c r="U202" s="69">
        <v>0.5</v>
      </c>
      <c r="V202" s="69">
        <v>0.75</v>
      </c>
      <c r="W202" s="69">
        <v>0.75</v>
      </c>
      <c r="X202" s="71">
        <v>20000000</v>
      </c>
      <c r="Y202" s="79">
        <v>20000000</v>
      </c>
      <c r="Z202" s="79"/>
      <c r="AA202" s="79"/>
      <c r="AB202" s="79"/>
      <c r="AC202" s="79"/>
      <c r="AD202" s="79"/>
      <c r="AE202" s="79"/>
      <c r="AF202" s="79"/>
      <c r="AG202" s="79"/>
      <c r="AH202" s="79"/>
      <c r="AI202" s="79"/>
      <c r="AJ202" s="79"/>
      <c r="AK202" s="71">
        <v>180000000</v>
      </c>
      <c r="AL202" s="79">
        <v>180000000</v>
      </c>
      <c r="AM202" s="79"/>
      <c r="AN202" s="79"/>
      <c r="AO202" s="79"/>
      <c r="AP202" s="79"/>
      <c r="AQ202" s="79"/>
      <c r="AR202" s="79"/>
      <c r="AS202" s="79"/>
      <c r="AT202" s="79"/>
      <c r="AU202" s="79"/>
      <c r="AV202" s="79"/>
      <c r="AW202" s="79"/>
      <c r="AX202" s="71">
        <v>100000000</v>
      </c>
      <c r="AY202" s="79">
        <v>100000000</v>
      </c>
      <c r="AZ202" s="79"/>
      <c r="BA202" s="79"/>
      <c r="BB202" s="79"/>
      <c r="BC202" s="79"/>
      <c r="BD202" s="79"/>
      <c r="BE202" s="79"/>
      <c r="BF202" s="79"/>
      <c r="BG202" s="79"/>
      <c r="BH202" s="79"/>
      <c r="BI202" s="79"/>
      <c r="BJ202" s="79"/>
      <c r="BK202" s="71">
        <v>100000000</v>
      </c>
      <c r="BL202" s="79">
        <v>100000000</v>
      </c>
      <c r="BM202" s="79"/>
      <c r="BN202" s="79"/>
      <c r="BO202" s="79"/>
      <c r="BP202" s="79"/>
      <c r="BQ202" s="79"/>
      <c r="BR202" s="79"/>
      <c r="BS202" s="79"/>
      <c r="BT202" s="79"/>
      <c r="BU202" s="79"/>
      <c r="BV202" s="79"/>
      <c r="BW202" s="79"/>
      <c r="BX202" s="71">
        <v>400000000</v>
      </c>
      <c r="BY202" s="73">
        <v>400000000</v>
      </c>
      <c r="BZ202" s="73">
        <v>0</v>
      </c>
      <c r="CA202" s="73">
        <v>0</v>
      </c>
      <c r="CB202" s="73">
        <v>0</v>
      </c>
      <c r="CC202" s="73">
        <v>0</v>
      </c>
      <c r="CD202" s="73">
        <v>0</v>
      </c>
      <c r="CE202" s="73">
        <v>0</v>
      </c>
      <c r="CF202" s="73">
        <v>0</v>
      </c>
      <c r="CG202" s="73">
        <v>0</v>
      </c>
      <c r="CH202" s="73">
        <v>0</v>
      </c>
      <c r="CI202" s="73">
        <v>0</v>
      </c>
      <c r="CJ202" s="73">
        <v>0</v>
      </c>
      <c r="CK202" s="63" t="s">
        <v>1755</v>
      </c>
      <c r="CL202" s="74" t="s">
        <v>479</v>
      </c>
      <c r="CM202" s="74" t="s">
        <v>480</v>
      </c>
      <c r="CN202" s="74" t="s">
        <v>918</v>
      </c>
      <c r="CO202" s="60">
        <v>1</v>
      </c>
      <c r="CP202" s="61" t="s">
        <v>196</v>
      </c>
      <c r="CQ202" s="60">
        <v>105</v>
      </c>
      <c r="CR202" s="61" t="s">
        <v>1637</v>
      </c>
      <c r="CS202" s="60">
        <v>10503</v>
      </c>
      <c r="CT202" s="61" t="s">
        <v>1756</v>
      </c>
      <c r="CU202" s="62">
        <v>1050301</v>
      </c>
      <c r="CV202" s="63" t="s">
        <v>1757</v>
      </c>
      <c r="CW202" s="100" t="s">
        <v>1758</v>
      </c>
      <c r="CX202" s="100" t="s">
        <v>196</v>
      </c>
      <c r="CY202" s="100" t="s">
        <v>1637</v>
      </c>
      <c r="CZ202" s="100" t="s">
        <v>1756</v>
      </c>
      <c r="DA202" s="100" t="s">
        <v>1757</v>
      </c>
    </row>
    <row r="203" spans="2:105" ht="127.5" hidden="1" x14ac:dyDescent="0.25">
      <c r="B203" s="75" t="s">
        <v>1759</v>
      </c>
      <c r="C203" s="80" t="s">
        <v>1760</v>
      </c>
      <c r="D203" s="63" t="s">
        <v>906</v>
      </c>
      <c r="E203" s="65" t="s">
        <v>1749</v>
      </c>
      <c r="F203" s="63" t="s">
        <v>1750</v>
      </c>
      <c r="G203" s="62" t="s">
        <v>183</v>
      </c>
      <c r="H203" s="63" t="s">
        <v>909</v>
      </c>
      <c r="I203" s="62" t="s">
        <v>185</v>
      </c>
      <c r="J203" s="307" t="s">
        <v>232</v>
      </c>
      <c r="K203" s="308">
        <v>0</v>
      </c>
      <c r="L203" s="63" t="s">
        <v>910</v>
      </c>
      <c r="M203" s="63" t="s">
        <v>1761</v>
      </c>
      <c r="N203" s="63" t="s">
        <v>1762</v>
      </c>
      <c r="O203" s="63" t="s">
        <v>1763</v>
      </c>
      <c r="P203" s="63" t="s">
        <v>190</v>
      </c>
      <c r="Q203" s="63" t="s">
        <v>1754</v>
      </c>
      <c r="R203" s="63"/>
      <c r="S203" s="68">
        <v>1</v>
      </c>
      <c r="T203" s="69">
        <v>0</v>
      </c>
      <c r="U203" s="69">
        <v>0</v>
      </c>
      <c r="V203" s="69">
        <v>0</v>
      </c>
      <c r="W203" s="69">
        <v>1</v>
      </c>
      <c r="X203" s="71">
        <v>0</v>
      </c>
      <c r="Y203" s="79"/>
      <c r="Z203" s="79"/>
      <c r="AA203" s="79"/>
      <c r="AB203" s="79"/>
      <c r="AC203" s="79"/>
      <c r="AD203" s="79"/>
      <c r="AE203" s="79"/>
      <c r="AF203" s="79"/>
      <c r="AG203" s="79"/>
      <c r="AH203" s="79"/>
      <c r="AI203" s="79"/>
      <c r="AJ203" s="79"/>
      <c r="AK203" s="71">
        <v>0</v>
      </c>
      <c r="AL203" s="79"/>
      <c r="AM203" s="79"/>
      <c r="AN203" s="79"/>
      <c r="AO203" s="79"/>
      <c r="AP203" s="79"/>
      <c r="AQ203" s="79"/>
      <c r="AR203" s="79"/>
      <c r="AS203" s="79"/>
      <c r="AT203" s="79"/>
      <c r="AU203" s="79"/>
      <c r="AV203" s="79"/>
      <c r="AW203" s="79"/>
      <c r="AX203" s="71">
        <v>0</v>
      </c>
      <c r="AY203" s="79"/>
      <c r="AZ203" s="79"/>
      <c r="BA203" s="79"/>
      <c r="BB203" s="79"/>
      <c r="BC203" s="79"/>
      <c r="BD203" s="79"/>
      <c r="BE203" s="79"/>
      <c r="BF203" s="79"/>
      <c r="BG203" s="79"/>
      <c r="BH203" s="79"/>
      <c r="BI203" s="79"/>
      <c r="BJ203" s="79"/>
      <c r="BK203" s="71">
        <v>0</v>
      </c>
      <c r="BL203" s="79"/>
      <c r="BM203" s="79"/>
      <c r="BN203" s="79"/>
      <c r="BO203" s="79"/>
      <c r="BP203" s="79"/>
      <c r="BQ203" s="79"/>
      <c r="BR203" s="79"/>
      <c r="BS203" s="79"/>
      <c r="BT203" s="79"/>
      <c r="BU203" s="79"/>
      <c r="BV203" s="79"/>
      <c r="BW203" s="79"/>
      <c r="BX203" s="71">
        <v>0</v>
      </c>
      <c r="BY203" s="73">
        <v>0</v>
      </c>
      <c r="BZ203" s="73">
        <v>0</v>
      </c>
      <c r="CA203" s="73">
        <v>0</v>
      </c>
      <c r="CB203" s="73">
        <v>0</v>
      </c>
      <c r="CC203" s="73">
        <v>0</v>
      </c>
      <c r="CD203" s="73">
        <v>0</v>
      </c>
      <c r="CE203" s="73">
        <v>0</v>
      </c>
      <c r="CF203" s="73">
        <v>0</v>
      </c>
      <c r="CG203" s="73">
        <v>0</v>
      </c>
      <c r="CH203" s="73">
        <v>0</v>
      </c>
      <c r="CI203" s="73">
        <v>0</v>
      </c>
      <c r="CJ203" s="73">
        <v>0</v>
      </c>
      <c r="CK203" s="63" t="s">
        <v>1764</v>
      </c>
      <c r="CL203" s="74" t="s">
        <v>916</v>
      </c>
      <c r="CM203" s="74" t="s">
        <v>917</v>
      </c>
      <c r="CN203" s="74" t="s">
        <v>918</v>
      </c>
      <c r="CO203" s="60">
        <v>1</v>
      </c>
      <c r="CP203" s="61" t="s">
        <v>196</v>
      </c>
      <c r="CQ203" s="60">
        <v>105</v>
      </c>
      <c r="CR203" s="61" t="s">
        <v>1637</v>
      </c>
      <c r="CS203" s="60">
        <v>10503</v>
      </c>
      <c r="CT203" s="61" t="s">
        <v>1756</v>
      </c>
      <c r="CU203" s="62">
        <v>1050301</v>
      </c>
      <c r="CV203" s="63" t="s">
        <v>1757</v>
      </c>
      <c r="CW203" s="100" t="s">
        <v>1758</v>
      </c>
      <c r="CX203" s="100" t="s">
        <v>196</v>
      </c>
      <c r="CY203" s="100" t="s">
        <v>1637</v>
      </c>
      <c r="CZ203" s="100" t="s">
        <v>1756</v>
      </c>
      <c r="DA203" s="100" t="s">
        <v>1757</v>
      </c>
    </row>
    <row r="204" spans="2:105" ht="127.5" hidden="1" x14ac:dyDescent="0.25">
      <c r="B204" s="75" t="s">
        <v>1765</v>
      </c>
      <c r="C204" s="80" t="s">
        <v>1766</v>
      </c>
      <c r="D204" s="63" t="s">
        <v>906</v>
      </c>
      <c r="E204" s="65" t="s">
        <v>1749</v>
      </c>
      <c r="F204" s="63" t="s">
        <v>1750</v>
      </c>
      <c r="G204" s="62" t="s">
        <v>183</v>
      </c>
      <c r="H204" s="63" t="s">
        <v>909</v>
      </c>
      <c r="I204" s="62" t="s">
        <v>185</v>
      </c>
      <c r="J204" s="307" t="s">
        <v>232</v>
      </c>
      <c r="K204" s="308">
        <v>0</v>
      </c>
      <c r="L204" s="63" t="s">
        <v>910</v>
      </c>
      <c r="M204" s="63" t="s">
        <v>1767</v>
      </c>
      <c r="N204" s="63" t="s">
        <v>1768</v>
      </c>
      <c r="O204" s="63" t="s">
        <v>1769</v>
      </c>
      <c r="P204" s="63" t="s">
        <v>190</v>
      </c>
      <c r="Q204" s="63" t="s">
        <v>1754</v>
      </c>
      <c r="R204" s="63"/>
      <c r="S204" s="68">
        <v>42</v>
      </c>
      <c r="T204" s="69">
        <v>0</v>
      </c>
      <c r="U204" s="69">
        <v>10</v>
      </c>
      <c r="V204" s="69">
        <v>42</v>
      </c>
      <c r="W204" s="69">
        <v>42</v>
      </c>
      <c r="X204" s="71">
        <v>0</v>
      </c>
      <c r="Y204" s="79"/>
      <c r="Z204" s="79"/>
      <c r="AA204" s="79"/>
      <c r="AB204" s="79"/>
      <c r="AC204" s="79"/>
      <c r="AD204" s="79"/>
      <c r="AE204" s="79"/>
      <c r="AF204" s="79"/>
      <c r="AG204" s="79"/>
      <c r="AH204" s="79"/>
      <c r="AI204" s="79"/>
      <c r="AJ204" s="79"/>
      <c r="AK204" s="71">
        <v>0</v>
      </c>
      <c r="AL204" s="79"/>
      <c r="AM204" s="79"/>
      <c r="AN204" s="79"/>
      <c r="AO204" s="79"/>
      <c r="AP204" s="79"/>
      <c r="AQ204" s="79"/>
      <c r="AR204" s="79"/>
      <c r="AS204" s="79"/>
      <c r="AT204" s="79"/>
      <c r="AU204" s="79"/>
      <c r="AV204" s="79"/>
      <c r="AW204" s="79"/>
      <c r="AX204" s="71">
        <v>0</v>
      </c>
      <c r="AY204" s="79"/>
      <c r="AZ204" s="79"/>
      <c r="BA204" s="79"/>
      <c r="BB204" s="79"/>
      <c r="BC204" s="79"/>
      <c r="BD204" s="79"/>
      <c r="BE204" s="79"/>
      <c r="BF204" s="79"/>
      <c r="BG204" s="79"/>
      <c r="BH204" s="79"/>
      <c r="BI204" s="79"/>
      <c r="BJ204" s="79"/>
      <c r="BK204" s="71">
        <v>0</v>
      </c>
      <c r="BL204" s="79"/>
      <c r="BM204" s="79"/>
      <c r="BN204" s="79"/>
      <c r="BO204" s="79"/>
      <c r="BP204" s="79"/>
      <c r="BQ204" s="79"/>
      <c r="BR204" s="79"/>
      <c r="BS204" s="79"/>
      <c r="BT204" s="79"/>
      <c r="BU204" s="79"/>
      <c r="BV204" s="79"/>
      <c r="BW204" s="79"/>
      <c r="BX204" s="71">
        <v>0</v>
      </c>
      <c r="BY204" s="73">
        <v>0</v>
      </c>
      <c r="BZ204" s="73">
        <v>0</v>
      </c>
      <c r="CA204" s="73">
        <v>0</v>
      </c>
      <c r="CB204" s="73">
        <v>0</v>
      </c>
      <c r="CC204" s="73">
        <v>0</v>
      </c>
      <c r="CD204" s="73">
        <v>0</v>
      </c>
      <c r="CE204" s="73">
        <v>0</v>
      </c>
      <c r="CF204" s="73">
        <v>0</v>
      </c>
      <c r="CG204" s="73">
        <v>0</v>
      </c>
      <c r="CH204" s="73">
        <v>0</v>
      </c>
      <c r="CI204" s="73">
        <v>0</v>
      </c>
      <c r="CJ204" s="73">
        <v>0</v>
      </c>
      <c r="CK204" s="63" t="s">
        <v>1770</v>
      </c>
      <c r="CL204" s="74" t="s">
        <v>916</v>
      </c>
      <c r="CM204" s="74" t="s">
        <v>917</v>
      </c>
      <c r="CN204" s="74" t="s">
        <v>918</v>
      </c>
      <c r="CO204" s="60">
        <v>1</v>
      </c>
      <c r="CP204" s="61" t="s">
        <v>196</v>
      </c>
      <c r="CQ204" s="60">
        <v>105</v>
      </c>
      <c r="CR204" s="61" t="s">
        <v>1637</v>
      </c>
      <c r="CS204" s="60">
        <v>10503</v>
      </c>
      <c r="CT204" s="61" t="s">
        <v>1756</v>
      </c>
      <c r="CU204" s="62">
        <v>1050301</v>
      </c>
      <c r="CV204" s="63" t="s">
        <v>1757</v>
      </c>
      <c r="CW204" s="100" t="s">
        <v>1758</v>
      </c>
      <c r="CX204" s="100" t="s">
        <v>196</v>
      </c>
      <c r="CY204" s="100" t="s">
        <v>1637</v>
      </c>
      <c r="CZ204" s="100" t="s">
        <v>1756</v>
      </c>
      <c r="DA204" s="100" t="s">
        <v>1757</v>
      </c>
    </row>
    <row r="205" spans="2:105" ht="127.5" hidden="1" x14ac:dyDescent="0.25">
      <c r="B205" s="75" t="s">
        <v>1771</v>
      </c>
      <c r="C205" s="65" t="s">
        <v>1772</v>
      </c>
      <c r="D205" s="63" t="s">
        <v>652</v>
      </c>
      <c r="E205" s="65" t="s">
        <v>1749</v>
      </c>
      <c r="F205" s="63" t="s">
        <v>1750</v>
      </c>
      <c r="G205" s="62" t="s">
        <v>183</v>
      </c>
      <c r="H205" s="63" t="s">
        <v>653</v>
      </c>
      <c r="I205" s="62" t="s">
        <v>1773</v>
      </c>
      <c r="J205" s="307">
        <v>2015</v>
      </c>
      <c r="K205" s="308">
        <v>3000</v>
      </c>
      <c r="L205" s="63" t="s">
        <v>242</v>
      </c>
      <c r="M205" s="63" t="s">
        <v>1774</v>
      </c>
      <c r="N205" s="63" t="s">
        <v>1775</v>
      </c>
      <c r="O205" s="63" t="s">
        <v>1776</v>
      </c>
      <c r="P205" s="63" t="s">
        <v>657</v>
      </c>
      <c r="Q205" s="63" t="s">
        <v>1777</v>
      </c>
      <c r="R205" s="63"/>
      <c r="S205" s="68">
        <v>13680</v>
      </c>
      <c r="T205" s="69">
        <v>3420</v>
      </c>
      <c r="U205" s="69">
        <v>6840</v>
      </c>
      <c r="V205" s="69">
        <v>10260</v>
      </c>
      <c r="W205" s="69">
        <v>13680</v>
      </c>
      <c r="X205" s="71">
        <v>44053062</v>
      </c>
      <c r="Y205" s="79"/>
      <c r="Z205" s="79"/>
      <c r="AA205" s="79"/>
      <c r="AB205" s="79"/>
      <c r="AC205" s="79"/>
      <c r="AD205" s="79"/>
      <c r="AE205" s="79"/>
      <c r="AF205" s="78">
        <v>44053062</v>
      </c>
      <c r="AG205" s="79"/>
      <c r="AH205" s="79"/>
      <c r="AI205" s="79"/>
      <c r="AJ205" s="79"/>
      <c r="AK205" s="71">
        <v>45368079</v>
      </c>
      <c r="AL205" s="79"/>
      <c r="AM205" s="79"/>
      <c r="AN205" s="79"/>
      <c r="AO205" s="79"/>
      <c r="AP205" s="79"/>
      <c r="AQ205" s="79"/>
      <c r="AR205" s="79"/>
      <c r="AS205" s="78">
        <v>45368079</v>
      </c>
      <c r="AT205" s="79"/>
      <c r="AU205" s="79"/>
      <c r="AV205" s="79"/>
      <c r="AW205" s="79"/>
      <c r="AX205" s="71">
        <v>46742869</v>
      </c>
      <c r="AY205" s="79"/>
      <c r="AZ205" s="79"/>
      <c r="BA205" s="79"/>
      <c r="BB205" s="79"/>
      <c r="BC205" s="79"/>
      <c r="BD205" s="79"/>
      <c r="BE205" s="79"/>
      <c r="BF205" s="78">
        <v>46742869</v>
      </c>
      <c r="BG205" s="79"/>
      <c r="BH205" s="79"/>
      <c r="BI205" s="79"/>
      <c r="BJ205" s="79"/>
      <c r="BK205" s="71">
        <v>48117659</v>
      </c>
      <c r="BL205" s="79"/>
      <c r="BM205" s="79"/>
      <c r="BN205" s="79"/>
      <c r="BO205" s="79"/>
      <c r="BP205" s="79"/>
      <c r="BQ205" s="79"/>
      <c r="BR205" s="79"/>
      <c r="BS205" s="78">
        <v>48117659</v>
      </c>
      <c r="BT205" s="79"/>
      <c r="BU205" s="79"/>
      <c r="BV205" s="79"/>
      <c r="BW205" s="79"/>
      <c r="BX205" s="71">
        <v>184281669</v>
      </c>
      <c r="BY205" s="73">
        <v>0</v>
      </c>
      <c r="BZ205" s="73">
        <v>0</v>
      </c>
      <c r="CA205" s="73">
        <v>0</v>
      </c>
      <c r="CB205" s="73">
        <v>0</v>
      </c>
      <c r="CC205" s="73">
        <v>0</v>
      </c>
      <c r="CD205" s="73">
        <v>0</v>
      </c>
      <c r="CE205" s="73">
        <v>0</v>
      </c>
      <c r="CF205" s="73">
        <v>184281669</v>
      </c>
      <c r="CG205" s="73">
        <v>0</v>
      </c>
      <c r="CH205" s="73">
        <v>0</v>
      </c>
      <c r="CI205" s="73">
        <v>0</v>
      </c>
      <c r="CJ205" s="73">
        <v>0</v>
      </c>
      <c r="CK205" s="63" t="s">
        <v>1778</v>
      </c>
      <c r="CL205" s="74" t="s">
        <v>660</v>
      </c>
      <c r="CM205" s="74" t="s">
        <v>661</v>
      </c>
      <c r="CN205" s="74" t="s">
        <v>268</v>
      </c>
      <c r="CO205" s="60">
        <v>1</v>
      </c>
      <c r="CP205" s="61" t="s">
        <v>196</v>
      </c>
      <c r="CQ205" s="60">
        <v>105</v>
      </c>
      <c r="CR205" s="61" t="s">
        <v>1637</v>
      </c>
      <c r="CS205" s="60">
        <v>10503</v>
      </c>
      <c r="CT205" s="61" t="s">
        <v>1756</v>
      </c>
      <c r="CU205" s="62">
        <v>1050301</v>
      </c>
      <c r="CV205" s="63" t="s">
        <v>1757</v>
      </c>
      <c r="CW205" s="100" t="s">
        <v>1758</v>
      </c>
      <c r="CX205" s="100" t="s">
        <v>196</v>
      </c>
      <c r="CY205" s="100" t="s">
        <v>1637</v>
      </c>
      <c r="CZ205" s="100" t="s">
        <v>1756</v>
      </c>
      <c r="DA205" s="100" t="s">
        <v>1757</v>
      </c>
    </row>
    <row r="206" spans="2:105" ht="127.5" hidden="1" x14ac:dyDescent="0.25">
      <c r="B206" s="75" t="s">
        <v>1779</v>
      </c>
      <c r="C206" s="65" t="s">
        <v>1780</v>
      </c>
      <c r="D206" s="63" t="s">
        <v>564</v>
      </c>
      <c r="E206" s="65" t="s">
        <v>1749</v>
      </c>
      <c r="F206" s="63" t="s">
        <v>1750</v>
      </c>
      <c r="G206" s="62" t="s">
        <v>183</v>
      </c>
      <c r="H206" s="63" t="s">
        <v>1781</v>
      </c>
      <c r="I206" s="62" t="s">
        <v>1773</v>
      </c>
      <c r="J206" s="307">
        <v>2015</v>
      </c>
      <c r="K206" s="308">
        <v>0</v>
      </c>
      <c r="L206" s="63" t="s">
        <v>1782</v>
      </c>
      <c r="M206" s="63" t="s">
        <v>1783</v>
      </c>
      <c r="N206" s="63" t="s">
        <v>1752</v>
      </c>
      <c r="O206" s="63" t="s">
        <v>1784</v>
      </c>
      <c r="P206" s="63" t="s">
        <v>246</v>
      </c>
      <c r="Q206" s="63" t="s">
        <v>1754</v>
      </c>
      <c r="R206" s="63"/>
      <c r="S206" s="68">
        <v>0.75</v>
      </c>
      <c r="T206" s="69">
        <v>0</v>
      </c>
      <c r="U206" s="69">
        <v>1</v>
      </c>
      <c r="V206" s="69">
        <v>0.5</v>
      </c>
      <c r="W206" s="69">
        <v>0.75</v>
      </c>
      <c r="X206" s="71">
        <v>20000000</v>
      </c>
      <c r="Y206" s="79">
        <v>20000000</v>
      </c>
      <c r="Z206" s="79"/>
      <c r="AA206" s="79"/>
      <c r="AB206" s="79"/>
      <c r="AC206" s="79"/>
      <c r="AD206" s="79"/>
      <c r="AE206" s="79"/>
      <c r="AF206" s="79"/>
      <c r="AG206" s="79"/>
      <c r="AH206" s="79"/>
      <c r="AI206" s="79"/>
      <c r="AJ206" s="79"/>
      <c r="AK206" s="71">
        <v>80000000</v>
      </c>
      <c r="AL206" s="79">
        <v>80000000</v>
      </c>
      <c r="AM206" s="79"/>
      <c r="AN206" s="79"/>
      <c r="AO206" s="79"/>
      <c r="AP206" s="79"/>
      <c r="AQ206" s="79"/>
      <c r="AR206" s="79"/>
      <c r="AS206" s="79"/>
      <c r="AT206" s="79"/>
      <c r="AU206" s="79"/>
      <c r="AV206" s="79"/>
      <c r="AW206" s="79"/>
      <c r="AX206" s="71">
        <v>50000000</v>
      </c>
      <c r="AY206" s="79">
        <v>50000000</v>
      </c>
      <c r="AZ206" s="79"/>
      <c r="BA206" s="79"/>
      <c r="BB206" s="79"/>
      <c r="BC206" s="79"/>
      <c r="BD206" s="79"/>
      <c r="BE206" s="79"/>
      <c r="BF206" s="79"/>
      <c r="BG206" s="79"/>
      <c r="BH206" s="79"/>
      <c r="BI206" s="79"/>
      <c r="BJ206" s="79"/>
      <c r="BK206" s="71">
        <v>50000000</v>
      </c>
      <c r="BL206" s="79">
        <v>50000000</v>
      </c>
      <c r="BM206" s="79"/>
      <c r="BN206" s="79"/>
      <c r="BO206" s="79"/>
      <c r="BP206" s="79"/>
      <c r="BQ206" s="79"/>
      <c r="BR206" s="79"/>
      <c r="BS206" s="79"/>
      <c r="BT206" s="79"/>
      <c r="BU206" s="79"/>
      <c r="BV206" s="79"/>
      <c r="BW206" s="79"/>
      <c r="BX206" s="71">
        <v>200000000</v>
      </c>
      <c r="BY206" s="73">
        <v>200000000</v>
      </c>
      <c r="BZ206" s="73">
        <v>0</v>
      </c>
      <c r="CA206" s="73">
        <v>0</v>
      </c>
      <c r="CB206" s="73">
        <v>0</v>
      </c>
      <c r="CC206" s="73">
        <v>0</v>
      </c>
      <c r="CD206" s="73">
        <v>0</v>
      </c>
      <c r="CE206" s="73">
        <v>0</v>
      </c>
      <c r="CF206" s="73">
        <v>0</v>
      </c>
      <c r="CG206" s="73">
        <v>0</v>
      </c>
      <c r="CH206" s="73">
        <v>0</v>
      </c>
      <c r="CI206" s="73">
        <v>0</v>
      </c>
      <c r="CJ206" s="73">
        <v>0</v>
      </c>
      <c r="CK206" s="63" t="s">
        <v>1785</v>
      </c>
      <c r="CL206" s="74" t="s">
        <v>479</v>
      </c>
      <c r="CM206" s="74" t="s">
        <v>480</v>
      </c>
      <c r="CN206" s="74" t="s">
        <v>195</v>
      </c>
      <c r="CO206" s="60">
        <v>1</v>
      </c>
      <c r="CP206" s="61" t="s">
        <v>196</v>
      </c>
      <c r="CQ206" s="60">
        <v>105</v>
      </c>
      <c r="CR206" s="61" t="s">
        <v>1637</v>
      </c>
      <c r="CS206" s="60">
        <v>10503</v>
      </c>
      <c r="CT206" s="61" t="s">
        <v>1756</v>
      </c>
      <c r="CU206" s="62">
        <v>1050302</v>
      </c>
      <c r="CV206" s="63" t="s">
        <v>1786</v>
      </c>
      <c r="CW206" s="100" t="s">
        <v>1758</v>
      </c>
      <c r="CX206" s="100" t="s">
        <v>196</v>
      </c>
      <c r="CY206" s="100" t="s">
        <v>1637</v>
      </c>
      <c r="CZ206" s="100" t="s">
        <v>1756</v>
      </c>
      <c r="DA206" s="100" t="s">
        <v>1786</v>
      </c>
    </row>
    <row r="207" spans="2:105" ht="127.5" hidden="1" x14ac:dyDescent="0.25">
      <c r="B207" s="75" t="s">
        <v>1787</v>
      </c>
      <c r="C207" s="65" t="s">
        <v>1788</v>
      </c>
      <c r="D207" s="63" t="s">
        <v>564</v>
      </c>
      <c r="E207" s="65" t="s">
        <v>1749</v>
      </c>
      <c r="F207" s="63" t="s">
        <v>1750</v>
      </c>
      <c r="G207" s="62" t="s">
        <v>183</v>
      </c>
      <c r="H207" s="63" t="s">
        <v>1781</v>
      </c>
      <c r="I207" s="62" t="s">
        <v>185</v>
      </c>
      <c r="J207" s="307">
        <v>2015</v>
      </c>
      <c r="K207" s="308">
        <v>0</v>
      </c>
      <c r="L207" s="63" t="s">
        <v>1789</v>
      </c>
      <c r="M207" s="63" t="s">
        <v>1790</v>
      </c>
      <c r="N207" s="63" t="s">
        <v>1752</v>
      </c>
      <c r="O207" s="63" t="s">
        <v>1784</v>
      </c>
      <c r="P207" s="63" t="s">
        <v>246</v>
      </c>
      <c r="Q207" s="63" t="s">
        <v>1754</v>
      </c>
      <c r="R207" s="63"/>
      <c r="S207" s="68">
        <v>0.75</v>
      </c>
      <c r="T207" s="69">
        <v>0</v>
      </c>
      <c r="U207" s="69">
        <v>1</v>
      </c>
      <c r="V207" s="69">
        <v>0.5</v>
      </c>
      <c r="W207" s="69">
        <v>0.75</v>
      </c>
      <c r="X207" s="71">
        <v>50000000</v>
      </c>
      <c r="Y207" s="79">
        <v>50000000</v>
      </c>
      <c r="Z207" s="79"/>
      <c r="AA207" s="79"/>
      <c r="AB207" s="79"/>
      <c r="AC207" s="79"/>
      <c r="AD207" s="79"/>
      <c r="AE207" s="79"/>
      <c r="AF207" s="79"/>
      <c r="AG207" s="79"/>
      <c r="AH207" s="79"/>
      <c r="AI207" s="79"/>
      <c r="AJ207" s="79"/>
      <c r="AK207" s="71">
        <v>50000000</v>
      </c>
      <c r="AL207" s="79">
        <v>50000000</v>
      </c>
      <c r="AM207" s="79"/>
      <c r="AN207" s="79"/>
      <c r="AO207" s="79"/>
      <c r="AP207" s="79"/>
      <c r="AQ207" s="79"/>
      <c r="AR207" s="79"/>
      <c r="AS207" s="79"/>
      <c r="AT207" s="79"/>
      <c r="AU207" s="79"/>
      <c r="AV207" s="79"/>
      <c r="AW207" s="79"/>
      <c r="AX207" s="71">
        <v>50000000</v>
      </c>
      <c r="AY207" s="79">
        <v>50000000</v>
      </c>
      <c r="AZ207" s="79"/>
      <c r="BA207" s="79"/>
      <c r="BB207" s="79"/>
      <c r="BC207" s="79"/>
      <c r="BD207" s="79"/>
      <c r="BE207" s="79"/>
      <c r="BF207" s="79"/>
      <c r="BG207" s="79"/>
      <c r="BH207" s="79"/>
      <c r="BI207" s="79"/>
      <c r="BJ207" s="79"/>
      <c r="BK207" s="71">
        <v>50000000</v>
      </c>
      <c r="BL207" s="79">
        <v>50000000</v>
      </c>
      <c r="BM207" s="79"/>
      <c r="BN207" s="79"/>
      <c r="BO207" s="79"/>
      <c r="BP207" s="79"/>
      <c r="BQ207" s="79"/>
      <c r="BR207" s="79"/>
      <c r="BS207" s="79"/>
      <c r="BT207" s="79"/>
      <c r="BU207" s="79"/>
      <c r="BV207" s="79"/>
      <c r="BW207" s="79"/>
      <c r="BX207" s="71">
        <v>200000000</v>
      </c>
      <c r="BY207" s="73">
        <v>200000000</v>
      </c>
      <c r="BZ207" s="73">
        <v>0</v>
      </c>
      <c r="CA207" s="73">
        <v>0</v>
      </c>
      <c r="CB207" s="73">
        <v>0</v>
      </c>
      <c r="CC207" s="73">
        <v>0</v>
      </c>
      <c r="CD207" s="73">
        <v>0</v>
      </c>
      <c r="CE207" s="73">
        <v>0</v>
      </c>
      <c r="CF207" s="73">
        <v>0</v>
      </c>
      <c r="CG207" s="73">
        <v>0</v>
      </c>
      <c r="CH207" s="73">
        <v>0</v>
      </c>
      <c r="CI207" s="73">
        <v>0</v>
      </c>
      <c r="CJ207" s="73">
        <v>0</v>
      </c>
      <c r="CK207" s="63" t="s">
        <v>1791</v>
      </c>
      <c r="CL207" s="74" t="s">
        <v>479</v>
      </c>
      <c r="CM207" s="74" t="s">
        <v>480</v>
      </c>
      <c r="CN207" s="74" t="s">
        <v>195</v>
      </c>
      <c r="CO207" s="60">
        <v>1</v>
      </c>
      <c r="CP207" s="61" t="s">
        <v>196</v>
      </c>
      <c r="CQ207" s="60">
        <v>105</v>
      </c>
      <c r="CR207" s="61" t="s">
        <v>1637</v>
      </c>
      <c r="CS207" s="60">
        <v>10503</v>
      </c>
      <c r="CT207" s="61" t="s">
        <v>1756</v>
      </c>
      <c r="CU207" s="62">
        <v>1050302</v>
      </c>
      <c r="CV207" s="63" t="s">
        <v>1786</v>
      </c>
      <c r="CW207" s="100" t="s">
        <v>1758</v>
      </c>
      <c r="CX207" s="100" t="s">
        <v>196</v>
      </c>
      <c r="CY207" s="100" t="s">
        <v>1637</v>
      </c>
      <c r="CZ207" s="100" t="s">
        <v>1756</v>
      </c>
      <c r="DA207" s="100" t="s">
        <v>1786</v>
      </c>
    </row>
    <row r="208" spans="2:105" ht="127.5" hidden="1" x14ac:dyDescent="0.25">
      <c r="B208" s="75" t="s">
        <v>1792</v>
      </c>
      <c r="C208" s="80" t="s">
        <v>1793</v>
      </c>
      <c r="D208" s="63" t="s">
        <v>564</v>
      </c>
      <c r="E208" s="65" t="s">
        <v>1749</v>
      </c>
      <c r="F208" s="63" t="s">
        <v>1750</v>
      </c>
      <c r="G208" s="62" t="s">
        <v>183</v>
      </c>
      <c r="H208" s="63" t="s">
        <v>1781</v>
      </c>
      <c r="I208" s="62" t="s">
        <v>185</v>
      </c>
      <c r="J208" s="307">
        <v>2015</v>
      </c>
      <c r="K208" s="308">
        <v>0</v>
      </c>
      <c r="L208" s="63" t="s">
        <v>811</v>
      </c>
      <c r="M208" s="63" t="s">
        <v>1794</v>
      </c>
      <c r="N208" s="63" t="s">
        <v>1795</v>
      </c>
      <c r="O208" s="63" t="s">
        <v>1796</v>
      </c>
      <c r="P208" s="63" t="s">
        <v>246</v>
      </c>
      <c r="Q208" s="63" t="s">
        <v>1754</v>
      </c>
      <c r="R208" s="63"/>
      <c r="S208" s="68">
        <v>32</v>
      </c>
      <c r="T208" s="69">
        <v>0</v>
      </c>
      <c r="U208" s="69">
        <v>10</v>
      </c>
      <c r="V208" s="69">
        <v>21</v>
      </c>
      <c r="W208" s="69">
        <v>32</v>
      </c>
      <c r="X208" s="71">
        <v>0</v>
      </c>
      <c r="Y208" s="79"/>
      <c r="Z208" s="79"/>
      <c r="AA208" s="79"/>
      <c r="AB208" s="79"/>
      <c r="AC208" s="79"/>
      <c r="AD208" s="79"/>
      <c r="AE208" s="79"/>
      <c r="AF208" s="79"/>
      <c r="AG208" s="79"/>
      <c r="AH208" s="79"/>
      <c r="AI208" s="79"/>
      <c r="AJ208" s="79"/>
      <c r="AK208" s="71">
        <v>50000000</v>
      </c>
      <c r="AL208" s="79">
        <v>50000000</v>
      </c>
      <c r="AM208" s="79"/>
      <c r="AN208" s="79"/>
      <c r="AO208" s="79"/>
      <c r="AP208" s="79"/>
      <c r="AQ208" s="79"/>
      <c r="AR208" s="79"/>
      <c r="AS208" s="79"/>
      <c r="AT208" s="79"/>
      <c r="AU208" s="79"/>
      <c r="AV208" s="79"/>
      <c r="AW208" s="79"/>
      <c r="AX208" s="71">
        <v>0</v>
      </c>
      <c r="AY208" s="79"/>
      <c r="AZ208" s="79"/>
      <c r="BA208" s="79"/>
      <c r="BB208" s="79"/>
      <c r="BC208" s="79"/>
      <c r="BD208" s="79"/>
      <c r="BE208" s="79"/>
      <c r="BF208" s="79"/>
      <c r="BG208" s="79"/>
      <c r="BH208" s="79"/>
      <c r="BI208" s="79"/>
      <c r="BJ208" s="79"/>
      <c r="BK208" s="71">
        <v>50000000</v>
      </c>
      <c r="BL208" s="79">
        <v>50000000</v>
      </c>
      <c r="BM208" s="79"/>
      <c r="BN208" s="79"/>
      <c r="BO208" s="79"/>
      <c r="BP208" s="79"/>
      <c r="BQ208" s="79"/>
      <c r="BR208" s="79"/>
      <c r="BS208" s="79"/>
      <c r="BT208" s="79"/>
      <c r="BU208" s="79"/>
      <c r="BV208" s="79"/>
      <c r="BW208" s="79"/>
      <c r="BX208" s="71">
        <v>100000000</v>
      </c>
      <c r="BY208" s="73">
        <v>100000000</v>
      </c>
      <c r="BZ208" s="73">
        <v>0</v>
      </c>
      <c r="CA208" s="73">
        <v>0</v>
      </c>
      <c r="CB208" s="73">
        <v>0</v>
      </c>
      <c r="CC208" s="73">
        <v>0</v>
      </c>
      <c r="CD208" s="73">
        <v>0</v>
      </c>
      <c r="CE208" s="73">
        <v>0</v>
      </c>
      <c r="CF208" s="73">
        <v>0</v>
      </c>
      <c r="CG208" s="73">
        <v>0</v>
      </c>
      <c r="CH208" s="73">
        <v>0</v>
      </c>
      <c r="CI208" s="73">
        <v>0</v>
      </c>
      <c r="CJ208" s="73">
        <v>0</v>
      </c>
      <c r="CK208" s="63" t="s">
        <v>1797</v>
      </c>
      <c r="CL208" s="74" t="s">
        <v>479</v>
      </c>
      <c r="CM208" s="74" t="s">
        <v>480</v>
      </c>
      <c r="CN208" s="74" t="s">
        <v>195</v>
      </c>
      <c r="CO208" s="60">
        <v>1</v>
      </c>
      <c r="CP208" s="61" t="s">
        <v>196</v>
      </c>
      <c r="CQ208" s="60">
        <v>105</v>
      </c>
      <c r="CR208" s="61" t="s">
        <v>1637</v>
      </c>
      <c r="CS208" s="60">
        <v>10503</v>
      </c>
      <c r="CT208" s="61" t="s">
        <v>1756</v>
      </c>
      <c r="CU208" s="62">
        <v>1050302</v>
      </c>
      <c r="CV208" s="63" t="s">
        <v>1786</v>
      </c>
      <c r="CW208" s="100" t="s">
        <v>1758</v>
      </c>
      <c r="CX208" s="100" t="s">
        <v>196</v>
      </c>
      <c r="CY208" s="100" t="s">
        <v>1637</v>
      </c>
      <c r="CZ208" s="100" t="s">
        <v>1756</v>
      </c>
      <c r="DA208" s="100" t="s">
        <v>1786</v>
      </c>
    </row>
    <row r="209" spans="2:105" ht="127.5" hidden="1" x14ac:dyDescent="0.25">
      <c r="B209" s="75" t="s">
        <v>1798</v>
      </c>
      <c r="C209" s="65" t="s">
        <v>1799</v>
      </c>
      <c r="D209" s="63" t="s">
        <v>1800</v>
      </c>
      <c r="E209" s="65" t="s">
        <v>1749</v>
      </c>
      <c r="F209" s="63" t="s">
        <v>1750</v>
      </c>
      <c r="G209" s="62" t="s">
        <v>183</v>
      </c>
      <c r="H209" s="63" t="s">
        <v>1167</v>
      </c>
      <c r="I209" s="62" t="s">
        <v>185</v>
      </c>
      <c r="J209" s="307">
        <v>2015</v>
      </c>
      <c r="K209" s="308">
        <v>0</v>
      </c>
      <c r="L209" s="63" t="s">
        <v>186</v>
      </c>
      <c r="M209" s="63" t="s">
        <v>1801</v>
      </c>
      <c r="N209" s="63" t="s">
        <v>1802</v>
      </c>
      <c r="O209" s="63" t="s">
        <v>1803</v>
      </c>
      <c r="P209" s="63" t="s">
        <v>657</v>
      </c>
      <c r="Q209" s="63" t="s">
        <v>1804</v>
      </c>
      <c r="R209" s="63"/>
      <c r="S209" s="68">
        <v>4</v>
      </c>
      <c r="T209" s="69">
        <v>1</v>
      </c>
      <c r="U209" s="69">
        <v>2</v>
      </c>
      <c r="V209" s="69">
        <v>3</v>
      </c>
      <c r="W209" s="69">
        <v>4</v>
      </c>
      <c r="X209" s="71">
        <v>41000871</v>
      </c>
      <c r="Y209" s="79"/>
      <c r="Z209" s="79"/>
      <c r="AA209" s="79"/>
      <c r="AB209" s="101"/>
      <c r="AC209" s="79"/>
      <c r="AD209" s="79"/>
      <c r="AE209" s="79"/>
      <c r="AF209" s="79"/>
      <c r="AG209" s="79"/>
      <c r="AH209" s="78">
        <v>41000871</v>
      </c>
      <c r="AI209" s="79"/>
      <c r="AJ209" s="79"/>
      <c r="AK209" s="71">
        <v>42230897</v>
      </c>
      <c r="AL209" s="79"/>
      <c r="AM209" s="79"/>
      <c r="AN209" s="79"/>
      <c r="AO209" s="101"/>
      <c r="AP209" s="79"/>
      <c r="AQ209" s="79"/>
      <c r="AR209" s="79"/>
      <c r="AS209" s="79"/>
      <c r="AT209" s="79"/>
      <c r="AU209" s="78">
        <v>42230897</v>
      </c>
      <c r="AV209" s="79"/>
      <c r="AW209" s="79"/>
      <c r="AX209" s="71">
        <v>43497824</v>
      </c>
      <c r="AY209" s="79"/>
      <c r="AZ209" s="79"/>
      <c r="BA209" s="79"/>
      <c r="BB209" s="101"/>
      <c r="BC209" s="79"/>
      <c r="BD209" s="79"/>
      <c r="BE209" s="79"/>
      <c r="BF209" s="79"/>
      <c r="BG209" s="79"/>
      <c r="BH209" s="78">
        <v>43497824</v>
      </c>
      <c r="BI209" s="79"/>
      <c r="BJ209" s="79"/>
      <c r="BK209" s="71">
        <v>44802759</v>
      </c>
      <c r="BL209" s="79"/>
      <c r="BM209" s="79"/>
      <c r="BN209" s="79"/>
      <c r="BO209" s="101"/>
      <c r="BP209" s="79"/>
      <c r="BQ209" s="79"/>
      <c r="BR209" s="79"/>
      <c r="BS209" s="79"/>
      <c r="BT209" s="79"/>
      <c r="BU209" s="78">
        <v>44802759</v>
      </c>
      <c r="BV209" s="79"/>
      <c r="BW209" s="79"/>
      <c r="BX209" s="71">
        <v>171532351</v>
      </c>
      <c r="BY209" s="73">
        <v>0</v>
      </c>
      <c r="BZ209" s="73">
        <v>0</v>
      </c>
      <c r="CA209" s="73">
        <v>0</v>
      </c>
      <c r="CB209" s="73">
        <v>0</v>
      </c>
      <c r="CC209" s="73">
        <v>0</v>
      </c>
      <c r="CD209" s="73">
        <v>0</v>
      </c>
      <c r="CE209" s="73">
        <v>0</v>
      </c>
      <c r="CF209" s="73">
        <v>0</v>
      </c>
      <c r="CG209" s="73">
        <v>0</v>
      </c>
      <c r="CH209" s="73">
        <v>171532351</v>
      </c>
      <c r="CI209" s="73">
        <v>0</v>
      </c>
      <c r="CJ209" s="73">
        <v>0</v>
      </c>
      <c r="CK209" s="63" t="s">
        <v>1805</v>
      </c>
      <c r="CL209" s="74" t="s">
        <v>1172</v>
      </c>
      <c r="CM209" s="74" t="s">
        <v>1173</v>
      </c>
      <c r="CN209" s="74" t="s">
        <v>195</v>
      </c>
      <c r="CO209" s="60">
        <v>1</v>
      </c>
      <c r="CP209" s="61" t="s">
        <v>196</v>
      </c>
      <c r="CQ209" s="60">
        <v>105</v>
      </c>
      <c r="CR209" s="61" t="s">
        <v>1637</v>
      </c>
      <c r="CS209" s="60">
        <v>10503</v>
      </c>
      <c r="CT209" s="61" t="s">
        <v>1756</v>
      </c>
      <c r="CU209" s="62">
        <v>1050302</v>
      </c>
      <c r="CV209" s="63" t="s">
        <v>1786</v>
      </c>
      <c r="CW209" s="100" t="s">
        <v>1758</v>
      </c>
      <c r="CX209" s="100" t="s">
        <v>196</v>
      </c>
      <c r="CY209" s="100" t="s">
        <v>1637</v>
      </c>
      <c r="CZ209" s="100" t="s">
        <v>1756</v>
      </c>
      <c r="DA209" s="100" t="s">
        <v>1786</v>
      </c>
    </row>
    <row r="210" spans="2:105" ht="127.5" hidden="1" x14ac:dyDescent="0.25">
      <c r="B210" s="88" t="s">
        <v>1806</v>
      </c>
      <c r="C210" s="65" t="s">
        <v>1807</v>
      </c>
      <c r="D210" s="63" t="s">
        <v>1368</v>
      </c>
      <c r="E210" s="65" t="s">
        <v>1749</v>
      </c>
      <c r="F210" s="63" t="s">
        <v>1750</v>
      </c>
      <c r="G210" s="62" t="s">
        <v>183</v>
      </c>
      <c r="H210" s="63" t="s">
        <v>679</v>
      </c>
      <c r="I210" s="62" t="s">
        <v>1773</v>
      </c>
      <c r="J210" s="307">
        <v>2015</v>
      </c>
      <c r="K210" s="308">
        <v>0</v>
      </c>
      <c r="L210" s="63" t="s">
        <v>1371</v>
      </c>
      <c r="M210" s="63" t="s">
        <v>1808</v>
      </c>
      <c r="N210" s="63" t="s">
        <v>1809</v>
      </c>
      <c r="O210" s="63" t="s">
        <v>1810</v>
      </c>
      <c r="P210" s="63" t="s">
        <v>657</v>
      </c>
      <c r="Q210" s="63" t="s">
        <v>1811</v>
      </c>
      <c r="R210" s="63"/>
      <c r="S210" s="68">
        <v>1</v>
      </c>
      <c r="T210" s="69">
        <v>0</v>
      </c>
      <c r="U210" s="69">
        <v>0.5</v>
      </c>
      <c r="V210" s="69">
        <v>1</v>
      </c>
      <c r="W210" s="69">
        <v>1</v>
      </c>
      <c r="X210" s="71">
        <v>0</v>
      </c>
      <c r="Y210" s="79"/>
      <c r="Z210" s="79"/>
      <c r="AA210" s="79"/>
      <c r="AB210" s="79"/>
      <c r="AC210" s="79"/>
      <c r="AD210" s="79"/>
      <c r="AE210" s="79"/>
      <c r="AF210" s="79"/>
      <c r="AG210" s="79"/>
      <c r="AH210" s="79"/>
      <c r="AI210" s="79"/>
      <c r="AJ210" s="79"/>
      <c r="AK210" s="71">
        <v>200000000</v>
      </c>
      <c r="AL210" s="79">
        <v>200000000</v>
      </c>
      <c r="AM210" s="79"/>
      <c r="AN210" s="79"/>
      <c r="AO210" s="79"/>
      <c r="AP210" s="79"/>
      <c r="AQ210" s="79"/>
      <c r="AR210" s="79"/>
      <c r="AS210" s="79"/>
      <c r="AT210" s="79"/>
      <c r="AU210" s="79"/>
      <c r="AV210" s="79"/>
      <c r="AW210" s="79"/>
      <c r="AX210" s="71">
        <v>0</v>
      </c>
      <c r="AY210" s="79"/>
      <c r="AZ210" s="79"/>
      <c r="BA210" s="79"/>
      <c r="BB210" s="79"/>
      <c r="BC210" s="79"/>
      <c r="BD210" s="79"/>
      <c r="BE210" s="79"/>
      <c r="BF210" s="79"/>
      <c r="BG210" s="79"/>
      <c r="BH210" s="79"/>
      <c r="BI210" s="79"/>
      <c r="BJ210" s="79"/>
      <c r="BK210" s="71">
        <v>0</v>
      </c>
      <c r="BL210" s="79"/>
      <c r="BM210" s="79"/>
      <c r="BN210" s="79"/>
      <c r="BO210" s="79"/>
      <c r="BP210" s="79"/>
      <c r="BQ210" s="79"/>
      <c r="BR210" s="79"/>
      <c r="BS210" s="79"/>
      <c r="BT210" s="79"/>
      <c r="BU210" s="79"/>
      <c r="BV210" s="79"/>
      <c r="BW210" s="79"/>
      <c r="BX210" s="71">
        <v>200000000</v>
      </c>
      <c r="BY210" s="73">
        <v>200000000</v>
      </c>
      <c r="BZ210" s="73">
        <v>0</v>
      </c>
      <c r="CA210" s="73">
        <v>0</v>
      </c>
      <c r="CB210" s="73">
        <v>0</v>
      </c>
      <c r="CC210" s="73">
        <v>0</v>
      </c>
      <c r="CD210" s="73">
        <v>0</v>
      </c>
      <c r="CE210" s="73">
        <v>0</v>
      </c>
      <c r="CF210" s="73">
        <v>0</v>
      </c>
      <c r="CG210" s="73">
        <v>0</v>
      </c>
      <c r="CH210" s="73">
        <v>0</v>
      </c>
      <c r="CI210" s="73">
        <v>0</v>
      </c>
      <c r="CJ210" s="73">
        <v>0</v>
      </c>
      <c r="CK210" s="63" t="s">
        <v>1812</v>
      </c>
      <c r="CL210" s="74" t="s">
        <v>479</v>
      </c>
      <c r="CM210" s="74" t="s">
        <v>480</v>
      </c>
      <c r="CN210" s="74" t="s">
        <v>1392</v>
      </c>
      <c r="CO210" s="60">
        <v>1</v>
      </c>
      <c r="CP210" s="61" t="s">
        <v>196</v>
      </c>
      <c r="CQ210" s="60">
        <v>105</v>
      </c>
      <c r="CR210" s="61" t="s">
        <v>1637</v>
      </c>
      <c r="CS210" s="60">
        <v>10503</v>
      </c>
      <c r="CT210" s="61" t="s">
        <v>1756</v>
      </c>
      <c r="CU210" s="62">
        <v>1050302</v>
      </c>
      <c r="CV210" s="63" t="s">
        <v>1786</v>
      </c>
      <c r="CW210" s="100" t="s">
        <v>1758</v>
      </c>
      <c r="CX210" s="100" t="s">
        <v>196</v>
      </c>
      <c r="CY210" s="100" t="s">
        <v>1637</v>
      </c>
      <c r="CZ210" s="100" t="s">
        <v>1756</v>
      </c>
      <c r="DA210" s="100" t="s">
        <v>1786</v>
      </c>
    </row>
    <row r="211" spans="2:105" ht="127.5" hidden="1" x14ac:dyDescent="0.25">
      <c r="B211" s="88" t="s">
        <v>1813</v>
      </c>
      <c r="C211" s="75" t="s">
        <v>1814</v>
      </c>
      <c r="D211" s="63" t="s">
        <v>687</v>
      </c>
      <c r="E211" s="65" t="s">
        <v>1815</v>
      </c>
      <c r="F211" s="63" t="s">
        <v>1816</v>
      </c>
      <c r="G211" s="62" t="s">
        <v>183</v>
      </c>
      <c r="H211" s="63" t="s">
        <v>567</v>
      </c>
      <c r="I211" s="62" t="s">
        <v>529</v>
      </c>
      <c r="J211" s="307">
        <v>2015</v>
      </c>
      <c r="K211" s="308" t="s">
        <v>490</v>
      </c>
      <c r="L211" s="63" t="s">
        <v>615</v>
      </c>
      <c r="M211" s="63" t="s">
        <v>1817</v>
      </c>
      <c r="N211" s="63" t="s">
        <v>1818</v>
      </c>
      <c r="O211" s="63" t="s">
        <v>1819</v>
      </c>
      <c r="P211" s="63" t="s">
        <v>657</v>
      </c>
      <c r="Q211" s="63" t="s">
        <v>1820</v>
      </c>
      <c r="R211" s="63"/>
      <c r="S211" s="68">
        <v>1</v>
      </c>
      <c r="T211" s="69">
        <v>0</v>
      </c>
      <c r="U211" s="69">
        <v>1</v>
      </c>
      <c r="V211" s="69">
        <v>1</v>
      </c>
      <c r="W211" s="69">
        <v>1</v>
      </c>
      <c r="X211" s="71">
        <v>150000000</v>
      </c>
      <c r="Y211" s="130">
        <v>150000000</v>
      </c>
      <c r="Z211" s="79"/>
      <c r="AA211" s="79"/>
      <c r="AB211" s="79"/>
      <c r="AC211" s="79"/>
      <c r="AD211" s="79"/>
      <c r="AE211" s="79"/>
      <c r="AF211" s="79"/>
      <c r="AG211" s="79"/>
      <c r="AH211" s="79"/>
      <c r="AI211" s="79"/>
      <c r="AJ211" s="79"/>
      <c r="AK211" s="71">
        <v>150000000</v>
      </c>
      <c r="AL211" s="130">
        <v>150000000</v>
      </c>
      <c r="AM211" s="79"/>
      <c r="AN211" s="79"/>
      <c r="AO211" s="79"/>
      <c r="AP211" s="79"/>
      <c r="AQ211" s="79"/>
      <c r="AR211" s="79"/>
      <c r="AS211" s="79"/>
      <c r="AT211" s="79"/>
      <c r="AU211" s="79"/>
      <c r="AV211" s="79"/>
      <c r="AW211" s="79"/>
      <c r="AX211" s="71">
        <v>0</v>
      </c>
      <c r="AY211" s="79"/>
      <c r="AZ211" s="79"/>
      <c r="BA211" s="79"/>
      <c r="BB211" s="79"/>
      <c r="BC211" s="79"/>
      <c r="BD211" s="79"/>
      <c r="BE211" s="79"/>
      <c r="BF211" s="79"/>
      <c r="BG211" s="79"/>
      <c r="BH211" s="79"/>
      <c r="BI211" s="79"/>
      <c r="BJ211" s="79"/>
      <c r="BK211" s="71">
        <v>0</v>
      </c>
      <c r="BL211" s="79"/>
      <c r="BM211" s="79"/>
      <c r="BN211" s="79"/>
      <c r="BO211" s="79"/>
      <c r="BP211" s="79"/>
      <c r="BQ211" s="79"/>
      <c r="BR211" s="79"/>
      <c r="BS211" s="79"/>
      <c r="BT211" s="79"/>
      <c r="BU211" s="79"/>
      <c r="BV211" s="79"/>
      <c r="BW211" s="79"/>
      <c r="BX211" s="71">
        <v>300000000</v>
      </c>
      <c r="BY211" s="73">
        <v>300000000</v>
      </c>
      <c r="BZ211" s="73">
        <v>0</v>
      </c>
      <c r="CA211" s="73">
        <v>0</v>
      </c>
      <c r="CB211" s="73">
        <v>0</v>
      </c>
      <c r="CC211" s="73">
        <v>0</v>
      </c>
      <c r="CD211" s="73">
        <v>0</v>
      </c>
      <c r="CE211" s="73">
        <v>0</v>
      </c>
      <c r="CF211" s="73">
        <v>0</v>
      </c>
      <c r="CG211" s="73">
        <v>0</v>
      </c>
      <c r="CH211" s="73">
        <v>0</v>
      </c>
      <c r="CI211" s="73">
        <v>0</v>
      </c>
      <c r="CJ211" s="73">
        <v>0</v>
      </c>
      <c r="CK211" s="63" t="s">
        <v>1821</v>
      </c>
      <c r="CL211" s="74" t="s">
        <v>479</v>
      </c>
      <c r="CM211" s="74" t="s">
        <v>480</v>
      </c>
      <c r="CN211" s="74" t="s">
        <v>268</v>
      </c>
      <c r="CO211" s="60">
        <v>1</v>
      </c>
      <c r="CP211" s="61" t="s">
        <v>196</v>
      </c>
      <c r="CQ211" s="60">
        <v>105</v>
      </c>
      <c r="CR211" s="61" t="s">
        <v>1637</v>
      </c>
      <c r="CS211" s="60">
        <v>10504</v>
      </c>
      <c r="CT211" s="61" t="s">
        <v>1822</v>
      </c>
      <c r="CU211" s="62">
        <v>1050401</v>
      </c>
      <c r="CV211" s="63" t="s">
        <v>1823</v>
      </c>
      <c r="CW211" s="100" t="s">
        <v>1824</v>
      </c>
      <c r="CX211" s="100" t="s">
        <v>196</v>
      </c>
      <c r="CY211" s="100" t="s">
        <v>1637</v>
      </c>
      <c r="CZ211" s="100" t="s">
        <v>1822</v>
      </c>
      <c r="DA211" s="100" t="s">
        <v>1823</v>
      </c>
    </row>
    <row r="212" spans="2:105" ht="127.5" hidden="1" x14ac:dyDescent="0.25">
      <c r="B212" s="88" t="s">
        <v>1825</v>
      </c>
      <c r="C212" s="75" t="s">
        <v>1826</v>
      </c>
      <c r="D212" s="63" t="s">
        <v>687</v>
      </c>
      <c r="E212" s="65" t="s">
        <v>1815</v>
      </c>
      <c r="F212" s="63" t="s">
        <v>1816</v>
      </c>
      <c r="G212" s="62" t="s">
        <v>240</v>
      </c>
      <c r="H212" s="63" t="s">
        <v>1167</v>
      </c>
      <c r="I212" s="62" t="s">
        <v>529</v>
      </c>
      <c r="J212" s="307"/>
      <c r="K212" s="308"/>
      <c r="L212" s="63" t="s">
        <v>688</v>
      </c>
      <c r="M212" s="63" t="s">
        <v>1827</v>
      </c>
      <c r="N212" s="63" t="s">
        <v>1828</v>
      </c>
      <c r="O212" s="63" t="s">
        <v>1829</v>
      </c>
      <c r="P212" s="63" t="s">
        <v>246</v>
      </c>
      <c r="Q212" s="63" t="s">
        <v>1830</v>
      </c>
      <c r="R212" s="63"/>
      <c r="S212" s="68">
        <v>3</v>
      </c>
      <c r="T212" s="69">
        <v>3</v>
      </c>
      <c r="U212" s="69">
        <v>3</v>
      </c>
      <c r="V212" s="69">
        <v>3</v>
      </c>
      <c r="W212" s="69">
        <v>3</v>
      </c>
      <c r="X212" s="71">
        <v>0</v>
      </c>
      <c r="Y212" s="79"/>
      <c r="Z212" s="79"/>
      <c r="AA212" s="79"/>
      <c r="AB212" s="79"/>
      <c r="AC212" s="79"/>
      <c r="AD212" s="79"/>
      <c r="AE212" s="79"/>
      <c r="AF212" s="79"/>
      <c r="AG212" s="79"/>
      <c r="AH212" s="79"/>
      <c r="AI212" s="79"/>
      <c r="AJ212" s="79"/>
      <c r="AK212" s="71">
        <v>60000000</v>
      </c>
      <c r="AL212" s="79">
        <v>60000000</v>
      </c>
      <c r="AM212" s="79"/>
      <c r="AN212" s="79"/>
      <c r="AO212" s="79"/>
      <c r="AP212" s="79"/>
      <c r="AQ212" s="79"/>
      <c r="AR212" s="79"/>
      <c r="AS212" s="79"/>
      <c r="AT212" s="79"/>
      <c r="AU212" s="79"/>
      <c r="AV212" s="79"/>
      <c r="AW212" s="79"/>
      <c r="AX212" s="71">
        <v>60000000</v>
      </c>
      <c r="AY212" s="79">
        <v>60000000</v>
      </c>
      <c r="AZ212" s="79"/>
      <c r="BA212" s="79"/>
      <c r="BB212" s="79"/>
      <c r="BC212" s="79"/>
      <c r="BD212" s="79"/>
      <c r="BE212" s="79"/>
      <c r="BF212" s="79"/>
      <c r="BG212" s="79"/>
      <c r="BH212" s="79"/>
      <c r="BI212" s="79"/>
      <c r="BJ212" s="79"/>
      <c r="BK212" s="71">
        <v>60000000</v>
      </c>
      <c r="BL212" s="79">
        <v>60000000</v>
      </c>
      <c r="BM212" s="79"/>
      <c r="BN212" s="79"/>
      <c r="BO212" s="79"/>
      <c r="BP212" s="79"/>
      <c r="BQ212" s="79"/>
      <c r="BR212" s="79"/>
      <c r="BS212" s="79"/>
      <c r="BT212" s="79"/>
      <c r="BU212" s="79"/>
      <c r="BV212" s="79"/>
      <c r="BW212" s="79"/>
      <c r="BX212" s="71">
        <v>180000000</v>
      </c>
      <c r="BY212" s="73">
        <v>180000000</v>
      </c>
      <c r="BZ212" s="73">
        <v>0</v>
      </c>
      <c r="CA212" s="73">
        <v>0</v>
      </c>
      <c r="CB212" s="73">
        <v>0</v>
      </c>
      <c r="CC212" s="73">
        <v>0</v>
      </c>
      <c r="CD212" s="73">
        <v>0</v>
      </c>
      <c r="CE212" s="73">
        <v>0</v>
      </c>
      <c r="CF212" s="73">
        <v>0</v>
      </c>
      <c r="CG212" s="73">
        <v>0</v>
      </c>
      <c r="CH212" s="73">
        <v>0</v>
      </c>
      <c r="CI212" s="73">
        <v>0</v>
      </c>
      <c r="CJ212" s="73">
        <v>0</v>
      </c>
      <c r="CK212" s="63" t="s">
        <v>1831</v>
      </c>
      <c r="CL212" s="74" t="s">
        <v>1172</v>
      </c>
      <c r="CM212" s="74" t="s">
        <v>1173</v>
      </c>
      <c r="CN212" s="74" t="s">
        <v>268</v>
      </c>
      <c r="CO212" s="60">
        <v>1</v>
      </c>
      <c r="CP212" s="61" t="s">
        <v>196</v>
      </c>
      <c r="CQ212" s="60">
        <v>105</v>
      </c>
      <c r="CR212" s="61" t="s">
        <v>1637</v>
      </c>
      <c r="CS212" s="60">
        <v>10504</v>
      </c>
      <c r="CT212" s="61" t="s">
        <v>1822</v>
      </c>
      <c r="CU212" s="62">
        <v>1050401</v>
      </c>
      <c r="CV212" s="63" t="s">
        <v>1823</v>
      </c>
      <c r="CW212" s="100" t="s">
        <v>1824</v>
      </c>
      <c r="CX212" s="100" t="s">
        <v>196</v>
      </c>
      <c r="CY212" s="100" t="s">
        <v>1637</v>
      </c>
      <c r="CZ212" s="100" t="s">
        <v>1822</v>
      </c>
      <c r="DA212" s="100" t="s">
        <v>1823</v>
      </c>
    </row>
    <row r="213" spans="2:105" ht="127.5" hidden="1" x14ac:dyDescent="0.25">
      <c r="B213" s="88" t="s">
        <v>1832</v>
      </c>
      <c r="C213" s="75" t="s">
        <v>1833</v>
      </c>
      <c r="D213" s="63" t="s">
        <v>687</v>
      </c>
      <c r="E213" s="65" t="s">
        <v>1815</v>
      </c>
      <c r="F213" s="63" t="s">
        <v>1816</v>
      </c>
      <c r="G213" s="62" t="s">
        <v>183</v>
      </c>
      <c r="H213" s="63" t="s">
        <v>567</v>
      </c>
      <c r="I213" s="62" t="s">
        <v>529</v>
      </c>
      <c r="J213" s="307">
        <v>2015</v>
      </c>
      <c r="K213" s="308" t="s">
        <v>490</v>
      </c>
      <c r="L213" s="63" t="s">
        <v>568</v>
      </c>
      <c r="M213" s="63" t="s">
        <v>1834</v>
      </c>
      <c r="N213" s="63" t="s">
        <v>1835</v>
      </c>
      <c r="O213" s="63" t="s">
        <v>1836</v>
      </c>
      <c r="P213" s="63" t="s">
        <v>246</v>
      </c>
      <c r="Q213" s="63" t="s">
        <v>1837</v>
      </c>
      <c r="R213" s="63"/>
      <c r="S213" s="68">
        <v>1</v>
      </c>
      <c r="T213" s="69">
        <v>0</v>
      </c>
      <c r="U213" s="69">
        <v>1</v>
      </c>
      <c r="V213" s="69">
        <v>1</v>
      </c>
      <c r="W213" s="69">
        <v>1</v>
      </c>
      <c r="X213" s="71">
        <v>0</v>
      </c>
      <c r="Y213" s="79"/>
      <c r="Z213" s="79"/>
      <c r="AA213" s="79"/>
      <c r="AB213" s="79"/>
      <c r="AC213" s="79"/>
      <c r="AD213" s="79"/>
      <c r="AE213" s="79"/>
      <c r="AF213" s="79"/>
      <c r="AG213" s="79"/>
      <c r="AH213" s="79"/>
      <c r="AI213" s="79"/>
      <c r="AJ213" s="79"/>
      <c r="AK213" s="71">
        <v>62000000</v>
      </c>
      <c r="AL213" s="79"/>
      <c r="AM213" s="79"/>
      <c r="AN213" s="79"/>
      <c r="AO213" s="79"/>
      <c r="AP213" s="79"/>
      <c r="AQ213" s="79"/>
      <c r="AR213" s="79"/>
      <c r="AS213" s="79"/>
      <c r="AT213" s="79">
        <v>62000000</v>
      </c>
      <c r="AU213" s="79"/>
      <c r="AV213" s="79"/>
      <c r="AW213" s="79"/>
      <c r="AX213" s="71">
        <v>0</v>
      </c>
      <c r="AY213" s="79"/>
      <c r="AZ213" s="79"/>
      <c r="BA213" s="79"/>
      <c r="BB213" s="79"/>
      <c r="BC213" s="79"/>
      <c r="BD213" s="79"/>
      <c r="BE213" s="79"/>
      <c r="BF213" s="79"/>
      <c r="BG213" s="79"/>
      <c r="BH213" s="79"/>
      <c r="BI213" s="79"/>
      <c r="BJ213" s="79"/>
      <c r="BK213" s="71">
        <v>0</v>
      </c>
      <c r="BL213" s="79"/>
      <c r="BM213" s="79"/>
      <c r="BN213" s="79"/>
      <c r="BO213" s="79"/>
      <c r="BP213" s="79"/>
      <c r="BQ213" s="79"/>
      <c r="BR213" s="79"/>
      <c r="BS213" s="79"/>
      <c r="BT213" s="79"/>
      <c r="BU213" s="79"/>
      <c r="BV213" s="79"/>
      <c r="BW213" s="79"/>
      <c r="BX213" s="71">
        <v>62000000</v>
      </c>
      <c r="BY213" s="73">
        <v>0</v>
      </c>
      <c r="BZ213" s="73">
        <v>0</v>
      </c>
      <c r="CA213" s="73">
        <v>0</v>
      </c>
      <c r="CB213" s="73">
        <v>0</v>
      </c>
      <c r="CC213" s="73">
        <v>0</v>
      </c>
      <c r="CD213" s="73">
        <v>0</v>
      </c>
      <c r="CE213" s="73">
        <v>0</v>
      </c>
      <c r="CF213" s="73">
        <v>0</v>
      </c>
      <c r="CG213" s="73">
        <v>62000000</v>
      </c>
      <c r="CH213" s="73">
        <v>0</v>
      </c>
      <c r="CI213" s="73">
        <v>0</v>
      </c>
      <c r="CJ213" s="73">
        <v>0</v>
      </c>
      <c r="CK213" s="63" t="s">
        <v>1838</v>
      </c>
      <c r="CL213" s="74" t="s">
        <v>479</v>
      </c>
      <c r="CM213" s="74" t="s">
        <v>480</v>
      </c>
      <c r="CN213" s="74" t="s">
        <v>296</v>
      </c>
      <c r="CO213" s="60">
        <v>1</v>
      </c>
      <c r="CP213" s="61" t="s">
        <v>196</v>
      </c>
      <c r="CQ213" s="60">
        <v>105</v>
      </c>
      <c r="CR213" s="61" t="s">
        <v>1637</v>
      </c>
      <c r="CS213" s="60">
        <v>10504</v>
      </c>
      <c r="CT213" s="61" t="s">
        <v>1822</v>
      </c>
      <c r="CU213" s="62">
        <v>1050401</v>
      </c>
      <c r="CV213" s="63" t="s">
        <v>1823</v>
      </c>
      <c r="CW213" s="100" t="s">
        <v>1824</v>
      </c>
      <c r="CX213" s="100" t="s">
        <v>196</v>
      </c>
      <c r="CY213" s="100" t="s">
        <v>1637</v>
      </c>
      <c r="CZ213" s="100" t="s">
        <v>1822</v>
      </c>
      <c r="DA213" s="100" t="s">
        <v>1823</v>
      </c>
    </row>
    <row r="214" spans="2:105" ht="127.5" hidden="1" x14ac:dyDescent="0.25">
      <c r="B214" s="88" t="s">
        <v>1839</v>
      </c>
      <c r="C214" s="75" t="s">
        <v>1840</v>
      </c>
      <c r="D214" s="63" t="s">
        <v>687</v>
      </c>
      <c r="E214" s="65" t="s">
        <v>1815</v>
      </c>
      <c r="F214" s="63" t="s">
        <v>1816</v>
      </c>
      <c r="G214" s="62" t="s">
        <v>240</v>
      </c>
      <c r="H214" s="63" t="s">
        <v>567</v>
      </c>
      <c r="I214" s="62" t="s">
        <v>529</v>
      </c>
      <c r="J214" s="307">
        <v>2015</v>
      </c>
      <c r="K214" s="308" t="s">
        <v>490</v>
      </c>
      <c r="L214" s="63" t="s">
        <v>688</v>
      </c>
      <c r="M214" s="63" t="s">
        <v>1841</v>
      </c>
      <c r="N214" s="63" t="s">
        <v>1842</v>
      </c>
      <c r="O214" s="63" t="s">
        <v>1843</v>
      </c>
      <c r="P214" s="63" t="s">
        <v>246</v>
      </c>
      <c r="Q214" s="63" t="s">
        <v>1844</v>
      </c>
      <c r="R214" s="63"/>
      <c r="S214" s="68">
        <v>1</v>
      </c>
      <c r="T214" s="69">
        <v>1</v>
      </c>
      <c r="U214" s="69">
        <v>1</v>
      </c>
      <c r="V214" s="69">
        <v>1</v>
      </c>
      <c r="W214" s="69">
        <v>1</v>
      </c>
      <c r="X214" s="71">
        <v>100000000</v>
      </c>
      <c r="Y214" s="79">
        <v>100000000</v>
      </c>
      <c r="Z214" s="79"/>
      <c r="AA214" s="79"/>
      <c r="AB214" s="79"/>
      <c r="AC214" s="79"/>
      <c r="AD214" s="79"/>
      <c r="AE214" s="79"/>
      <c r="AF214" s="79"/>
      <c r="AG214" s="79"/>
      <c r="AH214" s="79"/>
      <c r="AI214" s="79"/>
      <c r="AJ214" s="79"/>
      <c r="AK214" s="71">
        <v>0</v>
      </c>
      <c r="AL214" s="79"/>
      <c r="AM214" s="79"/>
      <c r="AN214" s="79"/>
      <c r="AO214" s="79"/>
      <c r="AP214" s="79"/>
      <c r="AQ214" s="79"/>
      <c r="AR214" s="79"/>
      <c r="AS214" s="79"/>
      <c r="AT214" s="79"/>
      <c r="AU214" s="79"/>
      <c r="AV214" s="79"/>
      <c r="AW214" s="79"/>
      <c r="AX214" s="71">
        <v>0</v>
      </c>
      <c r="AY214" s="79"/>
      <c r="AZ214" s="79"/>
      <c r="BA214" s="79"/>
      <c r="BB214" s="79"/>
      <c r="BC214" s="79"/>
      <c r="BD214" s="79"/>
      <c r="BE214" s="79"/>
      <c r="BF214" s="79"/>
      <c r="BG214" s="79"/>
      <c r="BH214" s="79"/>
      <c r="BI214" s="79"/>
      <c r="BJ214" s="79"/>
      <c r="BK214" s="71">
        <v>0</v>
      </c>
      <c r="BL214" s="79"/>
      <c r="BM214" s="79"/>
      <c r="BN214" s="79"/>
      <c r="BO214" s="79"/>
      <c r="BP214" s="79"/>
      <c r="BQ214" s="79"/>
      <c r="BR214" s="79"/>
      <c r="BS214" s="79"/>
      <c r="BT214" s="79"/>
      <c r="BU214" s="79"/>
      <c r="BV214" s="79"/>
      <c r="BW214" s="79"/>
      <c r="BX214" s="71">
        <v>100000000</v>
      </c>
      <c r="BY214" s="73">
        <v>100000000</v>
      </c>
      <c r="BZ214" s="73">
        <v>0</v>
      </c>
      <c r="CA214" s="73">
        <v>0</v>
      </c>
      <c r="CB214" s="73">
        <v>0</v>
      </c>
      <c r="CC214" s="73">
        <v>0</v>
      </c>
      <c r="CD214" s="73">
        <v>0</v>
      </c>
      <c r="CE214" s="73">
        <v>0</v>
      </c>
      <c r="CF214" s="73">
        <v>0</v>
      </c>
      <c r="CG214" s="73">
        <v>0</v>
      </c>
      <c r="CH214" s="73">
        <v>0</v>
      </c>
      <c r="CI214" s="73">
        <v>0</v>
      </c>
      <c r="CJ214" s="73">
        <v>0</v>
      </c>
      <c r="CK214" s="63" t="s">
        <v>1845</v>
      </c>
      <c r="CL214" s="74" t="s">
        <v>479</v>
      </c>
      <c r="CM214" s="74" t="s">
        <v>480</v>
      </c>
      <c r="CN214" s="74" t="s">
        <v>268</v>
      </c>
      <c r="CO214" s="60">
        <v>1</v>
      </c>
      <c r="CP214" s="61" t="s">
        <v>196</v>
      </c>
      <c r="CQ214" s="60">
        <v>105</v>
      </c>
      <c r="CR214" s="61" t="s">
        <v>1637</v>
      </c>
      <c r="CS214" s="60">
        <v>10504</v>
      </c>
      <c r="CT214" s="61" t="s">
        <v>1822</v>
      </c>
      <c r="CU214" s="62">
        <v>1050401</v>
      </c>
      <c r="CV214" s="63" t="s">
        <v>1823</v>
      </c>
      <c r="CW214" s="100" t="s">
        <v>1824</v>
      </c>
      <c r="CX214" s="100" t="s">
        <v>196</v>
      </c>
      <c r="CY214" s="100" t="s">
        <v>1637</v>
      </c>
      <c r="CZ214" s="100" t="s">
        <v>1822</v>
      </c>
      <c r="DA214" s="100" t="s">
        <v>1823</v>
      </c>
    </row>
    <row r="215" spans="2:105" ht="127.5" hidden="1" x14ac:dyDescent="0.25">
      <c r="B215" s="88" t="s">
        <v>1846</v>
      </c>
      <c r="C215" s="75" t="s">
        <v>1847</v>
      </c>
      <c r="D215" s="63" t="s">
        <v>687</v>
      </c>
      <c r="E215" s="65" t="s">
        <v>1815</v>
      </c>
      <c r="F215" s="63" t="s">
        <v>1816</v>
      </c>
      <c r="G215" s="62" t="s">
        <v>183</v>
      </c>
      <c r="H215" s="63" t="s">
        <v>567</v>
      </c>
      <c r="I215" s="62" t="s">
        <v>529</v>
      </c>
      <c r="J215" s="307">
        <v>2015</v>
      </c>
      <c r="K215" s="308" t="s">
        <v>490</v>
      </c>
      <c r="L215" s="63" t="s">
        <v>688</v>
      </c>
      <c r="M215" s="63" t="s">
        <v>1848</v>
      </c>
      <c r="N215" s="63" t="s">
        <v>1849</v>
      </c>
      <c r="O215" s="63" t="s">
        <v>1850</v>
      </c>
      <c r="P215" s="63" t="s">
        <v>246</v>
      </c>
      <c r="Q215" s="63" t="s">
        <v>1851</v>
      </c>
      <c r="R215" s="63"/>
      <c r="S215" s="68">
        <v>20</v>
      </c>
      <c r="T215" s="69">
        <v>0</v>
      </c>
      <c r="U215" s="69">
        <v>5</v>
      </c>
      <c r="V215" s="69">
        <v>15</v>
      </c>
      <c r="W215" s="69">
        <v>20</v>
      </c>
      <c r="X215" s="71">
        <v>0</v>
      </c>
      <c r="Y215" s="79"/>
      <c r="Z215" s="79"/>
      <c r="AA215" s="79"/>
      <c r="AB215" s="79"/>
      <c r="AC215" s="79"/>
      <c r="AD215" s="79"/>
      <c r="AE215" s="79"/>
      <c r="AF215" s="79"/>
      <c r="AG215" s="79"/>
      <c r="AH215" s="79"/>
      <c r="AI215" s="79"/>
      <c r="AJ215" s="79"/>
      <c r="AK215" s="71">
        <v>40000000</v>
      </c>
      <c r="AL215" s="79">
        <v>40000000</v>
      </c>
      <c r="AM215" s="79"/>
      <c r="AN215" s="79"/>
      <c r="AO215" s="79"/>
      <c r="AP215" s="79"/>
      <c r="AQ215" s="79"/>
      <c r="AR215" s="79"/>
      <c r="AS215" s="79"/>
      <c r="AT215" s="79"/>
      <c r="AU215" s="79"/>
      <c r="AV215" s="79"/>
      <c r="AW215" s="79"/>
      <c r="AX215" s="71">
        <v>40000000</v>
      </c>
      <c r="AY215" s="79">
        <v>40000000</v>
      </c>
      <c r="AZ215" s="79"/>
      <c r="BA215" s="79"/>
      <c r="BB215" s="79"/>
      <c r="BC215" s="79"/>
      <c r="BD215" s="79"/>
      <c r="BE215" s="79"/>
      <c r="BF215" s="79"/>
      <c r="BG215" s="79"/>
      <c r="BH215" s="79"/>
      <c r="BI215" s="79"/>
      <c r="BJ215" s="79"/>
      <c r="BK215" s="71">
        <v>40000000</v>
      </c>
      <c r="BL215" s="79">
        <v>40000000</v>
      </c>
      <c r="BM215" s="79"/>
      <c r="BN215" s="79"/>
      <c r="BO215" s="79"/>
      <c r="BP215" s="79"/>
      <c r="BQ215" s="79"/>
      <c r="BR215" s="79"/>
      <c r="BS215" s="79"/>
      <c r="BT215" s="79"/>
      <c r="BU215" s="79"/>
      <c r="BV215" s="79"/>
      <c r="BW215" s="79"/>
      <c r="BX215" s="71">
        <v>120000000</v>
      </c>
      <c r="BY215" s="73">
        <v>120000000</v>
      </c>
      <c r="BZ215" s="73">
        <v>0</v>
      </c>
      <c r="CA215" s="73">
        <v>0</v>
      </c>
      <c r="CB215" s="73">
        <v>0</v>
      </c>
      <c r="CC215" s="73">
        <v>0</v>
      </c>
      <c r="CD215" s="73">
        <v>0</v>
      </c>
      <c r="CE215" s="73">
        <v>0</v>
      </c>
      <c r="CF215" s="73">
        <v>0</v>
      </c>
      <c r="CG215" s="73">
        <v>0</v>
      </c>
      <c r="CH215" s="73">
        <v>0</v>
      </c>
      <c r="CI215" s="73">
        <v>0</v>
      </c>
      <c r="CJ215" s="73">
        <v>0</v>
      </c>
      <c r="CK215" s="63" t="s">
        <v>1852</v>
      </c>
      <c r="CL215" s="74" t="s">
        <v>479</v>
      </c>
      <c r="CM215" s="74" t="s">
        <v>480</v>
      </c>
      <c r="CN215" s="74" t="s">
        <v>268</v>
      </c>
      <c r="CO215" s="60">
        <v>1</v>
      </c>
      <c r="CP215" s="61" t="s">
        <v>196</v>
      </c>
      <c r="CQ215" s="60">
        <v>105</v>
      </c>
      <c r="CR215" s="61" t="s">
        <v>1637</v>
      </c>
      <c r="CS215" s="60">
        <v>10504</v>
      </c>
      <c r="CT215" s="61" t="s">
        <v>1822</v>
      </c>
      <c r="CU215" s="62">
        <v>1050401</v>
      </c>
      <c r="CV215" s="63" t="s">
        <v>1823</v>
      </c>
      <c r="CW215" s="100" t="s">
        <v>1824</v>
      </c>
      <c r="CX215" s="100" t="s">
        <v>196</v>
      </c>
      <c r="CY215" s="100" t="s">
        <v>1637</v>
      </c>
      <c r="CZ215" s="100" t="s">
        <v>1822</v>
      </c>
      <c r="DA215" s="100" t="s">
        <v>1823</v>
      </c>
    </row>
    <row r="216" spans="2:105" ht="127.5" hidden="1" x14ac:dyDescent="0.25">
      <c r="B216" s="88" t="s">
        <v>1853</v>
      </c>
      <c r="C216" s="75" t="s">
        <v>1854</v>
      </c>
      <c r="D216" s="63" t="s">
        <v>687</v>
      </c>
      <c r="E216" s="65" t="s">
        <v>1815</v>
      </c>
      <c r="F216" s="63" t="s">
        <v>1816</v>
      </c>
      <c r="G216" s="62" t="s">
        <v>183</v>
      </c>
      <c r="H216" s="63" t="s">
        <v>567</v>
      </c>
      <c r="I216" s="62" t="s">
        <v>529</v>
      </c>
      <c r="J216" s="307">
        <v>2015</v>
      </c>
      <c r="K216" s="308" t="s">
        <v>490</v>
      </c>
      <c r="L216" s="63" t="s">
        <v>688</v>
      </c>
      <c r="M216" s="63" t="s">
        <v>1855</v>
      </c>
      <c r="N216" s="63" t="s">
        <v>1856</v>
      </c>
      <c r="O216" s="63" t="s">
        <v>1857</v>
      </c>
      <c r="P216" s="63" t="s">
        <v>246</v>
      </c>
      <c r="Q216" s="63" t="s">
        <v>1858</v>
      </c>
      <c r="R216" s="99"/>
      <c r="S216" s="68">
        <v>1</v>
      </c>
      <c r="T216" s="69">
        <v>1</v>
      </c>
      <c r="U216" s="69">
        <v>0</v>
      </c>
      <c r="V216" s="69">
        <v>0</v>
      </c>
      <c r="W216" s="69">
        <v>1</v>
      </c>
      <c r="X216" s="71">
        <v>0</v>
      </c>
      <c r="Y216" s="79"/>
      <c r="Z216" s="79"/>
      <c r="AA216" s="79"/>
      <c r="AB216" s="79"/>
      <c r="AC216" s="79"/>
      <c r="AD216" s="79"/>
      <c r="AE216" s="79"/>
      <c r="AF216" s="79"/>
      <c r="AG216" s="79"/>
      <c r="AH216" s="79"/>
      <c r="AI216" s="79"/>
      <c r="AJ216" s="79"/>
      <c r="AK216" s="71">
        <v>0</v>
      </c>
      <c r="AL216" s="79"/>
      <c r="AM216" s="79"/>
      <c r="AN216" s="79"/>
      <c r="AO216" s="79"/>
      <c r="AP216" s="79"/>
      <c r="AQ216" s="79"/>
      <c r="AR216" s="79"/>
      <c r="AS216" s="79"/>
      <c r="AT216" s="79"/>
      <c r="AU216" s="79"/>
      <c r="AV216" s="79"/>
      <c r="AW216" s="79"/>
      <c r="AX216" s="71">
        <v>800000000</v>
      </c>
      <c r="AY216" s="79"/>
      <c r="AZ216" s="79"/>
      <c r="BA216" s="79"/>
      <c r="BB216" s="79"/>
      <c r="BC216" s="79"/>
      <c r="BD216" s="79"/>
      <c r="BE216" s="79"/>
      <c r="BF216" s="79"/>
      <c r="BG216" s="79">
        <v>800000000</v>
      </c>
      <c r="BH216" s="79"/>
      <c r="BI216" s="79"/>
      <c r="BJ216" s="79"/>
      <c r="BK216" s="71">
        <v>0</v>
      </c>
      <c r="BL216" s="79"/>
      <c r="BM216" s="79"/>
      <c r="BN216" s="79"/>
      <c r="BO216" s="79"/>
      <c r="BP216" s="79"/>
      <c r="BQ216" s="79"/>
      <c r="BR216" s="79"/>
      <c r="BS216" s="79"/>
      <c r="BT216" s="79"/>
      <c r="BU216" s="79"/>
      <c r="BV216" s="79"/>
      <c r="BW216" s="79"/>
      <c r="BX216" s="71">
        <v>800000000</v>
      </c>
      <c r="BY216" s="73">
        <v>0</v>
      </c>
      <c r="BZ216" s="73">
        <v>0</v>
      </c>
      <c r="CA216" s="73">
        <v>0</v>
      </c>
      <c r="CB216" s="73">
        <v>0</v>
      </c>
      <c r="CC216" s="73">
        <v>0</v>
      </c>
      <c r="CD216" s="73">
        <v>0</v>
      </c>
      <c r="CE216" s="73">
        <v>0</v>
      </c>
      <c r="CF216" s="73">
        <v>0</v>
      </c>
      <c r="CG216" s="73">
        <v>800000000</v>
      </c>
      <c r="CH216" s="73">
        <v>0</v>
      </c>
      <c r="CI216" s="73">
        <v>0</v>
      </c>
      <c r="CJ216" s="73">
        <v>0</v>
      </c>
      <c r="CK216" s="63" t="s">
        <v>1859</v>
      </c>
      <c r="CL216" s="74" t="s">
        <v>479</v>
      </c>
      <c r="CM216" s="74" t="s">
        <v>480</v>
      </c>
      <c r="CN216" s="74" t="s">
        <v>268</v>
      </c>
      <c r="CO216" s="60">
        <v>1</v>
      </c>
      <c r="CP216" s="61" t="s">
        <v>196</v>
      </c>
      <c r="CQ216" s="60">
        <v>105</v>
      </c>
      <c r="CR216" s="61" t="s">
        <v>1637</v>
      </c>
      <c r="CS216" s="60">
        <v>10504</v>
      </c>
      <c r="CT216" s="61" t="s">
        <v>1822</v>
      </c>
      <c r="CU216" s="62">
        <v>1050401</v>
      </c>
      <c r="CV216" s="63" t="s">
        <v>1823</v>
      </c>
      <c r="CW216" s="100" t="s">
        <v>1824</v>
      </c>
      <c r="CX216" s="100" t="s">
        <v>196</v>
      </c>
      <c r="CY216" s="100" t="s">
        <v>1637</v>
      </c>
      <c r="CZ216" s="100" t="s">
        <v>1822</v>
      </c>
      <c r="DA216" s="100" t="s">
        <v>1823</v>
      </c>
    </row>
    <row r="217" spans="2:105" ht="127.5" hidden="1" x14ac:dyDescent="0.25">
      <c r="B217" s="88" t="s">
        <v>1860</v>
      </c>
      <c r="C217" s="99" t="s">
        <v>1861</v>
      </c>
      <c r="D217" s="63" t="s">
        <v>652</v>
      </c>
      <c r="E217" s="65" t="s">
        <v>1815</v>
      </c>
      <c r="F217" s="63" t="s">
        <v>1816</v>
      </c>
      <c r="G217" s="62" t="s">
        <v>183</v>
      </c>
      <c r="H217" s="63" t="s">
        <v>653</v>
      </c>
      <c r="I217" s="62" t="s">
        <v>529</v>
      </c>
      <c r="J217" s="307">
        <v>2015</v>
      </c>
      <c r="K217" s="308">
        <v>235</v>
      </c>
      <c r="L217" s="63" t="s">
        <v>242</v>
      </c>
      <c r="M217" s="63" t="s">
        <v>1862</v>
      </c>
      <c r="N217" s="87" t="s">
        <v>1863</v>
      </c>
      <c r="O217" s="87" t="s">
        <v>1864</v>
      </c>
      <c r="P217" s="87" t="s">
        <v>657</v>
      </c>
      <c r="Q217" s="87" t="s">
        <v>1865</v>
      </c>
      <c r="R217" s="99"/>
      <c r="S217" s="68">
        <v>2400</v>
      </c>
      <c r="T217" s="91">
        <v>600</v>
      </c>
      <c r="U217" s="91">
        <v>1200</v>
      </c>
      <c r="V217" s="91">
        <v>1800</v>
      </c>
      <c r="W217" s="91">
        <v>2400</v>
      </c>
      <c r="X217" s="71">
        <v>7728607</v>
      </c>
      <c r="Y217" s="92"/>
      <c r="Z217" s="92"/>
      <c r="AA217" s="92"/>
      <c r="AB217" s="92"/>
      <c r="AC217" s="92"/>
      <c r="AD217" s="92"/>
      <c r="AE217" s="92"/>
      <c r="AF217" s="120">
        <v>7728607</v>
      </c>
      <c r="AG217" s="92"/>
      <c r="AH217" s="92"/>
      <c r="AI217" s="92"/>
      <c r="AJ217" s="92"/>
      <c r="AK217" s="71">
        <v>7959312</v>
      </c>
      <c r="AL217" s="92"/>
      <c r="AM217" s="92"/>
      <c r="AN217" s="92"/>
      <c r="AO217" s="92"/>
      <c r="AP217" s="92"/>
      <c r="AQ217" s="92"/>
      <c r="AR217" s="92"/>
      <c r="AS217" s="120">
        <v>7959312</v>
      </c>
      <c r="AT217" s="92"/>
      <c r="AU217" s="92"/>
      <c r="AV217" s="92"/>
      <c r="AW217" s="92"/>
      <c r="AX217" s="71">
        <v>8200503</v>
      </c>
      <c r="AY217" s="92"/>
      <c r="AZ217" s="92"/>
      <c r="BA217" s="92"/>
      <c r="BB217" s="92"/>
      <c r="BC217" s="92"/>
      <c r="BD217" s="92"/>
      <c r="BE217" s="92"/>
      <c r="BF217" s="120">
        <v>8200503</v>
      </c>
      <c r="BG217" s="92"/>
      <c r="BH217" s="92"/>
      <c r="BI217" s="92"/>
      <c r="BJ217" s="92"/>
      <c r="BK217" s="71">
        <v>8441695</v>
      </c>
      <c r="BL217" s="92"/>
      <c r="BM217" s="92"/>
      <c r="BN217" s="92"/>
      <c r="BO217" s="92"/>
      <c r="BP217" s="92"/>
      <c r="BQ217" s="92"/>
      <c r="BR217" s="92"/>
      <c r="BS217" s="120">
        <v>8441695</v>
      </c>
      <c r="BT217" s="92"/>
      <c r="BU217" s="92"/>
      <c r="BV217" s="92"/>
      <c r="BW217" s="92"/>
      <c r="BX217" s="71">
        <v>32330117</v>
      </c>
      <c r="BY217" s="93">
        <v>0</v>
      </c>
      <c r="BZ217" s="93">
        <v>0</v>
      </c>
      <c r="CA217" s="93">
        <v>0</v>
      </c>
      <c r="CB217" s="93">
        <v>0</v>
      </c>
      <c r="CC217" s="93">
        <v>0</v>
      </c>
      <c r="CD217" s="93">
        <v>0</v>
      </c>
      <c r="CE217" s="93">
        <v>0</v>
      </c>
      <c r="CF217" s="93">
        <v>32330117</v>
      </c>
      <c r="CG217" s="93">
        <v>0</v>
      </c>
      <c r="CH217" s="93">
        <v>0</v>
      </c>
      <c r="CI217" s="93">
        <v>0</v>
      </c>
      <c r="CJ217" s="93">
        <v>0</v>
      </c>
      <c r="CK217" s="87" t="s">
        <v>1866</v>
      </c>
      <c r="CL217" s="90" t="s">
        <v>660</v>
      </c>
      <c r="CM217" s="90" t="s">
        <v>661</v>
      </c>
      <c r="CN217" s="90" t="s">
        <v>268</v>
      </c>
      <c r="CO217" s="84">
        <v>1</v>
      </c>
      <c r="CP217" s="85" t="s">
        <v>196</v>
      </c>
      <c r="CQ217" s="84">
        <v>105</v>
      </c>
      <c r="CR217" s="85" t="s">
        <v>1637</v>
      </c>
      <c r="CS217" s="84">
        <v>10504</v>
      </c>
      <c r="CT217" s="85" t="s">
        <v>1822</v>
      </c>
      <c r="CU217" s="86">
        <v>1050402</v>
      </c>
      <c r="CV217" s="87" t="s">
        <v>1867</v>
      </c>
      <c r="CW217" s="100" t="s">
        <v>1824</v>
      </c>
      <c r="CX217" s="100" t="s">
        <v>196</v>
      </c>
      <c r="CY217" s="100" t="s">
        <v>1637</v>
      </c>
      <c r="CZ217" s="100" t="s">
        <v>1822</v>
      </c>
      <c r="DA217" s="100" t="s">
        <v>1867</v>
      </c>
    </row>
    <row r="218" spans="2:105" ht="140.25" hidden="1" x14ac:dyDescent="0.25">
      <c r="B218" s="75" t="s">
        <v>1868</v>
      </c>
      <c r="C218" s="80" t="s">
        <v>1869</v>
      </c>
      <c r="D218" s="63" t="s">
        <v>1800</v>
      </c>
      <c r="E218" s="65" t="s">
        <v>337</v>
      </c>
      <c r="F218" s="63" t="s">
        <v>338</v>
      </c>
      <c r="G218" s="62" t="s">
        <v>183</v>
      </c>
      <c r="H218" s="63" t="s">
        <v>1167</v>
      </c>
      <c r="I218" s="62" t="s">
        <v>339</v>
      </c>
      <c r="J218" s="307">
        <v>2015</v>
      </c>
      <c r="K218" s="308">
        <v>0</v>
      </c>
      <c r="L218" s="63" t="s">
        <v>186</v>
      </c>
      <c r="M218" s="63" t="s">
        <v>1870</v>
      </c>
      <c r="N218" s="63" t="s">
        <v>1871</v>
      </c>
      <c r="O218" s="63" t="s">
        <v>1872</v>
      </c>
      <c r="P218" s="63" t="s">
        <v>246</v>
      </c>
      <c r="Q218" s="63" t="s">
        <v>1873</v>
      </c>
      <c r="R218" s="63"/>
      <c r="S218" s="68">
        <v>2</v>
      </c>
      <c r="T218" s="69">
        <v>0</v>
      </c>
      <c r="U218" s="69">
        <v>1</v>
      </c>
      <c r="V218" s="69">
        <v>2</v>
      </c>
      <c r="W218" s="69">
        <v>2</v>
      </c>
      <c r="X218" s="71">
        <v>0</v>
      </c>
      <c r="Y218" s="79"/>
      <c r="Z218" s="79"/>
      <c r="AA218" s="79"/>
      <c r="AB218" s="101">
        <v>0</v>
      </c>
      <c r="AC218" s="79"/>
      <c r="AD218" s="79"/>
      <c r="AE218" s="79"/>
      <c r="AF218" s="79"/>
      <c r="AG218" s="79"/>
      <c r="AH218" s="79"/>
      <c r="AI218" s="79"/>
      <c r="AJ218" s="79"/>
      <c r="AK218" s="71">
        <v>110000000</v>
      </c>
      <c r="AL218" s="78">
        <v>110000000</v>
      </c>
      <c r="AM218" s="79"/>
      <c r="AN218" s="79"/>
      <c r="AO218" s="78"/>
      <c r="AP218" s="79"/>
      <c r="AQ218" s="79"/>
      <c r="AR218" s="79"/>
      <c r="AS218" s="79"/>
      <c r="AT218" s="79"/>
      <c r="AU218" s="101"/>
      <c r="AV218" s="79"/>
      <c r="AW218" s="79"/>
      <c r="AX218" s="71">
        <v>110000000</v>
      </c>
      <c r="AY218" s="78">
        <v>110000000</v>
      </c>
      <c r="AZ218" s="79"/>
      <c r="BA218" s="79"/>
      <c r="BB218" s="78"/>
      <c r="BC218" s="79"/>
      <c r="BD218" s="79"/>
      <c r="BE218" s="79"/>
      <c r="BF218" s="79"/>
      <c r="BG218" s="79"/>
      <c r="BH218" s="101"/>
      <c r="BI218" s="79"/>
      <c r="BJ218" s="79"/>
      <c r="BK218" s="71">
        <v>0</v>
      </c>
      <c r="BL218" s="78"/>
      <c r="BM218" s="79"/>
      <c r="BN218" s="79"/>
      <c r="BO218" s="78"/>
      <c r="BP218" s="79"/>
      <c r="BQ218" s="79"/>
      <c r="BR218" s="101"/>
      <c r="BS218" s="79"/>
      <c r="BT218" s="79"/>
      <c r="BU218" s="79"/>
      <c r="BV218" s="79"/>
      <c r="BW218" s="79"/>
      <c r="BX218" s="71">
        <v>220000000</v>
      </c>
      <c r="BY218" s="73">
        <v>220000000</v>
      </c>
      <c r="BZ218" s="73">
        <v>0</v>
      </c>
      <c r="CA218" s="73">
        <v>0</v>
      </c>
      <c r="CB218" s="73">
        <v>0</v>
      </c>
      <c r="CC218" s="73">
        <v>0</v>
      </c>
      <c r="CD218" s="73">
        <v>0</v>
      </c>
      <c r="CE218" s="73">
        <v>0</v>
      </c>
      <c r="CF218" s="73">
        <v>0</v>
      </c>
      <c r="CG218" s="73">
        <v>0</v>
      </c>
      <c r="CH218" s="73">
        <v>0</v>
      </c>
      <c r="CI218" s="73">
        <v>0</v>
      </c>
      <c r="CJ218" s="73">
        <v>0</v>
      </c>
      <c r="CK218" s="63" t="s">
        <v>1874</v>
      </c>
      <c r="CL218" s="74" t="s">
        <v>1172</v>
      </c>
      <c r="CM218" s="74" t="s">
        <v>1173</v>
      </c>
      <c r="CN218" s="74" t="s">
        <v>268</v>
      </c>
      <c r="CO218" s="60">
        <v>1</v>
      </c>
      <c r="CP218" s="61" t="s">
        <v>196</v>
      </c>
      <c r="CQ218" s="60">
        <v>105</v>
      </c>
      <c r="CR218" s="61" t="s">
        <v>1637</v>
      </c>
      <c r="CS218" s="60">
        <v>10505</v>
      </c>
      <c r="CT218" s="61" t="s">
        <v>1875</v>
      </c>
      <c r="CU218" s="62">
        <v>1050501</v>
      </c>
      <c r="CV218" s="63" t="s">
        <v>1876</v>
      </c>
      <c r="CW218" s="100" t="s">
        <v>345</v>
      </c>
      <c r="CX218" s="100" t="s">
        <v>196</v>
      </c>
      <c r="CY218" s="100" t="s">
        <v>1637</v>
      </c>
      <c r="CZ218" s="100" t="s">
        <v>1875</v>
      </c>
      <c r="DA218" s="100" t="s">
        <v>1876</v>
      </c>
    </row>
    <row r="219" spans="2:105" ht="140.25" hidden="1" x14ac:dyDescent="0.25">
      <c r="B219" s="88" t="s">
        <v>1877</v>
      </c>
      <c r="C219" s="75" t="s">
        <v>1878</v>
      </c>
      <c r="D219" s="100" t="s">
        <v>589</v>
      </c>
      <c r="E219" s="65" t="s">
        <v>337</v>
      </c>
      <c r="F219" s="63" t="s">
        <v>338</v>
      </c>
      <c r="G219" s="62" t="s">
        <v>183</v>
      </c>
      <c r="H219" s="63" t="s">
        <v>592</v>
      </c>
      <c r="I219" s="62" t="s">
        <v>339</v>
      </c>
      <c r="J219" s="307"/>
      <c r="K219" s="308"/>
      <c r="L219" s="63" t="s">
        <v>1216</v>
      </c>
      <c r="M219" s="63" t="s">
        <v>1879</v>
      </c>
      <c r="N219" s="63" t="s">
        <v>1880</v>
      </c>
      <c r="O219" s="63" t="s">
        <v>1881</v>
      </c>
      <c r="P219" s="63" t="s">
        <v>246</v>
      </c>
      <c r="Q219" s="63" t="s">
        <v>1882</v>
      </c>
      <c r="R219" s="63"/>
      <c r="S219" s="68">
        <v>10</v>
      </c>
      <c r="T219" s="69">
        <v>2</v>
      </c>
      <c r="U219" s="69">
        <v>4</v>
      </c>
      <c r="V219" s="69">
        <v>7</v>
      </c>
      <c r="W219" s="69">
        <v>10</v>
      </c>
      <c r="X219" s="71">
        <v>30000000</v>
      </c>
      <c r="Y219" s="131">
        <v>30000000</v>
      </c>
      <c r="Z219" s="79"/>
      <c r="AA219" s="79"/>
      <c r="AB219" s="79"/>
      <c r="AC219" s="79"/>
      <c r="AD219" s="79"/>
      <c r="AE219" s="79"/>
      <c r="AF219" s="79"/>
      <c r="AG219" s="79"/>
      <c r="AH219" s="79"/>
      <c r="AI219" s="79"/>
      <c r="AJ219" s="79"/>
      <c r="AK219" s="71">
        <v>30000000</v>
      </c>
      <c r="AL219" s="131">
        <v>30000000</v>
      </c>
      <c r="AM219" s="79"/>
      <c r="AN219" s="79"/>
      <c r="AO219" s="79"/>
      <c r="AP219" s="79"/>
      <c r="AQ219" s="79"/>
      <c r="AR219" s="79"/>
      <c r="AS219" s="79"/>
      <c r="AT219" s="79"/>
      <c r="AU219" s="79"/>
      <c r="AV219" s="79"/>
      <c r="AW219" s="79"/>
      <c r="AX219" s="71">
        <v>30000000</v>
      </c>
      <c r="AY219" s="131">
        <v>30000000</v>
      </c>
      <c r="AZ219" s="79"/>
      <c r="BA219" s="79"/>
      <c r="BB219" s="79"/>
      <c r="BC219" s="79"/>
      <c r="BD219" s="79"/>
      <c r="BE219" s="79"/>
      <c r="BF219" s="79"/>
      <c r="BG219" s="79"/>
      <c r="BH219" s="79"/>
      <c r="BI219" s="79"/>
      <c r="BJ219" s="79"/>
      <c r="BK219" s="71">
        <v>30000000</v>
      </c>
      <c r="BL219" s="131">
        <v>30000000</v>
      </c>
      <c r="BM219" s="79"/>
      <c r="BN219" s="79"/>
      <c r="BO219" s="79"/>
      <c r="BP219" s="79"/>
      <c r="BQ219" s="79"/>
      <c r="BR219" s="79"/>
      <c r="BS219" s="79"/>
      <c r="BT219" s="79"/>
      <c r="BU219" s="79"/>
      <c r="BV219" s="79"/>
      <c r="BW219" s="79"/>
      <c r="BX219" s="71">
        <v>120000000</v>
      </c>
      <c r="BY219" s="73">
        <v>120000000</v>
      </c>
      <c r="BZ219" s="73">
        <v>0</v>
      </c>
      <c r="CA219" s="73">
        <v>0</v>
      </c>
      <c r="CB219" s="73">
        <v>0</v>
      </c>
      <c r="CC219" s="73">
        <v>0</v>
      </c>
      <c r="CD219" s="73">
        <v>0</v>
      </c>
      <c r="CE219" s="73">
        <v>0</v>
      </c>
      <c r="CF219" s="73">
        <v>0</v>
      </c>
      <c r="CG219" s="73">
        <v>0</v>
      </c>
      <c r="CH219" s="73">
        <v>0</v>
      </c>
      <c r="CI219" s="73">
        <v>0</v>
      </c>
      <c r="CJ219" s="73">
        <v>0</v>
      </c>
      <c r="CK219" s="63" t="s">
        <v>1883</v>
      </c>
      <c r="CL219" s="74" t="s">
        <v>1154</v>
      </c>
      <c r="CM219" s="74" t="s">
        <v>1155</v>
      </c>
      <c r="CN219" s="74" t="s">
        <v>586</v>
      </c>
      <c r="CO219" s="60">
        <v>1</v>
      </c>
      <c r="CP219" s="61" t="s">
        <v>196</v>
      </c>
      <c r="CQ219" s="60">
        <v>105</v>
      </c>
      <c r="CR219" s="61" t="s">
        <v>1637</v>
      </c>
      <c r="CS219" s="60">
        <v>10505</v>
      </c>
      <c r="CT219" s="61" t="s">
        <v>1875</v>
      </c>
      <c r="CU219" s="62">
        <v>1050501</v>
      </c>
      <c r="CV219" s="63" t="s">
        <v>1876</v>
      </c>
      <c r="CW219" s="100" t="s">
        <v>345</v>
      </c>
      <c r="CX219" s="100" t="s">
        <v>196</v>
      </c>
      <c r="CY219" s="100" t="s">
        <v>1637</v>
      </c>
      <c r="CZ219" s="100" t="s">
        <v>1875</v>
      </c>
      <c r="DA219" s="100" t="s">
        <v>1876</v>
      </c>
    </row>
    <row r="220" spans="2:105" ht="140.25" hidden="1" x14ac:dyDescent="0.25">
      <c r="B220" s="88" t="s">
        <v>1884</v>
      </c>
      <c r="C220" s="80" t="s">
        <v>1885</v>
      </c>
      <c r="D220" s="100" t="s">
        <v>589</v>
      </c>
      <c r="E220" s="65" t="s">
        <v>337</v>
      </c>
      <c r="F220" s="63" t="s">
        <v>338</v>
      </c>
      <c r="G220" s="62" t="s">
        <v>183</v>
      </c>
      <c r="H220" s="63" t="s">
        <v>592</v>
      </c>
      <c r="I220" s="62" t="s">
        <v>339</v>
      </c>
      <c r="J220" s="307"/>
      <c r="K220" s="308"/>
      <c r="L220" s="63" t="s">
        <v>1216</v>
      </c>
      <c r="M220" s="63" t="s">
        <v>1886</v>
      </c>
      <c r="N220" s="63" t="s">
        <v>1887</v>
      </c>
      <c r="O220" s="63" t="s">
        <v>1888</v>
      </c>
      <c r="P220" s="63" t="s">
        <v>657</v>
      </c>
      <c r="Q220" s="63" t="s">
        <v>1882</v>
      </c>
      <c r="R220" s="63"/>
      <c r="S220" s="68">
        <v>3</v>
      </c>
      <c r="T220" s="69">
        <v>1</v>
      </c>
      <c r="U220" s="69">
        <v>2</v>
      </c>
      <c r="V220" s="69">
        <v>2</v>
      </c>
      <c r="W220" s="69">
        <v>3</v>
      </c>
      <c r="X220" s="71">
        <v>1200000000</v>
      </c>
      <c r="Y220" s="79"/>
      <c r="Z220" s="79"/>
      <c r="AA220" s="79"/>
      <c r="AB220" s="79"/>
      <c r="AC220" s="131">
        <v>1200000000</v>
      </c>
      <c r="AD220" s="79"/>
      <c r="AE220" s="79"/>
      <c r="AF220" s="79"/>
      <c r="AG220" s="79"/>
      <c r="AH220" s="79"/>
      <c r="AI220" s="79"/>
      <c r="AJ220" s="79"/>
      <c r="AK220" s="71">
        <v>1200000000</v>
      </c>
      <c r="AL220" s="79"/>
      <c r="AM220" s="79"/>
      <c r="AN220" s="79"/>
      <c r="AO220" s="79"/>
      <c r="AP220" s="131">
        <v>1200000000</v>
      </c>
      <c r="AQ220" s="79"/>
      <c r="AR220" s="79"/>
      <c r="AS220" s="79"/>
      <c r="AT220" s="79"/>
      <c r="AU220" s="79"/>
      <c r="AV220" s="79"/>
      <c r="AW220" s="79"/>
      <c r="AX220" s="71">
        <v>400000000</v>
      </c>
      <c r="AY220" s="79"/>
      <c r="AZ220" s="79"/>
      <c r="BA220" s="79"/>
      <c r="BB220" s="79"/>
      <c r="BC220" s="79">
        <v>400000000</v>
      </c>
      <c r="BD220" s="79"/>
      <c r="BE220" s="79"/>
      <c r="BF220" s="79"/>
      <c r="BG220" s="79"/>
      <c r="BH220" s="79"/>
      <c r="BI220" s="79"/>
      <c r="BJ220" s="79"/>
      <c r="BK220" s="71">
        <v>400000000</v>
      </c>
      <c r="BL220" s="79"/>
      <c r="BM220" s="79"/>
      <c r="BN220" s="79"/>
      <c r="BO220" s="79"/>
      <c r="BP220" s="79">
        <v>400000000</v>
      </c>
      <c r="BQ220" s="79"/>
      <c r="BR220" s="79"/>
      <c r="BS220" s="79"/>
      <c r="BT220" s="79"/>
      <c r="BU220" s="79"/>
      <c r="BV220" s="79"/>
      <c r="BW220" s="79"/>
      <c r="BX220" s="71">
        <v>3200000000</v>
      </c>
      <c r="BY220" s="73">
        <v>0</v>
      </c>
      <c r="BZ220" s="73">
        <v>0</v>
      </c>
      <c r="CA220" s="73">
        <v>0</v>
      </c>
      <c r="CB220" s="73">
        <v>0</v>
      </c>
      <c r="CC220" s="73">
        <v>3200000000</v>
      </c>
      <c r="CD220" s="73">
        <v>0</v>
      </c>
      <c r="CE220" s="73">
        <v>0</v>
      </c>
      <c r="CF220" s="73">
        <v>0</v>
      </c>
      <c r="CG220" s="73">
        <v>0</v>
      </c>
      <c r="CH220" s="73">
        <v>0</v>
      </c>
      <c r="CI220" s="73">
        <v>0</v>
      </c>
      <c r="CJ220" s="73">
        <v>0</v>
      </c>
      <c r="CK220" s="63" t="s">
        <v>1889</v>
      </c>
      <c r="CL220" s="74" t="s">
        <v>1154</v>
      </c>
      <c r="CM220" s="74" t="s">
        <v>1155</v>
      </c>
      <c r="CN220" s="74" t="s">
        <v>268</v>
      </c>
      <c r="CO220" s="60">
        <v>1</v>
      </c>
      <c r="CP220" s="61" t="s">
        <v>196</v>
      </c>
      <c r="CQ220" s="60">
        <v>105</v>
      </c>
      <c r="CR220" s="61" t="s">
        <v>1637</v>
      </c>
      <c r="CS220" s="60">
        <v>10505</v>
      </c>
      <c r="CT220" s="61" t="s">
        <v>1875</v>
      </c>
      <c r="CU220" s="62">
        <v>1050501</v>
      </c>
      <c r="CV220" s="63" t="s">
        <v>1876</v>
      </c>
      <c r="CW220" s="100" t="s">
        <v>345</v>
      </c>
      <c r="CX220" s="100" t="s">
        <v>196</v>
      </c>
      <c r="CY220" s="100" t="s">
        <v>1637</v>
      </c>
      <c r="CZ220" s="100" t="s">
        <v>1875</v>
      </c>
      <c r="DA220" s="100" t="s">
        <v>1876</v>
      </c>
    </row>
    <row r="221" spans="2:105" ht="140.25" hidden="1" x14ac:dyDescent="0.25">
      <c r="B221" s="88" t="s">
        <v>1890</v>
      </c>
      <c r="C221" s="80" t="s">
        <v>1891</v>
      </c>
      <c r="D221" s="100" t="s">
        <v>589</v>
      </c>
      <c r="E221" s="65" t="s">
        <v>337</v>
      </c>
      <c r="F221" s="63" t="s">
        <v>338</v>
      </c>
      <c r="G221" s="62" t="s">
        <v>183</v>
      </c>
      <c r="H221" s="63" t="s">
        <v>592</v>
      </c>
      <c r="I221" s="62" t="s">
        <v>339</v>
      </c>
      <c r="J221" s="307"/>
      <c r="K221" s="308"/>
      <c r="L221" s="63" t="s">
        <v>1216</v>
      </c>
      <c r="M221" s="63" t="s">
        <v>1892</v>
      </c>
      <c r="N221" s="63" t="s">
        <v>1887</v>
      </c>
      <c r="O221" s="63" t="s">
        <v>1893</v>
      </c>
      <c r="P221" s="63" t="s">
        <v>657</v>
      </c>
      <c r="Q221" s="63" t="s">
        <v>1882</v>
      </c>
      <c r="R221" s="63"/>
      <c r="S221" s="68">
        <v>50</v>
      </c>
      <c r="T221" s="69">
        <v>20</v>
      </c>
      <c r="U221" s="69">
        <v>30</v>
      </c>
      <c r="V221" s="69">
        <v>40</v>
      </c>
      <c r="W221" s="69">
        <v>50</v>
      </c>
      <c r="X221" s="71">
        <v>100000000</v>
      </c>
      <c r="Y221" s="79"/>
      <c r="Z221" s="131">
        <v>100000000</v>
      </c>
      <c r="AA221" s="79"/>
      <c r="AB221" s="79"/>
      <c r="AC221" s="79"/>
      <c r="AD221" s="79"/>
      <c r="AE221" s="79"/>
      <c r="AF221" s="79"/>
      <c r="AG221" s="79"/>
      <c r="AH221" s="79"/>
      <c r="AI221" s="79"/>
      <c r="AJ221" s="79"/>
      <c r="AK221" s="71">
        <v>22000000</v>
      </c>
      <c r="AL221" s="79"/>
      <c r="AM221" s="131">
        <v>22000000</v>
      </c>
      <c r="AN221" s="79"/>
      <c r="AO221" s="79"/>
      <c r="AP221" s="79"/>
      <c r="AQ221" s="79"/>
      <c r="AR221" s="79"/>
      <c r="AS221" s="79"/>
      <c r="AT221" s="79"/>
      <c r="AU221" s="79"/>
      <c r="AV221" s="79"/>
      <c r="AW221" s="79"/>
      <c r="AX221" s="71">
        <v>22000000</v>
      </c>
      <c r="AY221" s="79"/>
      <c r="AZ221" s="131">
        <v>22000000</v>
      </c>
      <c r="BA221" s="79"/>
      <c r="BB221" s="79"/>
      <c r="BC221" s="79"/>
      <c r="BD221" s="79"/>
      <c r="BE221" s="79"/>
      <c r="BF221" s="79"/>
      <c r="BG221" s="79"/>
      <c r="BH221" s="79"/>
      <c r="BI221" s="79"/>
      <c r="BJ221" s="79"/>
      <c r="BK221" s="71">
        <v>22000000</v>
      </c>
      <c r="BL221" s="79"/>
      <c r="BM221" s="131">
        <v>22000000</v>
      </c>
      <c r="BN221" s="79"/>
      <c r="BO221" s="79"/>
      <c r="BP221" s="79"/>
      <c r="BQ221" s="79"/>
      <c r="BR221" s="79"/>
      <c r="BS221" s="79"/>
      <c r="BT221" s="79"/>
      <c r="BU221" s="79"/>
      <c r="BV221" s="79"/>
      <c r="BW221" s="79"/>
      <c r="BX221" s="71">
        <v>166000000</v>
      </c>
      <c r="BY221" s="73">
        <v>0</v>
      </c>
      <c r="BZ221" s="73">
        <v>166000000</v>
      </c>
      <c r="CA221" s="73">
        <v>0</v>
      </c>
      <c r="CB221" s="73">
        <v>0</v>
      </c>
      <c r="CC221" s="73">
        <v>0</v>
      </c>
      <c r="CD221" s="73">
        <v>0</v>
      </c>
      <c r="CE221" s="73">
        <v>0</v>
      </c>
      <c r="CF221" s="73">
        <v>0</v>
      </c>
      <c r="CG221" s="73">
        <v>0</v>
      </c>
      <c r="CH221" s="73">
        <v>0</v>
      </c>
      <c r="CI221" s="73">
        <v>0</v>
      </c>
      <c r="CJ221" s="73">
        <v>0</v>
      </c>
      <c r="CK221" s="63" t="s">
        <v>1894</v>
      </c>
      <c r="CL221" s="74" t="s">
        <v>1154</v>
      </c>
      <c r="CM221" s="74" t="s">
        <v>1155</v>
      </c>
      <c r="CN221" s="74" t="s">
        <v>586</v>
      </c>
      <c r="CO221" s="60">
        <v>1</v>
      </c>
      <c r="CP221" s="61" t="s">
        <v>196</v>
      </c>
      <c r="CQ221" s="60">
        <v>105</v>
      </c>
      <c r="CR221" s="61" t="s">
        <v>1637</v>
      </c>
      <c r="CS221" s="60">
        <v>10505</v>
      </c>
      <c r="CT221" s="61" t="s">
        <v>1875</v>
      </c>
      <c r="CU221" s="62">
        <v>1050501</v>
      </c>
      <c r="CV221" s="63" t="s">
        <v>1876</v>
      </c>
      <c r="CW221" s="100" t="s">
        <v>345</v>
      </c>
      <c r="CX221" s="100" t="s">
        <v>196</v>
      </c>
      <c r="CY221" s="100" t="s">
        <v>1637</v>
      </c>
      <c r="CZ221" s="100" t="s">
        <v>1875</v>
      </c>
      <c r="DA221" s="100" t="s">
        <v>1876</v>
      </c>
    </row>
    <row r="222" spans="2:105" ht="140.25" hidden="1" x14ac:dyDescent="0.25">
      <c r="B222" s="88" t="s">
        <v>1895</v>
      </c>
      <c r="C222" s="80" t="s">
        <v>1896</v>
      </c>
      <c r="D222" s="100" t="s">
        <v>589</v>
      </c>
      <c r="E222" s="65" t="s">
        <v>337</v>
      </c>
      <c r="F222" s="63" t="s">
        <v>338</v>
      </c>
      <c r="G222" s="62" t="s">
        <v>183</v>
      </c>
      <c r="H222" s="63" t="s">
        <v>592</v>
      </c>
      <c r="I222" s="62" t="s">
        <v>339</v>
      </c>
      <c r="J222" s="307"/>
      <c r="K222" s="308"/>
      <c r="L222" s="63" t="s">
        <v>1216</v>
      </c>
      <c r="M222" s="63" t="s">
        <v>1897</v>
      </c>
      <c r="N222" s="63" t="s">
        <v>1898</v>
      </c>
      <c r="O222" s="63" t="s">
        <v>1899</v>
      </c>
      <c r="P222" s="63" t="s">
        <v>657</v>
      </c>
      <c r="Q222" s="63" t="s">
        <v>1882</v>
      </c>
      <c r="R222" s="63"/>
      <c r="S222" s="68">
        <v>102</v>
      </c>
      <c r="T222" s="69">
        <v>40</v>
      </c>
      <c r="U222" s="69">
        <v>80</v>
      </c>
      <c r="V222" s="69">
        <v>102</v>
      </c>
      <c r="W222" s="69">
        <v>102</v>
      </c>
      <c r="X222" s="71">
        <v>100000000</v>
      </c>
      <c r="Y222" s="131">
        <v>100000000</v>
      </c>
      <c r="Z222" s="79"/>
      <c r="AA222" s="79"/>
      <c r="AB222" s="79"/>
      <c r="AC222" s="79"/>
      <c r="AD222" s="79"/>
      <c r="AE222" s="79"/>
      <c r="AF222" s="79"/>
      <c r="AG222" s="79"/>
      <c r="AH222" s="79"/>
      <c r="AI222" s="79"/>
      <c r="AJ222" s="79"/>
      <c r="AK222" s="71">
        <v>36170000</v>
      </c>
      <c r="AL222" s="131">
        <v>36170000</v>
      </c>
      <c r="AM222" s="79"/>
      <c r="AN222" s="79"/>
      <c r="AO222" s="79"/>
      <c r="AP222" s="79"/>
      <c r="AQ222" s="79"/>
      <c r="AR222" s="79"/>
      <c r="AS222" s="79"/>
      <c r="AT222" s="79"/>
      <c r="AU222" s="79"/>
      <c r="AV222" s="79"/>
      <c r="AW222" s="79"/>
      <c r="AX222" s="71">
        <v>20000000</v>
      </c>
      <c r="AY222" s="131">
        <v>20000000</v>
      </c>
      <c r="AZ222" s="79"/>
      <c r="BA222" s="79"/>
      <c r="BB222" s="79"/>
      <c r="BC222" s="79"/>
      <c r="BD222" s="79"/>
      <c r="BE222" s="79"/>
      <c r="BF222" s="79"/>
      <c r="BG222" s="79"/>
      <c r="BH222" s="79"/>
      <c r="BI222" s="79"/>
      <c r="BJ222" s="79"/>
      <c r="BK222" s="71">
        <v>20000000</v>
      </c>
      <c r="BL222" s="131">
        <v>20000000</v>
      </c>
      <c r="BM222" s="79"/>
      <c r="BN222" s="79"/>
      <c r="BO222" s="79"/>
      <c r="BP222" s="79"/>
      <c r="BQ222" s="79"/>
      <c r="BR222" s="79"/>
      <c r="BS222" s="79"/>
      <c r="BT222" s="79"/>
      <c r="BU222" s="79"/>
      <c r="BV222" s="79"/>
      <c r="BW222" s="79"/>
      <c r="BX222" s="71">
        <v>176170000</v>
      </c>
      <c r="BY222" s="73">
        <v>176170000</v>
      </c>
      <c r="BZ222" s="73">
        <v>0</v>
      </c>
      <c r="CA222" s="73">
        <v>0</v>
      </c>
      <c r="CB222" s="73">
        <v>0</v>
      </c>
      <c r="CC222" s="73">
        <v>0</v>
      </c>
      <c r="CD222" s="73">
        <v>0</v>
      </c>
      <c r="CE222" s="73">
        <v>0</v>
      </c>
      <c r="CF222" s="73">
        <v>0</v>
      </c>
      <c r="CG222" s="73">
        <v>0</v>
      </c>
      <c r="CH222" s="73">
        <v>0</v>
      </c>
      <c r="CI222" s="73">
        <v>0</v>
      </c>
      <c r="CJ222" s="73">
        <v>0</v>
      </c>
      <c r="CK222" s="63" t="s">
        <v>1900</v>
      </c>
      <c r="CL222" s="74" t="s">
        <v>1154</v>
      </c>
      <c r="CM222" s="74" t="s">
        <v>1155</v>
      </c>
      <c r="CN222" s="74" t="s">
        <v>586</v>
      </c>
      <c r="CO222" s="60">
        <v>1</v>
      </c>
      <c r="CP222" s="61" t="s">
        <v>196</v>
      </c>
      <c r="CQ222" s="60">
        <v>105</v>
      </c>
      <c r="CR222" s="61" t="s">
        <v>1637</v>
      </c>
      <c r="CS222" s="60">
        <v>10505</v>
      </c>
      <c r="CT222" s="61" t="s">
        <v>1875</v>
      </c>
      <c r="CU222" s="62">
        <v>1050501</v>
      </c>
      <c r="CV222" s="63" t="s">
        <v>1876</v>
      </c>
      <c r="CW222" s="100" t="s">
        <v>345</v>
      </c>
      <c r="CX222" s="100" t="s">
        <v>196</v>
      </c>
      <c r="CY222" s="100" t="s">
        <v>1637</v>
      </c>
      <c r="CZ222" s="100" t="s">
        <v>1875</v>
      </c>
      <c r="DA222" s="100" t="s">
        <v>1876</v>
      </c>
    </row>
    <row r="223" spans="2:105" ht="140.25" hidden="1" x14ac:dyDescent="0.25">
      <c r="B223" s="88" t="s">
        <v>1901</v>
      </c>
      <c r="C223" s="80" t="s">
        <v>1902</v>
      </c>
      <c r="D223" s="100" t="s">
        <v>589</v>
      </c>
      <c r="E223" s="65" t="s">
        <v>337</v>
      </c>
      <c r="F223" s="63" t="s">
        <v>338</v>
      </c>
      <c r="G223" s="62" t="s">
        <v>240</v>
      </c>
      <c r="H223" s="63" t="s">
        <v>592</v>
      </c>
      <c r="I223" s="62" t="s">
        <v>339</v>
      </c>
      <c r="J223" s="307"/>
      <c r="K223" s="308"/>
      <c r="L223" s="63" t="s">
        <v>1216</v>
      </c>
      <c r="M223" s="63" t="s">
        <v>1903</v>
      </c>
      <c r="N223" s="63" t="s">
        <v>1904</v>
      </c>
      <c r="O223" s="63" t="s">
        <v>1905</v>
      </c>
      <c r="P223" s="63" t="s">
        <v>657</v>
      </c>
      <c r="Q223" s="63" t="s">
        <v>1882</v>
      </c>
      <c r="R223" s="63"/>
      <c r="S223" s="68">
        <v>100</v>
      </c>
      <c r="T223" s="69">
        <v>100</v>
      </c>
      <c r="U223" s="69">
        <v>100</v>
      </c>
      <c r="V223" s="69">
        <v>100</v>
      </c>
      <c r="W223" s="69">
        <v>100</v>
      </c>
      <c r="X223" s="71">
        <v>100000000</v>
      </c>
      <c r="Y223" s="79">
        <v>100000000</v>
      </c>
      <c r="Z223" s="79"/>
      <c r="AA223" s="79"/>
      <c r="AB223" s="79"/>
      <c r="AC223" s="79"/>
      <c r="AD223" s="79"/>
      <c r="AE223" s="79"/>
      <c r="AF223" s="79"/>
      <c r="AG223" s="79"/>
      <c r="AH223" s="79"/>
      <c r="AI223" s="79"/>
      <c r="AJ223" s="79"/>
      <c r="AK223" s="71">
        <v>52000000</v>
      </c>
      <c r="AL223" s="79">
        <v>52000000</v>
      </c>
      <c r="AM223" s="79"/>
      <c r="AN223" s="79"/>
      <c r="AO223" s="79"/>
      <c r="AP223" s="79"/>
      <c r="AQ223" s="79"/>
      <c r="AR223" s="79"/>
      <c r="AS223" s="79"/>
      <c r="AT223" s="79"/>
      <c r="AU223" s="79"/>
      <c r="AV223" s="79"/>
      <c r="AW223" s="79"/>
      <c r="AX223" s="71">
        <v>50000000</v>
      </c>
      <c r="AY223" s="79">
        <v>50000000</v>
      </c>
      <c r="AZ223" s="79"/>
      <c r="BA223" s="79"/>
      <c r="BB223" s="79"/>
      <c r="BC223" s="79"/>
      <c r="BD223" s="79"/>
      <c r="BE223" s="79"/>
      <c r="BF223" s="79"/>
      <c r="BG223" s="79"/>
      <c r="BH223" s="79"/>
      <c r="BI223" s="79"/>
      <c r="BJ223" s="79"/>
      <c r="BK223" s="71">
        <v>50000000</v>
      </c>
      <c r="BL223" s="79">
        <v>50000000</v>
      </c>
      <c r="BM223" s="79"/>
      <c r="BN223" s="79"/>
      <c r="BO223" s="79"/>
      <c r="BP223" s="79"/>
      <c r="BQ223" s="79"/>
      <c r="BR223" s="79"/>
      <c r="BS223" s="79"/>
      <c r="BT223" s="79"/>
      <c r="BU223" s="79"/>
      <c r="BV223" s="79"/>
      <c r="BW223" s="79"/>
      <c r="BX223" s="71">
        <v>252000000</v>
      </c>
      <c r="BY223" s="73">
        <v>252000000</v>
      </c>
      <c r="BZ223" s="73">
        <v>0</v>
      </c>
      <c r="CA223" s="73">
        <v>0</v>
      </c>
      <c r="CB223" s="73">
        <v>0</v>
      </c>
      <c r="CC223" s="73">
        <v>0</v>
      </c>
      <c r="CD223" s="73">
        <v>0</v>
      </c>
      <c r="CE223" s="73">
        <v>0</v>
      </c>
      <c r="CF223" s="73">
        <v>0</v>
      </c>
      <c r="CG223" s="73">
        <v>0</v>
      </c>
      <c r="CH223" s="73">
        <v>0</v>
      </c>
      <c r="CI223" s="73">
        <v>0</v>
      </c>
      <c r="CJ223" s="73">
        <v>0</v>
      </c>
      <c r="CK223" s="63" t="s">
        <v>1906</v>
      </c>
      <c r="CL223" s="74" t="s">
        <v>1154</v>
      </c>
      <c r="CM223" s="74" t="s">
        <v>1155</v>
      </c>
      <c r="CN223" s="74" t="s">
        <v>586</v>
      </c>
      <c r="CO223" s="60">
        <v>1</v>
      </c>
      <c r="CP223" s="61" t="s">
        <v>196</v>
      </c>
      <c r="CQ223" s="60">
        <v>105</v>
      </c>
      <c r="CR223" s="61" t="s">
        <v>1637</v>
      </c>
      <c r="CS223" s="60">
        <v>10505</v>
      </c>
      <c r="CT223" s="61" t="s">
        <v>1875</v>
      </c>
      <c r="CU223" s="62">
        <v>1050501</v>
      </c>
      <c r="CV223" s="63" t="s">
        <v>1876</v>
      </c>
      <c r="CW223" s="100" t="s">
        <v>345</v>
      </c>
      <c r="CX223" s="100" t="s">
        <v>196</v>
      </c>
      <c r="CY223" s="100" t="s">
        <v>1637</v>
      </c>
      <c r="CZ223" s="100" t="s">
        <v>1875</v>
      </c>
      <c r="DA223" s="100" t="s">
        <v>1876</v>
      </c>
    </row>
    <row r="224" spans="2:105" ht="140.25" hidden="1" x14ac:dyDescent="0.25">
      <c r="B224" s="88" t="s">
        <v>1907</v>
      </c>
      <c r="C224" s="80" t="s">
        <v>1908</v>
      </c>
      <c r="D224" s="100" t="s">
        <v>589</v>
      </c>
      <c r="E224" s="65" t="s">
        <v>337</v>
      </c>
      <c r="F224" s="63" t="s">
        <v>338</v>
      </c>
      <c r="G224" s="62" t="s">
        <v>240</v>
      </c>
      <c r="H224" s="63" t="s">
        <v>592</v>
      </c>
      <c r="I224" s="62" t="s">
        <v>339</v>
      </c>
      <c r="J224" s="307"/>
      <c r="K224" s="308"/>
      <c r="L224" s="63" t="s">
        <v>1216</v>
      </c>
      <c r="M224" s="63" t="s">
        <v>1909</v>
      </c>
      <c r="N224" s="63" t="s">
        <v>1910</v>
      </c>
      <c r="O224" s="63" t="s">
        <v>1911</v>
      </c>
      <c r="P224" s="63" t="s">
        <v>657</v>
      </c>
      <c r="Q224" s="63" t="s">
        <v>1882</v>
      </c>
      <c r="R224" s="63"/>
      <c r="S224" s="68">
        <v>1</v>
      </c>
      <c r="T224" s="69">
        <v>1</v>
      </c>
      <c r="U224" s="69">
        <v>1</v>
      </c>
      <c r="V224" s="69">
        <v>1</v>
      </c>
      <c r="W224" s="69">
        <v>1</v>
      </c>
      <c r="X224" s="71">
        <v>12500000</v>
      </c>
      <c r="Y224" s="79"/>
      <c r="Z224" s="79"/>
      <c r="AA224" s="79"/>
      <c r="AB224" s="79"/>
      <c r="AC224" s="131">
        <v>12500000</v>
      </c>
      <c r="AD224" s="79"/>
      <c r="AE224" s="79"/>
      <c r="AF224" s="79"/>
      <c r="AG224" s="79"/>
      <c r="AH224" s="79"/>
      <c r="AI224" s="79"/>
      <c r="AJ224" s="79"/>
      <c r="AK224" s="71">
        <v>12500000</v>
      </c>
      <c r="AL224" s="79"/>
      <c r="AM224" s="79"/>
      <c r="AN224" s="79"/>
      <c r="AO224" s="79"/>
      <c r="AP224" s="131">
        <v>12500000</v>
      </c>
      <c r="AQ224" s="79"/>
      <c r="AR224" s="79"/>
      <c r="AS224" s="79"/>
      <c r="AT224" s="79"/>
      <c r="AU224" s="79"/>
      <c r="AV224" s="79"/>
      <c r="AW224" s="79"/>
      <c r="AX224" s="71">
        <v>12500000</v>
      </c>
      <c r="AY224" s="79"/>
      <c r="AZ224" s="79"/>
      <c r="BA224" s="79"/>
      <c r="BB224" s="79"/>
      <c r="BC224" s="131">
        <v>12500000</v>
      </c>
      <c r="BD224" s="79"/>
      <c r="BE224" s="79"/>
      <c r="BF224" s="79"/>
      <c r="BG224" s="79"/>
      <c r="BH224" s="79"/>
      <c r="BI224" s="79"/>
      <c r="BJ224" s="79"/>
      <c r="BK224" s="71">
        <v>12500000</v>
      </c>
      <c r="BL224" s="79"/>
      <c r="BM224" s="79"/>
      <c r="BN224" s="79"/>
      <c r="BO224" s="79"/>
      <c r="BP224" s="131">
        <v>12500000</v>
      </c>
      <c r="BQ224" s="79"/>
      <c r="BR224" s="79"/>
      <c r="BS224" s="79"/>
      <c r="BT224" s="79"/>
      <c r="BU224" s="79"/>
      <c r="BV224" s="79"/>
      <c r="BW224" s="79"/>
      <c r="BX224" s="71">
        <v>50000000</v>
      </c>
      <c r="BY224" s="73">
        <v>0</v>
      </c>
      <c r="BZ224" s="73">
        <v>0</v>
      </c>
      <c r="CA224" s="73">
        <v>0</v>
      </c>
      <c r="CB224" s="73">
        <v>0</v>
      </c>
      <c r="CC224" s="73">
        <v>50000000</v>
      </c>
      <c r="CD224" s="73">
        <v>0</v>
      </c>
      <c r="CE224" s="73">
        <v>0</v>
      </c>
      <c r="CF224" s="73">
        <v>0</v>
      </c>
      <c r="CG224" s="73">
        <v>0</v>
      </c>
      <c r="CH224" s="73">
        <v>0</v>
      </c>
      <c r="CI224" s="73">
        <v>0</v>
      </c>
      <c r="CJ224" s="73">
        <v>0</v>
      </c>
      <c r="CK224" s="63" t="s">
        <v>1912</v>
      </c>
      <c r="CL224" s="74" t="s">
        <v>1154</v>
      </c>
      <c r="CM224" s="74" t="s">
        <v>1155</v>
      </c>
      <c r="CN224" s="74" t="s">
        <v>586</v>
      </c>
      <c r="CO224" s="60">
        <v>1</v>
      </c>
      <c r="CP224" s="61" t="s">
        <v>196</v>
      </c>
      <c r="CQ224" s="60">
        <v>105</v>
      </c>
      <c r="CR224" s="61" t="s">
        <v>1637</v>
      </c>
      <c r="CS224" s="60">
        <v>10505</v>
      </c>
      <c r="CT224" s="61" t="s">
        <v>1875</v>
      </c>
      <c r="CU224" s="62">
        <v>1050501</v>
      </c>
      <c r="CV224" s="63" t="s">
        <v>1876</v>
      </c>
      <c r="CW224" s="100" t="s">
        <v>345</v>
      </c>
      <c r="CX224" s="100" t="s">
        <v>196</v>
      </c>
      <c r="CY224" s="100" t="s">
        <v>1637</v>
      </c>
      <c r="CZ224" s="100" t="s">
        <v>1875</v>
      </c>
      <c r="DA224" s="100" t="s">
        <v>1876</v>
      </c>
    </row>
    <row r="225" spans="2:105" ht="140.25" hidden="1" x14ac:dyDescent="0.25">
      <c r="B225" s="88" t="s">
        <v>1913</v>
      </c>
      <c r="C225" s="80" t="s">
        <v>1914</v>
      </c>
      <c r="D225" s="100" t="s">
        <v>589</v>
      </c>
      <c r="E225" s="65" t="s">
        <v>337</v>
      </c>
      <c r="F225" s="63" t="s">
        <v>338</v>
      </c>
      <c r="G225" s="62" t="s">
        <v>183</v>
      </c>
      <c r="H225" s="63" t="s">
        <v>592</v>
      </c>
      <c r="I225" s="62" t="s">
        <v>339</v>
      </c>
      <c r="J225" s="307"/>
      <c r="K225" s="308"/>
      <c r="L225" s="63" t="s">
        <v>1216</v>
      </c>
      <c r="M225" s="63" t="s">
        <v>1915</v>
      </c>
      <c r="N225" s="63" t="s">
        <v>1558</v>
      </c>
      <c r="O225" s="63" t="s">
        <v>1559</v>
      </c>
      <c r="P225" s="63" t="s">
        <v>657</v>
      </c>
      <c r="Q225" s="63" t="s">
        <v>1882</v>
      </c>
      <c r="R225" s="63"/>
      <c r="S225" s="68">
        <v>25</v>
      </c>
      <c r="T225" s="69">
        <v>10</v>
      </c>
      <c r="U225" s="69">
        <v>15</v>
      </c>
      <c r="V225" s="69">
        <v>25</v>
      </c>
      <c r="W225" s="69">
        <v>25</v>
      </c>
      <c r="X225" s="71">
        <v>500000000</v>
      </c>
      <c r="Y225" s="131">
        <v>500000000</v>
      </c>
      <c r="Z225" s="79"/>
      <c r="AA225" s="79"/>
      <c r="AB225" s="79"/>
      <c r="AC225" s="79"/>
      <c r="AD225" s="79"/>
      <c r="AE225" s="79"/>
      <c r="AF225" s="79"/>
      <c r="AG225" s="79"/>
      <c r="AH225" s="79"/>
      <c r="AI225" s="79"/>
      <c r="AJ225" s="79"/>
      <c r="AK225" s="71">
        <v>34000000</v>
      </c>
      <c r="AL225" s="131">
        <v>34000000</v>
      </c>
      <c r="AM225" s="79"/>
      <c r="AN225" s="79"/>
      <c r="AO225" s="79"/>
      <c r="AP225" s="79"/>
      <c r="AQ225" s="79"/>
      <c r="AR225" s="79"/>
      <c r="AS225" s="79"/>
      <c r="AT225" s="79"/>
      <c r="AU225" s="79"/>
      <c r="AV225" s="79"/>
      <c r="AW225" s="79"/>
      <c r="AX225" s="71">
        <v>27000000</v>
      </c>
      <c r="AY225" s="131">
        <v>27000000</v>
      </c>
      <c r="AZ225" s="79"/>
      <c r="BA225" s="79"/>
      <c r="BB225" s="79"/>
      <c r="BC225" s="79"/>
      <c r="BD225" s="79"/>
      <c r="BE225" s="79"/>
      <c r="BF225" s="79"/>
      <c r="BG225" s="79"/>
      <c r="BH225" s="79"/>
      <c r="BI225" s="79"/>
      <c r="BJ225" s="79"/>
      <c r="BK225" s="71">
        <v>27000000</v>
      </c>
      <c r="BL225" s="131">
        <v>27000000</v>
      </c>
      <c r="BM225" s="79"/>
      <c r="BN225" s="79"/>
      <c r="BO225" s="79"/>
      <c r="BP225" s="79"/>
      <c r="BQ225" s="79"/>
      <c r="BR225" s="79"/>
      <c r="BS225" s="79"/>
      <c r="BT225" s="79"/>
      <c r="BU225" s="79"/>
      <c r="BV225" s="79"/>
      <c r="BW225" s="79"/>
      <c r="BX225" s="71">
        <v>588000000</v>
      </c>
      <c r="BY225" s="73">
        <v>588000000</v>
      </c>
      <c r="BZ225" s="73">
        <v>0</v>
      </c>
      <c r="CA225" s="73">
        <v>0</v>
      </c>
      <c r="CB225" s="73">
        <v>0</v>
      </c>
      <c r="CC225" s="73">
        <v>0</v>
      </c>
      <c r="CD225" s="73">
        <v>0</v>
      </c>
      <c r="CE225" s="73">
        <v>0</v>
      </c>
      <c r="CF225" s="73">
        <v>0</v>
      </c>
      <c r="CG225" s="73">
        <v>0</v>
      </c>
      <c r="CH225" s="73">
        <v>0</v>
      </c>
      <c r="CI225" s="73">
        <v>0</v>
      </c>
      <c r="CJ225" s="73">
        <v>0</v>
      </c>
      <c r="CK225" s="63" t="s">
        <v>1916</v>
      </c>
      <c r="CL225" s="74" t="s">
        <v>1154</v>
      </c>
      <c r="CM225" s="74" t="s">
        <v>1155</v>
      </c>
      <c r="CN225" s="74" t="s">
        <v>268</v>
      </c>
      <c r="CO225" s="60">
        <v>1</v>
      </c>
      <c r="CP225" s="61" t="s">
        <v>196</v>
      </c>
      <c r="CQ225" s="60">
        <v>105</v>
      </c>
      <c r="CR225" s="61" t="s">
        <v>1637</v>
      </c>
      <c r="CS225" s="60">
        <v>10505</v>
      </c>
      <c r="CT225" s="61" t="s">
        <v>1875</v>
      </c>
      <c r="CU225" s="62">
        <v>1050501</v>
      </c>
      <c r="CV225" s="63" t="s">
        <v>1876</v>
      </c>
      <c r="CW225" s="100" t="s">
        <v>345</v>
      </c>
      <c r="CX225" s="100" t="s">
        <v>196</v>
      </c>
      <c r="CY225" s="100" t="s">
        <v>1637</v>
      </c>
      <c r="CZ225" s="100" t="s">
        <v>1875</v>
      </c>
      <c r="DA225" s="100" t="s">
        <v>1876</v>
      </c>
    </row>
    <row r="226" spans="2:105" ht="140.25" hidden="1" x14ac:dyDescent="0.25">
      <c r="B226" s="88" t="s">
        <v>1917</v>
      </c>
      <c r="C226" s="80" t="s">
        <v>1918</v>
      </c>
      <c r="D226" s="100" t="s">
        <v>589</v>
      </c>
      <c r="E226" s="65" t="s">
        <v>337</v>
      </c>
      <c r="F226" s="63" t="s">
        <v>338</v>
      </c>
      <c r="G226" s="62" t="s">
        <v>240</v>
      </c>
      <c r="H226" s="63" t="s">
        <v>592</v>
      </c>
      <c r="I226" s="62" t="s">
        <v>339</v>
      </c>
      <c r="J226" s="307"/>
      <c r="K226" s="308"/>
      <c r="L226" s="63" t="s">
        <v>1216</v>
      </c>
      <c r="M226" s="63" t="s">
        <v>1919</v>
      </c>
      <c r="N226" s="63" t="s">
        <v>1920</v>
      </c>
      <c r="O226" s="63" t="s">
        <v>1921</v>
      </c>
      <c r="P226" s="63" t="s">
        <v>657</v>
      </c>
      <c r="Q226" s="63" t="s">
        <v>1882</v>
      </c>
      <c r="R226" s="63"/>
      <c r="S226" s="68">
        <v>1</v>
      </c>
      <c r="T226" s="69">
        <v>1</v>
      </c>
      <c r="U226" s="69">
        <v>1</v>
      </c>
      <c r="V226" s="69">
        <v>1</v>
      </c>
      <c r="W226" s="69">
        <v>1</v>
      </c>
      <c r="X226" s="71">
        <v>25000000</v>
      </c>
      <c r="Y226" s="131">
        <v>25000000</v>
      </c>
      <c r="Z226" s="79"/>
      <c r="AA226" s="79"/>
      <c r="AB226" s="79"/>
      <c r="AC226" s="79"/>
      <c r="AD226" s="79"/>
      <c r="AE226" s="79"/>
      <c r="AF226" s="79"/>
      <c r="AG226" s="79"/>
      <c r="AH226" s="79"/>
      <c r="AI226" s="79"/>
      <c r="AJ226" s="79"/>
      <c r="AK226" s="71">
        <v>25000000</v>
      </c>
      <c r="AL226" s="131">
        <v>25000000</v>
      </c>
      <c r="AM226" s="79"/>
      <c r="AN226" s="79"/>
      <c r="AO226" s="79"/>
      <c r="AP226" s="79"/>
      <c r="AQ226" s="79"/>
      <c r="AR226" s="79"/>
      <c r="AS226" s="79"/>
      <c r="AT226" s="79"/>
      <c r="AU226" s="79"/>
      <c r="AV226" s="79"/>
      <c r="AW226" s="79"/>
      <c r="AX226" s="71">
        <v>25000000</v>
      </c>
      <c r="AY226" s="131">
        <v>25000000</v>
      </c>
      <c r="AZ226" s="79"/>
      <c r="BA226" s="79"/>
      <c r="BB226" s="79"/>
      <c r="BC226" s="79"/>
      <c r="BD226" s="79"/>
      <c r="BE226" s="79"/>
      <c r="BF226" s="79"/>
      <c r="BG226" s="79"/>
      <c r="BH226" s="79"/>
      <c r="BI226" s="79"/>
      <c r="BJ226" s="79"/>
      <c r="BK226" s="71">
        <v>25000000</v>
      </c>
      <c r="BL226" s="131">
        <v>25000000</v>
      </c>
      <c r="BM226" s="79"/>
      <c r="BN226" s="79"/>
      <c r="BO226" s="79"/>
      <c r="BP226" s="79"/>
      <c r="BQ226" s="79"/>
      <c r="BR226" s="79"/>
      <c r="BS226" s="79"/>
      <c r="BT226" s="79"/>
      <c r="BU226" s="79"/>
      <c r="BV226" s="79"/>
      <c r="BW226" s="79"/>
      <c r="BX226" s="71">
        <v>100000000</v>
      </c>
      <c r="BY226" s="73">
        <v>100000000</v>
      </c>
      <c r="BZ226" s="73">
        <v>0</v>
      </c>
      <c r="CA226" s="73">
        <v>0</v>
      </c>
      <c r="CB226" s="73">
        <v>0</v>
      </c>
      <c r="CC226" s="73">
        <v>0</v>
      </c>
      <c r="CD226" s="73">
        <v>0</v>
      </c>
      <c r="CE226" s="73">
        <v>0</v>
      </c>
      <c r="CF226" s="73">
        <v>0</v>
      </c>
      <c r="CG226" s="73">
        <v>0</v>
      </c>
      <c r="CH226" s="73">
        <v>0</v>
      </c>
      <c r="CI226" s="73">
        <v>0</v>
      </c>
      <c r="CJ226" s="73">
        <v>0</v>
      </c>
      <c r="CK226" s="63" t="s">
        <v>1922</v>
      </c>
      <c r="CL226" s="74" t="s">
        <v>1154</v>
      </c>
      <c r="CM226" s="74" t="s">
        <v>1155</v>
      </c>
      <c r="CN226" s="74" t="s">
        <v>268</v>
      </c>
      <c r="CO226" s="60">
        <v>1</v>
      </c>
      <c r="CP226" s="61" t="s">
        <v>196</v>
      </c>
      <c r="CQ226" s="60">
        <v>105</v>
      </c>
      <c r="CR226" s="61" t="s">
        <v>1637</v>
      </c>
      <c r="CS226" s="60">
        <v>10505</v>
      </c>
      <c r="CT226" s="61" t="s">
        <v>1875</v>
      </c>
      <c r="CU226" s="62">
        <v>1050501</v>
      </c>
      <c r="CV226" s="63" t="s">
        <v>1876</v>
      </c>
      <c r="CW226" s="100" t="s">
        <v>345</v>
      </c>
      <c r="CX226" s="100" t="s">
        <v>196</v>
      </c>
      <c r="CY226" s="100" t="s">
        <v>1637</v>
      </c>
      <c r="CZ226" s="100" t="s">
        <v>1875</v>
      </c>
      <c r="DA226" s="100" t="s">
        <v>1876</v>
      </c>
    </row>
    <row r="227" spans="2:105" ht="140.25" hidden="1" x14ac:dyDescent="0.25">
      <c r="B227" s="88" t="s">
        <v>1923</v>
      </c>
      <c r="C227" s="89" t="s">
        <v>1924</v>
      </c>
      <c r="D227" s="100" t="s">
        <v>589</v>
      </c>
      <c r="E227" s="65" t="s">
        <v>337</v>
      </c>
      <c r="F227" s="63" t="s">
        <v>338</v>
      </c>
      <c r="G227" s="62" t="s">
        <v>240</v>
      </c>
      <c r="H227" s="63" t="s">
        <v>592</v>
      </c>
      <c r="I227" s="62" t="s">
        <v>339</v>
      </c>
      <c r="J227" s="307">
        <v>2015</v>
      </c>
      <c r="K227" s="308">
        <v>0</v>
      </c>
      <c r="L227" s="132" t="s">
        <v>1216</v>
      </c>
      <c r="M227" s="63" t="s">
        <v>1925</v>
      </c>
      <c r="N227" s="86" t="s">
        <v>1920</v>
      </c>
      <c r="O227" s="87" t="s">
        <v>1921</v>
      </c>
      <c r="P227" s="63" t="s">
        <v>657</v>
      </c>
      <c r="Q227" s="87" t="s">
        <v>1926</v>
      </c>
      <c r="R227" s="87"/>
      <c r="S227" s="68">
        <v>1</v>
      </c>
      <c r="T227" s="133">
        <v>1</v>
      </c>
      <c r="U227" s="133">
        <v>1</v>
      </c>
      <c r="V227" s="133">
        <v>1</v>
      </c>
      <c r="W227" s="133">
        <v>1</v>
      </c>
      <c r="X227" s="71">
        <v>20000000</v>
      </c>
      <c r="Y227" s="133"/>
      <c r="Z227" s="92"/>
      <c r="AA227" s="92"/>
      <c r="AB227" s="92"/>
      <c r="AC227" s="92"/>
      <c r="AD227" s="92"/>
      <c r="AE227" s="92"/>
      <c r="AF227" s="92"/>
      <c r="AG227" s="92"/>
      <c r="AH227" s="92"/>
      <c r="AI227" s="92"/>
      <c r="AJ227" s="109">
        <v>20000000</v>
      </c>
      <c r="AK227" s="71">
        <v>20000000</v>
      </c>
      <c r="AL227" s="92"/>
      <c r="AM227" s="92"/>
      <c r="AN227" s="92"/>
      <c r="AO227" s="92"/>
      <c r="AP227" s="92"/>
      <c r="AQ227" s="92"/>
      <c r="AR227" s="92"/>
      <c r="AS227" s="92"/>
      <c r="AT227" s="92"/>
      <c r="AU227" s="92"/>
      <c r="AV227" s="92"/>
      <c r="AW227" s="109">
        <v>20000000</v>
      </c>
      <c r="AX227" s="71">
        <v>20000000</v>
      </c>
      <c r="AY227" s="92"/>
      <c r="AZ227" s="92"/>
      <c r="BA227" s="92"/>
      <c r="BB227" s="92"/>
      <c r="BC227" s="92"/>
      <c r="BD227" s="92"/>
      <c r="BE227" s="92"/>
      <c r="BF227" s="92"/>
      <c r="BG227" s="92"/>
      <c r="BH227" s="92"/>
      <c r="BI227" s="92"/>
      <c r="BJ227" s="109">
        <v>20000000</v>
      </c>
      <c r="BK227" s="71">
        <v>80000000</v>
      </c>
      <c r="BL227" s="92"/>
      <c r="BM227" s="92"/>
      <c r="BN227" s="92"/>
      <c r="BO227" s="92"/>
      <c r="BP227" s="92"/>
      <c r="BQ227" s="92"/>
      <c r="BR227" s="92"/>
      <c r="BS227" s="92"/>
      <c r="BT227" s="92"/>
      <c r="BU227" s="92"/>
      <c r="BV227" s="92"/>
      <c r="BW227" s="109">
        <v>80000000</v>
      </c>
      <c r="BX227" s="71">
        <v>140000000</v>
      </c>
      <c r="BY227" s="93">
        <v>0</v>
      </c>
      <c r="BZ227" s="93">
        <v>0</v>
      </c>
      <c r="CA227" s="93">
        <v>0</v>
      </c>
      <c r="CB227" s="93">
        <v>0</v>
      </c>
      <c r="CC227" s="93">
        <v>0</v>
      </c>
      <c r="CD227" s="93">
        <v>0</v>
      </c>
      <c r="CE227" s="93">
        <v>0</v>
      </c>
      <c r="CF227" s="93">
        <v>0</v>
      </c>
      <c r="CG227" s="93">
        <v>0</v>
      </c>
      <c r="CH227" s="93">
        <v>0</v>
      </c>
      <c r="CI227" s="93">
        <v>0</v>
      </c>
      <c r="CJ227" s="93">
        <v>140000000</v>
      </c>
      <c r="CK227" s="63" t="s">
        <v>1927</v>
      </c>
      <c r="CL227" s="90" t="s">
        <v>1154</v>
      </c>
      <c r="CM227" s="90" t="s">
        <v>194</v>
      </c>
      <c r="CN227" s="90" t="s">
        <v>606</v>
      </c>
      <c r="CO227" s="84">
        <v>1</v>
      </c>
      <c r="CP227" s="85" t="s">
        <v>196</v>
      </c>
      <c r="CQ227" s="84">
        <v>105</v>
      </c>
      <c r="CR227" s="85" t="s">
        <v>1637</v>
      </c>
      <c r="CS227" s="84">
        <v>10505</v>
      </c>
      <c r="CT227" s="85" t="s">
        <v>1875</v>
      </c>
      <c r="CU227" s="86">
        <v>1050501</v>
      </c>
      <c r="CV227" s="87" t="s">
        <v>1876</v>
      </c>
      <c r="CW227" s="100" t="s">
        <v>345</v>
      </c>
      <c r="CX227" s="100" t="s">
        <v>196</v>
      </c>
      <c r="CY227" s="100" t="s">
        <v>1637</v>
      </c>
      <c r="CZ227" s="100" t="s">
        <v>1875</v>
      </c>
      <c r="DA227" s="100" t="s">
        <v>1876</v>
      </c>
    </row>
    <row r="228" spans="2:105" ht="140.25" hidden="1" x14ac:dyDescent="0.25">
      <c r="B228" s="88" t="s">
        <v>1928</v>
      </c>
      <c r="C228" s="80" t="s">
        <v>1929</v>
      </c>
      <c r="D228" s="100" t="s">
        <v>589</v>
      </c>
      <c r="E228" s="65" t="s">
        <v>337</v>
      </c>
      <c r="F228" s="63" t="s">
        <v>338</v>
      </c>
      <c r="G228" s="62" t="s">
        <v>240</v>
      </c>
      <c r="H228" s="63" t="s">
        <v>592</v>
      </c>
      <c r="I228" s="62" t="s">
        <v>339</v>
      </c>
      <c r="J228" s="307"/>
      <c r="K228" s="308"/>
      <c r="L228" s="63" t="s">
        <v>1216</v>
      </c>
      <c r="M228" s="63" t="s">
        <v>1930</v>
      </c>
      <c r="N228" s="63" t="s">
        <v>1931</v>
      </c>
      <c r="O228" s="63" t="s">
        <v>1932</v>
      </c>
      <c r="P228" s="87" t="s">
        <v>657</v>
      </c>
      <c r="Q228" s="63" t="s">
        <v>1882</v>
      </c>
      <c r="R228" s="63"/>
      <c r="S228" s="68">
        <v>1</v>
      </c>
      <c r="T228" s="69">
        <v>1</v>
      </c>
      <c r="U228" s="69">
        <v>1</v>
      </c>
      <c r="V228" s="69">
        <v>1</v>
      </c>
      <c r="W228" s="69">
        <v>1</v>
      </c>
      <c r="X228" s="71">
        <v>30000000</v>
      </c>
      <c r="Y228" s="131">
        <v>30000000</v>
      </c>
      <c r="Z228" s="79"/>
      <c r="AA228" s="79"/>
      <c r="AB228" s="79"/>
      <c r="AC228" s="79"/>
      <c r="AD228" s="79"/>
      <c r="AE228" s="79"/>
      <c r="AF228" s="79"/>
      <c r="AG228" s="79"/>
      <c r="AH228" s="79"/>
      <c r="AI228" s="79"/>
      <c r="AJ228" s="79"/>
      <c r="AK228" s="71">
        <v>30000000</v>
      </c>
      <c r="AL228" s="131">
        <v>30000000</v>
      </c>
      <c r="AM228" s="79"/>
      <c r="AN228" s="79"/>
      <c r="AO228" s="79"/>
      <c r="AP228" s="79"/>
      <c r="AQ228" s="79"/>
      <c r="AR228" s="79"/>
      <c r="AS228" s="79"/>
      <c r="AT228" s="79"/>
      <c r="AU228" s="79"/>
      <c r="AV228" s="79"/>
      <c r="AW228" s="79"/>
      <c r="AX228" s="71">
        <v>30000000</v>
      </c>
      <c r="AY228" s="131">
        <v>30000000</v>
      </c>
      <c r="AZ228" s="79"/>
      <c r="BA228" s="79"/>
      <c r="BB228" s="79"/>
      <c r="BC228" s="79"/>
      <c r="BD228" s="79"/>
      <c r="BE228" s="79"/>
      <c r="BF228" s="79"/>
      <c r="BG228" s="79"/>
      <c r="BH228" s="79"/>
      <c r="BI228" s="79"/>
      <c r="BJ228" s="79"/>
      <c r="BK228" s="71">
        <v>30000000</v>
      </c>
      <c r="BL228" s="131">
        <v>30000000</v>
      </c>
      <c r="BM228" s="79"/>
      <c r="BN228" s="79"/>
      <c r="BO228" s="79"/>
      <c r="BP228" s="79"/>
      <c r="BQ228" s="79"/>
      <c r="BR228" s="79"/>
      <c r="BS228" s="79"/>
      <c r="BT228" s="79"/>
      <c r="BU228" s="79"/>
      <c r="BV228" s="79"/>
      <c r="BW228" s="79"/>
      <c r="BX228" s="71">
        <v>120000000</v>
      </c>
      <c r="BY228" s="73">
        <v>120000000</v>
      </c>
      <c r="BZ228" s="73">
        <v>0</v>
      </c>
      <c r="CA228" s="73">
        <v>0</v>
      </c>
      <c r="CB228" s="73">
        <v>0</v>
      </c>
      <c r="CC228" s="73">
        <v>0</v>
      </c>
      <c r="CD228" s="73">
        <v>0</v>
      </c>
      <c r="CE228" s="73">
        <v>0</v>
      </c>
      <c r="CF228" s="73">
        <v>0</v>
      </c>
      <c r="CG228" s="73">
        <v>0</v>
      </c>
      <c r="CH228" s="73">
        <v>0</v>
      </c>
      <c r="CI228" s="73">
        <v>0</v>
      </c>
      <c r="CJ228" s="73">
        <v>0</v>
      </c>
      <c r="CK228" s="63" t="s">
        <v>1933</v>
      </c>
      <c r="CL228" s="74" t="s">
        <v>1154</v>
      </c>
      <c r="CM228" s="74" t="s">
        <v>1155</v>
      </c>
      <c r="CN228" s="74" t="s">
        <v>195</v>
      </c>
      <c r="CO228" s="60">
        <v>1</v>
      </c>
      <c r="CP228" s="61" t="s">
        <v>196</v>
      </c>
      <c r="CQ228" s="60">
        <v>105</v>
      </c>
      <c r="CR228" s="61" t="s">
        <v>1637</v>
      </c>
      <c r="CS228" s="60">
        <v>10505</v>
      </c>
      <c r="CT228" s="61" t="s">
        <v>1875</v>
      </c>
      <c r="CU228" s="62">
        <v>1050501</v>
      </c>
      <c r="CV228" s="63" t="s">
        <v>1876</v>
      </c>
      <c r="CW228" s="100" t="s">
        <v>345</v>
      </c>
      <c r="CX228" s="100" t="s">
        <v>196</v>
      </c>
      <c r="CY228" s="100" t="s">
        <v>1637</v>
      </c>
      <c r="CZ228" s="100" t="s">
        <v>1875</v>
      </c>
      <c r="DA228" s="100" t="s">
        <v>1876</v>
      </c>
    </row>
    <row r="229" spans="2:105" ht="140.25" hidden="1" x14ac:dyDescent="0.25">
      <c r="B229" s="75" t="s">
        <v>1934</v>
      </c>
      <c r="C229" s="80" t="s">
        <v>1935</v>
      </c>
      <c r="D229" s="63" t="s">
        <v>1800</v>
      </c>
      <c r="E229" s="65" t="s">
        <v>337</v>
      </c>
      <c r="F229" s="63" t="s">
        <v>338</v>
      </c>
      <c r="G229" s="62" t="s">
        <v>240</v>
      </c>
      <c r="H229" s="63" t="s">
        <v>1167</v>
      </c>
      <c r="I229" s="62" t="s">
        <v>339</v>
      </c>
      <c r="J229" s="307">
        <v>2015</v>
      </c>
      <c r="K229" s="308">
        <v>1</v>
      </c>
      <c r="L229" s="63" t="s">
        <v>186</v>
      </c>
      <c r="M229" s="63" t="s">
        <v>1936</v>
      </c>
      <c r="N229" s="63" t="s">
        <v>1937</v>
      </c>
      <c r="O229" s="63" t="s">
        <v>1938</v>
      </c>
      <c r="P229" s="63" t="s">
        <v>657</v>
      </c>
      <c r="Q229" s="63" t="s">
        <v>1873</v>
      </c>
      <c r="R229" s="63"/>
      <c r="S229" s="68">
        <v>2</v>
      </c>
      <c r="T229" s="69">
        <v>2</v>
      </c>
      <c r="U229" s="69">
        <v>2</v>
      </c>
      <c r="V229" s="69">
        <v>2</v>
      </c>
      <c r="W229" s="69">
        <v>2</v>
      </c>
      <c r="X229" s="71">
        <v>42880000</v>
      </c>
      <c r="Y229" s="79">
        <v>20000000</v>
      </c>
      <c r="Z229" s="79"/>
      <c r="AA229" s="79"/>
      <c r="AB229" s="79">
        <v>22880000</v>
      </c>
      <c r="AC229" s="79"/>
      <c r="AD229" s="79"/>
      <c r="AE229" s="79"/>
      <c r="AF229" s="79"/>
      <c r="AG229" s="79"/>
      <c r="AH229" s="79"/>
      <c r="AI229" s="79"/>
      <c r="AJ229" s="79"/>
      <c r="AK229" s="71">
        <v>45000000</v>
      </c>
      <c r="AL229" s="79">
        <v>20000000</v>
      </c>
      <c r="AM229" s="79"/>
      <c r="AN229" s="79"/>
      <c r="AO229" s="79">
        <v>25000000</v>
      </c>
      <c r="AP229" s="79"/>
      <c r="AQ229" s="79"/>
      <c r="AR229" s="79"/>
      <c r="AS229" s="79"/>
      <c r="AT229" s="79"/>
      <c r="AU229" s="79"/>
      <c r="AV229" s="79"/>
      <c r="AW229" s="79"/>
      <c r="AX229" s="71">
        <v>47000000</v>
      </c>
      <c r="AY229" s="79">
        <v>20000000</v>
      </c>
      <c r="AZ229" s="79"/>
      <c r="BA229" s="79"/>
      <c r="BB229" s="79">
        <v>27000000</v>
      </c>
      <c r="BC229" s="79"/>
      <c r="BD229" s="79"/>
      <c r="BE229" s="79"/>
      <c r="BF229" s="79"/>
      <c r="BG229" s="79"/>
      <c r="BH229" s="79"/>
      <c r="BI229" s="79"/>
      <c r="BJ229" s="79"/>
      <c r="BK229" s="71">
        <v>50000000</v>
      </c>
      <c r="BL229" s="79">
        <v>20000000</v>
      </c>
      <c r="BM229" s="79"/>
      <c r="BN229" s="79"/>
      <c r="BO229" s="79">
        <v>30000000</v>
      </c>
      <c r="BP229" s="79"/>
      <c r="BQ229" s="79"/>
      <c r="BR229" s="79"/>
      <c r="BS229" s="79"/>
      <c r="BT229" s="79"/>
      <c r="BU229" s="79"/>
      <c r="BV229" s="79"/>
      <c r="BW229" s="79"/>
      <c r="BX229" s="71">
        <v>184880000</v>
      </c>
      <c r="BY229" s="73">
        <v>80000000</v>
      </c>
      <c r="BZ229" s="73">
        <v>0</v>
      </c>
      <c r="CA229" s="73">
        <v>0</v>
      </c>
      <c r="CB229" s="73">
        <v>104880000</v>
      </c>
      <c r="CC229" s="73">
        <v>0</v>
      </c>
      <c r="CD229" s="73">
        <v>0</v>
      </c>
      <c r="CE229" s="73">
        <v>0</v>
      </c>
      <c r="CF229" s="73">
        <v>0</v>
      </c>
      <c r="CG229" s="73">
        <v>0</v>
      </c>
      <c r="CH229" s="73">
        <v>0</v>
      </c>
      <c r="CI229" s="73">
        <v>0</v>
      </c>
      <c r="CJ229" s="73">
        <v>0</v>
      </c>
      <c r="CK229" s="63" t="s">
        <v>1939</v>
      </c>
      <c r="CL229" s="74" t="s">
        <v>1172</v>
      </c>
      <c r="CM229" s="74" t="s">
        <v>1173</v>
      </c>
      <c r="CN229" s="74" t="s">
        <v>268</v>
      </c>
      <c r="CO229" s="60">
        <v>1</v>
      </c>
      <c r="CP229" s="61" t="s">
        <v>196</v>
      </c>
      <c r="CQ229" s="60">
        <v>105</v>
      </c>
      <c r="CR229" s="61" t="s">
        <v>1637</v>
      </c>
      <c r="CS229" s="60">
        <v>10505</v>
      </c>
      <c r="CT229" s="61" t="s">
        <v>1875</v>
      </c>
      <c r="CU229" s="62">
        <v>1050501</v>
      </c>
      <c r="CV229" s="63" t="s">
        <v>1876</v>
      </c>
      <c r="CW229" s="100" t="s">
        <v>345</v>
      </c>
      <c r="CX229" s="100" t="s">
        <v>196</v>
      </c>
      <c r="CY229" s="100" t="s">
        <v>1637</v>
      </c>
      <c r="CZ229" s="100" t="s">
        <v>1875</v>
      </c>
      <c r="DA229" s="100" t="s">
        <v>1876</v>
      </c>
    </row>
    <row r="230" spans="2:105" ht="140.25" hidden="1" x14ac:dyDescent="0.25">
      <c r="B230" s="65" t="s">
        <v>1940</v>
      </c>
      <c r="C230" s="75" t="s">
        <v>1941</v>
      </c>
      <c r="D230" s="63" t="s">
        <v>486</v>
      </c>
      <c r="E230" s="65" t="s">
        <v>337</v>
      </c>
      <c r="F230" s="63" t="s">
        <v>338</v>
      </c>
      <c r="G230" s="62" t="s">
        <v>240</v>
      </c>
      <c r="H230" s="63" t="s">
        <v>489</v>
      </c>
      <c r="I230" s="62" t="s">
        <v>339</v>
      </c>
      <c r="J230" s="307">
        <v>2015</v>
      </c>
      <c r="K230" s="308" t="s">
        <v>490</v>
      </c>
      <c r="L230" s="95" t="s">
        <v>491</v>
      </c>
      <c r="M230" s="63" t="s">
        <v>1942</v>
      </c>
      <c r="N230" s="63" t="s">
        <v>1943</v>
      </c>
      <c r="O230" s="63" t="s">
        <v>1944</v>
      </c>
      <c r="P230" s="63" t="s">
        <v>246</v>
      </c>
      <c r="Q230" s="63" t="s">
        <v>1945</v>
      </c>
      <c r="R230" s="63"/>
      <c r="S230" s="68">
        <v>100</v>
      </c>
      <c r="T230" s="69">
        <v>0</v>
      </c>
      <c r="U230" s="69">
        <v>100</v>
      </c>
      <c r="V230" s="69">
        <v>100</v>
      </c>
      <c r="W230" s="69">
        <v>100</v>
      </c>
      <c r="X230" s="71">
        <v>0</v>
      </c>
      <c r="Y230" s="79"/>
      <c r="Z230" s="79"/>
      <c r="AA230" s="79"/>
      <c r="AB230" s="79"/>
      <c r="AC230" s="79"/>
      <c r="AD230" s="79"/>
      <c r="AE230" s="79"/>
      <c r="AF230" s="79"/>
      <c r="AG230" s="79"/>
      <c r="AH230" s="79"/>
      <c r="AI230" s="79"/>
      <c r="AJ230" s="79"/>
      <c r="AK230" s="71">
        <v>50000000</v>
      </c>
      <c r="AL230" s="79"/>
      <c r="AM230" s="79"/>
      <c r="AN230" s="79"/>
      <c r="AO230" s="79"/>
      <c r="AP230" s="79"/>
      <c r="AQ230" s="79"/>
      <c r="AR230" s="79"/>
      <c r="AS230" s="79"/>
      <c r="AT230" s="79">
        <v>50000000</v>
      </c>
      <c r="AU230" s="79"/>
      <c r="AV230" s="79"/>
      <c r="AW230" s="79"/>
      <c r="AX230" s="71">
        <v>50000000</v>
      </c>
      <c r="AY230" s="79"/>
      <c r="AZ230" s="79"/>
      <c r="BA230" s="79"/>
      <c r="BB230" s="79"/>
      <c r="BC230" s="79"/>
      <c r="BD230" s="79"/>
      <c r="BE230" s="79"/>
      <c r="BF230" s="79"/>
      <c r="BG230" s="79">
        <v>50000000</v>
      </c>
      <c r="BH230" s="79"/>
      <c r="BI230" s="79"/>
      <c r="BJ230" s="79"/>
      <c r="BK230" s="71">
        <v>50000000</v>
      </c>
      <c r="BL230" s="79"/>
      <c r="BM230" s="79"/>
      <c r="BN230" s="79"/>
      <c r="BO230" s="79"/>
      <c r="BP230" s="79"/>
      <c r="BQ230" s="79"/>
      <c r="BR230" s="79"/>
      <c r="BS230" s="79"/>
      <c r="BT230" s="79">
        <v>50000000</v>
      </c>
      <c r="BU230" s="79"/>
      <c r="BV230" s="79"/>
      <c r="BW230" s="79"/>
      <c r="BX230" s="71">
        <v>150000000</v>
      </c>
      <c r="BY230" s="73">
        <v>0</v>
      </c>
      <c r="BZ230" s="73">
        <v>0</v>
      </c>
      <c r="CA230" s="73">
        <v>0</v>
      </c>
      <c r="CB230" s="73">
        <v>0</v>
      </c>
      <c r="CC230" s="73">
        <v>0</v>
      </c>
      <c r="CD230" s="73">
        <v>0</v>
      </c>
      <c r="CE230" s="73">
        <v>0</v>
      </c>
      <c r="CF230" s="73">
        <v>0</v>
      </c>
      <c r="CG230" s="73">
        <v>150000000</v>
      </c>
      <c r="CH230" s="73">
        <v>0</v>
      </c>
      <c r="CI230" s="73">
        <v>0</v>
      </c>
      <c r="CJ230" s="73">
        <v>0</v>
      </c>
      <c r="CK230" s="63" t="s">
        <v>1946</v>
      </c>
      <c r="CL230" s="74" t="s">
        <v>479</v>
      </c>
      <c r="CM230" s="74" t="s">
        <v>480</v>
      </c>
      <c r="CN230" s="74" t="s">
        <v>195</v>
      </c>
      <c r="CO230" s="60">
        <v>1</v>
      </c>
      <c r="CP230" s="61" t="s">
        <v>196</v>
      </c>
      <c r="CQ230" s="60">
        <v>105</v>
      </c>
      <c r="CR230" s="61" t="s">
        <v>1637</v>
      </c>
      <c r="CS230" s="60">
        <v>10505</v>
      </c>
      <c r="CT230" s="61" t="s">
        <v>1875</v>
      </c>
      <c r="CU230" s="62">
        <v>1050502</v>
      </c>
      <c r="CV230" s="63" t="s">
        <v>1947</v>
      </c>
      <c r="CW230" s="100" t="s">
        <v>345</v>
      </c>
      <c r="CX230" s="100" t="s">
        <v>196</v>
      </c>
      <c r="CY230" s="100" t="s">
        <v>1637</v>
      </c>
      <c r="CZ230" s="100" t="s">
        <v>1875</v>
      </c>
      <c r="DA230" s="100" t="s">
        <v>1947</v>
      </c>
    </row>
    <row r="231" spans="2:105" ht="140.25" hidden="1" x14ac:dyDescent="0.25">
      <c r="B231" s="65" t="s">
        <v>1948</v>
      </c>
      <c r="C231" s="75" t="s">
        <v>1949</v>
      </c>
      <c r="D231" s="63" t="s">
        <v>486</v>
      </c>
      <c r="E231" s="65" t="s">
        <v>337</v>
      </c>
      <c r="F231" s="63" t="s">
        <v>338</v>
      </c>
      <c r="G231" s="62" t="s">
        <v>240</v>
      </c>
      <c r="H231" s="63" t="s">
        <v>489</v>
      </c>
      <c r="I231" s="62" t="s">
        <v>339</v>
      </c>
      <c r="J231" s="307">
        <v>2015</v>
      </c>
      <c r="K231" s="308" t="s">
        <v>490</v>
      </c>
      <c r="L231" s="95" t="s">
        <v>491</v>
      </c>
      <c r="M231" s="63" t="s">
        <v>1950</v>
      </c>
      <c r="N231" s="63" t="s">
        <v>1951</v>
      </c>
      <c r="O231" s="63" t="s">
        <v>1952</v>
      </c>
      <c r="P231" s="63" t="s">
        <v>246</v>
      </c>
      <c r="Q231" s="63" t="s">
        <v>1953</v>
      </c>
      <c r="R231" s="63"/>
      <c r="S231" s="68">
        <v>100</v>
      </c>
      <c r="T231" s="69">
        <v>0</v>
      </c>
      <c r="U231" s="69">
        <v>100</v>
      </c>
      <c r="V231" s="69">
        <v>100</v>
      </c>
      <c r="W231" s="69">
        <v>100</v>
      </c>
      <c r="X231" s="71">
        <v>0</v>
      </c>
      <c r="Y231" s="79"/>
      <c r="Z231" s="79"/>
      <c r="AA231" s="79"/>
      <c r="AB231" s="79"/>
      <c r="AC231" s="79"/>
      <c r="AD231" s="79"/>
      <c r="AE231" s="79"/>
      <c r="AF231" s="79"/>
      <c r="AG231" s="79"/>
      <c r="AH231" s="79"/>
      <c r="AI231" s="79"/>
      <c r="AJ231" s="79"/>
      <c r="AK231" s="71">
        <v>50000000</v>
      </c>
      <c r="AL231" s="79"/>
      <c r="AM231" s="79"/>
      <c r="AN231" s="79"/>
      <c r="AO231" s="79"/>
      <c r="AP231" s="79"/>
      <c r="AQ231" s="79"/>
      <c r="AR231" s="79"/>
      <c r="AS231" s="79"/>
      <c r="AT231" s="79">
        <v>50000000</v>
      </c>
      <c r="AU231" s="79"/>
      <c r="AV231" s="79"/>
      <c r="AW231" s="79"/>
      <c r="AX231" s="71">
        <v>50000000</v>
      </c>
      <c r="AY231" s="79"/>
      <c r="AZ231" s="79"/>
      <c r="BA231" s="79"/>
      <c r="BB231" s="79"/>
      <c r="BC231" s="79"/>
      <c r="BD231" s="79"/>
      <c r="BE231" s="79"/>
      <c r="BF231" s="79"/>
      <c r="BG231" s="79">
        <v>50000000</v>
      </c>
      <c r="BH231" s="79"/>
      <c r="BI231" s="79"/>
      <c r="BJ231" s="79"/>
      <c r="BK231" s="71">
        <v>50000000</v>
      </c>
      <c r="BL231" s="79"/>
      <c r="BM231" s="79"/>
      <c r="BN231" s="79"/>
      <c r="BO231" s="79"/>
      <c r="BP231" s="79"/>
      <c r="BQ231" s="79"/>
      <c r="BR231" s="79"/>
      <c r="BS231" s="79"/>
      <c r="BT231" s="79">
        <v>50000000</v>
      </c>
      <c r="BU231" s="79"/>
      <c r="BV231" s="79"/>
      <c r="BW231" s="79"/>
      <c r="BX231" s="71">
        <v>150000000</v>
      </c>
      <c r="BY231" s="73">
        <v>0</v>
      </c>
      <c r="BZ231" s="73">
        <v>0</v>
      </c>
      <c r="CA231" s="73">
        <v>0</v>
      </c>
      <c r="CB231" s="73">
        <v>0</v>
      </c>
      <c r="CC231" s="73">
        <v>0</v>
      </c>
      <c r="CD231" s="73">
        <v>0</v>
      </c>
      <c r="CE231" s="73">
        <v>0</v>
      </c>
      <c r="CF231" s="73">
        <v>0</v>
      </c>
      <c r="CG231" s="73">
        <v>150000000</v>
      </c>
      <c r="CH231" s="73">
        <v>0</v>
      </c>
      <c r="CI231" s="73">
        <v>0</v>
      </c>
      <c r="CJ231" s="73">
        <v>0</v>
      </c>
      <c r="CK231" s="63" t="s">
        <v>1954</v>
      </c>
      <c r="CL231" s="74" t="s">
        <v>479</v>
      </c>
      <c r="CM231" s="74" t="s">
        <v>480</v>
      </c>
      <c r="CN231" s="74" t="s">
        <v>195</v>
      </c>
      <c r="CO231" s="60">
        <v>1</v>
      </c>
      <c r="CP231" s="61" t="s">
        <v>196</v>
      </c>
      <c r="CQ231" s="60">
        <v>105</v>
      </c>
      <c r="CR231" s="61" t="s">
        <v>1637</v>
      </c>
      <c r="CS231" s="60">
        <v>10505</v>
      </c>
      <c r="CT231" s="61" t="s">
        <v>1875</v>
      </c>
      <c r="CU231" s="62">
        <v>1050502</v>
      </c>
      <c r="CV231" s="63" t="s">
        <v>1947</v>
      </c>
      <c r="CW231" s="100" t="s">
        <v>345</v>
      </c>
      <c r="CX231" s="100" t="s">
        <v>196</v>
      </c>
      <c r="CY231" s="100" t="s">
        <v>1637</v>
      </c>
      <c r="CZ231" s="100" t="s">
        <v>1875</v>
      </c>
      <c r="DA231" s="100" t="s">
        <v>1947</v>
      </c>
    </row>
    <row r="232" spans="2:105" ht="140.25" hidden="1" x14ac:dyDescent="0.25">
      <c r="B232" s="65" t="s">
        <v>1955</v>
      </c>
      <c r="C232" s="80" t="s">
        <v>1956</v>
      </c>
      <c r="D232" s="63" t="s">
        <v>486</v>
      </c>
      <c r="E232" s="65" t="s">
        <v>337</v>
      </c>
      <c r="F232" s="63" t="s">
        <v>338</v>
      </c>
      <c r="G232" s="62" t="s">
        <v>240</v>
      </c>
      <c r="H232" s="63" t="s">
        <v>489</v>
      </c>
      <c r="I232" s="62" t="s">
        <v>339</v>
      </c>
      <c r="J232" s="307">
        <v>2015</v>
      </c>
      <c r="K232" s="308" t="s">
        <v>490</v>
      </c>
      <c r="L232" s="95" t="s">
        <v>491</v>
      </c>
      <c r="M232" s="63" t="s">
        <v>1957</v>
      </c>
      <c r="N232" s="63" t="s">
        <v>1958</v>
      </c>
      <c r="O232" s="63" t="s">
        <v>1959</v>
      </c>
      <c r="P232" s="63" t="s">
        <v>246</v>
      </c>
      <c r="Q232" s="63" t="s">
        <v>1960</v>
      </c>
      <c r="R232" s="63"/>
      <c r="S232" s="68">
        <v>1</v>
      </c>
      <c r="T232" s="69">
        <v>0</v>
      </c>
      <c r="U232" s="69">
        <v>1</v>
      </c>
      <c r="V232" s="69">
        <v>1</v>
      </c>
      <c r="W232" s="69">
        <v>1</v>
      </c>
      <c r="X232" s="71">
        <v>0</v>
      </c>
      <c r="Y232" s="79"/>
      <c r="Z232" s="79"/>
      <c r="AA232" s="79"/>
      <c r="AB232" s="79"/>
      <c r="AC232" s="79"/>
      <c r="AD232" s="79"/>
      <c r="AE232" s="79"/>
      <c r="AF232" s="79"/>
      <c r="AG232" s="79"/>
      <c r="AH232" s="79"/>
      <c r="AI232" s="79"/>
      <c r="AJ232" s="79"/>
      <c r="AK232" s="71">
        <v>50000000</v>
      </c>
      <c r="AL232" s="79"/>
      <c r="AM232" s="79"/>
      <c r="AN232" s="79"/>
      <c r="AO232" s="79"/>
      <c r="AP232" s="79"/>
      <c r="AQ232" s="79"/>
      <c r="AR232" s="79"/>
      <c r="AS232" s="79"/>
      <c r="AT232" s="79">
        <v>50000000</v>
      </c>
      <c r="AU232" s="79"/>
      <c r="AV232" s="79"/>
      <c r="AW232" s="79"/>
      <c r="AX232" s="71">
        <v>50000000</v>
      </c>
      <c r="AY232" s="79"/>
      <c r="AZ232" s="79"/>
      <c r="BA232" s="79"/>
      <c r="BB232" s="79"/>
      <c r="BC232" s="79"/>
      <c r="BD232" s="79"/>
      <c r="BE232" s="79"/>
      <c r="BF232" s="79"/>
      <c r="BG232" s="79">
        <v>50000000</v>
      </c>
      <c r="BH232" s="79"/>
      <c r="BI232" s="79"/>
      <c r="BJ232" s="79"/>
      <c r="BK232" s="71">
        <v>50000000</v>
      </c>
      <c r="BL232" s="79"/>
      <c r="BM232" s="79"/>
      <c r="BN232" s="79"/>
      <c r="BO232" s="79"/>
      <c r="BP232" s="79"/>
      <c r="BQ232" s="79"/>
      <c r="BR232" s="79"/>
      <c r="BS232" s="79"/>
      <c r="BT232" s="79">
        <v>50000000</v>
      </c>
      <c r="BU232" s="79"/>
      <c r="BV232" s="79"/>
      <c r="BW232" s="79"/>
      <c r="BX232" s="71">
        <v>150000000</v>
      </c>
      <c r="BY232" s="73">
        <v>0</v>
      </c>
      <c r="BZ232" s="73">
        <v>0</v>
      </c>
      <c r="CA232" s="73">
        <v>0</v>
      </c>
      <c r="CB232" s="73">
        <v>0</v>
      </c>
      <c r="CC232" s="73">
        <v>0</v>
      </c>
      <c r="CD232" s="73">
        <v>0</v>
      </c>
      <c r="CE232" s="73">
        <v>0</v>
      </c>
      <c r="CF232" s="73">
        <v>0</v>
      </c>
      <c r="CG232" s="73">
        <v>150000000</v>
      </c>
      <c r="CH232" s="73">
        <v>0</v>
      </c>
      <c r="CI232" s="73">
        <v>0</v>
      </c>
      <c r="CJ232" s="73">
        <v>0</v>
      </c>
      <c r="CK232" s="63" t="s">
        <v>1961</v>
      </c>
      <c r="CL232" s="74" t="s">
        <v>479</v>
      </c>
      <c r="CM232" s="74" t="s">
        <v>480</v>
      </c>
      <c r="CN232" s="74" t="s">
        <v>195</v>
      </c>
      <c r="CO232" s="60">
        <v>1</v>
      </c>
      <c r="CP232" s="61" t="s">
        <v>196</v>
      </c>
      <c r="CQ232" s="60">
        <v>105</v>
      </c>
      <c r="CR232" s="61" t="s">
        <v>1637</v>
      </c>
      <c r="CS232" s="60">
        <v>10505</v>
      </c>
      <c r="CT232" s="61" t="s">
        <v>1875</v>
      </c>
      <c r="CU232" s="62">
        <v>1050502</v>
      </c>
      <c r="CV232" s="63" t="s">
        <v>1947</v>
      </c>
      <c r="CW232" s="100" t="s">
        <v>345</v>
      </c>
      <c r="CX232" s="100" t="s">
        <v>196</v>
      </c>
      <c r="CY232" s="100" t="s">
        <v>1637</v>
      </c>
      <c r="CZ232" s="100" t="s">
        <v>1875</v>
      </c>
      <c r="DA232" s="100" t="s">
        <v>1947</v>
      </c>
    </row>
    <row r="233" spans="2:105" ht="140.25" hidden="1" x14ac:dyDescent="0.25">
      <c r="B233" s="65" t="s">
        <v>1962</v>
      </c>
      <c r="C233" s="75" t="s">
        <v>1963</v>
      </c>
      <c r="D233" s="63" t="s">
        <v>486</v>
      </c>
      <c r="E233" s="65" t="s">
        <v>337</v>
      </c>
      <c r="F233" s="63" t="s">
        <v>338</v>
      </c>
      <c r="G233" s="62" t="s">
        <v>240</v>
      </c>
      <c r="H233" s="63" t="s">
        <v>489</v>
      </c>
      <c r="I233" s="62" t="s">
        <v>339</v>
      </c>
      <c r="J233" s="307">
        <v>2015</v>
      </c>
      <c r="K233" s="308" t="s">
        <v>490</v>
      </c>
      <c r="L233" s="95" t="s">
        <v>491</v>
      </c>
      <c r="M233" s="63" t="s">
        <v>1957</v>
      </c>
      <c r="N233" s="63" t="s">
        <v>1964</v>
      </c>
      <c r="O233" s="63" t="s">
        <v>1965</v>
      </c>
      <c r="P233" s="63" t="s">
        <v>246</v>
      </c>
      <c r="Q233" s="63" t="s">
        <v>1960</v>
      </c>
      <c r="R233" s="63"/>
      <c r="S233" s="68">
        <v>100</v>
      </c>
      <c r="T233" s="69">
        <v>0</v>
      </c>
      <c r="U233" s="69">
        <v>100</v>
      </c>
      <c r="V233" s="69">
        <v>100</v>
      </c>
      <c r="W233" s="69">
        <v>100</v>
      </c>
      <c r="X233" s="71">
        <v>0</v>
      </c>
      <c r="Y233" s="79"/>
      <c r="Z233" s="79"/>
      <c r="AA233" s="79"/>
      <c r="AB233" s="79"/>
      <c r="AC233" s="79"/>
      <c r="AD233" s="79"/>
      <c r="AE233" s="79"/>
      <c r="AF233" s="79"/>
      <c r="AG233" s="79"/>
      <c r="AH233" s="79"/>
      <c r="AI233" s="79"/>
      <c r="AJ233" s="79"/>
      <c r="AK233" s="71">
        <v>50000000</v>
      </c>
      <c r="AL233" s="79"/>
      <c r="AM233" s="79"/>
      <c r="AN233" s="79"/>
      <c r="AO233" s="79"/>
      <c r="AP233" s="79"/>
      <c r="AQ233" s="79"/>
      <c r="AR233" s="79"/>
      <c r="AS233" s="79"/>
      <c r="AT233" s="79">
        <v>50000000</v>
      </c>
      <c r="AU233" s="79"/>
      <c r="AV233" s="79"/>
      <c r="AW233" s="79"/>
      <c r="AX233" s="71">
        <v>50000000</v>
      </c>
      <c r="AY233" s="79"/>
      <c r="AZ233" s="79"/>
      <c r="BA233" s="79"/>
      <c r="BB233" s="79"/>
      <c r="BC233" s="79"/>
      <c r="BD233" s="79"/>
      <c r="BE233" s="79"/>
      <c r="BF233" s="79"/>
      <c r="BG233" s="79">
        <v>50000000</v>
      </c>
      <c r="BH233" s="79"/>
      <c r="BI233" s="79"/>
      <c r="BJ233" s="79"/>
      <c r="BK233" s="71">
        <v>50000000</v>
      </c>
      <c r="BL233" s="79"/>
      <c r="BM233" s="79"/>
      <c r="BN233" s="79"/>
      <c r="BO233" s="79"/>
      <c r="BP233" s="79"/>
      <c r="BQ233" s="79"/>
      <c r="BR233" s="79"/>
      <c r="BS233" s="79"/>
      <c r="BT233" s="79">
        <v>50000000</v>
      </c>
      <c r="BU233" s="79"/>
      <c r="BV233" s="79"/>
      <c r="BW233" s="79"/>
      <c r="BX233" s="71">
        <v>150000000</v>
      </c>
      <c r="BY233" s="73">
        <v>0</v>
      </c>
      <c r="BZ233" s="73">
        <v>0</v>
      </c>
      <c r="CA233" s="73">
        <v>0</v>
      </c>
      <c r="CB233" s="73">
        <v>0</v>
      </c>
      <c r="CC233" s="73">
        <v>0</v>
      </c>
      <c r="CD233" s="73">
        <v>0</v>
      </c>
      <c r="CE233" s="73">
        <v>0</v>
      </c>
      <c r="CF233" s="73">
        <v>0</v>
      </c>
      <c r="CG233" s="73">
        <v>150000000</v>
      </c>
      <c r="CH233" s="73">
        <v>0</v>
      </c>
      <c r="CI233" s="73">
        <v>0</v>
      </c>
      <c r="CJ233" s="73">
        <v>0</v>
      </c>
      <c r="CK233" s="63" t="s">
        <v>1966</v>
      </c>
      <c r="CL233" s="74" t="s">
        <v>479</v>
      </c>
      <c r="CM233" s="74" t="s">
        <v>480</v>
      </c>
      <c r="CN233" s="74" t="s">
        <v>195</v>
      </c>
      <c r="CO233" s="60">
        <v>1</v>
      </c>
      <c r="CP233" s="61" t="s">
        <v>196</v>
      </c>
      <c r="CQ233" s="60">
        <v>105</v>
      </c>
      <c r="CR233" s="61" t="s">
        <v>1637</v>
      </c>
      <c r="CS233" s="60">
        <v>10505</v>
      </c>
      <c r="CT233" s="61" t="s">
        <v>1875</v>
      </c>
      <c r="CU233" s="62">
        <v>1050502</v>
      </c>
      <c r="CV233" s="63" t="s">
        <v>1947</v>
      </c>
      <c r="CW233" s="100" t="s">
        <v>345</v>
      </c>
      <c r="CX233" s="100" t="s">
        <v>196</v>
      </c>
      <c r="CY233" s="100" t="s">
        <v>1637</v>
      </c>
      <c r="CZ233" s="100" t="s">
        <v>1875</v>
      </c>
      <c r="DA233" s="100" t="s">
        <v>1947</v>
      </c>
    </row>
    <row r="234" spans="2:105" ht="140.25" hidden="1" x14ac:dyDescent="0.25">
      <c r="B234" s="99" t="s">
        <v>1967</v>
      </c>
      <c r="C234" s="75" t="s">
        <v>1968</v>
      </c>
      <c r="D234" s="63" t="s">
        <v>564</v>
      </c>
      <c r="E234" s="65" t="s">
        <v>337</v>
      </c>
      <c r="F234" s="63" t="s">
        <v>338</v>
      </c>
      <c r="G234" s="62" t="s">
        <v>183</v>
      </c>
      <c r="H234" s="63" t="s">
        <v>567</v>
      </c>
      <c r="I234" s="62" t="s">
        <v>185</v>
      </c>
      <c r="J234" s="307" t="s">
        <v>232</v>
      </c>
      <c r="K234" s="308" t="s">
        <v>490</v>
      </c>
      <c r="L234" s="63" t="s">
        <v>1969</v>
      </c>
      <c r="M234" s="63" t="s">
        <v>1970</v>
      </c>
      <c r="N234" s="63" t="s">
        <v>1971</v>
      </c>
      <c r="O234" s="63" t="s">
        <v>1972</v>
      </c>
      <c r="P234" s="63" t="s">
        <v>246</v>
      </c>
      <c r="Q234" s="63" t="s">
        <v>1973</v>
      </c>
      <c r="R234" s="63"/>
      <c r="S234" s="68">
        <v>200</v>
      </c>
      <c r="T234" s="69">
        <v>50</v>
      </c>
      <c r="U234" s="69">
        <v>150</v>
      </c>
      <c r="V234" s="69">
        <v>200</v>
      </c>
      <c r="W234" s="69">
        <v>200</v>
      </c>
      <c r="X234" s="71">
        <v>0</v>
      </c>
      <c r="Y234" s="79"/>
      <c r="Z234" s="79"/>
      <c r="AA234" s="79"/>
      <c r="AB234" s="79"/>
      <c r="AC234" s="79"/>
      <c r="AD234" s="79"/>
      <c r="AE234" s="79"/>
      <c r="AF234" s="79"/>
      <c r="AG234" s="79"/>
      <c r="AH234" s="79"/>
      <c r="AI234" s="79"/>
      <c r="AJ234" s="79"/>
      <c r="AK234" s="71">
        <v>0</v>
      </c>
      <c r="AL234" s="79"/>
      <c r="AM234" s="79"/>
      <c r="AN234" s="79"/>
      <c r="AO234" s="79"/>
      <c r="AP234" s="79"/>
      <c r="AQ234" s="79"/>
      <c r="AR234" s="79"/>
      <c r="AS234" s="79"/>
      <c r="AT234" s="79"/>
      <c r="AU234" s="79"/>
      <c r="AV234" s="79"/>
      <c r="AW234" s="79"/>
      <c r="AX234" s="71">
        <v>0</v>
      </c>
      <c r="AY234" s="79"/>
      <c r="AZ234" s="79"/>
      <c r="BA234" s="79"/>
      <c r="BB234" s="79"/>
      <c r="BC234" s="79"/>
      <c r="BD234" s="79"/>
      <c r="BE234" s="79"/>
      <c r="BF234" s="79"/>
      <c r="BG234" s="79"/>
      <c r="BH234" s="79"/>
      <c r="BI234" s="79"/>
      <c r="BJ234" s="79"/>
      <c r="BK234" s="71">
        <v>0</v>
      </c>
      <c r="BL234" s="79"/>
      <c r="BM234" s="79"/>
      <c r="BN234" s="79"/>
      <c r="BO234" s="79"/>
      <c r="BP234" s="79"/>
      <c r="BQ234" s="79"/>
      <c r="BR234" s="79"/>
      <c r="BS234" s="79"/>
      <c r="BT234" s="79"/>
      <c r="BU234" s="79"/>
      <c r="BV234" s="79"/>
      <c r="BW234" s="79"/>
      <c r="BX234" s="71">
        <v>0</v>
      </c>
      <c r="BY234" s="73">
        <v>0</v>
      </c>
      <c r="BZ234" s="73">
        <v>0</v>
      </c>
      <c r="CA234" s="73">
        <v>0</v>
      </c>
      <c r="CB234" s="73">
        <v>0</v>
      </c>
      <c r="CC234" s="73">
        <v>0</v>
      </c>
      <c r="CD234" s="73">
        <v>0</v>
      </c>
      <c r="CE234" s="73">
        <v>0</v>
      </c>
      <c r="CF234" s="73">
        <v>0</v>
      </c>
      <c r="CG234" s="73">
        <v>0</v>
      </c>
      <c r="CH234" s="73">
        <v>0</v>
      </c>
      <c r="CI234" s="73">
        <v>0</v>
      </c>
      <c r="CJ234" s="73">
        <v>0</v>
      </c>
      <c r="CK234" s="63" t="s">
        <v>1974</v>
      </c>
      <c r="CL234" s="74" t="s">
        <v>479</v>
      </c>
      <c r="CM234" s="74" t="s">
        <v>480</v>
      </c>
      <c r="CN234" s="74" t="s">
        <v>268</v>
      </c>
      <c r="CO234" s="60">
        <v>1</v>
      </c>
      <c r="CP234" s="61" t="s">
        <v>196</v>
      </c>
      <c r="CQ234" s="60">
        <v>105</v>
      </c>
      <c r="CR234" s="61" t="s">
        <v>1637</v>
      </c>
      <c r="CS234" s="60">
        <v>10505</v>
      </c>
      <c r="CT234" s="61" t="s">
        <v>1875</v>
      </c>
      <c r="CU234" s="62">
        <v>1050502</v>
      </c>
      <c r="CV234" s="63" t="s">
        <v>1947</v>
      </c>
      <c r="CW234" s="100" t="s">
        <v>345</v>
      </c>
      <c r="CX234" s="100" t="s">
        <v>196</v>
      </c>
      <c r="CY234" s="100" t="s">
        <v>1637</v>
      </c>
      <c r="CZ234" s="100" t="s">
        <v>1875</v>
      </c>
      <c r="DA234" s="100" t="s">
        <v>1947</v>
      </c>
    </row>
    <row r="235" spans="2:105" ht="140.25" hidden="1" x14ac:dyDescent="0.25">
      <c r="B235" s="99" t="s">
        <v>1975</v>
      </c>
      <c r="C235" s="134" t="s">
        <v>1976</v>
      </c>
      <c r="D235" s="63" t="s">
        <v>1032</v>
      </c>
      <c r="E235" s="65" t="s">
        <v>337</v>
      </c>
      <c r="F235" s="63" t="s">
        <v>338</v>
      </c>
      <c r="G235" s="62" t="s">
        <v>183</v>
      </c>
      <c r="H235" s="63" t="s">
        <v>580</v>
      </c>
      <c r="I235" s="62" t="s">
        <v>339</v>
      </c>
      <c r="J235" s="317">
        <v>2015</v>
      </c>
      <c r="K235" s="318">
        <v>0</v>
      </c>
      <c r="L235" s="63" t="s">
        <v>1977</v>
      </c>
      <c r="M235" s="63" t="s">
        <v>1978</v>
      </c>
      <c r="N235" s="87" t="s">
        <v>1979</v>
      </c>
      <c r="O235" s="87" t="s">
        <v>1980</v>
      </c>
      <c r="P235" s="87" t="s">
        <v>257</v>
      </c>
      <c r="Q235" s="87"/>
      <c r="R235" s="87"/>
      <c r="S235" s="68">
        <v>1</v>
      </c>
      <c r="T235" s="91">
        <v>1</v>
      </c>
      <c r="U235" s="91">
        <v>1</v>
      </c>
      <c r="V235" s="91">
        <v>1</v>
      </c>
      <c r="W235" s="91">
        <v>1</v>
      </c>
      <c r="X235" s="71">
        <v>65701087</v>
      </c>
      <c r="Y235" s="135">
        <v>65701087</v>
      </c>
      <c r="Z235" s="92"/>
      <c r="AA235" s="92"/>
      <c r="AB235" s="92"/>
      <c r="AC235" s="92"/>
      <c r="AD235" s="92"/>
      <c r="AE235" s="92"/>
      <c r="AF235" s="92"/>
      <c r="AG235" s="92"/>
      <c r="AH235" s="92"/>
      <c r="AI235" s="92"/>
      <c r="AJ235" s="92"/>
      <c r="AK235" s="71">
        <v>65701087</v>
      </c>
      <c r="AL235" s="135">
        <v>65701087</v>
      </c>
      <c r="AM235" s="92"/>
      <c r="AN235" s="92"/>
      <c r="AO235" s="92"/>
      <c r="AP235" s="92"/>
      <c r="AQ235" s="92"/>
      <c r="AR235" s="92"/>
      <c r="AS235" s="92"/>
      <c r="AT235" s="92"/>
      <c r="AU235" s="92"/>
      <c r="AV235" s="92"/>
      <c r="AW235" s="92"/>
      <c r="AX235" s="71">
        <v>65701087</v>
      </c>
      <c r="AY235" s="135">
        <v>65701087</v>
      </c>
      <c r="AZ235" s="92"/>
      <c r="BA235" s="92"/>
      <c r="BB235" s="92"/>
      <c r="BC235" s="92"/>
      <c r="BD235" s="92"/>
      <c r="BE235" s="92"/>
      <c r="BF235" s="92"/>
      <c r="BG235" s="92"/>
      <c r="BH235" s="92"/>
      <c r="BI235" s="92"/>
      <c r="BJ235" s="92"/>
      <c r="BK235" s="71">
        <v>65701087</v>
      </c>
      <c r="BL235" s="135">
        <v>65701087</v>
      </c>
      <c r="BM235" s="92"/>
      <c r="BN235" s="92"/>
      <c r="BO235" s="92"/>
      <c r="BP235" s="92"/>
      <c r="BQ235" s="92"/>
      <c r="BR235" s="92"/>
      <c r="BS235" s="92"/>
      <c r="BT235" s="92"/>
      <c r="BU235" s="92"/>
      <c r="BV235" s="92"/>
      <c r="BW235" s="92"/>
      <c r="BX235" s="71">
        <v>262804348</v>
      </c>
      <c r="BY235" s="93">
        <v>262804348</v>
      </c>
      <c r="BZ235" s="93">
        <v>0</v>
      </c>
      <c r="CA235" s="93">
        <v>0</v>
      </c>
      <c r="CB235" s="93">
        <v>0</v>
      </c>
      <c r="CC235" s="93">
        <v>0</v>
      </c>
      <c r="CD235" s="93">
        <v>0</v>
      </c>
      <c r="CE235" s="93">
        <v>0</v>
      </c>
      <c r="CF235" s="93">
        <v>0</v>
      </c>
      <c r="CG235" s="93">
        <v>0</v>
      </c>
      <c r="CH235" s="93">
        <v>0</v>
      </c>
      <c r="CI235" s="93">
        <v>0</v>
      </c>
      <c r="CJ235" s="93">
        <v>0</v>
      </c>
      <c r="CK235" s="87" t="s">
        <v>1981</v>
      </c>
      <c r="CL235" s="90" t="s">
        <v>479</v>
      </c>
      <c r="CM235" s="90" t="s">
        <v>480</v>
      </c>
      <c r="CN235" s="90" t="s">
        <v>268</v>
      </c>
      <c r="CO235" s="84">
        <v>1</v>
      </c>
      <c r="CP235" s="85" t="s">
        <v>196</v>
      </c>
      <c r="CQ235" s="84">
        <v>105</v>
      </c>
      <c r="CR235" s="85" t="s">
        <v>1637</v>
      </c>
      <c r="CS235" s="84">
        <v>10505</v>
      </c>
      <c r="CT235" s="85" t="s">
        <v>1875</v>
      </c>
      <c r="CU235" s="86">
        <v>1050503</v>
      </c>
      <c r="CV235" s="87" t="s">
        <v>1982</v>
      </c>
      <c r="CW235" s="100" t="s">
        <v>345</v>
      </c>
      <c r="CX235" s="100" t="s">
        <v>196</v>
      </c>
      <c r="CY235" s="100" t="s">
        <v>1637</v>
      </c>
      <c r="CZ235" s="100" t="s">
        <v>1875</v>
      </c>
      <c r="DA235" s="100" t="s">
        <v>1982</v>
      </c>
    </row>
    <row r="236" spans="2:105" ht="140.25" hidden="1" x14ac:dyDescent="0.25">
      <c r="B236" s="65" t="s">
        <v>1983</v>
      </c>
      <c r="C236" s="80" t="s">
        <v>1984</v>
      </c>
      <c r="D236" s="63" t="s">
        <v>486</v>
      </c>
      <c r="E236" s="65" t="s">
        <v>337</v>
      </c>
      <c r="F236" s="63" t="s">
        <v>338</v>
      </c>
      <c r="G236" s="62" t="s">
        <v>240</v>
      </c>
      <c r="H236" s="63" t="s">
        <v>489</v>
      </c>
      <c r="I236" s="62" t="s">
        <v>339</v>
      </c>
      <c r="J236" s="307">
        <v>2015</v>
      </c>
      <c r="K236" s="308" t="s">
        <v>490</v>
      </c>
      <c r="L236" s="95" t="s">
        <v>491</v>
      </c>
      <c r="M236" s="63" t="s">
        <v>1985</v>
      </c>
      <c r="N236" s="63" t="s">
        <v>1986</v>
      </c>
      <c r="O236" s="63" t="s">
        <v>1987</v>
      </c>
      <c r="P236" s="63" t="s">
        <v>246</v>
      </c>
      <c r="Q236" s="63" t="s">
        <v>1945</v>
      </c>
      <c r="R236" s="63"/>
      <c r="S236" s="68">
        <v>100</v>
      </c>
      <c r="T236" s="69">
        <v>0</v>
      </c>
      <c r="U236" s="69">
        <v>100</v>
      </c>
      <c r="V236" s="69">
        <v>100</v>
      </c>
      <c r="W236" s="69">
        <v>100</v>
      </c>
      <c r="X236" s="71">
        <v>0</v>
      </c>
      <c r="Y236" s="79"/>
      <c r="Z236" s="79"/>
      <c r="AA236" s="79"/>
      <c r="AB236" s="79"/>
      <c r="AC236" s="79"/>
      <c r="AD236" s="79"/>
      <c r="AE236" s="79"/>
      <c r="AF236" s="79"/>
      <c r="AG236" s="79"/>
      <c r="AH236" s="79"/>
      <c r="AI236" s="79"/>
      <c r="AJ236" s="79"/>
      <c r="AK236" s="71">
        <v>50000000</v>
      </c>
      <c r="AL236" s="79"/>
      <c r="AM236" s="79"/>
      <c r="AN236" s="79"/>
      <c r="AO236" s="79"/>
      <c r="AP236" s="79"/>
      <c r="AQ236" s="79"/>
      <c r="AR236" s="79"/>
      <c r="AS236" s="79"/>
      <c r="AT236" s="79">
        <v>50000000</v>
      </c>
      <c r="AU236" s="79"/>
      <c r="AV236" s="79"/>
      <c r="AW236" s="79"/>
      <c r="AX236" s="71">
        <v>50000000</v>
      </c>
      <c r="AY236" s="79"/>
      <c r="AZ236" s="79"/>
      <c r="BA236" s="79"/>
      <c r="BB236" s="79"/>
      <c r="BC236" s="79"/>
      <c r="BD236" s="79"/>
      <c r="BE236" s="79"/>
      <c r="BF236" s="79"/>
      <c r="BG236" s="79">
        <v>50000000</v>
      </c>
      <c r="BH236" s="79"/>
      <c r="BI236" s="79"/>
      <c r="BJ236" s="79"/>
      <c r="BK236" s="71">
        <v>50000000</v>
      </c>
      <c r="BL236" s="79"/>
      <c r="BM236" s="79"/>
      <c r="BN236" s="79"/>
      <c r="BO236" s="79"/>
      <c r="BP236" s="79"/>
      <c r="BQ236" s="79"/>
      <c r="BR236" s="79"/>
      <c r="BS236" s="79"/>
      <c r="BT236" s="79">
        <v>50000000</v>
      </c>
      <c r="BU236" s="79"/>
      <c r="BV236" s="79"/>
      <c r="BW236" s="79"/>
      <c r="BX236" s="71">
        <v>150000000</v>
      </c>
      <c r="BY236" s="73">
        <v>0</v>
      </c>
      <c r="BZ236" s="73">
        <v>0</v>
      </c>
      <c r="CA236" s="73">
        <v>0</v>
      </c>
      <c r="CB236" s="73">
        <v>0</v>
      </c>
      <c r="CC236" s="73">
        <v>0</v>
      </c>
      <c r="CD236" s="73">
        <v>0</v>
      </c>
      <c r="CE236" s="73">
        <v>0</v>
      </c>
      <c r="CF236" s="73">
        <v>0</v>
      </c>
      <c r="CG236" s="73">
        <v>150000000</v>
      </c>
      <c r="CH236" s="73">
        <v>0</v>
      </c>
      <c r="CI236" s="73">
        <v>0</v>
      </c>
      <c r="CJ236" s="73">
        <v>0</v>
      </c>
      <c r="CK236" s="63" t="s">
        <v>1988</v>
      </c>
      <c r="CL236" s="74" t="s">
        <v>1989</v>
      </c>
      <c r="CM236" s="74" t="s">
        <v>1990</v>
      </c>
      <c r="CN236" s="74" t="s">
        <v>210</v>
      </c>
      <c r="CO236" s="60">
        <v>1</v>
      </c>
      <c r="CP236" s="61" t="s">
        <v>196</v>
      </c>
      <c r="CQ236" s="60">
        <v>105</v>
      </c>
      <c r="CR236" s="61" t="s">
        <v>1637</v>
      </c>
      <c r="CS236" s="60">
        <v>10505</v>
      </c>
      <c r="CT236" s="61" t="s">
        <v>1875</v>
      </c>
      <c r="CU236" s="62">
        <v>1050503</v>
      </c>
      <c r="CV236" s="63" t="s">
        <v>1982</v>
      </c>
      <c r="CW236" s="100" t="s">
        <v>345</v>
      </c>
      <c r="CX236" s="100" t="s">
        <v>196</v>
      </c>
      <c r="CY236" s="100" t="s">
        <v>1637</v>
      </c>
      <c r="CZ236" s="100" t="s">
        <v>1875</v>
      </c>
      <c r="DA236" s="100" t="s">
        <v>1982</v>
      </c>
    </row>
    <row r="237" spans="2:105" ht="140.25" hidden="1" x14ac:dyDescent="0.25">
      <c r="B237" s="65" t="s">
        <v>1991</v>
      </c>
      <c r="C237" s="80" t="s">
        <v>1992</v>
      </c>
      <c r="D237" s="63" t="s">
        <v>486</v>
      </c>
      <c r="E237" s="65" t="s">
        <v>337</v>
      </c>
      <c r="F237" s="63" t="s">
        <v>338</v>
      </c>
      <c r="G237" s="62" t="s">
        <v>240</v>
      </c>
      <c r="H237" s="63" t="s">
        <v>489</v>
      </c>
      <c r="I237" s="62" t="s">
        <v>339</v>
      </c>
      <c r="J237" s="307">
        <v>2015</v>
      </c>
      <c r="K237" s="308" t="s">
        <v>490</v>
      </c>
      <c r="L237" s="95" t="s">
        <v>491</v>
      </c>
      <c r="M237" s="63" t="s">
        <v>1993</v>
      </c>
      <c r="N237" s="63" t="s">
        <v>1994</v>
      </c>
      <c r="O237" s="63" t="s">
        <v>1995</v>
      </c>
      <c r="P237" s="63" t="s">
        <v>246</v>
      </c>
      <c r="Q237" s="63" t="s">
        <v>1953</v>
      </c>
      <c r="R237" s="63"/>
      <c r="S237" s="68">
        <v>100</v>
      </c>
      <c r="T237" s="69">
        <v>0</v>
      </c>
      <c r="U237" s="69">
        <v>100</v>
      </c>
      <c r="V237" s="69">
        <v>100</v>
      </c>
      <c r="W237" s="69">
        <v>100</v>
      </c>
      <c r="X237" s="71">
        <v>0</v>
      </c>
      <c r="Y237" s="79"/>
      <c r="Z237" s="79"/>
      <c r="AA237" s="79"/>
      <c r="AB237" s="79"/>
      <c r="AC237" s="79"/>
      <c r="AD237" s="79"/>
      <c r="AE237" s="79"/>
      <c r="AF237" s="79"/>
      <c r="AG237" s="79"/>
      <c r="AH237" s="79"/>
      <c r="AI237" s="79"/>
      <c r="AJ237" s="79"/>
      <c r="AK237" s="71">
        <v>50000000</v>
      </c>
      <c r="AL237" s="79"/>
      <c r="AM237" s="79"/>
      <c r="AN237" s="79"/>
      <c r="AO237" s="79"/>
      <c r="AP237" s="79"/>
      <c r="AQ237" s="79"/>
      <c r="AR237" s="79"/>
      <c r="AS237" s="79"/>
      <c r="AT237" s="79">
        <v>50000000</v>
      </c>
      <c r="AU237" s="79"/>
      <c r="AV237" s="79"/>
      <c r="AW237" s="79"/>
      <c r="AX237" s="71">
        <v>50000000</v>
      </c>
      <c r="AY237" s="79"/>
      <c r="AZ237" s="79"/>
      <c r="BA237" s="79"/>
      <c r="BB237" s="79"/>
      <c r="BC237" s="79"/>
      <c r="BD237" s="79"/>
      <c r="BE237" s="79"/>
      <c r="BF237" s="79"/>
      <c r="BG237" s="79">
        <v>50000000</v>
      </c>
      <c r="BH237" s="79"/>
      <c r="BI237" s="79"/>
      <c r="BJ237" s="79"/>
      <c r="BK237" s="71">
        <v>50000000</v>
      </c>
      <c r="BL237" s="79"/>
      <c r="BM237" s="79"/>
      <c r="BN237" s="79"/>
      <c r="BO237" s="79"/>
      <c r="BP237" s="79"/>
      <c r="BQ237" s="79"/>
      <c r="BR237" s="79"/>
      <c r="BS237" s="79"/>
      <c r="BT237" s="79">
        <v>50000000</v>
      </c>
      <c r="BU237" s="79"/>
      <c r="BV237" s="79"/>
      <c r="BW237" s="79"/>
      <c r="BX237" s="71">
        <v>150000000</v>
      </c>
      <c r="BY237" s="73">
        <v>0</v>
      </c>
      <c r="BZ237" s="73">
        <v>0</v>
      </c>
      <c r="CA237" s="73">
        <v>0</v>
      </c>
      <c r="CB237" s="73">
        <v>0</v>
      </c>
      <c r="CC237" s="73">
        <v>0</v>
      </c>
      <c r="CD237" s="73">
        <v>0</v>
      </c>
      <c r="CE237" s="73">
        <v>0</v>
      </c>
      <c r="CF237" s="73">
        <v>0</v>
      </c>
      <c r="CG237" s="73">
        <v>150000000</v>
      </c>
      <c r="CH237" s="73">
        <v>0</v>
      </c>
      <c r="CI237" s="73">
        <v>0</v>
      </c>
      <c r="CJ237" s="73">
        <v>0</v>
      </c>
      <c r="CK237" s="63" t="s">
        <v>1996</v>
      </c>
      <c r="CL237" s="74" t="s">
        <v>479</v>
      </c>
      <c r="CM237" s="74" t="s">
        <v>480</v>
      </c>
      <c r="CN237" s="74" t="s">
        <v>210</v>
      </c>
      <c r="CO237" s="60">
        <v>1</v>
      </c>
      <c r="CP237" s="61" t="s">
        <v>196</v>
      </c>
      <c r="CQ237" s="60">
        <v>105</v>
      </c>
      <c r="CR237" s="61" t="s">
        <v>1637</v>
      </c>
      <c r="CS237" s="60">
        <v>10505</v>
      </c>
      <c r="CT237" s="61" t="s">
        <v>1875</v>
      </c>
      <c r="CU237" s="62">
        <v>1050503</v>
      </c>
      <c r="CV237" s="63" t="s">
        <v>1982</v>
      </c>
      <c r="CW237" s="100" t="s">
        <v>345</v>
      </c>
      <c r="CX237" s="100" t="s">
        <v>196</v>
      </c>
      <c r="CY237" s="100" t="s">
        <v>1637</v>
      </c>
      <c r="CZ237" s="100" t="s">
        <v>1875</v>
      </c>
      <c r="DA237" s="100" t="s">
        <v>1982</v>
      </c>
    </row>
    <row r="238" spans="2:105" ht="140.25" hidden="1" x14ac:dyDescent="0.25">
      <c r="B238" s="65" t="s">
        <v>1997</v>
      </c>
      <c r="C238" s="80" t="s">
        <v>1998</v>
      </c>
      <c r="D238" s="63" t="s">
        <v>486</v>
      </c>
      <c r="E238" s="65" t="s">
        <v>337</v>
      </c>
      <c r="F238" s="63" t="s">
        <v>338</v>
      </c>
      <c r="G238" s="62" t="s">
        <v>240</v>
      </c>
      <c r="H238" s="63" t="s">
        <v>489</v>
      </c>
      <c r="I238" s="62" t="s">
        <v>339</v>
      </c>
      <c r="J238" s="307">
        <v>2015</v>
      </c>
      <c r="K238" s="308" t="s">
        <v>490</v>
      </c>
      <c r="L238" s="95" t="s">
        <v>491</v>
      </c>
      <c r="M238" s="63" t="s">
        <v>1999</v>
      </c>
      <c r="N238" s="63" t="s">
        <v>2000</v>
      </c>
      <c r="O238" s="63" t="s">
        <v>2001</v>
      </c>
      <c r="P238" s="63" t="s">
        <v>246</v>
      </c>
      <c r="Q238" s="63" t="s">
        <v>2002</v>
      </c>
      <c r="R238" s="63"/>
      <c r="S238" s="68">
        <v>100</v>
      </c>
      <c r="T238" s="69">
        <v>0</v>
      </c>
      <c r="U238" s="69">
        <v>100</v>
      </c>
      <c r="V238" s="69">
        <v>100</v>
      </c>
      <c r="W238" s="69">
        <v>100</v>
      </c>
      <c r="X238" s="71">
        <v>0</v>
      </c>
      <c r="Y238" s="79"/>
      <c r="Z238" s="79"/>
      <c r="AA238" s="79"/>
      <c r="AB238" s="79"/>
      <c r="AC238" s="79"/>
      <c r="AD238" s="79"/>
      <c r="AE238" s="79"/>
      <c r="AF238" s="79"/>
      <c r="AG238" s="79"/>
      <c r="AH238" s="79"/>
      <c r="AI238" s="79"/>
      <c r="AJ238" s="79"/>
      <c r="AK238" s="71">
        <v>50000000</v>
      </c>
      <c r="AL238" s="79"/>
      <c r="AM238" s="79"/>
      <c r="AN238" s="79"/>
      <c r="AO238" s="79"/>
      <c r="AP238" s="79"/>
      <c r="AQ238" s="79"/>
      <c r="AR238" s="79"/>
      <c r="AS238" s="79"/>
      <c r="AT238" s="79">
        <v>50000000</v>
      </c>
      <c r="AU238" s="79"/>
      <c r="AV238" s="79"/>
      <c r="AW238" s="79"/>
      <c r="AX238" s="71">
        <v>50000000</v>
      </c>
      <c r="AY238" s="79"/>
      <c r="AZ238" s="79"/>
      <c r="BA238" s="79"/>
      <c r="BB238" s="79"/>
      <c r="BC238" s="79"/>
      <c r="BD238" s="79"/>
      <c r="BE238" s="79"/>
      <c r="BF238" s="79"/>
      <c r="BG238" s="79">
        <v>50000000</v>
      </c>
      <c r="BH238" s="79"/>
      <c r="BI238" s="79"/>
      <c r="BJ238" s="79"/>
      <c r="BK238" s="71">
        <v>50000000</v>
      </c>
      <c r="BL238" s="79"/>
      <c r="BM238" s="79"/>
      <c r="BN238" s="79"/>
      <c r="BO238" s="79"/>
      <c r="BP238" s="79"/>
      <c r="BQ238" s="79"/>
      <c r="BR238" s="79"/>
      <c r="BS238" s="79"/>
      <c r="BT238" s="79">
        <v>50000000</v>
      </c>
      <c r="BU238" s="79"/>
      <c r="BV238" s="79"/>
      <c r="BW238" s="79"/>
      <c r="BX238" s="71">
        <v>150000000</v>
      </c>
      <c r="BY238" s="73">
        <v>0</v>
      </c>
      <c r="BZ238" s="73">
        <v>0</v>
      </c>
      <c r="CA238" s="73">
        <v>0</v>
      </c>
      <c r="CB238" s="73">
        <v>0</v>
      </c>
      <c r="CC238" s="73">
        <v>0</v>
      </c>
      <c r="CD238" s="73">
        <v>0</v>
      </c>
      <c r="CE238" s="73">
        <v>0</v>
      </c>
      <c r="CF238" s="73">
        <v>0</v>
      </c>
      <c r="CG238" s="73">
        <v>150000000</v>
      </c>
      <c r="CH238" s="73">
        <v>0</v>
      </c>
      <c r="CI238" s="73">
        <v>0</v>
      </c>
      <c r="CJ238" s="73">
        <v>0</v>
      </c>
      <c r="CK238" s="63" t="s">
        <v>2003</v>
      </c>
      <c r="CL238" s="74" t="s">
        <v>479</v>
      </c>
      <c r="CM238" s="74" t="s">
        <v>480</v>
      </c>
      <c r="CN238" s="74" t="s">
        <v>210</v>
      </c>
      <c r="CO238" s="60">
        <v>1</v>
      </c>
      <c r="CP238" s="61" t="s">
        <v>196</v>
      </c>
      <c r="CQ238" s="60">
        <v>105</v>
      </c>
      <c r="CR238" s="61" t="s">
        <v>1637</v>
      </c>
      <c r="CS238" s="60">
        <v>10505</v>
      </c>
      <c r="CT238" s="61" t="s">
        <v>1875</v>
      </c>
      <c r="CU238" s="62">
        <v>1050503</v>
      </c>
      <c r="CV238" s="63" t="s">
        <v>1982</v>
      </c>
      <c r="CW238" s="100" t="s">
        <v>345</v>
      </c>
      <c r="CX238" s="100" t="s">
        <v>196</v>
      </c>
      <c r="CY238" s="100" t="s">
        <v>1637</v>
      </c>
      <c r="CZ238" s="100" t="s">
        <v>1875</v>
      </c>
      <c r="DA238" s="100" t="s">
        <v>1982</v>
      </c>
    </row>
    <row r="239" spans="2:105" ht="140.25" hidden="1" x14ac:dyDescent="0.25">
      <c r="B239" s="99" t="s">
        <v>2004</v>
      </c>
      <c r="C239" s="80" t="s">
        <v>6082</v>
      </c>
      <c r="D239" s="63" t="s">
        <v>1629</v>
      </c>
      <c r="E239" s="65" t="s">
        <v>337</v>
      </c>
      <c r="F239" s="63" t="s">
        <v>338</v>
      </c>
      <c r="G239" s="62" t="s">
        <v>183</v>
      </c>
      <c r="H239" s="63" t="s">
        <v>567</v>
      </c>
      <c r="I239" s="62" t="s">
        <v>1676</v>
      </c>
      <c r="J239" s="307">
        <v>2016</v>
      </c>
      <c r="K239" s="308">
        <v>0</v>
      </c>
      <c r="L239" s="63" t="s">
        <v>568</v>
      </c>
      <c r="M239" s="63" t="s">
        <v>1677</v>
      </c>
      <c r="N239" s="63" t="s">
        <v>1678</v>
      </c>
      <c r="O239" s="63" t="s">
        <v>5937</v>
      </c>
      <c r="P239" s="63" t="s">
        <v>190</v>
      </c>
      <c r="Q239" s="63" t="s">
        <v>2005</v>
      </c>
      <c r="R239" s="63"/>
      <c r="S239" s="68">
        <v>2</v>
      </c>
      <c r="T239" s="91">
        <v>0</v>
      </c>
      <c r="U239" s="91">
        <v>0</v>
      </c>
      <c r="V239" s="91">
        <v>1</v>
      </c>
      <c r="W239" s="91">
        <v>2</v>
      </c>
      <c r="X239" s="71">
        <v>0</v>
      </c>
      <c r="Y239" s="79"/>
      <c r="Z239" s="79"/>
      <c r="AA239" s="79"/>
      <c r="AB239" s="79"/>
      <c r="AC239" s="79"/>
      <c r="AD239" s="79"/>
      <c r="AE239" s="79"/>
      <c r="AF239" s="79"/>
      <c r="AG239" s="79"/>
      <c r="AH239" s="79"/>
      <c r="AI239" s="79"/>
      <c r="AJ239" s="79"/>
      <c r="AK239" s="71">
        <v>0</v>
      </c>
      <c r="AL239" s="79"/>
      <c r="AM239" s="79"/>
      <c r="AN239" s="79"/>
      <c r="AO239" s="79"/>
      <c r="AP239" s="79"/>
      <c r="AQ239" s="79"/>
      <c r="AR239" s="79"/>
      <c r="AS239" s="79"/>
      <c r="AT239" s="79"/>
      <c r="AU239" s="79"/>
      <c r="AV239" s="79"/>
      <c r="AW239" s="79"/>
      <c r="AX239" s="71">
        <v>0</v>
      </c>
      <c r="AY239" s="79"/>
      <c r="AZ239" s="79"/>
      <c r="BA239" s="79"/>
      <c r="BB239" s="79"/>
      <c r="BC239" s="79"/>
      <c r="BD239" s="79"/>
      <c r="BE239" s="79"/>
      <c r="BF239" s="79"/>
      <c r="BG239" s="79"/>
      <c r="BH239" s="79"/>
      <c r="BI239" s="79"/>
      <c r="BJ239" s="79"/>
      <c r="BK239" s="71">
        <v>0</v>
      </c>
      <c r="BL239" s="79"/>
      <c r="BM239" s="79"/>
      <c r="BN239" s="79"/>
      <c r="BO239" s="79"/>
      <c r="BP239" s="79"/>
      <c r="BQ239" s="79"/>
      <c r="BR239" s="79"/>
      <c r="BS239" s="79"/>
      <c r="BT239" s="79"/>
      <c r="BU239" s="79"/>
      <c r="BV239" s="79"/>
      <c r="BW239" s="79"/>
      <c r="BX239" s="71">
        <v>0</v>
      </c>
      <c r="BY239" s="73">
        <v>0</v>
      </c>
      <c r="BZ239" s="73">
        <v>0</v>
      </c>
      <c r="CA239" s="73">
        <v>0</v>
      </c>
      <c r="CB239" s="73">
        <v>0</v>
      </c>
      <c r="CC239" s="73">
        <v>0</v>
      </c>
      <c r="CD239" s="73">
        <v>0</v>
      </c>
      <c r="CE239" s="73">
        <v>0</v>
      </c>
      <c r="CF239" s="73">
        <v>0</v>
      </c>
      <c r="CG239" s="73">
        <v>0</v>
      </c>
      <c r="CH239" s="73">
        <v>0</v>
      </c>
      <c r="CI239" s="73">
        <v>0</v>
      </c>
      <c r="CJ239" s="73">
        <v>0</v>
      </c>
      <c r="CK239" s="63" t="s">
        <v>2006</v>
      </c>
      <c r="CL239" s="74" t="s">
        <v>479</v>
      </c>
      <c r="CM239" s="74" t="s">
        <v>480</v>
      </c>
      <c r="CN239" s="74" t="s">
        <v>606</v>
      </c>
      <c r="CO239" s="60">
        <v>1</v>
      </c>
      <c r="CP239" s="61" t="s">
        <v>196</v>
      </c>
      <c r="CQ239" s="60">
        <v>105</v>
      </c>
      <c r="CR239" s="61" t="s">
        <v>1637</v>
      </c>
      <c r="CS239" s="60">
        <v>10505</v>
      </c>
      <c r="CT239" s="61" t="s">
        <v>1875</v>
      </c>
      <c r="CU239" s="62">
        <v>1050503</v>
      </c>
      <c r="CV239" s="63" t="s">
        <v>1982</v>
      </c>
      <c r="CW239" s="100" t="s">
        <v>345</v>
      </c>
      <c r="CX239" s="100" t="s">
        <v>196</v>
      </c>
      <c r="CY239" s="100" t="s">
        <v>1637</v>
      </c>
      <c r="CZ239" s="100" t="s">
        <v>1875</v>
      </c>
      <c r="DA239" s="100" t="s">
        <v>1982</v>
      </c>
    </row>
    <row r="240" spans="2:105" ht="140.25" hidden="1" x14ac:dyDescent="0.25">
      <c r="B240" s="99" t="s">
        <v>2007</v>
      </c>
      <c r="C240" s="80" t="s">
        <v>2008</v>
      </c>
      <c r="D240" s="63" t="s">
        <v>2009</v>
      </c>
      <c r="E240" s="65" t="s">
        <v>337</v>
      </c>
      <c r="F240" s="63" t="s">
        <v>338</v>
      </c>
      <c r="G240" s="62" t="s">
        <v>183</v>
      </c>
      <c r="H240" s="63" t="s">
        <v>2010</v>
      </c>
      <c r="I240" s="62" t="s">
        <v>339</v>
      </c>
      <c r="J240" s="307">
        <v>2015</v>
      </c>
      <c r="K240" s="308" t="s">
        <v>490</v>
      </c>
      <c r="L240" s="63" t="s">
        <v>2011</v>
      </c>
      <c r="M240" s="63" t="s">
        <v>2012</v>
      </c>
      <c r="N240" s="63" t="s">
        <v>2013</v>
      </c>
      <c r="O240" s="63" t="s">
        <v>2014</v>
      </c>
      <c r="P240" s="63" t="s">
        <v>657</v>
      </c>
      <c r="Q240" s="63" t="s">
        <v>2015</v>
      </c>
      <c r="R240" s="63"/>
      <c r="S240" s="68">
        <v>3</v>
      </c>
      <c r="T240" s="69">
        <v>0</v>
      </c>
      <c r="U240" s="69">
        <v>1</v>
      </c>
      <c r="V240" s="69">
        <v>2</v>
      </c>
      <c r="W240" s="69">
        <v>3</v>
      </c>
      <c r="X240" s="71">
        <v>0</v>
      </c>
      <c r="Y240" s="79"/>
      <c r="Z240" s="79"/>
      <c r="AA240" s="79"/>
      <c r="AB240" s="79"/>
      <c r="AC240" s="79"/>
      <c r="AD240" s="79"/>
      <c r="AE240" s="79"/>
      <c r="AF240" s="79"/>
      <c r="AG240" s="79"/>
      <c r="AH240" s="79"/>
      <c r="AI240" s="79"/>
      <c r="AJ240" s="79"/>
      <c r="AK240" s="71">
        <v>900000000</v>
      </c>
      <c r="AL240" s="79"/>
      <c r="AM240" s="79"/>
      <c r="AN240" s="79"/>
      <c r="AO240" s="79"/>
      <c r="AP240" s="79"/>
      <c r="AQ240" s="79"/>
      <c r="AR240" s="79"/>
      <c r="AS240" s="79"/>
      <c r="AT240" s="79"/>
      <c r="AU240" s="79">
        <v>900000000</v>
      </c>
      <c r="AV240" s="79"/>
      <c r="AW240" s="79"/>
      <c r="AX240" s="71">
        <v>1800000000</v>
      </c>
      <c r="AY240" s="79"/>
      <c r="AZ240" s="79"/>
      <c r="BA240" s="79"/>
      <c r="BB240" s="79"/>
      <c r="BC240" s="79"/>
      <c r="BD240" s="79"/>
      <c r="BE240" s="79">
        <v>1800000000</v>
      </c>
      <c r="BF240" s="79"/>
      <c r="BG240" s="79"/>
      <c r="BH240" s="79"/>
      <c r="BI240" s="79"/>
      <c r="BJ240" s="79"/>
      <c r="BK240" s="71">
        <v>0</v>
      </c>
      <c r="BL240" s="79"/>
      <c r="BM240" s="79"/>
      <c r="BN240" s="79"/>
      <c r="BO240" s="79"/>
      <c r="BP240" s="79"/>
      <c r="BQ240" s="79"/>
      <c r="BR240" s="79"/>
      <c r="BS240" s="79"/>
      <c r="BT240" s="79"/>
      <c r="BU240" s="79"/>
      <c r="BV240" s="79"/>
      <c r="BW240" s="79"/>
      <c r="BX240" s="71">
        <v>2700000000</v>
      </c>
      <c r="BY240" s="73">
        <v>0</v>
      </c>
      <c r="BZ240" s="73">
        <v>0</v>
      </c>
      <c r="CA240" s="73">
        <v>0</v>
      </c>
      <c r="CB240" s="73">
        <v>0</v>
      </c>
      <c r="CC240" s="73">
        <v>0</v>
      </c>
      <c r="CD240" s="73">
        <v>0</v>
      </c>
      <c r="CE240" s="73">
        <v>1800000000</v>
      </c>
      <c r="CF240" s="73">
        <v>0</v>
      </c>
      <c r="CG240" s="73">
        <v>0</v>
      </c>
      <c r="CH240" s="73">
        <v>900000000</v>
      </c>
      <c r="CI240" s="73">
        <v>0</v>
      </c>
      <c r="CJ240" s="73">
        <v>0</v>
      </c>
      <c r="CK240" s="63" t="s">
        <v>2016</v>
      </c>
      <c r="CL240" s="74" t="s">
        <v>2017</v>
      </c>
      <c r="CM240" s="74" t="s">
        <v>2018</v>
      </c>
      <c r="CN240" s="74" t="s">
        <v>268</v>
      </c>
      <c r="CO240" s="60">
        <v>1</v>
      </c>
      <c r="CP240" s="61" t="s">
        <v>196</v>
      </c>
      <c r="CQ240" s="60">
        <v>105</v>
      </c>
      <c r="CR240" s="61" t="s">
        <v>1637</v>
      </c>
      <c r="CS240" s="60">
        <v>10505</v>
      </c>
      <c r="CT240" s="61" t="s">
        <v>1875</v>
      </c>
      <c r="CU240" s="62">
        <v>1050503</v>
      </c>
      <c r="CV240" s="63" t="s">
        <v>1982</v>
      </c>
      <c r="CW240" s="100" t="s">
        <v>345</v>
      </c>
      <c r="CX240" s="100" t="s">
        <v>196</v>
      </c>
      <c r="CY240" s="100" t="s">
        <v>1637</v>
      </c>
      <c r="CZ240" s="100" t="s">
        <v>1875</v>
      </c>
      <c r="DA240" s="100" t="s">
        <v>1982</v>
      </c>
    </row>
    <row r="241" spans="2:105" ht="140.25" hidden="1" x14ac:dyDescent="0.25">
      <c r="B241" s="99" t="s">
        <v>2019</v>
      </c>
      <c r="C241" s="80" t="s">
        <v>2020</v>
      </c>
      <c r="D241" s="63" t="s">
        <v>2009</v>
      </c>
      <c r="E241" s="65" t="s">
        <v>337</v>
      </c>
      <c r="F241" s="63" t="s">
        <v>338</v>
      </c>
      <c r="G241" s="62" t="s">
        <v>240</v>
      </c>
      <c r="H241" s="63" t="s">
        <v>2010</v>
      </c>
      <c r="I241" s="62" t="s">
        <v>339</v>
      </c>
      <c r="J241" s="307">
        <v>2015</v>
      </c>
      <c r="K241" s="308" t="s">
        <v>490</v>
      </c>
      <c r="L241" s="63" t="s">
        <v>2011</v>
      </c>
      <c r="M241" s="63" t="s">
        <v>2021</v>
      </c>
      <c r="N241" s="63" t="s">
        <v>2013</v>
      </c>
      <c r="O241" s="63" t="s">
        <v>2022</v>
      </c>
      <c r="P241" s="63" t="s">
        <v>657</v>
      </c>
      <c r="Q241" s="63" t="s">
        <v>2015</v>
      </c>
      <c r="R241" s="63"/>
      <c r="S241" s="68">
        <v>32.1</v>
      </c>
      <c r="T241" s="69">
        <v>0</v>
      </c>
      <c r="U241" s="69">
        <v>30</v>
      </c>
      <c r="V241" s="136">
        <v>32.1</v>
      </c>
      <c r="W241" s="136">
        <v>32.1</v>
      </c>
      <c r="X241" s="71">
        <v>70200000</v>
      </c>
      <c r="Y241" s="79"/>
      <c r="Z241" s="79"/>
      <c r="AA241" s="79"/>
      <c r="AB241" s="79"/>
      <c r="AC241" s="79"/>
      <c r="AD241" s="79"/>
      <c r="AE241" s="79"/>
      <c r="AF241" s="79"/>
      <c r="AG241" s="79"/>
      <c r="AH241" s="79">
        <v>70200000</v>
      </c>
      <c r="AI241" s="79"/>
      <c r="AJ241" s="79"/>
      <c r="AK241" s="71">
        <v>255231942</v>
      </c>
      <c r="AL241" s="79"/>
      <c r="AM241" s="79"/>
      <c r="AN241" s="79"/>
      <c r="AO241" s="79"/>
      <c r="AP241" s="79"/>
      <c r="AQ241" s="79"/>
      <c r="AR241" s="79"/>
      <c r="AS241" s="79"/>
      <c r="AT241" s="79"/>
      <c r="AU241" s="79">
        <v>255231942</v>
      </c>
      <c r="AV241" s="79"/>
      <c r="AW241" s="79"/>
      <c r="AX241" s="71">
        <v>255231942</v>
      </c>
      <c r="AY241" s="79"/>
      <c r="AZ241" s="79"/>
      <c r="BA241" s="79"/>
      <c r="BB241" s="79"/>
      <c r="BC241" s="79"/>
      <c r="BD241" s="79"/>
      <c r="BE241" s="79"/>
      <c r="BF241" s="79"/>
      <c r="BG241" s="79"/>
      <c r="BH241" s="79">
        <v>255231942</v>
      </c>
      <c r="BI241" s="79"/>
      <c r="BJ241" s="79"/>
      <c r="BK241" s="71">
        <v>255231942</v>
      </c>
      <c r="BL241" s="79"/>
      <c r="BM241" s="79"/>
      <c r="BN241" s="79"/>
      <c r="BO241" s="79"/>
      <c r="BP241" s="79"/>
      <c r="BQ241" s="79"/>
      <c r="BR241" s="79"/>
      <c r="BS241" s="79"/>
      <c r="BT241" s="79"/>
      <c r="BU241" s="79">
        <v>255231942</v>
      </c>
      <c r="BV241" s="79"/>
      <c r="BW241" s="79"/>
      <c r="BX241" s="71">
        <v>835895826</v>
      </c>
      <c r="BY241" s="73">
        <v>0</v>
      </c>
      <c r="BZ241" s="73">
        <v>0</v>
      </c>
      <c r="CA241" s="73">
        <v>0</v>
      </c>
      <c r="CB241" s="73">
        <v>0</v>
      </c>
      <c r="CC241" s="73">
        <v>0</v>
      </c>
      <c r="CD241" s="73">
        <v>0</v>
      </c>
      <c r="CE241" s="73">
        <v>0</v>
      </c>
      <c r="CF241" s="73">
        <v>0</v>
      </c>
      <c r="CG241" s="73">
        <v>0</v>
      </c>
      <c r="CH241" s="73">
        <v>835895826</v>
      </c>
      <c r="CI241" s="73">
        <v>0</v>
      </c>
      <c r="CJ241" s="73">
        <v>0</v>
      </c>
      <c r="CK241" s="63" t="s">
        <v>2023</v>
      </c>
      <c r="CL241" s="74" t="s">
        <v>2017</v>
      </c>
      <c r="CM241" s="74" t="s">
        <v>2018</v>
      </c>
      <c r="CN241" s="74" t="s">
        <v>268</v>
      </c>
      <c r="CO241" s="60">
        <v>1</v>
      </c>
      <c r="CP241" s="61" t="s">
        <v>196</v>
      </c>
      <c r="CQ241" s="60">
        <v>105</v>
      </c>
      <c r="CR241" s="61" t="s">
        <v>1637</v>
      </c>
      <c r="CS241" s="60">
        <v>10505</v>
      </c>
      <c r="CT241" s="61" t="s">
        <v>1875</v>
      </c>
      <c r="CU241" s="62">
        <v>1050503</v>
      </c>
      <c r="CV241" s="63" t="s">
        <v>1982</v>
      </c>
      <c r="CW241" s="100" t="s">
        <v>345</v>
      </c>
      <c r="CX241" s="100" t="s">
        <v>196</v>
      </c>
      <c r="CY241" s="100" t="s">
        <v>1637</v>
      </c>
      <c r="CZ241" s="100" t="s">
        <v>1875</v>
      </c>
      <c r="DA241" s="100" t="s">
        <v>1982</v>
      </c>
    </row>
    <row r="242" spans="2:105" ht="140.25" hidden="1" x14ac:dyDescent="0.25">
      <c r="B242" s="99" t="s">
        <v>2024</v>
      </c>
      <c r="C242" s="80" t="s">
        <v>2025</v>
      </c>
      <c r="D242" s="63" t="s">
        <v>2009</v>
      </c>
      <c r="E242" s="65" t="s">
        <v>337</v>
      </c>
      <c r="F242" s="63" t="s">
        <v>338</v>
      </c>
      <c r="G242" s="62" t="s">
        <v>183</v>
      </c>
      <c r="H242" s="63" t="s">
        <v>2010</v>
      </c>
      <c r="I242" s="62" t="s">
        <v>339</v>
      </c>
      <c r="J242" s="307">
        <v>2015</v>
      </c>
      <c r="K242" s="308" t="s">
        <v>490</v>
      </c>
      <c r="L242" s="63" t="s">
        <v>2011</v>
      </c>
      <c r="M242" s="63" t="s">
        <v>2026</v>
      </c>
      <c r="N242" s="63" t="s">
        <v>2027</v>
      </c>
      <c r="O242" s="63" t="s">
        <v>2028</v>
      </c>
      <c r="P242" s="63" t="s">
        <v>657</v>
      </c>
      <c r="Q242" s="63" t="s">
        <v>2015</v>
      </c>
      <c r="R242" s="63"/>
      <c r="S242" s="68">
        <v>1</v>
      </c>
      <c r="T242" s="69">
        <v>0</v>
      </c>
      <c r="U242" s="69">
        <v>0.5</v>
      </c>
      <c r="V242" s="69">
        <v>1</v>
      </c>
      <c r="W242" s="69">
        <v>1</v>
      </c>
      <c r="X242" s="71">
        <v>0</v>
      </c>
      <c r="Y242" s="79"/>
      <c r="Z242" s="79"/>
      <c r="AA242" s="79"/>
      <c r="AB242" s="79"/>
      <c r="AC242" s="79"/>
      <c r="AD242" s="79"/>
      <c r="AE242" s="79"/>
      <c r="AF242" s="79"/>
      <c r="AG242" s="79"/>
      <c r="AH242" s="79"/>
      <c r="AI242" s="79"/>
      <c r="AJ242" s="79"/>
      <c r="AK242" s="71">
        <v>0</v>
      </c>
      <c r="AL242" s="79"/>
      <c r="AM242" s="79"/>
      <c r="AN242" s="79"/>
      <c r="AO242" s="79"/>
      <c r="AP242" s="79"/>
      <c r="AQ242" s="79"/>
      <c r="AR242" s="79"/>
      <c r="AS242" s="79"/>
      <c r="AT242" s="79"/>
      <c r="AU242" s="79"/>
      <c r="AV242" s="79"/>
      <c r="AW242" s="79"/>
      <c r="AX242" s="71">
        <v>0</v>
      </c>
      <c r="AY242" s="79"/>
      <c r="AZ242" s="79"/>
      <c r="BA242" s="79"/>
      <c r="BB242" s="79"/>
      <c r="BC242" s="79"/>
      <c r="BD242" s="79"/>
      <c r="BE242" s="79"/>
      <c r="BF242" s="79"/>
      <c r="BG242" s="79"/>
      <c r="BH242" s="79"/>
      <c r="BI242" s="79"/>
      <c r="BJ242" s="79"/>
      <c r="BK242" s="71">
        <v>0</v>
      </c>
      <c r="BL242" s="79"/>
      <c r="BM242" s="79"/>
      <c r="BN242" s="79"/>
      <c r="BO242" s="79"/>
      <c r="BP242" s="79"/>
      <c r="BQ242" s="79"/>
      <c r="BR242" s="79"/>
      <c r="BS242" s="79"/>
      <c r="BT242" s="79"/>
      <c r="BU242" s="79"/>
      <c r="BV242" s="79"/>
      <c r="BW242" s="79"/>
      <c r="BX242" s="71">
        <v>0</v>
      </c>
      <c r="BY242" s="73">
        <v>0</v>
      </c>
      <c r="BZ242" s="73">
        <v>0</v>
      </c>
      <c r="CA242" s="73">
        <v>0</v>
      </c>
      <c r="CB242" s="73">
        <v>0</v>
      </c>
      <c r="CC242" s="73">
        <v>0</v>
      </c>
      <c r="CD242" s="73">
        <v>0</v>
      </c>
      <c r="CE242" s="73">
        <v>0</v>
      </c>
      <c r="CF242" s="73">
        <v>0</v>
      </c>
      <c r="CG242" s="73">
        <v>0</v>
      </c>
      <c r="CH242" s="73">
        <v>0</v>
      </c>
      <c r="CI242" s="73">
        <v>0</v>
      </c>
      <c r="CJ242" s="73">
        <v>0</v>
      </c>
      <c r="CK242" s="63" t="s">
        <v>2029</v>
      </c>
      <c r="CL242" s="74" t="s">
        <v>2017</v>
      </c>
      <c r="CM242" s="74" t="s">
        <v>2018</v>
      </c>
      <c r="CN242" s="74" t="s">
        <v>268</v>
      </c>
      <c r="CO242" s="60">
        <v>1</v>
      </c>
      <c r="CP242" s="61" t="s">
        <v>196</v>
      </c>
      <c r="CQ242" s="60">
        <v>105</v>
      </c>
      <c r="CR242" s="61" t="s">
        <v>1637</v>
      </c>
      <c r="CS242" s="60">
        <v>10505</v>
      </c>
      <c r="CT242" s="61" t="s">
        <v>1875</v>
      </c>
      <c r="CU242" s="62">
        <v>1050503</v>
      </c>
      <c r="CV242" s="63" t="s">
        <v>1982</v>
      </c>
      <c r="CW242" s="100" t="s">
        <v>345</v>
      </c>
      <c r="CX242" s="100" t="s">
        <v>196</v>
      </c>
      <c r="CY242" s="100" t="s">
        <v>1637</v>
      </c>
      <c r="CZ242" s="100" t="s">
        <v>1875</v>
      </c>
      <c r="DA242" s="100" t="s">
        <v>1982</v>
      </c>
    </row>
    <row r="243" spans="2:105" ht="140.25" hidden="1" x14ac:dyDescent="0.25">
      <c r="B243" s="65" t="s">
        <v>2030</v>
      </c>
      <c r="C243" s="80" t="s">
        <v>2031</v>
      </c>
      <c r="D243" s="63" t="s">
        <v>906</v>
      </c>
      <c r="E243" s="65" t="s">
        <v>337</v>
      </c>
      <c r="F243" s="63" t="s">
        <v>338</v>
      </c>
      <c r="G243" s="62" t="s">
        <v>183</v>
      </c>
      <c r="H243" s="63" t="s">
        <v>909</v>
      </c>
      <c r="I243" s="62" t="s">
        <v>339</v>
      </c>
      <c r="J243" s="307" t="s">
        <v>232</v>
      </c>
      <c r="K243" s="308">
        <v>0</v>
      </c>
      <c r="L243" s="63" t="s">
        <v>910</v>
      </c>
      <c r="M243" s="63" t="s">
        <v>2032</v>
      </c>
      <c r="N243" s="63" t="s">
        <v>2033</v>
      </c>
      <c r="O243" s="63" t="s">
        <v>2034</v>
      </c>
      <c r="P243" s="63" t="s">
        <v>657</v>
      </c>
      <c r="Q243" s="63" t="s">
        <v>2035</v>
      </c>
      <c r="R243" s="63"/>
      <c r="S243" s="68">
        <v>642</v>
      </c>
      <c r="T243" s="69">
        <v>0</v>
      </c>
      <c r="U243" s="69">
        <v>200</v>
      </c>
      <c r="V243" s="69">
        <v>400</v>
      </c>
      <c r="W243" s="69">
        <v>642</v>
      </c>
      <c r="X243" s="71">
        <v>3098410770</v>
      </c>
      <c r="Y243" s="79"/>
      <c r="Z243" s="79"/>
      <c r="AA243" s="79"/>
      <c r="AB243" s="79"/>
      <c r="AC243" s="79"/>
      <c r="AD243" s="79"/>
      <c r="AE243" s="79"/>
      <c r="AF243" s="79"/>
      <c r="AG243" s="79">
        <v>3098410770</v>
      </c>
      <c r="AH243" s="79"/>
      <c r="AI243" s="79"/>
      <c r="AJ243" s="79"/>
      <c r="AK243" s="71">
        <v>0</v>
      </c>
      <c r="AL243" s="79"/>
      <c r="AM243" s="79"/>
      <c r="AN243" s="79"/>
      <c r="AO243" s="79"/>
      <c r="AP243" s="79"/>
      <c r="AQ243" s="79"/>
      <c r="AR243" s="79"/>
      <c r="AS243" s="79"/>
      <c r="AT243" s="79"/>
      <c r="AU243" s="79"/>
      <c r="AV243" s="79"/>
      <c r="AW243" s="79"/>
      <c r="AX243" s="71">
        <v>6196821540</v>
      </c>
      <c r="AY243" s="79"/>
      <c r="AZ243" s="79"/>
      <c r="BA243" s="79"/>
      <c r="BB243" s="79"/>
      <c r="BC243" s="79"/>
      <c r="BD243" s="79"/>
      <c r="BE243" s="79"/>
      <c r="BF243" s="79"/>
      <c r="BG243" s="79">
        <v>6196821540</v>
      </c>
      <c r="BH243" s="79"/>
      <c r="BI243" s="79"/>
      <c r="BJ243" s="79"/>
      <c r="BK243" s="71">
        <v>6196821540</v>
      </c>
      <c r="BL243" s="79"/>
      <c r="BM243" s="79"/>
      <c r="BN243" s="79"/>
      <c r="BO243" s="79"/>
      <c r="BP243" s="79"/>
      <c r="BQ243" s="79"/>
      <c r="BR243" s="79"/>
      <c r="BS243" s="79"/>
      <c r="BT243" s="79">
        <v>6196821540</v>
      </c>
      <c r="BU243" s="79"/>
      <c r="BV243" s="79"/>
      <c r="BW243" s="79"/>
      <c r="BX243" s="71">
        <v>15492053850</v>
      </c>
      <c r="BY243" s="73">
        <v>0</v>
      </c>
      <c r="BZ243" s="73">
        <v>0</v>
      </c>
      <c r="CA243" s="73">
        <v>0</v>
      </c>
      <c r="CB243" s="73">
        <v>0</v>
      </c>
      <c r="CC243" s="73">
        <v>0</v>
      </c>
      <c r="CD243" s="73">
        <v>0</v>
      </c>
      <c r="CE243" s="73">
        <v>0</v>
      </c>
      <c r="CF243" s="73">
        <v>0</v>
      </c>
      <c r="CG243" s="73">
        <v>15492053850</v>
      </c>
      <c r="CH243" s="73">
        <v>0</v>
      </c>
      <c r="CI243" s="73">
        <v>0</v>
      </c>
      <c r="CJ243" s="73">
        <v>0</v>
      </c>
      <c r="CK243" s="63" t="s">
        <v>2036</v>
      </c>
      <c r="CL243" s="74" t="s">
        <v>916</v>
      </c>
      <c r="CM243" s="74" t="s">
        <v>917</v>
      </c>
      <c r="CN243" s="74" t="s">
        <v>918</v>
      </c>
      <c r="CO243" s="60">
        <v>1</v>
      </c>
      <c r="CP243" s="61" t="s">
        <v>196</v>
      </c>
      <c r="CQ243" s="60">
        <v>105</v>
      </c>
      <c r="CR243" s="61" t="s">
        <v>1637</v>
      </c>
      <c r="CS243" s="60">
        <v>10505</v>
      </c>
      <c r="CT243" s="61" t="s">
        <v>1875</v>
      </c>
      <c r="CU243" s="62">
        <v>1050503</v>
      </c>
      <c r="CV243" s="63" t="s">
        <v>1982</v>
      </c>
      <c r="CW243" s="100" t="s">
        <v>345</v>
      </c>
      <c r="CX243" s="100" t="s">
        <v>196</v>
      </c>
      <c r="CY243" s="100" t="s">
        <v>1637</v>
      </c>
      <c r="CZ243" s="100" t="s">
        <v>1875</v>
      </c>
      <c r="DA243" s="100" t="s">
        <v>1982</v>
      </c>
    </row>
    <row r="244" spans="2:105" ht="140.25" hidden="1" x14ac:dyDescent="0.25">
      <c r="B244" s="65" t="s">
        <v>2037</v>
      </c>
      <c r="C244" s="80" t="s">
        <v>2038</v>
      </c>
      <c r="D244" s="63" t="s">
        <v>906</v>
      </c>
      <c r="E244" s="65" t="s">
        <v>337</v>
      </c>
      <c r="F244" s="63" t="s">
        <v>338</v>
      </c>
      <c r="G244" s="62" t="s">
        <v>183</v>
      </c>
      <c r="H244" s="63" t="s">
        <v>909</v>
      </c>
      <c r="I244" s="62" t="s">
        <v>339</v>
      </c>
      <c r="J244" s="307" t="s">
        <v>232</v>
      </c>
      <c r="K244" s="308">
        <v>0</v>
      </c>
      <c r="L244" s="63" t="s">
        <v>2039</v>
      </c>
      <c r="M244" s="63" t="s">
        <v>2040</v>
      </c>
      <c r="N244" s="63" t="s">
        <v>2041</v>
      </c>
      <c r="O244" s="63" t="s">
        <v>2042</v>
      </c>
      <c r="P244" s="63" t="s">
        <v>657</v>
      </c>
      <c r="Q244" s="63" t="s">
        <v>2035</v>
      </c>
      <c r="R244" s="63"/>
      <c r="S244" s="68">
        <v>640</v>
      </c>
      <c r="T244" s="69">
        <v>0</v>
      </c>
      <c r="U244" s="69">
        <v>200</v>
      </c>
      <c r="V244" s="69">
        <v>400</v>
      </c>
      <c r="W244" s="69">
        <v>640</v>
      </c>
      <c r="X244" s="71">
        <v>1059002880</v>
      </c>
      <c r="Y244" s="79"/>
      <c r="Z244" s="79"/>
      <c r="AA244" s="79"/>
      <c r="AB244" s="79"/>
      <c r="AC244" s="79"/>
      <c r="AD244" s="79"/>
      <c r="AE244" s="79"/>
      <c r="AF244" s="79"/>
      <c r="AG244" s="79">
        <v>1059002880</v>
      </c>
      <c r="AH244" s="79"/>
      <c r="AI244" s="79"/>
      <c r="AJ244" s="79"/>
      <c r="AK244" s="71">
        <v>0</v>
      </c>
      <c r="AL244" s="79"/>
      <c r="AM244" s="79"/>
      <c r="AN244" s="79"/>
      <c r="AO244" s="79"/>
      <c r="AP244" s="79"/>
      <c r="AQ244" s="79"/>
      <c r="AR244" s="79"/>
      <c r="AS244" s="79"/>
      <c r="AT244" s="79"/>
      <c r="AU244" s="79"/>
      <c r="AV244" s="79"/>
      <c r="AW244" s="79"/>
      <c r="AX244" s="71">
        <v>2118005760</v>
      </c>
      <c r="AY244" s="79"/>
      <c r="AZ244" s="79"/>
      <c r="BA244" s="79"/>
      <c r="BB244" s="79"/>
      <c r="BC244" s="79"/>
      <c r="BD244" s="79"/>
      <c r="BE244" s="79"/>
      <c r="BF244" s="79"/>
      <c r="BG244" s="79">
        <v>2118005760</v>
      </c>
      <c r="BH244" s="79"/>
      <c r="BI244" s="79"/>
      <c r="BJ244" s="79"/>
      <c r="BK244" s="71">
        <v>2118005760</v>
      </c>
      <c r="BL244" s="79"/>
      <c r="BM244" s="79"/>
      <c r="BN244" s="79"/>
      <c r="BO244" s="79"/>
      <c r="BP244" s="79"/>
      <c r="BQ244" s="79"/>
      <c r="BR244" s="79"/>
      <c r="BS244" s="79"/>
      <c r="BT244" s="79">
        <v>2118005760</v>
      </c>
      <c r="BU244" s="79"/>
      <c r="BV244" s="79"/>
      <c r="BW244" s="79"/>
      <c r="BX244" s="71">
        <v>5295014400</v>
      </c>
      <c r="BY244" s="73">
        <v>0</v>
      </c>
      <c r="BZ244" s="73">
        <v>0</v>
      </c>
      <c r="CA244" s="73">
        <v>0</v>
      </c>
      <c r="CB244" s="73">
        <v>0</v>
      </c>
      <c r="CC244" s="73">
        <v>0</v>
      </c>
      <c r="CD244" s="73">
        <v>0</v>
      </c>
      <c r="CE244" s="73">
        <v>0</v>
      </c>
      <c r="CF244" s="73">
        <v>0</v>
      </c>
      <c r="CG244" s="73">
        <v>5295014400</v>
      </c>
      <c r="CH244" s="73">
        <v>0</v>
      </c>
      <c r="CI244" s="73">
        <v>0</v>
      </c>
      <c r="CJ244" s="73">
        <v>0</v>
      </c>
      <c r="CK244" s="63" t="s">
        <v>2043</v>
      </c>
      <c r="CL244" s="74" t="s">
        <v>916</v>
      </c>
      <c r="CM244" s="74" t="s">
        <v>917</v>
      </c>
      <c r="CN244" s="74" t="s">
        <v>918</v>
      </c>
      <c r="CO244" s="60">
        <v>1</v>
      </c>
      <c r="CP244" s="61" t="s">
        <v>196</v>
      </c>
      <c r="CQ244" s="60">
        <v>105</v>
      </c>
      <c r="CR244" s="61" t="s">
        <v>1637</v>
      </c>
      <c r="CS244" s="60">
        <v>10505</v>
      </c>
      <c r="CT244" s="61" t="s">
        <v>1875</v>
      </c>
      <c r="CU244" s="62">
        <v>1050503</v>
      </c>
      <c r="CV244" s="63" t="s">
        <v>1982</v>
      </c>
      <c r="CW244" s="100" t="s">
        <v>345</v>
      </c>
      <c r="CX244" s="100" t="s">
        <v>196</v>
      </c>
      <c r="CY244" s="100" t="s">
        <v>1637</v>
      </c>
      <c r="CZ244" s="100" t="s">
        <v>1875</v>
      </c>
      <c r="DA244" s="100" t="s">
        <v>1982</v>
      </c>
    </row>
    <row r="245" spans="2:105" ht="140.25" hidden="1" x14ac:dyDescent="0.25">
      <c r="B245" s="65" t="s">
        <v>2044</v>
      </c>
      <c r="C245" s="80" t="s">
        <v>2045</v>
      </c>
      <c r="D245" s="63" t="s">
        <v>906</v>
      </c>
      <c r="E245" s="65" t="s">
        <v>337</v>
      </c>
      <c r="F245" s="63" t="s">
        <v>338</v>
      </c>
      <c r="G245" s="62" t="s">
        <v>183</v>
      </c>
      <c r="H245" s="63" t="s">
        <v>1092</v>
      </c>
      <c r="I245" s="62" t="s">
        <v>339</v>
      </c>
      <c r="J245" s="307" t="s">
        <v>232</v>
      </c>
      <c r="K245" s="308">
        <v>0</v>
      </c>
      <c r="L245" s="63" t="s">
        <v>2039</v>
      </c>
      <c r="M245" s="63" t="s">
        <v>2046</v>
      </c>
      <c r="N245" s="63" t="s">
        <v>2041</v>
      </c>
      <c r="O245" s="63" t="s">
        <v>2042</v>
      </c>
      <c r="P245" s="63" t="s">
        <v>657</v>
      </c>
      <c r="Q245" s="63" t="s">
        <v>2035</v>
      </c>
      <c r="R245" s="63"/>
      <c r="S245" s="68">
        <v>1</v>
      </c>
      <c r="T245" s="69">
        <v>1</v>
      </c>
      <c r="U245" s="69">
        <v>0</v>
      </c>
      <c r="V245" s="69">
        <v>1</v>
      </c>
      <c r="W245" s="69">
        <v>1</v>
      </c>
      <c r="X245" s="71">
        <v>10000000</v>
      </c>
      <c r="Y245" s="79"/>
      <c r="Z245" s="79"/>
      <c r="AA245" s="79"/>
      <c r="AB245" s="79"/>
      <c r="AC245" s="79"/>
      <c r="AD245" s="79"/>
      <c r="AE245" s="79"/>
      <c r="AF245" s="79"/>
      <c r="AG245" s="79">
        <v>10000000</v>
      </c>
      <c r="AH245" s="79"/>
      <c r="AI245" s="79"/>
      <c r="AJ245" s="79"/>
      <c r="AK245" s="71">
        <v>80000000</v>
      </c>
      <c r="AL245" s="79"/>
      <c r="AM245" s="79"/>
      <c r="AN245" s="79"/>
      <c r="AO245" s="79"/>
      <c r="AP245" s="79"/>
      <c r="AQ245" s="79"/>
      <c r="AR245" s="79"/>
      <c r="AS245" s="79"/>
      <c r="AT245" s="79">
        <v>80000000</v>
      </c>
      <c r="AU245" s="79"/>
      <c r="AV245" s="79"/>
      <c r="AW245" s="79"/>
      <c r="AX245" s="71">
        <v>0</v>
      </c>
      <c r="AY245" s="79"/>
      <c r="AZ245" s="79"/>
      <c r="BA245" s="79"/>
      <c r="BB245" s="79"/>
      <c r="BC245" s="79"/>
      <c r="BD245" s="79"/>
      <c r="BE245" s="79"/>
      <c r="BF245" s="79"/>
      <c r="BG245" s="79"/>
      <c r="BH245" s="79"/>
      <c r="BI245" s="79"/>
      <c r="BJ245" s="79"/>
      <c r="BK245" s="71">
        <v>0</v>
      </c>
      <c r="BL245" s="79"/>
      <c r="BM245" s="79"/>
      <c r="BN245" s="79"/>
      <c r="BO245" s="79"/>
      <c r="BP245" s="79"/>
      <c r="BQ245" s="79"/>
      <c r="BR245" s="79"/>
      <c r="BS245" s="79"/>
      <c r="BT245" s="79"/>
      <c r="BU245" s="79"/>
      <c r="BV245" s="79"/>
      <c r="BW245" s="79"/>
      <c r="BX245" s="71">
        <v>90000000</v>
      </c>
      <c r="BY245" s="73">
        <v>0</v>
      </c>
      <c r="BZ245" s="73">
        <v>0</v>
      </c>
      <c r="CA245" s="73">
        <v>0</v>
      </c>
      <c r="CB245" s="73">
        <v>0</v>
      </c>
      <c r="CC245" s="73">
        <v>0</v>
      </c>
      <c r="CD245" s="73">
        <v>0</v>
      </c>
      <c r="CE245" s="73">
        <v>0</v>
      </c>
      <c r="CF245" s="73">
        <v>0</v>
      </c>
      <c r="CG245" s="73">
        <v>90000000</v>
      </c>
      <c r="CH245" s="73">
        <v>0</v>
      </c>
      <c r="CI245" s="73">
        <v>0</v>
      </c>
      <c r="CJ245" s="73">
        <v>0</v>
      </c>
      <c r="CK245" s="63" t="s">
        <v>2047</v>
      </c>
      <c r="CL245" s="74" t="s">
        <v>479</v>
      </c>
      <c r="CM245" s="74" t="s">
        <v>480</v>
      </c>
      <c r="CN245" s="74" t="s">
        <v>918</v>
      </c>
      <c r="CO245" s="60">
        <v>1</v>
      </c>
      <c r="CP245" s="61" t="s">
        <v>196</v>
      </c>
      <c r="CQ245" s="60">
        <v>105</v>
      </c>
      <c r="CR245" s="61" t="s">
        <v>1637</v>
      </c>
      <c r="CS245" s="60">
        <v>10505</v>
      </c>
      <c r="CT245" s="61" t="s">
        <v>1875</v>
      </c>
      <c r="CU245" s="62">
        <v>1050503</v>
      </c>
      <c r="CV245" s="63" t="s">
        <v>1982</v>
      </c>
      <c r="CW245" s="100" t="s">
        <v>345</v>
      </c>
      <c r="CX245" s="100" t="s">
        <v>196</v>
      </c>
      <c r="CY245" s="100" t="s">
        <v>1637</v>
      </c>
      <c r="CZ245" s="100" t="s">
        <v>1875</v>
      </c>
      <c r="DA245" s="100" t="s">
        <v>1982</v>
      </c>
    </row>
    <row r="246" spans="2:105" ht="140.25" hidden="1" x14ac:dyDescent="0.25">
      <c r="B246" s="99" t="s">
        <v>2048</v>
      </c>
      <c r="C246" s="89" t="s">
        <v>2049</v>
      </c>
      <c r="D246" s="63" t="s">
        <v>906</v>
      </c>
      <c r="E246" s="65" t="s">
        <v>337</v>
      </c>
      <c r="F246" s="63" t="s">
        <v>338</v>
      </c>
      <c r="G246" s="62" t="s">
        <v>183</v>
      </c>
      <c r="H246" s="63" t="s">
        <v>909</v>
      </c>
      <c r="I246" s="62" t="s">
        <v>339</v>
      </c>
      <c r="J246" s="307" t="s">
        <v>232</v>
      </c>
      <c r="K246" s="308">
        <v>0</v>
      </c>
      <c r="L246" s="63" t="s">
        <v>2039</v>
      </c>
      <c r="M246" s="63" t="s">
        <v>2050</v>
      </c>
      <c r="N246" s="87" t="s">
        <v>2051</v>
      </c>
      <c r="O246" s="87" t="s">
        <v>2052</v>
      </c>
      <c r="P246" s="87" t="s">
        <v>657</v>
      </c>
      <c r="Q246" s="63" t="s">
        <v>2035</v>
      </c>
      <c r="R246" s="87"/>
      <c r="S246" s="68">
        <v>1</v>
      </c>
      <c r="T246" s="91">
        <v>1</v>
      </c>
      <c r="U246" s="91">
        <v>0</v>
      </c>
      <c r="V246" s="91">
        <v>0</v>
      </c>
      <c r="W246" s="91">
        <v>1</v>
      </c>
      <c r="X246" s="71">
        <v>100000000</v>
      </c>
      <c r="Y246" s="92"/>
      <c r="Z246" s="92"/>
      <c r="AA246" s="92"/>
      <c r="AB246" s="92"/>
      <c r="AC246" s="92"/>
      <c r="AD246" s="92"/>
      <c r="AE246" s="92"/>
      <c r="AF246" s="92"/>
      <c r="AG246" s="92">
        <v>100000000</v>
      </c>
      <c r="AH246" s="92"/>
      <c r="AI246" s="92"/>
      <c r="AJ246" s="92"/>
      <c r="AK246" s="71">
        <v>300000000</v>
      </c>
      <c r="AL246" s="92"/>
      <c r="AM246" s="92"/>
      <c r="AN246" s="92"/>
      <c r="AO246" s="92"/>
      <c r="AP246" s="92"/>
      <c r="AQ246" s="92"/>
      <c r="AR246" s="92"/>
      <c r="AS246" s="92"/>
      <c r="AT246" s="92">
        <v>300000000</v>
      </c>
      <c r="AU246" s="92"/>
      <c r="AV246" s="92"/>
      <c r="AW246" s="92"/>
      <c r="AX246" s="71">
        <v>100000000</v>
      </c>
      <c r="AY246" s="92"/>
      <c r="AZ246" s="92"/>
      <c r="BA246" s="92"/>
      <c r="BB246" s="92"/>
      <c r="BC246" s="92"/>
      <c r="BD246" s="92"/>
      <c r="BE246" s="92"/>
      <c r="BF246" s="92"/>
      <c r="BG246" s="92">
        <v>100000000</v>
      </c>
      <c r="BH246" s="92"/>
      <c r="BI246" s="92"/>
      <c r="BJ246" s="92"/>
      <c r="BK246" s="71">
        <v>0</v>
      </c>
      <c r="BL246" s="92"/>
      <c r="BM246" s="92"/>
      <c r="BN246" s="92"/>
      <c r="BO246" s="92"/>
      <c r="BP246" s="92"/>
      <c r="BQ246" s="92"/>
      <c r="BR246" s="92"/>
      <c r="BS246" s="92"/>
      <c r="BT246" s="92"/>
      <c r="BU246" s="92"/>
      <c r="BV246" s="92"/>
      <c r="BW246" s="92"/>
      <c r="BX246" s="71">
        <v>500000000</v>
      </c>
      <c r="BY246" s="93">
        <v>0</v>
      </c>
      <c r="BZ246" s="93">
        <v>0</v>
      </c>
      <c r="CA246" s="93">
        <v>0</v>
      </c>
      <c r="CB246" s="93">
        <v>0</v>
      </c>
      <c r="CC246" s="93">
        <v>0</v>
      </c>
      <c r="CD246" s="93">
        <v>0</v>
      </c>
      <c r="CE246" s="93">
        <v>0</v>
      </c>
      <c r="CF246" s="93">
        <v>0</v>
      </c>
      <c r="CG246" s="93">
        <v>500000000</v>
      </c>
      <c r="CH246" s="93">
        <v>0</v>
      </c>
      <c r="CI246" s="93">
        <v>0</v>
      </c>
      <c r="CJ246" s="93">
        <v>0</v>
      </c>
      <c r="CK246" s="87" t="s">
        <v>2053</v>
      </c>
      <c r="CL246" s="90" t="s">
        <v>479</v>
      </c>
      <c r="CM246" s="90" t="s">
        <v>480</v>
      </c>
      <c r="CN246" s="90" t="s">
        <v>918</v>
      </c>
      <c r="CO246" s="84">
        <v>1</v>
      </c>
      <c r="CP246" s="85" t="s">
        <v>196</v>
      </c>
      <c r="CQ246" s="84">
        <v>105</v>
      </c>
      <c r="CR246" s="85" t="s">
        <v>1637</v>
      </c>
      <c r="CS246" s="84">
        <v>10505</v>
      </c>
      <c r="CT246" s="85" t="s">
        <v>1875</v>
      </c>
      <c r="CU246" s="86">
        <v>1050503</v>
      </c>
      <c r="CV246" s="87" t="s">
        <v>1982</v>
      </c>
      <c r="CW246" s="100" t="s">
        <v>345</v>
      </c>
      <c r="CX246" s="100" t="s">
        <v>196</v>
      </c>
      <c r="CY246" s="100" t="s">
        <v>1637</v>
      </c>
      <c r="CZ246" s="100" t="s">
        <v>1875</v>
      </c>
      <c r="DA246" s="100" t="s">
        <v>1982</v>
      </c>
    </row>
    <row r="247" spans="2:105" ht="140.25" hidden="1" x14ac:dyDescent="0.25">
      <c r="B247" s="99" t="s">
        <v>2054</v>
      </c>
      <c r="C247" s="89" t="s">
        <v>2055</v>
      </c>
      <c r="D247" s="63" t="s">
        <v>180</v>
      </c>
      <c r="E247" s="65" t="s">
        <v>337</v>
      </c>
      <c r="F247" s="63" t="s">
        <v>338</v>
      </c>
      <c r="G247" s="62" t="s">
        <v>183</v>
      </c>
      <c r="H247" s="63" t="s">
        <v>184</v>
      </c>
      <c r="I247" s="62" t="s">
        <v>339</v>
      </c>
      <c r="J247" s="307">
        <v>2015</v>
      </c>
      <c r="K247" s="308">
        <v>0</v>
      </c>
      <c r="L247" s="137" t="s">
        <v>186</v>
      </c>
      <c r="M247" s="63" t="s">
        <v>186</v>
      </c>
      <c r="N247" s="63" t="s">
        <v>341</v>
      </c>
      <c r="O247" s="63" t="s">
        <v>342</v>
      </c>
      <c r="P247" s="63" t="s">
        <v>190</v>
      </c>
      <c r="Q247" s="63" t="s">
        <v>208</v>
      </c>
      <c r="R247" s="63"/>
      <c r="S247" s="68">
        <v>6</v>
      </c>
      <c r="T247" s="69">
        <v>1</v>
      </c>
      <c r="U247" s="69">
        <v>3</v>
      </c>
      <c r="V247" s="69">
        <v>4</v>
      </c>
      <c r="W247" s="69">
        <v>6</v>
      </c>
      <c r="X247" s="71">
        <v>0</v>
      </c>
      <c r="Y247" s="79"/>
      <c r="Z247" s="79"/>
      <c r="AA247" s="79"/>
      <c r="AB247" s="79"/>
      <c r="AC247" s="79"/>
      <c r="AD247" s="79"/>
      <c r="AE247" s="79"/>
      <c r="AF247" s="79"/>
      <c r="AG247" s="79"/>
      <c r="AH247" s="79"/>
      <c r="AI247" s="79"/>
      <c r="AJ247" s="79"/>
      <c r="AK247" s="71">
        <v>0</v>
      </c>
      <c r="AL247" s="79"/>
      <c r="AM247" s="79"/>
      <c r="AN247" s="79"/>
      <c r="AO247" s="79"/>
      <c r="AP247" s="79"/>
      <c r="AQ247" s="79"/>
      <c r="AR247" s="79"/>
      <c r="AS247" s="79"/>
      <c r="AT247" s="79"/>
      <c r="AU247" s="79"/>
      <c r="AV247" s="79"/>
      <c r="AW247" s="79"/>
      <c r="AX247" s="71">
        <v>0</v>
      </c>
      <c r="AY247" s="79"/>
      <c r="AZ247" s="79"/>
      <c r="BA247" s="79"/>
      <c r="BB247" s="79"/>
      <c r="BC247" s="79"/>
      <c r="BD247" s="79"/>
      <c r="BE247" s="79"/>
      <c r="BF247" s="79"/>
      <c r="BG247" s="79"/>
      <c r="BH247" s="79"/>
      <c r="BI247" s="79"/>
      <c r="BJ247" s="79"/>
      <c r="BK247" s="71">
        <v>0</v>
      </c>
      <c r="BL247" s="79"/>
      <c r="BM247" s="79"/>
      <c r="BN247" s="79"/>
      <c r="BO247" s="79"/>
      <c r="BP247" s="79"/>
      <c r="BQ247" s="79"/>
      <c r="BR247" s="79"/>
      <c r="BS247" s="79"/>
      <c r="BT247" s="79"/>
      <c r="BU247" s="79"/>
      <c r="BV247" s="79"/>
      <c r="BW247" s="79"/>
      <c r="BX247" s="71">
        <v>0</v>
      </c>
      <c r="BY247" s="73">
        <v>0</v>
      </c>
      <c r="BZ247" s="73">
        <v>0</v>
      </c>
      <c r="CA247" s="73">
        <v>0</v>
      </c>
      <c r="CB247" s="73">
        <v>0</v>
      </c>
      <c r="CC247" s="73">
        <v>0</v>
      </c>
      <c r="CD247" s="73">
        <v>0</v>
      </c>
      <c r="CE247" s="73">
        <v>0</v>
      </c>
      <c r="CF247" s="73">
        <v>0</v>
      </c>
      <c r="CG247" s="73">
        <v>0</v>
      </c>
      <c r="CH247" s="73">
        <v>0</v>
      </c>
      <c r="CI247" s="73">
        <v>0</v>
      </c>
      <c r="CJ247" s="73">
        <v>0</v>
      </c>
      <c r="CK247" s="63" t="s">
        <v>2056</v>
      </c>
      <c r="CL247" s="90" t="s">
        <v>479</v>
      </c>
      <c r="CM247" s="90" t="s">
        <v>480</v>
      </c>
      <c r="CN247" s="90" t="s">
        <v>228</v>
      </c>
      <c r="CO247" s="84">
        <v>1</v>
      </c>
      <c r="CP247" s="85" t="s">
        <v>196</v>
      </c>
      <c r="CQ247" s="84">
        <v>105</v>
      </c>
      <c r="CR247" s="85" t="s">
        <v>1637</v>
      </c>
      <c r="CS247" s="84">
        <v>10505</v>
      </c>
      <c r="CT247" s="85" t="s">
        <v>1875</v>
      </c>
      <c r="CU247" s="86">
        <v>1050504</v>
      </c>
      <c r="CV247" s="87" t="s">
        <v>2057</v>
      </c>
      <c r="CW247" s="100" t="s">
        <v>345</v>
      </c>
      <c r="CX247" s="100" t="s">
        <v>196</v>
      </c>
      <c r="CY247" s="100" t="s">
        <v>1637</v>
      </c>
      <c r="CZ247" s="100" t="s">
        <v>1875</v>
      </c>
      <c r="DA247" s="100" t="s">
        <v>2057</v>
      </c>
    </row>
    <row r="248" spans="2:105" ht="140.25" hidden="1" x14ac:dyDescent="0.25">
      <c r="B248" s="99" t="s">
        <v>2058</v>
      </c>
      <c r="C248" s="89" t="s">
        <v>2059</v>
      </c>
      <c r="D248" s="63" t="s">
        <v>180</v>
      </c>
      <c r="E248" s="65" t="s">
        <v>337</v>
      </c>
      <c r="F248" s="63" t="s">
        <v>338</v>
      </c>
      <c r="G248" s="62" t="s">
        <v>183</v>
      </c>
      <c r="H248" s="63" t="s">
        <v>184</v>
      </c>
      <c r="I248" s="62" t="s">
        <v>339</v>
      </c>
      <c r="J248" s="307">
        <v>2015</v>
      </c>
      <c r="K248" s="308">
        <v>0</v>
      </c>
      <c r="L248" s="137" t="s">
        <v>186</v>
      </c>
      <c r="M248" s="63" t="s">
        <v>186</v>
      </c>
      <c r="N248" s="63" t="s">
        <v>349</v>
      </c>
      <c r="O248" s="63" t="s">
        <v>349</v>
      </c>
      <c r="P248" s="63" t="s">
        <v>190</v>
      </c>
      <c r="Q248" s="63" t="s">
        <v>208</v>
      </c>
      <c r="R248" s="63"/>
      <c r="S248" s="68">
        <v>1</v>
      </c>
      <c r="T248" s="69">
        <v>0</v>
      </c>
      <c r="U248" s="69">
        <v>1</v>
      </c>
      <c r="V248" s="69">
        <v>1</v>
      </c>
      <c r="W248" s="69">
        <v>1</v>
      </c>
      <c r="X248" s="71">
        <v>0</v>
      </c>
      <c r="Y248" s="79"/>
      <c r="Z248" s="79"/>
      <c r="AA248" s="79"/>
      <c r="AB248" s="79"/>
      <c r="AC248" s="79"/>
      <c r="AD248" s="79"/>
      <c r="AE248" s="79"/>
      <c r="AF248" s="79"/>
      <c r="AG248" s="79"/>
      <c r="AH248" s="79"/>
      <c r="AI248" s="79"/>
      <c r="AJ248" s="79"/>
      <c r="AK248" s="71">
        <v>0</v>
      </c>
      <c r="AL248" s="79"/>
      <c r="AM248" s="79"/>
      <c r="AN248" s="79"/>
      <c r="AO248" s="79"/>
      <c r="AP248" s="79"/>
      <c r="AQ248" s="79"/>
      <c r="AR248" s="79"/>
      <c r="AS248" s="79"/>
      <c r="AT248" s="79"/>
      <c r="AU248" s="79"/>
      <c r="AV248" s="79"/>
      <c r="AW248" s="79"/>
      <c r="AX248" s="71">
        <v>0</v>
      </c>
      <c r="AY248" s="79"/>
      <c r="AZ248" s="79"/>
      <c r="BA248" s="79"/>
      <c r="BB248" s="79"/>
      <c r="BC248" s="79"/>
      <c r="BD248" s="79"/>
      <c r="BE248" s="79"/>
      <c r="BF248" s="79"/>
      <c r="BG248" s="79"/>
      <c r="BH248" s="79"/>
      <c r="BI248" s="79"/>
      <c r="BJ248" s="79"/>
      <c r="BK248" s="71">
        <v>0</v>
      </c>
      <c r="BL248" s="79"/>
      <c r="BM248" s="79"/>
      <c r="BN248" s="79"/>
      <c r="BO248" s="79"/>
      <c r="BP248" s="79"/>
      <c r="BQ248" s="79"/>
      <c r="BR248" s="79"/>
      <c r="BS248" s="79"/>
      <c r="BT248" s="79"/>
      <c r="BU248" s="79"/>
      <c r="BV248" s="79"/>
      <c r="BW248" s="79"/>
      <c r="BX248" s="71">
        <v>0</v>
      </c>
      <c r="BY248" s="73">
        <v>0</v>
      </c>
      <c r="BZ248" s="73">
        <v>0</v>
      </c>
      <c r="CA248" s="73">
        <v>0</v>
      </c>
      <c r="CB248" s="73">
        <v>0</v>
      </c>
      <c r="CC248" s="73">
        <v>0</v>
      </c>
      <c r="CD248" s="73">
        <v>0</v>
      </c>
      <c r="CE248" s="73">
        <v>0</v>
      </c>
      <c r="CF248" s="73">
        <v>0</v>
      </c>
      <c r="CG248" s="73">
        <v>0</v>
      </c>
      <c r="CH248" s="73">
        <v>0</v>
      </c>
      <c r="CI248" s="73">
        <v>0</v>
      </c>
      <c r="CJ248" s="73">
        <v>0</v>
      </c>
      <c r="CK248" s="63" t="s">
        <v>2060</v>
      </c>
      <c r="CL248" s="90" t="s">
        <v>479</v>
      </c>
      <c r="CM248" s="90" t="s">
        <v>480</v>
      </c>
      <c r="CN248" s="90" t="s">
        <v>228</v>
      </c>
      <c r="CO248" s="84">
        <v>1</v>
      </c>
      <c r="CP248" s="85" t="s">
        <v>196</v>
      </c>
      <c r="CQ248" s="84">
        <v>105</v>
      </c>
      <c r="CR248" s="85" t="s">
        <v>1637</v>
      </c>
      <c r="CS248" s="84">
        <v>10505</v>
      </c>
      <c r="CT248" s="85" t="s">
        <v>1875</v>
      </c>
      <c r="CU248" s="86">
        <v>1050504</v>
      </c>
      <c r="CV248" s="87" t="s">
        <v>2057</v>
      </c>
      <c r="CW248" s="100" t="s">
        <v>345</v>
      </c>
      <c r="CX248" s="100" t="s">
        <v>196</v>
      </c>
      <c r="CY248" s="100" t="s">
        <v>1637</v>
      </c>
      <c r="CZ248" s="100" t="s">
        <v>1875</v>
      </c>
      <c r="DA248" s="100" t="s">
        <v>2057</v>
      </c>
    </row>
    <row r="249" spans="2:105" ht="140.25" hidden="1" x14ac:dyDescent="0.25">
      <c r="B249" s="99" t="s">
        <v>2061</v>
      </c>
      <c r="C249" s="89" t="s">
        <v>2062</v>
      </c>
      <c r="D249" s="63" t="s">
        <v>180</v>
      </c>
      <c r="E249" s="65" t="s">
        <v>337</v>
      </c>
      <c r="F249" s="63" t="s">
        <v>338</v>
      </c>
      <c r="G249" s="62" t="s">
        <v>183</v>
      </c>
      <c r="H249" s="63" t="s">
        <v>184</v>
      </c>
      <c r="I249" s="62" t="s">
        <v>339</v>
      </c>
      <c r="J249" s="307">
        <v>2015</v>
      </c>
      <c r="K249" s="308">
        <v>0</v>
      </c>
      <c r="L249" s="137" t="s">
        <v>186</v>
      </c>
      <c r="M249" s="63" t="s">
        <v>186</v>
      </c>
      <c r="N249" s="63" t="s">
        <v>354</v>
      </c>
      <c r="O249" s="63" t="s">
        <v>354</v>
      </c>
      <c r="P249" s="63" t="s">
        <v>190</v>
      </c>
      <c r="Q249" s="63" t="s">
        <v>208</v>
      </c>
      <c r="R249" s="63"/>
      <c r="S249" s="68">
        <v>1</v>
      </c>
      <c r="T249" s="69">
        <v>0</v>
      </c>
      <c r="U249" s="69">
        <v>1</v>
      </c>
      <c r="V249" s="69">
        <v>1</v>
      </c>
      <c r="W249" s="69">
        <v>1</v>
      </c>
      <c r="X249" s="71">
        <v>0</v>
      </c>
      <c r="Y249" s="79"/>
      <c r="Z249" s="79"/>
      <c r="AA249" s="79"/>
      <c r="AB249" s="79"/>
      <c r="AC249" s="79"/>
      <c r="AD249" s="79"/>
      <c r="AE249" s="79"/>
      <c r="AF249" s="79"/>
      <c r="AG249" s="79"/>
      <c r="AH249" s="79"/>
      <c r="AI249" s="79"/>
      <c r="AJ249" s="79"/>
      <c r="AK249" s="71">
        <v>0</v>
      </c>
      <c r="AL249" s="79"/>
      <c r="AM249" s="79"/>
      <c r="AN249" s="79"/>
      <c r="AO249" s="79"/>
      <c r="AP249" s="79"/>
      <c r="AQ249" s="79"/>
      <c r="AR249" s="79"/>
      <c r="AS249" s="79"/>
      <c r="AT249" s="79"/>
      <c r="AU249" s="79"/>
      <c r="AV249" s="79"/>
      <c r="AW249" s="79"/>
      <c r="AX249" s="71">
        <v>0</v>
      </c>
      <c r="AY249" s="79"/>
      <c r="AZ249" s="79"/>
      <c r="BA249" s="79"/>
      <c r="BB249" s="79"/>
      <c r="BC249" s="79"/>
      <c r="BD249" s="79"/>
      <c r="BE249" s="79"/>
      <c r="BF249" s="79"/>
      <c r="BG249" s="79"/>
      <c r="BH249" s="79"/>
      <c r="BI249" s="79"/>
      <c r="BJ249" s="79"/>
      <c r="BK249" s="71">
        <v>0</v>
      </c>
      <c r="BL249" s="79"/>
      <c r="BM249" s="79"/>
      <c r="BN249" s="79"/>
      <c r="BO249" s="79"/>
      <c r="BP249" s="79"/>
      <c r="BQ249" s="79"/>
      <c r="BR249" s="79"/>
      <c r="BS249" s="79"/>
      <c r="BT249" s="79"/>
      <c r="BU249" s="79"/>
      <c r="BV249" s="79"/>
      <c r="BW249" s="79"/>
      <c r="BX249" s="71">
        <v>0</v>
      </c>
      <c r="BY249" s="73">
        <v>0</v>
      </c>
      <c r="BZ249" s="73">
        <v>0</v>
      </c>
      <c r="CA249" s="73">
        <v>0</v>
      </c>
      <c r="CB249" s="73">
        <v>0</v>
      </c>
      <c r="CC249" s="73">
        <v>0</v>
      </c>
      <c r="CD249" s="73">
        <v>0</v>
      </c>
      <c r="CE249" s="73">
        <v>0</v>
      </c>
      <c r="CF249" s="73">
        <v>0</v>
      </c>
      <c r="CG249" s="73">
        <v>0</v>
      </c>
      <c r="CH249" s="73">
        <v>0</v>
      </c>
      <c r="CI249" s="73">
        <v>0</v>
      </c>
      <c r="CJ249" s="73">
        <v>0</v>
      </c>
      <c r="CK249" s="63" t="s">
        <v>2063</v>
      </c>
      <c r="CL249" s="90" t="s">
        <v>479</v>
      </c>
      <c r="CM249" s="90" t="s">
        <v>480</v>
      </c>
      <c r="CN249" s="90" t="s">
        <v>228</v>
      </c>
      <c r="CO249" s="84">
        <v>1</v>
      </c>
      <c r="CP249" s="85" t="s">
        <v>196</v>
      </c>
      <c r="CQ249" s="84">
        <v>105</v>
      </c>
      <c r="CR249" s="85" t="s">
        <v>1637</v>
      </c>
      <c r="CS249" s="84">
        <v>10505</v>
      </c>
      <c r="CT249" s="85" t="s">
        <v>1875</v>
      </c>
      <c r="CU249" s="86">
        <v>1050504</v>
      </c>
      <c r="CV249" s="87" t="s">
        <v>2057</v>
      </c>
      <c r="CW249" s="100" t="s">
        <v>345</v>
      </c>
      <c r="CX249" s="100" t="s">
        <v>196</v>
      </c>
      <c r="CY249" s="100" t="s">
        <v>1637</v>
      </c>
      <c r="CZ249" s="100" t="s">
        <v>1875</v>
      </c>
      <c r="DA249" s="100" t="s">
        <v>2057</v>
      </c>
    </row>
    <row r="250" spans="2:105" ht="140.25" hidden="1" x14ac:dyDescent="0.25">
      <c r="B250" s="99" t="s">
        <v>2064</v>
      </c>
      <c r="C250" s="89" t="s">
        <v>2065</v>
      </c>
      <c r="D250" s="63" t="s">
        <v>180</v>
      </c>
      <c r="E250" s="65" t="s">
        <v>337</v>
      </c>
      <c r="F250" s="63" t="s">
        <v>338</v>
      </c>
      <c r="G250" s="62" t="s">
        <v>183</v>
      </c>
      <c r="H250" s="63" t="s">
        <v>184</v>
      </c>
      <c r="I250" s="62" t="s">
        <v>339</v>
      </c>
      <c r="J250" s="307">
        <v>2015</v>
      </c>
      <c r="K250" s="308">
        <v>0</v>
      </c>
      <c r="L250" s="137" t="s">
        <v>186</v>
      </c>
      <c r="M250" s="63" t="s">
        <v>186</v>
      </c>
      <c r="N250" s="63" t="s">
        <v>359</v>
      </c>
      <c r="O250" s="63" t="s">
        <v>360</v>
      </c>
      <c r="P250" s="63" t="s">
        <v>190</v>
      </c>
      <c r="Q250" s="63" t="s">
        <v>208</v>
      </c>
      <c r="R250" s="63"/>
      <c r="S250" s="68">
        <v>1</v>
      </c>
      <c r="T250" s="69">
        <v>0</v>
      </c>
      <c r="U250" s="69">
        <v>1</v>
      </c>
      <c r="V250" s="69">
        <v>1</v>
      </c>
      <c r="W250" s="69">
        <v>1</v>
      </c>
      <c r="X250" s="71">
        <v>0</v>
      </c>
      <c r="Y250" s="79"/>
      <c r="Z250" s="79"/>
      <c r="AA250" s="79"/>
      <c r="AB250" s="79"/>
      <c r="AC250" s="79"/>
      <c r="AD250" s="79"/>
      <c r="AE250" s="79"/>
      <c r="AF250" s="79"/>
      <c r="AG250" s="79"/>
      <c r="AH250" s="79"/>
      <c r="AI250" s="79"/>
      <c r="AJ250" s="79"/>
      <c r="AK250" s="71">
        <v>0</v>
      </c>
      <c r="AL250" s="79"/>
      <c r="AM250" s="79"/>
      <c r="AN250" s="79"/>
      <c r="AO250" s="79"/>
      <c r="AP250" s="79"/>
      <c r="AQ250" s="79"/>
      <c r="AR250" s="79"/>
      <c r="AS250" s="79"/>
      <c r="AT250" s="79"/>
      <c r="AU250" s="79"/>
      <c r="AV250" s="79"/>
      <c r="AW250" s="79"/>
      <c r="AX250" s="71">
        <v>0</v>
      </c>
      <c r="AY250" s="79"/>
      <c r="AZ250" s="79"/>
      <c r="BA250" s="79"/>
      <c r="BB250" s="79"/>
      <c r="BC250" s="79"/>
      <c r="BD250" s="79"/>
      <c r="BE250" s="79"/>
      <c r="BF250" s="79"/>
      <c r="BG250" s="79"/>
      <c r="BH250" s="79"/>
      <c r="BI250" s="79"/>
      <c r="BJ250" s="79"/>
      <c r="BK250" s="71">
        <v>0</v>
      </c>
      <c r="BL250" s="79"/>
      <c r="BM250" s="79"/>
      <c r="BN250" s="79"/>
      <c r="BO250" s="79"/>
      <c r="BP250" s="79"/>
      <c r="BQ250" s="79"/>
      <c r="BR250" s="79"/>
      <c r="BS250" s="79"/>
      <c r="BT250" s="79"/>
      <c r="BU250" s="79"/>
      <c r="BV250" s="79"/>
      <c r="BW250" s="79"/>
      <c r="BX250" s="71">
        <v>0</v>
      </c>
      <c r="BY250" s="73">
        <v>0</v>
      </c>
      <c r="BZ250" s="73">
        <v>0</v>
      </c>
      <c r="CA250" s="73">
        <v>0</v>
      </c>
      <c r="CB250" s="73">
        <v>0</v>
      </c>
      <c r="CC250" s="73">
        <v>0</v>
      </c>
      <c r="CD250" s="73">
        <v>0</v>
      </c>
      <c r="CE250" s="73">
        <v>0</v>
      </c>
      <c r="CF250" s="73">
        <v>0</v>
      </c>
      <c r="CG250" s="73">
        <v>0</v>
      </c>
      <c r="CH250" s="73">
        <v>0</v>
      </c>
      <c r="CI250" s="73">
        <v>0</v>
      </c>
      <c r="CJ250" s="73">
        <v>0</v>
      </c>
      <c r="CK250" s="63" t="s">
        <v>2066</v>
      </c>
      <c r="CL250" s="90" t="s">
        <v>479</v>
      </c>
      <c r="CM250" s="90" t="s">
        <v>480</v>
      </c>
      <c r="CN250" s="90" t="s">
        <v>228</v>
      </c>
      <c r="CO250" s="84">
        <v>1</v>
      </c>
      <c r="CP250" s="85" t="s">
        <v>196</v>
      </c>
      <c r="CQ250" s="84">
        <v>105</v>
      </c>
      <c r="CR250" s="85" t="s">
        <v>1637</v>
      </c>
      <c r="CS250" s="84">
        <v>10505</v>
      </c>
      <c r="CT250" s="85" t="s">
        <v>1875</v>
      </c>
      <c r="CU250" s="86">
        <v>1050504</v>
      </c>
      <c r="CV250" s="87" t="s">
        <v>2057</v>
      </c>
      <c r="CW250" s="100" t="s">
        <v>345</v>
      </c>
      <c r="CX250" s="100" t="s">
        <v>196</v>
      </c>
      <c r="CY250" s="100" t="s">
        <v>1637</v>
      </c>
      <c r="CZ250" s="100" t="s">
        <v>1875</v>
      </c>
      <c r="DA250" s="100" t="s">
        <v>2057</v>
      </c>
    </row>
    <row r="251" spans="2:105" ht="140.25" hidden="1" x14ac:dyDescent="0.25">
      <c r="B251" s="65" t="s">
        <v>2067</v>
      </c>
      <c r="C251" s="80" t="s">
        <v>2068</v>
      </c>
      <c r="D251" s="117" t="s">
        <v>2069</v>
      </c>
      <c r="E251" s="121" t="s">
        <v>337</v>
      </c>
      <c r="F251" s="63" t="s">
        <v>338</v>
      </c>
      <c r="G251" s="62" t="s">
        <v>240</v>
      </c>
      <c r="H251" s="63" t="s">
        <v>580</v>
      </c>
      <c r="I251" s="62" t="s">
        <v>339</v>
      </c>
      <c r="J251" s="307">
        <v>2015</v>
      </c>
      <c r="K251" s="308">
        <v>0</v>
      </c>
      <c r="L251" s="63" t="s">
        <v>1228</v>
      </c>
      <c r="M251" s="63" t="s">
        <v>2070</v>
      </c>
      <c r="N251" s="63" t="s">
        <v>2071</v>
      </c>
      <c r="O251" s="63" t="s">
        <v>2072</v>
      </c>
      <c r="P251" s="63" t="s">
        <v>246</v>
      </c>
      <c r="Q251" s="63" t="s">
        <v>2073</v>
      </c>
      <c r="R251" s="63"/>
      <c r="S251" s="68">
        <v>1</v>
      </c>
      <c r="T251" s="69">
        <v>1</v>
      </c>
      <c r="U251" s="69">
        <v>1</v>
      </c>
      <c r="V251" s="69">
        <v>1</v>
      </c>
      <c r="W251" s="69">
        <v>1</v>
      </c>
      <c r="X251" s="71">
        <v>0</v>
      </c>
      <c r="Y251" s="79"/>
      <c r="Z251" s="79"/>
      <c r="AA251" s="79"/>
      <c r="AB251" s="79"/>
      <c r="AC251" s="79"/>
      <c r="AD251" s="79"/>
      <c r="AE251" s="79"/>
      <c r="AF251" s="79"/>
      <c r="AG251" s="79"/>
      <c r="AH251" s="79"/>
      <c r="AI251" s="79"/>
      <c r="AJ251" s="79"/>
      <c r="AK251" s="71">
        <v>0</v>
      </c>
      <c r="AL251" s="79"/>
      <c r="AM251" s="79"/>
      <c r="AN251" s="79"/>
      <c r="AO251" s="79"/>
      <c r="AP251" s="79"/>
      <c r="AQ251" s="79"/>
      <c r="AR251" s="79"/>
      <c r="AS251" s="79"/>
      <c r="AT251" s="79"/>
      <c r="AU251" s="79"/>
      <c r="AV251" s="79"/>
      <c r="AW251" s="79"/>
      <c r="AX251" s="71">
        <v>0</v>
      </c>
      <c r="AY251" s="79"/>
      <c r="AZ251" s="79"/>
      <c r="BA251" s="79"/>
      <c r="BB251" s="79"/>
      <c r="BC251" s="79"/>
      <c r="BD251" s="79"/>
      <c r="BE251" s="79"/>
      <c r="BF251" s="79"/>
      <c r="BG251" s="79"/>
      <c r="BH251" s="79"/>
      <c r="BI251" s="79"/>
      <c r="BJ251" s="79"/>
      <c r="BK251" s="71">
        <v>0</v>
      </c>
      <c r="BL251" s="79"/>
      <c r="BM251" s="79"/>
      <c r="BN251" s="79"/>
      <c r="BO251" s="79"/>
      <c r="BP251" s="79"/>
      <c r="BQ251" s="79"/>
      <c r="BR251" s="79"/>
      <c r="BS251" s="79"/>
      <c r="BT251" s="79"/>
      <c r="BU251" s="79"/>
      <c r="BV251" s="79"/>
      <c r="BW251" s="79"/>
      <c r="BX251" s="71">
        <v>0</v>
      </c>
      <c r="BY251" s="73">
        <v>0</v>
      </c>
      <c r="BZ251" s="73">
        <v>0</v>
      </c>
      <c r="CA251" s="73">
        <v>0</v>
      </c>
      <c r="CB251" s="73">
        <v>0</v>
      </c>
      <c r="CC251" s="73">
        <v>0</v>
      </c>
      <c r="CD251" s="73">
        <v>0</v>
      </c>
      <c r="CE251" s="73">
        <v>0</v>
      </c>
      <c r="CF251" s="73">
        <v>0</v>
      </c>
      <c r="CG251" s="73">
        <v>0</v>
      </c>
      <c r="CH251" s="73">
        <v>0</v>
      </c>
      <c r="CI251" s="73">
        <v>0</v>
      </c>
      <c r="CJ251" s="73">
        <v>0</v>
      </c>
      <c r="CK251" s="63" t="s">
        <v>2074</v>
      </c>
      <c r="CL251" s="74" t="s">
        <v>479</v>
      </c>
      <c r="CM251" s="74" t="s">
        <v>480</v>
      </c>
      <c r="CN251" s="74" t="s">
        <v>606</v>
      </c>
      <c r="CO251" s="60">
        <v>1</v>
      </c>
      <c r="CP251" s="61" t="s">
        <v>196</v>
      </c>
      <c r="CQ251" s="60">
        <v>105</v>
      </c>
      <c r="CR251" s="61" t="s">
        <v>1637</v>
      </c>
      <c r="CS251" s="60">
        <v>10505</v>
      </c>
      <c r="CT251" s="61" t="s">
        <v>1875</v>
      </c>
      <c r="CU251" s="62">
        <v>1050505</v>
      </c>
      <c r="CV251" s="63" t="s">
        <v>2075</v>
      </c>
      <c r="CW251" s="100" t="s">
        <v>345</v>
      </c>
      <c r="CX251" s="100" t="s">
        <v>196</v>
      </c>
      <c r="CY251" s="100" t="s">
        <v>1637</v>
      </c>
      <c r="CZ251" s="100" t="s">
        <v>1875</v>
      </c>
      <c r="DA251" s="100" t="s">
        <v>2075</v>
      </c>
    </row>
    <row r="252" spans="2:105" ht="140.25" hidden="1" x14ac:dyDescent="0.25">
      <c r="B252" s="99" t="s">
        <v>2076</v>
      </c>
      <c r="C252" s="89" t="s">
        <v>2077</v>
      </c>
      <c r="D252" s="63" t="s">
        <v>709</v>
      </c>
      <c r="E252" s="65" t="s">
        <v>337</v>
      </c>
      <c r="F252" s="63" t="s">
        <v>338</v>
      </c>
      <c r="G252" s="62" t="s">
        <v>240</v>
      </c>
      <c r="H252" s="63" t="s">
        <v>710</v>
      </c>
      <c r="I252" s="62" t="s">
        <v>185</v>
      </c>
      <c r="J252" s="307">
        <v>2016</v>
      </c>
      <c r="K252" s="308">
        <v>0</v>
      </c>
      <c r="L252" s="63" t="s">
        <v>711</v>
      </c>
      <c r="M252" s="63" t="s">
        <v>2078</v>
      </c>
      <c r="N252" s="87" t="s">
        <v>2079</v>
      </c>
      <c r="O252" s="87" t="s">
        <v>2080</v>
      </c>
      <c r="P252" s="87" t="s">
        <v>246</v>
      </c>
      <c r="Q252" s="87" t="s">
        <v>2081</v>
      </c>
      <c r="R252" s="87"/>
      <c r="S252" s="68">
        <v>100</v>
      </c>
      <c r="T252" s="91">
        <v>100</v>
      </c>
      <c r="U252" s="91">
        <v>100</v>
      </c>
      <c r="V252" s="91">
        <v>100</v>
      </c>
      <c r="W252" s="91">
        <v>100</v>
      </c>
      <c r="X252" s="71">
        <v>65000000</v>
      </c>
      <c r="Y252" s="92">
        <v>65000000</v>
      </c>
      <c r="Z252" s="92"/>
      <c r="AA252" s="92"/>
      <c r="AB252" s="92"/>
      <c r="AC252" s="92"/>
      <c r="AD252" s="92"/>
      <c r="AE252" s="92"/>
      <c r="AF252" s="92"/>
      <c r="AG252" s="92"/>
      <c r="AH252" s="92"/>
      <c r="AI252" s="92"/>
      <c r="AJ252" s="92"/>
      <c r="AK252" s="71">
        <v>100000000</v>
      </c>
      <c r="AL252" s="92"/>
      <c r="AM252" s="92"/>
      <c r="AN252" s="92"/>
      <c r="AO252" s="92"/>
      <c r="AP252" s="92"/>
      <c r="AQ252" s="92"/>
      <c r="AR252" s="92"/>
      <c r="AS252" s="92"/>
      <c r="AT252" s="92">
        <v>100000000</v>
      </c>
      <c r="AU252" s="92"/>
      <c r="AV252" s="92"/>
      <c r="AW252" s="92"/>
      <c r="AX252" s="71">
        <v>100000000</v>
      </c>
      <c r="AY252" s="92"/>
      <c r="AZ252" s="92"/>
      <c r="BA252" s="92"/>
      <c r="BB252" s="92"/>
      <c r="BC252" s="92"/>
      <c r="BD252" s="92"/>
      <c r="BE252" s="92"/>
      <c r="BF252" s="92"/>
      <c r="BG252" s="92">
        <v>100000000</v>
      </c>
      <c r="BH252" s="92"/>
      <c r="BI252" s="92"/>
      <c r="BJ252" s="92"/>
      <c r="BK252" s="71">
        <v>0</v>
      </c>
      <c r="BL252" s="92"/>
      <c r="BM252" s="92"/>
      <c r="BN252" s="92"/>
      <c r="BO252" s="92"/>
      <c r="BP252" s="92"/>
      <c r="BQ252" s="92"/>
      <c r="BR252" s="92"/>
      <c r="BS252" s="92"/>
      <c r="BT252" s="92"/>
      <c r="BU252" s="92"/>
      <c r="BV252" s="92"/>
      <c r="BW252" s="92"/>
      <c r="BX252" s="71">
        <v>265000000</v>
      </c>
      <c r="BY252" s="93">
        <v>65000000</v>
      </c>
      <c r="BZ252" s="93">
        <v>0</v>
      </c>
      <c r="CA252" s="93">
        <v>0</v>
      </c>
      <c r="CB252" s="93">
        <v>0</v>
      </c>
      <c r="CC252" s="93">
        <v>0</v>
      </c>
      <c r="CD252" s="93">
        <v>0</v>
      </c>
      <c r="CE252" s="93">
        <v>0</v>
      </c>
      <c r="CF252" s="93">
        <v>0</v>
      </c>
      <c r="CG252" s="93">
        <v>200000000</v>
      </c>
      <c r="CH252" s="93">
        <v>0</v>
      </c>
      <c r="CI252" s="93">
        <v>0</v>
      </c>
      <c r="CJ252" s="93">
        <v>0</v>
      </c>
      <c r="CK252" s="87" t="s">
        <v>2082</v>
      </c>
      <c r="CL252" s="90" t="s">
        <v>479</v>
      </c>
      <c r="CM252" s="90" t="s">
        <v>480</v>
      </c>
      <c r="CN252" s="90" t="s">
        <v>606</v>
      </c>
      <c r="CO252" s="84">
        <v>1</v>
      </c>
      <c r="CP252" s="85" t="s">
        <v>196</v>
      </c>
      <c r="CQ252" s="84">
        <v>105</v>
      </c>
      <c r="CR252" s="85" t="s">
        <v>1637</v>
      </c>
      <c r="CS252" s="84">
        <v>10505</v>
      </c>
      <c r="CT252" s="85" t="s">
        <v>1875</v>
      </c>
      <c r="CU252" s="86">
        <v>1050505</v>
      </c>
      <c r="CV252" s="87" t="s">
        <v>2075</v>
      </c>
      <c r="CW252" s="100" t="s">
        <v>345</v>
      </c>
      <c r="CX252" s="100" t="s">
        <v>196</v>
      </c>
      <c r="CY252" s="100" t="s">
        <v>1637</v>
      </c>
      <c r="CZ252" s="100" t="s">
        <v>1875</v>
      </c>
      <c r="DA252" s="100" t="s">
        <v>2075</v>
      </c>
    </row>
    <row r="253" spans="2:105" ht="140.25" hidden="1" x14ac:dyDescent="0.25">
      <c r="B253" s="99" t="s">
        <v>2083</v>
      </c>
      <c r="C253" s="80" t="s">
        <v>2084</v>
      </c>
      <c r="D253" s="63" t="s">
        <v>687</v>
      </c>
      <c r="E253" s="65" t="s">
        <v>337</v>
      </c>
      <c r="F253" s="63" t="s">
        <v>338</v>
      </c>
      <c r="G253" s="62" t="s">
        <v>240</v>
      </c>
      <c r="H253" s="63" t="s">
        <v>710</v>
      </c>
      <c r="I253" s="62" t="s">
        <v>185</v>
      </c>
      <c r="J253" s="307">
        <v>2015</v>
      </c>
      <c r="K253" s="308">
        <v>1</v>
      </c>
      <c r="L253" s="63" t="s">
        <v>778</v>
      </c>
      <c r="M253" s="63" t="s">
        <v>1718</v>
      </c>
      <c r="N253" s="63" t="s">
        <v>1719</v>
      </c>
      <c r="O253" s="63" t="s">
        <v>1720</v>
      </c>
      <c r="P253" s="63" t="s">
        <v>657</v>
      </c>
      <c r="Q253" s="63" t="s">
        <v>1721</v>
      </c>
      <c r="R253" s="63"/>
      <c r="S253" s="68">
        <v>100</v>
      </c>
      <c r="T253" s="91">
        <v>0</v>
      </c>
      <c r="U253" s="91">
        <v>100</v>
      </c>
      <c r="V253" s="91">
        <v>100</v>
      </c>
      <c r="W253" s="91">
        <v>100</v>
      </c>
      <c r="X253" s="71">
        <v>7500000</v>
      </c>
      <c r="Y253" s="79">
        <v>7500000</v>
      </c>
      <c r="Z253" s="79"/>
      <c r="AA253" s="79"/>
      <c r="AB253" s="79"/>
      <c r="AC253" s="79"/>
      <c r="AD253" s="79"/>
      <c r="AE253" s="79"/>
      <c r="AF253" s="79"/>
      <c r="AG253" s="79"/>
      <c r="AH253" s="79"/>
      <c r="AI253" s="79"/>
      <c r="AJ253" s="79"/>
      <c r="AK253" s="71">
        <v>7500000</v>
      </c>
      <c r="AL253" s="79">
        <v>7500000</v>
      </c>
      <c r="AM253" s="79"/>
      <c r="AN253" s="79"/>
      <c r="AO253" s="79"/>
      <c r="AP253" s="79"/>
      <c r="AQ253" s="79"/>
      <c r="AR253" s="79"/>
      <c r="AS253" s="79"/>
      <c r="AT253" s="79"/>
      <c r="AU253" s="79"/>
      <c r="AV253" s="79"/>
      <c r="AW253" s="79"/>
      <c r="AX253" s="71">
        <v>7500000</v>
      </c>
      <c r="AY253" s="79">
        <v>7500000</v>
      </c>
      <c r="AZ253" s="79"/>
      <c r="BA253" s="79"/>
      <c r="BB253" s="79"/>
      <c r="BC253" s="79"/>
      <c r="BD253" s="79"/>
      <c r="BE253" s="79"/>
      <c r="BF253" s="79"/>
      <c r="BG253" s="79"/>
      <c r="BH253" s="79"/>
      <c r="BI253" s="79"/>
      <c r="BJ253" s="79"/>
      <c r="BK253" s="71">
        <v>7500000</v>
      </c>
      <c r="BL253" s="79">
        <v>7500000</v>
      </c>
      <c r="BM253" s="79"/>
      <c r="BN253" s="79"/>
      <c r="BO253" s="79"/>
      <c r="BP253" s="79"/>
      <c r="BQ253" s="79"/>
      <c r="BR253" s="79"/>
      <c r="BS253" s="79"/>
      <c r="BT253" s="79"/>
      <c r="BU253" s="79"/>
      <c r="BV253" s="79"/>
      <c r="BW253" s="79"/>
      <c r="BX253" s="71">
        <v>30000000</v>
      </c>
      <c r="BY253" s="73">
        <v>30000000</v>
      </c>
      <c r="BZ253" s="73">
        <v>0</v>
      </c>
      <c r="CA253" s="73">
        <v>0</v>
      </c>
      <c r="CB253" s="73">
        <v>0</v>
      </c>
      <c r="CC253" s="73">
        <v>0</v>
      </c>
      <c r="CD253" s="73">
        <v>0</v>
      </c>
      <c r="CE253" s="73">
        <v>0</v>
      </c>
      <c r="CF253" s="73">
        <v>0</v>
      </c>
      <c r="CG253" s="73">
        <v>0</v>
      </c>
      <c r="CH253" s="73">
        <v>0</v>
      </c>
      <c r="CI253" s="73">
        <v>0</v>
      </c>
      <c r="CJ253" s="73">
        <v>0</v>
      </c>
      <c r="CK253" s="63" t="s">
        <v>2085</v>
      </c>
      <c r="CL253" s="74" t="s">
        <v>479</v>
      </c>
      <c r="CM253" s="74" t="s">
        <v>480</v>
      </c>
      <c r="CN253" s="74" t="s">
        <v>379</v>
      </c>
      <c r="CO253" s="60">
        <v>1</v>
      </c>
      <c r="CP253" s="61" t="s">
        <v>196</v>
      </c>
      <c r="CQ253" s="60">
        <v>105</v>
      </c>
      <c r="CR253" s="61" t="s">
        <v>1637</v>
      </c>
      <c r="CS253" s="60">
        <v>10505</v>
      </c>
      <c r="CT253" s="61" t="s">
        <v>1875</v>
      </c>
      <c r="CU253" s="62">
        <v>1050506</v>
      </c>
      <c r="CV253" s="63" t="s">
        <v>2086</v>
      </c>
      <c r="CW253" s="100" t="s">
        <v>345</v>
      </c>
      <c r="CX253" s="100" t="s">
        <v>196</v>
      </c>
      <c r="CY253" s="100" t="s">
        <v>1637</v>
      </c>
      <c r="CZ253" s="100" t="s">
        <v>1875</v>
      </c>
      <c r="DA253" s="100" t="s">
        <v>2086</v>
      </c>
    </row>
    <row r="254" spans="2:105" ht="140.25" hidden="1" x14ac:dyDescent="0.25">
      <c r="B254" s="99" t="s">
        <v>2087</v>
      </c>
      <c r="C254" s="80" t="s">
        <v>2088</v>
      </c>
      <c r="D254" s="63" t="s">
        <v>564</v>
      </c>
      <c r="E254" s="65" t="s">
        <v>337</v>
      </c>
      <c r="F254" s="63" t="s">
        <v>338</v>
      </c>
      <c r="G254" s="62" t="s">
        <v>240</v>
      </c>
      <c r="H254" s="63" t="s">
        <v>567</v>
      </c>
      <c r="I254" s="62" t="s">
        <v>185</v>
      </c>
      <c r="J254" s="307" t="s">
        <v>232</v>
      </c>
      <c r="K254" s="308" t="s">
        <v>490</v>
      </c>
      <c r="L254" s="63" t="s">
        <v>1969</v>
      </c>
      <c r="M254" s="63" t="s">
        <v>2089</v>
      </c>
      <c r="N254" s="63" t="s">
        <v>2090</v>
      </c>
      <c r="O254" s="63" t="s">
        <v>2091</v>
      </c>
      <c r="P254" s="63" t="s">
        <v>246</v>
      </c>
      <c r="Q254" s="63" t="s">
        <v>742</v>
      </c>
      <c r="R254" s="63"/>
      <c r="S254" s="68">
        <v>1</v>
      </c>
      <c r="T254" s="69">
        <v>1</v>
      </c>
      <c r="U254" s="69">
        <v>1</v>
      </c>
      <c r="V254" s="69">
        <v>1</v>
      </c>
      <c r="W254" s="69">
        <v>1</v>
      </c>
      <c r="X254" s="71">
        <v>0</v>
      </c>
      <c r="Y254" s="79"/>
      <c r="Z254" s="79"/>
      <c r="AA254" s="79"/>
      <c r="AB254" s="79"/>
      <c r="AC254" s="79"/>
      <c r="AD254" s="79"/>
      <c r="AE254" s="79"/>
      <c r="AF254" s="79"/>
      <c r="AG254" s="79"/>
      <c r="AH254" s="79"/>
      <c r="AI254" s="79"/>
      <c r="AJ254" s="79"/>
      <c r="AK254" s="71">
        <v>0</v>
      </c>
      <c r="AL254" s="79"/>
      <c r="AM254" s="79"/>
      <c r="AN254" s="79"/>
      <c r="AO254" s="79"/>
      <c r="AP254" s="79"/>
      <c r="AQ254" s="79"/>
      <c r="AR254" s="79"/>
      <c r="AS254" s="79"/>
      <c r="AT254" s="79"/>
      <c r="AU254" s="79"/>
      <c r="AV254" s="79"/>
      <c r="AW254" s="79"/>
      <c r="AX254" s="71">
        <v>0</v>
      </c>
      <c r="AY254" s="79"/>
      <c r="AZ254" s="79"/>
      <c r="BA254" s="79"/>
      <c r="BB254" s="79"/>
      <c r="BC254" s="79"/>
      <c r="BD254" s="79"/>
      <c r="BE254" s="79"/>
      <c r="BF254" s="79"/>
      <c r="BG254" s="79"/>
      <c r="BH254" s="79"/>
      <c r="BI254" s="79"/>
      <c r="BJ254" s="79"/>
      <c r="BK254" s="71">
        <v>0</v>
      </c>
      <c r="BL254" s="79"/>
      <c r="BM254" s="79"/>
      <c r="BN254" s="79"/>
      <c r="BO254" s="79"/>
      <c r="BP254" s="79"/>
      <c r="BQ254" s="79"/>
      <c r="BR254" s="79"/>
      <c r="BS254" s="79"/>
      <c r="BT254" s="79"/>
      <c r="BU254" s="79"/>
      <c r="BV254" s="79"/>
      <c r="BW254" s="79"/>
      <c r="BX254" s="71">
        <v>0</v>
      </c>
      <c r="BY254" s="73">
        <v>0</v>
      </c>
      <c r="BZ254" s="73">
        <v>0</v>
      </c>
      <c r="CA254" s="73">
        <v>0</v>
      </c>
      <c r="CB254" s="73">
        <v>0</v>
      </c>
      <c r="CC254" s="73">
        <v>0</v>
      </c>
      <c r="CD254" s="73">
        <v>0</v>
      </c>
      <c r="CE254" s="73">
        <v>0</v>
      </c>
      <c r="CF254" s="73">
        <v>0</v>
      </c>
      <c r="CG254" s="73">
        <v>0</v>
      </c>
      <c r="CH254" s="73">
        <v>0</v>
      </c>
      <c r="CI254" s="73">
        <v>0</v>
      </c>
      <c r="CJ254" s="73">
        <v>0</v>
      </c>
      <c r="CK254" s="63" t="s">
        <v>2092</v>
      </c>
      <c r="CL254" s="74" t="s">
        <v>479</v>
      </c>
      <c r="CM254" s="74" t="s">
        <v>480</v>
      </c>
      <c r="CN254" s="74" t="s">
        <v>268</v>
      </c>
      <c r="CO254" s="60">
        <v>1</v>
      </c>
      <c r="CP254" s="61" t="s">
        <v>196</v>
      </c>
      <c r="CQ254" s="60">
        <v>105</v>
      </c>
      <c r="CR254" s="61" t="s">
        <v>1637</v>
      </c>
      <c r="CS254" s="60">
        <v>10505</v>
      </c>
      <c r="CT254" s="61" t="s">
        <v>1875</v>
      </c>
      <c r="CU254" s="62">
        <v>1050506</v>
      </c>
      <c r="CV254" s="63" t="s">
        <v>2086</v>
      </c>
      <c r="CW254" s="100" t="s">
        <v>345</v>
      </c>
      <c r="CX254" s="100" t="s">
        <v>196</v>
      </c>
      <c r="CY254" s="100" t="s">
        <v>1637</v>
      </c>
      <c r="CZ254" s="100" t="s">
        <v>1875</v>
      </c>
      <c r="DA254" s="100" t="s">
        <v>2086</v>
      </c>
    </row>
    <row r="255" spans="2:105" ht="140.25" hidden="1" x14ac:dyDescent="0.25">
      <c r="B255" s="65" t="s">
        <v>2093</v>
      </c>
      <c r="C255" s="80" t="s">
        <v>2094</v>
      </c>
      <c r="D255" s="63" t="s">
        <v>564</v>
      </c>
      <c r="E255" s="65" t="s">
        <v>337</v>
      </c>
      <c r="F255" s="63" t="s">
        <v>338</v>
      </c>
      <c r="G255" s="62" t="s">
        <v>240</v>
      </c>
      <c r="H255" s="63" t="s">
        <v>710</v>
      </c>
      <c r="I255" s="62" t="s">
        <v>185</v>
      </c>
      <c r="J255" s="307">
        <v>2015</v>
      </c>
      <c r="K255" s="308">
        <v>0</v>
      </c>
      <c r="L255" s="63" t="s">
        <v>778</v>
      </c>
      <c r="M255" s="63" t="s">
        <v>2095</v>
      </c>
      <c r="N255" s="63" t="s">
        <v>2096</v>
      </c>
      <c r="O255" s="63" t="s">
        <v>2097</v>
      </c>
      <c r="P255" s="63" t="s">
        <v>246</v>
      </c>
      <c r="Q255" s="63" t="s">
        <v>2098</v>
      </c>
      <c r="R255" s="63"/>
      <c r="S255" s="68">
        <v>1</v>
      </c>
      <c r="T255" s="69">
        <v>1</v>
      </c>
      <c r="U255" s="69">
        <v>1</v>
      </c>
      <c r="V255" s="69">
        <v>1</v>
      </c>
      <c r="W255" s="69">
        <v>1</v>
      </c>
      <c r="X255" s="71">
        <v>0</v>
      </c>
      <c r="Y255" s="79"/>
      <c r="Z255" s="79"/>
      <c r="AA255" s="79"/>
      <c r="AB255" s="79"/>
      <c r="AC255" s="79"/>
      <c r="AD255" s="79"/>
      <c r="AE255" s="79"/>
      <c r="AF255" s="79"/>
      <c r="AG255" s="79"/>
      <c r="AH255" s="79"/>
      <c r="AI255" s="79"/>
      <c r="AJ255" s="79"/>
      <c r="AK255" s="71">
        <v>0</v>
      </c>
      <c r="AL255" s="79"/>
      <c r="AM255" s="79"/>
      <c r="AN255" s="79"/>
      <c r="AO255" s="79"/>
      <c r="AP255" s="79"/>
      <c r="AQ255" s="79"/>
      <c r="AR255" s="79"/>
      <c r="AS255" s="79"/>
      <c r="AT255" s="79"/>
      <c r="AU255" s="79"/>
      <c r="AV255" s="79"/>
      <c r="AW255" s="79"/>
      <c r="AX255" s="71">
        <v>0</v>
      </c>
      <c r="AY255" s="79"/>
      <c r="AZ255" s="79"/>
      <c r="BA255" s="79"/>
      <c r="BB255" s="79"/>
      <c r="BC255" s="79"/>
      <c r="BD255" s="79"/>
      <c r="BE255" s="79"/>
      <c r="BF255" s="79"/>
      <c r="BG255" s="79"/>
      <c r="BH255" s="79"/>
      <c r="BI255" s="79"/>
      <c r="BJ255" s="79"/>
      <c r="BK255" s="71">
        <v>0</v>
      </c>
      <c r="BL255" s="79"/>
      <c r="BM255" s="79"/>
      <c r="BN255" s="79"/>
      <c r="BO255" s="79"/>
      <c r="BP255" s="79"/>
      <c r="BQ255" s="79"/>
      <c r="BR255" s="79"/>
      <c r="BS255" s="79"/>
      <c r="BT255" s="79"/>
      <c r="BU255" s="79"/>
      <c r="BV255" s="79"/>
      <c r="BW255" s="79"/>
      <c r="BX255" s="71">
        <v>0</v>
      </c>
      <c r="BY255" s="73">
        <v>0</v>
      </c>
      <c r="BZ255" s="73">
        <v>0</v>
      </c>
      <c r="CA255" s="73">
        <v>0</v>
      </c>
      <c r="CB255" s="73">
        <v>0</v>
      </c>
      <c r="CC255" s="73">
        <v>0</v>
      </c>
      <c r="CD255" s="73">
        <v>0</v>
      </c>
      <c r="CE255" s="73">
        <v>0</v>
      </c>
      <c r="CF255" s="73">
        <v>0</v>
      </c>
      <c r="CG255" s="73">
        <v>0</v>
      </c>
      <c r="CH255" s="73">
        <v>0</v>
      </c>
      <c r="CI255" s="73">
        <v>0</v>
      </c>
      <c r="CJ255" s="73">
        <v>0</v>
      </c>
      <c r="CK255" s="63" t="s">
        <v>2099</v>
      </c>
      <c r="CL255" s="74" t="s">
        <v>479</v>
      </c>
      <c r="CM255" s="74" t="s">
        <v>480</v>
      </c>
      <c r="CN255" s="74" t="s">
        <v>606</v>
      </c>
      <c r="CO255" s="60">
        <v>1</v>
      </c>
      <c r="CP255" s="61" t="s">
        <v>196</v>
      </c>
      <c r="CQ255" s="60">
        <v>105</v>
      </c>
      <c r="CR255" s="61" t="s">
        <v>1637</v>
      </c>
      <c r="CS255" s="60">
        <v>10505</v>
      </c>
      <c r="CT255" s="61" t="s">
        <v>1875</v>
      </c>
      <c r="CU255" s="62">
        <v>1050506</v>
      </c>
      <c r="CV255" s="63" t="s">
        <v>2086</v>
      </c>
      <c r="CW255" s="100" t="s">
        <v>345</v>
      </c>
      <c r="CX255" s="100" t="s">
        <v>196</v>
      </c>
      <c r="CY255" s="100" t="s">
        <v>1637</v>
      </c>
      <c r="CZ255" s="100" t="s">
        <v>1875</v>
      </c>
      <c r="DA255" s="100" t="s">
        <v>2086</v>
      </c>
    </row>
    <row r="256" spans="2:105" ht="140.25" hidden="1" x14ac:dyDescent="0.25">
      <c r="B256" s="99" t="s">
        <v>2100</v>
      </c>
      <c r="C256" s="80" t="s">
        <v>6083</v>
      </c>
      <c r="D256" s="63" t="s">
        <v>1629</v>
      </c>
      <c r="E256" s="65" t="s">
        <v>337</v>
      </c>
      <c r="F256" s="63" t="s">
        <v>338</v>
      </c>
      <c r="G256" s="62" t="s">
        <v>240</v>
      </c>
      <c r="H256" s="63" t="s">
        <v>567</v>
      </c>
      <c r="I256" s="62" t="s">
        <v>339</v>
      </c>
      <c r="J256" s="307">
        <v>2016</v>
      </c>
      <c r="K256" s="308">
        <v>0</v>
      </c>
      <c r="L256" s="63" t="s">
        <v>568</v>
      </c>
      <c r="M256" s="63" t="s">
        <v>2101</v>
      </c>
      <c r="N256" s="63" t="s">
        <v>2102</v>
      </c>
      <c r="O256" s="63" t="s">
        <v>5938</v>
      </c>
      <c r="P256" s="63" t="s">
        <v>190</v>
      </c>
      <c r="Q256" s="63" t="s">
        <v>1679</v>
      </c>
      <c r="R256" s="63"/>
      <c r="S256" s="68">
        <v>1</v>
      </c>
      <c r="T256" s="69">
        <v>1</v>
      </c>
      <c r="U256" s="69">
        <v>1</v>
      </c>
      <c r="V256" s="69">
        <v>1</v>
      </c>
      <c r="W256" s="69">
        <v>1</v>
      </c>
      <c r="X256" s="71">
        <v>0</v>
      </c>
      <c r="Y256" s="79"/>
      <c r="Z256" s="79"/>
      <c r="AA256" s="79"/>
      <c r="AB256" s="79"/>
      <c r="AC256" s="79"/>
      <c r="AD256" s="79"/>
      <c r="AE256" s="79"/>
      <c r="AF256" s="79"/>
      <c r="AG256" s="79"/>
      <c r="AH256" s="79"/>
      <c r="AI256" s="79"/>
      <c r="AJ256" s="79"/>
      <c r="AK256" s="71">
        <v>0</v>
      </c>
      <c r="AL256" s="79"/>
      <c r="AM256" s="79"/>
      <c r="AN256" s="79"/>
      <c r="AO256" s="79"/>
      <c r="AP256" s="79"/>
      <c r="AQ256" s="79"/>
      <c r="AR256" s="79"/>
      <c r="AS256" s="79"/>
      <c r="AT256" s="79"/>
      <c r="AU256" s="79"/>
      <c r="AV256" s="79"/>
      <c r="AW256" s="79"/>
      <c r="AX256" s="71">
        <v>0</v>
      </c>
      <c r="AY256" s="79"/>
      <c r="AZ256" s="79"/>
      <c r="BA256" s="79"/>
      <c r="BB256" s="79"/>
      <c r="BC256" s="79"/>
      <c r="BD256" s="79"/>
      <c r="BE256" s="79"/>
      <c r="BF256" s="79"/>
      <c r="BG256" s="79"/>
      <c r="BH256" s="79"/>
      <c r="BI256" s="79"/>
      <c r="BJ256" s="79"/>
      <c r="BK256" s="71">
        <v>0</v>
      </c>
      <c r="BL256" s="79"/>
      <c r="BM256" s="79"/>
      <c r="BN256" s="79"/>
      <c r="BO256" s="79"/>
      <c r="BP256" s="79"/>
      <c r="BQ256" s="79"/>
      <c r="BR256" s="79"/>
      <c r="BS256" s="79"/>
      <c r="BT256" s="79"/>
      <c r="BU256" s="79"/>
      <c r="BV256" s="79"/>
      <c r="BW256" s="79"/>
      <c r="BX256" s="71">
        <v>0</v>
      </c>
      <c r="BY256" s="73">
        <v>0</v>
      </c>
      <c r="BZ256" s="73">
        <v>0</v>
      </c>
      <c r="CA256" s="73">
        <v>0</v>
      </c>
      <c r="CB256" s="73">
        <v>0</v>
      </c>
      <c r="CC256" s="73">
        <v>0</v>
      </c>
      <c r="CD256" s="73">
        <v>0</v>
      </c>
      <c r="CE256" s="73">
        <v>0</v>
      </c>
      <c r="CF256" s="73">
        <v>0</v>
      </c>
      <c r="CG256" s="73">
        <v>0</v>
      </c>
      <c r="CH256" s="73">
        <v>0</v>
      </c>
      <c r="CI256" s="73">
        <v>0</v>
      </c>
      <c r="CJ256" s="73">
        <v>0</v>
      </c>
      <c r="CK256" s="63" t="s">
        <v>2103</v>
      </c>
      <c r="CL256" s="74" t="s">
        <v>479</v>
      </c>
      <c r="CM256" s="74" t="s">
        <v>480</v>
      </c>
      <c r="CN256" s="74" t="s">
        <v>379</v>
      </c>
      <c r="CO256" s="60">
        <v>1</v>
      </c>
      <c r="CP256" s="61" t="s">
        <v>196</v>
      </c>
      <c r="CQ256" s="60">
        <v>105</v>
      </c>
      <c r="CR256" s="61" t="s">
        <v>1637</v>
      </c>
      <c r="CS256" s="60">
        <v>10505</v>
      </c>
      <c r="CT256" s="61" t="s">
        <v>1875</v>
      </c>
      <c r="CU256" s="62">
        <v>1050506</v>
      </c>
      <c r="CV256" s="63" t="s">
        <v>2086</v>
      </c>
      <c r="CW256" s="100" t="s">
        <v>345</v>
      </c>
      <c r="CX256" s="100" t="s">
        <v>196</v>
      </c>
      <c r="CY256" s="100" t="s">
        <v>1637</v>
      </c>
      <c r="CZ256" s="100" t="s">
        <v>1875</v>
      </c>
      <c r="DA256" s="100" t="s">
        <v>2086</v>
      </c>
    </row>
    <row r="257" spans="2:105" ht="140.25" hidden="1" x14ac:dyDescent="0.25">
      <c r="B257" s="99" t="s">
        <v>2104</v>
      </c>
      <c r="C257" s="80" t="s">
        <v>6084</v>
      </c>
      <c r="D257" s="63" t="s">
        <v>1629</v>
      </c>
      <c r="E257" s="65" t="s">
        <v>337</v>
      </c>
      <c r="F257" s="63" t="s">
        <v>338</v>
      </c>
      <c r="G257" s="62" t="s">
        <v>183</v>
      </c>
      <c r="H257" s="63" t="s">
        <v>567</v>
      </c>
      <c r="I257" s="62" t="s">
        <v>1676</v>
      </c>
      <c r="J257" s="307">
        <v>2016</v>
      </c>
      <c r="K257" s="308">
        <v>0</v>
      </c>
      <c r="L257" s="63" t="s">
        <v>568</v>
      </c>
      <c r="M257" s="63" t="s">
        <v>2105</v>
      </c>
      <c r="N257" s="63" t="s">
        <v>5930</v>
      </c>
      <c r="O257" s="63" t="s">
        <v>5931</v>
      </c>
      <c r="P257" s="63" t="s">
        <v>190</v>
      </c>
      <c r="Q257" s="63" t="s">
        <v>1679</v>
      </c>
      <c r="R257" s="63"/>
      <c r="S257" s="68">
        <v>100</v>
      </c>
      <c r="T257" s="69">
        <v>0</v>
      </c>
      <c r="U257" s="69">
        <v>0</v>
      </c>
      <c r="V257" s="69">
        <v>50</v>
      </c>
      <c r="W257" s="69">
        <v>100</v>
      </c>
      <c r="X257" s="71">
        <v>0</v>
      </c>
      <c r="Y257" s="79"/>
      <c r="Z257" s="79"/>
      <c r="AA257" s="79"/>
      <c r="AB257" s="79"/>
      <c r="AC257" s="79"/>
      <c r="AD257" s="79"/>
      <c r="AE257" s="79"/>
      <c r="AF257" s="79"/>
      <c r="AG257" s="79"/>
      <c r="AH257" s="79"/>
      <c r="AI257" s="79"/>
      <c r="AJ257" s="79"/>
      <c r="AK257" s="71">
        <v>0</v>
      </c>
      <c r="AL257" s="79"/>
      <c r="AM257" s="79"/>
      <c r="AN257" s="79"/>
      <c r="AO257" s="79"/>
      <c r="AP257" s="79"/>
      <c r="AQ257" s="79"/>
      <c r="AR257" s="79"/>
      <c r="AS257" s="79"/>
      <c r="AT257" s="79"/>
      <c r="AU257" s="79"/>
      <c r="AV257" s="79"/>
      <c r="AW257" s="79"/>
      <c r="AX257" s="71">
        <v>0</v>
      </c>
      <c r="AY257" s="79"/>
      <c r="AZ257" s="79"/>
      <c r="BA257" s="79"/>
      <c r="BB257" s="79"/>
      <c r="BC257" s="79"/>
      <c r="BD257" s="79"/>
      <c r="BE257" s="79"/>
      <c r="BF257" s="79"/>
      <c r="BG257" s="79"/>
      <c r="BH257" s="79"/>
      <c r="BI257" s="79"/>
      <c r="BJ257" s="79"/>
      <c r="BK257" s="71">
        <v>0</v>
      </c>
      <c r="BL257" s="79"/>
      <c r="BM257" s="79"/>
      <c r="BN257" s="79"/>
      <c r="BO257" s="79"/>
      <c r="BP257" s="79"/>
      <c r="BQ257" s="79"/>
      <c r="BR257" s="79"/>
      <c r="BS257" s="79"/>
      <c r="BT257" s="79"/>
      <c r="BU257" s="79"/>
      <c r="BV257" s="79"/>
      <c r="BW257" s="79"/>
      <c r="BX257" s="71">
        <v>0</v>
      </c>
      <c r="BY257" s="73">
        <v>0</v>
      </c>
      <c r="BZ257" s="73">
        <v>0</v>
      </c>
      <c r="CA257" s="73">
        <v>0</v>
      </c>
      <c r="CB257" s="73">
        <v>0</v>
      </c>
      <c r="CC257" s="73">
        <v>0</v>
      </c>
      <c r="CD257" s="73">
        <v>0</v>
      </c>
      <c r="CE257" s="73">
        <v>0</v>
      </c>
      <c r="CF257" s="73">
        <v>0</v>
      </c>
      <c r="CG257" s="73">
        <v>0</v>
      </c>
      <c r="CH257" s="73">
        <v>0</v>
      </c>
      <c r="CI257" s="73">
        <v>0</v>
      </c>
      <c r="CJ257" s="73">
        <v>0</v>
      </c>
      <c r="CK257" s="63" t="s">
        <v>2106</v>
      </c>
      <c r="CL257" s="74" t="s">
        <v>479</v>
      </c>
      <c r="CM257" s="74" t="s">
        <v>480</v>
      </c>
      <c r="CN257" s="74" t="s">
        <v>379</v>
      </c>
      <c r="CO257" s="60">
        <v>1</v>
      </c>
      <c r="CP257" s="61" t="s">
        <v>196</v>
      </c>
      <c r="CQ257" s="60">
        <v>105</v>
      </c>
      <c r="CR257" s="61" t="s">
        <v>1637</v>
      </c>
      <c r="CS257" s="60">
        <v>10505</v>
      </c>
      <c r="CT257" s="61" t="s">
        <v>1875</v>
      </c>
      <c r="CU257" s="62">
        <v>1050506</v>
      </c>
      <c r="CV257" s="63" t="s">
        <v>2086</v>
      </c>
      <c r="CW257" s="100" t="s">
        <v>345</v>
      </c>
      <c r="CX257" s="100" t="s">
        <v>196</v>
      </c>
      <c r="CY257" s="100" t="s">
        <v>1637</v>
      </c>
      <c r="CZ257" s="100" t="s">
        <v>1875</v>
      </c>
      <c r="DA257" s="100" t="s">
        <v>2086</v>
      </c>
    </row>
    <row r="258" spans="2:105" ht="140.25" hidden="1" x14ac:dyDescent="0.25">
      <c r="B258" s="99" t="s">
        <v>2107</v>
      </c>
      <c r="C258" s="80" t="s">
        <v>6081</v>
      </c>
      <c r="D258" s="63" t="s">
        <v>1629</v>
      </c>
      <c r="E258" s="65" t="s">
        <v>337</v>
      </c>
      <c r="F258" s="63" t="s">
        <v>338</v>
      </c>
      <c r="G258" s="62" t="s">
        <v>183</v>
      </c>
      <c r="H258" s="63" t="s">
        <v>567</v>
      </c>
      <c r="I258" s="62" t="s">
        <v>1676</v>
      </c>
      <c r="J258" s="307">
        <v>2016</v>
      </c>
      <c r="K258" s="308">
        <v>38</v>
      </c>
      <c r="L258" s="63" t="s">
        <v>568</v>
      </c>
      <c r="M258" s="63" t="s">
        <v>2108</v>
      </c>
      <c r="N258" s="63" t="s">
        <v>6102</v>
      </c>
      <c r="O258" s="63" t="s">
        <v>5932</v>
      </c>
      <c r="P258" s="63" t="s">
        <v>190</v>
      </c>
      <c r="Q258" s="63" t="s">
        <v>1679</v>
      </c>
      <c r="R258" s="63"/>
      <c r="S258" s="68">
        <v>100</v>
      </c>
      <c r="T258" s="69">
        <v>10</v>
      </c>
      <c r="U258" s="69">
        <v>28</v>
      </c>
      <c r="V258" s="69">
        <v>58</v>
      </c>
      <c r="W258" s="69">
        <v>100</v>
      </c>
      <c r="X258" s="71">
        <v>0</v>
      </c>
      <c r="Y258" s="79"/>
      <c r="Z258" s="79"/>
      <c r="AA258" s="79"/>
      <c r="AB258" s="79"/>
      <c r="AC258" s="79"/>
      <c r="AD258" s="79"/>
      <c r="AE258" s="79"/>
      <c r="AF258" s="79"/>
      <c r="AG258" s="79"/>
      <c r="AH258" s="79"/>
      <c r="AI258" s="79"/>
      <c r="AJ258" s="79"/>
      <c r="AK258" s="71">
        <v>0</v>
      </c>
      <c r="AL258" s="79"/>
      <c r="AM258" s="79"/>
      <c r="AN258" s="79"/>
      <c r="AO258" s="79"/>
      <c r="AP258" s="79"/>
      <c r="AQ258" s="79"/>
      <c r="AR258" s="79"/>
      <c r="AS258" s="79"/>
      <c r="AT258" s="79"/>
      <c r="AU258" s="79"/>
      <c r="AV258" s="79"/>
      <c r="AW258" s="79"/>
      <c r="AX258" s="71">
        <v>0</v>
      </c>
      <c r="AY258" s="79"/>
      <c r="AZ258" s="79"/>
      <c r="BA258" s="79"/>
      <c r="BB258" s="79"/>
      <c r="BC258" s="79"/>
      <c r="BD258" s="79"/>
      <c r="BE258" s="79"/>
      <c r="BF258" s="79"/>
      <c r="BG258" s="79"/>
      <c r="BH258" s="79"/>
      <c r="BI258" s="79"/>
      <c r="BJ258" s="79"/>
      <c r="BK258" s="71">
        <v>0</v>
      </c>
      <c r="BL258" s="79"/>
      <c r="BM258" s="79"/>
      <c r="BN258" s="79"/>
      <c r="BO258" s="79"/>
      <c r="BP258" s="79"/>
      <c r="BQ258" s="79"/>
      <c r="BR258" s="79"/>
      <c r="BS258" s="79"/>
      <c r="BT258" s="79"/>
      <c r="BU258" s="79"/>
      <c r="BV258" s="79"/>
      <c r="BW258" s="79"/>
      <c r="BX258" s="71">
        <v>0</v>
      </c>
      <c r="BY258" s="73">
        <v>0</v>
      </c>
      <c r="BZ258" s="73">
        <v>0</v>
      </c>
      <c r="CA258" s="73">
        <v>0</v>
      </c>
      <c r="CB258" s="73">
        <v>0</v>
      </c>
      <c r="CC258" s="73">
        <v>0</v>
      </c>
      <c r="CD258" s="73">
        <v>0</v>
      </c>
      <c r="CE258" s="73">
        <v>0</v>
      </c>
      <c r="CF258" s="73">
        <v>0</v>
      </c>
      <c r="CG258" s="73">
        <v>0</v>
      </c>
      <c r="CH258" s="73">
        <v>0</v>
      </c>
      <c r="CI258" s="73">
        <v>0</v>
      </c>
      <c r="CJ258" s="73">
        <v>0</v>
      </c>
      <c r="CK258" s="63" t="s">
        <v>2109</v>
      </c>
      <c r="CL258" s="74" t="s">
        <v>479</v>
      </c>
      <c r="CM258" s="74" t="s">
        <v>480</v>
      </c>
      <c r="CN258" s="74" t="s">
        <v>379</v>
      </c>
      <c r="CO258" s="60">
        <v>1</v>
      </c>
      <c r="CP258" s="61" t="s">
        <v>196</v>
      </c>
      <c r="CQ258" s="60">
        <v>105</v>
      </c>
      <c r="CR258" s="61" t="s">
        <v>1637</v>
      </c>
      <c r="CS258" s="60">
        <v>10505</v>
      </c>
      <c r="CT258" s="61" t="s">
        <v>1875</v>
      </c>
      <c r="CU258" s="62">
        <v>1050506</v>
      </c>
      <c r="CV258" s="63" t="s">
        <v>2086</v>
      </c>
      <c r="CW258" s="100" t="s">
        <v>345</v>
      </c>
      <c r="CX258" s="100" t="s">
        <v>196</v>
      </c>
      <c r="CY258" s="100" t="s">
        <v>1637</v>
      </c>
      <c r="CZ258" s="100" t="s">
        <v>1875</v>
      </c>
      <c r="DA258" s="100" t="s">
        <v>2086</v>
      </c>
    </row>
    <row r="259" spans="2:105" ht="140.25" hidden="1" x14ac:dyDescent="0.25">
      <c r="B259" s="99" t="s">
        <v>2110</v>
      </c>
      <c r="C259" s="80" t="s">
        <v>2111</v>
      </c>
      <c r="D259" s="63" t="s">
        <v>1629</v>
      </c>
      <c r="E259" s="65" t="s">
        <v>337</v>
      </c>
      <c r="F259" s="63" t="s">
        <v>338</v>
      </c>
      <c r="G259" s="62" t="s">
        <v>240</v>
      </c>
      <c r="H259" s="63" t="s">
        <v>567</v>
      </c>
      <c r="I259" s="62" t="s">
        <v>339</v>
      </c>
      <c r="J259" s="307">
        <v>2016</v>
      </c>
      <c r="K259" s="308"/>
      <c r="L259" s="63" t="s">
        <v>568</v>
      </c>
      <c r="M259" s="63" t="s">
        <v>2112</v>
      </c>
      <c r="N259" s="63" t="s">
        <v>2113</v>
      </c>
      <c r="O259" s="63" t="s">
        <v>2114</v>
      </c>
      <c r="P259" s="63" t="s">
        <v>190</v>
      </c>
      <c r="Q259" s="63" t="s">
        <v>1679</v>
      </c>
      <c r="R259" s="63"/>
      <c r="S259" s="68">
        <v>1</v>
      </c>
      <c r="T259" s="69">
        <v>0</v>
      </c>
      <c r="U259" s="69">
        <v>0</v>
      </c>
      <c r="V259" s="69">
        <v>1</v>
      </c>
      <c r="W259" s="69">
        <v>1</v>
      </c>
      <c r="X259" s="71">
        <v>0</v>
      </c>
      <c r="Y259" s="79"/>
      <c r="Z259" s="79"/>
      <c r="AA259" s="79"/>
      <c r="AB259" s="79"/>
      <c r="AC259" s="79"/>
      <c r="AD259" s="79"/>
      <c r="AE259" s="79"/>
      <c r="AF259" s="79"/>
      <c r="AG259" s="79"/>
      <c r="AH259" s="79"/>
      <c r="AI259" s="79"/>
      <c r="AJ259" s="79"/>
      <c r="AK259" s="71">
        <v>0</v>
      </c>
      <c r="AL259" s="79"/>
      <c r="AM259" s="79"/>
      <c r="AN259" s="79"/>
      <c r="AO259" s="79"/>
      <c r="AP259" s="79"/>
      <c r="AQ259" s="79"/>
      <c r="AR259" s="79"/>
      <c r="AS259" s="79"/>
      <c r="AT259" s="79"/>
      <c r="AU259" s="79"/>
      <c r="AV259" s="79"/>
      <c r="AW259" s="79"/>
      <c r="AX259" s="71">
        <v>0</v>
      </c>
      <c r="AY259" s="79"/>
      <c r="AZ259" s="79"/>
      <c r="BA259" s="79"/>
      <c r="BB259" s="79"/>
      <c r="BC259" s="79"/>
      <c r="BD259" s="79"/>
      <c r="BE259" s="79"/>
      <c r="BF259" s="79"/>
      <c r="BG259" s="79"/>
      <c r="BH259" s="79"/>
      <c r="BI259" s="79"/>
      <c r="BJ259" s="79"/>
      <c r="BK259" s="71">
        <v>0</v>
      </c>
      <c r="BL259" s="79"/>
      <c r="BM259" s="79"/>
      <c r="BN259" s="79"/>
      <c r="BO259" s="79"/>
      <c r="BP259" s="79"/>
      <c r="BQ259" s="79"/>
      <c r="BR259" s="79"/>
      <c r="BS259" s="79"/>
      <c r="BT259" s="79"/>
      <c r="BU259" s="79"/>
      <c r="BV259" s="79"/>
      <c r="BW259" s="79"/>
      <c r="BX259" s="71">
        <v>0</v>
      </c>
      <c r="BY259" s="73">
        <v>0</v>
      </c>
      <c r="BZ259" s="73">
        <v>0</v>
      </c>
      <c r="CA259" s="73">
        <v>0</v>
      </c>
      <c r="CB259" s="73">
        <v>0</v>
      </c>
      <c r="CC259" s="73">
        <v>0</v>
      </c>
      <c r="CD259" s="73">
        <v>0</v>
      </c>
      <c r="CE259" s="73">
        <v>0</v>
      </c>
      <c r="CF259" s="73">
        <v>0</v>
      </c>
      <c r="CG259" s="73">
        <v>0</v>
      </c>
      <c r="CH259" s="73">
        <v>0</v>
      </c>
      <c r="CI259" s="73">
        <v>0</v>
      </c>
      <c r="CJ259" s="73">
        <v>0</v>
      </c>
      <c r="CK259" s="63" t="s">
        <v>2115</v>
      </c>
      <c r="CL259" s="74" t="s">
        <v>479</v>
      </c>
      <c r="CM259" s="74" t="s">
        <v>480</v>
      </c>
      <c r="CN259" s="74" t="s">
        <v>379</v>
      </c>
      <c r="CO259" s="60">
        <v>1</v>
      </c>
      <c r="CP259" s="61" t="s">
        <v>196</v>
      </c>
      <c r="CQ259" s="60">
        <v>105</v>
      </c>
      <c r="CR259" s="61" t="s">
        <v>1637</v>
      </c>
      <c r="CS259" s="60">
        <v>10505</v>
      </c>
      <c r="CT259" s="61" t="s">
        <v>1875</v>
      </c>
      <c r="CU259" s="62">
        <v>1050506</v>
      </c>
      <c r="CV259" s="63" t="s">
        <v>2086</v>
      </c>
      <c r="CW259" s="100" t="s">
        <v>345</v>
      </c>
      <c r="CX259" s="100" t="s">
        <v>196</v>
      </c>
      <c r="CY259" s="100" t="s">
        <v>1637</v>
      </c>
      <c r="CZ259" s="100" t="s">
        <v>1875</v>
      </c>
      <c r="DA259" s="100" t="s">
        <v>2086</v>
      </c>
    </row>
    <row r="260" spans="2:105" ht="140.25" hidden="1" x14ac:dyDescent="0.25">
      <c r="B260" s="99" t="s">
        <v>2116</v>
      </c>
      <c r="C260" s="80" t="s">
        <v>2117</v>
      </c>
      <c r="D260" s="63" t="s">
        <v>1629</v>
      </c>
      <c r="E260" s="65" t="s">
        <v>337</v>
      </c>
      <c r="F260" s="63" t="s">
        <v>338</v>
      </c>
      <c r="G260" s="62" t="s">
        <v>183</v>
      </c>
      <c r="H260" s="63" t="s">
        <v>567</v>
      </c>
      <c r="I260" s="62" t="s">
        <v>339</v>
      </c>
      <c r="J260" s="307">
        <v>2016</v>
      </c>
      <c r="K260" s="308"/>
      <c r="L260" s="63" t="s">
        <v>568</v>
      </c>
      <c r="M260" s="63" t="s">
        <v>2118</v>
      </c>
      <c r="N260" s="63" t="s">
        <v>2119</v>
      </c>
      <c r="O260" s="63" t="s">
        <v>2120</v>
      </c>
      <c r="P260" s="63" t="s">
        <v>190</v>
      </c>
      <c r="Q260" s="63" t="s">
        <v>1679</v>
      </c>
      <c r="R260" s="63"/>
      <c r="S260" s="68">
        <v>2</v>
      </c>
      <c r="T260" s="69">
        <v>0</v>
      </c>
      <c r="U260" s="69">
        <v>1</v>
      </c>
      <c r="V260" s="69">
        <v>2</v>
      </c>
      <c r="W260" s="69">
        <v>2</v>
      </c>
      <c r="X260" s="71">
        <v>0</v>
      </c>
      <c r="Y260" s="79"/>
      <c r="Z260" s="79"/>
      <c r="AA260" s="79"/>
      <c r="AB260" s="79"/>
      <c r="AC260" s="79"/>
      <c r="AD260" s="79"/>
      <c r="AE260" s="79"/>
      <c r="AF260" s="79"/>
      <c r="AG260" s="79"/>
      <c r="AH260" s="79"/>
      <c r="AI260" s="79"/>
      <c r="AJ260" s="79"/>
      <c r="AK260" s="71">
        <v>0</v>
      </c>
      <c r="AL260" s="79"/>
      <c r="AM260" s="79"/>
      <c r="AN260" s="79"/>
      <c r="AO260" s="79"/>
      <c r="AP260" s="79"/>
      <c r="AQ260" s="79"/>
      <c r="AR260" s="79"/>
      <c r="AS260" s="79"/>
      <c r="AT260" s="79"/>
      <c r="AU260" s="79"/>
      <c r="AV260" s="79"/>
      <c r="AW260" s="79"/>
      <c r="AX260" s="71">
        <v>0</v>
      </c>
      <c r="AY260" s="79"/>
      <c r="AZ260" s="79"/>
      <c r="BA260" s="79"/>
      <c r="BB260" s="79"/>
      <c r="BC260" s="79"/>
      <c r="BD260" s="79"/>
      <c r="BE260" s="79"/>
      <c r="BF260" s="79"/>
      <c r="BG260" s="79"/>
      <c r="BH260" s="79"/>
      <c r="BI260" s="79"/>
      <c r="BJ260" s="79"/>
      <c r="BK260" s="71">
        <v>0</v>
      </c>
      <c r="BL260" s="79"/>
      <c r="BM260" s="79"/>
      <c r="BN260" s="79"/>
      <c r="BO260" s="79"/>
      <c r="BP260" s="79"/>
      <c r="BQ260" s="79"/>
      <c r="BR260" s="79"/>
      <c r="BS260" s="79"/>
      <c r="BT260" s="79"/>
      <c r="BU260" s="79"/>
      <c r="BV260" s="79"/>
      <c r="BW260" s="79"/>
      <c r="BX260" s="71">
        <v>0</v>
      </c>
      <c r="BY260" s="73">
        <v>0</v>
      </c>
      <c r="BZ260" s="73">
        <v>0</v>
      </c>
      <c r="CA260" s="73">
        <v>0</v>
      </c>
      <c r="CB260" s="73">
        <v>0</v>
      </c>
      <c r="CC260" s="73">
        <v>0</v>
      </c>
      <c r="CD260" s="73">
        <v>0</v>
      </c>
      <c r="CE260" s="73">
        <v>0</v>
      </c>
      <c r="CF260" s="73">
        <v>0</v>
      </c>
      <c r="CG260" s="73">
        <v>0</v>
      </c>
      <c r="CH260" s="73">
        <v>0</v>
      </c>
      <c r="CI260" s="73">
        <v>0</v>
      </c>
      <c r="CJ260" s="73">
        <v>0</v>
      </c>
      <c r="CK260" s="63" t="s">
        <v>2121</v>
      </c>
      <c r="CL260" s="74" t="s">
        <v>479</v>
      </c>
      <c r="CM260" s="74" t="s">
        <v>480</v>
      </c>
      <c r="CN260" s="74" t="s">
        <v>606</v>
      </c>
      <c r="CO260" s="60">
        <v>1</v>
      </c>
      <c r="CP260" s="61" t="s">
        <v>196</v>
      </c>
      <c r="CQ260" s="60">
        <v>105</v>
      </c>
      <c r="CR260" s="61" t="s">
        <v>1637</v>
      </c>
      <c r="CS260" s="60">
        <v>10505</v>
      </c>
      <c r="CT260" s="61" t="s">
        <v>1875</v>
      </c>
      <c r="CU260" s="62">
        <v>1050506</v>
      </c>
      <c r="CV260" s="63" t="s">
        <v>2086</v>
      </c>
      <c r="CW260" s="100" t="s">
        <v>345</v>
      </c>
      <c r="CX260" s="100" t="s">
        <v>196</v>
      </c>
      <c r="CY260" s="100" t="s">
        <v>1637</v>
      </c>
      <c r="CZ260" s="100" t="s">
        <v>1875</v>
      </c>
      <c r="DA260" s="100" t="s">
        <v>2086</v>
      </c>
    </row>
    <row r="261" spans="2:105" ht="140.25" hidden="1" x14ac:dyDescent="0.25">
      <c r="B261" s="99" t="s">
        <v>2122</v>
      </c>
      <c r="C261" s="80" t="s">
        <v>6085</v>
      </c>
      <c r="D261" s="63" t="s">
        <v>1629</v>
      </c>
      <c r="E261" s="65" t="s">
        <v>337</v>
      </c>
      <c r="F261" s="63" t="s">
        <v>338</v>
      </c>
      <c r="G261" s="62" t="s">
        <v>183</v>
      </c>
      <c r="H261" s="63" t="s">
        <v>567</v>
      </c>
      <c r="I261" s="62" t="s">
        <v>1676</v>
      </c>
      <c r="J261" s="307">
        <v>2016</v>
      </c>
      <c r="K261" s="308"/>
      <c r="L261" s="63" t="s">
        <v>688</v>
      </c>
      <c r="M261" s="63" t="s">
        <v>2123</v>
      </c>
      <c r="N261" s="63" t="s">
        <v>2124</v>
      </c>
      <c r="O261" s="63" t="s">
        <v>2125</v>
      </c>
      <c r="P261" s="63" t="s">
        <v>190</v>
      </c>
      <c r="Q261" s="63" t="s">
        <v>1679</v>
      </c>
      <c r="R261" s="63"/>
      <c r="S261" s="68">
        <v>42</v>
      </c>
      <c r="T261" s="69">
        <v>0</v>
      </c>
      <c r="U261" s="69">
        <v>10</v>
      </c>
      <c r="V261" s="69">
        <v>22</v>
      </c>
      <c r="W261" s="69">
        <v>42</v>
      </c>
      <c r="X261" s="71">
        <v>0</v>
      </c>
      <c r="Y261" s="79"/>
      <c r="Z261" s="79"/>
      <c r="AA261" s="79"/>
      <c r="AB261" s="79"/>
      <c r="AC261" s="79"/>
      <c r="AD261" s="79"/>
      <c r="AE261" s="79"/>
      <c r="AF261" s="79"/>
      <c r="AG261" s="79"/>
      <c r="AH261" s="79"/>
      <c r="AI261" s="79"/>
      <c r="AJ261" s="79"/>
      <c r="AK261" s="71">
        <v>0</v>
      </c>
      <c r="AL261" s="79"/>
      <c r="AM261" s="79"/>
      <c r="AN261" s="79"/>
      <c r="AO261" s="79"/>
      <c r="AP261" s="79"/>
      <c r="AQ261" s="79"/>
      <c r="AR261" s="79"/>
      <c r="AS261" s="79"/>
      <c r="AT261" s="79"/>
      <c r="AU261" s="79"/>
      <c r="AV261" s="79"/>
      <c r="AW261" s="79"/>
      <c r="AX261" s="71">
        <v>0</v>
      </c>
      <c r="AY261" s="79"/>
      <c r="AZ261" s="79"/>
      <c r="BA261" s="79"/>
      <c r="BB261" s="79"/>
      <c r="BC261" s="79"/>
      <c r="BD261" s="79"/>
      <c r="BE261" s="79"/>
      <c r="BF261" s="79"/>
      <c r="BG261" s="79"/>
      <c r="BH261" s="79"/>
      <c r="BI261" s="79"/>
      <c r="BJ261" s="79"/>
      <c r="BK261" s="71">
        <v>0</v>
      </c>
      <c r="BL261" s="79"/>
      <c r="BM261" s="79"/>
      <c r="BN261" s="79"/>
      <c r="BO261" s="79"/>
      <c r="BP261" s="79"/>
      <c r="BQ261" s="79"/>
      <c r="BR261" s="79"/>
      <c r="BS261" s="79"/>
      <c r="BT261" s="79"/>
      <c r="BU261" s="79"/>
      <c r="BV261" s="79"/>
      <c r="BW261" s="79"/>
      <c r="BX261" s="71">
        <v>0</v>
      </c>
      <c r="BY261" s="73">
        <v>0</v>
      </c>
      <c r="BZ261" s="73">
        <v>0</v>
      </c>
      <c r="CA261" s="73">
        <v>0</v>
      </c>
      <c r="CB261" s="73">
        <v>0</v>
      </c>
      <c r="CC261" s="73">
        <v>0</v>
      </c>
      <c r="CD261" s="73">
        <v>0</v>
      </c>
      <c r="CE261" s="73">
        <v>0</v>
      </c>
      <c r="CF261" s="73">
        <v>0</v>
      </c>
      <c r="CG261" s="73">
        <v>0</v>
      </c>
      <c r="CH261" s="73">
        <v>0</v>
      </c>
      <c r="CI261" s="73">
        <v>0</v>
      </c>
      <c r="CJ261" s="73">
        <v>0</v>
      </c>
      <c r="CK261" s="63" t="s">
        <v>2126</v>
      </c>
      <c r="CL261" s="74" t="s">
        <v>479</v>
      </c>
      <c r="CM261" s="74" t="s">
        <v>480</v>
      </c>
      <c r="CN261" s="74" t="s">
        <v>379</v>
      </c>
      <c r="CO261" s="60">
        <v>1</v>
      </c>
      <c r="CP261" s="61" t="s">
        <v>196</v>
      </c>
      <c r="CQ261" s="60">
        <v>105</v>
      </c>
      <c r="CR261" s="61" t="s">
        <v>1637</v>
      </c>
      <c r="CS261" s="60">
        <v>10505</v>
      </c>
      <c r="CT261" s="61" t="s">
        <v>1875</v>
      </c>
      <c r="CU261" s="62">
        <v>1050506</v>
      </c>
      <c r="CV261" s="63" t="s">
        <v>2086</v>
      </c>
      <c r="CW261" s="100" t="s">
        <v>345</v>
      </c>
      <c r="CX261" s="100" t="s">
        <v>196</v>
      </c>
      <c r="CY261" s="100" t="s">
        <v>1637</v>
      </c>
      <c r="CZ261" s="100" t="s">
        <v>1875</v>
      </c>
      <c r="DA261" s="100" t="s">
        <v>2086</v>
      </c>
    </row>
    <row r="262" spans="2:105" ht="140.25" hidden="1" x14ac:dyDescent="0.25">
      <c r="B262" s="99" t="s">
        <v>2127</v>
      </c>
      <c r="C262" s="80" t="s">
        <v>2128</v>
      </c>
      <c r="D262" s="63" t="s">
        <v>564</v>
      </c>
      <c r="E262" s="65" t="s">
        <v>337</v>
      </c>
      <c r="F262" s="63" t="s">
        <v>338</v>
      </c>
      <c r="G262" s="62" t="s">
        <v>240</v>
      </c>
      <c r="H262" s="63" t="s">
        <v>567</v>
      </c>
      <c r="I262" s="62" t="s">
        <v>339</v>
      </c>
      <c r="J262" s="307" t="s">
        <v>232</v>
      </c>
      <c r="K262" s="308" t="s">
        <v>490</v>
      </c>
      <c r="L262" s="63" t="s">
        <v>1789</v>
      </c>
      <c r="M262" s="63" t="s">
        <v>2129</v>
      </c>
      <c r="N262" s="63" t="s">
        <v>2130</v>
      </c>
      <c r="O262" s="63" t="s">
        <v>2131</v>
      </c>
      <c r="P262" s="63" t="s">
        <v>246</v>
      </c>
      <c r="Q262" s="63" t="s">
        <v>2132</v>
      </c>
      <c r="R262" s="63"/>
      <c r="S262" s="68">
        <v>100</v>
      </c>
      <c r="T262" s="69">
        <v>100</v>
      </c>
      <c r="U262" s="69">
        <v>100</v>
      </c>
      <c r="V262" s="69">
        <v>100</v>
      </c>
      <c r="W262" s="69">
        <v>100</v>
      </c>
      <c r="X262" s="71">
        <v>0</v>
      </c>
      <c r="Y262" s="79"/>
      <c r="Z262" s="79"/>
      <c r="AA262" s="79"/>
      <c r="AB262" s="79"/>
      <c r="AC262" s="79"/>
      <c r="AD262" s="79"/>
      <c r="AE262" s="79"/>
      <c r="AF262" s="79"/>
      <c r="AG262" s="79"/>
      <c r="AH262" s="79"/>
      <c r="AI262" s="79"/>
      <c r="AJ262" s="79"/>
      <c r="AK262" s="71">
        <v>0</v>
      </c>
      <c r="AL262" s="79"/>
      <c r="AM262" s="79"/>
      <c r="AN262" s="79"/>
      <c r="AO262" s="79"/>
      <c r="AP262" s="79"/>
      <c r="AQ262" s="79"/>
      <c r="AR262" s="79"/>
      <c r="AS262" s="79"/>
      <c r="AT262" s="79"/>
      <c r="AU262" s="79"/>
      <c r="AV262" s="79"/>
      <c r="AW262" s="79"/>
      <c r="AX262" s="71">
        <v>0</v>
      </c>
      <c r="AY262" s="79"/>
      <c r="AZ262" s="79"/>
      <c r="BA262" s="79"/>
      <c r="BB262" s="79"/>
      <c r="BC262" s="79"/>
      <c r="BD262" s="79"/>
      <c r="BE262" s="79"/>
      <c r="BF262" s="79"/>
      <c r="BG262" s="79"/>
      <c r="BH262" s="79"/>
      <c r="BI262" s="79"/>
      <c r="BJ262" s="79"/>
      <c r="BK262" s="71">
        <v>0</v>
      </c>
      <c r="BL262" s="79"/>
      <c r="BM262" s="79"/>
      <c r="BN262" s="79"/>
      <c r="BO262" s="79"/>
      <c r="BP262" s="79"/>
      <c r="BQ262" s="79"/>
      <c r="BR262" s="79"/>
      <c r="BS262" s="79"/>
      <c r="BT262" s="79"/>
      <c r="BU262" s="79"/>
      <c r="BV262" s="79"/>
      <c r="BW262" s="79"/>
      <c r="BX262" s="71">
        <v>0</v>
      </c>
      <c r="BY262" s="73">
        <v>0</v>
      </c>
      <c r="BZ262" s="73">
        <v>0</v>
      </c>
      <c r="CA262" s="73">
        <v>0</v>
      </c>
      <c r="CB262" s="73">
        <v>0</v>
      </c>
      <c r="CC262" s="73">
        <v>0</v>
      </c>
      <c r="CD262" s="73">
        <v>0</v>
      </c>
      <c r="CE262" s="73">
        <v>0</v>
      </c>
      <c r="CF262" s="73">
        <v>0</v>
      </c>
      <c r="CG262" s="73">
        <v>0</v>
      </c>
      <c r="CH262" s="73">
        <v>0</v>
      </c>
      <c r="CI262" s="73">
        <v>0</v>
      </c>
      <c r="CJ262" s="73">
        <v>0</v>
      </c>
      <c r="CK262" s="63" t="s">
        <v>2133</v>
      </c>
      <c r="CL262" s="74" t="s">
        <v>479</v>
      </c>
      <c r="CM262" s="74" t="s">
        <v>480</v>
      </c>
      <c r="CN262" s="74" t="s">
        <v>606</v>
      </c>
      <c r="CO262" s="60">
        <v>1</v>
      </c>
      <c r="CP262" s="61" t="s">
        <v>196</v>
      </c>
      <c r="CQ262" s="60">
        <v>105</v>
      </c>
      <c r="CR262" s="61" t="s">
        <v>1637</v>
      </c>
      <c r="CS262" s="60">
        <v>10505</v>
      </c>
      <c r="CT262" s="61" t="s">
        <v>1875</v>
      </c>
      <c r="CU262" s="62">
        <v>1050507</v>
      </c>
      <c r="CV262" s="63" t="s">
        <v>2134</v>
      </c>
      <c r="CW262" s="100" t="s">
        <v>345</v>
      </c>
      <c r="CX262" s="100" t="s">
        <v>196</v>
      </c>
      <c r="CY262" s="100" t="s">
        <v>1637</v>
      </c>
      <c r="CZ262" s="100" t="s">
        <v>1875</v>
      </c>
      <c r="DA262" s="100" t="s">
        <v>2134</v>
      </c>
    </row>
    <row r="263" spans="2:105" ht="140.25" hidden="1" x14ac:dyDescent="0.25">
      <c r="B263" s="65" t="s">
        <v>2135</v>
      </c>
      <c r="C263" s="80" t="s">
        <v>2136</v>
      </c>
      <c r="D263" s="63" t="s">
        <v>1113</v>
      </c>
      <c r="E263" s="65" t="s">
        <v>337</v>
      </c>
      <c r="F263" s="63" t="s">
        <v>338</v>
      </c>
      <c r="G263" s="62" t="s">
        <v>240</v>
      </c>
      <c r="H263" s="63" t="s">
        <v>653</v>
      </c>
      <c r="I263" s="62" t="s">
        <v>339</v>
      </c>
      <c r="J263" s="307">
        <v>2015</v>
      </c>
      <c r="K263" s="308">
        <v>0</v>
      </c>
      <c r="L263" s="63" t="s">
        <v>242</v>
      </c>
      <c r="M263" s="63" t="s">
        <v>2137</v>
      </c>
      <c r="N263" s="63" t="s">
        <v>2138</v>
      </c>
      <c r="O263" s="63" t="s">
        <v>1118</v>
      </c>
      <c r="P263" s="63" t="s">
        <v>657</v>
      </c>
      <c r="Q263" s="63"/>
      <c r="R263" s="63"/>
      <c r="S263" s="68">
        <v>1</v>
      </c>
      <c r="T263" s="69">
        <v>1</v>
      </c>
      <c r="U263" s="69">
        <v>1</v>
      </c>
      <c r="V263" s="69">
        <v>1</v>
      </c>
      <c r="W263" s="69">
        <v>1</v>
      </c>
      <c r="X263" s="71">
        <v>0</v>
      </c>
      <c r="Y263" s="79"/>
      <c r="Z263" s="79"/>
      <c r="AA263" s="79"/>
      <c r="AB263" s="79"/>
      <c r="AC263" s="79"/>
      <c r="AD263" s="79"/>
      <c r="AE263" s="79"/>
      <c r="AF263" s="79"/>
      <c r="AG263" s="79"/>
      <c r="AH263" s="79"/>
      <c r="AI263" s="79"/>
      <c r="AJ263" s="79"/>
      <c r="AK263" s="71">
        <v>0</v>
      </c>
      <c r="AL263" s="79"/>
      <c r="AM263" s="79"/>
      <c r="AN263" s="79"/>
      <c r="AO263" s="79"/>
      <c r="AP263" s="79"/>
      <c r="AQ263" s="79"/>
      <c r="AR263" s="79"/>
      <c r="AS263" s="79"/>
      <c r="AT263" s="79"/>
      <c r="AU263" s="79"/>
      <c r="AV263" s="79"/>
      <c r="AW263" s="79"/>
      <c r="AX263" s="71">
        <v>0</v>
      </c>
      <c r="AY263" s="79"/>
      <c r="AZ263" s="79"/>
      <c r="BA263" s="79"/>
      <c r="BB263" s="79"/>
      <c r="BC263" s="79"/>
      <c r="BD263" s="79"/>
      <c r="BE263" s="79"/>
      <c r="BF263" s="79"/>
      <c r="BG263" s="79"/>
      <c r="BH263" s="79"/>
      <c r="BI263" s="79"/>
      <c r="BJ263" s="79"/>
      <c r="BK263" s="71">
        <v>0</v>
      </c>
      <c r="BL263" s="79"/>
      <c r="BM263" s="79"/>
      <c r="BN263" s="79"/>
      <c r="BO263" s="79"/>
      <c r="BP263" s="79"/>
      <c r="BQ263" s="79"/>
      <c r="BR263" s="79"/>
      <c r="BS263" s="79"/>
      <c r="BT263" s="79"/>
      <c r="BU263" s="79"/>
      <c r="BV263" s="79"/>
      <c r="BW263" s="79"/>
      <c r="BX263" s="71">
        <v>0</v>
      </c>
      <c r="BY263" s="73">
        <v>0</v>
      </c>
      <c r="BZ263" s="73">
        <v>0</v>
      </c>
      <c r="CA263" s="73">
        <v>0</v>
      </c>
      <c r="CB263" s="73">
        <v>0</v>
      </c>
      <c r="CC263" s="73">
        <v>0</v>
      </c>
      <c r="CD263" s="73">
        <v>0</v>
      </c>
      <c r="CE263" s="73">
        <v>0</v>
      </c>
      <c r="CF263" s="73">
        <v>0</v>
      </c>
      <c r="CG263" s="73">
        <v>0</v>
      </c>
      <c r="CH263" s="73">
        <v>0</v>
      </c>
      <c r="CI263" s="73">
        <v>0</v>
      </c>
      <c r="CJ263" s="73">
        <v>0</v>
      </c>
      <c r="CK263" s="63" t="s">
        <v>2139</v>
      </c>
      <c r="CL263" s="74" t="s">
        <v>660</v>
      </c>
      <c r="CM263" s="74" t="s">
        <v>661</v>
      </c>
      <c r="CN263" s="74" t="s">
        <v>268</v>
      </c>
      <c r="CO263" s="60">
        <v>1</v>
      </c>
      <c r="CP263" s="61" t="s">
        <v>196</v>
      </c>
      <c r="CQ263" s="60">
        <v>105</v>
      </c>
      <c r="CR263" s="61" t="s">
        <v>1637</v>
      </c>
      <c r="CS263" s="60">
        <v>10505</v>
      </c>
      <c r="CT263" s="61" t="s">
        <v>1875</v>
      </c>
      <c r="CU263" s="62">
        <v>1050507</v>
      </c>
      <c r="CV263" s="63" t="s">
        <v>2134</v>
      </c>
      <c r="CW263" s="100" t="s">
        <v>345</v>
      </c>
      <c r="CX263" s="100" t="s">
        <v>196</v>
      </c>
      <c r="CY263" s="100" t="s">
        <v>1637</v>
      </c>
      <c r="CZ263" s="100" t="s">
        <v>1875</v>
      </c>
      <c r="DA263" s="100" t="s">
        <v>2134</v>
      </c>
    </row>
    <row r="264" spans="2:105" ht="140.25" hidden="1" x14ac:dyDescent="0.25">
      <c r="B264" s="65" t="s">
        <v>2140</v>
      </c>
      <c r="C264" s="80" t="s">
        <v>2141</v>
      </c>
      <c r="D264" s="63" t="s">
        <v>1113</v>
      </c>
      <c r="E264" s="65" t="s">
        <v>337</v>
      </c>
      <c r="F264" s="63" t="s">
        <v>338</v>
      </c>
      <c r="G264" s="62" t="s">
        <v>240</v>
      </c>
      <c r="H264" s="63" t="s">
        <v>653</v>
      </c>
      <c r="I264" s="62" t="s">
        <v>339</v>
      </c>
      <c r="J264" s="307">
        <v>2015</v>
      </c>
      <c r="K264" s="308">
        <v>0</v>
      </c>
      <c r="L264" s="63" t="s">
        <v>242</v>
      </c>
      <c r="M264" s="63" t="s">
        <v>2142</v>
      </c>
      <c r="N264" s="63" t="s">
        <v>2143</v>
      </c>
      <c r="O264" s="63" t="s">
        <v>1118</v>
      </c>
      <c r="P264" s="63" t="s">
        <v>657</v>
      </c>
      <c r="Q264" s="63"/>
      <c r="R264" s="63"/>
      <c r="S264" s="68">
        <v>1</v>
      </c>
      <c r="T264" s="69">
        <v>1</v>
      </c>
      <c r="U264" s="69">
        <v>1</v>
      </c>
      <c r="V264" s="69">
        <v>1</v>
      </c>
      <c r="W264" s="69">
        <v>1</v>
      </c>
      <c r="X264" s="71">
        <v>0</v>
      </c>
      <c r="Y264" s="79"/>
      <c r="Z264" s="79"/>
      <c r="AA264" s="79"/>
      <c r="AB264" s="79"/>
      <c r="AC264" s="79"/>
      <c r="AD264" s="79"/>
      <c r="AE264" s="79"/>
      <c r="AF264" s="79"/>
      <c r="AG264" s="79"/>
      <c r="AH264" s="79"/>
      <c r="AI264" s="79"/>
      <c r="AJ264" s="79"/>
      <c r="AK264" s="71">
        <v>0</v>
      </c>
      <c r="AL264" s="79"/>
      <c r="AM264" s="79"/>
      <c r="AN264" s="79"/>
      <c r="AO264" s="79"/>
      <c r="AP264" s="79"/>
      <c r="AQ264" s="79"/>
      <c r="AR264" s="79"/>
      <c r="AS264" s="79"/>
      <c r="AT264" s="79"/>
      <c r="AU264" s="79"/>
      <c r="AV264" s="79"/>
      <c r="AW264" s="79"/>
      <c r="AX264" s="71">
        <v>0</v>
      </c>
      <c r="AY264" s="79"/>
      <c r="AZ264" s="79"/>
      <c r="BA264" s="79"/>
      <c r="BB264" s="79"/>
      <c r="BC264" s="79"/>
      <c r="BD264" s="79"/>
      <c r="BE264" s="79"/>
      <c r="BF264" s="79"/>
      <c r="BG264" s="79"/>
      <c r="BH264" s="79"/>
      <c r="BI264" s="79"/>
      <c r="BJ264" s="79"/>
      <c r="BK264" s="71">
        <v>0</v>
      </c>
      <c r="BL264" s="79"/>
      <c r="BM264" s="79"/>
      <c r="BN264" s="79"/>
      <c r="BO264" s="79"/>
      <c r="BP264" s="79"/>
      <c r="BQ264" s="79"/>
      <c r="BR264" s="79"/>
      <c r="BS264" s="79"/>
      <c r="BT264" s="79"/>
      <c r="BU264" s="79"/>
      <c r="BV264" s="79"/>
      <c r="BW264" s="79"/>
      <c r="BX264" s="71">
        <v>0</v>
      </c>
      <c r="BY264" s="73">
        <v>0</v>
      </c>
      <c r="BZ264" s="73">
        <v>0</v>
      </c>
      <c r="CA264" s="73">
        <v>0</v>
      </c>
      <c r="CB264" s="73">
        <v>0</v>
      </c>
      <c r="CC264" s="73">
        <v>0</v>
      </c>
      <c r="CD264" s="73">
        <v>0</v>
      </c>
      <c r="CE264" s="73">
        <v>0</v>
      </c>
      <c r="CF264" s="73">
        <v>0</v>
      </c>
      <c r="CG264" s="73">
        <v>0</v>
      </c>
      <c r="CH264" s="73">
        <v>0</v>
      </c>
      <c r="CI264" s="73">
        <v>0</v>
      </c>
      <c r="CJ264" s="73">
        <v>0</v>
      </c>
      <c r="CK264" s="63" t="s">
        <v>2144</v>
      </c>
      <c r="CL264" s="74" t="s">
        <v>660</v>
      </c>
      <c r="CM264" s="74" t="s">
        <v>661</v>
      </c>
      <c r="CN264" s="74" t="s">
        <v>268</v>
      </c>
      <c r="CO264" s="60">
        <v>1</v>
      </c>
      <c r="CP264" s="61" t="s">
        <v>196</v>
      </c>
      <c r="CQ264" s="60">
        <v>105</v>
      </c>
      <c r="CR264" s="61" t="s">
        <v>1637</v>
      </c>
      <c r="CS264" s="60">
        <v>10505</v>
      </c>
      <c r="CT264" s="61" t="s">
        <v>1875</v>
      </c>
      <c r="CU264" s="62">
        <v>1050507</v>
      </c>
      <c r="CV264" s="63" t="s">
        <v>2134</v>
      </c>
      <c r="CW264" s="100" t="s">
        <v>345</v>
      </c>
      <c r="CX264" s="100" t="s">
        <v>196</v>
      </c>
      <c r="CY264" s="100" t="s">
        <v>1637</v>
      </c>
      <c r="CZ264" s="100" t="s">
        <v>1875</v>
      </c>
      <c r="DA264" s="100" t="s">
        <v>2134</v>
      </c>
    </row>
    <row r="265" spans="2:105" ht="140.25" hidden="1" x14ac:dyDescent="0.25">
      <c r="B265" s="65" t="s">
        <v>2145</v>
      </c>
      <c r="C265" s="80" t="s">
        <v>2146</v>
      </c>
      <c r="D265" s="63" t="s">
        <v>1113</v>
      </c>
      <c r="E265" s="65" t="s">
        <v>337</v>
      </c>
      <c r="F265" s="63" t="s">
        <v>338</v>
      </c>
      <c r="G265" s="62" t="s">
        <v>183</v>
      </c>
      <c r="H265" s="63" t="s">
        <v>653</v>
      </c>
      <c r="I265" s="62" t="s">
        <v>339</v>
      </c>
      <c r="J265" s="307">
        <v>2015</v>
      </c>
      <c r="K265" s="308">
        <v>0</v>
      </c>
      <c r="L265" s="63" t="s">
        <v>242</v>
      </c>
      <c r="M265" s="63" t="s">
        <v>2147</v>
      </c>
      <c r="N265" s="63" t="s">
        <v>2148</v>
      </c>
      <c r="O265" s="63" t="s">
        <v>1118</v>
      </c>
      <c r="P265" s="63" t="s">
        <v>657</v>
      </c>
      <c r="Q265" s="63"/>
      <c r="R265" s="63"/>
      <c r="S265" s="68">
        <v>4</v>
      </c>
      <c r="T265" s="69">
        <v>1</v>
      </c>
      <c r="U265" s="69">
        <v>2</v>
      </c>
      <c r="V265" s="69">
        <v>3</v>
      </c>
      <c r="W265" s="69">
        <v>4</v>
      </c>
      <c r="X265" s="71">
        <v>0</v>
      </c>
      <c r="Y265" s="79"/>
      <c r="Z265" s="79"/>
      <c r="AA265" s="79"/>
      <c r="AB265" s="79"/>
      <c r="AC265" s="79"/>
      <c r="AD265" s="79"/>
      <c r="AE265" s="79"/>
      <c r="AF265" s="79"/>
      <c r="AG265" s="79"/>
      <c r="AH265" s="79"/>
      <c r="AI265" s="79"/>
      <c r="AJ265" s="79"/>
      <c r="AK265" s="71">
        <v>0</v>
      </c>
      <c r="AL265" s="79"/>
      <c r="AM265" s="79"/>
      <c r="AN265" s="79"/>
      <c r="AO265" s="79"/>
      <c r="AP265" s="79"/>
      <c r="AQ265" s="79"/>
      <c r="AR265" s="79"/>
      <c r="AS265" s="79"/>
      <c r="AT265" s="79"/>
      <c r="AU265" s="79"/>
      <c r="AV265" s="79"/>
      <c r="AW265" s="79"/>
      <c r="AX265" s="71">
        <v>0</v>
      </c>
      <c r="AY265" s="79"/>
      <c r="AZ265" s="79"/>
      <c r="BA265" s="79"/>
      <c r="BB265" s="79"/>
      <c r="BC265" s="79"/>
      <c r="BD265" s="79"/>
      <c r="BE265" s="79"/>
      <c r="BF265" s="79"/>
      <c r="BG265" s="79"/>
      <c r="BH265" s="79"/>
      <c r="BI265" s="79"/>
      <c r="BJ265" s="79"/>
      <c r="BK265" s="71">
        <v>0</v>
      </c>
      <c r="BL265" s="79"/>
      <c r="BM265" s="79"/>
      <c r="BN265" s="79"/>
      <c r="BO265" s="79"/>
      <c r="BP265" s="79"/>
      <c r="BQ265" s="79"/>
      <c r="BR265" s="79"/>
      <c r="BS265" s="79"/>
      <c r="BT265" s="79"/>
      <c r="BU265" s="79"/>
      <c r="BV265" s="79"/>
      <c r="BW265" s="79"/>
      <c r="BX265" s="71">
        <v>0</v>
      </c>
      <c r="BY265" s="73">
        <v>0</v>
      </c>
      <c r="BZ265" s="73">
        <v>0</v>
      </c>
      <c r="CA265" s="73">
        <v>0</v>
      </c>
      <c r="CB265" s="73">
        <v>0</v>
      </c>
      <c r="CC265" s="73">
        <v>0</v>
      </c>
      <c r="CD265" s="73">
        <v>0</v>
      </c>
      <c r="CE265" s="73">
        <v>0</v>
      </c>
      <c r="CF265" s="73">
        <v>0</v>
      </c>
      <c r="CG265" s="73">
        <v>0</v>
      </c>
      <c r="CH265" s="73">
        <v>0</v>
      </c>
      <c r="CI265" s="73">
        <v>0</v>
      </c>
      <c r="CJ265" s="73">
        <v>0</v>
      </c>
      <c r="CK265" s="63" t="s">
        <v>2149</v>
      </c>
      <c r="CL265" s="74" t="s">
        <v>660</v>
      </c>
      <c r="CM265" s="74" t="s">
        <v>661</v>
      </c>
      <c r="CN265" s="74" t="s">
        <v>268</v>
      </c>
      <c r="CO265" s="60">
        <v>1</v>
      </c>
      <c r="CP265" s="61" t="s">
        <v>196</v>
      </c>
      <c r="CQ265" s="60">
        <v>105</v>
      </c>
      <c r="CR265" s="61" t="s">
        <v>1637</v>
      </c>
      <c r="CS265" s="60">
        <v>10505</v>
      </c>
      <c r="CT265" s="61" t="s">
        <v>1875</v>
      </c>
      <c r="CU265" s="62">
        <v>1050507</v>
      </c>
      <c r="CV265" s="63" t="s">
        <v>2134</v>
      </c>
      <c r="CW265" s="100" t="s">
        <v>345</v>
      </c>
      <c r="CX265" s="100" t="s">
        <v>196</v>
      </c>
      <c r="CY265" s="100" t="s">
        <v>1637</v>
      </c>
      <c r="CZ265" s="100" t="s">
        <v>1875</v>
      </c>
      <c r="DA265" s="100" t="s">
        <v>2134</v>
      </c>
    </row>
    <row r="266" spans="2:105" ht="140.25" hidden="1" x14ac:dyDescent="0.25">
      <c r="B266" s="65" t="s">
        <v>2150</v>
      </c>
      <c r="C266" s="80" t="s">
        <v>2151</v>
      </c>
      <c r="D266" s="63" t="s">
        <v>1113</v>
      </c>
      <c r="E266" s="65" t="s">
        <v>337</v>
      </c>
      <c r="F266" s="63" t="s">
        <v>338</v>
      </c>
      <c r="G266" s="62" t="s">
        <v>183</v>
      </c>
      <c r="H266" s="63" t="s">
        <v>653</v>
      </c>
      <c r="I266" s="62" t="s">
        <v>185</v>
      </c>
      <c r="J266" s="307">
        <v>2015</v>
      </c>
      <c r="K266" s="308">
        <v>0</v>
      </c>
      <c r="L266" s="63" t="s">
        <v>242</v>
      </c>
      <c r="M266" s="63" t="s">
        <v>2152</v>
      </c>
      <c r="N266" s="63" t="s">
        <v>2153</v>
      </c>
      <c r="O266" s="63" t="s">
        <v>1118</v>
      </c>
      <c r="P266" s="63" t="s">
        <v>657</v>
      </c>
      <c r="Q266" s="63"/>
      <c r="R266" s="63"/>
      <c r="S266" s="68">
        <v>4</v>
      </c>
      <c r="T266" s="69">
        <v>1</v>
      </c>
      <c r="U266" s="69">
        <v>2</v>
      </c>
      <c r="V266" s="69">
        <v>3</v>
      </c>
      <c r="W266" s="69">
        <v>4</v>
      </c>
      <c r="X266" s="71">
        <v>0</v>
      </c>
      <c r="Y266" s="79"/>
      <c r="Z266" s="79"/>
      <c r="AA266" s="79"/>
      <c r="AB266" s="79"/>
      <c r="AC266" s="79"/>
      <c r="AD266" s="79"/>
      <c r="AE266" s="79"/>
      <c r="AF266" s="79"/>
      <c r="AG266" s="79"/>
      <c r="AH266" s="79"/>
      <c r="AI266" s="79"/>
      <c r="AJ266" s="79"/>
      <c r="AK266" s="71">
        <v>0</v>
      </c>
      <c r="AL266" s="79"/>
      <c r="AM266" s="79"/>
      <c r="AN266" s="79"/>
      <c r="AO266" s="79"/>
      <c r="AP266" s="79"/>
      <c r="AQ266" s="79"/>
      <c r="AR266" s="79"/>
      <c r="AS266" s="79"/>
      <c r="AT266" s="79"/>
      <c r="AU266" s="79"/>
      <c r="AV266" s="79"/>
      <c r="AW266" s="79"/>
      <c r="AX266" s="71">
        <v>0</v>
      </c>
      <c r="AY266" s="79"/>
      <c r="AZ266" s="79"/>
      <c r="BA266" s="79"/>
      <c r="BB266" s="79"/>
      <c r="BC266" s="79"/>
      <c r="BD266" s="79"/>
      <c r="BE266" s="79"/>
      <c r="BF266" s="79"/>
      <c r="BG266" s="79"/>
      <c r="BH266" s="79"/>
      <c r="BI266" s="79"/>
      <c r="BJ266" s="79"/>
      <c r="BK266" s="71">
        <v>0</v>
      </c>
      <c r="BL266" s="79"/>
      <c r="BM266" s="79"/>
      <c r="BN266" s="79"/>
      <c r="BO266" s="79"/>
      <c r="BP266" s="79"/>
      <c r="BQ266" s="79"/>
      <c r="BR266" s="79"/>
      <c r="BS266" s="79"/>
      <c r="BT266" s="79"/>
      <c r="BU266" s="79"/>
      <c r="BV266" s="79"/>
      <c r="BW266" s="79"/>
      <c r="BX266" s="71">
        <v>0</v>
      </c>
      <c r="BY266" s="73">
        <v>0</v>
      </c>
      <c r="BZ266" s="73">
        <v>0</v>
      </c>
      <c r="CA266" s="73">
        <v>0</v>
      </c>
      <c r="CB266" s="73">
        <v>0</v>
      </c>
      <c r="CC266" s="73">
        <v>0</v>
      </c>
      <c r="CD266" s="73">
        <v>0</v>
      </c>
      <c r="CE266" s="73">
        <v>0</v>
      </c>
      <c r="CF266" s="73">
        <v>0</v>
      </c>
      <c r="CG266" s="73">
        <v>0</v>
      </c>
      <c r="CH266" s="73">
        <v>0</v>
      </c>
      <c r="CI266" s="73">
        <v>0</v>
      </c>
      <c r="CJ266" s="73">
        <v>0</v>
      </c>
      <c r="CK266" s="63" t="s">
        <v>2154</v>
      </c>
      <c r="CL266" s="74" t="s">
        <v>660</v>
      </c>
      <c r="CM266" s="74" t="s">
        <v>661</v>
      </c>
      <c r="CN266" s="74" t="s">
        <v>268</v>
      </c>
      <c r="CO266" s="60">
        <v>1</v>
      </c>
      <c r="CP266" s="61" t="s">
        <v>196</v>
      </c>
      <c r="CQ266" s="60">
        <v>105</v>
      </c>
      <c r="CR266" s="61" t="s">
        <v>1637</v>
      </c>
      <c r="CS266" s="60">
        <v>10505</v>
      </c>
      <c r="CT266" s="61" t="s">
        <v>1875</v>
      </c>
      <c r="CU266" s="62">
        <v>1050507</v>
      </c>
      <c r="CV266" s="63" t="s">
        <v>2134</v>
      </c>
      <c r="CW266" s="100" t="s">
        <v>345</v>
      </c>
      <c r="CX266" s="100" t="s">
        <v>196</v>
      </c>
      <c r="CY266" s="100" t="s">
        <v>1637</v>
      </c>
      <c r="CZ266" s="100" t="s">
        <v>1875</v>
      </c>
      <c r="DA266" s="100" t="s">
        <v>2134</v>
      </c>
    </row>
    <row r="267" spans="2:105" ht="140.25" hidden="1" x14ac:dyDescent="0.25">
      <c r="B267" s="65" t="s">
        <v>2155</v>
      </c>
      <c r="C267" s="80" t="s">
        <v>2156</v>
      </c>
      <c r="D267" s="63" t="s">
        <v>1113</v>
      </c>
      <c r="E267" s="65" t="s">
        <v>337</v>
      </c>
      <c r="F267" s="63" t="s">
        <v>338</v>
      </c>
      <c r="G267" s="62" t="s">
        <v>183</v>
      </c>
      <c r="H267" s="63" t="s">
        <v>653</v>
      </c>
      <c r="I267" s="62" t="s">
        <v>185</v>
      </c>
      <c r="J267" s="307">
        <v>2015</v>
      </c>
      <c r="K267" s="308">
        <v>0</v>
      </c>
      <c r="L267" s="63" t="s">
        <v>242</v>
      </c>
      <c r="M267" s="63" t="s">
        <v>2157</v>
      </c>
      <c r="N267" s="63" t="s">
        <v>2158</v>
      </c>
      <c r="O267" s="63" t="s">
        <v>1118</v>
      </c>
      <c r="P267" s="63" t="s">
        <v>657</v>
      </c>
      <c r="Q267" s="63"/>
      <c r="R267" s="63"/>
      <c r="S267" s="68">
        <v>1</v>
      </c>
      <c r="T267" s="69">
        <v>0</v>
      </c>
      <c r="U267" s="69">
        <v>0</v>
      </c>
      <c r="V267" s="69">
        <v>1</v>
      </c>
      <c r="W267" s="69">
        <v>1</v>
      </c>
      <c r="X267" s="71">
        <v>0</v>
      </c>
      <c r="Y267" s="79"/>
      <c r="Z267" s="79"/>
      <c r="AA267" s="79"/>
      <c r="AB267" s="79"/>
      <c r="AC267" s="79"/>
      <c r="AD267" s="79"/>
      <c r="AE267" s="79"/>
      <c r="AF267" s="79"/>
      <c r="AG267" s="79"/>
      <c r="AH267" s="79"/>
      <c r="AI267" s="79"/>
      <c r="AJ267" s="79"/>
      <c r="AK267" s="71">
        <v>0</v>
      </c>
      <c r="AL267" s="79"/>
      <c r="AM267" s="79"/>
      <c r="AN267" s="79"/>
      <c r="AO267" s="79"/>
      <c r="AP267" s="79"/>
      <c r="AQ267" s="79"/>
      <c r="AR267" s="79"/>
      <c r="AS267" s="79"/>
      <c r="AT267" s="79"/>
      <c r="AU267" s="79"/>
      <c r="AV267" s="79"/>
      <c r="AW267" s="79"/>
      <c r="AX267" s="71">
        <v>0</v>
      </c>
      <c r="AY267" s="79"/>
      <c r="AZ267" s="79"/>
      <c r="BA267" s="79"/>
      <c r="BB267" s="79"/>
      <c r="BC267" s="79"/>
      <c r="BD267" s="79"/>
      <c r="BE267" s="79"/>
      <c r="BF267" s="79"/>
      <c r="BG267" s="79"/>
      <c r="BH267" s="79"/>
      <c r="BI267" s="79"/>
      <c r="BJ267" s="79"/>
      <c r="BK267" s="71">
        <v>0</v>
      </c>
      <c r="BL267" s="79"/>
      <c r="BM267" s="79"/>
      <c r="BN267" s="79"/>
      <c r="BO267" s="79"/>
      <c r="BP267" s="79"/>
      <c r="BQ267" s="79"/>
      <c r="BR267" s="79"/>
      <c r="BS267" s="79"/>
      <c r="BT267" s="79"/>
      <c r="BU267" s="79"/>
      <c r="BV267" s="79"/>
      <c r="BW267" s="79"/>
      <c r="BX267" s="71">
        <v>0</v>
      </c>
      <c r="BY267" s="73">
        <v>0</v>
      </c>
      <c r="BZ267" s="73">
        <v>0</v>
      </c>
      <c r="CA267" s="73">
        <v>0</v>
      </c>
      <c r="CB267" s="73">
        <v>0</v>
      </c>
      <c r="CC267" s="73">
        <v>0</v>
      </c>
      <c r="CD267" s="73">
        <v>0</v>
      </c>
      <c r="CE267" s="73">
        <v>0</v>
      </c>
      <c r="CF267" s="73">
        <v>0</v>
      </c>
      <c r="CG267" s="73">
        <v>0</v>
      </c>
      <c r="CH267" s="73">
        <v>0</v>
      </c>
      <c r="CI267" s="73">
        <v>0</v>
      </c>
      <c r="CJ267" s="73">
        <v>0</v>
      </c>
      <c r="CK267" s="63" t="s">
        <v>2159</v>
      </c>
      <c r="CL267" s="74" t="s">
        <v>660</v>
      </c>
      <c r="CM267" s="74" t="s">
        <v>661</v>
      </c>
      <c r="CN267" s="74" t="s">
        <v>268</v>
      </c>
      <c r="CO267" s="60">
        <v>1</v>
      </c>
      <c r="CP267" s="61" t="s">
        <v>196</v>
      </c>
      <c r="CQ267" s="60">
        <v>105</v>
      </c>
      <c r="CR267" s="61" t="s">
        <v>1637</v>
      </c>
      <c r="CS267" s="60">
        <v>10505</v>
      </c>
      <c r="CT267" s="61" t="s">
        <v>1875</v>
      </c>
      <c r="CU267" s="62">
        <v>1050507</v>
      </c>
      <c r="CV267" s="63" t="s">
        <v>2134</v>
      </c>
      <c r="CW267" s="100" t="s">
        <v>345</v>
      </c>
      <c r="CX267" s="100" t="s">
        <v>196</v>
      </c>
      <c r="CY267" s="100" t="s">
        <v>1637</v>
      </c>
      <c r="CZ267" s="100" t="s">
        <v>1875</v>
      </c>
      <c r="DA267" s="100" t="s">
        <v>2134</v>
      </c>
    </row>
    <row r="268" spans="2:105" ht="140.25" hidden="1" x14ac:dyDescent="0.25">
      <c r="B268" s="65" t="s">
        <v>2160</v>
      </c>
      <c r="C268" s="65" t="s">
        <v>2161</v>
      </c>
      <c r="D268" s="63" t="s">
        <v>652</v>
      </c>
      <c r="E268" s="65" t="s">
        <v>337</v>
      </c>
      <c r="F268" s="63" t="s">
        <v>338</v>
      </c>
      <c r="G268" s="62" t="s">
        <v>183</v>
      </c>
      <c r="H268" s="63" t="s">
        <v>653</v>
      </c>
      <c r="I268" s="62" t="s">
        <v>339</v>
      </c>
      <c r="J268" s="307">
        <v>2015</v>
      </c>
      <c r="K268" s="308">
        <v>369</v>
      </c>
      <c r="L268" s="63" t="s">
        <v>242</v>
      </c>
      <c r="M268" s="63" t="s">
        <v>2162</v>
      </c>
      <c r="N268" s="63" t="s">
        <v>2163</v>
      </c>
      <c r="O268" s="63" t="s">
        <v>2164</v>
      </c>
      <c r="P268" s="63" t="s">
        <v>657</v>
      </c>
      <c r="Q268" s="63" t="s">
        <v>2165</v>
      </c>
      <c r="R268" s="63"/>
      <c r="S268" s="68">
        <v>2000</v>
      </c>
      <c r="T268" s="69">
        <v>500</v>
      </c>
      <c r="U268" s="69">
        <v>1000</v>
      </c>
      <c r="V268" s="69">
        <v>1500</v>
      </c>
      <c r="W268" s="69">
        <v>2000</v>
      </c>
      <c r="X268" s="71">
        <v>6440506</v>
      </c>
      <c r="Y268" s="79"/>
      <c r="Z268" s="79"/>
      <c r="AA268" s="79"/>
      <c r="AB268" s="79"/>
      <c r="AC268" s="79"/>
      <c r="AD268" s="79"/>
      <c r="AE268" s="79"/>
      <c r="AF268" s="78">
        <v>6440506</v>
      </c>
      <c r="AG268" s="79"/>
      <c r="AH268" s="79"/>
      <c r="AI268" s="79"/>
      <c r="AJ268" s="79"/>
      <c r="AK268" s="71">
        <v>6632760</v>
      </c>
      <c r="AL268" s="79"/>
      <c r="AM268" s="79"/>
      <c r="AN268" s="79"/>
      <c r="AO268" s="79"/>
      <c r="AP268" s="79"/>
      <c r="AQ268" s="79"/>
      <c r="AR268" s="79"/>
      <c r="AS268" s="78">
        <v>6632760</v>
      </c>
      <c r="AT268" s="79"/>
      <c r="AU268" s="79"/>
      <c r="AV268" s="79"/>
      <c r="AW268" s="79"/>
      <c r="AX268" s="71">
        <v>6833753</v>
      </c>
      <c r="AY268" s="79"/>
      <c r="AZ268" s="79"/>
      <c r="BA268" s="79"/>
      <c r="BB268" s="79"/>
      <c r="BC268" s="79"/>
      <c r="BD268" s="79"/>
      <c r="BE268" s="79"/>
      <c r="BF268" s="78">
        <v>6833753</v>
      </c>
      <c r="BG268" s="79"/>
      <c r="BH268" s="79"/>
      <c r="BI268" s="79"/>
      <c r="BJ268" s="79"/>
      <c r="BK268" s="71">
        <v>7034746</v>
      </c>
      <c r="BL268" s="79"/>
      <c r="BM268" s="79"/>
      <c r="BN268" s="79"/>
      <c r="BO268" s="79"/>
      <c r="BP268" s="79"/>
      <c r="BQ268" s="79"/>
      <c r="BR268" s="79"/>
      <c r="BS268" s="78">
        <v>7034746</v>
      </c>
      <c r="BT268" s="79"/>
      <c r="BU268" s="79"/>
      <c r="BV268" s="79"/>
      <c r="BW268" s="79"/>
      <c r="BX268" s="71">
        <v>26941765</v>
      </c>
      <c r="BY268" s="73">
        <v>0</v>
      </c>
      <c r="BZ268" s="73">
        <v>0</v>
      </c>
      <c r="CA268" s="73">
        <v>0</v>
      </c>
      <c r="CB268" s="73">
        <v>0</v>
      </c>
      <c r="CC268" s="73">
        <v>0</v>
      </c>
      <c r="CD268" s="73">
        <v>0</v>
      </c>
      <c r="CE268" s="73">
        <v>0</v>
      </c>
      <c r="CF268" s="73">
        <v>26941765</v>
      </c>
      <c r="CG268" s="73">
        <v>0</v>
      </c>
      <c r="CH268" s="73">
        <v>0</v>
      </c>
      <c r="CI268" s="73">
        <v>0</v>
      </c>
      <c r="CJ268" s="73">
        <v>0</v>
      </c>
      <c r="CK268" s="63" t="s">
        <v>2166</v>
      </c>
      <c r="CL268" s="74" t="s">
        <v>660</v>
      </c>
      <c r="CM268" s="74" t="s">
        <v>661</v>
      </c>
      <c r="CN268" s="74" t="s">
        <v>268</v>
      </c>
      <c r="CO268" s="60">
        <v>1</v>
      </c>
      <c r="CP268" s="61" t="s">
        <v>196</v>
      </c>
      <c r="CQ268" s="60">
        <v>105</v>
      </c>
      <c r="CR268" s="61" t="s">
        <v>1637</v>
      </c>
      <c r="CS268" s="60">
        <v>10505</v>
      </c>
      <c r="CT268" s="61" t="s">
        <v>1875</v>
      </c>
      <c r="CU268" s="62">
        <v>1050507</v>
      </c>
      <c r="CV268" s="63" t="s">
        <v>2134</v>
      </c>
      <c r="CW268" s="100" t="s">
        <v>345</v>
      </c>
      <c r="CX268" s="100" t="s">
        <v>196</v>
      </c>
      <c r="CY268" s="100" t="s">
        <v>1637</v>
      </c>
      <c r="CZ268" s="100" t="s">
        <v>1875</v>
      </c>
      <c r="DA268" s="100" t="s">
        <v>2134</v>
      </c>
    </row>
    <row r="269" spans="2:105" ht="127.5" hidden="1" x14ac:dyDescent="0.25">
      <c r="B269" s="65" t="s">
        <v>2167</v>
      </c>
      <c r="C269" s="65" t="s">
        <v>2168</v>
      </c>
      <c r="D269" s="63" t="s">
        <v>486</v>
      </c>
      <c r="E269" s="65" t="s">
        <v>2169</v>
      </c>
      <c r="F269" s="63" t="s">
        <v>2170</v>
      </c>
      <c r="G269" s="62" t="s">
        <v>240</v>
      </c>
      <c r="H269" s="63" t="s">
        <v>489</v>
      </c>
      <c r="I269" s="62" t="s">
        <v>185</v>
      </c>
      <c r="J269" s="307">
        <v>2015</v>
      </c>
      <c r="K269" s="308" t="s">
        <v>490</v>
      </c>
      <c r="L269" s="95" t="s">
        <v>491</v>
      </c>
      <c r="M269" s="63" t="s">
        <v>2171</v>
      </c>
      <c r="N269" s="63" t="s">
        <v>2172</v>
      </c>
      <c r="O269" s="63" t="s">
        <v>2173</v>
      </c>
      <c r="P269" s="63" t="s">
        <v>246</v>
      </c>
      <c r="Q269" s="63" t="s">
        <v>2174</v>
      </c>
      <c r="R269" s="63"/>
      <c r="S269" s="68">
        <v>1</v>
      </c>
      <c r="T269" s="69">
        <v>1</v>
      </c>
      <c r="U269" s="69">
        <v>1</v>
      </c>
      <c r="V269" s="69">
        <v>1</v>
      </c>
      <c r="W269" s="69">
        <v>1</v>
      </c>
      <c r="X269" s="71">
        <v>291224000</v>
      </c>
      <c r="Y269" s="97"/>
      <c r="Z269" s="79"/>
      <c r="AA269" s="79"/>
      <c r="AB269" s="97">
        <v>291224000</v>
      </c>
      <c r="AC269" s="79"/>
      <c r="AD269" s="79"/>
      <c r="AE269" s="79"/>
      <c r="AF269" s="79"/>
      <c r="AG269" s="79"/>
      <c r="AH269" s="79"/>
      <c r="AI269" s="79"/>
      <c r="AJ269" s="79"/>
      <c r="AK269" s="71">
        <v>90000000</v>
      </c>
      <c r="AL269" s="79"/>
      <c r="AM269" s="79"/>
      <c r="AN269" s="79"/>
      <c r="AO269" s="97">
        <v>90000000</v>
      </c>
      <c r="AP269" s="79"/>
      <c r="AQ269" s="79"/>
      <c r="AR269" s="79"/>
      <c r="AS269" s="79"/>
      <c r="AT269" s="79"/>
      <c r="AU269" s="79"/>
      <c r="AV269" s="79"/>
      <c r="AW269" s="79"/>
      <c r="AX269" s="71">
        <v>90000000</v>
      </c>
      <c r="AY269" s="79"/>
      <c r="AZ269" s="79"/>
      <c r="BA269" s="79"/>
      <c r="BB269" s="97">
        <v>90000000</v>
      </c>
      <c r="BC269" s="79"/>
      <c r="BD269" s="79"/>
      <c r="BE269" s="79"/>
      <c r="BF269" s="79"/>
      <c r="BG269" s="79"/>
      <c r="BH269" s="79"/>
      <c r="BI269" s="79"/>
      <c r="BJ269" s="79"/>
      <c r="BK269" s="71">
        <v>90000000</v>
      </c>
      <c r="BL269" s="79"/>
      <c r="BM269" s="79"/>
      <c r="BN269" s="79"/>
      <c r="BO269" s="97">
        <v>90000000</v>
      </c>
      <c r="BP269" s="79"/>
      <c r="BQ269" s="79"/>
      <c r="BR269" s="79"/>
      <c r="BS269" s="79"/>
      <c r="BT269" s="79"/>
      <c r="BU269" s="79"/>
      <c r="BV269" s="79"/>
      <c r="BW269" s="79"/>
      <c r="BX269" s="71">
        <v>561224000</v>
      </c>
      <c r="BY269" s="73">
        <v>0</v>
      </c>
      <c r="BZ269" s="73">
        <v>0</v>
      </c>
      <c r="CA269" s="73">
        <v>0</v>
      </c>
      <c r="CB269" s="73">
        <v>561224000</v>
      </c>
      <c r="CC269" s="73">
        <v>0</v>
      </c>
      <c r="CD269" s="73">
        <v>0</v>
      </c>
      <c r="CE269" s="73">
        <v>0</v>
      </c>
      <c r="CF269" s="73">
        <v>0</v>
      </c>
      <c r="CG269" s="73">
        <v>0</v>
      </c>
      <c r="CH269" s="73">
        <v>0</v>
      </c>
      <c r="CI269" s="73">
        <v>0</v>
      </c>
      <c r="CJ269" s="73">
        <v>0</v>
      </c>
      <c r="CK269" s="63" t="s">
        <v>2175</v>
      </c>
      <c r="CL269" s="74" t="s">
        <v>479</v>
      </c>
      <c r="CM269" s="74" t="s">
        <v>480</v>
      </c>
      <c r="CN269" s="74" t="s">
        <v>606</v>
      </c>
      <c r="CO269" s="60">
        <v>1</v>
      </c>
      <c r="CP269" s="61" t="s">
        <v>196</v>
      </c>
      <c r="CQ269" s="60">
        <v>105</v>
      </c>
      <c r="CR269" s="61" t="s">
        <v>1637</v>
      </c>
      <c r="CS269" s="60">
        <v>10506</v>
      </c>
      <c r="CT269" s="61" t="s">
        <v>2176</v>
      </c>
      <c r="CU269" s="62">
        <v>1050601</v>
      </c>
      <c r="CV269" s="63" t="s">
        <v>2177</v>
      </c>
      <c r="CW269" s="100" t="s">
        <v>2178</v>
      </c>
      <c r="CX269" s="100" t="s">
        <v>196</v>
      </c>
      <c r="CY269" s="100" t="s">
        <v>1637</v>
      </c>
      <c r="CZ269" s="100" t="s">
        <v>2176</v>
      </c>
      <c r="DA269" s="100" t="s">
        <v>2177</v>
      </c>
    </row>
    <row r="270" spans="2:105" ht="127.5" hidden="1" x14ac:dyDescent="0.25">
      <c r="B270" s="65" t="s">
        <v>2179</v>
      </c>
      <c r="C270" s="65" t="s">
        <v>2180</v>
      </c>
      <c r="D270" s="63" t="s">
        <v>486</v>
      </c>
      <c r="E270" s="65" t="s">
        <v>2169</v>
      </c>
      <c r="F270" s="63" t="s">
        <v>2170</v>
      </c>
      <c r="G270" s="62" t="s">
        <v>183</v>
      </c>
      <c r="H270" s="63" t="s">
        <v>489</v>
      </c>
      <c r="I270" s="62" t="s">
        <v>185</v>
      </c>
      <c r="J270" s="307">
        <v>2015</v>
      </c>
      <c r="K270" s="308" t="s">
        <v>490</v>
      </c>
      <c r="L270" s="95" t="s">
        <v>491</v>
      </c>
      <c r="M270" s="63" t="s">
        <v>2181</v>
      </c>
      <c r="N270" s="63" t="s">
        <v>2182</v>
      </c>
      <c r="O270" s="63" t="s">
        <v>2183</v>
      </c>
      <c r="P270" s="63" t="s">
        <v>246</v>
      </c>
      <c r="Q270" s="63" t="s">
        <v>2184</v>
      </c>
      <c r="R270" s="63"/>
      <c r="S270" s="68">
        <v>1</v>
      </c>
      <c r="T270" s="69">
        <v>0</v>
      </c>
      <c r="U270" s="69">
        <v>1</v>
      </c>
      <c r="V270" s="69">
        <v>1</v>
      </c>
      <c r="W270" s="69">
        <v>1</v>
      </c>
      <c r="X270" s="71">
        <v>0</v>
      </c>
      <c r="Y270" s="79"/>
      <c r="Z270" s="79"/>
      <c r="AA270" s="79"/>
      <c r="AB270" s="79"/>
      <c r="AC270" s="79"/>
      <c r="AD270" s="79"/>
      <c r="AE270" s="79"/>
      <c r="AF270" s="79"/>
      <c r="AG270" s="97"/>
      <c r="AH270" s="79"/>
      <c r="AI270" s="79"/>
      <c r="AJ270" s="79"/>
      <c r="AK270" s="71">
        <v>76950720</v>
      </c>
      <c r="AL270" s="79"/>
      <c r="AM270" s="79"/>
      <c r="AN270" s="79"/>
      <c r="AO270" s="97">
        <v>76950720</v>
      </c>
      <c r="AP270" s="79"/>
      <c r="AQ270" s="79"/>
      <c r="AR270" s="79"/>
      <c r="AS270" s="79"/>
      <c r="AT270" s="79"/>
      <c r="AU270" s="79"/>
      <c r="AV270" s="79"/>
      <c r="AW270" s="79"/>
      <c r="AX270" s="71">
        <v>100000000</v>
      </c>
      <c r="AY270" s="79"/>
      <c r="AZ270" s="79"/>
      <c r="BA270" s="79"/>
      <c r="BB270" s="97">
        <v>100000000</v>
      </c>
      <c r="BC270" s="79"/>
      <c r="BD270" s="79"/>
      <c r="BE270" s="79"/>
      <c r="BF270" s="79"/>
      <c r="BG270" s="79"/>
      <c r="BH270" s="79"/>
      <c r="BI270" s="79"/>
      <c r="BJ270" s="79"/>
      <c r="BK270" s="71">
        <v>100000000</v>
      </c>
      <c r="BL270" s="79"/>
      <c r="BM270" s="79"/>
      <c r="BN270" s="79"/>
      <c r="BO270" s="97">
        <v>100000000</v>
      </c>
      <c r="BP270" s="79"/>
      <c r="BQ270" s="79"/>
      <c r="BR270" s="79"/>
      <c r="BS270" s="79"/>
      <c r="BT270" s="79"/>
      <c r="BU270" s="79"/>
      <c r="BV270" s="79"/>
      <c r="BW270" s="79"/>
      <c r="BX270" s="71">
        <v>276950720</v>
      </c>
      <c r="BY270" s="73">
        <v>0</v>
      </c>
      <c r="BZ270" s="73">
        <v>0</v>
      </c>
      <c r="CA270" s="73">
        <v>0</v>
      </c>
      <c r="CB270" s="73">
        <v>276950720</v>
      </c>
      <c r="CC270" s="73">
        <v>0</v>
      </c>
      <c r="CD270" s="73">
        <v>0</v>
      </c>
      <c r="CE270" s="73">
        <v>0</v>
      </c>
      <c r="CF270" s="73">
        <v>0</v>
      </c>
      <c r="CG270" s="73">
        <v>0</v>
      </c>
      <c r="CH270" s="73">
        <v>0</v>
      </c>
      <c r="CI270" s="73">
        <v>0</v>
      </c>
      <c r="CJ270" s="73">
        <v>0</v>
      </c>
      <c r="CK270" s="63" t="s">
        <v>2185</v>
      </c>
      <c r="CL270" s="74" t="s">
        <v>479</v>
      </c>
      <c r="CM270" s="74" t="s">
        <v>480</v>
      </c>
      <c r="CN270" s="74" t="s">
        <v>606</v>
      </c>
      <c r="CO270" s="60">
        <v>1</v>
      </c>
      <c r="CP270" s="61" t="s">
        <v>196</v>
      </c>
      <c r="CQ270" s="60">
        <v>105</v>
      </c>
      <c r="CR270" s="61" t="s">
        <v>1637</v>
      </c>
      <c r="CS270" s="60">
        <v>10506</v>
      </c>
      <c r="CT270" s="61" t="s">
        <v>2176</v>
      </c>
      <c r="CU270" s="62">
        <v>1050601</v>
      </c>
      <c r="CV270" s="63" t="s">
        <v>2177</v>
      </c>
      <c r="CW270" s="100" t="s">
        <v>2178</v>
      </c>
      <c r="CX270" s="100" t="s">
        <v>196</v>
      </c>
      <c r="CY270" s="100" t="s">
        <v>1637</v>
      </c>
      <c r="CZ270" s="100" t="s">
        <v>2176</v>
      </c>
      <c r="DA270" s="100" t="s">
        <v>2177</v>
      </c>
    </row>
    <row r="271" spans="2:105" ht="127.5" hidden="1" x14ac:dyDescent="0.25">
      <c r="B271" s="65" t="s">
        <v>2186</v>
      </c>
      <c r="C271" s="65" t="s">
        <v>2187</v>
      </c>
      <c r="D271" s="63" t="s">
        <v>652</v>
      </c>
      <c r="E271" s="65" t="s">
        <v>2188</v>
      </c>
      <c r="F271" s="63" t="s">
        <v>2189</v>
      </c>
      <c r="G271" s="62" t="s">
        <v>183</v>
      </c>
      <c r="H271" s="63" t="s">
        <v>653</v>
      </c>
      <c r="I271" s="62" t="s">
        <v>515</v>
      </c>
      <c r="J271" s="307">
        <v>2015</v>
      </c>
      <c r="K271" s="308">
        <v>5000</v>
      </c>
      <c r="L271" s="63" t="s">
        <v>242</v>
      </c>
      <c r="M271" s="63" t="s">
        <v>2190</v>
      </c>
      <c r="N271" s="63" t="s">
        <v>2191</v>
      </c>
      <c r="O271" s="63" t="s">
        <v>2192</v>
      </c>
      <c r="P271" s="63" t="s">
        <v>657</v>
      </c>
      <c r="Q271" s="63" t="s">
        <v>2193</v>
      </c>
      <c r="R271" s="65"/>
      <c r="S271" s="68">
        <v>27360</v>
      </c>
      <c r="T271" s="69">
        <v>6840</v>
      </c>
      <c r="U271" s="69">
        <v>13680</v>
      </c>
      <c r="V271" s="69">
        <v>20520</v>
      </c>
      <c r="W271" s="69">
        <v>27360</v>
      </c>
      <c r="X271" s="71">
        <v>88106124</v>
      </c>
      <c r="Y271" s="79"/>
      <c r="Z271" s="79"/>
      <c r="AA271" s="79"/>
      <c r="AB271" s="79"/>
      <c r="AC271" s="79"/>
      <c r="AD271" s="79"/>
      <c r="AE271" s="79"/>
      <c r="AF271" s="78">
        <v>88106124</v>
      </c>
      <c r="AG271" s="79"/>
      <c r="AH271" s="79"/>
      <c r="AI271" s="79"/>
      <c r="AJ271" s="79"/>
      <c r="AK271" s="71">
        <v>90736158</v>
      </c>
      <c r="AL271" s="79"/>
      <c r="AM271" s="79"/>
      <c r="AN271" s="79"/>
      <c r="AO271" s="79"/>
      <c r="AP271" s="79"/>
      <c r="AQ271" s="79"/>
      <c r="AR271" s="79"/>
      <c r="AS271" s="78">
        <v>90736158</v>
      </c>
      <c r="AT271" s="79"/>
      <c r="AU271" s="79"/>
      <c r="AV271" s="79"/>
      <c r="AW271" s="79"/>
      <c r="AX271" s="71">
        <v>93485738</v>
      </c>
      <c r="AY271" s="79"/>
      <c r="AZ271" s="79"/>
      <c r="BA271" s="79"/>
      <c r="BB271" s="79"/>
      <c r="BC271" s="79"/>
      <c r="BD271" s="79"/>
      <c r="BE271" s="79"/>
      <c r="BF271" s="78">
        <v>93485738</v>
      </c>
      <c r="BG271" s="79"/>
      <c r="BH271" s="79"/>
      <c r="BI271" s="79"/>
      <c r="BJ271" s="79"/>
      <c r="BK271" s="71">
        <v>96235319</v>
      </c>
      <c r="BL271" s="79"/>
      <c r="BM271" s="79"/>
      <c r="BN271" s="79"/>
      <c r="BO271" s="79"/>
      <c r="BP271" s="79"/>
      <c r="BQ271" s="79"/>
      <c r="BR271" s="79"/>
      <c r="BS271" s="78">
        <v>96235319</v>
      </c>
      <c r="BT271" s="79"/>
      <c r="BU271" s="79"/>
      <c r="BV271" s="79"/>
      <c r="BW271" s="79"/>
      <c r="BX271" s="71">
        <v>368563339</v>
      </c>
      <c r="BY271" s="73">
        <v>0</v>
      </c>
      <c r="BZ271" s="73">
        <v>0</v>
      </c>
      <c r="CA271" s="73">
        <v>0</v>
      </c>
      <c r="CB271" s="73">
        <v>0</v>
      </c>
      <c r="CC271" s="73">
        <v>0</v>
      </c>
      <c r="CD271" s="73">
        <v>0</v>
      </c>
      <c r="CE271" s="73">
        <v>0</v>
      </c>
      <c r="CF271" s="73">
        <v>368563339</v>
      </c>
      <c r="CG271" s="73">
        <v>0</v>
      </c>
      <c r="CH271" s="73">
        <v>0</v>
      </c>
      <c r="CI271" s="73">
        <v>0</v>
      </c>
      <c r="CJ271" s="73">
        <v>0</v>
      </c>
      <c r="CK271" s="63" t="s">
        <v>2194</v>
      </c>
      <c r="CL271" s="74" t="s">
        <v>479</v>
      </c>
      <c r="CM271" s="74" t="s">
        <v>480</v>
      </c>
      <c r="CN271" s="74" t="s">
        <v>268</v>
      </c>
      <c r="CO271" s="60">
        <v>1</v>
      </c>
      <c r="CP271" s="61" t="s">
        <v>196</v>
      </c>
      <c r="CQ271" s="60">
        <v>105</v>
      </c>
      <c r="CR271" s="61" t="s">
        <v>1637</v>
      </c>
      <c r="CS271" s="60">
        <v>10507</v>
      </c>
      <c r="CT271" s="61" t="s">
        <v>2195</v>
      </c>
      <c r="CU271" s="62">
        <v>1050701</v>
      </c>
      <c r="CV271" s="63" t="s">
        <v>2196</v>
      </c>
      <c r="CW271" s="100" t="s">
        <v>2197</v>
      </c>
      <c r="CX271" s="100" t="s">
        <v>196</v>
      </c>
      <c r="CY271" s="100" t="s">
        <v>1637</v>
      </c>
      <c r="CZ271" s="100" t="s">
        <v>2195</v>
      </c>
      <c r="DA271" s="100" t="s">
        <v>2196</v>
      </c>
    </row>
    <row r="272" spans="2:105" ht="127.5" hidden="1" x14ac:dyDescent="0.25">
      <c r="B272" s="99" t="s">
        <v>2198</v>
      </c>
      <c r="C272" s="65" t="s">
        <v>2199</v>
      </c>
      <c r="D272" s="63" t="s">
        <v>564</v>
      </c>
      <c r="E272" s="65" t="s">
        <v>2188</v>
      </c>
      <c r="F272" s="63" t="s">
        <v>2189</v>
      </c>
      <c r="G272" s="62" t="s">
        <v>183</v>
      </c>
      <c r="H272" s="63" t="s">
        <v>567</v>
      </c>
      <c r="I272" s="62" t="s">
        <v>515</v>
      </c>
      <c r="J272" s="307">
        <v>2015</v>
      </c>
      <c r="K272" s="308" t="s">
        <v>490</v>
      </c>
      <c r="L272" s="63" t="s">
        <v>568</v>
      </c>
      <c r="M272" s="63" t="s">
        <v>2200</v>
      </c>
      <c r="N272" s="63" t="s">
        <v>2201</v>
      </c>
      <c r="O272" s="63" t="s">
        <v>2202</v>
      </c>
      <c r="P272" s="63" t="s">
        <v>246</v>
      </c>
      <c r="Q272" s="63" t="s">
        <v>2203</v>
      </c>
      <c r="R272" s="63"/>
      <c r="S272" s="68">
        <v>2500</v>
      </c>
      <c r="T272" s="69">
        <v>200</v>
      </c>
      <c r="U272" s="69">
        <v>700</v>
      </c>
      <c r="V272" s="69">
        <v>1700</v>
      </c>
      <c r="W272" s="69">
        <v>2500</v>
      </c>
      <c r="X272" s="71">
        <v>775200000</v>
      </c>
      <c r="Y272" s="79"/>
      <c r="Z272" s="79"/>
      <c r="AA272" s="79"/>
      <c r="AB272" s="79">
        <v>775200000</v>
      </c>
      <c r="AC272" s="79"/>
      <c r="AD272" s="79"/>
      <c r="AE272" s="79"/>
      <c r="AF272" s="79"/>
      <c r="AG272" s="79"/>
      <c r="AH272" s="79"/>
      <c r="AI272" s="79"/>
      <c r="AJ272" s="79"/>
      <c r="AK272" s="71">
        <v>798456000</v>
      </c>
      <c r="AL272" s="79"/>
      <c r="AM272" s="79"/>
      <c r="AN272" s="79"/>
      <c r="AO272" s="79">
        <v>798456000</v>
      </c>
      <c r="AP272" s="79"/>
      <c r="AQ272" s="79"/>
      <c r="AR272" s="79"/>
      <c r="AS272" s="79"/>
      <c r="AT272" s="79"/>
      <c r="AU272" s="79"/>
      <c r="AV272" s="79"/>
      <c r="AW272" s="79"/>
      <c r="AX272" s="71">
        <v>822409680</v>
      </c>
      <c r="AY272" s="79"/>
      <c r="AZ272" s="79"/>
      <c r="BA272" s="79"/>
      <c r="BB272" s="79">
        <v>822409680</v>
      </c>
      <c r="BC272" s="79"/>
      <c r="BD272" s="79"/>
      <c r="BE272" s="79"/>
      <c r="BF272" s="79"/>
      <c r="BG272" s="79"/>
      <c r="BH272" s="79"/>
      <c r="BI272" s="79"/>
      <c r="BJ272" s="79"/>
      <c r="BK272" s="71">
        <v>847081970.39999998</v>
      </c>
      <c r="BL272" s="79"/>
      <c r="BM272" s="79"/>
      <c r="BN272" s="79"/>
      <c r="BO272" s="79">
        <v>847081970.39999998</v>
      </c>
      <c r="BP272" s="79"/>
      <c r="BQ272" s="79"/>
      <c r="BR272" s="79"/>
      <c r="BS272" s="79"/>
      <c r="BT272" s="79"/>
      <c r="BU272" s="79"/>
      <c r="BV272" s="79"/>
      <c r="BW272" s="79"/>
      <c r="BX272" s="71">
        <v>3243147650.4000001</v>
      </c>
      <c r="BY272" s="73">
        <v>0</v>
      </c>
      <c r="BZ272" s="73">
        <v>0</v>
      </c>
      <c r="CA272" s="73">
        <v>0</v>
      </c>
      <c r="CB272" s="73">
        <v>3243147650.4000001</v>
      </c>
      <c r="CC272" s="73">
        <v>0</v>
      </c>
      <c r="CD272" s="73">
        <v>0</v>
      </c>
      <c r="CE272" s="73">
        <v>0</v>
      </c>
      <c r="CF272" s="73">
        <v>0</v>
      </c>
      <c r="CG272" s="73">
        <v>0</v>
      </c>
      <c r="CH272" s="73">
        <v>0</v>
      </c>
      <c r="CI272" s="73">
        <v>0</v>
      </c>
      <c r="CJ272" s="73">
        <v>0</v>
      </c>
      <c r="CK272" s="63" t="s">
        <v>2204</v>
      </c>
      <c r="CL272" s="74" t="s">
        <v>479</v>
      </c>
      <c r="CM272" s="74" t="s">
        <v>480</v>
      </c>
      <c r="CN272" s="74" t="s">
        <v>268</v>
      </c>
      <c r="CO272" s="60">
        <v>1</v>
      </c>
      <c r="CP272" s="61" t="s">
        <v>196</v>
      </c>
      <c r="CQ272" s="60">
        <v>105</v>
      </c>
      <c r="CR272" s="61" t="s">
        <v>1637</v>
      </c>
      <c r="CS272" s="60">
        <v>10507</v>
      </c>
      <c r="CT272" s="61" t="s">
        <v>2195</v>
      </c>
      <c r="CU272" s="62">
        <v>1050701</v>
      </c>
      <c r="CV272" s="63" t="s">
        <v>2196</v>
      </c>
      <c r="CW272" s="100" t="s">
        <v>2197</v>
      </c>
      <c r="CX272" s="100" t="s">
        <v>196</v>
      </c>
      <c r="CY272" s="100" t="s">
        <v>1637</v>
      </c>
      <c r="CZ272" s="100" t="s">
        <v>2195</v>
      </c>
      <c r="DA272" s="100" t="s">
        <v>2196</v>
      </c>
    </row>
    <row r="273" spans="2:105" ht="127.5" hidden="1" x14ac:dyDescent="0.25">
      <c r="B273" s="99" t="s">
        <v>2205</v>
      </c>
      <c r="C273" s="65" t="s">
        <v>2206</v>
      </c>
      <c r="D273" s="63" t="s">
        <v>564</v>
      </c>
      <c r="E273" s="65" t="s">
        <v>2188</v>
      </c>
      <c r="F273" s="63" t="s">
        <v>2189</v>
      </c>
      <c r="G273" s="62" t="s">
        <v>183</v>
      </c>
      <c r="H273" s="63" t="s">
        <v>567</v>
      </c>
      <c r="I273" s="62" t="s">
        <v>515</v>
      </c>
      <c r="J273" s="307" t="s">
        <v>232</v>
      </c>
      <c r="K273" s="308">
        <v>0</v>
      </c>
      <c r="L273" s="63" t="s">
        <v>568</v>
      </c>
      <c r="M273" s="63" t="s">
        <v>2207</v>
      </c>
      <c r="N273" s="63" t="s">
        <v>2208</v>
      </c>
      <c r="O273" s="63" t="s">
        <v>2209</v>
      </c>
      <c r="P273" s="63" t="s">
        <v>246</v>
      </c>
      <c r="Q273" s="63" t="s">
        <v>2210</v>
      </c>
      <c r="R273" s="63"/>
      <c r="S273" s="68">
        <v>50</v>
      </c>
      <c r="T273" s="69">
        <v>10</v>
      </c>
      <c r="U273" s="69">
        <v>20</v>
      </c>
      <c r="V273" s="69">
        <v>35</v>
      </c>
      <c r="W273" s="69">
        <v>50</v>
      </c>
      <c r="X273" s="71">
        <v>775200000</v>
      </c>
      <c r="Y273" s="79"/>
      <c r="Z273" s="79"/>
      <c r="AA273" s="79"/>
      <c r="AB273" s="79">
        <v>775200000</v>
      </c>
      <c r="AC273" s="79"/>
      <c r="AD273" s="79"/>
      <c r="AE273" s="79"/>
      <c r="AF273" s="79"/>
      <c r="AG273" s="79"/>
      <c r="AH273" s="79"/>
      <c r="AI273" s="79"/>
      <c r="AJ273" s="79"/>
      <c r="AK273" s="71">
        <v>798456000</v>
      </c>
      <c r="AL273" s="79"/>
      <c r="AM273" s="79"/>
      <c r="AN273" s="79"/>
      <c r="AO273" s="79">
        <v>798456000</v>
      </c>
      <c r="AP273" s="79"/>
      <c r="AQ273" s="79"/>
      <c r="AR273" s="79"/>
      <c r="AS273" s="79"/>
      <c r="AT273" s="79"/>
      <c r="AU273" s="79"/>
      <c r="AV273" s="79"/>
      <c r="AW273" s="79"/>
      <c r="AX273" s="71">
        <v>822409680</v>
      </c>
      <c r="AY273" s="79"/>
      <c r="AZ273" s="79"/>
      <c r="BA273" s="79"/>
      <c r="BB273" s="79">
        <v>822409680</v>
      </c>
      <c r="BC273" s="79"/>
      <c r="BD273" s="79"/>
      <c r="BE273" s="79"/>
      <c r="BF273" s="79"/>
      <c r="BG273" s="79"/>
      <c r="BH273" s="79"/>
      <c r="BI273" s="79"/>
      <c r="BJ273" s="79"/>
      <c r="BK273" s="71">
        <v>847081970.39999998</v>
      </c>
      <c r="BL273" s="79"/>
      <c r="BM273" s="79"/>
      <c r="BN273" s="79"/>
      <c r="BO273" s="79">
        <v>847081970.39999998</v>
      </c>
      <c r="BP273" s="79"/>
      <c r="BQ273" s="79"/>
      <c r="BR273" s="79"/>
      <c r="BS273" s="79"/>
      <c r="BT273" s="79"/>
      <c r="BU273" s="79"/>
      <c r="BV273" s="79"/>
      <c r="BW273" s="79"/>
      <c r="BX273" s="71">
        <v>3243147650.4000001</v>
      </c>
      <c r="BY273" s="73">
        <v>0</v>
      </c>
      <c r="BZ273" s="73">
        <v>0</v>
      </c>
      <c r="CA273" s="73">
        <v>0</v>
      </c>
      <c r="CB273" s="73">
        <v>3243147650.4000001</v>
      </c>
      <c r="CC273" s="73">
        <v>0</v>
      </c>
      <c r="CD273" s="73">
        <v>0</v>
      </c>
      <c r="CE273" s="73">
        <v>0</v>
      </c>
      <c r="CF273" s="73">
        <v>0</v>
      </c>
      <c r="CG273" s="73">
        <v>0</v>
      </c>
      <c r="CH273" s="73">
        <v>0</v>
      </c>
      <c r="CI273" s="73">
        <v>0</v>
      </c>
      <c r="CJ273" s="73">
        <v>0</v>
      </c>
      <c r="CK273" s="63" t="s">
        <v>2211</v>
      </c>
      <c r="CL273" s="74" t="s">
        <v>727</v>
      </c>
      <c r="CM273" s="74" t="s">
        <v>728</v>
      </c>
      <c r="CN273" s="74" t="s">
        <v>268</v>
      </c>
      <c r="CO273" s="60">
        <v>1</v>
      </c>
      <c r="CP273" s="61" t="s">
        <v>196</v>
      </c>
      <c r="CQ273" s="60">
        <v>105</v>
      </c>
      <c r="CR273" s="61" t="s">
        <v>1637</v>
      </c>
      <c r="CS273" s="60">
        <v>10507</v>
      </c>
      <c r="CT273" s="61" t="s">
        <v>2195</v>
      </c>
      <c r="CU273" s="62">
        <v>1050701</v>
      </c>
      <c r="CV273" s="63" t="s">
        <v>2196</v>
      </c>
      <c r="CW273" s="100" t="s">
        <v>2197</v>
      </c>
      <c r="CX273" s="100" t="s">
        <v>196</v>
      </c>
      <c r="CY273" s="100" t="s">
        <v>1637</v>
      </c>
      <c r="CZ273" s="100" t="s">
        <v>2195</v>
      </c>
      <c r="DA273" s="100" t="s">
        <v>2196</v>
      </c>
    </row>
    <row r="274" spans="2:105" ht="127.5" hidden="1" x14ac:dyDescent="0.25">
      <c r="B274" s="99" t="s">
        <v>2212</v>
      </c>
      <c r="C274" s="65" t="s">
        <v>2213</v>
      </c>
      <c r="D274" s="63" t="s">
        <v>564</v>
      </c>
      <c r="E274" s="65" t="s">
        <v>2188</v>
      </c>
      <c r="F274" s="63" t="s">
        <v>2189</v>
      </c>
      <c r="G274" s="62" t="s">
        <v>183</v>
      </c>
      <c r="H274" s="63" t="s">
        <v>567</v>
      </c>
      <c r="I274" s="62" t="s">
        <v>515</v>
      </c>
      <c r="J274" s="307" t="s">
        <v>232</v>
      </c>
      <c r="K274" s="308">
        <v>0</v>
      </c>
      <c r="L274" s="63" t="s">
        <v>568</v>
      </c>
      <c r="M274" s="63" t="s">
        <v>2214</v>
      </c>
      <c r="N274" s="63" t="s">
        <v>2215</v>
      </c>
      <c r="O274" s="63" t="s">
        <v>2216</v>
      </c>
      <c r="P274" s="63" t="s">
        <v>246</v>
      </c>
      <c r="Q274" s="63" t="s">
        <v>2217</v>
      </c>
      <c r="R274" s="63"/>
      <c r="S274" s="68">
        <v>100</v>
      </c>
      <c r="T274" s="69">
        <v>100</v>
      </c>
      <c r="U274" s="69">
        <v>100</v>
      </c>
      <c r="V274" s="69">
        <v>100</v>
      </c>
      <c r="W274" s="69">
        <v>100</v>
      </c>
      <c r="X274" s="71">
        <v>775200000</v>
      </c>
      <c r="Y274" s="79"/>
      <c r="Z274" s="79"/>
      <c r="AA274" s="79"/>
      <c r="AB274" s="79">
        <v>775200000</v>
      </c>
      <c r="AC274" s="79"/>
      <c r="AD274" s="79"/>
      <c r="AE274" s="79"/>
      <c r="AF274" s="79"/>
      <c r="AG274" s="79"/>
      <c r="AH274" s="79"/>
      <c r="AI274" s="79"/>
      <c r="AJ274" s="79"/>
      <c r="AK274" s="71">
        <v>798456000</v>
      </c>
      <c r="AL274" s="79"/>
      <c r="AM274" s="79"/>
      <c r="AN274" s="79"/>
      <c r="AO274" s="79">
        <v>798456000</v>
      </c>
      <c r="AP274" s="79"/>
      <c r="AQ274" s="79"/>
      <c r="AR274" s="79"/>
      <c r="AS274" s="79"/>
      <c r="AT274" s="79"/>
      <c r="AU274" s="79"/>
      <c r="AV274" s="79"/>
      <c r="AW274" s="79"/>
      <c r="AX274" s="71">
        <v>822409680</v>
      </c>
      <c r="AY274" s="79"/>
      <c r="AZ274" s="79"/>
      <c r="BA274" s="79"/>
      <c r="BB274" s="79">
        <v>822409680</v>
      </c>
      <c r="BC274" s="79"/>
      <c r="BD274" s="79"/>
      <c r="BE274" s="79"/>
      <c r="BF274" s="79"/>
      <c r="BG274" s="79"/>
      <c r="BH274" s="79"/>
      <c r="BI274" s="79"/>
      <c r="BJ274" s="79"/>
      <c r="BK274" s="71">
        <v>847081970.39999998</v>
      </c>
      <c r="BL274" s="79"/>
      <c r="BM274" s="79"/>
      <c r="BN274" s="79"/>
      <c r="BO274" s="79">
        <v>847081970.39999998</v>
      </c>
      <c r="BP274" s="79"/>
      <c r="BQ274" s="79"/>
      <c r="BR274" s="79"/>
      <c r="BS274" s="79"/>
      <c r="BT274" s="79"/>
      <c r="BU274" s="79"/>
      <c r="BV274" s="79"/>
      <c r="BW274" s="79"/>
      <c r="BX274" s="71">
        <v>3243147650.4000001</v>
      </c>
      <c r="BY274" s="73">
        <v>0</v>
      </c>
      <c r="BZ274" s="73">
        <v>0</v>
      </c>
      <c r="CA274" s="73">
        <v>0</v>
      </c>
      <c r="CB274" s="73">
        <v>3243147650.4000001</v>
      </c>
      <c r="CC274" s="73">
        <v>0</v>
      </c>
      <c r="CD274" s="73">
        <v>0</v>
      </c>
      <c r="CE274" s="73">
        <v>0</v>
      </c>
      <c r="CF274" s="73">
        <v>0</v>
      </c>
      <c r="CG274" s="73">
        <v>0</v>
      </c>
      <c r="CH274" s="73">
        <v>0</v>
      </c>
      <c r="CI274" s="73">
        <v>0</v>
      </c>
      <c r="CJ274" s="73">
        <v>0</v>
      </c>
      <c r="CK274" s="63" t="s">
        <v>2218</v>
      </c>
      <c r="CL274" s="74" t="s">
        <v>727</v>
      </c>
      <c r="CM274" s="74" t="s">
        <v>728</v>
      </c>
      <c r="CN274" s="74" t="s">
        <v>606</v>
      </c>
      <c r="CO274" s="60">
        <v>1</v>
      </c>
      <c r="CP274" s="61" t="s">
        <v>196</v>
      </c>
      <c r="CQ274" s="60">
        <v>105</v>
      </c>
      <c r="CR274" s="61" t="s">
        <v>1637</v>
      </c>
      <c r="CS274" s="60">
        <v>10507</v>
      </c>
      <c r="CT274" s="61" t="s">
        <v>2195</v>
      </c>
      <c r="CU274" s="62">
        <v>1050701</v>
      </c>
      <c r="CV274" s="63" t="s">
        <v>2196</v>
      </c>
      <c r="CW274" s="100" t="s">
        <v>2197</v>
      </c>
      <c r="CX274" s="100" t="s">
        <v>196</v>
      </c>
      <c r="CY274" s="100" t="s">
        <v>1637</v>
      </c>
      <c r="CZ274" s="100" t="s">
        <v>2195</v>
      </c>
      <c r="DA274" s="100" t="s">
        <v>2196</v>
      </c>
    </row>
    <row r="275" spans="2:105" ht="127.5" hidden="1" x14ac:dyDescent="0.25">
      <c r="B275" s="65" t="s">
        <v>2219</v>
      </c>
      <c r="C275" s="63" t="s">
        <v>2220</v>
      </c>
      <c r="D275" s="63" t="s">
        <v>564</v>
      </c>
      <c r="E275" s="65" t="s">
        <v>2188</v>
      </c>
      <c r="F275" s="63" t="s">
        <v>2189</v>
      </c>
      <c r="G275" s="62" t="s">
        <v>183</v>
      </c>
      <c r="H275" s="63" t="s">
        <v>567</v>
      </c>
      <c r="I275" s="62" t="s">
        <v>515</v>
      </c>
      <c r="J275" s="307" t="s">
        <v>232</v>
      </c>
      <c r="K275" s="308">
        <v>0</v>
      </c>
      <c r="L275" s="63" t="s">
        <v>568</v>
      </c>
      <c r="M275" s="63" t="s">
        <v>2221</v>
      </c>
      <c r="N275" s="63" t="s">
        <v>2222</v>
      </c>
      <c r="O275" s="63" t="s">
        <v>2223</v>
      </c>
      <c r="P275" s="63" t="s">
        <v>246</v>
      </c>
      <c r="Q275" s="63" t="s">
        <v>2217</v>
      </c>
      <c r="R275" s="65"/>
      <c r="S275" s="68">
        <v>42</v>
      </c>
      <c r="T275" s="69">
        <v>12</v>
      </c>
      <c r="U275" s="69">
        <v>27</v>
      </c>
      <c r="V275" s="69">
        <v>42</v>
      </c>
      <c r="W275" s="69">
        <v>42</v>
      </c>
      <c r="X275" s="71">
        <v>30000000</v>
      </c>
      <c r="Y275" s="79">
        <v>30000000</v>
      </c>
      <c r="Z275" s="79"/>
      <c r="AA275" s="79"/>
      <c r="AB275" s="79"/>
      <c r="AC275" s="79"/>
      <c r="AD275" s="79"/>
      <c r="AE275" s="79"/>
      <c r="AF275" s="79"/>
      <c r="AG275" s="79"/>
      <c r="AH275" s="79"/>
      <c r="AI275" s="79"/>
      <c r="AJ275" s="79"/>
      <c r="AK275" s="71">
        <v>30000000</v>
      </c>
      <c r="AL275" s="79">
        <v>30000000</v>
      </c>
      <c r="AM275" s="79"/>
      <c r="AN275" s="79"/>
      <c r="AO275" s="79"/>
      <c r="AP275" s="79"/>
      <c r="AQ275" s="79"/>
      <c r="AR275" s="79"/>
      <c r="AS275" s="79"/>
      <c r="AT275" s="79"/>
      <c r="AU275" s="79"/>
      <c r="AV275" s="79"/>
      <c r="AW275" s="79"/>
      <c r="AX275" s="71">
        <v>30000000</v>
      </c>
      <c r="AY275" s="79">
        <v>30000000</v>
      </c>
      <c r="AZ275" s="79"/>
      <c r="BA275" s="79"/>
      <c r="BB275" s="79"/>
      <c r="BC275" s="79"/>
      <c r="BD275" s="79"/>
      <c r="BE275" s="79"/>
      <c r="BF275" s="79"/>
      <c r="BG275" s="79"/>
      <c r="BH275" s="79"/>
      <c r="BI275" s="79"/>
      <c r="BJ275" s="79"/>
      <c r="BK275" s="71">
        <v>0</v>
      </c>
      <c r="BL275" s="79"/>
      <c r="BM275" s="79"/>
      <c r="BN275" s="79"/>
      <c r="BO275" s="79"/>
      <c r="BP275" s="79"/>
      <c r="BQ275" s="79"/>
      <c r="BR275" s="79"/>
      <c r="BS275" s="79"/>
      <c r="BT275" s="79"/>
      <c r="BU275" s="79"/>
      <c r="BV275" s="79"/>
      <c r="BW275" s="79"/>
      <c r="BX275" s="71">
        <v>90000000</v>
      </c>
      <c r="BY275" s="73">
        <v>90000000</v>
      </c>
      <c r="BZ275" s="73">
        <v>0</v>
      </c>
      <c r="CA275" s="73">
        <v>0</v>
      </c>
      <c r="CB275" s="73">
        <v>0</v>
      </c>
      <c r="CC275" s="73">
        <v>0</v>
      </c>
      <c r="CD275" s="73">
        <v>0</v>
      </c>
      <c r="CE275" s="73">
        <v>0</v>
      </c>
      <c r="CF275" s="73">
        <v>0</v>
      </c>
      <c r="CG275" s="73">
        <v>0</v>
      </c>
      <c r="CH275" s="73">
        <v>0</v>
      </c>
      <c r="CI275" s="73">
        <v>0</v>
      </c>
      <c r="CJ275" s="73">
        <v>0</v>
      </c>
      <c r="CK275" s="63" t="s">
        <v>2224</v>
      </c>
      <c r="CL275" s="74" t="s">
        <v>479</v>
      </c>
      <c r="CM275" s="74" t="s">
        <v>480</v>
      </c>
      <c r="CN275" s="74" t="s">
        <v>268</v>
      </c>
      <c r="CO275" s="60">
        <v>1</v>
      </c>
      <c r="CP275" s="61" t="s">
        <v>196</v>
      </c>
      <c r="CQ275" s="60">
        <v>105</v>
      </c>
      <c r="CR275" s="61" t="s">
        <v>1637</v>
      </c>
      <c r="CS275" s="60">
        <v>10507</v>
      </c>
      <c r="CT275" s="61" t="s">
        <v>2195</v>
      </c>
      <c r="CU275" s="62">
        <v>1050701</v>
      </c>
      <c r="CV275" s="63" t="s">
        <v>2196</v>
      </c>
      <c r="CW275" s="100" t="s">
        <v>2197</v>
      </c>
      <c r="CX275" s="100" t="s">
        <v>196</v>
      </c>
      <c r="CY275" s="100" t="s">
        <v>1637</v>
      </c>
      <c r="CZ275" s="100" t="s">
        <v>2195</v>
      </c>
      <c r="DA275" s="100" t="s">
        <v>2196</v>
      </c>
    </row>
    <row r="276" spans="2:105" ht="127.5" hidden="1" x14ac:dyDescent="0.25">
      <c r="B276" s="65" t="s">
        <v>2225</v>
      </c>
      <c r="C276" s="65" t="s">
        <v>2226</v>
      </c>
      <c r="D276" s="63" t="s">
        <v>564</v>
      </c>
      <c r="E276" s="65" t="s">
        <v>2227</v>
      </c>
      <c r="F276" s="63" t="s">
        <v>2228</v>
      </c>
      <c r="G276" s="62" t="s">
        <v>240</v>
      </c>
      <c r="H276" s="63" t="s">
        <v>2229</v>
      </c>
      <c r="I276" s="62" t="s">
        <v>185</v>
      </c>
      <c r="J276" s="307">
        <v>2015</v>
      </c>
      <c r="K276" s="308">
        <v>0</v>
      </c>
      <c r="L276" s="63" t="s">
        <v>2230</v>
      </c>
      <c r="M276" s="63" t="s">
        <v>2231</v>
      </c>
      <c r="N276" s="63" t="s">
        <v>2232</v>
      </c>
      <c r="O276" s="63" t="s">
        <v>2233</v>
      </c>
      <c r="P276" s="63" t="s">
        <v>246</v>
      </c>
      <c r="Q276" s="63" t="s">
        <v>2234</v>
      </c>
      <c r="R276" s="63"/>
      <c r="S276" s="68">
        <v>50</v>
      </c>
      <c r="T276" s="69">
        <v>0</v>
      </c>
      <c r="U276" s="69">
        <v>15</v>
      </c>
      <c r="V276" s="69">
        <v>30</v>
      </c>
      <c r="W276" s="69">
        <v>50</v>
      </c>
      <c r="X276" s="71">
        <v>500000000</v>
      </c>
      <c r="Y276" s="79">
        <v>250000000</v>
      </c>
      <c r="Z276" s="79"/>
      <c r="AA276" s="79"/>
      <c r="AB276" s="79"/>
      <c r="AC276" s="79"/>
      <c r="AD276" s="79"/>
      <c r="AE276" s="79"/>
      <c r="AF276" s="79"/>
      <c r="AG276" s="79">
        <v>250000000</v>
      </c>
      <c r="AH276" s="79"/>
      <c r="AI276" s="79"/>
      <c r="AJ276" s="79"/>
      <c r="AK276" s="71">
        <v>250000000</v>
      </c>
      <c r="AL276" s="79"/>
      <c r="AM276" s="79"/>
      <c r="AN276" s="79"/>
      <c r="AO276" s="79"/>
      <c r="AP276" s="79"/>
      <c r="AQ276" s="79"/>
      <c r="AR276" s="79"/>
      <c r="AS276" s="79"/>
      <c r="AT276" s="79">
        <v>250000000</v>
      </c>
      <c r="AU276" s="79"/>
      <c r="AV276" s="79"/>
      <c r="AW276" s="79"/>
      <c r="AX276" s="71">
        <v>250000000</v>
      </c>
      <c r="AY276" s="79"/>
      <c r="AZ276" s="79"/>
      <c r="BA276" s="79"/>
      <c r="BB276" s="79"/>
      <c r="BC276" s="79"/>
      <c r="BD276" s="79"/>
      <c r="BE276" s="79"/>
      <c r="BF276" s="79"/>
      <c r="BG276" s="79">
        <v>250000000</v>
      </c>
      <c r="BH276" s="79"/>
      <c r="BI276" s="79"/>
      <c r="BJ276" s="79"/>
      <c r="BK276" s="71">
        <v>250000000</v>
      </c>
      <c r="BL276" s="79"/>
      <c r="BM276" s="79"/>
      <c r="BN276" s="79"/>
      <c r="BO276" s="79"/>
      <c r="BP276" s="79"/>
      <c r="BQ276" s="79"/>
      <c r="BR276" s="79"/>
      <c r="BS276" s="79"/>
      <c r="BT276" s="79">
        <v>250000000</v>
      </c>
      <c r="BU276" s="79"/>
      <c r="BV276" s="79"/>
      <c r="BW276" s="79"/>
      <c r="BX276" s="71">
        <v>1250000000</v>
      </c>
      <c r="BY276" s="73">
        <v>250000000</v>
      </c>
      <c r="BZ276" s="73">
        <v>0</v>
      </c>
      <c r="CA276" s="73">
        <v>0</v>
      </c>
      <c r="CB276" s="73">
        <v>0</v>
      </c>
      <c r="CC276" s="73">
        <v>0</v>
      </c>
      <c r="CD276" s="73">
        <v>0</v>
      </c>
      <c r="CE276" s="73">
        <v>0</v>
      </c>
      <c r="CF276" s="73">
        <v>0</v>
      </c>
      <c r="CG276" s="73">
        <v>1000000000</v>
      </c>
      <c r="CH276" s="73">
        <v>0</v>
      </c>
      <c r="CI276" s="73">
        <v>0</v>
      </c>
      <c r="CJ276" s="73">
        <v>0</v>
      </c>
      <c r="CK276" s="63" t="s">
        <v>2235</v>
      </c>
      <c r="CL276" s="74" t="s">
        <v>479</v>
      </c>
      <c r="CM276" s="74" t="s">
        <v>480</v>
      </c>
      <c r="CN276" s="74" t="s">
        <v>195</v>
      </c>
      <c r="CO276" s="60">
        <v>1</v>
      </c>
      <c r="CP276" s="61" t="s">
        <v>196</v>
      </c>
      <c r="CQ276" s="60">
        <v>105</v>
      </c>
      <c r="CR276" s="61" t="s">
        <v>1637</v>
      </c>
      <c r="CS276" s="60">
        <v>10508</v>
      </c>
      <c r="CT276" s="61" t="s">
        <v>2236</v>
      </c>
      <c r="CU276" s="62">
        <v>1050801</v>
      </c>
      <c r="CV276" s="63" t="s">
        <v>2237</v>
      </c>
      <c r="CW276" s="100" t="s">
        <v>2238</v>
      </c>
      <c r="CX276" s="100" t="s">
        <v>196</v>
      </c>
      <c r="CY276" s="100" t="s">
        <v>1637</v>
      </c>
      <c r="CZ276" s="100" t="s">
        <v>2236</v>
      </c>
      <c r="DA276" s="100" t="s">
        <v>2237</v>
      </c>
    </row>
    <row r="277" spans="2:105" ht="127.5" hidden="1" x14ac:dyDescent="0.25">
      <c r="B277" s="65" t="s">
        <v>2239</v>
      </c>
      <c r="C277" s="65" t="s">
        <v>2240</v>
      </c>
      <c r="D277" s="63" t="s">
        <v>564</v>
      </c>
      <c r="E277" s="65" t="s">
        <v>2227</v>
      </c>
      <c r="F277" s="63" t="s">
        <v>2228</v>
      </c>
      <c r="G277" s="62" t="s">
        <v>183</v>
      </c>
      <c r="H277" s="63" t="s">
        <v>567</v>
      </c>
      <c r="I277" s="62" t="s">
        <v>185</v>
      </c>
      <c r="J277" s="307">
        <v>2015</v>
      </c>
      <c r="K277" s="308">
        <v>0</v>
      </c>
      <c r="L277" s="63" t="s">
        <v>1650</v>
      </c>
      <c r="M277" s="63" t="s">
        <v>2241</v>
      </c>
      <c r="N277" s="63" t="s">
        <v>2242</v>
      </c>
      <c r="O277" s="63" t="s">
        <v>2243</v>
      </c>
      <c r="P277" s="63" t="s">
        <v>246</v>
      </c>
      <c r="Q277" s="63" t="s">
        <v>2244</v>
      </c>
      <c r="R277" s="63"/>
      <c r="S277" s="68">
        <v>600</v>
      </c>
      <c r="T277" s="69">
        <v>200</v>
      </c>
      <c r="U277" s="69">
        <v>600</v>
      </c>
      <c r="V277" s="69">
        <v>600</v>
      </c>
      <c r="W277" s="69">
        <v>600</v>
      </c>
      <c r="X277" s="71">
        <v>1000000000</v>
      </c>
      <c r="Y277" s="79">
        <v>1000000000</v>
      </c>
      <c r="Z277" s="79"/>
      <c r="AA277" s="79"/>
      <c r="AB277" s="79"/>
      <c r="AC277" s="79"/>
      <c r="AD277" s="79"/>
      <c r="AE277" s="79"/>
      <c r="AF277" s="79"/>
      <c r="AG277" s="79"/>
      <c r="AH277" s="79"/>
      <c r="AI277" s="79"/>
      <c r="AJ277" s="79"/>
      <c r="AK277" s="71">
        <v>0</v>
      </c>
      <c r="AL277" s="79"/>
      <c r="AM277" s="79"/>
      <c r="AN277" s="79"/>
      <c r="AO277" s="79"/>
      <c r="AP277" s="79"/>
      <c r="AQ277" s="79"/>
      <c r="AR277" s="79"/>
      <c r="AS277" s="79"/>
      <c r="AT277" s="79"/>
      <c r="AU277" s="79"/>
      <c r="AV277" s="79"/>
      <c r="AW277" s="79"/>
      <c r="AX277" s="71">
        <v>0</v>
      </c>
      <c r="AY277" s="79"/>
      <c r="AZ277" s="79"/>
      <c r="BA277" s="79"/>
      <c r="BB277" s="79"/>
      <c r="BC277" s="79"/>
      <c r="BD277" s="79"/>
      <c r="BE277" s="79"/>
      <c r="BF277" s="79"/>
      <c r="BG277" s="79"/>
      <c r="BH277" s="79"/>
      <c r="BI277" s="79"/>
      <c r="BJ277" s="79"/>
      <c r="BK277" s="71">
        <v>0</v>
      </c>
      <c r="BL277" s="79"/>
      <c r="BM277" s="79"/>
      <c r="BN277" s="79"/>
      <c r="BO277" s="79"/>
      <c r="BP277" s="79"/>
      <c r="BQ277" s="79"/>
      <c r="BR277" s="79"/>
      <c r="BS277" s="79"/>
      <c r="BT277" s="79"/>
      <c r="BU277" s="79"/>
      <c r="BV277" s="79"/>
      <c r="BW277" s="79"/>
      <c r="BX277" s="71">
        <v>1000000000</v>
      </c>
      <c r="BY277" s="73">
        <v>1000000000</v>
      </c>
      <c r="BZ277" s="73">
        <v>0</v>
      </c>
      <c r="CA277" s="73">
        <v>0</v>
      </c>
      <c r="CB277" s="73">
        <v>0</v>
      </c>
      <c r="CC277" s="73">
        <v>0</v>
      </c>
      <c r="CD277" s="73">
        <v>0</v>
      </c>
      <c r="CE277" s="73">
        <v>0</v>
      </c>
      <c r="CF277" s="73">
        <v>0</v>
      </c>
      <c r="CG277" s="73">
        <v>0</v>
      </c>
      <c r="CH277" s="73">
        <v>0</v>
      </c>
      <c r="CI277" s="73">
        <v>0</v>
      </c>
      <c r="CJ277" s="73">
        <v>0</v>
      </c>
      <c r="CK277" s="63" t="s">
        <v>2245</v>
      </c>
      <c r="CL277" s="74" t="s">
        <v>479</v>
      </c>
      <c r="CM277" s="74" t="s">
        <v>480</v>
      </c>
      <c r="CN277" s="74" t="s">
        <v>195</v>
      </c>
      <c r="CO277" s="60">
        <v>1</v>
      </c>
      <c r="CP277" s="61" t="s">
        <v>196</v>
      </c>
      <c r="CQ277" s="60">
        <v>105</v>
      </c>
      <c r="CR277" s="61" t="s">
        <v>1637</v>
      </c>
      <c r="CS277" s="60">
        <v>10508</v>
      </c>
      <c r="CT277" s="61" t="s">
        <v>2236</v>
      </c>
      <c r="CU277" s="62">
        <v>1050801</v>
      </c>
      <c r="CV277" s="63" t="s">
        <v>2237</v>
      </c>
      <c r="CW277" s="100" t="s">
        <v>2238</v>
      </c>
      <c r="CX277" s="100" t="s">
        <v>196</v>
      </c>
      <c r="CY277" s="100" t="s">
        <v>1637</v>
      </c>
      <c r="CZ277" s="100" t="s">
        <v>2236</v>
      </c>
      <c r="DA277" s="100" t="s">
        <v>2237</v>
      </c>
    </row>
    <row r="278" spans="2:105" ht="127.5" hidden="1" x14ac:dyDescent="0.25">
      <c r="B278" s="99" t="s">
        <v>2246</v>
      </c>
      <c r="C278" s="129" t="s">
        <v>2247</v>
      </c>
      <c r="D278" s="63" t="s">
        <v>1629</v>
      </c>
      <c r="E278" s="65" t="s">
        <v>2227</v>
      </c>
      <c r="F278" s="63" t="s">
        <v>2228</v>
      </c>
      <c r="G278" s="62" t="s">
        <v>183</v>
      </c>
      <c r="H278" s="63" t="s">
        <v>567</v>
      </c>
      <c r="I278" s="62" t="s">
        <v>1676</v>
      </c>
      <c r="J278" s="307">
        <v>2016</v>
      </c>
      <c r="K278" s="308"/>
      <c r="L278" s="63" t="s">
        <v>568</v>
      </c>
      <c r="M278" s="63" t="s">
        <v>2248</v>
      </c>
      <c r="N278" s="63" t="s">
        <v>2249</v>
      </c>
      <c r="O278" s="63" t="s">
        <v>2250</v>
      </c>
      <c r="P278" s="63" t="s">
        <v>190</v>
      </c>
      <c r="Q278" s="63" t="s">
        <v>1679</v>
      </c>
      <c r="R278" s="63"/>
      <c r="S278" s="68">
        <v>20</v>
      </c>
      <c r="T278" s="69">
        <v>2</v>
      </c>
      <c r="U278" s="69">
        <v>4</v>
      </c>
      <c r="V278" s="69">
        <v>18</v>
      </c>
      <c r="W278" s="69">
        <v>20</v>
      </c>
      <c r="X278" s="71">
        <v>100000000</v>
      </c>
      <c r="Y278" s="79">
        <v>100000000</v>
      </c>
      <c r="Z278" s="79"/>
      <c r="AA278" s="79"/>
      <c r="AB278" s="79"/>
      <c r="AC278" s="79"/>
      <c r="AD278" s="79"/>
      <c r="AE278" s="79"/>
      <c r="AF278" s="79"/>
      <c r="AG278" s="79"/>
      <c r="AH278" s="79"/>
      <c r="AI278" s="79"/>
      <c r="AJ278" s="79"/>
      <c r="AK278" s="71">
        <v>100000000</v>
      </c>
      <c r="AL278" s="79">
        <v>100000000</v>
      </c>
      <c r="AM278" s="79"/>
      <c r="AN278" s="79"/>
      <c r="AO278" s="79"/>
      <c r="AP278" s="79"/>
      <c r="AQ278" s="79"/>
      <c r="AR278" s="79"/>
      <c r="AS278" s="79"/>
      <c r="AT278" s="79"/>
      <c r="AU278" s="79"/>
      <c r="AV278" s="79"/>
      <c r="AW278" s="79"/>
      <c r="AX278" s="71">
        <v>1100000000</v>
      </c>
      <c r="AY278" s="79">
        <v>100000000</v>
      </c>
      <c r="AZ278" s="79"/>
      <c r="BA278" s="79"/>
      <c r="BB278" s="79"/>
      <c r="BC278" s="79">
        <v>1000000000</v>
      </c>
      <c r="BD278" s="79"/>
      <c r="BE278" s="79"/>
      <c r="BF278" s="79"/>
      <c r="BG278" s="79"/>
      <c r="BH278" s="79"/>
      <c r="BI278" s="79"/>
      <c r="BJ278" s="79"/>
      <c r="BK278" s="71">
        <v>100000000</v>
      </c>
      <c r="BL278" s="79">
        <v>100000000</v>
      </c>
      <c r="BM278" s="79"/>
      <c r="BN278" s="79"/>
      <c r="BO278" s="79"/>
      <c r="BP278" s="79"/>
      <c r="BQ278" s="79"/>
      <c r="BR278" s="79"/>
      <c r="BS278" s="79"/>
      <c r="BT278" s="79"/>
      <c r="BU278" s="79"/>
      <c r="BV278" s="79"/>
      <c r="BW278" s="79"/>
      <c r="BX278" s="71">
        <v>1400000000</v>
      </c>
      <c r="BY278" s="73">
        <v>400000000</v>
      </c>
      <c r="BZ278" s="73">
        <v>0</v>
      </c>
      <c r="CA278" s="73">
        <v>0</v>
      </c>
      <c r="CB278" s="73">
        <v>0</v>
      </c>
      <c r="CC278" s="73">
        <v>1000000000</v>
      </c>
      <c r="CD278" s="73">
        <v>0</v>
      </c>
      <c r="CE278" s="73">
        <v>0</v>
      </c>
      <c r="CF278" s="73">
        <v>0</v>
      </c>
      <c r="CG278" s="73">
        <v>0</v>
      </c>
      <c r="CH278" s="73">
        <v>0</v>
      </c>
      <c r="CI278" s="73">
        <v>0</v>
      </c>
      <c r="CJ278" s="73">
        <v>0</v>
      </c>
      <c r="CK278" s="63" t="s">
        <v>2251</v>
      </c>
      <c r="CL278" s="74" t="s">
        <v>479</v>
      </c>
      <c r="CM278" s="74" t="s">
        <v>480</v>
      </c>
      <c r="CN278" s="74" t="s">
        <v>195</v>
      </c>
      <c r="CO278" s="60">
        <v>1</v>
      </c>
      <c r="CP278" s="61" t="s">
        <v>196</v>
      </c>
      <c r="CQ278" s="60">
        <v>105</v>
      </c>
      <c r="CR278" s="61" t="s">
        <v>1637</v>
      </c>
      <c r="CS278" s="60">
        <v>10508</v>
      </c>
      <c r="CT278" s="61" t="s">
        <v>2236</v>
      </c>
      <c r="CU278" s="62">
        <v>1050801</v>
      </c>
      <c r="CV278" s="63" t="s">
        <v>2237</v>
      </c>
      <c r="CW278" s="100" t="s">
        <v>2238</v>
      </c>
      <c r="CX278" s="100" t="s">
        <v>196</v>
      </c>
      <c r="CY278" s="100" t="s">
        <v>1637</v>
      </c>
      <c r="CZ278" s="100" t="s">
        <v>2236</v>
      </c>
      <c r="DA278" s="100" t="s">
        <v>2237</v>
      </c>
    </row>
    <row r="279" spans="2:105" ht="127.5" hidden="1" x14ac:dyDescent="0.25">
      <c r="B279" s="99" t="s">
        <v>2252</v>
      </c>
      <c r="C279" s="129" t="s">
        <v>2253</v>
      </c>
      <c r="D279" s="63" t="s">
        <v>1629</v>
      </c>
      <c r="E279" s="65" t="s">
        <v>2227</v>
      </c>
      <c r="F279" s="63" t="s">
        <v>2228</v>
      </c>
      <c r="G279" s="62" t="s">
        <v>240</v>
      </c>
      <c r="H279" s="63" t="s">
        <v>567</v>
      </c>
      <c r="I279" s="62" t="s">
        <v>1676</v>
      </c>
      <c r="J279" s="307">
        <v>2016</v>
      </c>
      <c r="K279" s="308">
        <v>1</v>
      </c>
      <c r="L279" s="63" t="s">
        <v>568</v>
      </c>
      <c r="M279" s="63" t="s">
        <v>2254</v>
      </c>
      <c r="N279" s="63" t="s">
        <v>2255</v>
      </c>
      <c r="O279" s="63" t="s">
        <v>2256</v>
      </c>
      <c r="P279" s="63" t="s">
        <v>190</v>
      </c>
      <c r="Q279" s="63" t="s">
        <v>1679</v>
      </c>
      <c r="R279" s="63"/>
      <c r="S279" s="68">
        <v>1</v>
      </c>
      <c r="T279" s="69">
        <v>1</v>
      </c>
      <c r="U279" s="69">
        <v>1</v>
      </c>
      <c r="V279" s="69">
        <v>1</v>
      </c>
      <c r="W279" s="69">
        <v>1</v>
      </c>
      <c r="X279" s="71">
        <v>10000000</v>
      </c>
      <c r="Y279" s="79">
        <v>10000000</v>
      </c>
      <c r="Z279" s="79"/>
      <c r="AA279" s="79"/>
      <c r="AB279" s="79"/>
      <c r="AC279" s="79"/>
      <c r="AD279" s="79"/>
      <c r="AE279" s="79"/>
      <c r="AF279" s="79"/>
      <c r="AG279" s="79"/>
      <c r="AH279" s="79"/>
      <c r="AI279" s="79"/>
      <c r="AJ279" s="79"/>
      <c r="AK279" s="71">
        <v>12000000</v>
      </c>
      <c r="AL279" s="79">
        <v>12000000</v>
      </c>
      <c r="AM279" s="79"/>
      <c r="AN279" s="79"/>
      <c r="AO279" s="79"/>
      <c r="AP279" s="79"/>
      <c r="AQ279" s="79"/>
      <c r="AR279" s="79"/>
      <c r="AS279" s="79"/>
      <c r="AT279" s="79"/>
      <c r="AU279" s="79"/>
      <c r="AV279" s="79"/>
      <c r="AW279" s="79"/>
      <c r="AX279" s="71">
        <v>14000000</v>
      </c>
      <c r="AY279" s="79">
        <v>14000000</v>
      </c>
      <c r="AZ279" s="79"/>
      <c r="BA279" s="79"/>
      <c r="BB279" s="79"/>
      <c r="BC279" s="79"/>
      <c r="BD279" s="79"/>
      <c r="BE279" s="79"/>
      <c r="BF279" s="79"/>
      <c r="BG279" s="79"/>
      <c r="BH279" s="79"/>
      <c r="BI279" s="79"/>
      <c r="BJ279" s="79"/>
      <c r="BK279" s="71">
        <v>16000000</v>
      </c>
      <c r="BL279" s="79">
        <v>16000000</v>
      </c>
      <c r="BM279" s="79"/>
      <c r="BN279" s="79"/>
      <c r="BO279" s="79"/>
      <c r="BP279" s="79"/>
      <c r="BQ279" s="79"/>
      <c r="BR279" s="79"/>
      <c r="BS279" s="79"/>
      <c r="BT279" s="79"/>
      <c r="BU279" s="79"/>
      <c r="BV279" s="79"/>
      <c r="BW279" s="79"/>
      <c r="BX279" s="71">
        <v>52000000</v>
      </c>
      <c r="BY279" s="73">
        <v>52000000</v>
      </c>
      <c r="BZ279" s="73">
        <v>0</v>
      </c>
      <c r="CA279" s="73">
        <v>0</v>
      </c>
      <c r="CB279" s="73">
        <v>0</v>
      </c>
      <c r="CC279" s="73">
        <v>0</v>
      </c>
      <c r="CD279" s="73">
        <v>0</v>
      </c>
      <c r="CE279" s="73">
        <v>0</v>
      </c>
      <c r="CF279" s="73">
        <v>0</v>
      </c>
      <c r="CG279" s="73">
        <v>0</v>
      </c>
      <c r="CH279" s="73">
        <v>0</v>
      </c>
      <c r="CI279" s="73">
        <v>0</v>
      </c>
      <c r="CJ279" s="73">
        <v>0</v>
      </c>
      <c r="CK279" s="63" t="s">
        <v>2257</v>
      </c>
      <c r="CL279" s="74" t="s">
        <v>479</v>
      </c>
      <c r="CM279" s="74" t="s">
        <v>480</v>
      </c>
      <c r="CN279" s="74" t="s">
        <v>195</v>
      </c>
      <c r="CO279" s="60">
        <v>1</v>
      </c>
      <c r="CP279" s="61" t="s">
        <v>196</v>
      </c>
      <c r="CQ279" s="60">
        <v>105</v>
      </c>
      <c r="CR279" s="61" t="s">
        <v>1637</v>
      </c>
      <c r="CS279" s="60">
        <v>10508</v>
      </c>
      <c r="CT279" s="61" t="s">
        <v>2236</v>
      </c>
      <c r="CU279" s="62">
        <v>1050801</v>
      </c>
      <c r="CV279" s="63" t="s">
        <v>2237</v>
      </c>
      <c r="CW279" s="100" t="s">
        <v>2238</v>
      </c>
      <c r="CX279" s="100" t="s">
        <v>196</v>
      </c>
      <c r="CY279" s="100" t="s">
        <v>1637</v>
      </c>
      <c r="CZ279" s="100" t="s">
        <v>2236</v>
      </c>
      <c r="DA279" s="100" t="s">
        <v>2237</v>
      </c>
    </row>
    <row r="280" spans="2:105" ht="127.5" hidden="1" x14ac:dyDescent="0.25">
      <c r="B280" s="142" t="s">
        <v>2258</v>
      </c>
      <c r="C280" s="143" t="s">
        <v>2259</v>
      </c>
      <c r="D280" s="63" t="s">
        <v>687</v>
      </c>
      <c r="E280" s="65" t="s">
        <v>2227</v>
      </c>
      <c r="F280" s="63" t="s">
        <v>2228</v>
      </c>
      <c r="G280" s="62" t="s">
        <v>183</v>
      </c>
      <c r="H280" s="63" t="s">
        <v>567</v>
      </c>
      <c r="I280" s="62" t="s">
        <v>529</v>
      </c>
      <c r="J280" s="307">
        <v>2015</v>
      </c>
      <c r="K280" s="308" t="s">
        <v>490</v>
      </c>
      <c r="L280" s="63" t="s">
        <v>1650</v>
      </c>
      <c r="M280" s="63" t="s">
        <v>2260</v>
      </c>
      <c r="N280" s="141" t="s">
        <v>2261</v>
      </c>
      <c r="O280" s="141" t="s">
        <v>2262</v>
      </c>
      <c r="P280" s="141" t="s">
        <v>246</v>
      </c>
      <c r="Q280" s="141" t="s">
        <v>2263</v>
      </c>
      <c r="R280" s="141"/>
      <c r="S280" s="68">
        <v>20</v>
      </c>
      <c r="T280" s="144">
        <v>0</v>
      </c>
      <c r="U280" s="144">
        <v>7</v>
      </c>
      <c r="V280" s="144">
        <v>14</v>
      </c>
      <c r="W280" s="144">
        <v>20</v>
      </c>
      <c r="X280" s="71">
        <v>20000000</v>
      </c>
      <c r="Y280" s="145">
        <v>20000000</v>
      </c>
      <c r="Z280" s="145"/>
      <c r="AA280" s="145"/>
      <c r="AB280" s="145"/>
      <c r="AC280" s="145"/>
      <c r="AD280" s="145"/>
      <c r="AE280" s="145"/>
      <c r="AF280" s="145"/>
      <c r="AG280" s="145"/>
      <c r="AH280" s="145"/>
      <c r="AI280" s="145"/>
      <c r="AJ280" s="145"/>
      <c r="AK280" s="71">
        <v>40000000</v>
      </c>
      <c r="AL280" s="145">
        <v>40000000</v>
      </c>
      <c r="AM280" s="145"/>
      <c r="AN280" s="145"/>
      <c r="AO280" s="145"/>
      <c r="AP280" s="145"/>
      <c r="AQ280" s="145"/>
      <c r="AR280" s="145"/>
      <c r="AS280" s="145"/>
      <c r="AT280" s="145"/>
      <c r="AU280" s="145"/>
      <c r="AV280" s="145"/>
      <c r="AW280" s="145"/>
      <c r="AX280" s="71">
        <v>50000000</v>
      </c>
      <c r="AY280" s="145">
        <v>50000000</v>
      </c>
      <c r="AZ280" s="145"/>
      <c r="BA280" s="145"/>
      <c r="BB280" s="145"/>
      <c r="BC280" s="145"/>
      <c r="BD280" s="145"/>
      <c r="BE280" s="145"/>
      <c r="BF280" s="145"/>
      <c r="BG280" s="145"/>
      <c r="BH280" s="145"/>
      <c r="BI280" s="145"/>
      <c r="BJ280" s="145"/>
      <c r="BK280" s="71">
        <v>40000000</v>
      </c>
      <c r="BL280" s="145">
        <v>40000000</v>
      </c>
      <c r="BM280" s="145"/>
      <c r="BN280" s="145"/>
      <c r="BO280" s="145"/>
      <c r="BP280" s="145"/>
      <c r="BQ280" s="145"/>
      <c r="BR280" s="145"/>
      <c r="BS280" s="145"/>
      <c r="BT280" s="145"/>
      <c r="BU280" s="145"/>
      <c r="BV280" s="145"/>
      <c r="BW280" s="145"/>
      <c r="BX280" s="71">
        <v>150000000</v>
      </c>
      <c r="BY280" s="146">
        <v>150000000</v>
      </c>
      <c r="BZ280" s="146">
        <v>0</v>
      </c>
      <c r="CA280" s="146">
        <v>0</v>
      </c>
      <c r="CB280" s="146">
        <v>0</v>
      </c>
      <c r="CC280" s="146">
        <v>0</v>
      </c>
      <c r="CD280" s="146">
        <v>0</v>
      </c>
      <c r="CE280" s="146">
        <v>0</v>
      </c>
      <c r="CF280" s="146">
        <v>0</v>
      </c>
      <c r="CG280" s="146">
        <v>0</v>
      </c>
      <c r="CH280" s="146">
        <v>0</v>
      </c>
      <c r="CI280" s="146">
        <v>0</v>
      </c>
      <c r="CJ280" s="146">
        <v>0</v>
      </c>
      <c r="CK280" s="141" t="s">
        <v>2264</v>
      </c>
      <c r="CL280" s="147" t="s">
        <v>479</v>
      </c>
      <c r="CM280" s="147" t="s">
        <v>480</v>
      </c>
      <c r="CN280" s="147" t="s">
        <v>195</v>
      </c>
      <c r="CO280" s="138">
        <v>1</v>
      </c>
      <c r="CP280" s="139" t="s">
        <v>196</v>
      </c>
      <c r="CQ280" s="138">
        <v>105</v>
      </c>
      <c r="CR280" s="139" t="s">
        <v>1637</v>
      </c>
      <c r="CS280" s="138">
        <v>10508</v>
      </c>
      <c r="CT280" s="139" t="s">
        <v>2236</v>
      </c>
      <c r="CU280" s="140">
        <v>1050801</v>
      </c>
      <c r="CV280" s="141" t="s">
        <v>2237</v>
      </c>
      <c r="CW280" s="100" t="s">
        <v>2238</v>
      </c>
      <c r="CX280" s="100" t="s">
        <v>196</v>
      </c>
      <c r="CY280" s="100" t="s">
        <v>1637</v>
      </c>
      <c r="CZ280" s="100" t="s">
        <v>2236</v>
      </c>
      <c r="DA280" s="100" t="s">
        <v>2237</v>
      </c>
    </row>
    <row r="281" spans="2:105" ht="24.75" hidden="1" customHeight="1" x14ac:dyDescent="0.25">
      <c r="B281" s="148" t="s">
        <v>2265</v>
      </c>
      <c r="C281" s="88" t="s">
        <v>2266</v>
      </c>
      <c r="D281" s="63" t="s">
        <v>1032</v>
      </c>
      <c r="E281" s="100" t="s">
        <v>2267</v>
      </c>
      <c r="F281" s="63" t="s">
        <v>2268</v>
      </c>
      <c r="G281" s="62" t="s">
        <v>183</v>
      </c>
      <c r="H281" s="63" t="s">
        <v>580</v>
      </c>
      <c r="I281" s="62" t="s">
        <v>185</v>
      </c>
      <c r="J281" s="317">
        <v>2015</v>
      </c>
      <c r="K281" s="318"/>
      <c r="L281" s="311" t="s">
        <v>2269</v>
      </c>
      <c r="M281" s="310" t="s">
        <v>2270</v>
      </c>
      <c r="N281" s="87" t="s">
        <v>2271</v>
      </c>
      <c r="O281" s="87" t="s">
        <v>2272</v>
      </c>
      <c r="P281" s="87" t="s">
        <v>657</v>
      </c>
      <c r="Q281" s="87" t="s">
        <v>2273</v>
      </c>
      <c r="R281" s="87"/>
      <c r="S281" s="68">
        <v>1</v>
      </c>
      <c r="T281" s="91">
        <v>1</v>
      </c>
      <c r="U281" s="91">
        <v>1</v>
      </c>
      <c r="V281" s="91">
        <v>1</v>
      </c>
      <c r="W281" s="91">
        <v>1</v>
      </c>
      <c r="X281" s="71">
        <v>2000000000</v>
      </c>
      <c r="Y281" s="92"/>
      <c r="Z281" s="92"/>
      <c r="AA281" s="92"/>
      <c r="AB281" s="92"/>
      <c r="AC281" s="92"/>
      <c r="AD281" s="92"/>
      <c r="AE281" s="92">
        <v>2000000000</v>
      </c>
      <c r="AF281" s="92"/>
      <c r="AG281" s="92"/>
      <c r="AH281" s="92"/>
      <c r="AI281" s="92">
        <v>0</v>
      </c>
      <c r="AJ281" s="92"/>
      <c r="AK281" s="71">
        <v>0</v>
      </c>
      <c r="AL281" s="92"/>
      <c r="AM281" s="92"/>
      <c r="AN281" s="92"/>
      <c r="AO281" s="92"/>
      <c r="AP281" s="92"/>
      <c r="AQ281" s="92"/>
      <c r="AR281" s="92"/>
      <c r="AS281" s="92"/>
      <c r="AT281" s="92"/>
      <c r="AU281" s="92"/>
      <c r="AV281" s="92">
        <v>0</v>
      </c>
      <c r="AW281" s="92"/>
      <c r="AX281" s="71">
        <v>0</v>
      </c>
      <c r="AY281" s="92"/>
      <c r="AZ281" s="92"/>
      <c r="BA281" s="92"/>
      <c r="BB281" s="92"/>
      <c r="BC281" s="92"/>
      <c r="BD281" s="92"/>
      <c r="BE281" s="92"/>
      <c r="BF281" s="92"/>
      <c r="BG281" s="92"/>
      <c r="BH281" s="92"/>
      <c r="BI281" s="92">
        <v>0</v>
      </c>
      <c r="BJ281" s="92"/>
      <c r="BK281" s="71">
        <v>2000000000</v>
      </c>
      <c r="BL281" s="92"/>
      <c r="BM281" s="92"/>
      <c r="BN281" s="92"/>
      <c r="BO281" s="92"/>
      <c r="BP281" s="92"/>
      <c r="BQ281" s="92"/>
      <c r="BR281" s="92"/>
      <c r="BS281" s="92"/>
      <c r="BT281" s="92"/>
      <c r="BU281" s="92"/>
      <c r="BV281" s="92">
        <v>2000000000</v>
      </c>
      <c r="BW281" s="92">
        <v>0</v>
      </c>
      <c r="BX281" s="71">
        <v>2000000000</v>
      </c>
      <c r="BY281" s="93">
        <v>0</v>
      </c>
      <c r="BZ281" s="93">
        <v>0</v>
      </c>
      <c r="CA281" s="93">
        <v>0</v>
      </c>
      <c r="CB281" s="93">
        <v>0</v>
      </c>
      <c r="CC281" s="93">
        <v>0</v>
      </c>
      <c r="CD281" s="93">
        <v>0</v>
      </c>
      <c r="CE281" s="93">
        <v>2000000000</v>
      </c>
      <c r="CF281" s="93">
        <v>0</v>
      </c>
      <c r="CG281" s="93">
        <v>0</v>
      </c>
      <c r="CH281" s="93">
        <v>0</v>
      </c>
      <c r="CI281" s="93"/>
      <c r="CJ281" s="93"/>
      <c r="CK281" s="87" t="s">
        <v>2274</v>
      </c>
      <c r="CL281" s="90" t="s">
        <v>2275</v>
      </c>
      <c r="CM281" s="90" t="s">
        <v>957</v>
      </c>
      <c r="CN281" s="90" t="s">
        <v>1098</v>
      </c>
      <c r="CO281" s="84">
        <v>2</v>
      </c>
      <c r="CP281" s="85" t="s">
        <v>2276</v>
      </c>
      <c r="CQ281" s="84">
        <v>201</v>
      </c>
      <c r="CR281" s="85" t="s">
        <v>2277</v>
      </c>
      <c r="CS281" s="84">
        <v>20101</v>
      </c>
      <c r="CT281" s="85" t="s">
        <v>2278</v>
      </c>
      <c r="CU281" s="86">
        <v>2010101</v>
      </c>
      <c r="CV281" s="87" t="s">
        <v>2279</v>
      </c>
      <c r="CW281" s="100" t="s">
        <v>2280</v>
      </c>
      <c r="CX281" s="100" t="s">
        <v>2276</v>
      </c>
      <c r="CY281" s="100" t="s">
        <v>2277</v>
      </c>
      <c r="CZ281" s="100" t="s">
        <v>2278</v>
      </c>
      <c r="DA281" s="100" t="s">
        <v>2279</v>
      </c>
    </row>
    <row r="282" spans="2:105" ht="76.5" hidden="1" x14ac:dyDescent="0.25">
      <c r="B282" s="148" t="s">
        <v>2281</v>
      </c>
      <c r="C282" s="88" t="s">
        <v>2282</v>
      </c>
      <c r="D282" s="63" t="s">
        <v>1032</v>
      </c>
      <c r="E282" s="100" t="s">
        <v>2267</v>
      </c>
      <c r="F282" s="63" t="s">
        <v>2268</v>
      </c>
      <c r="G282" s="62" t="s">
        <v>183</v>
      </c>
      <c r="H282" s="63" t="s">
        <v>580</v>
      </c>
      <c r="I282" s="62" t="s">
        <v>185</v>
      </c>
      <c r="J282" s="317">
        <v>2015</v>
      </c>
      <c r="K282" s="318">
        <v>0</v>
      </c>
      <c r="L282" s="107" t="s">
        <v>2269</v>
      </c>
      <c r="M282" s="108" t="s">
        <v>2283</v>
      </c>
      <c r="N282" s="87" t="s">
        <v>2284</v>
      </c>
      <c r="O282" s="87" t="s">
        <v>2285</v>
      </c>
      <c r="P282" s="87" t="s">
        <v>657</v>
      </c>
      <c r="Q282" s="87" t="s">
        <v>2273</v>
      </c>
      <c r="R282" s="87"/>
      <c r="S282" s="68">
        <v>1</v>
      </c>
      <c r="T282" s="86">
        <v>1</v>
      </c>
      <c r="U282" s="91">
        <v>1</v>
      </c>
      <c r="V282" s="91">
        <v>1</v>
      </c>
      <c r="W282" s="91">
        <v>1</v>
      </c>
      <c r="X282" s="71">
        <v>0</v>
      </c>
      <c r="Y282" s="92"/>
      <c r="Z282" s="92"/>
      <c r="AA282" s="92"/>
      <c r="AB282" s="92"/>
      <c r="AC282" s="92"/>
      <c r="AD282" s="92"/>
      <c r="AE282" s="92"/>
      <c r="AF282" s="92"/>
      <c r="AG282" s="92"/>
      <c r="AH282" s="92"/>
      <c r="AI282" s="92">
        <v>0</v>
      </c>
      <c r="AJ282" s="92"/>
      <c r="AK282" s="71">
        <v>0</v>
      </c>
      <c r="AL282" s="92"/>
      <c r="AM282" s="92"/>
      <c r="AN282" s="92"/>
      <c r="AO282" s="92"/>
      <c r="AP282" s="92"/>
      <c r="AQ282" s="92"/>
      <c r="AR282" s="92"/>
      <c r="AS282" s="92"/>
      <c r="AT282" s="92"/>
      <c r="AU282" s="92"/>
      <c r="AV282" s="92">
        <v>0</v>
      </c>
      <c r="AW282" s="92"/>
      <c r="AX282" s="71">
        <v>0</v>
      </c>
      <c r="AY282" s="92"/>
      <c r="AZ282" s="92"/>
      <c r="BA282" s="92"/>
      <c r="BB282" s="92"/>
      <c r="BC282" s="92"/>
      <c r="BD282" s="92"/>
      <c r="BE282" s="92"/>
      <c r="BF282" s="92"/>
      <c r="BG282" s="92"/>
      <c r="BH282" s="92"/>
      <c r="BI282" s="92">
        <v>0</v>
      </c>
      <c r="BJ282" s="92"/>
      <c r="BK282" s="71">
        <v>0</v>
      </c>
      <c r="BL282" s="92"/>
      <c r="BM282" s="92"/>
      <c r="BN282" s="92"/>
      <c r="BO282" s="92"/>
      <c r="BP282" s="92"/>
      <c r="BQ282" s="92"/>
      <c r="BR282" s="92"/>
      <c r="BS282" s="92"/>
      <c r="BT282" s="92"/>
      <c r="BU282" s="92"/>
      <c r="BV282" s="92">
        <v>0</v>
      </c>
      <c r="BW282" s="92">
        <v>0</v>
      </c>
      <c r="BX282" s="71">
        <v>0</v>
      </c>
      <c r="BY282" s="93">
        <v>0</v>
      </c>
      <c r="BZ282" s="93">
        <v>0</v>
      </c>
      <c r="CA282" s="93">
        <v>0</v>
      </c>
      <c r="CB282" s="93">
        <v>0</v>
      </c>
      <c r="CC282" s="93">
        <v>0</v>
      </c>
      <c r="CD282" s="93">
        <v>0</v>
      </c>
      <c r="CE282" s="93">
        <v>0</v>
      </c>
      <c r="CF282" s="93">
        <v>0</v>
      </c>
      <c r="CG282" s="93">
        <v>0</v>
      </c>
      <c r="CH282" s="93">
        <v>0</v>
      </c>
      <c r="CI282" s="93"/>
      <c r="CJ282" s="93"/>
      <c r="CK282" s="87" t="s">
        <v>2286</v>
      </c>
      <c r="CL282" s="90" t="s">
        <v>2275</v>
      </c>
      <c r="CM282" s="90" t="s">
        <v>957</v>
      </c>
      <c r="CN282" s="90" t="s">
        <v>1098</v>
      </c>
      <c r="CO282" s="84">
        <v>2</v>
      </c>
      <c r="CP282" s="85" t="s">
        <v>2276</v>
      </c>
      <c r="CQ282" s="84">
        <v>201</v>
      </c>
      <c r="CR282" s="85" t="s">
        <v>2277</v>
      </c>
      <c r="CS282" s="84">
        <v>20101</v>
      </c>
      <c r="CT282" s="85" t="s">
        <v>2278</v>
      </c>
      <c r="CU282" s="86">
        <v>2010101</v>
      </c>
      <c r="CV282" s="87" t="s">
        <v>2279</v>
      </c>
      <c r="CW282" s="100" t="s">
        <v>2280</v>
      </c>
      <c r="CX282" s="100" t="s">
        <v>2276</v>
      </c>
      <c r="CY282" s="100" t="s">
        <v>2277</v>
      </c>
      <c r="CZ282" s="100" t="s">
        <v>2278</v>
      </c>
      <c r="DA282" s="100" t="s">
        <v>2279</v>
      </c>
    </row>
    <row r="283" spans="2:105" ht="76.5" hidden="1" x14ac:dyDescent="0.25">
      <c r="B283" s="148" t="s">
        <v>2287</v>
      </c>
      <c r="C283" s="88" t="s">
        <v>2288</v>
      </c>
      <c r="D283" s="63" t="s">
        <v>1032</v>
      </c>
      <c r="E283" s="100" t="s">
        <v>2267</v>
      </c>
      <c r="F283" s="63" t="s">
        <v>2268</v>
      </c>
      <c r="G283" s="164" t="s">
        <v>183</v>
      </c>
      <c r="H283" s="63" t="s">
        <v>580</v>
      </c>
      <c r="I283" s="62" t="s">
        <v>185</v>
      </c>
      <c r="J283" s="307">
        <v>2015</v>
      </c>
      <c r="K283" s="308">
        <v>0</v>
      </c>
      <c r="L283" s="107" t="s">
        <v>2269</v>
      </c>
      <c r="M283" s="108" t="s">
        <v>2289</v>
      </c>
      <c r="N283" s="87" t="s">
        <v>2290</v>
      </c>
      <c r="O283" s="87" t="s">
        <v>2291</v>
      </c>
      <c r="P283" s="87" t="s">
        <v>657</v>
      </c>
      <c r="Q283" s="87" t="s">
        <v>2273</v>
      </c>
      <c r="R283" s="87"/>
      <c r="S283" s="68">
        <v>1</v>
      </c>
      <c r="T283" s="91">
        <v>0</v>
      </c>
      <c r="U283" s="91">
        <v>0</v>
      </c>
      <c r="V283" s="91">
        <v>0</v>
      </c>
      <c r="W283" s="91">
        <v>1</v>
      </c>
      <c r="X283" s="71">
        <v>0</v>
      </c>
      <c r="Y283" s="92"/>
      <c r="Z283" s="92"/>
      <c r="AA283" s="92"/>
      <c r="AB283" s="92"/>
      <c r="AC283" s="92"/>
      <c r="AD283" s="92"/>
      <c r="AE283" s="92"/>
      <c r="AF283" s="92"/>
      <c r="AG283" s="92"/>
      <c r="AH283" s="92"/>
      <c r="AI283" s="92">
        <v>0</v>
      </c>
      <c r="AJ283" s="92"/>
      <c r="AK283" s="71">
        <v>0</v>
      </c>
      <c r="AL283" s="92"/>
      <c r="AM283" s="92"/>
      <c r="AN283" s="92"/>
      <c r="AO283" s="92"/>
      <c r="AP283" s="92"/>
      <c r="AQ283" s="92"/>
      <c r="AR283" s="92"/>
      <c r="AS283" s="92"/>
      <c r="AT283" s="92"/>
      <c r="AU283" s="92"/>
      <c r="AV283" s="92">
        <v>0</v>
      </c>
      <c r="AW283" s="92"/>
      <c r="AX283" s="71">
        <v>0</v>
      </c>
      <c r="AY283" s="92"/>
      <c r="AZ283" s="92"/>
      <c r="BA283" s="92"/>
      <c r="BB283" s="92"/>
      <c r="BC283" s="92"/>
      <c r="BD283" s="92"/>
      <c r="BE283" s="92"/>
      <c r="BF283" s="92"/>
      <c r="BG283" s="92"/>
      <c r="BH283" s="92"/>
      <c r="BI283" s="92">
        <v>0</v>
      </c>
      <c r="BJ283" s="92"/>
      <c r="BK283" s="71">
        <v>0</v>
      </c>
      <c r="BL283" s="92"/>
      <c r="BM283" s="92"/>
      <c r="BN283" s="92"/>
      <c r="BO283" s="92"/>
      <c r="BP283" s="92"/>
      <c r="BQ283" s="92"/>
      <c r="BR283" s="92"/>
      <c r="BS283" s="92"/>
      <c r="BT283" s="92"/>
      <c r="BU283" s="92"/>
      <c r="BV283" s="92">
        <v>0</v>
      </c>
      <c r="BW283" s="92">
        <v>0</v>
      </c>
      <c r="BX283" s="71">
        <v>0</v>
      </c>
      <c r="BY283" s="93">
        <v>0</v>
      </c>
      <c r="BZ283" s="93">
        <v>0</v>
      </c>
      <c r="CA283" s="93">
        <v>0</v>
      </c>
      <c r="CB283" s="93">
        <v>0</v>
      </c>
      <c r="CC283" s="93">
        <v>0</v>
      </c>
      <c r="CD283" s="93">
        <v>0</v>
      </c>
      <c r="CE283" s="93">
        <v>0</v>
      </c>
      <c r="CF283" s="93">
        <v>0</v>
      </c>
      <c r="CG283" s="93">
        <v>0</v>
      </c>
      <c r="CH283" s="93">
        <v>0</v>
      </c>
      <c r="CI283" s="93"/>
      <c r="CJ283" s="93"/>
      <c r="CK283" s="87" t="s">
        <v>2292</v>
      </c>
      <c r="CL283" s="90" t="s">
        <v>2275</v>
      </c>
      <c r="CM283" s="90" t="s">
        <v>957</v>
      </c>
      <c r="CN283" s="90" t="s">
        <v>1098</v>
      </c>
      <c r="CO283" s="84">
        <v>2</v>
      </c>
      <c r="CP283" s="85" t="s">
        <v>2276</v>
      </c>
      <c r="CQ283" s="84">
        <v>201</v>
      </c>
      <c r="CR283" s="85" t="s">
        <v>2277</v>
      </c>
      <c r="CS283" s="84">
        <v>20101</v>
      </c>
      <c r="CT283" s="85" t="s">
        <v>2278</v>
      </c>
      <c r="CU283" s="86">
        <v>2010102</v>
      </c>
      <c r="CV283" s="87" t="s">
        <v>2293</v>
      </c>
      <c r="CW283" s="100" t="s">
        <v>2280</v>
      </c>
      <c r="CX283" s="100" t="s">
        <v>2276</v>
      </c>
      <c r="CY283" s="100" t="s">
        <v>2277</v>
      </c>
      <c r="CZ283" s="100" t="s">
        <v>2278</v>
      </c>
      <c r="DA283" s="100" t="s">
        <v>2293</v>
      </c>
    </row>
    <row r="284" spans="2:105" ht="76.5" hidden="1" x14ac:dyDescent="0.25">
      <c r="B284" s="148" t="s">
        <v>2294</v>
      </c>
      <c r="C284" s="99" t="s">
        <v>2295</v>
      </c>
      <c r="D284" s="63" t="s">
        <v>1032</v>
      </c>
      <c r="E284" s="100" t="s">
        <v>2296</v>
      </c>
      <c r="F284" s="63" t="s">
        <v>2297</v>
      </c>
      <c r="G284" s="164" t="s">
        <v>183</v>
      </c>
      <c r="H284" s="63" t="s">
        <v>580</v>
      </c>
      <c r="I284" s="62" t="s">
        <v>185</v>
      </c>
      <c r="J284" s="307">
        <v>2015</v>
      </c>
      <c r="K284" s="308">
        <v>0</v>
      </c>
      <c r="L284" s="107" t="s">
        <v>2269</v>
      </c>
      <c r="M284" s="108" t="s">
        <v>2298</v>
      </c>
      <c r="N284" s="87" t="s">
        <v>2299</v>
      </c>
      <c r="O284" s="87" t="s">
        <v>2300</v>
      </c>
      <c r="P284" s="87" t="s">
        <v>657</v>
      </c>
      <c r="Q284" s="87" t="s">
        <v>2273</v>
      </c>
      <c r="R284" s="87"/>
      <c r="S284" s="68">
        <v>4</v>
      </c>
      <c r="T284" s="91">
        <v>0</v>
      </c>
      <c r="U284" s="91">
        <v>1</v>
      </c>
      <c r="V284" s="91">
        <v>2</v>
      </c>
      <c r="W284" s="91">
        <v>4</v>
      </c>
      <c r="X284" s="71">
        <v>200000000</v>
      </c>
      <c r="Y284" s="92"/>
      <c r="Z284" s="92"/>
      <c r="AA284" s="92"/>
      <c r="AB284" s="92"/>
      <c r="AC284" s="92"/>
      <c r="AD284" s="92"/>
      <c r="AE284" s="92"/>
      <c r="AF284" s="92"/>
      <c r="AG284" s="92"/>
      <c r="AH284" s="92"/>
      <c r="AI284" s="92">
        <v>100000000</v>
      </c>
      <c r="AJ284" s="92">
        <v>100000000</v>
      </c>
      <c r="AK284" s="71">
        <v>200000000</v>
      </c>
      <c r="AL284" s="92"/>
      <c r="AM284" s="92"/>
      <c r="AN284" s="92"/>
      <c r="AO284" s="92"/>
      <c r="AP284" s="92"/>
      <c r="AQ284" s="92"/>
      <c r="AR284" s="92"/>
      <c r="AS284" s="92"/>
      <c r="AT284" s="92"/>
      <c r="AU284" s="92"/>
      <c r="AV284" s="92">
        <v>100000000</v>
      </c>
      <c r="AW284" s="92">
        <v>100000000</v>
      </c>
      <c r="AX284" s="71">
        <v>200000000</v>
      </c>
      <c r="AY284" s="92"/>
      <c r="AZ284" s="92"/>
      <c r="BA284" s="92"/>
      <c r="BB284" s="92"/>
      <c r="BC284" s="92"/>
      <c r="BD284" s="92"/>
      <c r="BE284" s="92"/>
      <c r="BF284" s="92"/>
      <c r="BG284" s="92"/>
      <c r="BH284" s="92"/>
      <c r="BI284" s="92">
        <v>100000000</v>
      </c>
      <c r="BJ284" s="92">
        <v>100000000</v>
      </c>
      <c r="BK284" s="71">
        <v>600000000</v>
      </c>
      <c r="BL284" s="92"/>
      <c r="BM284" s="92"/>
      <c r="BN284" s="92"/>
      <c r="BO284" s="92"/>
      <c r="BP284" s="92"/>
      <c r="BQ284" s="92"/>
      <c r="BR284" s="92"/>
      <c r="BS284" s="92"/>
      <c r="BT284" s="92"/>
      <c r="BU284" s="92"/>
      <c r="BV284" s="92">
        <v>300000000</v>
      </c>
      <c r="BW284" s="92">
        <v>300000000</v>
      </c>
      <c r="BX284" s="71">
        <v>0</v>
      </c>
      <c r="BY284" s="93">
        <v>0</v>
      </c>
      <c r="BZ284" s="93">
        <v>0</v>
      </c>
      <c r="CA284" s="93">
        <v>0</v>
      </c>
      <c r="CB284" s="93">
        <v>0</v>
      </c>
      <c r="CC284" s="93">
        <v>0</v>
      </c>
      <c r="CD284" s="93">
        <v>0</v>
      </c>
      <c r="CE284" s="93">
        <v>0</v>
      </c>
      <c r="CF284" s="93">
        <v>0</v>
      </c>
      <c r="CG284" s="93">
        <v>0</v>
      </c>
      <c r="CH284" s="93">
        <v>0</v>
      </c>
      <c r="CI284" s="93"/>
      <c r="CJ284" s="93"/>
      <c r="CK284" s="87" t="s">
        <v>2301</v>
      </c>
      <c r="CL284" s="90" t="s">
        <v>2302</v>
      </c>
      <c r="CM284" s="90" t="s">
        <v>876</v>
      </c>
      <c r="CN284" s="90" t="s">
        <v>195</v>
      </c>
      <c r="CO284" s="84">
        <v>2</v>
      </c>
      <c r="CP284" s="85" t="s">
        <v>2276</v>
      </c>
      <c r="CQ284" s="84">
        <v>201</v>
      </c>
      <c r="CR284" s="85" t="s">
        <v>2277</v>
      </c>
      <c r="CS284" s="84">
        <v>20102</v>
      </c>
      <c r="CT284" s="85" t="s">
        <v>2303</v>
      </c>
      <c r="CU284" s="86">
        <v>2010201</v>
      </c>
      <c r="CV284" s="87" t="s">
        <v>2304</v>
      </c>
      <c r="CW284" s="100" t="s">
        <v>2305</v>
      </c>
      <c r="CX284" s="100" t="s">
        <v>2276</v>
      </c>
      <c r="CY284" s="100" t="s">
        <v>2277</v>
      </c>
      <c r="CZ284" s="100" t="s">
        <v>2303</v>
      </c>
      <c r="DA284" s="100" t="s">
        <v>2304</v>
      </c>
    </row>
    <row r="285" spans="2:105" ht="76.5" hidden="1" x14ac:dyDescent="0.25">
      <c r="B285" s="148" t="s">
        <v>2306</v>
      </c>
      <c r="C285" s="88" t="s">
        <v>2307</v>
      </c>
      <c r="D285" s="100" t="s">
        <v>1032</v>
      </c>
      <c r="E285" s="100" t="s">
        <v>2308</v>
      </c>
      <c r="F285" s="63" t="s">
        <v>2309</v>
      </c>
      <c r="G285" s="62" t="s">
        <v>2310</v>
      </c>
      <c r="H285" s="63" t="s">
        <v>580</v>
      </c>
      <c r="I285" s="62" t="s">
        <v>185</v>
      </c>
      <c r="J285" s="307">
        <v>2015</v>
      </c>
      <c r="K285" s="308">
        <v>0</v>
      </c>
      <c r="L285" s="63"/>
      <c r="M285" s="63"/>
      <c r="N285" s="63"/>
      <c r="O285" s="63"/>
      <c r="P285" s="63"/>
      <c r="Q285" s="63"/>
      <c r="R285" s="63"/>
      <c r="S285" s="68">
        <v>1</v>
      </c>
      <c r="T285" s="69">
        <v>0</v>
      </c>
      <c r="U285" s="69">
        <v>1</v>
      </c>
      <c r="V285" s="69">
        <v>1</v>
      </c>
      <c r="W285" s="69">
        <v>1</v>
      </c>
      <c r="X285" s="71">
        <v>150000000</v>
      </c>
      <c r="Y285" s="111">
        <v>50000000</v>
      </c>
      <c r="Z285" s="79"/>
      <c r="AA285" s="79"/>
      <c r="AB285" s="79"/>
      <c r="AC285" s="79"/>
      <c r="AD285" s="79"/>
      <c r="AE285" s="79"/>
      <c r="AF285" s="79"/>
      <c r="AG285" s="79"/>
      <c r="AH285" s="79"/>
      <c r="AI285" s="79">
        <v>50000000</v>
      </c>
      <c r="AJ285" s="79">
        <v>50000000</v>
      </c>
      <c r="AK285" s="71">
        <v>100000000</v>
      </c>
      <c r="AL285" s="79"/>
      <c r="AM285" s="79"/>
      <c r="AN285" s="79"/>
      <c r="AO285" s="79"/>
      <c r="AP285" s="79"/>
      <c r="AQ285" s="79"/>
      <c r="AR285" s="79"/>
      <c r="AS285" s="79"/>
      <c r="AT285" s="79"/>
      <c r="AU285" s="79"/>
      <c r="AV285" s="79">
        <v>50000000</v>
      </c>
      <c r="AW285" s="79">
        <v>50000000</v>
      </c>
      <c r="AX285" s="71">
        <v>100000000</v>
      </c>
      <c r="AY285" s="79"/>
      <c r="AZ285" s="79"/>
      <c r="BA285" s="79"/>
      <c r="BB285" s="79"/>
      <c r="BC285" s="79"/>
      <c r="BD285" s="79"/>
      <c r="BE285" s="79"/>
      <c r="BF285" s="79"/>
      <c r="BG285" s="79"/>
      <c r="BH285" s="79"/>
      <c r="BI285" s="79">
        <v>50000000</v>
      </c>
      <c r="BJ285" s="79">
        <v>50000000</v>
      </c>
      <c r="BK285" s="71">
        <v>400000000</v>
      </c>
      <c r="BL285" s="79"/>
      <c r="BM285" s="79"/>
      <c r="BN285" s="79"/>
      <c r="BO285" s="79"/>
      <c r="BP285" s="79"/>
      <c r="BQ285" s="79"/>
      <c r="BR285" s="79"/>
      <c r="BS285" s="79"/>
      <c r="BT285" s="79"/>
      <c r="BU285" s="79"/>
      <c r="BV285" s="79">
        <v>200000000</v>
      </c>
      <c r="BW285" s="79">
        <v>200000000</v>
      </c>
      <c r="BX285" s="71">
        <v>0</v>
      </c>
      <c r="BY285" s="73">
        <v>0</v>
      </c>
      <c r="BZ285" s="73">
        <v>0</v>
      </c>
      <c r="CA285" s="73">
        <v>0</v>
      </c>
      <c r="CB285" s="73">
        <v>0</v>
      </c>
      <c r="CC285" s="73">
        <v>0</v>
      </c>
      <c r="CD285" s="73">
        <v>0</v>
      </c>
      <c r="CE285" s="73">
        <v>0</v>
      </c>
      <c r="CF285" s="73">
        <v>0</v>
      </c>
      <c r="CG285" s="73">
        <v>0</v>
      </c>
      <c r="CH285" s="73">
        <v>0</v>
      </c>
      <c r="CI285" s="73"/>
      <c r="CJ285" s="73"/>
      <c r="CK285" s="63" t="s">
        <v>2311</v>
      </c>
      <c r="CL285" s="74" t="s">
        <v>2275</v>
      </c>
      <c r="CM285" s="74" t="s">
        <v>957</v>
      </c>
      <c r="CN285" s="74" t="s">
        <v>877</v>
      </c>
      <c r="CO285" s="84">
        <v>2</v>
      </c>
      <c r="CP285" s="85" t="s">
        <v>2276</v>
      </c>
      <c r="CQ285" s="84">
        <v>201</v>
      </c>
      <c r="CR285" s="85" t="s">
        <v>2277</v>
      </c>
      <c r="CS285" s="84">
        <v>20102</v>
      </c>
      <c r="CT285" s="85" t="s">
        <v>2303</v>
      </c>
      <c r="CU285" s="86">
        <v>2010202</v>
      </c>
      <c r="CV285" s="87" t="s">
        <v>2312</v>
      </c>
      <c r="CW285" s="100" t="s">
        <v>2313</v>
      </c>
      <c r="CX285" s="100" t="s">
        <v>2276</v>
      </c>
      <c r="CY285" s="100" t="s">
        <v>2277</v>
      </c>
      <c r="CZ285" s="100" t="s">
        <v>2303</v>
      </c>
      <c r="DA285" s="100" t="s">
        <v>2312</v>
      </c>
    </row>
    <row r="286" spans="2:105" ht="165.75" hidden="1" x14ac:dyDescent="0.25">
      <c r="B286" s="148" t="s">
        <v>2314</v>
      </c>
      <c r="C286" s="103" t="s">
        <v>2315</v>
      </c>
      <c r="D286" s="63" t="s">
        <v>2009</v>
      </c>
      <c r="E286" s="100" t="s">
        <v>2316</v>
      </c>
      <c r="F286" s="63" t="s">
        <v>2317</v>
      </c>
      <c r="G286" s="62" t="s">
        <v>183</v>
      </c>
      <c r="H286" s="63" t="s">
        <v>2010</v>
      </c>
      <c r="I286" s="63" t="s">
        <v>185</v>
      </c>
      <c r="J286" s="307">
        <v>2015</v>
      </c>
      <c r="K286" s="308">
        <v>374.7</v>
      </c>
      <c r="L286" s="63" t="s">
        <v>2011</v>
      </c>
      <c r="M286" s="63" t="s">
        <v>2318</v>
      </c>
      <c r="N286" s="63" t="s">
        <v>2013</v>
      </c>
      <c r="O286" s="63" t="s">
        <v>2014</v>
      </c>
      <c r="P286" s="63" t="s">
        <v>657</v>
      </c>
      <c r="Q286" s="63" t="s">
        <v>2319</v>
      </c>
      <c r="R286" s="63"/>
      <c r="S286" s="68">
        <v>70.16</v>
      </c>
      <c r="T286" s="69">
        <v>29.8</v>
      </c>
      <c r="U286" s="69">
        <v>52.8</v>
      </c>
      <c r="V286" s="69">
        <v>65.16</v>
      </c>
      <c r="W286" s="69">
        <v>70.16</v>
      </c>
      <c r="X286" s="71">
        <v>55037665812</v>
      </c>
      <c r="Y286" s="79"/>
      <c r="Z286" s="79"/>
      <c r="AA286" s="79"/>
      <c r="AB286" s="79"/>
      <c r="AC286" s="79">
        <v>43615717591</v>
      </c>
      <c r="AD286" s="79"/>
      <c r="AE286" s="79"/>
      <c r="AF286" s="79"/>
      <c r="AG286" s="79">
        <v>3487222221</v>
      </c>
      <c r="AH286" s="79">
        <v>7934726000</v>
      </c>
      <c r="AI286" s="79"/>
      <c r="AJ286" s="79"/>
      <c r="AK286" s="71">
        <v>13374186525</v>
      </c>
      <c r="AL286" s="79"/>
      <c r="AM286" s="79"/>
      <c r="AN286" s="79"/>
      <c r="AO286" s="79"/>
      <c r="AP286" s="79">
        <v>4192153258</v>
      </c>
      <c r="AQ286" s="79"/>
      <c r="AR286" s="79"/>
      <c r="AS286" s="79"/>
      <c r="AT286" s="79">
        <v>1142407409</v>
      </c>
      <c r="AU286" s="79">
        <v>8039625858</v>
      </c>
      <c r="AV286" s="79"/>
      <c r="AW286" s="79"/>
      <c r="AX286" s="71">
        <v>13720471592</v>
      </c>
      <c r="AY286" s="79"/>
      <c r="AZ286" s="79"/>
      <c r="BA286" s="79"/>
      <c r="BB286" s="79"/>
      <c r="BC286" s="79"/>
      <c r="BD286" s="79"/>
      <c r="BE286" s="79">
        <v>10432000000</v>
      </c>
      <c r="BF286" s="79"/>
      <c r="BG286" s="79"/>
      <c r="BH286" s="79">
        <v>3288471592</v>
      </c>
      <c r="BI286" s="79"/>
      <c r="BJ286" s="79"/>
      <c r="BK286" s="71">
        <v>3112782699</v>
      </c>
      <c r="BL286" s="79"/>
      <c r="BM286" s="79"/>
      <c r="BN286" s="79"/>
      <c r="BO286" s="79"/>
      <c r="BP286" s="79"/>
      <c r="BQ286" s="79"/>
      <c r="BR286" s="79"/>
      <c r="BS286" s="79"/>
      <c r="BT286" s="79"/>
      <c r="BU286" s="79">
        <v>3112782699</v>
      </c>
      <c r="BV286" s="79"/>
      <c r="BW286" s="79"/>
      <c r="BX286" s="71">
        <v>85245106628</v>
      </c>
      <c r="BY286" s="73">
        <v>0</v>
      </c>
      <c r="BZ286" s="73">
        <v>0</v>
      </c>
      <c r="CA286" s="73">
        <v>0</v>
      </c>
      <c r="CB286" s="73">
        <v>0</v>
      </c>
      <c r="CC286" s="73">
        <v>47807870849</v>
      </c>
      <c r="CD286" s="73">
        <v>0</v>
      </c>
      <c r="CE286" s="73">
        <v>10432000000</v>
      </c>
      <c r="CF286" s="73">
        <v>0</v>
      </c>
      <c r="CG286" s="73">
        <v>4629629630</v>
      </c>
      <c r="CH286" s="73">
        <v>22375606149</v>
      </c>
      <c r="CI286" s="73">
        <v>0</v>
      </c>
      <c r="CJ286" s="73">
        <v>0</v>
      </c>
      <c r="CK286" s="63" t="s">
        <v>2320</v>
      </c>
      <c r="CL286" s="74" t="s">
        <v>2017</v>
      </c>
      <c r="CM286" s="74" t="s">
        <v>2018</v>
      </c>
      <c r="CN286" s="74" t="s">
        <v>877</v>
      </c>
      <c r="CO286" s="60">
        <v>2</v>
      </c>
      <c r="CP286" s="61" t="s">
        <v>2276</v>
      </c>
      <c r="CQ286" s="60">
        <v>202</v>
      </c>
      <c r="CR286" s="61" t="s">
        <v>2321</v>
      </c>
      <c r="CS286" s="60">
        <v>20201</v>
      </c>
      <c r="CT286" s="61" t="s">
        <v>2322</v>
      </c>
      <c r="CU286" s="62">
        <v>2020101</v>
      </c>
      <c r="CV286" s="63" t="s">
        <v>2323</v>
      </c>
      <c r="CW286" s="100" t="s">
        <v>2324</v>
      </c>
      <c r="CX286" s="100" t="s">
        <v>2276</v>
      </c>
      <c r="CY286" s="100" t="s">
        <v>2321</v>
      </c>
      <c r="CZ286" s="100" t="s">
        <v>2322</v>
      </c>
      <c r="DA286" s="100" t="s">
        <v>2323</v>
      </c>
    </row>
    <row r="287" spans="2:105" ht="165.75" hidden="1" x14ac:dyDescent="0.25">
      <c r="B287" s="148" t="s">
        <v>2325</v>
      </c>
      <c r="C287" s="103" t="s">
        <v>2326</v>
      </c>
      <c r="D287" s="63" t="s">
        <v>2009</v>
      </c>
      <c r="E287" s="100" t="s">
        <v>2316</v>
      </c>
      <c r="F287" s="63" t="s">
        <v>2317</v>
      </c>
      <c r="G287" s="62" t="s">
        <v>183</v>
      </c>
      <c r="H287" s="63" t="s">
        <v>2010</v>
      </c>
      <c r="I287" s="63" t="s">
        <v>185</v>
      </c>
      <c r="J287" s="307">
        <v>2015</v>
      </c>
      <c r="K287" s="308">
        <v>303.52</v>
      </c>
      <c r="L287" s="63" t="s">
        <v>2011</v>
      </c>
      <c r="M287" s="63" t="s">
        <v>2327</v>
      </c>
      <c r="N287" s="63" t="s">
        <v>2013</v>
      </c>
      <c r="O287" s="63" t="s">
        <v>2328</v>
      </c>
      <c r="P287" s="63" t="s">
        <v>657</v>
      </c>
      <c r="Q287" s="63" t="s">
        <v>2319</v>
      </c>
      <c r="R287" s="63"/>
      <c r="S287" s="68">
        <v>75.650000000000006</v>
      </c>
      <c r="T287" s="69">
        <v>48</v>
      </c>
      <c r="U287" s="69">
        <v>56.65</v>
      </c>
      <c r="V287" s="69">
        <v>66.150000000000006</v>
      </c>
      <c r="W287" s="113">
        <v>75.650000000000006</v>
      </c>
      <c r="X287" s="71">
        <v>46034394217</v>
      </c>
      <c r="Y287" s="79"/>
      <c r="Z287" s="79"/>
      <c r="AA287" s="79"/>
      <c r="AB287" s="79"/>
      <c r="AC287" s="79">
        <v>26951703124</v>
      </c>
      <c r="AD287" s="79"/>
      <c r="AE287" s="79"/>
      <c r="AF287" s="79"/>
      <c r="AG287" s="79">
        <v>8216441195</v>
      </c>
      <c r="AH287" s="79">
        <v>10866249898</v>
      </c>
      <c r="AI287" s="79"/>
      <c r="AJ287" s="79"/>
      <c r="AK287" s="71">
        <v>23177813582</v>
      </c>
      <c r="AL287" s="79"/>
      <c r="AM287" s="79"/>
      <c r="AN287" s="79"/>
      <c r="AO287" s="79"/>
      <c r="AP287" s="79"/>
      <c r="AQ287" s="79"/>
      <c r="AR287" s="79"/>
      <c r="AS287" s="79"/>
      <c r="AT287" s="79">
        <v>20457813582</v>
      </c>
      <c r="AU287" s="79">
        <v>2720000000</v>
      </c>
      <c r="AV287" s="79"/>
      <c r="AW287" s="79"/>
      <c r="AX287" s="71">
        <v>11517781687</v>
      </c>
      <c r="AY287" s="79"/>
      <c r="AZ287" s="79"/>
      <c r="BA287" s="79"/>
      <c r="BB287" s="79"/>
      <c r="BC287" s="79"/>
      <c r="BD287" s="79"/>
      <c r="BE287" s="79">
        <v>5205000000</v>
      </c>
      <c r="BF287" s="79"/>
      <c r="BG287" s="79">
        <v>6084181687</v>
      </c>
      <c r="BH287" s="79">
        <v>228600000</v>
      </c>
      <c r="BI287" s="79"/>
      <c r="BJ287" s="79"/>
      <c r="BK287" s="71">
        <v>335457000</v>
      </c>
      <c r="BL287" s="79"/>
      <c r="BM287" s="79"/>
      <c r="BN287" s="79"/>
      <c r="BO287" s="79"/>
      <c r="BP287" s="79"/>
      <c r="BQ287" s="79"/>
      <c r="BR287" s="79"/>
      <c r="BS287" s="79"/>
      <c r="BT287" s="79"/>
      <c r="BU287" s="79">
        <v>335457000</v>
      </c>
      <c r="BV287" s="79"/>
      <c r="BW287" s="79"/>
      <c r="BX287" s="71">
        <v>81065446486</v>
      </c>
      <c r="BY287" s="73">
        <v>0</v>
      </c>
      <c r="BZ287" s="73">
        <v>0</v>
      </c>
      <c r="CA287" s="73">
        <v>0</v>
      </c>
      <c r="CB287" s="73">
        <v>0</v>
      </c>
      <c r="CC287" s="73">
        <v>26951703124</v>
      </c>
      <c r="CD287" s="73">
        <v>0</v>
      </c>
      <c r="CE287" s="73">
        <v>5205000000</v>
      </c>
      <c r="CF287" s="73">
        <v>0</v>
      </c>
      <c r="CG287" s="73">
        <v>34758436464</v>
      </c>
      <c r="CH287" s="73">
        <v>14150306898</v>
      </c>
      <c r="CI287" s="73">
        <v>0</v>
      </c>
      <c r="CJ287" s="73">
        <v>0</v>
      </c>
      <c r="CK287" s="63" t="s">
        <v>2329</v>
      </c>
      <c r="CL287" s="74" t="s">
        <v>2017</v>
      </c>
      <c r="CM287" s="74" t="s">
        <v>2018</v>
      </c>
      <c r="CN287" s="74" t="s">
        <v>877</v>
      </c>
      <c r="CO287" s="60">
        <v>2</v>
      </c>
      <c r="CP287" s="61" t="s">
        <v>2276</v>
      </c>
      <c r="CQ287" s="60">
        <v>202</v>
      </c>
      <c r="CR287" s="61" t="s">
        <v>2321</v>
      </c>
      <c r="CS287" s="60">
        <v>20201</v>
      </c>
      <c r="CT287" s="61" t="s">
        <v>2322</v>
      </c>
      <c r="CU287" s="62">
        <v>2020101</v>
      </c>
      <c r="CV287" s="63" t="s">
        <v>2323</v>
      </c>
      <c r="CW287" s="100" t="s">
        <v>2324</v>
      </c>
      <c r="CX287" s="100" t="s">
        <v>2276</v>
      </c>
      <c r="CY287" s="100" t="s">
        <v>2321</v>
      </c>
      <c r="CZ287" s="100" t="s">
        <v>2322</v>
      </c>
      <c r="DA287" s="100" t="s">
        <v>2323</v>
      </c>
    </row>
    <row r="288" spans="2:105" ht="165.75" hidden="1" x14ac:dyDescent="0.25">
      <c r="B288" s="148" t="s">
        <v>2330</v>
      </c>
      <c r="C288" s="75" t="s">
        <v>2331</v>
      </c>
      <c r="D288" s="63" t="s">
        <v>2009</v>
      </c>
      <c r="E288" s="100" t="s">
        <v>2316</v>
      </c>
      <c r="F288" s="63" t="s">
        <v>2317</v>
      </c>
      <c r="G288" s="62" t="s">
        <v>240</v>
      </c>
      <c r="H288" s="63" t="s">
        <v>2010</v>
      </c>
      <c r="I288" s="63" t="s">
        <v>185</v>
      </c>
      <c r="J288" s="307">
        <v>2015</v>
      </c>
      <c r="K288" s="308" t="s">
        <v>490</v>
      </c>
      <c r="L288" s="63" t="s">
        <v>2011</v>
      </c>
      <c r="M288" s="63" t="s">
        <v>2332</v>
      </c>
      <c r="N288" s="63" t="s">
        <v>2013</v>
      </c>
      <c r="O288" s="63" t="s">
        <v>2333</v>
      </c>
      <c r="P288" s="63" t="s">
        <v>657</v>
      </c>
      <c r="Q288" s="63" t="s">
        <v>2319</v>
      </c>
      <c r="R288" s="63"/>
      <c r="S288" s="68">
        <v>785.9</v>
      </c>
      <c r="T288" s="136">
        <v>785.9</v>
      </c>
      <c r="U288" s="136">
        <v>785.9</v>
      </c>
      <c r="V288" s="136">
        <v>785.9</v>
      </c>
      <c r="W288" s="136">
        <v>785.9</v>
      </c>
      <c r="X288" s="71">
        <v>8876723815</v>
      </c>
      <c r="Y288" s="122"/>
      <c r="Z288" s="79"/>
      <c r="AA288" s="79"/>
      <c r="AB288" s="79"/>
      <c r="AC288" s="149">
        <v>3300000000</v>
      </c>
      <c r="AD288" s="79"/>
      <c r="AE288" s="79"/>
      <c r="AF288" s="79"/>
      <c r="AG288" s="79"/>
      <c r="AH288" s="149">
        <v>5576723815</v>
      </c>
      <c r="AI288" s="79"/>
      <c r="AJ288" s="79"/>
      <c r="AK288" s="71">
        <v>9760000000</v>
      </c>
      <c r="AL288" s="79"/>
      <c r="AM288" s="79"/>
      <c r="AN288" s="79"/>
      <c r="AO288" s="79"/>
      <c r="AP288" s="79">
        <v>7700000000</v>
      </c>
      <c r="AQ288" s="79"/>
      <c r="AR288" s="79"/>
      <c r="AS288" s="79"/>
      <c r="AT288" s="79"/>
      <c r="AU288" s="79">
        <v>2060000000</v>
      </c>
      <c r="AV288" s="79"/>
      <c r="AW288" s="79"/>
      <c r="AX288" s="71">
        <v>2121800000</v>
      </c>
      <c r="AY288" s="79"/>
      <c r="AZ288" s="79"/>
      <c r="BA288" s="79"/>
      <c r="BB288" s="79"/>
      <c r="BC288" s="79"/>
      <c r="BD288" s="79"/>
      <c r="BE288" s="79"/>
      <c r="BF288" s="79"/>
      <c r="BG288" s="79"/>
      <c r="BH288" s="79">
        <v>2121800000</v>
      </c>
      <c r="BI288" s="79"/>
      <c r="BJ288" s="79"/>
      <c r="BK288" s="71">
        <v>2184035260</v>
      </c>
      <c r="BL288" s="79"/>
      <c r="BM288" s="79"/>
      <c r="BN288" s="79"/>
      <c r="BO288" s="79"/>
      <c r="BP288" s="79"/>
      <c r="BQ288" s="79"/>
      <c r="BR288" s="79"/>
      <c r="BS288" s="79"/>
      <c r="BT288" s="79"/>
      <c r="BU288" s="79">
        <v>2184035260</v>
      </c>
      <c r="BV288" s="79"/>
      <c r="BW288" s="79"/>
      <c r="BX288" s="71">
        <v>22942559075</v>
      </c>
      <c r="BY288" s="73">
        <v>0</v>
      </c>
      <c r="BZ288" s="73">
        <v>0</v>
      </c>
      <c r="CA288" s="73">
        <v>0</v>
      </c>
      <c r="CB288" s="73">
        <v>0</v>
      </c>
      <c r="CC288" s="73">
        <v>11000000000</v>
      </c>
      <c r="CD288" s="73">
        <v>0</v>
      </c>
      <c r="CE288" s="73">
        <v>0</v>
      </c>
      <c r="CF288" s="73">
        <v>0</v>
      </c>
      <c r="CG288" s="73">
        <v>0</v>
      </c>
      <c r="CH288" s="73">
        <v>11942559075</v>
      </c>
      <c r="CI288" s="73">
        <v>0</v>
      </c>
      <c r="CJ288" s="73">
        <v>0</v>
      </c>
      <c r="CK288" s="63" t="s">
        <v>2334</v>
      </c>
      <c r="CL288" s="74" t="s">
        <v>2017</v>
      </c>
      <c r="CM288" s="74" t="s">
        <v>2018</v>
      </c>
      <c r="CN288" s="74" t="s">
        <v>877</v>
      </c>
      <c r="CO288" s="60">
        <v>2</v>
      </c>
      <c r="CP288" s="61" t="s">
        <v>2276</v>
      </c>
      <c r="CQ288" s="60">
        <v>202</v>
      </c>
      <c r="CR288" s="61" t="s">
        <v>2321</v>
      </c>
      <c r="CS288" s="60">
        <v>20201</v>
      </c>
      <c r="CT288" s="61" t="s">
        <v>2322</v>
      </c>
      <c r="CU288" s="62">
        <v>2020101</v>
      </c>
      <c r="CV288" s="63" t="s">
        <v>2323</v>
      </c>
      <c r="CW288" s="100" t="s">
        <v>2324</v>
      </c>
      <c r="CX288" s="100" t="s">
        <v>2276</v>
      </c>
      <c r="CY288" s="100" t="s">
        <v>2321</v>
      </c>
      <c r="CZ288" s="100" t="s">
        <v>2322</v>
      </c>
      <c r="DA288" s="100" t="s">
        <v>2323</v>
      </c>
    </row>
    <row r="289" spans="2:105" ht="165.75" hidden="1" x14ac:dyDescent="0.25">
      <c r="B289" s="148" t="s">
        <v>2335</v>
      </c>
      <c r="C289" s="103" t="s">
        <v>2336</v>
      </c>
      <c r="D289" s="63" t="s">
        <v>2009</v>
      </c>
      <c r="E289" s="100" t="s">
        <v>2316</v>
      </c>
      <c r="F289" s="63" t="s">
        <v>2317</v>
      </c>
      <c r="G289" s="62" t="s">
        <v>183</v>
      </c>
      <c r="H289" s="63" t="s">
        <v>2010</v>
      </c>
      <c r="I289" s="63" t="s">
        <v>185</v>
      </c>
      <c r="J289" s="307">
        <v>2015</v>
      </c>
      <c r="K289" s="308" t="s">
        <v>490</v>
      </c>
      <c r="L289" s="63" t="s">
        <v>2011</v>
      </c>
      <c r="M289" s="63" t="s">
        <v>2337</v>
      </c>
      <c r="N289" s="63" t="s">
        <v>2013</v>
      </c>
      <c r="O289" s="63" t="s">
        <v>2338</v>
      </c>
      <c r="P289" s="63" t="s">
        <v>657</v>
      </c>
      <c r="Q289" s="63" t="s">
        <v>2319</v>
      </c>
      <c r="R289" s="63"/>
      <c r="S289" s="68">
        <v>7</v>
      </c>
      <c r="T289" s="69">
        <v>1</v>
      </c>
      <c r="U289" s="69">
        <v>3</v>
      </c>
      <c r="V289" s="69">
        <v>5</v>
      </c>
      <c r="W289" s="69">
        <v>7</v>
      </c>
      <c r="X289" s="71">
        <v>205984017</v>
      </c>
      <c r="Y289" s="79"/>
      <c r="Z289" s="79"/>
      <c r="AA289" s="79"/>
      <c r="AB289" s="79"/>
      <c r="AC289" s="79"/>
      <c r="AD289" s="79"/>
      <c r="AE289" s="79"/>
      <c r="AF289" s="79"/>
      <c r="AG289" s="79"/>
      <c r="AH289" s="79">
        <v>205984017</v>
      </c>
      <c r="AI289" s="79"/>
      <c r="AJ289" s="79"/>
      <c r="AK289" s="71">
        <v>500000000</v>
      </c>
      <c r="AL289" s="79"/>
      <c r="AM289" s="79"/>
      <c r="AN289" s="79"/>
      <c r="AO289" s="79"/>
      <c r="AP289" s="79"/>
      <c r="AQ289" s="79"/>
      <c r="AR289" s="79"/>
      <c r="AS289" s="79"/>
      <c r="AT289" s="79"/>
      <c r="AU289" s="79">
        <v>500000000</v>
      </c>
      <c r="AV289" s="79"/>
      <c r="AW289" s="79"/>
      <c r="AX289" s="71">
        <v>515000000</v>
      </c>
      <c r="AY289" s="79"/>
      <c r="AZ289" s="79"/>
      <c r="BA289" s="79"/>
      <c r="BB289" s="79"/>
      <c r="BC289" s="79"/>
      <c r="BD289" s="79"/>
      <c r="BE289" s="79"/>
      <c r="BF289" s="79"/>
      <c r="BG289" s="79"/>
      <c r="BH289" s="79">
        <v>515000000</v>
      </c>
      <c r="BI289" s="79"/>
      <c r="BJ289" s="79"/>
      <c r="BK289" s="71">
        <v>530450000</v>
      </c>
      <c r="BL289" s="79"/>
      <c r="BM289" s="79"/>
      <c r="BN289" s="79"/>
      <c r="BO289" s="79"/>
      <c r="BP289" s="79"/>
      <c r="BQ289" s="79"/>
      <c r="BR289" s="79"/>
      <c r="BS289" s="79"/>
      <c r="BT289" s="79"/>
      <c r="BU289" s="79">
        <v>530450000</v>
      </c>
      <c r="BV289" s="79"/>
      <c r="BW289" s="79"/>
      <c r="BX289" s="71">
        <v>1751434017</v>
      </c>
      <c r="BY289" s="73">
        <v>0</v>
      </c>
      <c r="BZ289" s="73">
        <v>0</v>
      </c>
      <c r="CA289" s="73">
        <v>0</v>
      </c>
      <c r="CB289" s="73">
        <v>0</v>
      </c>
      <c r="CC289" s="73">
        <v>0</v>
      </c>
      <c r="CD289" s="73">
        <v>0</v>
      </c>
      <c r="CE289" s="73">
        <v>0</v>
      </c>
      <c r="CF289" s="73">
        <v>0</v>
      </c>
      <c r="CG289" s="73">
        <v>0</v>
      </c>
      <c r="CH289" s="73">
        <v>1751434017</v>
      </c>
      <c r="CI289" s="73">
        <v>0</v>
      </c>
      <c r="CJ289" s="73">
        <v>0</v>
      </c>
      <c r="CK289" s="87" t="s">
        <v>2339</v>
      </c>
      <c r="CL289" s="90" t="s">
        <v>2017</v>
      </c>
      <c r="CM289" s="90" t="s">
        <v>2018</v>
      </c>
      <c r="CN289" s="90" t="s">
        <v>877</v>
      </c>
      <c r="CO289" s="60">
        <v>2</v>
      </c>
      <c r="CP289" s="61" t="s">
        <v>2276</v>
      </c>
      <c r="CQ289" s="60">
        <v>202</v>
      </c>
      <c r="CR289" s="61" t="s">
        <v>2321</v>
      </c>
      <c r="CS289" s="60">
        <v>20201</v>
      </c>
      <c r="CT289" s="61" t="s">
        <v>2322</v>
      </c>
      <c r="CU289" s="62">
        <v>2020101</v>
      </c>
      <c r="CV289" s="63" t="s">
        <v>2323</v>
      </c>
      <c r="CW289" s="100" t="s">
        <v>2324</v>
      </c>
      <c r="CX289" s="100" t="s">
        <v>2276</v>
      </c>
      <c r="CY289" s="100" t="s">
        <v>2321</v>
      </c>
      <c r="CZ289" s="100" t="s">
        <v>2322</v>
      </c>
      <c r="DA289" s="100" t="s">
        <v>2323</v>
      </c>
    </row>
    <row r="290" spans="2:105" ht="102" hidden="1" x14ac:dyDescent="0.25">
      <c r="B290" s="99" t="s">
        <v>2340</v>
      </c>
      <c r="C290" s="88" t="s">
        <v>2341</v>
      </c>
      <c r="D290" s="63" t="s">
        <v>2009</v>
      </c>
      <c r="E290" s="100" t="s">
        <v>2316</v>
      </c>
      <c r="F290" s="63" t="s">
        <v>2317</v>
      </c>
      <c r="G290" s="62" t="s">
        <v>183</v>
      </c>
      <c r="H290" s="63" t="s">
        <v>2010</v>
      </c>
      <c r="I290" s="63" t="s">
        <v>185</v>
      </c>
      <c r="J290" s="307">
        <v>2015</v>
      </c>
      <c r="K290" s="308">
        <v>11</v>
      </c>
      <c r="L290" s="63" t="s">
        <v>2011</v>
      </c>
      <c r="M290" s="63" t="s">
        <v>2342</v>
      </c>
      <c r="N290" s="87" t="s">
        <v>2013</v>
      </c>
      <c r="O290" s="87" t="s">
        <v>2343</v>
      </c>
      <c r="P290" s="87" t="s">
        <v>657</v>
      </c>
      <c r="Q290" s="87" t="s">
        <v>2344</v>
      </c>
      <c r="R290" s="87"/>
      <c r="S290" s="68">
        <v>12</v>
      </c>
      <c r="T290" s="91">
        <v>0</v>
      </c>
      <c r="U290" s="91">
        <v>4</v>
      </c>
      <c r="V290" s="91">
        <v>8</v>
      </c>
      <c r="W290" s="91">
        <v>12</v>
      </c>
      <c r="X290" s="71">
        <v>9659386723</v>
      </c>
      <c r="Y290" s="92"/>
      <c r="Z290" s="92"/>
      <c r="AA290" s="92"/>
      <c r="AB290" s="92"/>
      <c r="AC290" s="92"/>
      <c r="AD290" s="92"/>
      <c r="AE290" s="92"/>
      <c r="AF290" s="92"/>
      <c r="AG290" s="92"/>
      <c r="AH290" s="92">
        <v>9659386723</v>
      </c>
      <c r="AI290" s="92"/>
      <c r="AJ290" s="92"/>
      <c r="AK290" s="71">
        <v>157302896192</v>
      </c>
      <c r="AL290" s="92">
        <v>2000000000</v>
      </c>
      <c r="AM290" s="92"/>
      <c r="AN290" s="92"/>
      <c r="AO290" s="92"/>
      <c r="AP290" s="92"/>
      <c r="AQ290" s="92"/>
      <c r="AR290" s="92">
        <v>10000000000</v>
      </c>
      <c r="AS290" s="92"/>
      <c r="AT290" s="92">
        <v>34000000000</v>
      </c>
      <c r="AU290" s="92">
        <v>11906896192</v>
      </c>
      <c r="AV290" s="92">
        <v>69396000000</v>
      </c>
      <c r="AW290" s="92">
        <v>30000000000</v>
      </c>
      <c r="AX290" s="71">
        <v>192093950674</v>
      </c>
      <c r="AY290" s="92">
        <v>12000000000</v>
      </c>
      <c r="AZ290" s="92"/>
      <c r="BA290" s="92"/>
      <c r="BB290" s="92"/>
      <c r="BC290" s="92"/>
      <c r="BD290" s="92"/>
      <c r="BE290" s="92"/>
      <c r="BF290" s="92"/>
      <c r="BG290" s="92">
        <v>36000000000</v>
      </c>
      <c r="BH290" s="92">
        <v>14093950674</v>
      </c>
      <c r="BI290" s="92">
        <v>100000000000</v>
      </c>
      <c r="BJ290" s="92">
        <v>30000000000</v>
      </c>
      <c r="BK290" s="71">
        <v>167163979075</v>
      </c>
      <c r="BL290" s="92">
        <v>12000000000</v>
      </c>
      <c r="BM290" s="92"/>
      <c r="BN290" s="92"/>
      <c r="BO290" s="92"/>
      <c r="BP290" s="92"/>
      <c r="BQ290" s="92"/>
      <c r="BR290" s="92"/>
      <c r="BS290" s="92"/>
      <c r="BT290" s="92"/>
      <c r="BU290" s="92">
        <v>23163979075</v>
      </c>
      <c r="BV290" s="92">
        <v>100000000000</v>
      </c>
      <c r="BW290" s="92">
        <v>32000000000</v>
      </c>
      <c r="BX290" s="71">
        <v>526220212664</v>
      </c>
      <c r="BY290" s="93">
        <v>26000000000</v>
      </c>
      <c r="BZ290" s="93">
        <v>0</v>
      </c>
      <c r="CA290" s="93">
        <v>0</v>
      </c>
      <c r="CB290" s="93">
        <v>0</v>
      </c>
      <c r="CC290" s="93">
        <v>0</v>
      </c>
      <c r="CD290" s="93">
        <v>0</v>
      </c>
      <c r="CE290" s="93">
        <v>10000000000</v>
      </c>
      <c r="CF290" s="93">
        <v>0</v>
      </c>
      <c r="CG290" s="93">
        <v>70000000000</v>
      </c>
      <c r="CH290" s="93">
        <v>58824212664</v>
      </c>
      <c r="CI290" s="93">
        <v>269396000000</v>
      </c>
      <c r="CJ290" s="93">
        <v>92000000000</v>
      </c>
      <c r="CK290" s="63" t="s">
        <v>2345</v>
      </c>
      <c r="CL290" s="74" t="s">
        <v>2017</v>
      </c>
      <c r="CM290" s="74" t="s">
        <v>2018</v>
      </c>
      <c r="CN290" s="74" t="s">
        <v>877</v>
      </c>
      <c r="CO290" s="84">
        <v>2</v>
      </c>
      <c r="CP290" s="85" t="s">
        <v>2276</v>
      </c>
      <c r="CQ290" s="84">
        <v>202</v>
      </c>
      <c r="CR290" s="85" t="s">
        <v>2321</v>
      </c>
      <c r="CS290" s="84">
        <v>20201</v>
      </c>
      <c r="CT290" s="85" t="s">
        <v>2322</v>
      </c>
      <c r="CU290" s="86">
        <v>2020102</v>
      </c>
      <c r="CV290" s="87" t="s">
        <v>2346</v>
      </c>
      <c r="CW290" s="100" t="s">
        <v>2324</v>
      </c>
      <c r="CX290" s="100" t="s">
        <v>2276</v>
      </c>
      <c r="CY290" s="100" t="s">
        <v>2321</v>
      </c>
      <c r="CZ290" s="100" t="s">
        <v>2322</v>
      </c>
      <c r="DA290" s="100" t="s">
        <v>2346</v>
      </c>
    </row>
    <row r="291" spans="2:105" ht="216.75" hidden="1" x14ac:dyDescent="0.25">
      <c r="B291" s="99" t="s">
        <v>2347</v>
      </c>
      <c r="C291" s="65" t="s">
        <v>2348</v>
      </c>
      <c r="D291" s="63" t="s">
        <v>2349</v>
      </c>
      <c r="E291" s="100" t="s">
        <v>2350</v>
      </c>
      <c r="F291" s="63" t="s">
        <v>2351</v>
      </c>
      <c r="G291" s="62" t="s">
        <v>240</v>
      </c>
      <c r="H291" s="63" t="s">
        <v>514</v>
      </c>
      <c r="I291" s="63" t="s">
        <v>185</v>
      </c>
      <c r="J291" s="307">
        <v>2015</v>
      </c>
      <c r="K291" s="308">
        <v>0</v>
      </c>
      <c r="L291" s="63" t="s">
        <v>186</v>
      </c>
      <c r="M291" s="63" t="s">
        <v>2352</v>
      </c>
      <c r="N291" s="63" t="s">
        <v>2353</v>
      </c>
      <c r="O291" s="63" t="s">
        <v>2354</v>
      </c>
      <c r="P291" s="63" t="s">
        <v>657</v>
      </c>
      <c r="Q291" s="63" t="s">
        <v>2355</v>
      </c>
      <c r="R291" s="63"/>
      <c r="S291" s="68">
        <v>1</v>
      </c>
      <c r="T291" s="69">
        <v>1</v>
      </c>
      <c r="U291" s="69">
        <v>1</v>
      </c>
      <c r="V291" s="69">
        <v>1</v>
      </c>
      <c r="W291" s="69">
        <v>1</v>
      </c>
      <c r="X291" s="71">
        <v>1000000000</v>
      </c>
      <c r="Y291" s="101">
        <v>500000000</v>
      </c>
      <c r="Z291" s="79"/>
      <c r="AA291" s="79"/>
      <c r="AB291" s="79"/>
      <c r="AC291" s="79"/>
      <c r="AD291" s="79"/>
      <c r="AE291" s="79"/>
      <c r="AF291" s="79"/>
      <c r="AG291" s="101">
        <v>500000000</v>
      </c>
      <c r="AH291" s="79"/>
      <c r="AI291" s="79"/>
      <c r="AJ291" s="79"/>
      <c r="AK291" s="71">
        <v>1000000000</v>
      </c>
      <c r="AL291" s="101">
        <v>500000000</v>
      </c>
      <c r="AM291" s="79"/>
      <c r="AN291" s="79"/>
      <c r="AO291" s="79"/>
      <c r="AP291" s="79"/>
      <c r="AQ291" s="79"/>
      <c r="AR291" s="79"/>
      <c r="AS291" s="79"/>
      <c r="AT291" s="101">
        <v>500000000</v>
      </c>
      <c r="AU291" s="79"/>
      <c r="AV291" s="79"/>
      <c r="AW291" s="79"/>
      <c r="AX291" s="71">
        <v>1000000000</v>
      </c>
      <c r="AY291" s="101">
        <v>500000000</v>
      </c>
      <c r="AZ291" s="79"/>
      <c r="BA291" s="79"/>
      <c r="BB291" s="79"/>
      <c r="BC291" s="79"/>
      <c r="BD291" s="79"/>
      <c r="BE291" s="79"/>
      <c r="BF291" s="79"/>
      <c r="BG291" s="101">
        <v>500000000</v>
      </c>
      <c r="BH291" s="79"/>
      <c r="BI291" s="79"/>
      <c r="BJ291" s="79"/>
      <c r="BK291" s="71">
        <v>550000000</v>
      </c>
      <c r="BL291" s="101">
        <v>500000000</v>
      </c>
      <c r="BM291" s="79"/>
      <c r="BN291" s="79"/>
      <c r="BO291" s="79"/>
      <c r="BP291" s="79"/>
      <c r="BQ291" s="79"/>
      <c r="BR291" s="79"/>
      <c r="BS291" s="79"/>
      <c r="BT291" s="101">
        <v>50000000</v>
      </c>
      <c r="BU291" s="79"/>
      <c r="BV291" s="79"/>
      <c r="BW291" s="79"/>
      <c r="BX291" s="71">
        <v>3550000000</v>
      </c>
      <c r="BY291" s="73">
        <v>2000000000</v>
      </c>
      <c r="BZ291" s="73">
        <v>0</v>
      </c>
      <c r="CA291" s="73">
        <v>0</v>
      </c>
      <c r="CB291" s="73">
        <v>0</v>
      </c>
      <c r="CC291" s="73">
        <v>0</v>
      </c>
      <c r="CD291" s="73">
        <v>0</v>
      </c>
      <c r="CE291" s="73">
        <v>0</v>
      </c>
      <c r="CF291" s="73">
        <v>0</v>
      </c>
      <c r="CG291" s="73">
        <v>1550000000</v>
      </c>
      <c r="CH291" s="73">
        <v>0</v>
      </c>
      <c r="CI291" s="73">
        <v>0</v>
      </c>
      <c r="CJ291" s="73">
        <v>0</v>
      </c>
      <c r="CK291" s="63" t="s">
        <v>2356</v>
      </c>
      <c r="CL291" s="90" t="s">
        <v>2302</v>
      </c>
      <c r="CM291" s="90" t="s">
        <v>876</v>
      </c>
      <c r="CN291" s="90" t="s">
        <v>1392</v>
      </c>
      <c r="CO291" s="60">
        <v>2</v>
      </c>
      <c r="CP291" s="61" t="s">
        <v>2276</v>
      </c>
      <c r="CQ291" s="60">
        <v>203</v>
      </c>
      <c r="CR291" s="61" t="s">
        <v>2357</v>
      </c>
      <c r="CS291" s="60">
        <v>20301</v>
      </c>
      <c r="CT291" s="61" t="s">
        <v>2358</v>
      </c>
      <c r="CU291" s="62">
        <v>2030101</v>
      </c>
      <c r="CV291" s="63" t="s">
        <v>2359</v>
      </c>
      <c r="CW291" s="100" t="s">
        <v>2360</v>
      </c>
      <c r="CX291" s="100" t="s">
        <v>2276</v>
      </c>
      <c r="CY291" s="100" t="s">
        <v>2357</v>
      </c>
      <c r="CZ291" s="100" t="s">
        <v>2358</v>
      </c>
      <c r="DA291" s="100" t="s">
        <v>2359</v>
      </c>
    </row>
    <row r="292" spans="2:105" ht="216.75" hidden="1" x14ac:dyDescent="0.25">
      <c r="B292" s="99" t="s">
        <v>2361</v>
      </c>
      <c r="C292" s="99" t="s">
        <v>2362</v>
      </c>
      <c r="D292" s="63" t="s">
        <v>1032</v>
      </c>
      <c r="E292" s="100" t="s">
        <v>2363</v>
      </c>
      <c r="F292" s="63" t="s">
        <v>2364</v>
      </c>
      <c r="G292" s="164" t="s">
        <v>240</v>
      </c>
      <c r="H292" s="63" t="s">
        <v>679</v>
      </c>
      <c r="I292" s="62" t="s">
        <v>185</v>
      </c>
      <c r="J292" s="307">
        <v>2015</v>
      </c>
      <c r="K292" s="308">
        <v>0</v>
      </c>
      <c r="L292" s="107" t="s">
        <v>2365</v>
      </c>
      <c r="M292" s="108" t="s">
        <v>2366</v>
      </c>
      <c r="N292" s="87" t="s">
        <v>2367</v>
      </c>
      <c r="O292" s="87" t="s">
        <v>2368</v>
      </c>
      <c r="P292" s="87" t="s">
        <v>246</v>
      </c>
      <c r="Q292" s="87" t="s">
        <v>2369</v>
      </c>
      <c r="R292" s="87"/>
      <c r="S292" s="68">
        <v>1</v>
      </c>
      <c r="T292" s="69">
        <v>0</v>
      </c>
      <c r="U292" s="69">
        <v>1</v>
      </c>
      <c r="V292" s="69">
        <v>1</v>
      </c>
      <c r="W292" s="69">
        <v>1</v>
      </c>
      <c r="X292" s="71">
        <v>200000000</v>
      </c>
      <c r="Y292" s="91"/>
      <c r="Z292" s="92"/>
      <c r="AA292" s="92"/>
      <c r="AB292" s="92"/>
      <c r="AC292" s="92"/>
      <c r="AD292" s="92"/>
      <c r="AE292" s="92"/>
      <c r="AF292" s="92"/>
      <c r="AG292" s="92"/>
      <c r="AH292" s="92"/>
      <c r="AI292" s="92">
        <v>100000000</v>
      </c>
      <c r="AJ292" s="92">
        <v>100000000</v>
      </c>
      <c r="AK292" s="71">
        <v>200000000</v>
      </c>
      <c r="AL292" s="92"/>
      <c r="AM292" s="92"/>
      <c r="AN292" s="92"/>
      <c r="AO292" s="92"/>
      <c r="AP292" s="92"/>
      <c r="AQ292" s="92"/>
      <c r="AR292" s="92"/>
      <c r="AS292" s="92"/>
      <c r="AT292" s="92"/>
      <c r="AU292" s="92"/>
      <c r="AV292" s="92">
        <v>100000000</v>
      </c>
      <c r="AW292" s="92">
        <v>100000000</v>
      </c>
      <c r="AX292" s="71">
        <v>200000000</v>
      </c>
      <c r="AY292" s="92"/>
      <c r="AZ292" s="92"/>
      <c r="BA292" s="92"/>
      <c r="BB292" s="92"/>
      <c r="BC292" s="92"/>
      <c r="BD292" s="92"/>
      <c r="BE292" s="92"/>
      <c r="BF292" s="92"/>
      <c r="BG292" s="92"/>
      <c r="BH292" s="92"/>
      <c r="BI292" s="92">
        <v>100000000</v>
      </c>
      <c r="BJ292" s="92">
        <v>100000000</v>
      </c>
      <c r="BK292" s="71">
        <v>600000000</v>
      </c>
      <c r="BL292" s="92"/>
      <c r="BM292" s="92"/>
      <c r="BN292" s="92"/>
      <c r="BO292" s="92"/>
      <c r="BP292" s="92"/>
      <c r="BQ292" s="92"/>
      <c r="BR292" s="92"/>
      <c r="BS292" s="92"/>
      <c r="BT292" s="92"/>
      <c r="BU292" s="92"/>
      <c r="BV292" s="92">
        <v>300000000</v>
      </c>
      <c r="BW292" s="92">
        <v>300000000</v>
      </c>
      <c r="BX292" s="71">
        <v>0</v>
      </c>
      <c r="BY292" s="93">
        <v>0</v>
      </c>
      <c r="BZ292" s="93">
        <v>0</v>
      </c>
      <c r="CA292" s="93">
        <v>0</v>
      </c>
      <c r="CB292" s="93">
        <v>0</v>
      </c>
      <c r="CC292" s="93">
        <v>0</v>
      </c>
      <c r="CD292" s="93">
        <v>0</v>
      </c>
      <c r="CE292" s="93">
        <v>0</v>
      </c>
      <c r="CF292" s="93">
        <v>0</v>
      </c>
      <c r="CG292" s="93">
        <v>0</v>
      </c>
      <c r="CH292" s="93">
        <v>0</v>
      </c>
      <c r="CI292" s="93"/>
      <c r="CJ292" s="93"/>
      <c r="CK292" s="63" t="s">
        <v>2370</v>
      </c>
      <c r="CL292" s="74" t="s">
        <v>2302</v>
      </c>
      <c r="CM292" s="74" t="s">
        <v>876</v>
      </c>
      <c r="CN292" s="74" t="s">
        <v>1392</v>
      </c>
      <c r="CO292" s="84">
        <v>2</v>
      </c>
      <c r="CP292" s="85" t="s">
        <v>2276</v>
      </c>
      <c r="CQ292" s="84">
        <v>203</v>
      </c>
      <c r="CR292" s="85" t="s">
        <v>2357</v>
      </c>
      <c r="CS292" s="84">
        <v>20301</v>
      </c>
      <c r="CT292" s="85" t="s">
        <v>2358</v>
      </c>
      <c r="CU292" s="86">
        <v>2030101</v>
      </c>
      <c r="CV292" s="87" t="s">
        <v>2359</v>
      </c>
      <c r="CW292" s="100" t="s">
        <v>2371</v>
      </c>
      <c r="CX292" s="100" t="s">
        <v>2276</v>
      </c>
      <c r="CY292" s="100" t="s">
        <v>2357</v>
      </c>
      <c r="CZ292" s="100" t="s">
        <v>2358</v>
      </c>
      <c r="DA292" s="100" t="s">
        <v>2359</v>
      </c>
    </row>
    <row r="293" spans="2:105" ht="216.75" hidden="1" x14ac:dyDescent="0.25">
      <c r="B293" s="65" t="s">
        <v>2372</v>
      </c>
      <c r="C293" s="65" t="s">
        <v>2373</v>
      </c>
      <c r="D293" s="63" t="s">
        <v>486</v>
      </c>
      <c r="E293" s="100" t="s">
        <v>2350</v>
      </c>
      <c r="F293" s="63" t="s">
        <v>2351</v>
      </c>
      <c r="G293" s="62" t="s">
        <v>183</v>
      </c>
      <c r="H293" s="63" t="s">
        <v>489</v>
      </c>
      <c r="I293" s="63" t="s">
        <v>185</v>
      </c>
      <c r="J293" s="307">
        <v>2015</v>
      </c>
      <c r="K293" s="308" t="s">
        <v>490</v>
      </c>
      <c r="L293" s="95" t="s">
        <v>2374</v>
      </c>
      <c r="M293" s="63" t="s">
        <v>2375</v>
      </c>
      <c r="N293" s="63" t="s">
        <v>2376</v>
      </c>
      <c r="O293" s="63" t="s">
        <v>2377</v>
      </c>
      <c r="P293" s="63" t="s">
        <v>246</v>
      </c>
      <c r="Q293" s="63" t="s">
        <v>2378</v>
      </c>
      <c r="R293" s="63"/>
      <c r="S293" s="68">
        <v>9</v>
      </c>
      <c r="T293" s="69">
        <v>0</v>
      </c>
      <c r="U293" s="69">
        <v>3</v>
      </c>
      <c r="V293" s="69">
        <v>6</v>
      </c>
      <c r="W293" s="69">
        <v>9</v>
      </c>
      <c r="X293" s="71">
        <v>0</v>
      </c>
      <c r="Y293" s="79"/>
      <c r="Z293" s="79"/>
      <c r="AA293" s="79"/>
      <c r="AB293" s="79"/>
      <c r="AC293" s="79"/>
      <c r="AD293" s="79"/>
      <c r="AE293" s="79"/>
      <c r="AF293" s="79"/>
      <c r="AG293" s="79"/>
      <c r="AH293" s="79"/>
      <c r="AI293" s="79"/>
      <c r="AJ293" s="79"/>
      <c r="AK293" s="71">
        <v>50000000</v>
      </c>
      <c r="AL293" s="79"/>
      <c r="AM293" s="79"/>
      <c r="AN293" s="79"/>
      <c r="AO293" s="78">
        <v>50000000</v>
      </c>
      <c r="AP293" s="79"/>
      <c r="AQ293" s="79"/>
      <c r="AR293" s="79"/>
      <c r="AS293" s="79"/>
      <c r="AT293" s="79"/>
      <c r="AU293" s="79"/>
      <c r="AV293" s="79"/>
      <c r="AW293" s="79"/>
      <c r="AX293" s="71">
        <v>50000000</v>
      </c>
      <c r="AY293" s="79"/>
      <c r="AZ293" s="79"/>
      <c r="BA293" s="79"/>
      <c r="BB293" s="78">
        <v>50000000</v>
      </c>
      <c r="BC293" s="79"/>
      <c r="BD293" s="79"/>
      <c r="BE293" s="79"/>
      <c r="BF293" s="79"/>
      <c r="BG293" s="79"/>
      <c r="BH293" s="79"/>
      <c r="BI293" s="79"/>
      <c r="BJ293" s="79"/>
      <c r="BK293" s="71">
        <v>50000000</v>
      </c>
      <c r="BL293" s="79"/>
      <c r="BM293" s="79"/>
      <c r="BN293" s="79"/>
      <c r="BO293" s="78">
        <v>50000000</v>
      </c>
      <c r="BP293" s="79"/>
      <c r="BQ293" s="79"/>
      <c r="BR293" s="79"/>
      <c r="BS293" s="79"/>
      <c r="BT293" s="79"/>
      <c r="BU293" s="79"/>
      <c r="BV293" s="79"/>
      <c r="BW293" s="79"/>
      <c r="BX293" s="71">
        <v>150000000</v>
      </c>
      <c r="BY293" s="73">
        <v>0</v>
      </c>
      <c r="BZ293" s="73">
        <v>0</v>
      </c>
      <c r="CA293" s="73">
        <v>0</v>
      </c>
      <c r="CB293" s="73">
        <v>150000000</v>
      </c>
      <c r="CC293" s="73">
        <v>0</v>
      </c>
      <c r="CD293" s="73">
        <v>0</v>
      </c>
      <c r="CE293" s="73">
        <v>0</v>
      </c>
      <c r="CF293" s="73">
        <v>0</v>
      </c>
      <c r="CG293" s="73">
        <v>0</v>
      </c>
      <c r="CH293" s="73">
        <v>0</v>
      </c>
      <c r="CI293" s="73">
        <v>0</v>
      </c>
      <c r="CJ293" s="73">
        <v>0</v>
      </c>
      <c r="CK293" s="63" t="s">
        <v>2379</v>
      </c>
      <c r="CL293" s="90" t="s">
        <v>497</v>
      </c>
      <c r="CM293" s="90" t="s">
        <v>498</v>
      </c>
      <c r="CN293" s="90" t="s">
        <v>1392</v>
      </c>
      <c r="CO293" s="60">
        <v>2</v>
      </c>
      <c r="CP293" s="61" t="s">
        <v>2276</v>
      </c>
      <c r="CQ293" s="60">
        <v>203</v>
      </c>
      <c r="CR293" s="61" t="s">
        <v>2357</v>
      </c>
      <c r="CS293" s="60">
        <v>20301</v>
      </c>
      <c r="CT293" s="61" t="s">
        <v>2358</v>
      </c>
      <c r="CU293" s="62">
        <v>2030101</v>
      </c>
      <c r="CV293" s="63" t="s">
        <v>2359</v>
      </c>
      <c r="CW293" s="100" t="s">
        <v>2360</v>
      </c>
      <c r="CX293" s="100" t="s">
        <v>2276</v>
      </c>
      <c r="CY293" s="100" t="s">
        <v>2357</v>
      </c>
      <c r="CZ293" s="100" t="s">
        <v>2358</v>
      </c>
      <c r="DA293" s="100" t="s">
        <v>2359</v>
      </c>
    </row>
    <row r="294" spans="2:105" ht="216.75" hidden="1" x14ac:dyDescent="0.25">
      <c r="B294" s="99" t="s">
        <v>2380</v>
      </c>
      <c r="C294" s="88" t="s">
        <v>2381</v>
      </c>
      <c r="D294" s="63" t="s">
        <v>1032</v>
      </c>
      <c r="E294" s="100" t="s">
        <v>2350</v>
      </c>
      <c r="F294" s="63" t="s">
        <v>2351</v>
      </c>
      <c r="G294" s="62" t="s">
        <v>183</v>
      </c>
      <c r="H294" s="63" t="s">
        <v>679</v>
      </c>
      <c r="I294" s="62" t="s">
        <v>185</v>
      </c>
      <c r="J294" s="307">
        <v>2015</v>
      </c>
      <c r="K294" s="308">
        <v>0</v>
      </c>
      <c r="L294" s="107" t="s">
        <v>1977</v>
      </c>
      <c r="M294" s="108" t="s">
        <v>2382</v>
      </c>
      <c r="N294" s="87" t="s">
        <v>2383</v>
      </c>
      <c r="O294" s="87" t="s">
        <v>2384</v>
      </c>
      <c r="P294" s="87" t="s">
        <v>246</v>
      </c>
      <c r="Q294" s="87" t="s">
        <v>2385</v>
      </c>
      <c r="R294" s="87"/>
      <c r="S294" s="68">
        <v>1</v>
      </c>
      <c r="T294" s="69">
        <v>0</v>
      </c>
      <c r="U294" s="69">
        <v>0</v>
      </c>
      <c r="V294" s="69">
        <v>0.5</v>
      </c>
      <c r="W294" s="69">
        <v>1</v>
      </c>
      <c r="X294" s="71">
        <v>0</v>
      </c>
      <c r="Y294" s="91"/>
      <c r="Z294" s="109"/>
      <c r="AA294" s="92"/>
      <c r="AB294" s="92"/>
      <c r="AC294" s="92"/>
      <c r="AD294" s="92"/>
      <c r="AE294" s="92"/>
      <c r="AF294" s="92"/>
      <c r="AG294" s="92"/>
      <c r="AH294" s="92"/>
      <c r="AI294" s="92">
        <v>0</v>
      </c>
      <c r="AJ294" s="92"/>
      <c r="AK294" s="71">
        <v>0</v>
      </c>
      <c r="AL294" s="92"/>
      <c r="AM294" s="92"/>
      <c r="AN294" s="92"/>
      <c r="AO294" s="120"/>
      <c r="AP294" s="92"/>
      <c r="AQ294" s="92"/>
      <c r="AR294" s="92"/>
      <c r="AS294" s="92"/>
      <c r="AT294" s="92"/>
      <c r="AU294" s="92"/>
      <c r="AV294" s="92">
        <v>0</v>
      </c>
      <c r="AW294" s="92"/>
      <c r="AX294" s="71">
        <v>0</v>
      </c>
      <c r="AY294" s="92"/>
      <c r="AZ294" s="92"/>
      <c r="BA294" s="92"/>
      <c r="BB294" s="120"/>
      <c r="BC294" s="92"/>
      <c r="BD294" s="92"/>
      <c r="BE294" s="92"/>
      <c r="BF294" s="92"/>
      <c r="BG294" s="92"/>
      <c r="BH294" s="92"/>
      <c r="BI294" s="92">
        <v>0</v>
      </c>
      <c r="BJ294" s="92"/>
      <c r="BK294" s="71">
        <v>0</v>
      </c>
      <c r="BL294" s="92"/>
      <c r="BM294" s="92"/>
      <c r="BN294" s="92"/>
      <c r="BO294" s="120"/>
      <c r="BP294" s="92"/>
      <c r="BQ294" s="92"/>
      <c r="BR294" s="92"/>
      <c r="BS294" s="92"/>
      <c r="BT294" s="92"/>
      <c r="BU294" s="92"/>
      <c r="BV294" s="92">
        <v>0</v>
      </c>
      <c r="BW294" s="92">
        <v>0</v>
      </c>
      <c r="BX294" s="71">
        <v>0</v>
      </c>
      <c r="BY294" s="93">
        <v>0</v>
      </c>
      <c r="BZ294" s="93">
        <v>0</v>
      </c>
      <c r="CA294" s="93">
        <v>0</v>
      </c>
      <c r="CB294" s="93">
        <v>0</v>
      </c>
      <c r="CC294" s="93">
        <v>0</v>
      </c>
      <c r="CD294" s="93">
        <v>0</v>
      </c>
      <c r="CE294" s="93">
        <v>0</v>
      </c>
      <c r="CF294" s="93">
        <v>0</v>
      </c>
      <c r="CG294" s="93">
        <v>0</v>
      </c>
      <c r="CH294" s="93">
        <v>0</v>
      </c>
      <c r="CI294" s="93"/>
      <c r="CJ294" s="93"/>
      <c r="CK294" s="63" t="s">
        <v>2386</v>
      </c>
      <c r="CL294" s="74" t="s">
        <v>2302</v>
      </c>
      <c r="CM294" s="74" t="s">
        <v>876</v>
      </c>
      <c r="CN294" s="74" t="s">
        <v>195</v>
      </c>
      <c r="CO294" s="84">
        <v>2</v>
      </c>
      <c r="CP294" s="85" t="s">
        <v>2276</v>
      </c>
      <c r="CQ294" s="84">
        <v>203</v>
      </c>
      <c r="CR294" s="85" t="s">
        <v>2357</v>
      </c>
      <c r="CS294" s="84">
        <v>20301</v>
      </c>
      <c r="CT294" s="85" t="s">
        <v>2358</v>
      </c>
      <c r="CU294" s="86">
        <v>2030101</v>
      </c>
      <c r="CV294" s="87" t="s">
        <v>2359</v>
      </c>
      <c r="CW294" s="100" t="s">
        <v>2360</v>
      </c>
      <c r="CX294" s="100" t="s">
        <v>2276</v>
      </c>
      <c r="CY294" s="100" t="s">
        <v>2357</v>
      </c>
      <c r="CZ294" s="100" t="s">
        <v>2358</v>
      </c>
      <c r="DA294" s="100" t="s">
        <v>2359</v>
      </c>
    </row>
    <row r="295" spans="2:105" ht="216.75" hidden="1" x14ac:dyDescent="0.25">
      <c r="B295" s="65" t="s">
        <v>2387</v>
      </c>
      <c r="C295" s="65" t="s">
        <v>2388</v>
      </c>
      <c r="D295" s="63" t="s">
        <v>486</v>
      </c>
      <c r="E295" s="100" t="s">
        <v>2350</v>
      </c>
      <c r="F295" s="63" t="s">
        <v>2351</v>
      </c>
      <c r="G295" s="62" t="s">
        <v>183</v>
      </c>
      <c r="H295" s="63" t="s">
        <v>489</v>
      </c>
      <c r="I295" s="63" t="s">
        <v>185</v>
      </c>
      <c r="J295" s="307">
        <v>2015</v>
      </c>
      <c r="K295" s="308" t="s">
        <v>490</v>
      </c>
      <c r="L295" s="95" t="s">
        <v>2374</v>
      </c>
      <c r="M295" s="63" t="s">
        <v>2389</v>
      </c>
      <c r="N295" s="63" t="s">
        <v>2390</v>
      </c>
      <c r="O295" s="63" t="s">
        <v>2391</v>
      </c>
      <c r="P295" s="63" t="s">
        <v>246</v>
      </c>
      <c r="Q295" s="63" t="s">
        <v>2378</v>
      </c>
      <c r="R295" s="63"/>
      <c r="S295" s="68">
        <v>3</v>
      </c>
      <c r="T295" s="69">
        <v>0</v>
      </c>
      <c r="U295" s="69">
        <v>1</v>
      </c>
      <c r="V295" s="69">
        <v>2</v>
      </c>
      <c r="W295" s="69">
        <v>3</v>
      </c>
      <c r="X295" s="71">
        <v>0</v>
      </c>
      <c r="Y295" s="79"/>
      <c r="Z295" s="79"/>
      <c r="AA295" s="79"/>
      <c r="AB295" s="79"/>
      <c r="AC295" s="79"/>
      <c r="AD295" s="79"/>
      <c r="AE295" s="79"/>
      <c r="AF295" s="79"/>
      <c r="AG295" s="79"/>
      <c r="AH295" s="79"/>
      <c r="AI295" s="79"/>
      <c r="AJ295" s="79"/>
      <c r="AK295" s="71">
        <v>100000000</v>
      </c>
      <c r="AL295" s="79"/>
      <c r="AM295" s="79"/>
      <c r="AN295" s="79"/>
      <c r="AO295" s="150">
        <v>100000000</v>
      </c>
      <c r="AP295" s="79"/>
      <c r="AQ295" s="79"/>
      <c r="AR295" s="79"/>
      <c r="AS295" s="79"/>
      <c r="AT295" s="79"/>
      <c r="AU295" s="79"/>
      <c r="AV295" s="79"/>
      <c r="AW295" s="79"/>
      <c r="AX295" s="71">
        <v>100000000</v>
      </c>
      <c r="AY295" s="79"/>
      <c r="AZ295" s="79"/>
      <c r="BA295" s="79"/>
      <c r="BB295" s="150">
        <v>100000000</v>
      </c>
      <c r="BC295" s="79"/>
      <c r="BD295" s="79"/>
      <c r="BE295" s="79"/>
      <c r="BF295" s="79"/>
      <c r="BG295" s="79"/>
      <c r="BH295" s="79"/>
      <c r="BI295" s="79"/>
      <c r="BJ295" s="79"/>
      <c r="BK295" s="71">
        <v>100000000</v>
      </c>
      <c r="BL295" s="79"/>
      <c r="BM295" s="79"/>
      <c r="BN295" s="79"/>
      <c r="BO295" s="150">
        <v>100000000</v>
      </c>
      <c r="BP295" s="79"/>
      <c r="BQ295" s="79"/>
      <c r="BR295" s="79"/>
      <c r="BS295" s="79"/>
      <c r="BT295" s="79"/>
      <c r="BU295" s="79"/>
      <c r="BV295" s="79"/>
      <c r="BW295" s="79"/>
      <c r="BX295" s="71">
        <v>300000000</v>
      </c>
      <c r="BY295" s="73">
        <v>0</v>
      </c>
      <c r="BZ295" s="73">
        <v>0</v>
      </c>
      <c r="CA295" s="73">
        <v>0</v>
      </c>
      <c r="CB295" s="73">
        <v>300000000</v>
      </c>
      <c r="CC295" s="73">
        <v>0</v>
      </c>
      <c r="CD295" s="73">
        <v>0</v>
      </c>
      <c r="CE295" s="73">
        <v>0</v>
      </c>
      <c r="CF295" s="73">
        <v>0</v>
      </c>
      <c r="CG295" s="73">
        <v>0</v>
      </c>
      <c r="CH295" s="73">
        <v>0</v>
      </c>
      <c r="CI295" s="73">
        <v>0</v>
      </c>
      <c r="CJ295" s="73">
        <v>0</v>
      </c>
      <c r="CK295" s="93" t="s">
        <v>2392</v>
      </c>
      <c r="CL295" s="90" t="s">
        <v>497</v>
      </c>
      <c r="CM295" s="90" t="s">
        <v>498</v>
      </c>
      <c r="CN295" s="90" t="s">
        <v>1392</v>
      </c>
      <c r="CO295" s="60">
        <v>2</v>
      </c>
      <c r="CP295" s="61" t="s">
        <v>2276</v>
      </c>
      <c r="CQ295" s="60">
        <v>203</v>
      </c>
      <c r="CR295" s="61" t="s">
        <v>2357</v>
      </c>
      <c r="CS295" s="60">
        <v>20301</v>
      </c>
      <c r="CT295" s="61" t="s">
        <v>2358</v>
      </c>
      <c r="CU295" s="62">
        <v>2030101</v>
      </c>
      <c r="CV295" s="63" t="s">
        <v>2359</v>
      </c>
      <c r="CW295" s="100" t="s">
        <v>2360</v>
      </c>
      <c r="CX295" s="100" t="s">
        <v>2276</v>
      </c>
      <c r="CY295" s="100" t="s">
        <v>2357</v>
      </c>
      <c r="CZ295" s="100" t="s">
        <v>2358</v>
      </c>
      <c r="DA295" s="100" t="s">
        <v>2359</v>
      </c>
    </row>
    <row r="296" spans="2:105" ht="216.75" hidden="1" x14ac:dyDescent="0.25">
      <c r="B296" s="99" t="s">
        <v>2393</v>
      </c>
      <c r="C296" s="88" t="s">
        <v>2394</v>
      </c>
      <c r="D296" s="63" t="s">
        <v>1032</v>
      </c>
      <c r="E296" s="100" t="s">
        <v>2350</v>
      </c>
      <c r="F296" s="63" t="s">
        <v>2351</v>
      </c>
      <c r="G296" s="164" t="s">
        <v>240</v>
      </c>
      <c r="H296" s="63" t="s">
        <v>679</v>
      </c>
      <c r="I296" s="62" t="s">
        <v>185</v>
      </c>
      <c r="J296" s="307">
        <v>2015</v>
      </c>
      <c r="K296" s="308">
        <v>0</v>
      </c>
      <c r="L296" s="107" t="s">
        <v>2365</v>
      </c>
      <c r="M296" s="108" t="s">
        <v>2395</v>
      </c>
      <c r="N296" s="87" t="s">
        <v>2396</v>
      </c>
      <c r="O296" s="87" t="s">
        <v>2397</v>
      </c>
      <c r="P296" s="87" t="s">
        <v>246</v>
      </c>
      <c r="Q296" s="87" t="s">
        <v>2398</v>
      </c>
      <c r="R296" s="87"/>
      <c r="S296" s="68">
        <v>1</v>
      </c>
      <c r="T296" s="86">
        <v>1</v>
      </c>
      <c r="U296" s="91">
        <v>1</v>
      </c>
      <c r="V296" s="91">
        <v>1</v>
      </c>
      <c r="W296" s="91">
        <v>1</v>
      </c>
      <c r="X296" s="71">
        <v>50000000</v>
      </c>
      <c r="Y296" s="91">
        <v>50000000</v>
      </c>
      <c r="Z296" s="109"/>
      <c r="AA296" s="92"/>
      <c r="AB296" s="92"/>
      <c r="AC296" s="92"/>
      <c r="AD296" s="92"/>
      <c r="AE296" s="92"/>
      <c r="AF296" s="92"/>
      <c r="AG296" s="92"/>
      <c r="AH296" s="92"/>
      <c r="AI296" s="92"/>
      <c r="AJ296" s="92"/>
      <c r="AK296" s="71">
        <v>50000000</v>
      </c>
      <c r="AL296" s="92">
        <v>50000000</v>
      </c>
      <c r="AM296" s="109"/>
      <c r="AN296" s="92"/>
      <c r="AO296" s="92"/>
      <c r="AP296" s="92"/>
      <c r="AQ296" s="92"/>
      <c r="AR296" s="92"/>
      <c r="AS296" s="92"/>
      <c r="AT296" s="92"/>
      <c r="AU296" s="92"/>
      <c r="AV296" s="92"/>
      <c r="AW296" s="92"/>
      <c r="AX296" s="71">
        <v>50000000</v>
      </c>
      <c r="AY296" s="92">
        <v>50000000</v>
      </c>
      <c r="AZ296" s="109"/>
      <c r="BA296" s="92"/>
      <c r="BB296" s="92"/>
      <c r="BC296" s="92"/>
      <c r="BD296" s="92"/>
      <c r="BE296" s="92"/>
      <c r="BF296" s="92"/>
      <c r="BG296" s="92"/>
      <c r="BH296" s="92"/>
      <c r="BI296" s="92"/>
      <c r="BJ296" s="92"/>
      <c r="BK296" s="71">
        <v>50000000</v>
      </c>
      <c r="BL296" s="92">
        <v>50000000</v>
      </c>
      <c r="BM296" s="109"/>
      <c r="BN296" s="92"/>
      <c r="BO296" s="92"/>
      <c r="BP296" s="92"/>
      <c r="BQ296" s="92"/>
      <c r="BR296" s="92"/>
      <c r="BS296" s="92"/>
      <c r="BT296" s="92"/>
      <c r="BU296" s="92"/>
      <c r="BV296" s="92"/>
      <c r="BW296" s="92"/>
      <c r="BX296" s="71">
        <v>200000000</v>
      </c>
      <c r="BY296" s="92">
        <v>200000000</v>
      </c>
      <c r="BZ296" s="109">
        <v>0</v>
      </c>
      <c r="CA296" s="93">
        <v>0</v>
      </c>
      <c r="CB296" s="93">
        <v>0</v>
      </c>
      <c r="CC296" s="93">
        <v>0</v>
      </c>
      <c r="CD296" s="93">
        <v>0</v>
      </c>
      <c r="CE296" s="93">
        <v>0</v>
      </c>
      <c r="CF296" s="93">
        <v>0</v>
      </c>
      <c r="CG296" s="93">
        <v>0</v>
      </c>
      <c r="CH296" s="93">
        <v>0</v>
      </c>
      <c r="CI296" s="93">
        <v>0</v>
      </c>
      <c r="CJ296" s="93">
        <v>0</v>
      </c>
      <c r="CK296" s="63" t="s">
        <v>2399</v>
      </c>
      <c r="CL296" s="74" t="s">
        <v>2302</v>
      </c>
      <c r="CM296" s="74" t="s">
        <v>876</v>
      </c>
      <c r="CN296" s="74" t="s">
        <v>1392</v>
      </c>
      <c r="CO296" s="84">
        <v>2</v>
      </c>
      <c r="CP296" s="85" t="s">
        <v>2276</v>
      </c>
      <c r="CQ296" s="84">
        <v>203</v>
      </c>
      <c r="CR296" s="85" t="s">
        <v>2357</v>
      </c>
      <c r="CS296" s="84">
        <v>20301</v>
      </c>
      <c r="CT296" s="85" t="s">
        <v>2358</v>
      </c>
      <c r="CU296" s="86">
        <v>2030101</v>
      </c>
      <c r="CV296" s="87" t="s">
        <v>2359</v>
      </c>
      <c r="CW296" s="100" t="s">
        <v>2360</v>
      </c>
      <c r="CX296" s="100" t="s">
        <v>2276</v>
      </c>
      <c r="CY296" s="100" t="s">
        <v>2357</v>
      </c>
      <c r="CZ296" s="100" t="s">
        <v>2358</v>
      </c>
      <c r="DA296" s="100" t="s">
        <v>2359</v>
      </c>
    </row>
    <row r="297" spans="2:105" ht="216.75" hidden="1" x14ac:dyDescent="0.25">
      <c r="B297" s="65" t="s">
        <v>2400</v>
      </c>
      <c r="C297" s="65" t="s">
        <v>2401</v>
      </c>
      <c r="D297" s="63" t="s">
        <v>1032</v>
      </c>
      <c r="E297" s="100" t="s">
        <v>2402</v>
      </c>
      <c r="F297" s="63" t="s">
        <v>2403</v>
      </c>
      <c r="G297" s="62" t="s">
        <v>240</v>
      </c>
      <c r="H297" s="63" t="s">
        <v>679</v>
      </c>
      <c r="I297" s="62" t="s">
        <v>185</v>
      </c>
      <c r="J297" s="307">
        <v>2015</v>
      </c>
      <c r="K297" s="308">
        <v>0</v>
      </c>
      <c r="L297" s="63" t="s">
        <v>2365</v>
      </c>
      <c r="M297" s="77" t="s">
        <v>2404</v>
      </c>
      <c r="N297" s="63" t="s">
        <v>2367</v>
      </c>
      <c r="O297" s="63" t="s">
        <v>2405</v>
      </c>
      <c r="P297" s="63" t="s">
        <v>246</v>
      </c>
      <c r="Q297" s="63" t="s">
        <v>2398</v>
      </c>
      <c r="R297" s="63"/>
      <c r="S297" s="68">
        <v>1</v>
      </c>
      <c r="T297" s="69">
        <v>1</v>
      </c>
      <c r="U297" s="69">
        <v>1</v>
      </c>
      <c r="V297" s="69">
        <v>1</v>
      </c>
      <c r="W297" s="69">
        <v>1</v>
      </c>
      <c r="X297" s="71">
        <v>235000000</v>
      </c>
      <c r="Y297" s="79">
        <v>235000000</v>
      </c>
      <c r="Z297" s="79"/>
      <c r="AA297" s="79"/>
      <c r="AB297" s="79"/>
      <c r="AC297" s="79"/>
      <c r="AD297" s="79"/>
      <c r="AE297" s="79"/>
      <c r="AF297" s="79"/>
      <c r="AG297" s="79"/>
      <c r="AH297" s="79"/>
      <c r="AI297" s="79"/>
      <c r="AJ297" s="79"/>
      <c r="AK297" s="71">
        <v>235000000</v>
      </c>
      <c r="AL297" s="79">
        <v>235000000</v>
      </c>
      <c r="AM297" s="79"/>
      <c r="AN297" s="79"/>
      <c r="AO297" s="79"/>
      <c r="AP297" s="79"/>
      <c r="AQ297" s="79"/>
      <c r="AR297" s="79"/>
      <c r="AS297" s="79"/>
      <c r="AT297" s="79"/>
      <c r="AU297" s="79"/>
      <c r="AV297" s="79"/>
      <c r="AW297" s="79"/>
      <c r="AX297" s="71">
        <v>235000000</v>
      </c>
      <c r="AY297" s="79">
        <v>235000000</v>
      </c>
      <c r="AZ297" s="79"/>
      <c r="BA297" s="79"/>
      <c r="BB297" s="79"/>
      <c r="BC297" s="79"/>
      <c r="BD297" s="79"/>
      <c r="BE297" s="79"/>
      <c r="BF297" s="79"/>
      <c r="BG297" s="79"/>
      <c r="BH297" s="79"/>
      <c r="BI297" s="79"/>
      <c r="BJ297" s="79"/>
      <c r="BK297" s="71">
        <v>235000000</v>
      </c>
      <c r="BL297" s="79">
        <v>235000000</v>
      </c>
      <c r="BM297" s="79"/>
      <c r="BN297" s="79"/>
      <c r="BO297" s="79"/>
      <c r="BP297" s="79"/>
      <c r="BQ297" s="79"/>
      <c r="BR297" s="79"/>
      <c r="BS297" s="79"/>
      <c r="BT297" s="79"/>
      <c r="BU297" s="79"/>
      <c r="BV297" s="79"/>
      <c r="BW297" s="79"/>
      <c r="BX297" s="71">
        <v>940000000</v>
      </c>
      <c r="BY297" s="73">
        <v>940000000</v>
      </c>
      <c r="BZ297" s="73">
        <v>0</v>
      </c>
      <c r="CA297" s="73">
        <v>0</v>
      </c>
      <c r="CB297" s="73">
        <v>0</v>
      </c>
      <c r="CC297" s="73">
        <v>0</v>
      </c>
      <c r="CD297" s="73">
        <v>0</v>
      </c>
      <c r="CE297" s="73">
        <v>0</v>
      </c>
      <c r="CF297" s="73">
        <v>0</v>
      </c>
      <c r="CG297" s="73">
        <v>0</v>
      </c>
      <c r="CH297" s="73">
        <v>0</v>
      </c>
      <c r="CI297" s="73">
        <v>0</v>
      </c>
      <c r="CJ297" s="73">
        <v>0</v>
      </c>
      <c r="CK297" s="63" t="s">
        <v>2406</v>
      </c>
      <c r="CL297" s="74" t="s">
        <v>2302</v>
      </c>
      <c r="CM297" s="74" t="s">
        <v>876</v>
      </c>
      <c r="CN297" s="74" t="s">
        <v>1392</v>
      </c>
      <c r="CO297" s="60">
        <v>2</v>
      </c>
      <c r="CP297" s="61" t="s">
        <v>2276</v>
      </c>
      <c r="CQ297" s="60">
        <v>203</v>
      </c>
      <c r="CR297" s="61" t="s">
        <v>2357</v>
      </c>
      <c r="CS297" s="60">
        <v>20301</v>
      </c>
      <c r="CT297" s="61" t="s">
        <v>2358</v>
      </c>
      <c r="CU297" s="62">
        <v>2030101</v>
      </c>
      <c r="CV297" s="63" t="s">
        <v>2359</v>
      </c>
      <c r="CW297" s="100" t="s">
        <v>2407</v>
      </c>
      <c r="CX297" s="100" t="s">
        <v>2276</v>
      </c>
      <c r="CY297" s="100" t="s">
        <v>2357</v>
      </c>
      <c r="CZ297" s="100" t="s">
        <v>2358</v>
      </c>
      <c r="DA297" s="100" t="s">
        <v>2359</v>
      </c>
    </row>
    <row r="298" spans="2:105" ht="216.75" hidden="1" x14ac:dyDescent="0.25">
      <c r="B298" s="65" t="s">
        <v>2408</v>
      </c>
      <c r="C298" s="65" t="s">
        <v>2409</v>
      </c>
      <c r="D298" s="63" t="s">
        <v>1032</v>
      </c>
      <c r="E298" s="100" t="s">
        <v>2363</v>
      </c>
      <c r="F298" s="63" t="s">
        <v>2364</v>
      </c>
      <c r="G298" s="62" t="s">
        <v>183</v>
      </c>
      <c r="H298" s="63" t="s">
        <v>679</v>
      </c>
      <c r="I298" s="62" t="s">
        <v>185</v>
      </c>
      <c r="J298" s="307">
        <v>2015</v>
      </c>
      <c r="K298" s="308">
        <v>0</v>
      </c>
      <c r="L298" s="63" t="s">
        <v>2365</v>
      </c>
      <c r="M298" s="77" t="s">
        <v>2410</v>
      </c>
      <c r="N298" s="63" t="s">
        <v>2411</v>
      </c>
      <c r="O298" s="63" t="s">
        <v>2412</v>
      </c>
      <c r="P298" s="63" t="s">
        <v>246</v>
      </c>
      <c r="Q298" s="63" t="s">
        <v>2413</v>
      </c>
      <c r="R298" s="63"/>
      <c r="S298" s="68">
        <v>5</v>
      </c>
      <c r="T298" s="69">
        <v>1</v>
      </c>
      <c r="U298" s="69">
        <v>2</v>
      </c>
      <c r="V298" s="69">
        <v>3</v>
      </c>
      <c r="W298" s="69">
        <v>5</v>
      </c>
      <c r="X298" s="71">
        <v>50000000</v>
      </c>
      <c r="Y298" s="79">
        <v>50000000</v>
      </c>
      <c r="Z298" s="79"/>
      <c r="AA298" s="79"/>
      <c r="AB298" s="79"/>
      <c r="AC298" s="79"/>
      <c r="AD298" s="79"/>
      <c r="AE298" s="79"/>
      <c r="AF298" s="79"/>
      <c r="AG298" s="79"/>
      <c r="AH298" s="79"/>
      <c r="AI298" s="79"/>
      <c r="AJ298" s="79"/>
      <c r="AK298" s="71">
        <v>50000000</v>
      </c>
      <c r="AL298" s="79">
        <v>50000000</v>
      </c>
      <c r="AM298" s="79"/>
      <c r="AN298" s="79"/>
      <c r="AO298" s="79"/>
      <c r="AP298" s="79"/>
      <c r="AQ298" s="79"/>
      <c r="AR298" s="79"/>
      <c r="AS298" s="79"/>
      <c r="AT298" s="79"/>
      <c r="AU298" s="79"/>
      <c r="AV298" s="79"/>
      <c r="AW298" s="79"/>
      <c r="AX298" s="71">
        <v>50000000</v>
      </c>
      <c r="AY298" s="79">
        <v>50000000</v>
      </c>
      <c r="AZ298" s="79"/>
      <c r="BA298" s="79"/>
      <c r="BB298" s="79"/>
      <c r="BC298" s="79"/>
      <c r="BD298" s="79"/>
      <c r="BE298" s="79"/>
      <c r="BF298" s="79"/>
      <c r="BG298" s="79"/>
      <c r="BH298" s="79"/>
      <c r="BI298" s="79"/>
      <c r="BJ298" s="79"/>
      <c r="BK298" s="71">
        <v>50000000</v>
      </c>
      <c r="BL298" s="79">
        <v>50000000</v>
      </c>
      <c r="BM298" s="79"/>
      <c r="BN298" s="79"/>
      <c r="BO298" s="79"/>
      <c r="BP298" s="79"/>
      <c r="BQ298" s="79"/>
      <c r="BR298" s="79"/>
      <c r="BS298" s="79"/>
      <c r="BT298" s="79"/>
      <c r="BU298" s="79"/>
      <c r="BV298" s="79"/>
      <c r="BW298" s="79"/>
      <c r="BX298" s="71">
        <v>200000000</v>
      </c>
      <c r="BY298" s="73">
        <v>200000000</v>
      </c>
      <c r="BZ298" s="73">
        <v>0</v>
      </c>
      <c r="CA298" s="73">
        <v>0</v>
      </c>
      <c r="CB298" s="73">
        <v>0</v>
      </c>
      <c r="CC298" s="73">
        <v>0</v>
      </c>
      <c r="CD298" s="73">
        <v>0</v>
      </c>
      <c r="CE298" s="73">
        <v>0</v>
      </c>
      <c r="CF298" s="73">
        <v>0</v>
      </c>
      <c r="CG298" s="73">
        <v>0</v>
      </c>
      <c r="CH298" s="73">
        <v>0</v>
      </c>
      <c r="CI298" s="73">
        <v>0</v>
      </c>
      <c r="CJ298" s="73">
        <v>0</v>
      </c>
      <c r="CK298" s="63" t="s">
        <v>2414</v>
      </c>
      <c r="CL298" s="74" t="s">
        <v>2302</v>
      </c>
      <c r="CM298" s="74" t="s">
        <v>876</v>
      </c>
      <c r="CN298" s="74" t="s">
        <v>1392</v>
      </c>
      <c r="CO298" s="60">
        <v>2</v>
      </c>
      <c r="CP298" s="61" t="s">
        <v>2276</v>
      </c>
      <c r="CQ298" s="60">
        <v>203</v>
      </c>
      <c r="CR298" s="61" t="s">
        <v>2357</v>
      </c>
      <c r="CS298" s="60">
        <v>20301</v>
      </c>
      <c r="CT298" s="61" t="s">
        <v>2358</v>
      </c>
      <c r="CU298" s="62">
        <v>2030101</v>
      </c>
      <c r="CV298" s="63" t="s">
        <v>2359</v>
      </c>
      <c r="CW298" s="100" t="s">
        <v>2371</v>
      </c>
      <c r="CX298" s="100" t="s">
        <v>2276</v>
      </c>
      <c r="CY298" s="100" t="s">
        <v>2357</v>
      </c>
      <c r="CZ298" s="100" t="s">
        <v>2358</v>
      </c>
      <c r="DA298" s="100" t="s">
        <v>2359</v>
      </c>
    </row>
    <row r="299" spans="2:105" ht="216.75" hidden="1" x14ac:dyDescent="0.25">
      <c r="B299" s="65" t="s">
        <v>2415</v>
      </c>
      <c r="C299" s="65" t="s">
        <v>2416</v>
      </c>
      <c r="D299" s="63" t="s">
        <v>1032</v>
      </c>
      <c r="E299" s="100" t="s">
        <v>2363</v>
      </c>
      <c r="F299" s="63" t="s">
        <v>2364</v>
      </c>
      <c r="G299" s="62" t="s">
        <v>183</v>
      </c>
      <c r="H299" s="63" t="s">
        <v>580</v>
      </c>
      <c r="I299" s="62" t="s">
        <v>185</v>
      </c>
      <c r="J299" s="307">
        <v>2015</v>
      </c>
      <c r="K299" s="308">
        <v>0</v>
      </c>
      <c r="L299" s="63" t="s">
        <v>2365</v>
      </c>
      <c r="M299" s="77" t="s">
        <v>2417</v>
      </c>
      <c r="N299" s="63" t="s">
        <v>2418</v>
      </c>
      <c r="O299" s="63" t="s">
        <v>2419</v>
      </c>
      <c r="P299" s="63" t="s">
        <v>190</v>
      </c>
      <c r="Q299" s="63" t="s">
        <v>2420</v>
      </c>
      <c r="R299" s="63"/>
      <c r="S299" s="68">
        <v>1</v>
      </c>
      <c r="T299" s="69">
        <v>0</v>
      </c>
      <c r="U299" s="69">
        <v>1</v>
      </c>
      <c r="V299" s="69">
        <v>1</v>
      </c>
      <c r="W299" s="69">
        <v>1</v>
      </c>
      <c r="X299" s="71">
        <v>5000000</v>
      </c>
      <c r="Y299" s="79">
        <v>5000000</v>
      </c>
      <c r="Z299" s="79"/>
      <c r="AA299" s="79"/>
      <c r="AB299" s="79"/>
      <c r="AC299" s="79"/>
      <c r="AD299" s="79"/>
      <c r="AE299" s="79"/>
      <c r="AF299" s="79"/>
      <c r="AG299" s="79"/>
      <c r="AH299" s="79"/>
      <c r="AI299" s="79"/>
      <c r="AJ299" s="79"/>
      <c r="AK299" s="71">
        <v>5000000</v>
      </c>
      <c r="AL299" s="79">
        <v>5000000</v>
      </c>
      <c r="AM299" s="79"/>
      <c r="AN299" s="79"/>
      <c r="AO299" s="79"/>
      <c r="AP299" s="79"/>
      <c r="AQ299" s="79"/>
      <c r="AR299" s="79"/>
      <c r="AS299" s="79"/>
      <c r="AT299" s="79"/>
      <c r="AU299" s="79"/>
      <c r="AV299" s="79"/>
      <c r="AW299" s="79"/>
      <c r="AX299" s="71">
        <v>5000000</v>
      </c>
      <c r="AY299" s="79">
        <v>5000000</v>
      </c>
      <c r="AZ299" s="79"/>
      <c r="BA299" s="79"/>
      <c r="BB299" s="79"/>
      <c r="BC299" s="79"/>
      <c r="BD299" s="79"/>
      <c r="BE299" s="79"/>
      <c r="BF299" s="79"/>
      <c r="BG299" s="79"/>
      <c r="BH299" s="79"/>
      <c r="BI299" s="79"/>
      <c r="BJ299" s="79"/>
      <c r="BK299" s="71">
        <v>5000000</v>
      </c>
      <c r="BL299" s="79">
        <v>5000000</v>
      </c>
      <c r="BM299" s="79"/>
      <c r="BN299" s="79"/>
      <c r="BO299" s="79"/>
      <c r="BP299" s="79"/>
      <c r="BQ299" s="79"/>
      <c r="BR299" s="79"/>
      <c r="BS299" s="79"/>
      <c r="BT299" s="79"/>
      <c r="BU299" s="79"/>
      <c r="BV299" s="79"/>
      <c r="BW299" s="79"/>
      <c r="BX299" s="71">
        <v>20000000</v>
      </c>
      <c r="BY299" s="73">
        <v>20000000</v>
      </c>
      <c r="BZ299" s="73">
        <v>0</v>
      </c>
      <c r="CA299" s="73">
        <v>0</v>
      </c>
      <c r="CB299" s="73">
        <v>0</v>
      </c>
      <c r="CC299" s="73">
        <v>0</v>
      </c>
      <c r="CD299" s="73">
        <v>0</v>
      </c>
      <c r="CE299" s="73">
        <v>0</v>
      </c>
      <c r="CF299" s="73">
        <v>0</v>
      </c>
      <c r="CG299" s="73">
        <v>0</v>
      </c>
      <c r="CH299" s="73">
        <v>0</v>
      </c>
      <c r="CI299" s="73">
        <v>0</v>
      </c>
      <c r="CJ299" s="73">
        <v>0</v>
      </c>
      <c r="CK299" s="63" t="s">
        <v>2421</v>
      </c>
      <c r="CL299" s="74" t="s">
        <v>2302</v>
      </c>
      <c r="CM299" s="74" t="s">
        <v>876</v>
      </c>
      <c r="CN299" s="74" t="s">
        <v>195</v>
      </c>
      <c r="CO299" s="60">
        <v>2</v>
      </c>
      <c r="CP299" s="61" t="s">
        <v>2276</v>
      </c>
      <c r="CQ299" s="60">
        <v>203</v>
      </c>
      <c r="CR299" s="61" t="s">
        <v>2357</v>
      </c>
      <c r="CS299" s="60">
        <v>20301</v>
      </c>
      <c r="CT299" s="61" t="s">
        <v>2358</v>
      </c>
      <c r="CU299" s="62">
        <v>2030101</v>
      </c>
      <c r="CV299" s="63" t="s">
        <v>2359</v>
      </c>
      <c r="CW299" s="100" t="s">
        <v>2371</v>
      </c>
      <c r="CX299" s="100" t="s">
        <v>2276</v>
      </c>
      <c r="CY299" s="100" t="s">
        <v>2357</v>
      </c>
      <c r="CZ299" s="100" t="s">
        <v>2358</v>
      </c>
      <c r="DA299" s="100" t="s">
        <v>2359</v>
      </c>
    </row>
    <row r="300" spans="2:105" ht="216.75" hidden="1" x14ac:dyDescent="0.25">
      <c r="B300" s="65" t="s">
        <v>2422</v>
      </c>
      <c r="C300" s="65" t="s">
        <v>2423</v>
      </c>
      <c r="D300" s="63" t="s">
        <v>1032</v>
      </c>
      <c r="E300" s="100" t="s">
        <v>2363</v>
      </c>
      <c r="F300" s="63" t="s">
        <v>2364</v>
      </c>
      <c r="G300" s="62" t="s">
        <v>183</v>
      </c>
      <c r="H300" s="63" t="s">
        <v>679</v>
      </c>
      <c r="I300" s="62" t="s">
        <v>185</v>
      </c>
      <c r="J300" s="307">
        <v>2015</v>
      </c>
      <c r="K300" s="308">
        <v>0</v>
      </c>
      <c r="L300" s="63" t="s">
        <v>1977</v>
      </c>
      <c r="M300" s="77" t="s">
        <v>2424</v>
      </c>
      <c r="N300" s="63" t="s">
        <v>2425</v>
      </c>
      <c r="O300" s="63" t="s">
        <v>2426</v>
      </c>
      <c r="P300" s="63" t="s">
        <v>246</v>
      </c>
      <c r="Q300" s="63" t="s">
        <v>2427</v>
      </c>
      <c r="R300" s="63"/>
      <c r="S300" s="68">
        <v>2</v>
      </c>
      <c r="T300" s="69">
        <v>0</v>
      </c>
      <c r="U300" s="69">
        <v>0.66</v>
      </c>
      <c r="V300" s="69">
        <v>1.34</v>
      </c>
      <c r="W300" s="69">
        <v>2</v>
      </c>
      <c r="X300" s="71">
        <v>10240000000</v>
      </c>
      <c r="Y300" s="79"/>
      <c r="Z300" s="79"/>
      <c r="AA300" s="79"/>
      <c r="AB300" s="79"/>
      <c r="AC300" s="79"/>
      <c r="AD300" s="79">
        <v>10240000000</v>
      </c>
      <c r="AE300" s="79"/>
      <c r="AF300" s="79"/>
      <c r="AG300" s="79"/>
      <c r="AH300" s="79"/>
      <c r="AI300" s="79"/>
      <c r="AJ300" s="79"/>
      <c r="AK300" s="71">
        <v>0</v>
      </c>
      <c r="AL300" s="79"/>
      <c r="AM300" s="79"/>
      <c r="AN300" s="79"/>
      <c r="AO300" s="79"/>
      <c r="AP300" s="79"/>
      <c r="AQ300" s="79"/>
      <c r="AR300" s="79"/>
      <c r="AS300" s="79"/>
      <c r="AT300" s="79"/>
      <c r="AU300" s="79"/>
      <c r="AV300" s="79"/>
      <c r="AW300" s="79"/>
      <c r="AX300" s="71">
        <v>0</v>
      </c>
      <c r="AY300" s="79"/>
      <c r="AZ300" s="79"/>
      <c r="BA300" s="79"/>
      <c r="BB300" s="79"/>
      <c r="BC300" s="79"/>
      <c r="BD300" s="79"/>
      <c r="BE300" s="79"/>
      <c r="BF300" s="79"/>
      <c r="BG300" s="79"/>
      <c r="BH300" s="79"/>
      <c r="BI300" s="79"/>
      <c r="BJ300" s="79"/>
      <c r="BK300" s="71">
        <v>0</v>
      </c>
      <c r="BL300" s="79"/>
      <c r="BM300" s="79"/>
      <c r="BN300" s="79"/>
      <c r="BO300" s="79"/>
      <c r="BP300" s="79"/>
      <c r="BQ300" s="79"/>
      <c r="BR300" s="79"/>
      <c r="BS300" s="79"/>
      <c r="BT300" s="79"/>
      <c r="BU300" s="79"/>
      <c r="BV300" s="79"/>
      <c r="BW300" s="79"/>
      <c r="BX300" s="71">
        <v>10240000000</v>
      </c>
      <c r="BY300" s="73">
        <v>0</v>
      </c>
      <c r="BZ300" s="73">
        <v>0</v>
      </c>
      <c r="CA300" s="73">
        <v>0</v>
      </c>
      <c r="CB300" s="73">
        <v>0</v>
      </c>
      <c r="CC300" s="73">
        <v>0</v>
      </c>
      <c r="CD300" s="73">
        <v>10240000000</v>
      </c>
      <c r="CE300" s="73">
        <v>0</v>
      </c>
      <c r="CF300" s="73">
        <v>0</v>
      </c>
      <c r="CG300" s="73">
        <v>0</v>
      </c>
      <c r="CH300" s="73">
        <v>0</v>
      </c>
      <c r="CI300" s="73">
        <v>0</v>
      </c>
      <c r="CJ300" s="73">
        <v>0</v>
      </c>
      <c r="CK300" s="63" t="s">
        <v>2428</v>
      </c>
      <c r="CL300" s="74" t="s">
        <v>2302</v>
      </c>
      <c r="CM300" s="74" t="s">
        <v>876</v>
      </c>
      <c r="CN300" s="74" t="s">
        <v>1392</v>
      </c>
      <c r="CO300" s="60">
        <v>2</v>
      </c>
      <c r="CP300" s="61" t="s">
        <v>2276</v>
      </c>
      <c r="CQ300" s="60">
        <v>203</v>
      </c>
      <c r="CR300" s="61" t="s">
        <v>2357</v>
      </c>
      <c r="CS300" s="60">
        <v>20301</v>
      </c>
      <c r="CT300" s="61" t="s">
        <v>2358</v>
      </c>
      <c r="CU300" s="62">
        <v>2030101</v>
      </c>
      <c r="CV300" s="63" t="s">
        <v>2359</v>
      </c>
      <c r="CW300" s="100" t="s">
        <v>2371</v>
      </c>
      <c r="CX300" s="100" t="s">
        <v>2276</v>
      </c>
      <c r="CY300" s="100" t="s">
        <v>2357</v>
      </c>
      <c r="CZ300" s="100" t="s">
        <v>2358</v>
      </c>
      <c r="DA300" s="100" t="s">
        <v>2359</v>
      </c>
    </row>
    <row r="301" spans="2:105" ht="178.5" hidden="1" x14ac:dyDescent="0.25">
      <c r="B301" s="65" t="s">
        <v>2429</v>
      </c>
      <c r="C301" s="65" t="s">
        <v>2430</v>
      </c>
      <c r="D301" s="63" t="s">
        <v>1032</v>
      </c>
      <c r="E301" s="100" t="s">
        <v>2363</v>
      </c>
      <c r="F301" s="63" t="s">
        <v>2364</v>
      </c>
      <c r="G301" s="62" t="s">
        <v>183</v>
      </c>
      <c r="H301" s="63" t="s">
        <v>679</v>
      </c>
      <c r="I301" s="62" t="s">
        <v>185</v>
      </c>
      <c r="J301" s="307">
        <v>2015</v>
      </c>
      <c r="K301" s="308">
        <v>0</v>
      </c>
      <c r="L301" s="63" t="s">
        <v>2365</v>
      </c>
      <c r="M301" s="77" t="s">
        <v>2431</v>
      </c>
      <c r="N301" s="63" t="s">
        <v>2432</v>
      </c>
      <c r="O301" s="63" t="s">
        <v>2433</v>
      </c>
      <c r="P301" s="63" t="s">
        <v>246</v>
      </c>
      <c r="Q301" s="63" t="s">
        <v>2434</v>
      </c>
      <c r="R301" s="63"/>
      <c r="S301" s="68">
        <v>1</v>
      </c>
      <c r="T301" s="69">
        <v>0</v>
      </c>
      <c r="U301" s="69">
        <v>1</v>
      </c>
      <c r="V301" s="69">
        <v>1</v>
      </c>
      <c r="W301" s="69">
        <v>1</v>
      </c>
      <c r="X301" s="71">
        <v>177500000</v>
      </c>
      <c r="Y301" s="79">
        <v>177500000</v>
      </c>
      <c r="Z301" s="79"/>
      <c r="AA301" s="79"/>
      <c r="AB301" s="79"/>
      <c r="AC301" s="79"/>
      <c r="AD301" s="79"/>
      <c r="AE301" s="79"/>
      <c r="AF301" s="79"/>
      <c r="AG301" s="79"/>
      <c r="AH301" s="79"/>
      <c r="AI301" s="79"/>
      <c r="AJ301" s="79"/>
      <c r="AK301" s="71">
        <v>577500000</v>
      </c>
      <c r="AL301" s="79">
        <v>577500000</v>
      </c>
      <c r="AM301" s="79"/>
      <c r="AN301" s="79"/>
      <c r="AO301" s="79"/>
      <c r="AP301" s="79"/>
      <c r="AQ301" s="79"/>
      <c r="AR301" s="79"/>
      <c r="AS301" s="79"/>
      <c r="AT301" s="79"/>
      <c r="AU301" s="79"/>
      <c r="AV301" s="79"/>
      <c r="AW301" s="79"/>
      <c r="AX301" s="71">
        <v>177500000</v>
      </c>
      <c r="AY301" s="79">
        <v>177500000</v>
      </c>
      <c r="AZ301" s="79"/>
      <c r="BA301" s="79"/>
      <c r="BB301" s="79"/>
      <c r="BC301" s="79"/>
      <c r="BD301" s="79"/>
      <c r="BE301" s="79"/>
      <c r="BF301" s="79"/>
      <c r="BG301" s="79"/>
      <c r="BH301" s="79"/>
      <c r="BI301" s="79"/>
      <c r="BJ301" s="79"/>
      <c r="BK301" s="71">
        <v>177500000</v>
      </c>
      <c r="BL301" s="79">
        <v>177500000</v>
      </c>
      <c r="BM301" s="79"/>
      <c r="BN301" s="79"/>
      <c r="BO301" s="79"/>
      <c r="BP301" s="79"/>
      <c r="BQ301" s="79"/>
      <c r="BR301" s="79"/>
      <c r="BS301" s="79"/>
      <c r="BT301" s="79"/>
      <c r="BU301" s="79"/>
      <c r="BV301" s="79"/>
      <c r="BW301" s="79"/>
      <c r="BX301" s="71">
        <v>1110000000</v>
      </c>
      <c r="BY301" s="73">
        <v>1110000000</v>
      </c>
      <c r="BZ301" s="73">
        <v>0</v>
      </c>
      <c r="CA301" s="73">
        <v>0</v>
      </c>
      <c r="CB301" s="73">
        <v>0</v>
      </c>
      <c r="CC301" s="73">
        <v>0</v>
      </c>
      <c r="CD301" s="73">
        <v>0</v>
      </c>
      <c r="CE301" s="73">
        <v>0</v>
      </c>
      <c r="CF301" s="73">
        <v>0</v>
      </c>
      <c r="CG301" s="73">
        <v>0</v>
      </c>
      <c r="CH301" s="73">
        <v>0</v>
      </c>
      <c r="CI301" s="73">
        <v>0</v>
      </c>
      <c r="CJ301" s="73">
        <v>0</v>
      </c>
      <c r="CK301" s="63" t="s">
        <v>2435</v>
      </c>
      <c r="CL301" s="74" t="s">
        <v>2302</v>
      </c>
      <c r="CM301" s="74" t="s">
        <v>876</v>
      </c>
      <c r="CN301" s="74" t="s">
        <v>1392</v>
      </c>
      <c r="CO301" s="60">
        <v>2</v>
      </c>
      <c r="CP301" s="61" t="s">
        <v>2276</v>
      </c>
      <c r="CQ301" s="60">
        <v>203</v>
      </c>
      <c r="CR301" s="61" t="s">
        <v>2357</v>
      </c>
      <c r="CS301" s="60">
        <v>20301</v>
      </c>
      <c r="CT301" s="61" t="s">
        <v>2358</v>
      </c>
      <c r="CU301" s="62">
        <v>2030102</v>
      </c>
      <c r="CV301" s="63" t="s">
        <v>2436</v>
      </c>
      <c r="CW301" s="100" t="s">
        <v>2371</v>
      </c>
      <c r="CX301" s="100" t="s">
        <v>2276</v>
      </c>
      <c r="CY301" s="100" t="s">
        <v>2357</v>
      </c>
      <c r="CZ301" s="100" t="s">
        <v>2358</v>
      </c>
      <c r="DA301" s="100" t="s">
        <v>2436</v>
      </c>
    </row>
    <row r="302" spans="2:105" ht="178.5" hidden="1" x14ac:dyDescent="0.25">
      <c r="B302" s="65" t="s">
        <v>2437</v>
      </c>
      <c r="C302" s="65" t="s">
        <v>2438</v>
      </c>
      <c r="D302" s="63" t="s">
        <v>1032</v>
      </c>
      <c r="E302" s="100" t="s">
        <v>2363</v>
      </c>
      <c r="F302" s="63" t="s">
        <v>2364</v>
      </c>
      <c r="G302" s="62" t="s">
        <v>240</v>
      </c>
      <c r="H302" s="63" t="s">
        <v>580</v>
      </c>
      <c r="I302" s="62" t="s">
        <v>185</v>
      </c>
      <c r="J302" s="307">
        <v>2015</v>
      </c>
      <c r="K302" s="308">
        <v>0</v>
      </c>
      <c r="L302" s="63" t="s">
        <v>2269</v>
      </c>
      <c r="M302" s="77" t="s">
        <v>2439</v>
      </c>
      <c r="N302" s="63" t="s">
        <v>2440</v>
      </c>
      <c r="O302" s="63" t="s">
        <v>2441</v>
      </c>
      <c r="P302" s="63" t="s">
        <v>657</v>
      </c>
      <c r="Q302" s="63" t="s">
        <v>2442</v>
      </c>
      <c r="R302" s="63"/>
      <c r="S302" s="68">
        <v>1</v>
      </c>
      <c r="T302" s="69">
        <v>0</v>
      </c>
      <c r="U302" s="69">
        <v>1</v>
      </c>
      <c r="V302" s="69">
        <v>1</v>
      </c>
      <c r="W302" s="69">
        <v>1</v>
      </c>
      <c r="X302" s="71">
        <v>0</v>
      </c>
      <c r="Y302" s="79"/>
      <c r="Z302" s="79"/>
      <c r="AA302" s="79"/>
      <c r="AB302" s="79"/>
      <c r="AC302" s="79"/>
      <c r="AD302" s="79"/>
      <c r="AE302" s="79"/>
      <c r="AF302" s="79"/>
      <c r="AG302" s="79"/>
      <c r="AH302" s="79"/>
      <c r="AI302" s="79"/>
      <c r="AJ302" s="79"/>
      <c r="AK302" s="71">
        <v>200000000</v>
      </c>
      <c r="AL302" s="79">
        <v>200000000</v>
      </c>
      <c r="AM302" s="79"/>
      <c r="AN302" s="79"/>
      <c r="AO302" s="79"/>
      <c r="AP302" s="79"/>
      <c r="AQ302" s="79"/>
      <c r="AR302" s="79"/>
      <c r="AS302" s="79"/>
      <c r="AT302" s="79"/>
      <c r="AU302" s="79"/>
      <c r="AV302" s="79"/>
      <c r="AW302" s="79"/>
      <c r="AX302" s="71">
        <v>100000000</v>
      </c>
      <c r="AY302" s="79">
        <v>100000000</v>
      </c>
      <c r="AZ302" s="79"/>
      <c r="BA302" s="79"/>
      <c r="BB302" s="79"/>
      <c r="BC302" s="79"/>
      <c r="BD302" s="79"/>
      <c r="BE302" s="79"/>
      <c r="BF302" s="79"/>
      <c r="BG302" s="79"/>
      <c r="BH302" s="79"/>
      <c r="BI302" s="79"/>
      <c r="BJ302" s="79"/>
      <c r="BK302" s="71">
        <v>0</v>
      </c>
      <c r="BL302" s="79"/>
      <c r="BM302" s="79"/>
      <c r="BN302" s="79"/>
      <c r="BO302" s="79"/>
      <c r="BP302" s="79"/>
      <c r="BQ302" s="79"/>
      <c r="BR302" s="79"/>
      <c r="BS302" s="79"/>
      <c r="BT302" s="79"/>
      <c r="BU302" s="79"/>
      <c r="BV302" s="79"/>
      <c r="BW302" s="79"/>
      <c r="BX302" s="71">
        <v>300000000</v>
      </c>
      <c r="BY302" s="73">
        <v>300000000</v>
      </c>
      <c r="BZ302" s="73">
        <v>0</v>
      </c>
      <c r="CA302" s="73">
        <v>0</v>
      </c>
      <c r="CB302" s="73">
        <v>0</v>
      </c>
      <c r="CC302" s="73">
        <v>0</v>
      </c>
      <c r="CD302" s="73">
        <v>0</v>
      </c>
      <c r="CE302" s="73">
        <v>0</v>
      </c>
      <c r="CF302" s="73">
        <v>0</v>
      </c>
      <c r="CG302" s="73">
        <v>0</v>
      </c>
      <c r="CH302" s="73">
        <v>0</v>
      </c>
      <c r="CI302" s="73">
        <v>0</v>
      </c>
      <c r="CJ302" s="73">
        <v>0</v>
      </c>
      <c r="CK302" s="63" t="s">
        <v>2443</v>
      </c>
      <c r="CL302" s="74" t="s">
        <v>2302</v>
      </c>
      <c r="CM302" s="74" t="s">
        <v>876</v>
      </c>
      <c r="CN302" s="74" t="s">
        <v>1392</v>
      </c>
      <c r="CO302" s="60">
        <v>2</v>
      </c>
      <c r="CP302" s="61" t="s">
        <v>2276</v>
      </c>
      <c r="CQ302" s="60">
        <v>203</v>
      </c>
      <c r="CR302" s="61" t="s">
        <v>2357</v>
      </c>
      <c r="CS302" s="60">
        <v>20301</v>
      </c>
      <c r="CT302" s="61" t="s">
        <v>2358</v>
      </c>
      <c r="CU302" s="62">
        <v>2030102</v>
      </c>
      <c r="CV302" s="63" t="s">
        <v>2436</v>
      </c>
      <c r="CW302" s="100" t="s">
        <v>2371</v>
      </c>
      <c r="CX302" s="100" t="s">
        <v>2276</v>
      </c>
      <c r="CY302" s="100" t="s">
        <v>2357</v>
      </c>
      <c r="CZ302" s="100" t="s">
        <v>2358</v>
      </c>
      <c r="DA302" s="100" t="s">
        <v>2436</v>
      </c>
    </row>
    <row r="303" spans="2:105" ht="178.5" hidden="1" x14ac:dyDescent="0.25">
      <c r="B303" s="65" t="s">
        <v>2444</v>
      </c>
      <c r="C303" s="65" t="s">
        <v>2445</v>
      </c>
      <c r="D303" s="63" t="s">
        <v>564</v>
      </c>
      <c r="E303" s="100" t="s">
        <v>2363</v>
      </c>
      <c r="F303" s="63" t="s">
        <v>2364</v>
      </c>
      <c r="G303" s="62" t="s">
        <v>183</v>
      </c>
      <c r="H303" s="63" t="s">
        <v>567</v>
      </c>
      <c r="I303" s="63" t="s">
        <v>185</v>
      </c>
      <c r="J303" s="307">
        <v>2015</v>
      </c>
      <c r="K303" s="308">
        <v>0</v>
      </c>
      <c r="L303" s="63" t="s">
        <v>2269</v>
      </c>
      <c r="M303" s="77" t="s">
        <v>2446</v>
      </c>
      <c r="N303" s="63" t="s">
        <v>2447</v>
      </c>
      <c r="O303" s="63" t="s">
        <v>2448</v>
      </c>
      <c r="P303" s="63" t="s">
        <v>657</v>
      </c>
      <c r="Q303" s="63" t="s">
        <v>2449</v>
      </c>
      <c r="R303" s="63"/>
      <c r="S303" s="68">
        <v>0.1</v>
      </c>
      <c r="T303" s="69">
        <v>0.3</v>
      </c>
      <c r="U303" s="69">
        <v>0.5</v>
      </c>
      <c r="V303" s="69">
        <v>0.8</v>
      </c>
      <c r="W303" s="69">
        <v>0.1</v>
      </c>
      <c r="X303" s="71">
        <v>0</v>
      </c>
      <c r="Y303" s="79"/>
      <c r="Z303" s="79"/>
      <c r="AA303" s="79"/>
      <c r="AB303" s="79"/>
      <c r="AC303" s="79"/>
      <c r="AD303" s="79"/>
      <c r="AE303" s="79"/>
      <c r="AF303" s="79"/>
      <c r="AG303" s="79"/>
      <c r="AH303" s="79"/>
      <c r="AI303" s="79"/>
      <c r="AJ303" s="79"/>
      <c r="AK303" s="71">
        <v>0</v>
      </c>
      <c r="AL303" s="79"/>
      <c r="AM303" s="79"/>
      <c r="AN303" s="79"/>
      <c r="AO303" s="79"/>
      <c r="AP303" s="79"/>
      <c r="AQ303" s="79"/>
      <c r="AR303" s="79"/>
      <c r="AS303" s="79"/>
      <c r="AT303" s="79"/>
      <c r="AU303" s="79"/>
      <c r="AV303" s="79"/>
      <c r="AW303" s="79"/>
      <c r="AX303" s="71">
        <v>0</v>
      </c>
      <c r="AY303" s="79"/>
      <c r="AZ303" s="79"/>
      <c r="BA303" s="79"/>
      <c r="BB303" s="79"/>
      <c r="BC303" s="79"/>
      <c r="BD303" s="79"/>
      <c r="BE303" s="79"/>
      <c r="BF303" s="79"/>
      <c r="BG303" s="79"/>
      <c r="BH303" s="79"/>
      <c r="BI303" s="79"/>
      <c r="BJ303" s="79"/>
      <c r="BK303" s="71">
        <v>0</v>
      </c>
      <c r="BL303" s="79"/>
      <c r="BM303" s="79"/>
      <c r="BN303" s="79"/>
      <c r="BO303" s="79"/>
      <c r="BP303" s="79"/>
      <c r="BQ303" s="79"/>
      <c r="BR303" s="79"/>
      <c r="BS303" s="79"/>
      <c r="BT303" s="79"/>
      <c r="BU303" s="79"/>
      <c r="BV303" s="79"/>
      <c r="BW303" s="79"/>
      <c r="BX303" s="71">
        <v>0</v>
      </c>
      <c r="BY303" s="73">
        <v>0</v>
      </c>
      <c r="BZ303" s="73">
        <v>0</v>
      </c>
      <c r="CA303" s="73">
        <v>0</v>
      </c>
      <c r="CB303" s="73">
        <v>0</v>
      </c>
      <c r="CC303" s="73">
        <v>0</v>
      </c>
      <c r="CD303" s="73">
        <v>0</v>
      </c>
      <c r="CE303" s="73">
        <v>0</v>
      </c>
      <c r="CF303" s="73">
        <v>0</v>
      </c>
      <c r="CG303" s="73">
        <v>0</v>
      </c>
      <c r="CH303" s="73">
        <v>0</v>
      </c>
      <c r="CI303" s="73">
        <v>0</v>
      </c>
      <c r="CJ303" s="73">
        <v>0</v>
      </c>
      <c r="CK303" s="63" t="s">
        <v>2450</v>
      </c>
      <c r="CL303" s="74" t="s">
        <v>727</v>
      </c>
      <c r="CM303" s="74" t="s">
        <v>728</v>
      </c>
      <c r="CN303" s="74" t="s">
        <v>1392</v>
      </c>
      <c r="CO303" s="60">
        <v>2</v>
      </c>
      <c r="CP303" s="61" t="s">
        <v>2276</v>
      </c>
      <c r="CQ303" s="60">
        <v>203</v>
      </c>
      <c r="CR303" s="61" t="s">
        <v>2357</v>
      </c>
      <c r="CS303" s="60">
        <v>20301</v>
      </c>
      <c r="CT303" s="61" t="s">
        <v>2358</v>
      </c>
      <c r="CU303" s="62">
        <v>2030102</v>
      </c>
      <c r="CV303" s="63" t="s">
        <v>2436</v>
      </c>
      <c r="CW303" s="100" t="s">
        <v>2371</v>
      </c>
      <c r="CX303" s="100" t="s">
        <v>2276</v>
      </c>
      <c r="CY303" s="100" t="s">
        <v>2357</v>
      </c>
      <c r="CZ303" s="100" t="s">
        <v>2358</v>
      </c>
      <c r="DA303" s="100" t="s">
        <v>2436</v>
      </c>
    </row>
    <row r="304" spans="2:105" ht="153" hidden="1" x14ac:dyDescent="0.25">
      <c r="B304" s="65" t="s">
        <v>2451</v>
      </c>
      <c r="C304" s="65" t="s">
        <v>2452</v>
      </c>
      <c r="D304" s="63" t="s">
        <v>564</v>
      </c>
      <c r="E304" s="100" t="s">
        <v>2402</v>
      </c>
      <c r="F304" s="63" t="s">
        <v>2403</v>
      </c>
      <c r="G304" s="62" t="s">
        <v>240</v>
      </c>
      <c r="H304" s="63" t="s">
        <v>679</v>
      </c>
      <c r="I304" s="63" t="s">
        <v>185</v>
      </c>
      <c r="J304" s="307">
        <v>2015</v>
      </c>
      <c r="K304" s="308">
        <v>0</v>
      </c>
      <c r="L304" s="63" t="s">
        <v>2453</v>
      </c>
      <c r="M304" s="63" t="s">
        <v>2454</v>
      </c>
      <c r="N304" s="63" t="s">
        <v>2455</v>
      </c>
      <c r="O304" s="63" t="s">
        <v>2456</v>
      </c>
      <c r="P304" s="63" t="s">
        <v>246</v>
      </c>
      <c r="Q304" s="63" t="s">
        <v>2457</v>
      </c>
      <c r="R304" s="63"/>
      <c r="S304" s="68">
        <v>1</v>
      </c>
      <c r="T304" s="69">
        <v>0.6</v>
      </c>
      <c r="U304" s="69">
        <v>0.7</v>
      </c>
      <c r="V304" s="69">
        <v>0.8</v>
      </c>
      <c r="W304" s="69">
        <v>1</v>
      </c>
      <c r="X304" s="71">
        <v>150000000</v>
      </c>
      <c r="Y304" s="72">
        <v>150000000</v>
      </c>
      <c r="Z304" s="79"/>
      <c r="AA304" s="79"/>
      <c r="AB304" s="79"/>
      <c r="AC304" s="79"/>
      <c r="AD304" s="79"/>
      <c r="AE304" s="79"/>
      <c r="AF304" s="79"/>
      <c r="AG304" s="79"/>
      <c r="AH304" s="79"/>
      <c r="AI304" s="79"/>
      <c r="AJ304" s="79"/>
      <c r="AK304" s="71">
        <v>150000000</v>
      </c>
      <c r="AL304" s="79">
        <v>150000000</v>
      </c>
      <c r="AM304" s="79"/>
      <c r="AN304" s="79"/>
      <c r="AO304" s="79"/>
      <c r="AP304" s="79"/>
      <c r="AQ304" s="79"/>
      <c r="AR304" s="79"/>
      <c r="AS304" s="79"/>
      <c r="AT304" s="79"/>
      <c r="AU304" s="79"/>
      <c r="AV304" s="79"/>
      <c r="AW304" s="79"/>
      <c r="AX304" s="71">
        <v>100000000</v>
      </c>
      <c r="AY304" s="79">
        <v>100000000</v>
      </c>
      <c r="AZ304" s="79"/>
      <c r="BA304" s="79"/>
      <c r="BB304" s="79"/>
      <c r="BC304" s="79"/>
      <c r="BD304" s="79"/>
      <c r="BE304" s="79"/>
      <c r="BF304" s="79"/>
      <c r="BG304" s="79"/>
      <c r="BH304" s="79"/>
      <c r="BI304" s="79"/>
      <c r="BJ304" s="79"/>
      <c r="BK304" s="71">
        <v>100000000</v>
      </c>
      <c r="BL304" s="79">
        <v>100000000</v>
      </c>
      <c r="BM304" s="79"/>
      <c r="BN304" s="79"/>
      <c r="BO304" s="79"/>
      <c r="BP304" s="79"/>
      <c r="BQ304" s="79"/>
      <c r="BR304" s="79"/>
      <c r="BS304" s="79"/>
      <c r="BT304" s="79"/>
      <c r="BU304" s="79"/>
      <c r="BV304" s="79"/>
      <c r="BW304" s="79"/>
      <c r="BX304" s="71">
        <v>500000000</v>
      </c>
      <c r="BY304" s="73">
        <v>500000000</v>
      </c>
      <c r="BZ304" s="73">
        <v>0</v>
      </c>
      <c r="CA304" s="73">
        <v>0</v>
      </c>
      <c r="CB304" s="73">
        <v>0</v>
      </c>
      <c r="CC304" s="73">
        <v>0</v>
      </c>
      <c r="CD304" s="73">
        <v>0</v>
      </c>
      <c r="CE304" s="73">
        <v>0</v>
      </c>
      <c r="CF304" s="73">
        <v>0</v>
      </c>
      <c r="CG304" s="73">
        <v>0</v>
      </c>
      <c r="CH304" s="73">
        <v>0</v>
      </c>
      <c r="CI304" s="73">
        <v>0</v>
      </c>
      <c r="CJ304" s="73">
        <v>0</v>
      </c>
      <c r="CK304" s="63" t="s">
        <v>2458</v>
      </c>
      <c r="CL304" s="90" t="s">
        <v>2302</v>
      </c>
      <c r="CM304" s="90" t="s">
        <v>876</v>
      </c>
      <c r="CN304" s="90" t="s">
        <v>1392</v>
      </c>
      <c r="CO304" s="60">
        <v>2</v>
      </c>
      <c r="CP304" s="61" t="s">
        <v>2276</v>
      </c>
      <c r="CQ304" s="60">
        <v>203</v>
      </c>
      <c r="CR304" s="61" t="s">
        <v>2357</v>
      </c>
      <c r="CS304" s="60">
        <v>20301</v>
      </c>
      <c r="CT304" s="61" t="s">
        <v>2358</v>
      </c>
      <c r="CU304" s="62">
        <v>2030103</v>
      </c>
      <c r="CV304" s="63" t="s">
        <v>2459</v>
      </c>
      <c r="CW304" s="100" t="s">
        <v>2407</v>
      </c>
      <c r="CX304" s="100" t="s">
        <v>2276</v>
      </c>
      <c r="CY304" s="100" t="s">
        <v>2357</v>
      </c>
      <c r="CZ304" s="100" t="s">
        <v>2358</v>
      </c>
      <c r="DA304" s="100" t="s">
        <v>2459</v>
      </c>
    </row>
    <row r="305" spans="2:105" ht="153" hidden="1" x14ac:dyDescent="0.25">
      <c r="B305" s="99" t="s">
        <v>2460</v>
      </c>
      <c r="C305" s="99" t="s">
        <v>2461</v>
      </c>
      <c r="D305" s="63" t="s">
        <v>1032</v>
      </c>
      <c r="E305" s="100" t="s">
        <v>2402</v>
      </c>
      <c r="F305" s="63" t="s">
        <v>2403</v>
      </c>
      <c r="G305" s="62" t="s">
        <v>240</v>
      </c>
      <c r="H305" s="63" t="s">
        <v>580</v>
      </c>
      <c r="I305" s="62" t="s">
        <v>185</v>
      </c>
      <c r="J305" s="307">
        <v>2015</v>
      </c>
      <c r="K305" s="308">
        <v>0</v>
      </c>
      <c r="L305" s="107" t="s">
        <v>2462</v>
      </c>
      <c r="M305" s="108" t="s">
        <v>2463</v>
      </c>
      <c r="N305" s="87" t="s">
        <v>2464</v>
      </c>
      <c r="O305" s="87" t="s">
        <v>2465</v>
      </c>
      <c r="P305" s="87" t="s">
        <v>257</v>
      </c>
      <c r="Q305" s="87" t="s">
        <v>232</v>
      </c>
      <c r="R305" s="87"/>
      <c r="S305" s="68">
        <v>2</v>
      </c>
      <c r="T305" s="69">
        <v>2</v>
      </c>
      <c r="U305" s="69">
        <v>2</v>
      </c>
      <c r="V305" s="69">
        <v>2</v>
      </c>
      <c r="W305" s="69">
        <v>2</v>
      </c>
      <c r="X305" s="71">
        <v>65000000</v>
      </c>
      <c r="Y305" s="72">
        <v>65000000</v>
      </c>
      <c r="Z305" s="109"/>
      <c r="AA305" s="151"/>
      <c r="AB305" s="92"/>
      <c r="AC305" s="92"/>
      <c r="AD305" s="92"/>
      <c r="AE305" s="92"/>
      <c r="AF305" s="92"/>
      <c r="AG305" s="92"/>
      <c r="AH305" s="92"/>
      <c r="AI305" s="92"/>
      <c r="AJ305" s="92"/>
      <c r="AK305" s="71">
        <v>65000000</v>
      </c>
      <c r="AL305" s="92">
        <v>65000000</v>
      </c>
      <c r="AM305" s="109"/>
      <c r="AN305" s="151"/>
      <c r="AO305" s="92"/>
      <c r="AP305" s="92"/>
      <c r="AQ305" s="92"/>
      <c r="AR305" s="92"/>
      <c r="AS305" s="92"/>
      <c r="AT305" s="92"/>
      <c r="AU305" s="92"/>
      <c r="AV305" s="92"/>
      <c r="AW305" s="92"/>
      <c r="AX305" s="71">
        <v>65000000</v>
      </c>
      <c r="AY305" s="92">
        <v>65000000</v>
      </c>
      <c r="AZ305" s="109"/>
      <c r="BA305" s="151"/>
      <c r="BB305" s="92"/>
      <c r="BC305" s="92"/>
      <c r="BD305" s="92"/>
      <c r="BE305" s="92"/>
      <c r="BF305" s="92"/>
      <c r="BG305" s="92"/>
      <c r="BH305" s="92"/>
      <c r="BI305" s="92"/>
      <c r="BJ305" s="92"/>
      <c r="BK305" s="71">
        <v>65000000</v>
      </c>
      <c r="BL305" s="92">
        <v>65000000</v>
      </c>
      <c r="BM305" s="109"/>
      <c r="BN305" s="151"/>
      <c r="BO305" s="92"/>
      <c r="BP305" s="92"/>
      <c r="BQ305" s="92"/>
      <c r="BR305" s="92"/>
      <c r="BS305" s="92"/>
      <c r="BT305" s="92"/>
      <c r="BU305" s="92"/>
      <c r="BV305" s="92"/>
      <c r="BW305" s="92"/>
      <c r="BX305" s="71">
        <v>260000000</v>
      </c>
      <c r="BY305" s="92">
        <v>260000000</v>
      </c>
      <c r="BZ305" s="109">
        <v>0</v>
      </c>
      <c r="CA305" s="93">
        <v>0</v>
      </c>
      <c r="CB305" s="93">
        <v>0</v>
      </c>
      <c r="CC305" s="93">
        <v>0</v>
      </c>
      <c r="CD305" s="93">
        <v>0</v>
      </c>
      <c r="CE305" s="93">
        <v>0</v>
      </c>
      <c r="CF305" s="93">
        <v>0</v>
      </c>
      <c r="CG305" s="93">
        <v>0</v>
      </c>
      <c r="CH305" s="93">
        <v>0</v>
      </c>
      <c r="CI305" s="93">
        <v>0</v>
      </c>
      <c r="CJ305" s="93">
        <v>0</v>
      </c>
      <c r="CK305" s="63" t="s">
        <v>2466</v>
      </c>
      <c r="CL305" s="90" t="s">
        <v>2302</v>
      </c>
      <c r="CM305" s="90" t="s">
        <v>876</v>
      </c>
      <c r="CN305" s="90" t="s">
        <v>195</v>
      </c>
      <c r="CO305" s="84">
        <v>2</v>
      </c>
      <c r="CP305" s="85" t="s">
        <v>2276</v>
      </c>
      <c r="CQ305" s="84">
        <v>203</v>
      </c>
      <c r="CR305" s="85" t="s">
        <v>2357</v>
      </c>
      <c r="CS305" s="84">
        <v>20301</v>
      </c>
      <c r="CT305" s="85" t="s">
        <v>2358</v>
      </c>
      <c r="CU305" s="86">
        <v>2030103</v>
      </c>
      <c r="CV305" s="87" t="s">
        <v>2459</v>
      </c>
      <c r="CW305" s="100" t="s">
        <v>2407</v>
      </c>
      <c r="CX305" s="100" t="s">
        <v>2276</v>
      </c>
      <c r="CY305" s="100" t="s">
        <v>2357</v>
      </c>
      <c r="CZ305" s="100" t="s">
        <v>2358</v>
      </c>
      <c r="DA305" s="100" t="s">
        <v>2459</v>
      </c>
    </row>
    <row r="306" spans="2:105" ht="153" hidden="1" x14ac:dyDescent="0.25">
      <c r="B306" s="99" t="s">
        <v>2467</v>
      </c>
      <c r="C306" s="99" t="s">
        <v>2468</v>
      </c>
      <c r="D306" s="63" t="s">
        <v>1032</v>
      </c>
      <c r="E306" s="100" t="s">
        <v>2402</v>
      </c>
      <c r="F306" s="63" t="s">
        <v>2403</v>
      </c>
      <c r="G306" s="62" t="s">
        <v>240</v>
      </c>
      <c r="H306" s="63" t="s">
        <v>580</v>
      </c>
      <c r="I306" s="62" t="s">
        <v>185</v>
      </c>
      <c r="J306" s="307">
        <v>2015</v>
      </c>
      <c r="K306" s="308">
        <v>0</v>
      </c>
      <c r="L306" s="107" t="s">
        <v>2462</v>
      </c>
      <c r="M306" s="108" t="s">
        <v>2469</v>
      </c>
      <c r="N306" s="87" t="s">
        <v>2470</v>
      </c>
      <c r="O306" s="87" t="s">
        <v>2471</v>
      </c>
      <c r="P306" s="87" t="s">
        <v>257</v>
      </c>
      <c r="Q306" s="87" t="s">
        <v>232</v>
      </c>
      <c r="R306" s="87"/>
      <c r="S306" s="68">
        <v>1</v>
      </c>
      <c r="T306" s="69">
        <v>1</v>
      </c>
      <c r="U306" s="69">
        <v>1</v>
      </c>
      <c r="V306" s="69">
        <v>1</v>
      </c>
      <c r="W306" s="69">
        <v>1</v>
      </c>
      <c r="X306" s="71">
        <v>61800000</v>
      </c>
      <c r="Y306" s="72">
        <v>61800000</v>
      </c>
      <c r="Z306" s="109"/>
      <c r="AA306" s="151"/>
      <c r="AB306" s="92"/>
      <c r="AC306" s="92"/>
      <c r="AD306" s="92"/>
      <c r="AE306" s="92"/>
      <c r="AF306" s="92"/>
      <c r="AG306" s="92"/>
      <c r="AH306" s="92"/>
      <c r="AI306" s="92"/>
      <c r="AJ306" s="92"/>
      <c r="AK306" s="71">
        <v>61800000</v>
      </c>
      <c r="AL306" s="92">
        <v>61800000</v>
      </c>
      <c r="AM306" s="109"/>
      <c r="AN306" s="151"/>
      <c r="AO306" s="92"/>
      <c r="AP306" s="92"/>
      <c r="AQ306" s="92"/>
      <c r="AR306" s="92"/>
      <c r="AS306" s="92"/>
      <c r="AT306" s="92"/>
      <c r="AU306" s="92"/>
      <c r="AV306" s="92"/>
      <c r="AW306" s="92"/>
      <c r="AX306" s="71">
        <v>61800000</v>
      </c>
      <c r="AY306" s="92">
        <v>61800000</v>
      </c>
      <c r="AZ306" s="109"/>
      <c r="BA306" s="151"/>
      <c r="BB306" s="92"/>
      <c r="BC306" s="92"/>
      <c r="BD306" s="92"/>
      <c r="BE306" s="92"/>
      <c r="BF306" s="92"/>
      <c r="BG306" s="92"/>
      <c r="BH306" s="92"/>
      <c r="BI306" s="92"/>
      <c r="BJ306" s="92"/>
      <c r="BK306" s="71">
        <v>61800000</v>
      </c>
      <c r="BL306" s="92">
        <v>61800000</v>
      </c>
      <c r="BM306" s="109"/>
      <c r="BN306" s="151"/>
      <c r="BO306" s="92"/>
      <c r="BP306" s="92"/>
      <c r="BQ306" s="92"/>
      <c r="BR306" s="92"/>
      <c r="BS306" s="92"/>
      <c r="BT306" s="92"/>
      <c r="BU306" s="92"/>
      <c r="BV306" s="92"/>
      <c r="BW306" s="92"/>
      <c r="BX306" s="71">
        <v>247200000</v>
      </c>
      <c r="BY306" s="92">
        <v>247200000</v>
      </c>
      <c r="BZ306" s="109">
        <v>0</v>
      </c>
      <c r="CA306" s="93">
        <v>0</v>
      </c>
      <c r="CB306" s="93">
        <v>0</v>
      </c>
      <c r="CC306" s="93">
        <v>0</v>
      </c>
      <c r="CD306" s="93">
        <v>0</v>
      </c>
      <c r="CE306" s="93">
        <v>0</v>
      </c>
      <c r="CF306" s="93">
        <v>0</v>
      </c>
      <c r="CG306" s="93">
        <v>0</v>
      </c>
      <c r="CH306" s="93">
        <v>0</v>
      </c>
      <c r="CI306" s="93">
        <v>0</v>
      </c>
      <c r="CJ306" s="93">
        <v>0</v>
      </c>
      <c r="CK306" s="63" t="s">
        <v>2472</v>
      </c>
      <c r="CL306" s="90" t="s">
        <v>2302</v>
      </c>
      <c r="CM306" s="90" t="s">
        <v>876</v>
      </c>
      <c r="CN306" s="90" t="s">
        <v>1392</v>
      </c>
      <c r="CO306" s="84">
        <v>2</v>
      </c>
      <c r="CP306" s="85" t="s">
        <v>2276</v>
      </c>
      <c r="CQ306" s="84">
        <v>203</v>
      </c>
      <c r="CR306" s="85" t="s">
        <v>2357</v>
      </c>
      <c r="CS306" s="84">
        <v>20301</v>
      </c>
      <c r="CT306" s="85" t="s">
        <v>2358</v>
      </c>
      <c r="CU306" s="86">
        <v>2030103</v>
      </c>
      <c r="CV306" s="87" t="s">
        <v>2459</v>
      </c>
      <c r="CW306" s="100" t="s">
        <v>2407</v>
      </c>
      <c r="CX306" s="100" t="s">
        <v>2276</v>
      </c>
      <c r="CY306" s="100" t="s">
        <v>2357</v>
      </c>
      <c r="CZ306" s="100" t="s">
        <v>2358</v>
      </c>
      <c r="DA306" s="100" t="s">
        <v>2459</v>
      </c>
    </row>
    <row r="307" spans="2:105" ht="153" hidden="1" x14ac:dyDescent="0.25">
      <c r="B307" s="99" t="s">
        <v>2473</v>
      </c>
      <c r="C307" s="99" t="s">
        <v>2474</v>
      </c>
      <c r="D307" s="63" t="s">
        <v>1032</v>
      </c>
      <c r="E307" s="100" t="s">
        <v>2402</v>
      </c>
      <c r="F307" s="63" t="s">
        <v>2403</v>
      </c>
      <c r="G307" s="62" t="s">
        <v>240</v>
      </c>
      <c r="H307" s="63" t="s">
        <v>580</v>
      </c>
      <c r="I307" s="62" t="s">
        <v>185</v>
      </c>
      <c r="J307" s="307">
        <v>2015</v>
      </c>
      <c r="K307" s="308">
        <v>0</v>
      </c>
      <c r="L307" s="107" t="s">
        <v>2462</v>
      </c>
      <c r="M307" s="108" t="s">
        <v>2475</v>
      </c>
      <c r="N307" s="87" t="s">
        <v>2476</v>
      </c>
      <c r="O307" s="87" t="s">
        <v>2477</v>
      </c>
      <c r="P307" s="87" t="s">
        <v>257</v>
      </c>
      <c r="Q307" s="87" t="s">
        <v>232</v>
      </c>
      <c r="R307" s="87"/>
      <c r="S307" s="68">
        <v>20</v>
      </c>
      <c r="T307" s="69">
        <v>20</v>
      </c>
      <c r="U307" s="69">
        <v>20</v>
      </c>
      <c r="V307" s="69">
        <v>20</v>
      </c>
      <c r="W307" s="69">
        <v>20</v>
      </c>
      <c r="X307" s="71">
        <v>33500000</v>
      </c>
      <c r="Y307" s="72">
        <v>33500000</v>
      </c>
      <c r="Z307" s="109"/>
      <c r="AA307" s="151"/>
      <c r="AB307" s="92"/>
      <c r="AC307" s="92"/>
      <c r="AD307" s="92"/>
      <c r="AE307" s="92"/>
      <c r="AF307" s="92"/>
      <c r="AG307" s="92"/>
      <c r="AH307" s="92"/>
      <c r="AI307" s="92"/>
      <c r="AJ307" s="92"/>
      <c r="AK307" s="71">
        <v>33500000</v>
      </c>
      <c r="AL307" s="92">
        <v>33500000</v>
      </c>
      <c r="AM307" s="109"/>
      <c r="AN307" s="151"/>
      <c r="AO307" s="92"/>
      <c r="AP307" s="92"/>
      <c r="AQ307" s="92"/>
      <c r="AR307" s="92"/>
      <c r="AS307" s="92"/>
      <c r="AT307" s="92"/>
      <c r="AU307" s="92"/>
      <c r="AV307" s="92"/>
      <c r="AW307" s="92"/>
      <c r="AX307" s="71">
        <v>33500000</v>
      </c>
      <c r="AY307" s="92">
        <v>33500000</v>
      </c>
      <c r="AZ307" s="109"/>
      <c r="BA307" s="151"/>
      <c r="BB307" s="92"/>
      <c r="BC307" s="92"/>
      <c r="BD307" s="92"/>
      <c r="BE307" s="92"/>
      <c r="BF307" s="92"/>
      <c r="BG307" s="92"/>
      <c r="BH307" s="92"/>
      <c r="BI307" s="92"/>
      <c r="BJ307" s="92"/>
      <c r="BK307" s="71">
        <v>33500000</v>
      </c>
      <c r="BL307" s="92">
        <v>33500000</v>
      </c>
      <c r="BM307" s="109"/>
      <c r="BN307" s="151"/>
      <c r="BO307" s="92"/>
      <c r="BP307" s="92"/>
      <c r="BQ307" s="92"/>
      <c r="BR307" s="92"/>
      <c r="BS307" s="92"/>
      <c r="BT307" s="92"/>
      <c r="BU307" s="92"/>
      <c r="BV307" s="92"/>
      <c r="BW307" s="92"/>
      <c r="BX307" s="71">
        <v>134000000</v>
      </c>
      <c r="BY307" s="92">
        <v>134000000</v>
      </c>
      <c r="BZ307" s="109">
        <v>0</v>
      </c>
      <c r="CA307" s="93">
        <v>0</v>
      </c>
      <c r="CB307" s="93">
        <v>0</v>
      </c>
      <c r="CC307" s="93">
        <v>0</v>
      </c>
      <c r="CD307" s="93">
        <v>0</v>
      </c>
      <c r="CE307" s="93">
        <v>0</v>
      </c>
      <c r="CF307" s="93">
        <v>0</v>
      </c>
      <c r="CG307" s="93">
        <v>0</v>
      </c>
      <c r="CH307" s="93">
        <v>0</v>
      </c>
      <c r="CI307" s="93">
        <v>0</v>
      </c>
      <c r="CJ307" s="93">
        <v>0</v>
      </c>
      <c r="CK307" s="63" t="s">
        <v>2478</v>
      </c>
      <c r="CL307" s="74" t="s">
        <v>2302</v>
      </c>
      <c r="CM307" s="74" t="s">
        <v>876</v>
      </c>
      <c r="CN307" s="74" t="s">
        <v>1392</v>
      </c>
      <c r="CO307" s="84">
        <v>2</v>
      </c>
      <c r="CP307" s="85" t="s">
        <v>2276</v>
      </c>
      <c r="CQ307" s="84">
        <v>203</v>
      </c>
      <c r="CR307" s="85" t="s">
        <v>2357</v>
      </c>
      <c r="CS307" s="84">
        <v>20301</v>
      </c>
      <c r="CT307" s="85" t="s">
        <v>2358</v>
      </c>
      <c r="CU307" s="86">
        <v>2030103</v>
      </c>
      <c r="CV307" s="87" t="s">
        <v>2459</v>
      </c>
      <c r="CW307" s="100" t="s">
        <v>2407</v>
      </c>
      <c r="CX307" s="100" t="s">
        <v>2276</v>
      </c>
      <c r="CY307" s="100" t="s">
        <v>2357</v>
      </c>
      <c r="CZ307" s="100" t="s">
        <v>2358</v>
      </c>
      <c r="DA307" s="100" t="s">
        <v>2459</v>
      </c>
    </row>
    <row r="308" spans="2:105" ht="153" hidden="1" x14ac:dyDescent="0.25">
      <c r="B308" s="65" t="s">
        <v>2479</v>
      </c>
      <c r="C308" s="65" t="s">
        <v>2480</v>
      </c>
      <c r="D308" s="63" t="s">
        <v>486</v>
      </c>
      <c r="E308" s="100" t="s">
        <v>2402</v>
      </c>
      <c r="F308" s="63" t="s">
        <v>2403</v>
      </c>
      <c r="G308" s="62" t="s">
        <v>183</v>
      </c>
      <c r="H308" s="63" t="s">
        <v>489</v>
      </c>
      <c r="I308" s="63" t="s">
        <v>185</v>
      </c>
      <c r="J308" s="307">
        <v>2015</v>
      </c>
      <c r="K308" s="308" t="s">
        <v>490</v>
      </c>
      <c r="L308" s="95" t="s">
        <v>2481</v>
      </c>
      <c r="M308" s="63" t="s">
        <v>2482</v>
      </c>
      <c r="N308" s="63" t="s">
        <v>2483</v>
      </c>
      <c r="O308" s="63" t="s">
        <v>2484</v>
      </c>
      <c r="P308" s="63" t="s">
        <v>246</v>
      </c>
      <c r="Q308" s="63" t="s">
        <v>2378</v>
      </c>
      <c r="R308" s="63"/>
      <c r="S308" s="68">
        <v>81</v>
      </c>
      <c r="T308" s="69">
        <v>81</v>
      </c>
      <c r="U308" s="69">
        <v>81</v>
      </c>
      <c r="V308" s="69">
        <v>81</v>
      </c>
      <c r="W308" s="69">
        <v>81</v>
      </c>
      <c r="X308" s="71">
        <v>68000000</v>
      </c>
      <c r="Y308" s="72"/>
      <c r="Z308" s="79"/>
      <c r="AA308" s="79"/>
      <c r="AB308" s="78">
        <v>68000000</v>
      </c>
      <c r="AC308" s="79"/>
      <c r="AD308" s="79"/>
      <c r="AE308" s="79"/>
      <c r="AF308" s="79"/>
      <c r="AG308" s="79"/>
      <c r="AH308" s="79"/>
      <c r="AI308" s="79"/>
      <c r="AJ308" s="79"/>
      <c r="AK308" s="71">
        <v>68000000</v>
      </c>
      <c r="AL308" s="79"/>
      <c r="AM308" s="79"/>
      <c r="AN308" s="79"/>
      <c r="AO308" s="78">
        <v>68000000</v>
      </c>
      <c r="AP308" s="79"/>
      <c r="AQ308" s="79"/>
      <c r="AR308" s="79"/>
      <c r="AS308" s="79"/>
      <c r="AT308" s="79"/>
      <c r="AU308" s="79"/>
      <c r="AV308" s="79"/>
      <c r="AW308" s="79"/>
      <c r="AX308" s="71">
        <v>68000000</v>
      </c>
      <c r="AY308" s="79"/>
      <c r="AZ308" s="79"/>
      <c r="BA308" s="79"/>
      <c r="BB308" s="78">
        <v>68000000</v>
      </c>
      <c r="BC308" s="79"/>
      <c r="BD308" s="79"/>
      <c r="BE308" s="79"/>
      <c r="BF308" s="79"/>
      <c r="BG308" s="79"/>
      <c r="BH308" s="79"/>
      <c r="BI308" s="79"/>
      <c r="BJ308" s="79"/>
      <c r="BK308" s="71">
        <v>68000000</v>
      </c>
      <c r="BL308" s="79"/>
      <c r="BM308" s="79"/>
      <c r="BN308" s="79"/>
      <c r="BO308" s="78">
        <v>68000000</v>
      </c>
      <c r="BP308" s="79"/>
      <c r="BQ308" s="79"/>
      <c r="BR308" s="79"/>
      <c r="BS308" s="79"/>
      <c r="BT308" s="79"/>
      <c r="BU308" s="79"/>
      <c r="BV308" s="79"/>
      <c r="BW308" s="79"/>
      <c r="BX308" s="71">
        <v>272000000</v>
      </c>
      <c r="BY308" s="73">
        <v>0</v>
      </c>
      <c r="BZ308" s="73">
        <v>0</v>
      </c>
      <c r="CA308" s="73">
        <v>0</v>
      </c>
      <c r="CB308" s="73">
        <v>272000000</v>
      </c>
      <c r="CC308" s="73">
        <v>0</v>
      </c>
      <c r="CD308" s="73">
        <v>0</v>
      </c>
      <c r="CE308" s="73">
        <v>0</v>
      </c>
      <c r="CF308" s="73">
        <v>0</v>
      </c>
      <c r="CG308" s="73">
        <v>0</v>
      </c>
      <c r="CH308" s="73">
        <v>0</v>
      </c>
      <c r="CI308" s="73">
        <v>0</v>
      </c>
      <c r="CJ308" s="73">
        <v>0</v>
      </c>
      <c r="CK308" s="63" t="s">
        <v>2485</v>
      </c>
      <c r="CL308" s="74" t="s">
        <v>497</v>
      </c>
      <c r="CM308" s="74" t="s">
        <v>498</v>
      </c>
      <c r="CN308" s="74" t="s">
        <v>1392</v>
      </c>
      <c r="CO308" s="60">
        <v>2</v>
      </c>
      <c r="CP308" s="61" t="s">
        <v>2276</v>
      </c>
      <c r="CQ308" s="60">
        <v>203</v>
      </c>
      <c r="CR308" s="61" t="s">
        <v>2357</v>
      </c>
      <c r="CS308" s="60">
        <v>20301</v>
      </c>
      <c r="CT308" s="61" t="s">
        <v>2358</v>
      </c>
      <c r="CU308" s="62">
        <v>2030103</v>
      </c>
      <c r="CV308" s="63" t="s">
        <v>2459</v>
      </c>
      <c r="CW308" s="100" t="s">
        <v>2407</v>
      </c>
      <c r="CX308" s="100" t="s">
        <v>2276</v>
      </c>
      <c r="CY308" s="100" t="s">
        <v>2357</v>
      </c>
      <c r="CZ308" s="100" t="s">
        <v>2358</v>
      </c>
      <c r="DA308" s="100" t="s">
        <v>2459</v>
      </c>
    </row>
    <row r="309" spans="2:105" ht="153" hidden="1" x14ac:dyDescent="0.25">
      <c r="B309" s="65" t="s">
        <v>2486</v>
      </c>
      <c r="C309" s="65" t="s">
        <v>2487</v>
      </c>
      <c r="D309" s="63" t="s">
        <v>486</v>
      </c>
      <c r="E309" s="100" t="s">
        <v>2402</v>
      </c>
      <c r="F309" s="63" t="s">
        <v>2403</v>
      </c>
      <c r="G309" s="62" t="s">
        <v>183</v>
      </c>
      <c r="H309" s="63" t="s">
        <v>489</v>
      </c>
      <c r="I309" s="63" t="s">
        <v>185</v>
      </c>
      <c r="J309" s="307">
        <v>2015</v>
      </c>
      <c r="K309" s="308" t="s">
        <v>490</v>
      </c>
      <c r="L309" s="95" t="s">
        <v>2481</v>
      </c>
      <c r="M309" s="63" t="s">
        <v>2488</v>
      </c>
      <c r="N309" s="63" t="s">
        <v>2489</v>
      </c>
      <c r="O309" s="63" t="s">
        <v>2490</v>
      </c>
      <c r="P309" s="63" t="s">
        <v>190</v>
      </c>
      <c r="Q309" s="63" t="s">
        <v>2491</v>
      </c>
      <c r="R309" s="63"/>
      <c r="S309" s="68">
        <v>1</v>
      </c>
      <c r="T309" s="69">
        <v>0</v>
      </c>
      <c r="U309" s="69">
        <v>1</v>
      </c>
      <c r="V309" s="69">
        <v>1</v>
      </c>
      <c r="W309" s="69">
        <v>1</v>
      </c>
      <c r="X309" s="71">
        <v>0</v>
      </c>
      <c r="Y309" s="72"/>
      <c r="Z309" s="79"/>
      <c r="AA309" s="79"/>
      <c r="AB309" s="78"/>
      <c r="AC309" s="79"/>
      <c r="AD309" s="79"/>
      <c r="AE309" s="79"/>
      <c r="AF309" s="79"/>
      <c r="AG309" s="79"/>
      <c r="AH309" s="79"/>
      <c r="AI309" s="79"/>
      <c r="AJ309" s="79"/>
      <c r="AK309" s="71">
        <v>0</v>
      </c>
      <c r="AL309" s="79"/>
      <c r="AM309" s="79"/>
      <c r="AN309" s="79"/>
      <c r="AO309" s="78"/>
      <c r="AP309" s="79"/>
      <c r="AQ309" s="79"/>
      <c r="AR309" s="79"/>
      <c r="AS309" s="79"/>
      <c r="AT309" s="79"/>
      <c r="AU309" s="79"/>
      <c r="AV309" s="79"/>
      <c r="AW309" s="79"/>
      <c r="AX309" s="71">
        <v>0</v>
      </c>
      <c r="AY309" s="79"/>
      <c r="AZ309" s="79"/>
      <c r="BA309" s="79"/>
      <c r="BB309" s="78"/>
      <c r="BC309" s="79"/>
      <c r="BD309" s="79"/>
      <c r="BE309" s="79"/>
      <c r="BF309" s="79"/>
      <c r="BG309" s="79"/>
      <c r="BH309" s="79"/>
      <c r="BI309" s="79"/>
      <c r="BJ309" s="79"/>
      <c r="BK309" s="71">
        <v>0</v>
      </c>
      <c r="BL309" s="79"/>
      <c r="BM309" s="79"/>
      <c r="BN309" s="79"/>
      <c r="BO309" s="78"/>
      <c r="BP309" s="79"/>
      <c r="BQ309" s="79"/>
      <c r="BR309" s="79"/>
      <c r="BS309" s="79"/>
      <c r="BT309" s="79"/>
      <c r="BU309" s="79"/>
      <c r="BV309" s="79"/>
      <c r="BW309" s="79"/>
      <c r="BX309" s="71">
        <v>0</v>
      </c>
      <c r="BY309" s="73">
        <v>0</v>
      </c>
      <c r="BZ309" s="73">
        <v>0</v>
      </c>
      <c r="CA309" s="73">
        <v>0</v>
      </c>
      <c r="CB309" s="73">
        <v>0</v>
      </c>
      <c r="CC309" s="73">
        <v>0</v>
      </c>
      <c r="CD309" s="73">
        <v>0</v>
      </c>
      <c r="CE309" s="73">
        <v>0</v>
      </c>
      <c r="CF309" s="73">
        <v>0</v>
      </c>
      <c r="CG309" s="73">
        <v>0</v>
      </c>
      <c r="CH309" s="73">
        <v>0</v>
      </c>
      <c r="CI309" s="73">
        <v>0</v>
      </c>
      <c r="CJ309" s="73">
        <v>0</v>
      </c>
      <c r="CK309" s="63" t="s">
        <v>2492</v>
      </c>
      <c r="CL309" s="74" t="s">
        <v>497</v>
      </c>
      <c r="CM309" s="74" t="s">
        <v>498</v>
      </c>
      <c r="CN309" s="74" t="s">
        <v>1392</v>
      </c>
      <c r="CO309" s="60">
        <v>2</v>
      </c>
      <c r="CP309" s="61" t="s">
        <v>2276</v>
      </c>
      <c r="CQ309" s="60">
        <v>203</v>
      </c>
      <c r="CR309" s="61" t="s">
        <v>2357</v>
      </c>
      <c r="CS309" s="60">
        <v>20301</v>
      </c>
      <c r="CT309" s="61" t="s">
        <v>2358</v>
      </c>
      <c r="CU309" s="62">
        <v>2030103</v>
      </c>
      <c r="CV309" s="63" t="s">
        <v>2459</v>
      </c>
      <c r="CW309" s="100" t="s">
        <v>2407</v>
      </c>
      <c r="CX309" s="100" t="s">
        <v>2276</v>
      </c>
      <c r="CY309" s="100" t="s">
        <v>2357</v>
      </c>
      <c r="CZ309" s="100" t="s">
        <v>2358</v>
      </c>
      <c r="DA309" s="100" t="s">
        <v>2459</v>
      </c>
    </row>
    <row r="310" spans="2:105" ht="114.75" hidden="1" x14ac:dyDescent="0.25">
      <c r="B310" s="99" t="s">
        <v>2493</v>
      </c>
      <c r="C310" s="65" t="s">
        <v>2494</v>
      </c>
      <c r="D310" s="63" t="s">
        <v>2349</v>
      </c>
      <c r="E310" s="100" t="s">
        <v>2495</v>
      </c>
      <c r="F310" s="63" t="s">
        <v>2496</v>
      </c>
      <c r="G310" s="62" t="s">
        <v>183</v>
      </c>
      <c r="H310" s="63" t="s">
        <v>514</v>
      </c>
      <c r="I310" s="63" t="s">
        <v>185</v>
      </c>
      <c r="J310" s="307"/>
      <c r="K310" s="308"/>
      <c r="L310" s="63" t="s">
        <v>186</v>
      </c>
      <c r="M310" s="63" t="s">
        <v>2497</v>
      </c>
      <c r="N310" s="63" t="s">
        <v>2498</v>
      </c>
      <c r="O310" s="63" t="s">
        <v>2499</v>
      </c>
      <c r="P310" s="63" t="s">
        <v>657</v>
      </c>
      <c r="Q310" s="63" t="s">
        <v>2355</v>
      </c>
      <c r="R310" s="63"/>
      <c r="S310" s="68">
        <v>1</v>
      </c>
      <c r="T310" s="69">
        <v>1</v>
      </c>
      <c r="U310" s="69">
        <v>1</v>
      </c>
      <c r="V310" s="69">
        <v>1</v>
      </c>
      <c r="W310" s="69">
        <v>1</v>
      </c>
      <c r="X310" s="71">
        <v>140000000</v>
      </c>
      <c r="Y310" s="72">
        <v>100000000</v>
      </c>
      <c r="Z310" s="79"/>
      <c r="AA310" s="79"/>
      <c r="AB310" s="79"/>
      <c r="AC310" s="79"/>
      <c r="AD310" s="79"/>
      <c r="AE310" s="79"/>
      <c r="AF310" s="79"/>
      <c r="AG310" s="79">
        <v>40000000</v>
      </c>
      <c r="AH310" s="79"/>
      <c r="AI310" s="79"/>
      <c r="AJ310" s="79"/>
      <c r="AK310" s="71">
        <v>150000000</v>
      </c>
      <c r="AL310" s="101">
        <v>100000000</v>
      </c>
      <c r="AM310" s="79"/>
      <c r="AN310" s="79"/>
      <c r="AO310" s="79"/>
      <c r="AP310" s="79"/>
      <c r="AQ310" s="79"/>
      <c r="AR310" s="79"/>
      <c r="AS310" s="79"/>
      <c r="AT310" s="101">
        <v>50000000</v>
      </c>
      <c r="AU310" s="79"/>
      <c r="AV310" s="79"/>
      <c r="AW310" s="79"/>
      <c r="AX310" s="71">
        <v>150000000</v>
      </c>
      <c r="AY310" s="101">
        <v>100000000</v>
      </c>
      <c r="AZ310" s="79"/>
      <c r="BA310" s="79"/>
      <c r="BB310" s="79"/>
      <c r="BC310" s="79"/>
      <c r="BD310" s="79"/>
      <c r="BE310" s="79"/>
      <c r="BF310" s="79"/>
      <c r="BG310" s="101">
        <v>50000000</v>
      </c>
      <c r="BH310" s="79"/>
      <c r="BI310" s="79"/>
      <c r="BJ310" s="79"/>
      <c r="BK310" s="71">
        <v>160000000</v>
      </c>
      <c r="BL310" s="101">
        <v>100000000</v>
      </c>
      <c r="BM310" s="79"/>
      <c r="BN310" s="79"/>
      <c r="BO310" s="79"/>
      <c r="BP310" s="79"/>
      <c r="BQ310" s="79"/>
      <c r="BR310" s="79"/>
      <c r="BS310" s="79"/>
      <c r="BT310" s="101">
        <v>60000000</v>
      </c>
      <c r="BU310" s="79"/>
      <c r="BV310" s="79"/>
      <c r="BW310" s="79"/>
      <c r="BX310" s="71">
        <v>600000000</v>
      </c>
      <c r="BY310" s="73">
        <v>400000000</v>
      </c>
      <c r="BZ310" s="73">
        <v>0</v>
      </c>
      <c r="CA310" s="73">
        <v>0</v>
      </c>
      <c r="CB310" s="73">
        <v>0</v>
      </c>
      <c r="CC310" s="73">
        <v>0</v>
      </c>
      <c r="CD310" s="73">
        <v>0</v>
      </c>
      <c r="CE310" s="73">
        <v>0</v>
      </c>
      <c r="CF310" s="73">
        <v>0</v>
      </c>
      <c r="CG310" s="73">
        <v>200000000</v>
      </c>
      <c r="CH310" s="73">
        <v>0</v>
      </c>
      <c r="CI310" s="73">
        <v>0</v>
      </c>
      <c r="CJ310" s="73">
        <v>0</v>
      </c>
      <c r="CK310" s="63" t="s">
        <v>2500</v>
      </c>
      <c r="CL310" s="74" t="s">
        <v>2302</v>
      </c>
      <c r="CM310" s="74" t="s">
        <v>876</v>
      </c>
      <c r="CN310" s="74" t="s">
        <v>1392</v>
      </c>
      <c r="CO310" s="60">
        <v>2</v>
      </c>
      <c r="CP310" s="61" t="s">
        <v>2276</v>
      </c>
      <c r="CQ310" s="60">
        <v>203</v>
      </c>
      <c r="CR310" s="61" t="s">
        <v>2357</v>
      </c>
      <c r="CS310" s="60">
        <v>20301</v>
      </c>
      <c r="CT310" s="61" t="s">
        <v>2358</v>
      </c>
      <c r="CU310" s="62">
        <v>2030104</v>
      </c>
      <c r="CV310" s="63" t="s">
        <v>2501</v>
      </c>
      <c r="CW310" s="100" t="s">
        <v>2502</v>
      </c>
      <c r="CX310" s="100" t="s">
        <v>2276</v>
      </c>
      <c r="CY310" s="100" t="s">
        <v>2357</v>
      </c>
      <c r="CZ310" s="100" t="s">
        <v>2358</v>
      </c>
      <c r="DA310" s="100" t="s">
        <v>2501</v>
      </c>
    </row>
    <row r="311" spans="2:105" ht="114.75" hidden="1" x14ac:dyDescent="0.25">
      <c r="B311" s="65" t="s">
        <v>2503</v>
      </c>
      <c r="C311" s="65" t="s">
        <v>2504</v>
      </c>
      <c r="D311" s="63" t="s">
        <v>1800</v>
      </c>
      <c r="E311" s="100" t="s">
        <v>2495</v>
      </c>
      <c r="F311" s="63" t="s">
        <v>2496</v>
      </c>
      <c r="G311" s="62" t="s">
        <v>183</v>
      </c>
      <c r="H311" s="63" t="s">
        <v>1167</v>
      </c>
      <c r="I311" s="63" t="s">
        <v>1773</v>
      </c>
      <c r="J311" s="307">
        <v>2015</v>
      </c>
      <c r="K311" s="308">
        <v>1</v>
      </c>
      <c r="L311" s="63" t="s">
        <v>2505</v>
      </c>
      <c r="M311" s="63" t="s">
        <v>2506</v>
      </c>
      <c r="N311" s="63" t="s">
        <v>2507</v>
      </c>
      <c r="O311" s="63" t="s">
        <v>2508</v>
      </c>
      <c r="P311" s="63" t="s">
        <v>246</v>
      </c>
      <c r="Q311" s="63" t="s">
        <v>2509</v>
      </c>
      <c r="R311" s="63"/>
      <c r="S311" s="68">
        <v>4</v>
      </c>
      <c r="T311" s="69">
        <v>1</v>
      </c>
      <c r="U311" s="69">
        <v>2</v>
      </c>
      <c r="V311" s="69">
        <v>3</v>
      </c>
      <c r="W311" s="69">
        <v>4</v>
      </c>
      <c r="X311" s="71">
        <v>0</v>
      </c>
      <c r="Y311" s="79"/>
      <c r="Z311" s="79"/>
      <c r="AA311" s="79"/>
      <c r="AB311" s="79"/>
      <c r="AC311" s="79"/>
      <c r="AD311" s="79"/>
      <c r="AE311" s="79"/>
      <c r="AF311" s="79"/>
      <c r="AG311" s="79"/>
      <c r="AH311" s="79"/>
      <c r="AI311" s="79"/>
      <c r="AJ311" s="79"/>
      <c r="AK311" s="71">
        <v>30000000</v>
      </c>
      <c r="AL311" s="79">
        <v>30000000</v>
      </c>
      <c r="AM311" s="79"/>
      <c r="AN311" s="79"/>
      <c r="AO311" s="79"/>
      <c r="AP311" s="78"/>
      <c r="AQ311" s="79"/>
      <c r="AR311" s="79"/>
      <c r="AS311" s="79"/>
      <c r="AT311" s="79"/>
      <c r="AU311" s="79"/>
      <c r="AV311" s="79"/>
      <c r="AW311" s="79"/>
      <c r="AX311" s="71">
        <v>40000000</v>
      </c>
      <c r="AY311" s="79">
        <v>40000000</v>
      </c>
      <c r="AZ311" s="79"/>
      <c r="BA311" s="79"/>
      <c r="BB311" s="79"/>
      <c r="BC311" s="78"/>
      <c r="BD311" s="79"/>
      <c r="BE311" s="79"/>
      <c r="BF311" s="79"/>
      <c r="BG311" s="79"/>
      <c r="BH311" s="79"/>
      <c r="BI311" s="79"/>
      <c r="BJ311" s="79"/>
      <c r="BK311" s="71">
        <v>30000000</v>
      </c>
      <c r="BL311" s="79">
        <v>30000000</v>
      </c>
      <c r="BM311" s="79"/>
      <c r="BN311" s="79"/>
      <c r="BO311" s="79"/>
      <c r="BP311" s="78"/>
      <c r="BQ311" s="79"/>
      <c r="BR311" s="79"/>
      <c r="BS311" s="79"/>
      <c r="BT311" s="79"/>
      <c r="BU311" s="79"/>
      <c r="BV311" s="79"/>
      <c r="BW311" s="79"/>
      <c r="BX311" s="71">
        <v>100000000</v>
      </c>
      <c r="BY311" s="73">
        <v>100000000</v>
      </c>
      <c r="BZ311" s="73">
        <v>0</v>
      </c>
      <c r="CA311" s="73">
        <v>0</v>
      </c>
      <c r="CB311" s="73">
        <v>0</v>
      </c>
      <c r="CC311" s="73">
        <v>0</v>
      </c>
      <c r="CD311" s="73">
        <v>0</v>
      </c>
      <c r="CE311" s="73">
        <v>0</v>
      </c>
      <c r="CF311" s="73">
        <v>0</v>
      </c>
      <c r="CG311" s="73">
        <v>0</v>
      </c>
      <c r="CH311" s="73">
        <v>0</v>
      </c>
      <c r="CI311" s="73">
        <v>0</v>
      </c>
      <c r="CJ311" s="73">
        <v>0</v>
      </c>
      <c r="CK311" s="63" t="s">
        <v>2510</v>
      </c>
      <c r="CL311" s="74" t="s">
        <v>1172</v>
      </c>
      <c r="CM311" s="74" t="s">
        <v>1173</v>
      </c>
      <c r="CN311" s="74" t="s">
        <v>1392</v>
      </c>
      <c r="CO311" s="60">
        <v>2</v>
      </c>
      <c r="CP311" s="61" t="s">
        <v>2276</v>
      </c>
      <c r="CQ311" s="60">
        <v>203</v>
      </c>
      <c r="CR311" s="61" t="s">
        <v>2357</v>
      </c>
      <c r="CS311" s="60">
        <v>20301</v>
      </c>
      <c r="CT311" s="61" t="s">
        <v>2358</v>
      </c>
      <c r="CU311" s="62">
        <v>2030104</v>
      </c>
      <c r="CV311" s="63" t="s">
        <v>2501</v>
      </c>
      <c r="CW311" s="100" t="s">
        <v>2502</v>
      </c>
      <c r="CX311" s="100" t="s">
        <v>2276</v>
      </c>
      <c r="CY311" s="100" t="s">
        <v>2357</v>
      </c>
      <c r="CZ311" s="100" t="s">
        <v>2358</v>
      </c>
      <c r="DA311" s="100" t="s">
        <v>2501</v>
      </c>
    </row>
    <row r="312" spans="2:105" ht="114.75" hidden="1" x14ac:dyDescent="0.25">
      <c r="B312" s="99" t="s">
        <v>2511</v>
      </c>
      <c r="C312" s="75" t="s">
        <v>2512</v>
      </c>
      <c r="D312" s="63" t="s">
        <v>687</v>
      </c>
      <c r="E312" s="100" t="s">
        <v>2495</v>
      </c>
      <c r="F312" s="63" t="s">
        <v>2496</v>
      </c>
      <c r="G312" s="62" t="s">
        <v>240</v>
      </c>
      <c r="H312" s="63" t="s">
        <v>514</v>
      </c>
      <c r="I312" s="63" t="s">
        <v>339</v>
      </c>
      <c r="J312" s="307">
        <v>2015</v>
      </c>
      <c r="K312" s="308" t="s">
        <v>490</v>
      </c>
      <c r="L312" s="63" t="s">
        <v>688</v>
      </c>
      <c r="M312" s="63" t="s">
        <v>2513</v>
      </c>
      <c r="N312" s="63" t="s">
        <v>2514</v>
      </c>
      <c r="O312" s="63" t="s">
        <v>2515</v>
      </c>
      <c r="P312" s="63" t="s">
        <v>246</v>
      </c>
      <c r="Q312" s="63" t="s">
        <v>2516</v>
      </c>
      <c r="R312" s="63"/>
      <c r="S312" s="68">
        <v>1</v>
      </c>
      <c r="T312" s="69">
        <v>0</v>
      </c>
      <c r="U312" s="69">
        <v>0</v>
      </c>
      <c r="V312" s="69">
        <v>0</v>
      </c>
      <c r="W312" s="69">
        <v>1</v>
      </c>
      <c r="X312" s="71">
        <v>10000000</v>
      </c>
      <c r="Y312" s="79">
        <v>10000000</v>
      </c>
      <c r="Z312" s="79"/>
      <c r="AA312" s="79"/>
      <c r="AB312" s="79"/>
      <c r="AC312" s="79"/>
      <c r="AD312" s="79"/>
      <c r="AE312" s="79"/>
      <c r="AF312" s="79"/>
      <c r="AG312" s="79"/>
      <c r="AH312" s="79"/>
      <c r="AI312" s="79"/>
      <c r="AJ312" s="79"/>
      <c r="AK312" s="71">
        <v>23000000</v>
      </c>
      <c r="AL312" s="79">
        <v>23000000</v>
      </c>
      <c r="AM312" s="79"/>
      <c r="AN312" s="79"/>
      <c r="AO312" s="79"/>
      <c r="AP312" s="78"/>
      <c r="AQ312" s="79"/>
      <c r="AR312" s="79"/>
      <c r="AS312" s="79"/>
      <c r="AT312" s="79"/>
      <c r="AU312" s="79"/>
      <c r="AV312" s="79"/>
      <c r="AW312" s="79"/>
      <c r="AX312" s="71">
        <v>23000000</v>
      </c>
      <c r="AY312" s="79">
        <v>23000000</v>
      </c>
      <c r="AZ312" s="79"/>
      <c r="BA312" s="79"/>
      <c r="BB312" s="79"/>
      <c r="BC312" s="78"/>
      <c r="BD312" s="79"/>
      <c r="BE312" s="79"/>
      <c r="BF312" s="79"/>
      <c r="BG312" s="79"/>
      <c r="BH312" s="79"/>
      <c r="BI312" s="79"/>
      <c r="BJ312" s="79"/>
      <c r="BK312" s="71">
        <v>24000000</v>
      </c>
      <c r="BL312" s="79">
        <v>24000000</v>
      </c>
      <c r="BM312" s="79"/>
      <c r="BN312" s="79"/>
      <c r="BO312" s="79"/>
      <c r="BP312" s="78"/>
      <c r="BQ312" s="79"/>
      <c r="BR312" s="79"/>
      <c r="BS312" s="79"/>
      <c r="BT312" s="79"/>
      <c r="BU312" s="79"/>
      <c r="BV312" s="79"/>
      <c r="BW312" s="79"/>
      <c r="BX312" s="71">
        <v>80000000</v>
      </c>
      <c r="BY312" s="73">
        <v>80000000</v>
      </c>
      <c r="BZ312" s="73">
        <v>0</v>
      </c>
      <c r="CA312" s="73">
        <v>0</v>
      </c>
      <c r="CB312" s="73">
        <v>0</v>
      </c>
      <c r="CC312" s="73">
        <v>0</v>
      </c>
      <c r="CD312" s="73">
        <v>0</v>
      </c>
      <c r="CE312" s="73">
        <v>0</v>
      </c>
      <c r="CF312" s="73">
        <v>0</v>
      </c>
      <c r="CG312" s="73">
        <v>0</v>
      </c>
      <c r="CH312" s="73">
        <v>0</v>
      </c>
      <c r="CI312" s="73">
        <v>0</v>
      </c>
      <c r="CJ312" s="73">
        <v>0</v>
      </c>
      <c r="CK312" s="63" t="s">
        <v>2517</v>
      </c>
      <c r="CL312" s="74" t="s">
        <v>2302</v>
      </c>
      <c r="CM312" s="74" t="s">
        <v>876</v>
      </c>
      <c r="CN312" s="74" t="s">
        <v>1392</v>
      </c>
      <c r="CO312" s="60">
        <v>2</v>
      </c>
      <c r="CP312" s="61" t="s">
        <v>2276</v>
      </c>
      <c r="CQ312" s="60">
        <v>203</v>
      </c>
      <c r="CR312" s="61" t="s">
        <v>2357</v>
      </c>
      <c r="CS312" s="60">
        <v>20301</v>
      </c>
      <c r="CT312" s="61" t="s">
        <v>2358</v>
      </c>
      <c r="CU312" s="62">
        <v>2030104</v>
      </c>
      <c r="CV312" s="63" t="s">
        <v>2501</v>
      </c>
      <c r="CW312" s="100" t="s">
        <v>2502</v>
      </c>
      <c r="CX312" s="100" t="s">
        <v>2276</v>
      </c>
      <c r="CY312" s="100" t="s">
        <v>2357</v>
      </c>
      <c r="CZ312" s="100" t="s">
        <v>2358</v>
      </c>
      <c r="DA312" s="100" t="s">
        <v>2501</v>
      </c>
    </row>
    <row r="313" spans="2:105" ht="89.25" hidden="1" x14ac:dyDescent="0.25">
      <c r="B313" s="152" t="s">
        <v>2518</v>
      </c>
      <c r="C313" s="153" t="s">
        <v>2519</v>
      </c>
      <c r="D313" s="63" t="s">
        <v>1032</v>
      </c>
      <c r="E313" s="100" t="s">
        <v>2520</v>
      </c>
      <c r="F313" s="63" t="s">
        <v>2521</v>
      </c>
      <c r="G313" s="62" t="s">
        <v>240</v>
      </c>
      <c r="H313" s="63" t="s">
        <v>580</v>
      </c>
      <c r="I313" s="62" t="s">
        <v>185</v>
      </c>
      <c r="J313" s="307">
        <v>2015</v>
      </c>
      <c r="K313" s="308">
        <v>0</v>
      </c>
      <c r="L313" s="63" t="s">
        <v>2522</v>
      </c>
      <c r="M313" s="63" t="s">
        <v>2523</v>
      </c>
      <c r="N313" s="63" t="s">
        <v>2524</v>
      </c>
      <c r="O313" s="63" t="s">
        <v>2525</v>
      </c>
      <c r="P313" s="63" t="s">
        <v>257</v>
      </c>
      <c r="Q313" s="63" t="s">
        <v>232</v>
      </c>
      <c r="R313" s="63"/>
      <c r="S313" s="68">
        <v>1</v>
      </c>
      <c r="T313" s="69">
        <v>1</v>
      </c>
      <c r="U313" s="69">
        <v>1</v>
      </c>
      <c r="V313" s="69">
        <v>1</v>
      </c>
      <c r="W313" s="69">
        <v>1</v>
      </c>
      <c r="X313" s="71">
        <v>400000000</v>
      </c>
      <c r="Y313" s="79">
        <v>400000000</v>
      </c>
      <c r="Z313" s="79"/>
      <c r="AA313" s="79"/>
      <c r="AB313" s="79"/>
      <c r="AC313" s="79"/>
      <c r="AD313" s="79"/>
      <c r="AE313" s="79"/>
      <c r="AF313" s="101"/>
      <c r="AG313" s="79"/>
      <c r="AH313" s="79"/>
      <c r="AI313" s="79"/>
      <c r="AJ313" s="79"/>
      <c r="AK313" s="71">
        <v>400000000</v>
      </c>
      <c r="AL313" s="79">
        <v>400000000</v>
      </c>
      <c r="AM313" s="79"/>
      <c r="AN313" s="79"/>
      <c r="AO313" s="79"/>
      <c r="AP313" s="79"/>
      <c r="AQ313" s="79"/>
      <c r="AR313" s="79"/>
      <c r="AS313" s="101"/>
      <c r="AT313" s="79"/>
      <c r="AU313" s="79"/>
      <c r="AV313" s="79"/>
      <c r="AW313" s="79"/>
      <c r="AX313" s="71">
        <v>400000000</v>
      </c>
      <c r="AY313" s="79">
        <v>400000000</v>
      </c>
      <c r="AZ313" s="79"/>
      <c r="BA313" s="79"/>
      <c r="BB313" s="79"/>
      <c r="BC313" s="79"/>
      <c r="BD313" s="79"/>
      <c r="BE313" s="79"/>
      <c r="BF313" s="101"/>
      <c r="BG313" s="79"/>
      <c r="BH313" s="79"/>
      <c r="BI313" s="79"/>
      <c r="BJ313" s="79"/>
      <c r="BK313" s="71">
        <v>400000000</v>
      </c>
      <c r="BL313" s="79">
        <v>400000000</v>
      </c>
      <c r="BM313" s="79"/>
      <c r="BN313" s="79"/>
      <c r="BO313" s="79"/>
      <c r="BP313" s="79"/>
      <c r="BQ313" s="79"/>
      <c r="BR313" s="79"/>
      <c r="BS313" s="101"/>
      <c r="BT313" s="79"/>
      <c r="BU313" s="79"/>
      <c r="BV313" s="79"/>
      <c r="BW313" s="79"/>
      <c r="BX313" s="71">
        <v>1600000000</v>
      </c>
      <c r="BY313" s="73">
        <v>1600000000</v>
      </c>
      <c r="BZ313" s="73">
        <v>0</v>
      </c>
      <c r="CA313" s="73">
        <v>0</v>
      </c>
      <c r="CB313" s="73">
        <v>0</v>
      </c>
      <c r="CC313" s="73">
        <v>0</v>
      </c>
      <c r="CD313" s="73">
        <v>0</v>
      </c>
      <c r="CE313" s="73">
        <v>0</v>
      </c>
      <c r="CF313" s="73">
        <v>0</v>
      </c>
      <c r="CG313" s="73">
        <v>0</v>
      </c>
      <c r="CH313" s="73">
        <v>0</v>
      </c>
      <c r="CI313" s="73">
        <v>0</v>
      </c>
      <c r="CJ313" s="73">
        <v>0</v>
      </c>
      <c r="CK313" s="63" t="s">
        <v>2526</v>
      </c>
      <c r="CL313" s="74" t="s">
        <v>2302</v>
      </c>
      <c r="CM313" s="74" t="s">
        <v>876</v>
      </c>
      <c r="CN313" s="74" t="s">
        <v>877</v>
      </c>
      <c r="CO313" s="60">
        <v>2</v>
      </c>
      <c r="CP313" s="61" t="s">
        <v>2276</v>
      </c>
      <c r="CQ313" s="60">
        <v>204</v>
      </c>
      <c r="CR313" s="61" t="s">
        <v>2527</v>
      </c>
      <c r="CS313" s="60">
        <v>20401</v>
      </c>
      <c r="CT313" s="61" t="s">
        <v>2528</v>
      </c>
      <c r="CU313" s="62">
        <v>2040101</v>
      </c>
      <c r="CV313" s="63" t="s">
        <v>2529</v>
      </c>
      <c r="CW313" s="100" t="s">
        <v>2530</v>
      </c>
      <c r="CX313" s="100" t="s">
        <v>2276</v>
      </c>
      <c r="CY313" s="100" t="s">
        <v>2527</v>
      </c>
      <c r="CZ313" s="100" t="s">
        <v>2528</v>
      </c>
      <c r="DA313" s="100" t="s">
        <v>2529</v>
      </c>
    </row>
    <row r="314" spans="2:105" ht="140.25" hidden="1" x14ac:dyDescent="0.25">
      <c r="B314" s="152" t="s">
        <v>2531</v>
      </c>
      <c r="C314" s="153" t="s">
        <v>2532</v>
      </c>
      <c r="D314" s="63" t="s">
        <v>1032</v>
      </c>
      <c r="E314" s="100" t="s">
        <v>2533</v>
      </c>
      <c r="F314" s="63" t="s">
        <v>2534</v>
      </c>
      <c r="G314" s="62" t="s">
        <v>240</v>
      </c>
      <c r="H314" s="63" t="s">
        <v>580</v>
      </c>
      <c r="I314" s="62" t="s">
        <v>185</v>
      </c>
      <c r="J314" s="307">
        <v>2015</v>
      </c>
      <c r="K314" s="308">
        <v>0</v>
      </c>
      <c r="L314" s="63" t="s">
        <v>2269</v>
      </c>
      <c r="M314" s="63" t="s">
        <v>2535</v>
      </c>
      <c r="N314" s="63" t="s">
        <v>2536</v>
      </c>
      <c r="O314" s="63" t="s">
        <v>2537</v>
      </c>
      <c r="P314" s="63" t="s">
        <v>657</v>
      </c>
      <c r="Q314" s="63" t="s">
        <v>2538</v>
      </c>
      <c r="R314" s="63"/>
      <c r="S314" s="68">
        <v>1</v>
      </c>
      <c r="T314" s="69">
        <v>1</v>
      </c>
      <c r="U314" s="69">
        <v>1</v>
      </c>
      <c r="V314" s="69">
        <v>1</v>
      </c>
      <c r="W314" s="69">
        <v>1</v>
      </c>
      <c r="X314" s="71">
        <v>800000000</v>
      </c>
      <c r="Y314" s="79">
        <v>800000000</v>
      </c>
      <c r="Z314" s="79"/>
      <c r="AA314" s="79"/>
      <c r="AB314" s="79"/>
      <c r="AC314" s="79"/>
      <c r="AD314" s="79"/>
      <c r="AE314" s="79"/>
      <c r="AF314" s="101"/>
      <c r="AG314" s="79"/>
      <c r="AH314" s="79"/>
      <c r="AI314" s="79"/>
      <c r="AJ314" s="79"/>
      <c r="AK314" s="71">
        <v>500000000</v>
      </c>
      <c r="AL314" s="79">
        <v>500000000</v>
      </c>
      <c r="AM314" s="79"/>
      <c r="AN314" s="79"/>
      <c r="AO314" s="79"/>
      <c r="AP314" s="79"/>
      <c r="AQ314" s="79"/>
      <c r="AR314" s="79"/>
      <c r="AS314" s="101"/>
      <c r="AT314" s="79"/>
      <c r="AU314" s="79"/>
      <c r="AV314" s="79"/>
      <c r="AW314" s="79"/>
      <c r="AX314" s="71">
        <v>0</v>
      </c>
      <c r="AY314" s="79"/>
      <c r="AZ314" s="79"/>
      <c r="BA314" s="79"/>
      <c r="BB314" s="79"/>
      <c r="BC314" s="79"/>
      <c r="BD314" s="79"/>
      <c r="BE314" s="79"/>
      <c r="BF314" s="101"/>
      <c r="BG314" s="79"/>
      <c r="BH314" s="79"/>
      <c r="BI314" s="79"/>
      <c r="BJ314" s="79"/>
      <c r="BK314" s="71">
        <v>0</v>
      </c>
      <c r="BL314" s="79"/>
      <c r="BM314" s="79"/>
      <c r="BN314" s="79"/>
      <c r="BO314" s="79"/>
      <c r="BP314" s="79"/>
      <c r="BQ314" s="79"/>
      <c r="BR314" s="79"/>
      <c r="BS314" s="101"/>
      <c r="BT314" s="79"/>
      <c r="BU314" s="79"/>
      <c r="BV314" s="79"/>
      <c r="BW314" s="79"/>
      <c r="BX314" s="71">
        <v>1300000000</v>
      </c>
      <c r="BY314" s="73">
        <v>1300000000</v>
      </c>
      <c r="BZ314" s="73">
        <v>0</v>
      </c>
      <c r="CA314" s="73">
        <v>0</v>
      </c>
      <c r="CB314" s="73">
        <v>0</v>
      </c>
      <c r="CC314" s="73">
        <v>0</v>
      </c>
      <c r="CD314" s="73">
        <v>0</v>
      </c>
      <c r="CE314" s="73">
        <v>0</v>
      </c>
      <c r="CF314" s="73">
        <v>0</v>
      </c>
      <c r="CG314" s="73">
        <v>0</v>
      </c>
      <c r="CH314" s="73">
        <v>0</v>
      </c>
      <c r="CI314" s="73">
        <v>0</v>
      </c>
      <c r="CJ314" s="73">
        <v>0</v>
      </c>
      <c r="CK314" s="63" t="s">
        <v>2539</v>
      </c>
      <c r="CL314" s="74" t="s">
        <v>2302</v>
      </c>
      <c r="CM314" s="74" t="s">
        <v>876</v>
      </c>
      <c r="CN314" s="74" t="s">
        <v>877</v>
      </c>
      <c r="CO314" s="60">
        <v>2</v>
      </c>
      <c r="CP314" s="61" t="s">
        <v>2276</v>
      </c>
      <c r="CQ314" s="60">
        <v>204</v>
      </c>
      <c r="CR314" s="61" t="s">
        <v>2527</v>
      </c>
      <c r="CS314" s="60">
        <v>20401</v>
      </c>
      <c r="CT314" s="61" t="s">
        <v>2528</v>
      </c>
      <c r="CU314" s="62">
        <v>2040102</v>
      </c>
      <c r="CV314" s="63" t="s">
        <v>2540</v>
      </c>
      <c r="CW314" s="100" t="s">
        <v>2541</v>
      </c>
      <c r="CX314" s="100" t="s">
        <v>2276</v>
      </c>
      <c r="CY314" s="100" t="s">
        <v>2527</v>
      </c>
      <c r="CZ314" s="100" t="s">
        <v>2528</v>
      </c>
      <c r="DA314" s="100" t="s">
        <v>2540</v>
      </c>
    </row>
    <row r="315" spans="2:105" ht="76.5" hidden="1" x14ac:dyDescent="0.25">
      <c r="B315" s="152" t="s">
        <v>2542</v>
      </c>
      <c r="C315" s="153" t="s">
        <v>2543</v>
      </c>
      <c r="D315" s="63" t="s">
        <v>1032</v>
      </c>
      <c r="E315" s="100" t="s">
        <v>2533</v>
      </c>
      <c r="F315" s="63" t="s">
        <v>2534</v>
      </c>
      <c r="G315" s="62" t="s">
        <v>183</v>
      </c>
      <c r="H315" s="63" t="s">
        <v>580</v>
      </c>
      <c r="I315" s="62" t="s">
        <v>185</v>
      </c>
      <c r="J315" s="307">
        <v>2015</v>
      </c>
      <c r="K315" s="308">
        <v>0</v>
      </c>
      <c r="L315" s="63" t="s">
        <v>2269</v>
      </c>
      <c r="M315" s="63" t="s">
        <v>2544</v>
      </c>
      <c r="N315" s="63" t="s">
        <v>2545</v>
      </c>
      <c r="O315" s="63" t="s">
        <v>2546</v>
      </c>
      <c r="P315" s="63" t="s">
        <v>657</v>
      </c>
      <c r="Q315" s="63" t="s">
        <v>2547</v>
      </c>
      <c r="R315" s="63"/>
      <c r="S315" s="68">
        <v>3</v>
      </c>
      <c r="T315" s="69">
        <v>1</v>
      </c>
      <c r="U315" s="69">
        <v>2</v>
      </c>
      <c r="V315" s="69">
        <v>3</v>
      </c>
      <c r="W315" s="69">
        <v>3</v>
      </c>
      <c r="X315" s="71">
        <v>0</v>
      </c>
      <c r="Y315" s="79"/>
      <c r="Z315" s="79"/>
      <c r="AA315" s="79"/>
      <c r="AB315" s="79"/>
      <c r="AC315" s="79"/>
      <c r="AD315" s="79"/>
      <c r="AE315" s="79"/>
      <c r="AF315" s="101"/>
      <c r="AG315" s="79"/>
      <c r="AH315" s="79"/>
      <c r="AI315" s="79"/>
      <c r="AJ315" s="79"/>
      <c r="AK315" s="71">
        <v>100000000</v>
      </c>
      <c r="AL315" s="79">
        <v>100000000</v>
      </c>
      <c r="AM315" s="79"/>
      <c r="AN315" s="79"/>
      <c r="AO315" s="79"/>
      <c r="AP315" s="79"/>
      <c r="AQ315" s="79"/>
      <c r="AR315" s="79"/>
      <c r="AS315" s="101"/>
      <c r="AT315" s="79"/>
      <c r="AU315" s="79"/>
      <c r="AV315" s="79"/>
      <c r="AW315" s="79"/>
      <c r="AX315" s="71">
        <v>50000000</v>
      </c>
      <c r="AY315" s="79">
        <v>50000000</v>
      </c>
      <c r="AZ315" s="79"/>
      <c r="BA315" s="79"/>
      <c r="BB315" s="79"/>
      <c r="BC315" s="79"/>
      <c r="BD315" s="79"/>
      <c r="BE315" s="79"/>
      <c r="BF315" s="101"/>
      <c r="BG315" s="79"/>
      <c r="BH315" s="79"/>
      <c r="BI315" s="79"/>
      <c r="BJ315" s="79"/>
      <c r="BK315" s="71">
        <v>50000000</v>
      </c>
      <c r="BL315" s="79">
        <v>50000000</v>
      </c>
      <c r="BM315" s="79"/>
      <c r="BN315" s="79"/>
      <c r="BO315" s="79"/>
      <c r="BP315" s="79"/>
      <c r="BQ315" s="79"/>
      <c r="BR315" s="79"/>
      <c r="BS315" s="101"/>
      <c r="BT315" s="79"/>
      <c r="BU315" s="79"/>
      <c r="BV315" s="79"/>
      <c r="BW315" s="79"/>
      <c r="BX315" s="71">
        <v>200000000</v>
      </c>
      <c r="BY315" s="73">
        <v>200000000</v>
      </c>
      <c r="BZ315" s="73">
        <v>0</v>
      </c>
      <c r="CA315" s="73">
        <v>0</v>
      </c>
      <c r="CB315" s="73">
        <v>0</v>
      </c>
      <c r="CC315" s="73">
        <v>0</v>
      </c>
      <c r="CD315" s="73">
        <v>0</v>
      </c>
      <c r="CE315" s="73">
        <v>0</v>
      </c>
      <c r="CF315" s="73">
        <v>0</v>
      </c>
      <c r="CG315" s="73">
        <v>0</v>
      </c>
      <c r="CH315" s="73">
        <v>0</v>
      </c>
      <c r="CI315" s="73">
        <v>0</v>
      </c>
      <c r="CJ315" s="73">
        <v>0</v>
      </c>
      <c r="CK315" s="63" t="s">
        <v>2548</v>
      </c>
      <c r="CL315" s="74" t="s">
        <v>2302</v>
      </c>
      <c r="CM315" s="74" t="s">
        <v>876</v>
      </c>
      <c r="CN315" s="74" t="s">
        <v>877</v>
      </c>
      <c r="CO315" s="60">
        <v>2</v>
      </c>
      <c r="CP315" s="61" t="s">
        <v>2276</v>
      </c>
      <c r="CQ315" s="60">
        <v>204</v>
      </c>
      <c r="CR315" s="61" t="s">
        <v>2527</v>
      </c>
      <c r="CS315" s="60">
        <v>20402</v>
      </c>
      <c r="CT315" s="61" t="s">
        <v>2549</v>
      </c>
      <c r="CU315" s="62">
        <v>2040201</v>
      </c>
      <c r="CV315" s="63" t="s">
        <v>2550</v>
      </c>
      <c r="CW315" s="100" t="s">
        <v>2541</v>
      </c>
      <c r="CX315" s="100" t="s">
        <v>2276</v>
      </c>
      <c r="CY315" s="100" t="s">
        <v>2527</v>
      </c>
      <c r="CZ315" s="100" t="s">
        <v>2549</v>
      </c>
      <c r="DA315" s="100" t="s">
        <v>2550</v>
      </c>
    </row>
    <row r="316" spans="2:105" ht="76.5" hidden="1" x14ac:dyDescent="0.25">
      <c r="B316" s="152" t="s">
        <v>2551</v>
      </c>
      <c r="C316" s="153" t="s">
        <v>2552</v>
      </c>
      <c r="D316" s="63" t="s">
        <v>1032</v>
      </c>
      <c r="E316" s="100" t="s">
        <v>2533</v>
      </c>
      <c r="F316" s="63" t="s">
        <v>2534</v>
      </c>
      <c r="G316" s="62" t="s">
        <v>183</v>
      </c>
      <c r="H316" s="63" t="s">
        <v>580</v>
      </c>
      <c r="I316" s="62" t="s">
        <v>185</v>
      </c>
      <c r="J316" s="307">
        <v>2015</v>
      </c>
      <c r="K316" s="308">
        <v>0</v>
      </c>
      <c r="L316" s="63" t="s">
        <v>2269</v>
      </c>
      <c r="M316" s="63" t="s">
        <v>2553</v>
      </c>
      <c r="N316" s="63" t="s">
        <v>2554</v>
      </c>
      <c r="O316" s="63" t="s">
        <v>2555</v>
      </c>
      <c r="P316" s="63" t="s">
        <v>190</v>
      </c>
      <c r="Q316" s="63" t="s">
        <v>2556</v>
      </c>
      <c r="R316" s="63"/>
      <c r="S316" s="68">
        <v>4</v>
      </c>
      <c r="T316" s="69">
        <v>1</v>
      </c>
      <c r="U316" s="69">
        <v>2</v>
      </c>
      <c r="V316" s="69">
        <v>3</v>
      </c>
      <c r="W316" s="69">
        <v>4</v>
      </c>
      <c r="X316" s="71">
        <v>60000000</v>
      </c>
      <c r="Y316" s="79">
        <v>60000000</v>
      </c>
      <c r="Z316" s="79"/>
      <c r="AA316" s="79"/>
      <c r="AB316" s="79"/>
      <c r="AC316" s="79"/>
      <c r="AD316" s="79"/>
      <c r="AE316" s="79"/>
      <c r="AF316" s="101"/>
      <c r="AG316" s="79"/>
      <c r="AH316" s="79"/>
      <c r="AI316" s="79"/>
      <c r="AJ316" s="79"/>
      <c r="AK316" s="71">
        <v>60000000</v>
      </c>
      <c r="AL316" s="79">
        <v>60000000</v>
      </c>
      <c r="AM316" s="79"/>
      <c r="AN316" s="79"/>
      <c r="AO316" s="79"/>
      <c r="AP316" s="79"/>
      <c r="AQ316" s="79"/>
      <c r="AR316" s="79"/>
      <c r="AS316" s="101"/>
      <c r="AT316" s="79"/>
      <c r="AU316" s="79"/>
      <c r="AV316" s="79"/>
      <c r="AW316" s="79"/>
      <c r="AX316" s="71">
        <v>40000000</v>
      </c>
      <c r="AY316" s="79">
        <v>40000000</v>
      </c>
      <c r="AZ316" s="79"/>
      <c r="BA316" s="79"/>
      <c r="BB316" s="79"/>
      <c r="BC316" s="79"/>
      <c r="BD316" s="79"/>
      <c r="BE316" s="79"/>
      <c r="BF316" s="101"/>
      <c r="BG316" s="79"/>
      <c r="BH316" s="79"/>
      <c r="BI316" s="79"/>
      <c r="BJ316" s="79"/>
      <c r="BK316" s="71">
        <v>0</v>
      </c>
      <c r="BL316" s="79"/>
      <c r="BM316" s="79"/>
      <c r="BN316" s="79"/>
      <c r="BO316" s="79"/>
      <c r="BP316" s="79"/>
      <c r="BQ316" s="79"/>
      <c r="BR316" s="79"/>
      <c r="BS316" s="101"/>
      <c r="BT316" s="79"/>
      <c r="BU316" s="79"/>
      <c r="BV316" s="79"/>
      <c r="BW316" s="79"/>
      <c r="BX316" s="71">
        <v>160000000</v>
      </c>
      <c r="BY316" s="73">
        <v>160000000</v>
      </c>
      <c r="BZ316" s="73">
        <v>0</v>
      </c>
      <c r="CA316" s="73">
        <v>0</v>
      </c>
      <c r="CB316" s="73">
        <v>0</v>
      </c>
      <c r="CC316" s="73">
        <v>0</v>
      </c>
      <c r="CD316" s="73">
        <v>0</v>
      </c>
      <c r="CE316" s="73">
        <v>0</v>
      </c>
      <c r="CF316" s="73">
        <v>0</v>
      </c>
      <c r="CG316" s="73">
        <v>0</v>
      </c>
      <c r="CH316" s="73">
        <v>0</v>
      </c>
      <c r="CI316" s="73">
        <v>0</v>
      </c>
      <c r="CJ316" s="73">
        <v>0</v>
      </c>
      <c r="CK316" s="63" t="s">
        <v>2557</v>
      </c>
      <c r="CL316" s="74" t="s">
        <v>2302</v>
      </c>
      <c r="CM316" s="74" t="s">
        <v>876</v>
      </c>
      <c r="CN316" s="74" t="s">
        <v>877</v>
      </c>
      <c r="CO316" s="60">
        <v>2</v>
      </c>
      <c r="CP316" s="61" t="s">
        <v>2276</v>
      </c>
      <c r="CQ316" s="60">
        <v>204</v>
      </c>
      <c r="CR316" s="61" t="s">
        <v>2527</v>
      </c>
      <c r="CS316" s="60">
        <v>20402</v>
      </c>
      <c r="CT316" s="61" t="s">
        <v>2549</v>
      </c>
      <c r="CU316" s="62">
        <v>2040201</v>
      </c>
      <c r="CV316" s="63" t="s">
        <v>2550</v>
      </c>
      <c r="CW316" s="100" t="s">
        <v>2541</v>
      </c>
      <c r="CX316" s="100" t="s">
        <v>2276</v>
      </c>
      <c r="CY316" s="100" t="s">
        <v>2527</v>
      </c>
      <c r="CZ316" s="100" t="s">
        <v>2549</v>
      </c>
      <c r="DA316" s="100" t="s">
        <v>2550</v>
      </c>
    </row>
    <row r="317" spans="2:105" ht="76.5" hidden="1" x14ac:dyDescent="0.25">
      <c r="B317" s="152" t="s">
        <v>2558</v>
      </c>
      <c r="C317" s="153" t="s">
        <v>2559</v>
      </c>
      <c r="D317" s="63" t="s">
        <v>1104</v>
      </c>
      <c r="E317" s="100" t="s">
        <v>2533</v>
      </c>
      <c r="F317" s="63" t="s">
        <v>2534</v>
      </c>
      <c r="G317" s="62" t="s">
        <v>183</v>
      </c>
      <c r="H317" s="63" t="s">
        <v>1781</v>
      </c>
      <c r="I317" s="63" t="s">
        <v>185</v>
      </c>
      <c r="J317" s="307">
        <v>2015</v>
      </c>
      <c r="K317" s="308">
        <v>0</v>
      </c>
      <c r="L317" s="63" t="s">
        <v>242</v>
      </c>
      <c r="M317" s="63" t="s">
        <v>2560</v>
      </c>
      <c r="N317" s="63" t="s">
        <v>2561</v>
      </c>
      <c r="O317" s="63" t="s">
        <v>2562</v>
      </c>
      <c r="P317" s="63" t="s">
        <v>257</v>
      </c>
      <c r="Q317" s="63" t="s">
        <v>232</v>
      </c>
      <c r="R317" s="63"/>
      <c r="S317" s="68">
        <v>6</v>
      </c>
      <c r="T317" s="69">
        <v>1</v>
      </c>
      <c r="U317" s="69">
        <v>3</v>
      </c>
      <c r="V317" s="69">
        <v>5</v>
      </c>
      <c r="W317" s="69">
        <v>6</v>
      </c>
      <c r="X317" s="71">
        <v>15000000</v>
      </c>
      <c r="Y317" s="79"/>
      <c r="Z317" s="79"/>
      <c r="AA317" s="79"/>
      <c r="AB317" s="79"/>
      <c r="AC317" s="79"/>
      <c r="AD317" s="79"/>
      <c r="AE317" s="79"/>
      <c r="AF317" s="101">
        <v>15000000</v>
      </c>
      <c r="AG317" s="79"/>
      <c r="AH317" s="79"/>
      <c r="AI317" s="79"/>
      <c r="AJ317" s="79"/>
      <c r="AK317" s="71">
        <v>36000000</v>
      </c>
      <c r="AL317" s="79"/>
      <c r="AM317" s="79"/>
      <c r="AN317" s="79"/>
      <c r="AO317" s="79"/>
      <c r="AP317" s="79"/>
      <c r="AQ317" s="79"/>
      <c r="AR317" s="79"/>
      <c r="AS317" s="101">
        <v>36000000</v>
      </c>
      <c r="AT317" s="79"/>
      <c r="AU317" s="79"/>
      <c r="AV317" s="79"/>
      <c r="AW317" s="79"/>
      <c r="AX317" s="71">
        <v>40000000</v>
      </c>
      <c r="AY317" s="79"/>
      <c r="AZ317" s="79"/>
      <c r="BA317" s="79"/>
      <c r="BB317" s="79"/>
      <c r="BC317" s="79"/>
      <c r="BD317" s="79"/>
      <c r="BE317" s="79"/>
      <c r="BF317" s="101">
        <v>40000000</v>
      </c>
      <c r="BG317" s="79"/>
      <c r="BH317" s="79"/>
      <c r="BI317" s="79"/>
      <c r="BJ317" s="79"/>
      <c r="BK317" s="71">
        <v>22000000</v>
      </c>
      <c r="BL317" s="79"/>
      <c r="BM317" s="79"/>
      <c r="BN317" s="79"/>
      <c r="BO317" s="79"/>
      <c r="BP317" s="79"/>
      <c r="BQ317" s="79"/>
      <c r="BR317" s="79"/>
      <c r="BS317" s="101">
        <v>22000000</v>
      </c>
      <c r="BT317" s="79"/>
      <c r="BU317" s="79"/>
      <c r="BV317" s="79"/>
      <c r="BW317" s="79"/>
      <c r="BX317" s="71">
        <v>113000000</v>
      </c>
      <c r="BY317" s="73">
        <v>0</v>
      </c>
      <c r="BZ317" s="73">
        <v>0</v>
      </c>
      <c r="CA317" s="73">
        <v>0</v>
      </c>
      <c r="CB317" s="73">
        <v>0</v>
      </c>
      <c r="CC317" s="73">
        <v>0</v>
      </c>
      <c r="CD317" s="73">
        <v>0</v>
      </c>
      <c r="CE317" s="73">
        <v>0</v>
      </c>
      <c r="CF317" s="73">
        <v>113000000</v>
      </c>
      <c r="CG317" s="73">
        <v>0</v>
      </c>
      <c r="CH317" s="73">
        <v>0</v>
      </c>
      <c r="CI317" s="73">
        <v>0</v>
      </c>
      <c r="CJ317" s="73">
        <v>0</v>
      </c>
      <c r="CK317" s="63" t="s">
        <v>2563</v>
      </c>
      <c r="CL317" s="74" t="s">
        <v>2302</v>
      </c>
      <c r="CM317" s="74" t="s">
        <v>876</v>
      </c>
      <c r="CN317" s="74" t="s">
        <v>877</v>
      </c>
      <c r="CO317" s="60">
        <v>2</v>
      </c>
      <c r="CP317" s="61" t="s">
        <v>2276</v>
      </c>
      <c r="CQ317" s="60">
        <v>204</v>
      </c>
      <c r="CR317" s="61" t="s">
        <v>2527</v>
      </c>
      <c r="CS317" s="60">
        <v>20402</v>
      </c>
      <c r="CT317" s="61" t="s">
        <v>2549</v>
      </c>
      <c r="CU317" s="62">
        <v>2040201</v>
      </c>
      <c r="CV317" s="63" t="s">
        <v>2550</v>
      </c>
      <c r="CW317" s="100" t="s">
        <v>2541</v>
      </c>
      <c r="CX317" s="100" t="s">
        <v>2276</v>
      </c>
      <c r="CY317" s="100" t="s">
        <v>2527</v>
      </c>
      <c r="CZ317" s="100" t="s">
        <v>2549</v>
      </c>
      <c r="DA317" s="100" t="s">
        <v>2550</v>
      </c>
    </row>
    <row r="318" spans="2:105" ht="63.75" hidden="1" x14ac:dyDescent="0.25">
      <c r="B318" s="152" t="s">
        <v>2564</v>
      </c>
      <c r="C318" s="153" t="s">
        <v>2565</v>
      </c>
      <c r="D318" s="63" t="s">
        <v>1032</v>
      </c>
      <c r="E318" s="100" t="s">
        <v>2533</v>
      </c>
      <c r="F318" s="63" t="s">
        <v>2534</v>
      </c>
      <c r="G318" s="62" t="s">
        <v>183</v>
      </c>
      <c r="H318" s="63" t="s">
        <v>580</v>
      </c>
      <c r="I318" s="62" t="s">
        <v>185</v>
      </c>
      <c r="J318" s="307">
        <v>2015</v>
      </c>
      <c r="K318" s="308">
        <v>0</v>
      </c>
      <c r="L318" s="63" t="s">
        <v>2522</v>
      </c>
      <c r="M318" s="63" t="s">
        <v>2566</v>
      </c>
      <c r="N318" s="63" t="s">
        <v>2567</v>
      </c>
      <c r="O318" s="63" t="s">
        <v>2568</v>
      </c>
      <c r="P318" s="63" t="s">
        <v>190</v>
      </c>
      <c r="Q318" s="63" t="s">
        <v>2556</v>
      </c>
      <c r="R318" s="63"/>
      <c r="S318" s="68">
        <v>200</v>
      </c>
      <c r="T318" s="69">
        <v>30</v>
      </c>
      <c r="U318" s="69">
        <v>80</v>
      </c>
      <c r="V318" s="69">
        <v>160</v>
      </c>
      <c r="W318" s="69">
        <v>200</v>
      </c>
      <c r="X318" s="71">
        <v>40000000</v>
      </c>
      <c r="Y318" s="79">
        <v>40000000</v>
      </c>
      <c r="Z318" s="79"/>
      <c r="AA318" s="79"/>
      <c r="AB318" s="79"/>
      <c r="AC318" s="79"/>
      <c r="AD318" s="79"/>
      <c r="AE318" s="79"/>
      <c r="AF318" s="101"/>
      <c r="AG318" s="79"/>
      <c r="AH318" s="79"/>
      <c r="AI318" s="79"/>
      <c r="AJ318" s="79"/>
      <c r="AK318" s="71">
        <v>60000000</v>
      </c>
      <c r="AL318" s="79">
        <v>60000000</v>
      </c>
      <c r="AM318" s="79"/>
      <c r="AN318" s="79"/>
      <c r="AO318" s="79"/>
      <c r="AP318" s="79"/>
      <c r="AQ318" s="79"/>
      <c r="AR318" s="79"/>
      <c r="AS318" s="101"/>
      <c r="AT318" s="79"/>
      <c r="AU318" s="79"/>
      <c r="AV318" s="79"/>
      <c r="AW318" s="79"/>
      <c r="AX318" s="71">
        <v>60000000</v>
      </c>
      <c r="AY318" s="79">
        <v>60000000</v>
      </c>
      <c r="AZ318" s="79"/>
      <c r="BA318" s="79"/>
      <c r="BB318" s="79"/>
      <c r="BC318" s="79"/>
      <c r="BD318" s="79"/>
      <c r="BE318" s="79"/>
      <c r="BF318" s="101"/>
      <c r="BG318" s="79"/>
      <c r="BH318" s="79"/>
      <c r="BI318" s="79"/>
      <c r="BJ318" s="79"/>
      <c r="BK318" s="71">
        <v>40000000</v>
      </c>
      <c r="BL318" s="79">
        <v>40000000</v>
      </c>
      <c r="BM318" s="79"/>
      <c r="BN318" s="79"/>
      <c r="BO318" s="79"/>
      <c r="BP318" s="79"/>
      <c r="BQ318" s="79"/>
      <c r="BR318" s="79"/>
      <c r="BS318" s="101"/>
      <c r="BT318" s="79"/>
      <c r="BU318" s="79"/>
      <c r="BV318" s="79"/>
      <c r="BW318" s="79"/>
      <c r="BX318" s="71">
        <v>200000000</v>
      </c>
      <c r="BY318" s="73">
        <v>200000000</v>
      </c>
      <c r="BZ318" s="73">
        <v>0</v>
      </c>
      <c r="CA318" s="73">
        <v>0</v>
      </c>
      <c r="CB318" s="73">
        <v>0</v>
      </c>
      <c r="CC318" s="73">
        <v>0</v>
      </c>
      <c r="CD318" s="73">
        <v>0</v>
      </c>
      <c r="CE318" s="73">
        <v>0</v>
      </c>
      <c r="CF318" s="73">
        <v>0</v>
      </c>
      <c r="CG318" s="73">
        <v>0</v>
      </c>
      <c r="CH318" s="73">
        <v>0</v>
      </c>
      <c r="CI318" s="73">
        <v>0</v>
      </c>
      <c r="CJ318" s="73">
        <v>0</v>
      </c>
      <c r="CK318" s="63" t="s">
        <v>2569</v>
      </c>
      <c r="CL318" s="74" t="s">
        <v>2302</v>
      </c>
      <c r="CM318" s="74" t="s">
        <v>876</v>
      </c>
      <c r="CN318" s="74" t="s">
        <v>877</v>
      </c>
      <c r="CO318" s="60">
        <v>2</v>
      </c>
      <c r="CP318" s="61" t="s">
        <v>2276</v>
      </c>
      <c r="CQ318" s="60">
        <v>204</v>
      </c>
      <c r="CR318" s="61" t="s">
        <v>2527</v>
      </c>
      <c r="CS318" s="60">
        <v>20402</v>
      </c>
      <c r="CT318" s="61" t="s">
        <v>2549</v>
      </c>
      <c r="CU318" s="62">
        <v>2040202</v>
      </c>
      <c r="CV318" s="63" t="s">
        <v>2570</v>
      </c>
      <c r="CW318" s="100" t="s">
        <v>2541</v>
      </c>
      <c r="CX318" s="100" t="s">
        <v>2276</v>
      </c>
      <c r="CY318" s="100" t="s">
        <v>2527</v>
      </c>
      <c r="CZ318" s="100" t="s">
        <v>2549</v>
      </c>
      <c r="DA318" s="100" t="s">
        <v>2570</v>
      </c>
    </row>
    <row r="319" spans="2:105" ht="63.75" hidden="1" x14ac:dyDescent="0.25">
      <c r="B319" s="152" t="s">
        <v>2571</v>
      </c>
      <c r="C319" s="153" t="s">
        <v>2572</v>
      </c>
      <c r="D319" s="63" t="s">
        <v>1032</v>
      </c>
      <c r="E319" s="100" t="s">
        <v>2533</v>
      </c>
      <c r="F319" s="63" t="s">
        <v>2534</v>
      </c>
      <c r="G319" s="62" t="s">
        <v>183</v>
      </c>
      <c r="H319" s="63" t="s">
        <v>580</v>
      </c>
      <c r="I319" s="62" t="s">
        <v>185</v>
      </c>
      <c r="J319" s="307">
        <v>2015</v>
      </c>
      <c r="K319" s="308">
        <v>0</v>
      </c>
      <c r="L319" s="63" t="s">
        <v>2269</v>
      </c>
      <c r="M319" s="63" t="s">
        <v>2573</v>
      </c>
      <c r="N319" s="63" t="s">
        <v>2574</v>
      </c>
      <c r="O319" s="63" t="s">
        <v>2575</v>
      </c>
      <c r="P319" s="63" t="s">
        <v>657</v>
      </c>
      <c r="Q319" s="63" t="s">
        <v>2576</v>
      </c>
      <c r="R319" s="63"/>
      <c r="S319" s="68">
        <v>5</v>
      </c>
      <c r="T319" s="69">
        <v>1</v>
      </c>
      <c r="U319" s="69">
        <v>2</v>
      </c>
      <c r="V319" s="69">
        <v>3</v>
      </c>
      <c r="W319" s="69">
        <v>5</v>
      </c>
      <c r="X319" s="71">
        <v>50000000</v>
      </c>
      <c r="Y319" s="79">
        <v>50000000</v>
      </c>
      <c r="Z319" s="79"/>
      <c r="AA319" s="79"/>
      <c r="AB319" s="79"/>
      <c r="AC319" s="79"/>
      <c r="AD319" s="79"/>
      <c r="AE319" s="79"/>
      <c r="AF319" s="101"/>
      <c r="AG319" s="79"/>
      <c r="AH319" s="79"/>
      <c r="AI319" s="79"/>
      <c r="AJ319" s="79"/>
      <c r="AK319" s="71">
        <v>100000000</v>
      </c>
      <c r="AL319" s="79">
        <v>100000000</v>
      </c>
      <c r="AM319" s="79"/>
      <c r="AN319" s="79"/>
      <c r="AO319" s="79"/>
      <c r="AP319" s="79"/>
      <c r="AQ319" s="79"/>
      <c r="AR319" s="79"/>
      <c r="AS319" s="101"/>
      <c r="AT319" s="79"/>
      <c r="AU319" s="79"/>
      <c r="AV319" s="79"/>
      <c r="AW319" s="79"/>
      <c r="AX319" s="71">
        <v>50000000</v>
      </c>
      <c r="AY319" s="79">
        <v>50000000</v>
      </c>
      <c r="AZ319" s="79"/>
      <c r="BA319" s="79"/>
      <c r="BB319" s="79"/>
      <c r="BC319" s="79"/>
      <c r="BD319" s="79"/>
      <c r="BE319" s="79"/>
      <c r="BF319" s="101"/>
      <c r="BG319" s="79"/>
      <c r="BH319" s="79"/>
      <c r="BI319" s="79"/>
      <c r="BJ319" s="79"/>
      <c r="BK319" s="71">
        <v>0</v>
      </c>
      <c r="BL319" s="79"/>
      <c r="BM319" s="79"/>
      <c r="BN319" s="79"/>
      <c r="BO319" s="79"/>
      <c r="BP319" s="79"/>
      <c r="BQ319" s="79"/>
      <c r="BR319" s="79"/>
      <c r="BS319" s="101"/>
      <c r="BT319" s="79"/>
      <c r="BU319" s="79"/>
      <c r="BV319" s="79"/>
      <c r="BW319" s="79"/>
      <c r="BX319" s="71">
        <v>200000000</v>
      </c>
      <c r="BY319" s="73">
        <v>200000000</v>
      </c>
      <c r="BZ319" s="73">
        <v>0</v>
      </c>
      <c r="CA319" s="73">
        <v>0</v>
      </c>
      <c r="CB319" s="73">
        <v>0</v>
      </c>
      <c r="CC319" s="73">
        <v>0</v>
      </c>
      <c r="CD319" s="73">
        <v>0</v>
      </c>
      <c r="CE319" s="73">
        <v>0</v>
      </c>
      <c r="CF319" s="73">
        <v>0</v>
      </c>
      <c r="CG319" s="73">
        <v>0</v>
      </c>
      <c r="CH319" s="73">
        <v>0</v>
      </c>
      <c r="CI319" s="73">
        <v>0</v>
      </c>
      <c r="CJ319" s="73">
        <v>0</v>
      </c>
      <c r="CK319" s="63" t="s">
        <v>2577</v>
      </c>
      <c r="CL319" s="74" t="s">
        <v>2302</v>
      </c>
      <c r="CM319" s="74" t="s">
        <v>876</v>
      </c>
      <c r="CN319" s="74" t="s">
        <v>877</v>
      </c>
      <c r="CO319" s="60">
        <v>2</v>
      </c>
      <c r="CP319" s="61" t="s">
        <v>2276</v>
      </c>
      <c r="CQ319" s="60">
        <v>204</v>
      </c>
      <c r="CR319" s="61" t="s">
        <v>2527</v>
      </c>
      <c r="CS319" s="60">
        <v>20402</v>
      </c>
      <c r="CT319" s="61" t="s">
        <v>2549</v>
      </c>
      <c r="CU319" s="62">
        <v>2040202</v>
      </c>
      <c r="CV319" s="63" t="s">
        <v>2570</v>
      </c>
      <c r="CW319" s="100" t="s">
        <v>2541</v>
      </c>
      <c r="CX319" s="100" t="s">
        <v>2276</v>
      </c>
      <c r="CY319" s="100" t="s">
        <v>2527</v>
      </c>
      <c r="CZ319" s="100" t="s">
        <v>2549</v>
      </c>
      <c r="DA319" s="100" t="s">
        <v>2570</v>
      </c>
    </row>
    <row r="320" spans="2:105" ht="102" hidden="1" x14ac:dyDescent="0.25">
      <c r="B320" s="152" t="s">
        <v>2578</v>
      </c>
      <c r="C320" s="153" t="s">
        <v>2579</v>
      </c>
      <c r="D320" s="63" t="s">
        <v>1032</v>
      </c>
      <c r="E320" s="100" t="s">
        <v>2580</v>
      </c>
      <c r="F320" s="63" t="s">
        <v>2581</v>
      </c>
      <c r="G320" s="62" t="s">
        <v>183</v>
      </c>
      <c r="H320" s="63" t="s">
        <v>580</v>
      </c>
      <c r="I320" s="62" t="s">
        <v>185</v>
      </c>
      <c r="J320" s="307">
        <v>2015</v>
      </c>
      <c r="K320" s="308">
        <v>0</v>
      </c>
      <c r="L320" s="63" t="s">
        <v>2582</v>
      </c>
      <c r="M320" s="63" t="s">
        <v>2583</v>
      </c>
      <c r="N320" s="63" t="s">
        <v>2584</v>
      </c>
      <c r="O320" s="63" t="s">
        <v>2585</v>
      </c>
      <c r="P320" s="63" t="s">
        <v>657</v>
      </c>
      <c r="Q320" s="63" t="s">
        <v>2586</v>
      </c>
      <c r="R320" s="63"/>
      <c r="S320" s="68">
        <v>3</v>
      </c>
      <c r="T320" s="69">
        <v>0</v>
      </c>
      <c r="U320" s="69">
        <v>1</v>
      </c>
      <c r="V320" s="69">
        <v>2</v>
      </c>
      <c r="W320" s="69">
        <v>3</v>
      </c>
      <c r="X320" s="71">
        <v>54000000</v>
      </c>
      <c r="Y320" s="79">
        <v>54000000</v>
      </c>
      <c r="Z320" s="79"/>
      <c r="AA320" s="79"/>
      <c r="AB320" s="79"/>
      <c r="AC320" s="79"/>
      <c r="AD320" s="79"/>
      <c r="AE320" s="79"/>
      <c r="AF320" s="101"/>
      <c r="AG320" s="79"/>
      <c r="AH320" s="79"/>
      <c r="AI320" s="79"/>
      <c r="AJ320" s="79"/>
      <c r="AK320" s="71">
        <v>57780000</v>
      </c>
      <c r="AL320" s="79">
        <v>57780000</v>
      </c>
      <c r="AM320" s="79"/>
      <c r="AN320" s="79"/>
      <c r="AO320" s="79"/>
      <c r="AP320" s="79"/>
      <c r="AQ320" s="79"/>
      <c r="AR320" s="79"/>
      <c r="AS320" s="101"/>
      <c r="AT320" s="79"/>
      <c r="AU320" s="79"/>
      <c r="AV320" s="79"/>
      <c r="AW320" s="79"/>
      <c r="AX320" s="71">
        <v>61824600</v>
      </c>
      <c r="AY320" s="79">
        <v>61824600</v>
      </c>
      <c r="AZ320" s="79"/>
      <c r="BA320" s="79"/>
      <c r="BB320" s="79"/>
      <c r="BC320" s="79"/>
      <c r="BD320" s="79"/>
      <c r="BE320" s="79"/>
      <c r="BF320" s="101"/>
      <c r="BG320" s="79"/>
      <c r="BH320" s="79"/>
      <c r="BI320" s="79"/>
      <c r="BJ320" s="79"/>
      <c r="BK320" s="71">
        <v>66152322.000000007</v>
      </c>
      <c r="BL320" s="79">
        <v>66152322.000000007</v>
      </c>
      <c r="BM320" s="79"/>
      <c r="BN320" s="79"/>
      <c r="BO320" s="79"/>
      <c r="BP320" s="79"/>
      <c r="BQ320" s="79"/>
      <c r="BR320" s="79"/>
      <c r="BS320" s="101"/>
      <c r="BT320" s="79"/>
      <c r="BU320" s="79"/>
      <c r="BV320" s="79"/>
      <c r="BW320" s="79"/>
      <c r="BX320" s="71">
        <v>239756922</v>
      </c>
      <c r="BY320" s="73">
        <v>239756922</v>
      </c>
      <c r="BZ320" s="73">
        <v>0</v>
      </c>
      <c r="CA320" s="73">
        <v>0</v>
      </c>
      <c r="CB320" s="73">
        <v>0</v>
      </c>
      <c r="CC320" s="73">
        <v>0</v>
      </c>
      <c r="CD320" s="73">
        <v>0</v>
      </c>
      <c r="CE320" s="73">
        <v>0</v>
      </c>
      <c r="CF320" s="73">
        <v>0</v>
      </c>
      <c r="CG320" s="73">
        <v>0</v>
      </c>
      <c r="CH320" s="73">
        <v>0</v>
      </c>
      <c r="CI320" s="73">
        <v>0</v>
      </c>
      <c r="CJ320" s="73">
        <v>0</v>
      </c>
      <c r="CK320" s="63" t="s">
        <v>2587</v>
      </c>
      <c r="CL320" s="74" t="s">
        <v>2302</v>
      </c>
      <c r="CM320" s="74" t="s">
        <v>876</v>
      </c>
      <c r="CN320" s="74" t="s">
        <v>1392</v>
      </c>
      <c r="CO320" s="60">
        <v>2</v>
      </c>
      <c r="CP320" s="61" t="s">
        <v>2276</v>
      </c>
      <c r="CQ320" s="60">
        <v>204</v>
      </c>
      <c r="CR320" s="61" t="s">
        <v>2527</v>
      </c>
      <c r="CS320" s="60">
        <v>20403</v>
      </c>
      <c r="CT320" s="61" t="s">
        <v>2588</v>
      </c>
      <c r="CU320" s="62">
        <v>2040301</v>
      </c>
      <c r="CV320" s="63" t="s">
        <v>2589</v>
      </c>
      <c r="CW320" s="100" t="s">
        <v>2590</v>
      </c>
      <c r="CX320" s="100" t="s">
        <v>2276</v>
      </c>
      <c r="CY320" s="100" t="s">
        <v>2527</v>
      </c>
      <c r="CZ320" s="100" t="s">
        <v>2588</v>
      </c>
      <c r="DA320" s="100" t="s">
        <v>2589</v>
      </c>
    </row>
    <row r="321" spans="2:105" ht="102" hidden="1" x14ac:dyDescent="0.25">
      <c r="B321" s="152" t="s">
        <v>2591</v>
      </c>
      <c r="C321" s="153" t="s">
        <v>2592</v>
      </c>
      <c r="D321" s="63" t="s">
        <v>1032</v>
      </c>
      <c r="E321" s="100" t="s">
        <v>2580</v>
      </c>
      <c r="F321" s="63" t="s">
        <v>2581</v>
      </c>
      <c r="G321" s="62" t="s">
        <v>183</v>
      </c>
      <c r="H321" s="63" t="s">
        <v>580</v>
      </c>
      <c r="I321" s="62" t="s">
        <v>185</v>
      </c>
      <c r="J321" s="307">
        <v>2015</v>
      </c>
      <c r="K321" s="308">
        <v>0</v>
      </c>
      <c r="L321" s="63" t="s">
        <v>2593</v>
      </c>
      <c r="M321" s="63" t="s">
        <v>2594</v>
      </c>
      <c r="N321" s="63" t="s">
        <v>2595</v>
      </c>
      <c r="O321" s="63" t="s">
        <v>2596</v>
      </c>
      <c r="P321" s="63" t="s">
        <v>657</v>
      </c>
      <c r="Q321" s="63" t="s">
        <v>2597</v>
      </c>
      <c r="R321" s="63"/>
      <c r="S321" s="68">
        <v>5</v>
      </c>
      <c r="T321" s="69">
        <v>1</v>
      </c>
      <c r="U321" s="69">
        <v>0</v>
      </c>
      <c r="V321" s="69">
        <v>3</v>
      </c>
      <c r="W321" s="69">
        <v>5</v>
      </c>
      <c r="X321" s="71">
        <v>0</v>
      </c>
      <c r="Y321" s="79"/>
      <c r="Z321" s="79"/>
      <c r="AA321" s="79"/>
      <c r="AB321" s="79"/>
      <c r="AC321" s="79"/>
      <c r="AD321" s="79"/>
      <c r="AE321" s="79"/>
      <c r="AF321" s="101"/>
      <c r="AG321" s="79"/>
      <c r="AH321" s="79"/>
      <c r="AI321" s="79"/>
      <c r="AJ321" s="79"/>
      <c r="AK321" s="71">
        <v>120000000</v>
      </c>
      <c r="AL321" s="79">
        <v>120000000</v>
      </c>
      <c r="AM321" s="79"/>
      <c r="AN321" s="79"/>
      <c r="AO321" s="79"/>
      <c r="AP321" s="79"/>
      <c r="AQ321" s="79"/>
      <c r="AR321" s="79"/>
      <c r="AS321" s="101"/>
      <c r="AT321" s="79"/>
      <c r="AU321" s="79"/>
      <c r="AV321" s="79"/>
      <c r="AW321" s="79"/>
      <c r="AX321" s="71">
        <v>120000000</v>
      </c>
      <c r="AY321" s="79">
        <v>120000000</v>
      </c>
      <c r="AZ321" s="79"/>
      <c r="BA321" s="79"/>
      <c r="BB321" s="79"/>
      <c r="BC321" s="79"/>
      <c r="BD321" s="79"/>
      <c r="BE321" s="79"/>
      <c r="BF321" s="101"/>
      <c r="BG321" s="79"/>
      <c r="BH321" s="79"/>
      <c r="BI321" s="79"/>
      <c r="BJ321" s="79"/>
      <c r="BK321" s="71">
        <v>60000000</v>
      </c>
      <c r="BL321" s="79">
        <v>60000000</v>
      </c>
      <c r="BM321" s="79"/>
      <c r="BN321" s="79"/>
      <c r="BO321" s="79"/>
      <c r="BP321" s="79"/>
      <c r="BQ321" s="79"/>
      <c r="BR321" s="79"/>
      <c r="BS321" s="101"/>
      <c r="BT321" s="79"/>
      <c r="BU321" s="79"/>
      <c r="BV321" s="79"/>
      <c r="BW321" s="79"/>
      <c r="BX321" s="71">
        <v>300000000</v>
      </c>
      <c r="BY321" s="73">
        <v>300000000</v>
      </c>
      <c r="BZ321" s="73">
        <v>0</v>
      </c>
      <c r="CA321" s="73">
        <v>0</v>
      </c>
      <c r="CB321" s="73">
        <v>0</v>
      </c>
      <c r="CC321" s="73">
        <v>0</v>
      </c>
      <c r="CD321" s="73">
        <v>0</v>
      </c>
      <c r="CE321" s="73">
        <v>0</v>
      </c>
      <c r="CF321" s="73">
        <v>0</v>
      </c>
      <c r="CG321" s="73">
        <v>0</v>
      </c>
      <c r="CH321" s="73">
        <v>0</v>
      </c>
      <c r="CI321" s="73">
        <v>0</v>
      </c>
      <c r="CJ321" s="73">
        <v>0</v>
      </c>
      <c r="CK321" s="63" t="s">
        <v>2598</v>
      </c>
      <c r="CL321" s="74" t="s">
        <v>2302</v>
      </c>
      <c r="CM321" s="74" t="s">
        <v>876</v>
      </c>
      <c r="CN321" s="74" t="s">
        <v>1392</v>
      </c>
      <c r="CO321" s="60">
        <v>2</v>
      </c>
      <c r="CP321" s="61" t="s">
        <v>2276</v>
      </c>
      <c r="CQ321" s="60">
        <v>204</v>
      </c>
      <c r="CR321" s="61" t="s">
        <v>2527</v>
      </c>
      <c r="CS321" s="60">
        <v>20403</v>
      </c>
      <c r="CT321" s="61" t="s">
        <v>2588</v>
      </c>
      <c r="CU321" s="62">
        <v>2040301</v>
      </c>
      <c r="CV321" s="63" t="s">
        <v>2589</v>
      </c>
      <c r="CW321" s="100" t="s">
        <v>2590</v>
      </c>
      <c r="CX321" s="100" t="s">
        <v>2276</v>
      </c>
      <c r="CY321" s="100" t="s">
        <v>2527</v>
      </c>
      <c r="CZ321" s="100" t="s">
        <v>2588</v>
      </c>
      <c r="DA321" s="100" t="s">
        <v>2589</v>
      </c>
    </row>
    <row r="322" spans="2:105" ht="102" hidden="1" x14ac:dyDescent="0.25">
      <c r="B322" s="152" t="s">
        <v>2599</v>
      </c>
      <c r="C322" s="153" t="s">
        <v>2600</v>
      </c>
      <c r="D322" s="63" t="s">
        <v>1032</v>
      </c>
      <c r="E322" s="100" t="s">
        <v>2580</v>
      </c>
      <c r="F322" s="63" t="s">
        <v>2581</v>
      </c>
      <c r="G322" s="62" t="s">
        <v>183</v>
      </c>
      <c r="H322" s="63" t="s">
        <v>580</v>
      </c>
      <c r="I322" s="62" t="s">
        <v>185</v>
      </c>
      <c r="J322" s="307">
        <v>2015</v>
      </c>
      <c r="K322" s="308">
        <v>0</v>
      </c>
      <c r="L322" s="63" t="s">
        <v>2593</v>
      </c>
      <c r="M322" s="63" t="s">
        <v>2601</v>
      </c>
      <c r="N322" s="63" t="s">
        <v>2602</v>
      </c>
      <c r="O322" s="63" t="s">
        <v>2603</v>
      </c>
      <c r="P322" s="63" t="s">
        <v>657</v>
      </c>
      <c r="Q322" s="63" t="s">
        <v>2604</v>
      </c>
      <c r="R322" s="63"/>
      <c r="S322" s="68">
        <v>4</v>
      </c>
      <c r="T322" s="69">
        <v>0</v>
      </c>
      <c r="U322" s="69">
        <v>1</v>
      </c>
      <c r="V322" s="69">
        <v>3</v>
      </c>
      <c r="W322" s="69">
        <v>4</v>
      </c>
      <c r="X322" s="71">
        <v>0</v>
      </c>
      <c r="Y322" s="79"/>
      <c r="Z322" s="79"/>
      <c r="AA322" s="79"/>
      <c r="AB322" s="79"/>
      <c r="AC322" s="79"/>
      <c r="AD322" s="79"/>
      <c r="AE322" s="79"/>
      <c r="AF322" s="101"/>
      <c r="AG322" s="79"/>
      <c r="AH322" s="79"/>
      <c r="AI322" s="79"/>
      <c r="AJ322" s="79"/>
      <c r="AK322" s="71">
        <v>60000000</v>
      </c>
      <c r="AL322" s="79">
        <v>60000000</v>
      </c>
      <c r="AM322" s="79"/>
      <c r="AN322" s="79"/>
      <c r="AO322" s="79"/>
      <c r="AP322" s="79"/>
      <c r="AQ322" s="79"/>
      <c r="AR322" s="79"/>
      <c r="AS322" s="101"/>
      <c r="AT322" s="79"/>
      <c r="AU322" s="79"/>
      <c r="AV322" s="79"/>
      <c r="AW322" s="79"/>
      <c r="AX322" s="71">
        <v>60000000</v>
      </c>
      <c r="AY322" s="79">
        <v>60000000</v>
      </c>
      <c r="AZ322" s="79"/>
      <c r="BA322" s="79"/>
      <c r="BB322" s="79"/>
      <c r="BC322" s="79"/>
      <c r="BD322" s="79"/>
      <c r="BE322" s="79"/>
      <c r="BF322" s="101"/>
      <c r="BG322" s="79"/>
      <c r="BH322" s="79"/>
      <c r="BI322" s="79"/>
      <c r="BJ322" s="79"/>
      <c r="BK322" s="71">
        <v>60000000</v>
      </c>
      <c r="BL322" s="79">
        <v>60000000</v>
      </c>
      <c r="BM322" s="79"/>
      <c r="BN322" s="79"/>
      <c r="BO322" s="79"/>
      <c r="BP322" s="79"/>
      <c r="BQ322" s="79"/>
      <c r="BR322" s="79"/>
      <c r="BS322" s="101"/>
      <c r="BT322" s="79"/>
      <c r="BU322" s="79"/>
      <c r="BV322" s="79"/>
      <c r="BW322" s="79"/>
      <c r="BX322" s="71">
        <v>180000000</v>
      </c>
      <c r="BY322" s="73">
        <v>180000000</v>
      </c>
      <c r="BZ322" s="73">
        <v>0</v>
      </c>
      <c r="CA322" s="73">
        <v>0</v>
      </c>
      <c r="CB322" s="73">
        <v>0</v>
      </c>
      <c r="CC322" s="73">
        <v>0</v>
      </c>
      <c r="CD322" s="73">
        <v>0</v>
      </c>
      <c r="CE322" s="73">
        <v>0</v>
      </c>
      <c r="CF322" s="73">
        <v>0</v>
      </c>
      <c r="CG322" s="73">
        <v>0</v>
      </c>
      <c r="CH322" s="73">
        <v>0</v>
      </c>
      <c r="CI322" s="73">
        <v>0</v>
      </c>
      <c r="CJ322" s="73">
        <v>0</v>
      </c>
      <c r="CK322" s="63" t="s">
        <v>2605</v>
      </c>
      <c r="CL322" s="74" t="s">
        <v>2302</v>
      </c>
      <c r="CM322" s="74" t="s">
        <v>876</v>
      </c>
      <c r="CN322" s="74" t="s">
        <v>1392</v>
      </c>
      <c r="CO322" s="60">
        <v>2</v>
      </c>
      <c r="CP322" s="61" t="s">
        <v>2276</v>
      </c>
      <c r="CQ322" s="60">
        <v>204</v>
      </c>
      <c r="CR322" s="61" t="s">
        <v>2527</v>
      </c>
      <c r="CS322" s="60">
        <v>20403</v>
      </c>
      <c r="CT322" s="61" t="s">
        <v>2588</v>
      </c>
      <c r="CU322" s="62">
        <v>2040302</v>
      </c>
      <c r="CV322" s="63" t="s">
        <v>2606</v>
      </c>
      <c r="CW322" s="100" t="s">
        <v>2590</v>
      </c>
      <c r="CX322" s="100" t="s">
        <v>2276</v>
      </c>
      <c r="CY322" s="100" t="s">
        <v>2527</v>
      </c>
      <c r="CZ322" s="100" t="s">
        <v>2588</v>
      </c>
      <c r="DA322" s="100" t="s">
        <v>2606</v>
      </c>
    </row>
    <row r="323" spans="2:105" ht="102" hidden="1" x14ac:dyDescent="0.25">
      <c r="B323" s="65" t="s">
        <v>2607</v>
      </c>
      <c r="C323" s="65" t="s">
        <v>2608</v>
      </c>
      <c r="D323" s="63" t="s">
        <v>1166</v>
      </c>
      <c r="E323" s="100" t="s">
        <v>2609</v>
      </c>
      <c r="F323" s="63" t="s">
        <v>2610</v>
      </c>
      <c r="G323" s="62" t="s">
        <v>183</v>
      </c>
      <c r="H323" s="63" t="s">
        <v>2611</v>
      </c>
      <c r="I323" s="63" t="s">
        <v>185</v>
      </c>
      <c r="J323" s="307">
        <v>2016</v>
      </c>
      <c r="K323" s="308">
        <v>1000</v>
      </c>
      <c r="L323" s="63" t="s">
        <v>242</v>
      </c>
      <c r="M323" s="77" t="s">
        <v>2612</v>
      </c>
      <c r="N323" s="63" t="s">
        <v>2613</v>
      </c>
      <c r="O323" s="63" t="s">
        <v>2614</v>
      </c>
      <c r="P323" s="63" t="s">
        <v>257</v>
      </c>
      <c r="Q323" s="63" t="s">
        <v>232</v>
      </c>
      <c r="R323" s="63"/>
      <c r="S323" s="68">
        <v>10000</v>
      </c>
      <c r="T323" s="69">
        <v>1000</v>
      </c>
      <c r="U323" s="69">
        <v>5000</v>
      </c>
      <c r="V323" s="69">
        <v>5000</v>
      </c>
      <c r="W323" s="69">
        <v>10000</v>
      </c>
      <c r="X323" s="71">
        <v>143493164</v>
      </c>
      <c r="Y323" s="97">
        <v>143493164</v>
      </c>
      <c r="Z323" s="79"/>
      <c r="AA323" s="79"/>
      <c r="AB323" s="79"/>
      <c r="AC323" s="79"/>
      <c r="AD323" s="79"/>
      <c r="AE323" s="79"/>
      <c r="AF323" s="79"/>
      <c r="AG323" s="79"/>
      <c r="AH323" s="79"/>
      <c r="AI323" s="79"/>
      <c r="AJ323" s="79"/>
      <c r="AK323" s="71">
        <v>154255151</v>
      </c>
      <c r="AL323" s="97">
        <v>154255151</v>
      </c>
      <c r="AM323" s="79"/>
      <c r="AN323" s="79"/>
      <c r="AO323" s="79"/>
      <c r="AP323" s="79"/>
      <c r="AQ323" s="79"/>
      <c r="AR323" s="79"/>
      <c r="AS323" s="79"/>
      <c r="AT323" s="79"/>
      <c r="AU323" s="79"/>
      <c r="AV323" s="79"/>
      <c r="AW323" s="79"/>
      <c r="AX323" s="71">
        <v>165824288</v>
      </c>
      <c r="AY323" s="97">
        <v>165824288</v>
      </c>
      <c r="AZ323" s="79"/>
      <c r="BA323" s="79"/>
      <c r="BB323" s="79"/>
      <c r="BC323" s="79"/>
      <c r="BD323" s="79"/>
      <c r="BE323" s="79"/>
      <c r="BF323" s="79"/>
      <c r="BG323" s="79"/>
      <c r="BH323" s="79"/>
      <c r="BI323" s="79"/>
      <c r="BJ323" s="79"/>
      <c r="BK323" s="71">
        <v>178261109</v>
      </c>
      <c r="BL323" s="97">
        <v>178261109</v>
      </c>
      <c r="BM323" s="79"/>
      <c r="BN323" s="79"/>
      <c r="BO323" s="79"/>
      <c r="BP323" s="79"/>
      <c r="BQ323" s="79"/>
      <c r="BR323" s="79"/>
      <c r="BS323" s="79"/>
      <c r="BT323" s="79"/>
      <c r="BU323" s="79"/>
      <c r="BV323" s="79"/>
      <c r="BW323" s="79"/>
      <c r="BX323" s="71">
        <v>641833712</v>
      </c>
      <c r="BY323" s="73">
        <v>641833712</v>
      </c>
      <c r="BZ323" s="73">
        <v>0</v>
      </c>
      <c r="CA323" s="73">
        <v>0</v>
      </c>
      <c r="CB323" s="73">
        <v>0</v>
      </c>
      <c r="CC323" s="73">
        <v>0</v>
      </c>
      <c r="CD323" s="73">
        <v>0</v>
      </c>
      <c r="CE323" s="73">
        <v>0</v>
      </c>
      <c r="CF323" s="73">
        <v>0</v>
      </c>
      <c r="CG323" s="73">
        <v>0</v>
      </c>
      <c r="CH323" s="73">
        <v>0</v>
      </c>
      <c r="CI323" s="73">
        <v>0</v>
      </c>
      <c r="CJ323" s="73">
        <v>0</v>
      </c>
      <c r="CK323" s="63" t="s">
        <v>2615</v>
      </c>
      <c r="CL323" s="74" t="s">
        <v>1989</v>
      </c>
      <c r="CM323" s="74" t="s">
        <v>1990</v>
      </c>
      <c r="CN323" s="74" t="s">
        <v>210</v>
      </c>
      <c r="CO323" s="60">
        <v>2</v>
      </c>
      <c r="CP323" s="61" t="s">
        <v>2276</v>
      </c>
      <c r="CQ323" s="60">
        <v>205</v>
      </c>
      <c r="CR323" s="61" t="s">
        <v>2616</v>
      </c>
      <c r="CS323" s="60">
        <v>20501</v>
      </c>
      <c r="CT323" s="61" t="s">
        <v>2617</v>
      </c>
      <c r="CU323" s="62">
        <v>2050101</v>
      </c>
      <c r="CV323" s="63" t="s">
        <v>2618</v>
      </c>
      <c r="CW323" s="100" t="s">
        <v>2619</v>
      </c>
      <c r="CX323" s="100" t="s">
        <v>2276</v>
      </c>
      <c r="CY323" s="100" t="s">
        <v>2616</v>
      </c>
      <c r="CZ323" s="100" t="s">
        <v>2617</v>
      </c>
      <c r="DA323" s="100" t="s">
        <v>2618</v>
      </c>
    </row>
    <row r="324" spans="2:105" ht="102" hidden="1" x14ac:dyDescent="0.25">
      <c r="B324" s="65" t="s">
        <v>2620</v>
      </c>
      <c r="C324" s="65" t="s">
        <v>2621</v>
      </c>
      <c r="D324" s="63" t="s">
        <v>486</v>
      </c>
      <c r="E324" s="100" t="s">
        <v>2609</v>
      </c>
      <c r="F324" s="63" t="s">
        <v>2610</v>
      </c>
      <c r="G324" s="62" t="s">
        <v>183</v>
      </c>
      <c r="H324" s="63" t="s">
        <v>2611</v>
      </c>
      <c r="I324" s="63" t="s">
        <v>339</v>
      </c>
      <c r="J324" s="307">
        <v>2015</v>
      </c>
      <c r="K324" s="308" t="s">
        <v>490</v>
      </c>
      <c r="L324" s="63" t="s">
        <v>2622</v>
      </c>
      <c r="M324" s="63" t="s">
        <v>2623</v>
      </c>
      <c r="N324" s="63" t="s">
        <v>2624</v>
      </c>
      <c r="O324" s="63" t="s">
        <v>2625</v>
      </c>
      <c r="P324" s="63" t="s">
        <v>657</v>
      </c>
      <c r="Q324" s="63" t="s">
        <v>2626</v>
      </c>
      <c r="R324" s="63"/>
      <c r="S324" s="68">
        <v>3</v>
      </c>
      <c r="T324" s="69">
        <v>0</v>
      </c>
      <c r="U324" s="69">
        <v>1</v>
      </c>
      <c r="V324" s="69">
        <v>2</v>
      </c>
      <c r="W324" s="69">
        <v>3</v>
      </c>
      <c r="X324" s="71">
        <v>0</v>
      </c>
      <c r="Y324" s="79"/>
      <c r="Z324" s="79"/>
      <c r="AA324" s="79"/>
      <c r="AB324" s="79"/>
      <c r="AC324" s="79"/>
      <c r="AD324" s="79"/>
      <c r="AE324" s="79"/>
      <c r="AF324" s="79"/>
      <c r="AG324" s="79"/>
      <c r="AH324" s="79"/>
      <c r="AI324" s="79"/>
      <c r="AJ324" s="79"/>
      <c r="AK324" s="71">
        <v>60000000</v>
      </c>
      <c r="AL324" s="79">
        <v>60000000</v>
      </c>
      <c r="AM324" s="79"/>
      <c r="AN324" s="79"/>
      <c r="AO324" s="79"/>
      <c r="AP324" s="79"/>
      <c r="AQ324" s="79"/>
      <c r="AR324" s="79"/>
      <c r="AS324" s="79"/>
      <c r="AT324" s="79"/>
      <c r="AU324" s="79"/>
      <c r="AV324" s="79"/>
      <c r="AW324" s="79"/>
      <c r="AX324" s="71">
        <v>30000000</v>
      </c>
      <c r="AY324" s="79">
        <v>30000000</v>
      </c>
      <c r="AZ324" s="79"/>
      <c r="BA324" s="79"/>
      <c r="BB324" s="79"/>
      <c r="BC324" s="79"/>
      <c r="BD324" s="79"/>
      <c r="BE324" s="79"/>
      <c r="BF324" s="79"/>
      <c r="BG324" s="79"/>
      <c r="BH324" s="79"/>
      <c r="BI324" s="79"/>
      <c r="BJ324" s="79"/>
      <c r="BK324" s="71">
        <v>30000000</v>
      </c>
      <c r="BL324" s="79">
        <v>30000000</v>
      </c>
      <c r="BM324" s="79"/>
      <c r="BN324" s="79"/>
      <c r="BO324" s="79"/>
      <c r="BP324" s="79"/>
      <c r="BQ324" s="79"/>
      <c r="BR324" s="79"/>
      <c r="BS324" s="79"/>
      <c r="BT324" s="79"/>
      <c r="BU324" s="79"/>
      <c r="BV324" s="79"/>
      <c r="BW324" s="79"/>
      <c r="BX324" s="71">
        <v>120000000</v>
      </c>
      <c r="BY324" s="73">
        <v>120000000</v>
      </c>
      <c r="BZ324" s="73">
        <v>0</v>
      </c>
      <c r="CA324" s="73">
        <v>0</v>
      </c>
      <c r="CB324" s="73">
        <v>0</v>
      </c>
      <c r="CC324" s="73">
        <v>0</v>
      </c>
      <c r="CD324" s="73">
        <v>0</v>
      </c>
      <c r="CE324" s="73">
        <v>0</v>
      </c>
      <c r="CF324" s="73">
        <v>0</v>
      </c>
      <c r="CG324" s="73">
        <v>0</v>
      </c>
      <c r="CH324" s="73">
        <v>0</v>
      </c>
      <c r="CI324" s="73">
        <v>0</v>
      </c>
      <c r="CJ324" s="73">
        <v>0</v>
      </c>
      <c r="CK324" s="63" t="s">
        <v>2627</v>
      </c>
      <c r="CL324" s="74" t="s">
        <v>1989</v>
      </c>
      <c r="CM324" s="74" t="s">
        <v>1990</v>
      </c>
      <c r="CN324" s="74" t="s">
        <v>210</v>
      </c>
      <c r="CO324" s="60">
        <v>2</v>
      </c>
      <c r="CP324" s="61" t="s">
        <v>2276</v>
      </c>
      <c r="CQ324" s="60">
        <v>205</v>
      </c>
      <c r="CR324" s="61" t="s">
        <v>2616</v>
      </c>
      <c r="CS324" s="60">
        <v>20501</v>
      </c>
      <c r="CT324" s="61" t="s">
        <v>2617</v>
      </c>
      <c r="CU324" s="62">
        <v>2050101</v>
      </c>
      <c r="CV324" s="63" t="s">
        <v>2618</v>
      </c>
      <c r="CW324" s="100" t="s">
        <v>2619</v>
      </c>
      <c r="CX324" s="100" t="s">
        <v>2276</v>
      </c>
      <c r="CY324" s="100" t="s">
        <v>2616</v>
      </c>
      <c r="CZ324" s="100" t="s">
        <v>2617</v>
      </c>
      <c r="DA324" s="100" t="s">
        <v>2618</v>
      </c>
    </row>
    <row r="325" spans="2:105" ht="102" hidden="1" x14ac:dyDescent="0.25">
      <c r="B325" s="65" t="s">
        <v>2628</v>
      </c>
      <c r="C325" s="65" t="s">
        <v>2629</v>
      </c>
      <c r="D325" s="63" t="s">
        <v>486</v>
      </c>
      <c r="E325" s="100" t="s">
        <v>2609</v>
      </c>
      <c r="F325" s="63" t="s">
        <v>2610</v>
      </c>
      <c r="G325" s="62" t="s">
        <v>183</v>
      </c>
      <c r="H325" s="63" t="s">
        <v>2611</v>
      </c>
      <c r="I325" s="63" t="s">
        <v>185</v>
      </c>
      <c r="J325" s="307">
        <v>2015</v>
      </c>
      <c r="K325" s="308" t="s">
        <v>490</v>
      </c>
      <c r="L325" s="63" t="s">
        <v>2622</v>
      </c>
      <c r="M325" s="63" t="s">
        <v>2630</v>
      </c>
      <c r="N325" s="63" t="s">
        <v>2624</v>
      </c>
      <c r="O325" s="63" t="s">
        <v>2631</v>
      </c>
      <c r="P325" s="63" t="s">
        <v>657</v>
      </c>
      <c r="Q325" s="63" t="s">
        <v>2632</v>
      </c>
      <c r="R325" s="63"/>
      <c r="S325" s="68">
        <v>10</v>
      </c>
      <c r="T325" s="69">
        <v>0</v>
      </c>
      <c r="U325" s="69">
        <v>3</v>
      </c>
      <c r="V325" s="69">
        <v>6</v>
      </c>
      <c r="W325" s="69">
        <v>10</v>
      </c>
      <c r="X325" s="71">
        <v>0</v>
      </c>
      <c r="Y325" s="79"/>
      <c r="Z325" s="79"/>
      <c r="AA325" s="79"/>
      <c r="AB325" s="79"/>
      <c r="AC325" s="79"/>
      <c r="AD325" s="79"/>
      <c r="AE325" s="79"/>
      <c r="AF325" s="79"/>
      <c r="AG325" s="79"/>
      <c r="AH325" s="79"/>
      <c r="AI325" s="79"/>
      <c r="AJ325" s="79"/>
      <c r="AK325" s="71">
        <v>10000000</v>
      </c>
      <c r="AL325" s="79">
        <v>10000000</v>
      </c>
      <c r="AM325" s="79"/>
      <c r="AN325" s="79"/>
      <c r="AO325" s="79"/>
      <c r="AP325" s="79"/>
      <c r="AQ325" s="79"/>
      <c r="AR325" s="79"/>
      <c r="AS325" s="79"/>
      <c r="AT325" s="79"/>
      <c r="AU325" s="79"/>
      <c r="AV325" s="79"/>
      <c r="AW325" s="79"/>
      <c r="AX325" s="71">
        <v>10000000</v>
      </c>
      <c r="AY325" s="79">
        <v>10000000</v>
      </c>
      <c r="AZ325" s="79"/>
      <c r="BA325" s="79"/>
      <c r="BB325" s="79"/>
      <c r="BC325" s="79"/>
      <c r="BD325" s="79"/>
      <c r="BE325" s="79"/>
      <c r="BF325" s="79"/>
      <c r="BG325" s="79"/>
      <c r="BH325" s="79"/>
      <c r="BI325" s="79"/>
      <c r="BJ325" s="79"/>
      <c r="BK325" s="71">
        <v>10000000</v>
      </c>
      <c r="BL325" s="79">
        <v>10000000</v>
      </c>
      <c r="BM325" s="79"/>
      <c r="BN325" s="79"/>
      <c r="BO325" s="79"/>
      <c r="BP325" s="79"/>
      <c r="BQ325" s="79"/>
      <c r="BR325" s="79"/>
      <c r="BS325" s="79"/>
      <c r="BT325" s="79"/>
      <c r="BU325" s="79"/>
      <c r="BV325" s="79"/>
      <c r="BW325" s="79"/>
      <c r="BX325" s="71">
        <v>30000000</v>
      </c>
      <c r="BY325" s="73">
        <v>30000000</v>
      </c>
      <c r="BZ325" s="73">
        <v>0</v>
      </c>
      <c r="CA325" s="73">
        <v>0</v>
      </c>
      <c r="CB325" s="73">
        <v>0</v>
      </c>
      <c r="CC325" s="73">
        <v>0</v>
      </c>
      <c r="CD325" s="73">
        <v>0</v>
      </c>
      <c r="CE325" s="73">
        <v>0</v>
      </c>
      <c r="CF325" s="73">
        <v>0</v>
      </c>
      <c r="CG325" s="73">
        <v>0</v>
      </c>
      <c r="CH325" s="73">
        <v>0</v>
      </c>
      <c r="CI325" s="73">
        <v>0</v>
      </c>
      <c r="CJ325" s="73">
        <v>0</v>
      </c>
      <c r="CK325" s="63" t="s">
        <v>2633</v>
      </c>
      <c r="CL325" s="74" t="s">
        <v>1989</v>
      </c>
      <c r="CM325" s="74" t="s">
        <v>1990</v>
      </c>
      <c r="CN325" s="74" t="s">
        <v>210</v>
      </c>
      <c r="CO325" s="60">
        <v>2</v>
      </c>
      <c r="CP325" s="61" t="s">
        <v>2276</v>
      </c>
      <c r="CQ325" s="60">
        <v>205</v>
      </c>
      <c r="CR325" s="61" t="s">
        <v>2616</v>
      </c>
      <c r="CS325" s="60">
        <v>20501</v>
      </c>
      <c r="CT325" s="61" t="s">
        <v>2617</v>
      </c>
      <c r="CU325" s="62">
        <v>2050101</v>
      </c>
      <c r="CV325" s="63" t="s">
        <v>2618</v>
      </c>
      <c r="CW325" s="100" t="s">
        <v>2619</v>
      </c>
      <c r="CX325" s="100" t="s">
        <v>2276</v>
      </c>
      <c r="CY325" s="100" t="s">
        <v>2616</v>
      </c>
      <c r="CZ325" s="100" t="s">
        <v>2617</v>
      </c>
      <c r="DA325" s="100" t="s">
        <v>2618</v>
      </c>
    </row>
    <row r="326" spans="2:105" ht="102" hidden="1" x14ac:dyDescent="0.25">
      <c r="B326" s="65" t="s">
        <v>2634</v>
      </c>
      <c r="C326" s="65" t="s">
        <v>2635</v>
      </c>
      <c r="D326" s="63" t="s">
        <v>486</v>
      </c>
      <c r="E326" s="100" t="s">
        <v>2609</v>
      </c>
      <c r="F326" s="63" t="s">
        <v>2610</v>
      </c>
      <c r="G326" s="62" t="s">
        <v>183</v>
      </c>
      <c r="H326" s="63" t="s">
        <v>2611</v>
      </c>
      <c r="I326" s="63" t="s">
        <v>185</v>
      </c>
      <c r="J326" s="307">
        <v>2015</v>
      </c>
      <c r="K326" s="308" t="s">
        <v>490</v>
      </c>
      <c r="L326" s="63" t="s">
        <v>2622</v>
      </c>
      <c r="M326" s="63" t="s">
        <v>2636</v>
      </c>
      <c r="N326" s="63" t="s">
        <v>2624</v>
      </c>
      <c r="O326" s="63" t="s">
        <v>2637</v>
      </c>
      <c r="P326" s="63" t="s">
        <v>190</v>
      </c>
      <c r="Q326" s="63" t="s">
        <v>2638</v>
      </c>
      <c r="R326" s="63"/>
      <c r="S326" s="68">
        <v>3</v>
      </c>
      <c r="T326" s="69">
        <v>0</v>
      </c>
      <c r="U326" s="69">
        <v>1</v>
      </c>
      <c r="V326" s="69">
        <v>2</v>
      </c>
      <c r="W326" s="69">
        <v>3</v>
      </c>
      <c r="X326" s="71">
        <v>0</v>
      </c>
      <c r="Y326" s="79"/>
      <c r="Z326" s="79"/>
      <c r="AA326" s="79"/>
      <c r="AB326" s="79"/>
      <c r="AC326" s="79"/>
      <c r="AD326" s="79"/>
      <c r="AE326" s="79"/>
      <c r="AF326" s="79"/>
      <c r="AG326" s="79"/>
      <c r="AH326" s="79"/>
      <c r="AI326" s="79"/>
      <c r="AJ326" s="79"/>
      <c r="AK326" s="71">
        <v>60000000</v>
      </c>
      <c r="AL326" s="101">
        <v>60000000</v>
      </c>
      <c r="AM326" s="79"/>
      <c r="AN326" s="79"/>
      <c r="AO326" s="79"/>
      <c r="AP326" s="79"/>
      <c r="AQ326" s="79"/>
      <c r="AR326" s="79"/>
      <c r="AS326" s="79"/>
      <c r="AT326" s="79"/>
      <c r="AU326" s="79"/>
      <c r="AV326" s="79"/>
      <c r="AW326" s="79"/>
      <c r="AX326" s="71">
        <v>60000000</v>
      </c>
      <c r="AY326" s="101">
        <v>60000000</v>
      </c>
      <c r="AZ326" s="79"/>
      <c r="BA326" s="79"/>
      <c r="BB326" s="79"/>
      <c r="BC326" s="79"/>
      <c r="BD326" s="79"/>
      <c r="BE326" s="79"/>
      <c r="BF326" s="79"/>
      <c r="BG326" s="79"/>
      <c r="BH326" s="79"/>
      <c r="BI326" s="79"/>
      <c r="BJ326" s="79"/>
      <c r="BK326" s="71">
        <v>70000000</v>
      </c>
      <c r="BL326" s="79">
        <v>70000000</v>
      </c>
      <c r="BM326" s="79"/>
      <c r="BN326" s="79"/>
      <c r="BO326" s="79"/>
      <c r="BP326" s="79"/>
      <c r="BQ326" s="79"/>
      <c r="BR326" s="79"/>
      <c r="BS326" s="79"/>
      <c r="BT326" s="79"/>
      <c r="BU326" s="79"/>
      <c r="BV326" s="79"/>
      <c r="BW326" s="79"/>
      <c r="BX326" s="71">
        <v>190000000</v>
      </c>
      <c r="BY326" s="73">
        <v>190000000</v>
      </c>
      <c r="BZ326" s="73">
        <v>0</v>
      </c>
      <c r="CA326" s="73">
        <v>0</v>
      </c>
      <c r="CB326" s="73">
        <v>0</v>
      </c>
      <c r="CC326" s="73">
        <v>0</v>
      </c>
      <c r="CD326" s="73">
        <v>0</v>
      </c>
      <c r="CE326" s="73">
        <v>0</v>
      </c>
      <c r="CF326" s="73">
        <v>0</v>
      </c>
      <c r="CG326" s="73">
        <v>0</v>
      </c>
      <c r="CH326" s="73">
        <v>0</v>
      </c>
      <c r="CI326" s="73">
        <v>0</v>
      </c>
      <c r="CJ326" s="73">
        <v>0</v>
      </c>
      <c r="CK326" s="63" t="s">
        <v>2639</v>
      </c>
      <c r="CL326" s="74" t="s">
        <v>1989</v>
      </c>
      <c r="CM326" s="74" t="s">
        <v>1990</v>
      </c>
      <c r="CN326" s="74" t="s">
        <v>210</v>
      </c>
      <c r="CO326" s="60">
        <v>2</v>
      </c>
      <c r="CP326" s="61" t="s">
        <v>2276</v>
      </c>
      <c r="CQ326" s="60">
        <v>205</v>
      </c>
      <c r="CR326" s="61" t="s">
        <v>2616</v>
      </c>
      <c r="CS326" s="60">
        <v>20501</v>
      </c>
      <c r="CT326" s="61" t="s">
        <v>2617</v>
      </c>
      <c r="CU326" s="62">
        <v>2050101</v>
      </c>
      <c r="CV326" s="63" t="s">
        <v>2618</v>
      </c>
      <c r="CW326" s="100" t="s">
        <v>2619</v>
      </c>
      <c r="CX326" s="100" t="s">
        <v>2276</v>
      </c>
      <c r="CY326" s="100" t="s">
        <v>2616</v>
      </c>
      <c r="CZ326" s="100" t="s">
        <v>2617</v>
      </c>
      <c r="DA326" s="100" t="s">
        <v>2618</v>
      </c>
    </row>
    <row r="327" spans="2:105" ht="102" hidden="1" x14ac:dyDescent="0.25">
      <c r="B327" s="65" t="s">
        <v>2640</v>
      </c>
      <c r="C327" s="65" t="s">
        <v>2641</v>
      </c>
      <c r="D327" s="63" t="s">
        <v>486</v>
      </c>
      <c r="E327" s="100" t="s">
        <v>2609</v>
      </c>
      <c r="F327" s="63" t="s">
        <v>2610</v>
      </c>
      <c r="G327" s="62" t="s">
        <v>183</v>
      </c>
      <c r="H327" s="63" t="s">
        <v>2611</v>
      </c>
      <c r="I327" s="63" t="s">
        <v>185</v>
      </c>
      <c r="J327" s="307">
        <v>2015</v>
      </c>
      <c r="K327" s="308" t="s">
        <v>490</v>
      </c>
      <c r="L327" s="63" t="s">
        <v>2622</v>
      </c>
      <c r="M327" s="63" t="s">
        <v>2642</v>
      </c>
      <c r="N327" s="63" t="s">
        <v>2624</v>
      </c>
      <c r="O327" s="63" t="s">
        <v>2625</v>
      </c>
      <c r="P327" s="63" t="s">
        <v>190</v>
      </c>
      <c r="Q327" s="63" t="s">
        <v>2643</v>
      </c>
      <c r="R327" s="63"/>
      <c r="S327" s="68">
        <v>3</v>
      </c>
      <c r="T327" s="69">
        <v>0</v>
      </c>
      <c r="U327" s="69">
        <v>1</v>
      </c>
      <c r="V327" s="69">
        <v>2</v>
      </c>
      <c r="W327" s="69">
        <v>3</v>
      </c>
      <c r="X327" s="71">
        <v>0</v>
      </c>
      <c r="Y327" s="79"/>
      <c r="Z327" s="79"/>
      <c r="AA327" s="79"/>
      <c r="AB327" s="79"/>
      <c r="AC327" s="79"/>
      <c r="AD327" s="79"/>
      <c r="AE327" s="79"/>
      <c r="AF327" s="79"/>
      <c r="AG327" s="79"/>
      <c r="AH327" s="79"/>
      <c r="AI327" s="79"/>
      <c r="AJ327" s="79"/>
      <c r="AK327" s="71">
        <v>30000000</v>
      </c>
      <c r="AL327" s="79">
        <v>30000000</v>
      </c>
      <c r="AM327" s="79"/>
      <c r="AN327" s="79"/>
      <c r="AO327" s="79"/>
      <c r="AP327" s="79"/>
      <c r="AQ327" s="79"/>
      <c r="AR327" s="79"/>
      <c r="AS327" s="79"/>
      <c r="AT327" s="79"/>
      <c r="AU327" s="79"/>
      <c r="AV327" s="79"/>
      <c r="AW327" s="79"/>
      <c r="AX327" s="71">
        <v>30000000</v>
      </c>
      <c r="AY327" s="79">
        <v>30000000</v>
      </c>
      <c r="AZ327" s="79"/>
      <c r="BA327" s="79"/>
      <c r="BB327" s="79"/>
      <c r="BC327" s="79"/>
      <c r="BD327" s="79"/>
      <c r="BE327" s="79"/>
      <c r="BF327" s="79"/>
      <c r="BG327" s="79"/>
      <c r="BH327" s="79"/>
      <c r="BI327" s="79"/>
      <c r="BJ327" s="79"/>
      <c r="BK327" s="71">
        <v>40000000</v>
      </c>
      <c r="BL327" s="79">
        <v>40000000</v>
      </c>
      <c r="BM327" s="79"/>
      <c r="BN327" s="79"/>
      <c r="BO327" s="79"/>
      <c r="BP327" s="79"/>
      <c r="BQ327" s="79"/>
      <c r="BR327" s="79"/>
      <c r="BS327" s="79"/>
      <c r="BT327" s="79"/>
      <c r="BU327" s="79"/>
      <c r="BV327" s="79"/>
      <c r="BW327" s="79"/>
      <c r="BX327" s="71">
        <v>100000000</v>
      </c>
      <c r="BY327" s="73">
        <v>100000000</v>
      </c>
      <c r="BZ327" s="73">
        <v>0</v>
      </c>
      <c r="CA327" s="73">
        <v>0</v>
      </c>
      <c r="CB327" s="73">
        <v>0</v>
      </c>
      <c r="CC327" s="73">
        <v>0</v>
      </c>
      <c r="CD327" s="73">
        <v>0</v>
      </c>
      <c r="CE327" s="73">
        <v>0</v>
      </c>
      <c r="CF327" s="73">
        <v>0</v>
      </c>
      <c r="CG327" s="73">
        <v>0</v>
      </c>
      <c r="CH327" s="73">
        <v>0</v>
      </c>
      <c r="CI327" s="73">
        <v>0</v>
      </c>
      <c r="CJ327" s="73">
        <v>0</v>
      </c>
      <c r="CK327" s="63" t="s">
        <v>2644</v>
      </c>
      <c r="CL327" s="74" t="s">
        <v>1989</v>
      </c>
      <c r="CM327" s="74" t="s">
        <v>1990</v>
      </c>
      <c r="CN327" s="74" t="s">
        <v>210</v>
      </c>
      <c r="CO327" s="60">
        <v>2</v>
      </c>
      <c r="CP327" s="61" t="s">
        <v>2276</v>
      </c>
      <c r="CQ327" s="60">
        <v>205</v>
      </c>
      <c r="CR327" s="61" t="s">
        <v>2616</v>
      </c>
      <c r="CS327" s="60">
        <v>20501</v>
      </c>
      <c r="CT327" s="61" t="s">
        <v>2617</v>
      </c>
      <c r="CU327" s="62">
        <v>2050101</v>
      </c>
      <c r="CV327" s="63" t="s">
        <v>2618</v>
      </c>
      <c r="CW327" s="100" t="s">
        <v>2619</v>
      </c>
      <c r="CX327" s="100" t="s">
        <v>2276</v>
      </c>
      <c r="CY327" s="100" t="s">
        <v>2616</v>
      </c>
      <c r="CZ327" s="100" t="s">
        <v>2617</v>
      </c>
      <c r="DA327" s="100" t="s">
        <v>2618</v>
      </c>
    </row>
    <row r="328" spans="2:105" ht="114.75" hidden="1" x14ac:dyDescent="0.25">
      <c r="B328" s="65" t="s">
        <v>2645</v>
      </c>
      <c r="C328" s="65" t="s">
        <v>2646</v>
      </c>
      <c r="D328" s="63" t="s">
        <v>486</v>
      </c>
      <c r="E328" s="100" t="s">
        <v>2609</v>
      </c>
      <c r="F328" s="63" t="s">
        <v>2610</v>
      </c>
      <c r="G328" s="62" t="s">
        <v>183</v>
      </c>
      <c r="H328" s="63" t="s">
        <v>2611</v>
      </c>
      <c r="I328" s="63" t="s">
        <v>185</v>
      </c>
      <c r="J328" s="307">
        <v>2015</v>
      </c>
      <c r="K328" s="308" t="s">
        <v>490</v>
      </c>
      <c r="L328" s="63" t="s">
        <v>2622</v>
      </c>
      <c r="M328" s="63" t="s">
        <v>2647</v>
      </c>
      <c r="N328" s="63" t="s">
        <v>2624</v>
      </c>
      <c r="O328" s="63" t="s">
        <v>2625</v>
      </c>
      <c r="P328" s="63" t="s">
        <v>190</v>
      </c>
      <c r="Q328" s="63" t="s">
        <v>2648</v>
      </c>
      <c r="R328" s="63"/>
      <c r="S328" s="68">
        <v>4</v>
      </c>
      <c r="T328" s="69">
        <v>1</v>
      </c>
      <c r="U328" s="69">
        <v>2</v>
      </c>
      <c r="V328" s="69">
        <v>3</v>
      </c>
      <c r="W328" s="69">
        <v>4</v>
      </c>
      <c r="X328" s="71">
        <v>1000000000</v>
      </c>
      <c r="Y328" s="79">
        <v>1000000000</v>
      </c>
      <c r="Z328" s="79"/>
      <c r="AA328" s="79"/>
      <c r="AB328" s="79"/>
      <c r="AC328" s="79"/>
      <c r="AD328" s="79"/>
      <c r="AE328" s="79"/>
      <c r="AF328" s="79"/>
      <c r="AG328" s="79"/>
      <c r="AH328" s="79"/>
      <c r="AI328" s="79"/>
      <c r="AJ328" s="79"/>
      <c r="AK328" s="71">
        <v>120000000</v>
      </c>
      <c r="AL328" s="79">
        <v>120000000</v>
      </c>
      <c r="AM328" s="79"/>
      <c r="AN328" s="79"/>
      <c r="AO328" s="79"/>
      <c r="AP328" s="79"/>
      <c r="AQ328" s="79"/>
      <c r="AR328" s="79"/>
      <c r="AS328" s="79"/>
      <c r="AT328" s="79"/>
      <c r="AU328" s="79"/>
      <c r="AV328" s="79"/>
      <c r="AW328" s="79"/>
      <c r="AX328" s="71">
        <v>120000000</v>
      </c>
      <c r="AY328" s="79">
        <v>120000000</v>
      </c>
      <c r="AZ328" s="79"/>
      <c r="BA328" s="79"/>
      <c r="BB328" s="79"/>
      <c r="BC328" s="79"/>
      <c r="BD328" s="79"/>
      <c r="BE328" s="79"/>
      <c r="BF328" s="79"/>
      <c r="BG328" s="79"/>
      <c r="BH328" s="79"/>
      <c r="BI328" s="79"/>
      <c r="BJ328" s="79"/>
      <c r="BK328" s="71">
        <v>153293938</v>
      </c>
      <c r="BL328" s="79">
        <v>153293938</v>
      </c>
      <c r="BM328" s="79"/>
      <c r="BN328" s="79"/>
      <c r="BO328" s="79"/>
      <c r="BP328" s="79"/>
      <c r="BQ328" s="79"/>
      <c r="BR328" s="79"/>
      <c r="BS328" s="79"/>
      <c r="BT328" s="79"/>
      <c r="BU328" s="79"/>
      <c r="BV328" s="79"/>
      <c r="BW328" s="79"/>
      <c r="BX328" s="71">
        <v>1393293938</v>
      </c>
      <c r="BY328" s="73">
        <v>1393293938</v>
      </c>
      <c r="BZ328" s="73">
        <v>0</v>
      </c>
      <c r="CA328" s="73">
        <v>0</v>
      </c>
      <c r="CB328" s="73">
        <v>0</v>
      </c>
      <c r="CC328" s="73">
        <v>0</v>
      </c>
      <c r="CD328" s="73">
        <v>0</v>
      </c>
      <c r="CE328" s="73">
        <v>0</v>
      </c>
      <c r="CF328" s="73">
        <v>0</v>
      </c>
      <c r="CG328" s="73">
        <v>0</v>
      </c>
      <c r="CH328" s="73">
        <v>0</v>
      </c>
      <c r="CI328" s="73">
        <v>0</v>
      </c>
      <c r="CJ328" s="73">
        <v>0</v>
      </c>
      <c r="CK328" s="63" t="s">
        <v>2649</v>
      </c>
      <c r="CL328" s="74" t="s">
        <v>1989</v>
      </c>
      <c r="CM328" s="74" t="s">
        <v>1990</v>
      </c>
      <c r="CN328" s="74" t="s">
        <v>210</v>
      </c>
      <c r="CO328" s="60">
        <v>2</v>
      </c>
      <c r="CP328" s="61" t="s">
        <v>2276</v>
      </c>
      <c r="CQ328" s="60">
        <v>205</v>
      </c>
      <c r="CR328" s="61" t="s">
        <v>2616</v>
      </c>
      <c r="CS328" s="60">
        <v>20501</v>
      </c>
      <c r="CT328" s="61" t="s">
        <v>2617</v>
      </c>
      <c r="CU328" s="62">
        <v>2050102</v>
      </c>
      <c r="CV328" s="63" t="s">
        <v>2650</v>
      </c>
      <c r="CW328" s="100" t="s">
        <v>2619</v>
      </c>
      <c r="CX328" s="100" t="s">
        <v>2276</v>
      </c>
      <c r="CY328" s="100" t="s">
        <v>2616</v>
      </c>
      <c r="CZ328" s="100" t="s">
        <v>2617</v>
      </c>
      <c r="DA328" s="100" t="s">
        <v>2650</v>
      </c>
    </row>
    <row r="329" spans="2:105" ht="140.25" hidden="1" x14ac:dyDescent="0.25">
      <c r="B329" s="65" t="s">
        <v>2651</v>
      </c>
      <c r="C329" s="65" t="s">
        <v>2652</v>
      </c>
      <c r="D329" s="63" t="s">
        <v>1166</v>
      </c>
      <c r="E329" s="100" t="s">
        <v>2609</v>
      </c>
      <c r="F329" s="63" t="s">
        <v>2610</v>
      </c>
      <c r="G329" s="62" t="s">
        <v>183</v>
      </c>
      <c r="H329" s="63" t="s">
        <v>2611</v>
      </c>
      <c r="I329" s="63" t="s">
        <v>185</v>
      </c>
      <c r="J329" s="307">
        <v>2015</v>
      </c>
      <c r="K329" s="308" t="s">
        <v>490</v>
      </c>
      <c r="L329" s="63" t="s">
        <v>242</v>
      </c>
      <c r="M329" s="63" t="s">
        <v>2653</v>
      </c>
      <c r="N329" s="63" t="s">
        <v>2654</v>
      </c>
      <c r="O329" s="77" t="s">
        <v>2655</v>
      </c>
      <c r="P329" s="63" t="s">
        <v>257</v>
      </c>
      <c r="Q329" s="63" t="s">
        <v>232</v>
      </c>
      <c r="R329" s="63"/>
      <c r="S329" s="68">
        <v>1</v>
      </c>
      <c r="T329" s="69">
        <v>0.3</v>
      </c>
      <c r="U329" s="69">
        <v>0.5</v>
      </c>
      <c r="V329" s="69">
        <v>0.75</v>
      </c>
      <c r="W329" s="69">
        <v>1</v>
      </c>
      <c r="X329" s="71">
        <v>133378897</v>
      </c>
      <c r="Y329" s="97">
        <v>133378897</v>
      </c>
      <c r="Z329" s="79"/>
      <c r="AA329" s="79"/>
      <c r="AB329" s="79"/>
      <c r="AC329" s="79"/>
      <c r="AD329" s="79"/>
      <c r="AE329" s="79"/>
      <c r="AF329" s="79"/>
      <c r="AG329" s="79"/>
      <c r="AH329" s="79"/>
      <c r="AI329" s="79"/>
      <c r="AJ329" s="79"/>
      <c r="AK329" s="71">
        <v>143382314</v>
      </c>
      <c r="AL329" s="97">
        <v>143382314</v>
      </c>
      <c r="AM329" s="79"/>
      <c r="AN329" s="79"/>
      <c r="AO329" s="79"/>
      <c r="AP329" s="79"/>
      <c r="AQ329" s="79"/>
      <c r="AR329" s="79"/>
      <c r="AS329" s="79"/>
      <c r="AT329" s="79"/>
      <c r="AU329" s="79"/>
      <c r="AV329" s="79"/>
      <c r="AW329" s="79"/>
      <c r="AX329" s="71">
        <v>154135988</v>
      </c>
      <c r="AY329" s="97">
        <v>154135988</v>
      </c>
      <c r="AZ329" s="79"/>
      <c r="BA329" s="79"/>
      <c r="BB329" s="79"/>
      <c r="BC329" s="79"/>
      <c r="BD329" s="79"/>
      <c r="BE329" s="79"/>
      <c r="BF329" s="79"/>
      <c r="BG329" s="79"/>
      <c r="BH329" s="79"/>
      <c r="BI329" s="79"/>
      <c r="BJ329" s="79"/>
      <c r="BK329" s="71">
        <v>165696187</v>
      </c>
      <c r="BL329" s="97">
        <v>165696187</v>
      </c>
      <c r="BM329" s="79"/>
      <c r="BN329" s="79"/>
      <c r="BO329" s="79"/>
      <c r="BP329" s="79"/>
      <c r="BQ329" s="79"/>
      <c r="BR329" s="79"/>
      <c r="BS329" s="79"/>
      <c r="BT329" s="79"/>
      <c r="BU329" s="79"/>
      <c r="BV329" s="79"/>
      <c r="BW329" s="79"/>
      <c r="BX329" s="71">
        <v>596593386</v>
      </c>
      <c r="BY329" s="73">
        <v>596593386</v>
      </c>
      <c r="BZ329" s="73">
        <v>0</v>
      </c>
      <c r="CA329" s="73">
        <v>0</v>
      </c>
      <c r="CB329" s="73">
        <v>0</v>
      </c>
      <c r="CC329" s="73">
        <v>0</v>
      </c>
      <c r="CD329" s="73">
        <v>0</v>
      </c>
      <c r="CE329" s="73">
        <v>0</v>
      </c>
      <c r="CF329" s="73">
        <v>0</v>
      </c>
      <c r="CG329" s="73">
        <v>0</v>
      </c>
      <c r="CH329" s="73">
        <v>0</v>
      </c>
      <c r="CI329" s="73">
        <v>0</v>
      </c>
      <c r="CJ329" s="73">
        <v>0</v>
      </c>
      <c r="CK329" s="63" t="s">
        <v>2656</v>
      </c>
      <c r="CL329" s="74" t="s">
        <v>1989</v>
      </c>
      <c r="CM329" s="74" t="s">
        <v>1990</v>
      </c>
      <c r="CN329" s="74" t="s">
        <v>210</v>
      </c>
      <c r="CO329" s="60">
        <v>2</v>
      </c>
      <c r="CP329" s="61" t="s">
        <v>2276</v>
      </c>
      <c r="CQ329" s="60">
        <v>205</v>
      </c>
      <c r="CR329" s="61" t="s">
        <v>2616</v>
      </c>
      <c r="CS329" s="60">
        <v>20501</v>
      </c>
      <c r="CT329" s="61" t="s">
        <v>2617</v>
      </c>
      <c r="CU329" s="62">
        <v>2050102</v>
      </c>
      <c r="CV329" s="63" t="s">
        <v>2650</v>
      </c>
      <c r="CW329" s="100" t="s">
        <v>2619</v>
      </c>
      <c r="CX329" s="100" t="s">
        <v>2276</v>
      </c>
      <c r="CY329" s="100" t="s">
        <v>2616</v>
      </c>
      <c r="CZ329" s="100" t="s">
        <v>2617</v>
      </c>
      <c r="DA329" s="100" t="s">
        <v>2650</v>
      </c>
    </row>
    <row r="330" spans="2:105" ht="114.75" hidden="1" x14ac:dyDescent="0.25">
      <c r="B330" s="65" t="s">
        <v>2657</v>
      </c>
      <c r="C330" s="65" t="s">
        <v>2658</v>
      </c>
      <c r="D330" s="63" t="s">
        <v>1166</v>
      </c>
      <c r="E330" s="100" t="s">
        <v>2609</v>
      </c>
      <c r="F330" s="63" t="s">
        <v>2610</v>
      </c>
      <c r="G330" s="62" t="s">
        <v>183</v>
      </c>
      <c r="H330" s="63" t="s">
        <v>2611</v>
      </c>
      <c r="I330" s="63" t="s">
        <v>185</v>
      </c>
      <c r="J330" s="307">
        <v>2015</v>
      </c>
      <c r="K330" s="308" t="s">
        <v>490</v>
      </c>
      <c r="L330" s="63" t="s">
        <v>242</v>
      </c>
      <c r="M330" s="63" t="s">
        <v>2659</v>
      </c>
      <c r="N330" s="63" t="s">
        <v>2660</v>
      </c>
      <c r="O330" s="63" t="s">
        <v>2661</v>
      </c>
      <c r="P330" s="63" t="s">
        <v>257</v>
      </c>
      <c r="Q330" s="63" t="s">
        <v>232</v>
      </c>
      <c r="R330" s="63"/>
      <c r="S330" s="68">
        <v>0.3</v>
      </c>
      <c r="T330" s="69">
        <v>0</v>
      </c>
      <c r="U330" s="69">
        <v>0.15</v>
      </c>
      <c r="V330" s="69">
        <v>0.23</v>
      </c>
      <c r="W330" s="69">
        <v>0.3</v>
      </c>
      <c r="X330" s="71">
        <v>120473147</v>
      </c>
      <c r="Y330" s="97">
        <v>120473147</v>
      </c>
      <c r="Z330" s="79"/>
      <c r="AA330" s="79"/>
      <c r="AB330" s="79"/>
      <c r="AC330" s="79"/>
      <c r="AD330" s="79"/>
      <c r="AE330" s="79"/>
      <c r="AF330" s="79"/>
      <c r="AG330" s="79"/>
      <c r="AH330" s="79"/>
      <c r="AI330" s="79"/>
      <c r="AJ330" s="79"/>
      <c r="AK330" s="71">
        <v>129508633</v>
      </c>
      <c r="AL330" s="97">
        <v>129508633</v>
      </c>
      <c r="AM330" s="79"/>
      <c r="AN330" s="79"/>
      <c r="AO330" s="79"/>
      <c r="AP330" s="79"/>
      <c r="AQ330" s="79"/>
      <c r="AR330" s="79"/>
      <c r="AS330" s="79"/>
      <c r="AT330" s="79"/>
      <c r="AU330" s="79"/>
      <c r="AV330" s="79"/>
      <c r="AW330" s="79"/>
      <c r="AX330" s="71">
        <v>139221781</v>
      </c>
      <c r="AY330" s="97">
        <v>139221781</v>
      </c>
      <c r="AZ330" s="79"/>
      <c r="BA330" s="79"/>
      <c r="BB330" s="79"/>
      <c r="BC330" s="79"/>
      <c r="BD330" s="79"/>
      <c r="BE330" s="79"/>
      <c r="BF330" s="79"/>
      <c r="BG330" s="79"/>
      <c r="BH330" s="79"/>
      <c r="BI330" s="79"/>
      <c r="BJ330" s="79"/>
      <c r="BK330" s="71">
        <v>149663414</v>
      </c>
      <c r="BL330" s="97">
        <v>149663414</v>
      </c>
      <c r="BM330" s="79"/>
      <c r="BN330" s="79"/>
      <c r="BO330" s="79"/>
      <c r="BP330" s="79"/>
      <c r="BQ330" s="79"/>
      <c r="BR330" s="79"/>
      <c r="BS330" s="79"/>
      <c r="BT330" s="79"/>
      <c r="BU330" s="79"/>
      <c r="BV330" s="79"/>
      <c r="BW330" s="79"/>
      <c r="BX330" s="71">
        <v>538866975</v>
      </c>
      <c r="BY330" s="73">
        <v>538866975</v>
      </c>
      <c r="BZ330" s="73">
        <v>0</v>
      </c>
      <c r="CA330" s="73">
        <v>0</v>
      </c>
      <c r="CB330" s="73">
        <v>0</v>
      </c>
      <c r="CC330" s="73">
        <v>0</v>
      </c>
      <c r="CD330" s="73">
        <v>0</v>
      </c>
      <c r="CE330" s="73">
        <v>0</v>
      </c>
      <c r="CF330" s="73">
        <v>0</v>
      </c>
      <c r="CG330" s="73">
        <v>0</v>
      </c>
      <c r="CH330" s="73">
        <v>0</v>
      </c>
      <c r="CI330" s="73">
        <v>0</v>
      </c>
      <c r="CJ330" s="73">
        <v>0</v>
      </c>
      <c r="CK330" s="63" t="s">
        <v>2662</v>
      </c>
      <c r="CL330" s="74" t="s">
        <v>1989</v>
      </c>
      <c r="CM330" s="74" t="s">
        <v>1990</v>
      </c>
      <c r="CN330" s="74" t="s">
        <v>210</v>
      </c>
      <c r="CO330" s="60">
        <v>2</v>
      </c>
      <c r="CP330" s="61" t="s">
        <v>2276</v>
      </c>
      <c r="CQ330" s="60">
        <v>205</v>
      </c>
      <c r="CR330" s="61" t="s">
        <v>2616</v>
      </c>
      <c r="CS330" s="60">
        <v>20501</v>
      </c>
      <c r="CT330" s="61" t="s">
        <v>2617</v>
      </c>
      <c r="CU330" s="62">
        <v>2050102</v>
      </c>
      <c r="CV330" s="63" t="s">
        <v>2650</v>
      </c>
      <c r="CW330" s="100" t="s">
        <v>2619</v>
      </c>
      <c r="CX330" s="100" t="s">
        <v>2276</v>
      </c>
      <c r="CY330" s="100" t="s">
        <v>2616</v>
      </c>
      <c r="CZ330" s="100" t="s">
        <v>2617</v>
      </c>
      <c r="DA330" s="100" t="s">
        <v>2650</v>
      </c>
    </row>
    <row r="331" spans="2:105" ht="114.75" hidden="1" x14ac:dyDescent="0.25">
      <c r="B331" s="65" t="s">
        <v>2663</v>
      </c>
      <c r="C331" s="65" t="s">
        <v>2664</v>
      </c>
      <c r="D331" s="63" t="s">
        <v>486</v>
      </c>
      <c r="E331" s="100" t="s">
        <v>2609</v>
      </c>
      <c r="F331" s="63" t="s">
        <v>2610</v>
      </c>
      <c r="G331" s="62" t="s">
        <v>183</v>
      </c>
      <c r="H331" s="63" t="s">
        <v>2611</v>
      </c>
      <c r="I331" s="63" t="s">
        <v>185</v>
      </c>
      <c r="J331" s="307">
        <v>2015</v>
      </c>
      <c r="K331" s="308" t="s">
        <v>490</v>
      </c>
      <c r="L331" s="63" t="s">
        <v>2622</v>
      </c>
      <c r="M331" s="63" t="s">
        <v>2665</v>
      </c>
      <c r="N331" s="63" t="s">
        <v>2624</v>
      </c>
      <c r="O331" s="63" t="s">
        <v>2625</v>
      </c>
      <c r="P331" s="63" t="s">
        <v>657</v>
      </c>
      <c r="Q331" s="63" t="s">
        <v>2666</v>
      </c>
      <c r="R331" s="63"/>
      <c r="S331" s="68">
        <v>3</v>
      </c>
      <c r="T331" s="69">
        <v>0</v>
      </c>
      <c r="U331" s="69">
        <v>1</v>
      </c>
      <c r="V331" s="69">
        <v>2</v>
      </c>
      <c r="W331" s="69">
        <v>3</v>
      </c>
      <c r="X331" s="71">
        <v>0</v>
      </c>
      <c r="Y331" s="79"/>
      <c r="Z331" s="79"/>
      <c r="AA331" s="79"/>
      <c r="AB331" s="79"/>
      <c r="AC331" s="79"/>
      <c r="AD331" s="79"/>
      <c r="AE331" s="79"/>
      <c r="AF331" s="79"/>
      <c r="AG331" s="79"/>
      <c r="AH331" s="79"/>
      <c r="AI331" s="79"/>
      <c r="AJ331" s="79"/>
      <c r="AK331" s="71">
        <v>150000000</v>
      </c>
      <c r="AL331" s="79">
        <v>150000000</v>
      </c>
      <c r="AM331" s="79"/>
      <c r="AN331" s="79"/>
      <c r="AO331" s="79"/>
      <c r="AP331" s="79"/>
      <c r="AQ331" s="79"/>
      <c r="AR331" s="79"/>
      <c r="AS331" s="79"/>
      <c r="AT331" s="79"/>
      <c r="AU331" s="79"/>
      <c r="AV331" s="79"/>
      <c r="AW331" s="79"/>
      <c r="AX331" s="71">
        <v>150000000</v>
      </c>
      <c r="AY331" s="79">
        <v>150000000</v>
      </c>
      <c r="AZ331" s="79"/>
      <c r="BA331" s="79"/>
      <c r="BB331" s="79"/>
      <c r="BC331" s="79"/>
      <c r="BD331" s="79"/>
      <c r="BE331" s="79"/>
      <c r="BF331" s="79"/>
      <c r="BG331" s="79"/>
      <c r="BH331" s="79"/>
      <c r="BI331" s="79"/>
      <c r="BJ331" s="79"/>
      <c r="BK331" s="71">
        <v>200000000</v>
      </c>
      <c r="BL331" s="101">
        <v>200000000</v>
      </c>
      <c r="BM331" s="79"/>
      <c r="BN331" s="79"/>
      <c r="BO331" s="79"/>
      <c r="BP331" s="79"/>
      <c r="BQ331" s="79"/>
      <c r="BR331" s="79"/>
      <c r="BS331" s="79"/>
      <c r="BT331" s="79"/>
      <c r="BU331" s="79"/>
      <c r="BV331" s="79"/>
      <c r="BW331" s="79"/>
      <c r="BX331" s="71">
        <v>500000000</v>
      </c>
      <c r="BY331" s="73">
        <v>500000000</v>
      </c>
      <c r="BZ331" s="73">
        <v>0</v>
      </c>
      <c r="CA331" s="73">
        <v>0</v>
      </c>
      <c r="CB331" s="73">
        <v>0</v>
      </c>
      <c r="CC331" s="73">
        <v>0</v>
      </c>
      <c r="CD331" s="73">
        <v>0</v>
      </c>
      <c r="CE331" s="73">
        <v>0</v>
      </c>
      <c r="CF331" s="73">
        <v>0</v>
      </c>
      <c r="CG331" s="73">
        <v>0</v>
      </c>
      <c r="CH331" s="73">
        <v>0</v>
      </c>
      <c r="CI331" s="73">
        <v>0</v>
      </c>
      <c r="CJ331" s="73">
        <v>0</v>
      </c>
      <c r="CK331" s="63" t="s">
        <v>2667</v>
      </c>
      <c r="CL331" s="74" t="s">
        <v>1989</v>
      </c>
      <c r="CM331" s="74" t="s">
        <v>1990</v>
      </c>
      <c r="CN331" s="74" t="s">
        <v>210</v>
      </c>
      <c r="CO331" s="60">
        <v>2</v>
      </c>
      <c r="CP331" s="61" t="s">
        <v>2276</v>
      </c>
      <c r="CQ331" s="60">
        <v>205</v>
      </c>
      <c r="CR331" s="61" t="s">
        <v>2616</v>
      </c>
      <c r="CS331" s="60">
        <v>20501</v>
      </c>
      <c r="CT331" s="61" t="s">
        <v>2617</v>
      </c>
      <c r="CU331" s="62">
        <v>2050102</v>
      </c>
      <c r="CV331" s="63" t="s">
        <v>2650</v>
      </c>
      <c r="CW331" s="100" t="s">
        <v>2619</v>
      </c>
      <c r="CX331" s="100" t="s">
        <v>2276</v>
      </c>
      <c r="CY331" s="100" t="s">
        <v>2616</v>
      </c>
      <c r="CZ331" s="100" t="s">
        <v>2617</v>
      </c>
      <c r="DA331" s="100" t="s">
        <v>2650</v>
      </c>
    </row>
    <row r="332" spans="2:105" ht="114.75" hidden="1" x14ac:dyDescent="0.25">
      <c r="B332" s="65" t="s">
        <v>2668</v>
      </c>
      <c r="C332" s="65" t="s">
        <v>2669</v>
      </c>
      <c r="D332" s="63" t="s">
        <v>486</v>
      </c>
      <c r="E332" s="100" t="s">
        <v>2609</v>
      </c>
      <c r="F332" s="63" t="s">
        <v>2610</v>
      </c>
      <c r="G332" s="62" t="s">
        <v>240</v>
      </c>
      <c r="H332" s="63" t="s">
        <v>2611</v>
      </c>
      <c r="I332" s="63" t="s">
        <v>185</v>
      </c>
      <c r="J332" s="307">
        <v>2015</v>
      </c>
      <c r="K332" s="308" t="s">
        <v>490</v>
      </c>
      <c r="L332" s="63" t="s">
        <v>2622</v>
      </c>
      <c r="M332" s="63" t="s">
        <v>2670</v>
      </c>
      <c r="N332" s="63" t="s">
        <v>2624</v>
      </c>
      <c r="O332" s="63" t="s">
        <v>2671</v>
      </c>
      <c r="P332" s="63" t="s">
        <v>190</v>
      </c>
      <c r="Q332" s="63" t="s">
        <v>2672</v>
      </c>
      <c r="R332" s="63"/>
      <c r="S332" s="68">
        <v>0</v>
      </c>
      <c r="T332" s="69">
        <v>0</v>
      </c>
      <c r="U332" s="69">
        <v>0</v>
      </c>
      <c r="V332" s="69">
        <v>1</v>
      </c>
      <c r="W332" s="69">
        <v>0</v>
      </c>
      <c r="X332" s="71">
        <v>0</v>
      </c>
      <c r="Y332" s="79"/>
      <c r="Z332" s="79"/>
      <c r="AA332" s="79"/>
      <c r="AB332" s="79"/>
      <c r="AC332" s="79"/>
      <c r="AD332" s="79"/>
      <c r="AE332" s="79"/>
      <c r="AF332" s="79"/>
      <c r="AG332" s="79"/>
      <c r="AH332" s="79"/>
      <c r="AI332" s="79"/>
      <c r="AJ332" s="79"/>
      <c r="AK332" s="71">
        <v>0</v>
      </c>
      <c r="AL332" s="79"/>
      <c r="AM332" s="79"/>
      <c r="AN332" s="79"/>
      <c r="AO332" s="79"/>
      <c r="AP332" s="79"/>
      <c r="AQ332" s="79"/>
      <c r="AR332" s="79"/>
      <c r="AS332" s="79"/>
      <c r="AT332" s="79"/>
      <c r="AU332" s="79"/>
      <c r="AV332" s="79"/>
      <c r="AW332" s="79"/>
      <c r="AX332" s="71">
        <v>80000000</v>
      </c>
      <c r="AY332" s="79">
        <v>80000000</v>
      </c>
      <c r="AZ332" s="79"/>
      <c r="BA332" s="79"/>
      <c r="BB332" s="79"/>
      <c r="BC332" s="79"/>
      <c r="BD332" s="79"/>
      <c r="BE332" s="79"/>
      <c r="BF332" s="79"/>
      <c r="BG332" s="79"/>
      <c r="BH332" s="79"/>
      <c r="BI332" s="79"/>
      <c r="BJ332" s="79"/>
      <c r="BK332" s="71">
        <v>0</v>
      </c>
      <c r="BL332" s="79"/>
      <c r="BM332" s="79"/>
      <c r="BN332" s="79"/>
      <c r="BO332" s="79"/>
      <c r="BP332" s="79"/>
      <c r="BQ332" s="79"/>
      <c r="BR332" s="79"/>
      <c r="BS332" s="79"/>
      <c r="BT332" s="79"/>
      <c r="BU332" s="79"/>
      <c r="BV332" s="79"/>
      <c r="BW332" s="79"/>
      <c r="BX332" s="71">
        <v>80000000</v>
      </c>
      <c r="BY332" s="73">
        <v>80000000</v>
      </c>
      <c r="BZ332" s="73">
        <v>0</v>
      </c>
      <c r="CA332" s="73">
        <v>0</v>
      </c>
      <c r="CB332" s="73">
        <v>0</v>
      </c>
      <c r="CC332" s="73">
        <v>0</v>
      </c>
      <c r="CD332" s="73">
        <v>0</v>
      </c>
      <c r="CE332" s="73">
        <v>0</v>
      </c>
      <c r="CF332" s="73">
        <v>0</v>
      </c>
      <c r="CG332" s="73">
        <v>0</v>
      </c>
      <c r="CH332" s="73">
        <v>0</v>
      </c>
      <c r="CI332" s="73">
        <v>0</v>
      </c>
      <c r="CJ332" s="73">
        <v>0</v>
      </c>
      <c r="CK332" s="63" t="s">
        <v>2673</v>
      </c>
      <c r="CL332" s="74" t="s">
        <v>1989</v>
      </c>
      <c r="CM332" s="74" t="s">
        <v>1990</v>
      </c>
      <c r="CN332" s="74" t="s">
        <v>210</v>
      </c>
      <c r="CO332" s="60">
        <v>2</v>
      </c>
      <c r="CP332" s="61" t="s">
        <v>2276</v>
      </c>
      <c r="CQ332" s="60">
        <v>205</v>
      </c>
      <c r="CR332" s="61" t="s">
        <v>2616</v>
      </c>
      <c r="CS332" s="60">
        <v>20501</v>
      </c>
      <c r="CT332" s="61" t="s">
        <v>2617</v>
      </c>
      <c r="CU332" s="62">
        <v>2050102</v>
      </c>
      <c r="CV332" s="63" t="s">
        <v>2650</v>
      </c>
      <c r="CW332" s="100" t="s">
        <v>2619</v>
      </c>
      <c r="CX332" s="100" t="s">
        <v>2276</v>
      </c>
      <c r="CY332" s="100" t="s">
        <v>2616</v>
      </c>
      <c r="CZ332" s="100" t="s">
        <v>2617</v>
      </c>
      <c r="DA332" s="100" t="s">
        <v>2650</v>
      </c>
    </row>
    <row r="333" spans="2:105" ht="114.75" hidden="1" x14ac:dyDescent="0.25">
      <c r="B333" s="65" t="s">
        <v>2674</v>
      </c>
      <c r="C333" s="75" t="s">
        <v>2675</v>
      </c>
      <c r="D333" s="63" t="s">
        <v>239</v>
      </c>
      <c r="E333" s="100" t="s">
        <v>2609</v>
      </c>
      <c r="F333" s="63" t="s">
        <v>2610</v>
      </c>
      <c r="G333" s="62" t="s">
        <v>183</v>
      </c>
      <c r="H333" s="63" t="s">
        <v>241</v>
      </c>
      <c r="I333" s="63" t="s">
        <v>185</v>
      </c>
      <c r="J333" s="307">
        <v>2015</v>
      </c>
      <c r="K333" s="308" t="s">
        <v>490</v>
      </c>
      <c r="L333" s="63" t="s">
        <v>242</v>
      </c>
      <c r="M333" s="63" t="s">
        <v>2676</v>
      </c>
      <c r="N333" s="63" t="s">
        <v>2677</v>
      </c>
      <c r="O333" s="63"/>
      <c r="P333" s="63" t="s">
        <v>257</v>
      </c>
      <c r="Q333" s="63" t="s">
        <v>2678</v>
      </c>
      <c r="R333" s="63"/>
      <c r="S333" s="68">
        <v>145</v>
      </c>
      <c r="T333" s="69">
        <v>0</v>
      </c>
      <c r="U333" s="69">
        <v>70</v>
      </c>
      <c r="V333" s="69">
        <v>115</v>
      </c>
      <c r="W333" s="69">
        <v>145</v>
      </c>
      <c r="X333" s="71">
        <v>0</v>
      </c>
      <c r="Y333" s="78"/>
      <c r="Z333" s="79"/>
      <c r="AA333" s="79"/>
      <c r="AB333" s="79"/>
      <c r="AC333" s="79"/>
      <c r="AD333" s="79"/>
      <c r="AE333" s="79"/>
      <c r="AF333" s="79"/>
      <c r="AG333" s="79"/>
      <c r="AH333" s="79"/>
      <c r="AI333" s="79"/>
      <c r="AJ333" s="79"/>
      <c r="AK333" s="71">
        <v>58000000</v>
      </c>
      <c r="AL333" s="78"/>
      <c r="AM333" s="79"/>
      <c r="AN333" s="79"/>
      <c r="AO333" s="79"/>
      <c r="AP333" s="79"/>
      <c r="AQ333" s="79"/>
      <c r="AR333" s="79"/>
      <c r="AS333" s="79"/>
      <c r="AT333" s="79">
        <v>58000000</v>
      </c>
      <c r="AU333" s="79"/>
      <c r="AV333" s="79"/>
      <c r="AW333" s="79"/>
      <c r="AX333" s="71">
        <v>96000000</v>
      </c>
      <c r="AY333" s="78"/>
      <c r="AZ333" s="79"/>
      <c r="BA333" s="79"/>
      <c r="BB333" s="79"/>
      <c r="BC333" s="79"/>
      <c r="BD333" s="79"/>
      <c r="BE333" s="79"/>
      <c r="BF333" s="79"/>
      <c r="BG333" s="79">
        <v>96000000</v>
      </c>
      <c r="BH333" s="79"/>
      <c r="BI333" s="79"/>
      <c r="BJ333" s="79"/>
      <c r="BK333" s="71">
        <v>124000000</v>
      </c>
      <c r="BL333" s="78"/>
      <c r="BM333" s="79"/>
      <c r="BN333" s="79"/>
      <c r="BO333" s="79"/>
      <c r="BP333" s="79"/>
      <c r="BQ333" s="79"/>
      <c r="BR333" s="79"/>
      <c r="BS333" s="79"/>
      <c r="BT333" s="79">
        <v>124000000</v>
      </c>
      <c r="BU333" s="79"/>
      <c r="BV333" s="79"/>
      <c r="BW333" s="79"/>
      <c r="BX333" s="71">
        <v>278000000</v>
      </c>
      <c r="BY333" s="73">
        <v>0</v>
      </c>
      <c r="BZ333" s="73">
        <v>0</v>
      </c>
      <c r="CA333" s="73">
        <v>0</v>
      </c>
      <c r="CB333" s="73">
        <v>0</v>
      </c>
      <c r="CC333" s="73">
        <v>0</v>
      </c>
      <c r="CD333" s="73">
        <v>0</v>
      </c>
      <c r="CE333" s="73">
        <v>0</v>
      </c>
      <c r="CF333" s="73">
        <v>0</v>
      </c>
      <c r="CG333" s="73">
        <v>278000000</v>
      </c>
      <c r="CH333" s="73">
        <v>0</v>
      </c>
      <c r="CI333" s="73">
        <v>0</v>
      </c>
      <c r="CJ333" s="73">
        <v>0</v>
      </c>
      <c r="CK333" s="63" t="s">
        <v>2679</v>
      </c>
      <c r="CL333" s="74" t="s">
        <v>249</v>
      </c>
      <c r="CM333" s="74" t="s">
        <v>250</v>
      </c>
      <c r="CN333" s="74" t="s">
        <v>210</v>
      </c>
      <c r="CO333" s="60">
        <v>2</v>
      </c>
      <c r="CP333" s="61" t="s">
        <v>2276</v>
      </c>
      <c r="CQ333" s="60">
        <v>205</v>
      </c>
      <c r="CR333" s="61" t="s">
        <v>2616</v>
      </c>
      <c r="CS333" s="60">
        <v>20501</v>
      </c>
      <c r="CT333" s="61" t="s">
        <v>2617</v>
      </c>
      <c r="CU333" s="62">
        <v>2050102</v>
      </c>
      <c r="CV333" s="63" t="s">
        <v>2650</v>
      </c>
      <c r="CW333" s="100" t="s">
        <v>2619</v>
      </c>
      <c r="CX333" s="100" t="s">
        <v>2276</v>
      </c>
      <c r="CY333" s="100" t="s">
        <v>2616</v>
      </c>
      <c r="CZ333" s="100" t="s">
        <v>2617</v>
      </c>
      <c r="DA333" s="100" t="s">
        <v>2650</v>
      </c>
    </row>
    <row r="334" spans="2:105" ht="102" hidden="1" x14ac:dyDescent="0.25">
      <c r="B334" s="65" t="s">
        <v>2680</v>
      </c>
      <c r="C334" s="65" t="s">
        <v>2681</v>
      </c>
      <c r="D334" s="63" t="s">
        <v>486</v>
      </c>
      <c r="E334" s="100" t="s">
        <v>2609</v>
      </c>
      <c r="F334" s="63" t="s">
        <v>2610</v>
      </c>
      <c r="G334" s="62" t="s">
        <v>183</v>
      </c>
      <c r="H334" s="63" t="s">
        <v>2611</v>
      </c>
      <c r="I334" s="63" t="s">
        <v>185</v>
      </c>
      <c r="J334" s="307">
        <v>2015</v>
      </c>
      <c r="K334" s="308" t="s">
        <v>490</v>
      </c>
      <c r="L334" s="63" t="s">
        <v>2622</v>
      </c>
      <c r="M334" s="63" t="s">
        <v>2682</v>
      </c>
      <c r="N334" s="63" t="s">
        <v>2624</v>
      </c>
      <c r="O334" s="63" t="s">
        <v>2625</v>
      </c>
      <c r="P334" s="63" t="s">
        <v>257</v>
      </c>
      <c r="Q334" s="63" t="s">
        <v>2683</v>
      </c>
      <c r="R334" s="63"/>
      <c r="S334" s="68">
        <v>3</v>
      </c>
      <c r="T334" s="69">
        <v>0</v>
      </c>
      <c r="U334" s="69">
        <v>1</v>
      </c>
      <c r="V334" s="69">
        <v>2</v>
      </c>
      <c r="W334" s="69">
        <v>3</v>
      </c>
      <c r="X334" s="71">
        <v>0</v>
      </c>
      <c r="Y334" s="79"/>
      <c r="Z334" s="79"/>
      <c r="AA334" s="79"/>
      <c r="AB334" s="79"/>
      <c r="AC334" s="79"/>
      <c r="AD334" s="79"/>
      <c r="AE334" s="79"/>
      <c r="AF334" s="79"/>
      <c r="AG334" s="79"/>
      <c r="AH334" s="79"/>
      <c r="AI334" s="79"/>
      <c r="AJ334" s="79"/>
      <c r="AK334" s="71">
        <v>39000000</v>
      </c>
      <c r="AL334" s="101">
        <v>39000000</v>
      </c>
      <c r="AM334" s="79"/>
      <c r="AN334" s="79"/>
      <c r="AO334" s="79"/>
      <c r="AP334" s="79"/>
      <c r="AQ334" s="79"/>
      <c r="AR334" s="79"/>
      <c r="AS334" s="79"/>
      <c r="AT334" s="79"/>
      <c r="AU334" s="79"/>
      <c r="AV334" s="79"/>
      <c r="AW334" s="79"/>
      <c r="AX334" s="71">
        <v>30000000</v>
      </c>
      <c r="AY334" s="79">
        <v>30000000</v>
      </c>
      <c r="AZ334" s="79"/>
      <c r="BA334" s="79"/>
      <c r="BB334" s="79"/>
      <c r="BC334" s="79"/>
      <c r="BD334" s="79"/>
      <c r="BE334" s="79"/>
      <c r="BF334" s="79"/>
      <c r="BG334" s="79"/>
      <c r="BH334" s="79"/>
      <c r="BI334" s="79"/>
      <c r="BJ334" s="79"/>
      <c r="BK334" s="71">
        <v>60000000</v>
      </c>
      <c r="BL334" s="79">
        <v>60000000</v>
      </c>
      <c r="BM334" s="79"/>
      <c r="BN334" s="79"/>
      <c r="BO334" s="79"/>
      <c r="BP334" s="79"/>
      <c r="BQ334" s="79"/>
      <c r="BR334" s="79"/>
      <c r="BS334" s="79"/>
      <c r="BT334" s="79"/>
      <c r="BU334" s="79"/>
      <c r="BV334" s="79"/>
      <c r="BW334" s="79"/>
      <c r="BX334" s="71">
        <v>129000000</v>
      </c>
      <c r="BY334" s="73">
        <v>129000000</v>
      </c>
      <c r="BZ334" s="73">
        <v>0</v>
      </c>
      <c r="CA334" s="73">
        <v>0</v>
      </c>
      <c r="CB334" s="73">
        <v>0</v>
      </c>
      <c r="CC334" s="73">
        <v>0</v>
      </c>
      <c r="CD334" s="73">
        <v>0</v>
      </c>
      <c r="CE334" s="73">
        <v>0</v>
      </c>
      <c r="CF334" s="73">
        <v>0</v>
      </c>
      <c r="CG334" s="73">
        <v>0</v>
      </c>
      <c r="CH334" s="73">
        <v>0</v>
      </c>
      <c r="CI334" s="73">
        <v>0</v>
      </c>
      <c r="CJ334" s="73">
        <v>0</v>
      </c>
      <c r="CK334" s="63" t="s">
        <v>2684</v>
      </c>
      <c r="CL334" s="74" t="s">
        <v>1989</v>
      </c>
      <c r="CM334" s="74" t="s">
        <v>1990</v>
      </c>
      <c r="CN334" s="74" t="s">
        <v>210</v>
      </c>
      <c r="CO334" s="60">
        <v>2</v>
      </c>
      <c r="CP334" s="61" t="s">
        <v>2276</v>
      </c>
      <c r="CQ334" s="60">
        <v>205</v>
      </c>
      <c r="CR334" s="61" t="s">
        <v>2616</v>
      </c>
      <c r="CS334" s="60">
        <v>20501</v>
      </c>
      <c r="CT334" s="61" t="s">
        <v>2617</v>
      </c>
      <c r="CU334" s="62">
        <v>2050103</v>
      </c>
      <c r="CV334" s="63" t="s">
        <v>2685</v>
      </c>
      <c r="CW334" s="100" t="s">
        <v>2619</v>
      </c>
      <c r="CX334" s="100" t="s">
        <v>2276</v>
      </c>
      <c r="CY334" s="100" t="s">
        <v>2616</v>
      </c>
      <c r="CZ334" s="100" t="s">
        <v>2617</v>
      </c>
      <c r="DA334" s="100" t="s">
        <v>2685</v>
      </c>
    </row>
    <row r="335" spans="2:105" ht="102" hidden="1" x14ac:dyDescent="0.25">
      <c r="B335" s="65" t="s">
        <v>2686</v>
      </c>
      <c r="C335" s="65" t="s">
        <v>2687</v>
      </c>
      <c r="D335" s="63" t="s">
        <v>486</v>
      </c>
      <c r="E335" s="100" t="s">
        <v>2609</v>
      </c>
      <c r="F335" s="63" t="s">
        <v>2610</v>
      </c>
      <c r="G335" s="62" t="s">
        <v>240</v>
      </c>
      <c r="H335" s="63" t="s">
        <v>2611</v>
      </c>
      <c r="I335" s="63" t="s">
        <v>185</v>
      </c>
      <c r="J335" s="307">
        <v>2015</v>
      </c>
      <c r="K335" s="308" t="s">
        <v>490</v>
      </c>
      <c r="L335" s="63" t="s">
        <v>2622</v>
      </c>
      <c r="M335" s="63" t="s">
        <v>2688</v>
      </c>
      <c r="N335" s="63" t="s">
        <v>2689</v>
      </c>
      <c r="O335" s="63" t="s">
        <v>2690</v>
      </c>
      <c r="P335" s="63" t="s">
        <v>190</v>
      </c>
      <c r="Q335" s="63" t="s">
        <v>2683</v>
      </c>
      <c r="R335" s="63"/>
      <c r="S335" s="68">
        <v>1</v>
      </c>
      <c r="T335" s="69">
        <v>0</v>
      </c>
      <c r="U335" s="69">
        <v>1</v>
      </c>
      <c r="V335" s="69">
        <v>1</v>
      </c>
      <c r="W335" s="69">
        <v>1</v>
      </c>
      <c r="X335" s="71">
        <v>0</v>
      </c>
      <c r="Y335" s="79"/>
      <c r="Z335" s="79"/>
      <c r="AA335" s="79"/>
      <c r="AB335" s="79"/>
      <c r="AC335" s="79"/>
      <c r="AD335" s="79"/>
      <c r="AE335" s="79"/>
      <c r="AF335" s="79"/>
      <c r="AG335" s="79"/>
      <c r="AH335" s="79"/>
      <c r="AI335" s="79"/>
      <c r="AJ335" s="79"/>
      <c r="AK335" s="71">
        <v>20000000</v>
      </c>
      <c r="AL335" s="101">
        <v>20000000</v>
      </c>
      <c r="AM335" s="79"/>
      <c r="AN335" s="79"/>
      <c r="AO335" s="79"/>
      <c r="AP335" s="79"/>
      <c r="AQ335" s="79"/>
      <c r="AR335" s="79"/>
      <c r="AS335" s="79"/>
      <c r="AT335" s="79"/>
      <c r="AU335" s="79"/>
      <c r="AV335" s="79"/>
      <c r="AW335" s="79"/>
      <c r="AX335" s="71">
        <v>20000000</v>
      </c>
      <c r="AY335" s="101">
        <v>20000000</v>
      </c>
      <c r="AZ335" s="79"/>
      <c r="BA335" s="79"/>
      <c r="BB335" s="79"/>
      <c r="BC335" s="79"/>
      <c r="BD335" s="79"/>
      <c r="BE335" s="79"/>
      <c r="BF335" s="79"/>
      <c r="BG335" s="79"/>
      <c r="BH335" s="79"/>
      <c r="BI335" s="79"/>
      <c r="BJ335" s="79"/>
      <c r="BK335" s="71">
        <v>20000000</v>
      </c>
      <c r="BL335" s="101">
        <v>20000000</v>
      </c>
      <c r="BM335" s="79"/>
      <c r="BN335" s="79"/>
      <c r="BO335" s="79"/>
      <c r="BP335" s="79"/>
      <c r="BQ335" s="79"/>
      <c r="BR335" s="79"/>
      <c r="BS335" s="79"/>
      <c r="BT335" s="79"/>
      <c r="BU335" s="79"/>
      <c r="BV335" s="79"/>
      <c r="BW335" s="79"/>
      <c r="BX335" s="71">
        <v>60000000</v>
      </c>
      <c r="BY335" s="73">
        <v>60000000</v>
      </c>
      <c r="BZ335" s="73">
        <v>0</v>
      </c>
      <c r="CA335" s="73">
        <v>0</v>
      </c>
      <c r="CB335" s="73">
        <v>0</v>
      </c>
      <c r="CC335" s="73">
        <v>0</v>
      </c>
      <c r="CD335" s="73">
        <v>0</v>
      </c>
      <c r="CE335" s="73">
        <v>0</v>
      </c>
      <c r="CF335" s="73">
        <v>0</v>
      </c>
      <c r="CG335" s="73">
        <v>0</v>
      </c>
      <c r="CH335" s="73">
        <v>0</v>
      </c>
      <c r="CI335" s="73">
        <v>0</v>
      </c>
      <c r="CJ335" s="73">
        <v>0</v>
      </c>
      <c r="CK335" s="63" t="s">
        <v>2691</v>
      </c>
      <c r="CL335" s="74" t="s">
        <v>1989</v>
      </c>
      <c r="CM335" s="74" t="s">
        <v>1990</v>
      </c>
      <c r="CN335" s="74" t="s">
        <v>210</v>
      </c>
      <c r="CO335" s="60">
        <v>2</v>
      </c>
      <c r="CP335" s="61" t="s">
        <v>2276</v>
      </c>
      <c r="CQ335" s="60">
        <v>205</v>
      </c>
      <c r="CR335" s="61" t="s">
        <v>2616</v>
      </c>
      <c r="CS335" s="60">
        <v>20501</v>
      </c>
      <c r="CT335" s="61" t="s">
        <v>2617</v>
      </c>
      <c r="CU335" s="62">
        <v>2050103</v>
      </c>
      <c r="CV335" s="63" t="s">
        <v>2685</v>
      </c>
      <c r="CW335" s="100" t="s">
        <v>2619</v>
      </c>
      <c r="CX335" s="100" t="s">
        <v>2276</v>
      </c>
      <c r="CY335" s="100" t="s">
        <v>2616</v>
      </c>
      <c r="CZ335" s="100" t="s">
        <v>2617</v>
      </c>
      <c r="DA335" s="100" t="s">
        <v>2685</v>
      </c>
    </row>
    <row r="336" spans="2:105" ht="102" hidden="1" x14ac:dyDescent="0.25">
      <c r="B336" s="65" t="s">
        <v>2692</v>
      </c>
      <c r="C336" s="65" t="s">
        <v>2693</v>
      </c>
      <c r="D336" s="63" t="s">
        <v>486</v>
      </c>
      <c r="E336" s="100" t="s">
        <v>2609</v>
      </c>
      <c r="F336" s="63" t="s">
        <v>2610</v>
      </c>
      <c r="G336" s="62" t="s">
        <v>240</v>
      </c>
      <c r="H336" s="63" t="s">
        <v>2611</v>
      </c>
      <c r="I336" s="63" t="s">
        <v>185</v>
      </c>
      <c r="J336" s="307">
        <v>2015</v>
      </c>
      <c r="K336" s="308" t="s">
        <v>490</v>
      </c>
      <c r="L336" s="63" t="s">
        <v>2622</v>
      </c>
      <c r="M336" s="63" t="s">
        <v>2694</v>
      </c>
      <c r="N336" s="63" t="s">
        <v>2689</v>
      </c>
      <c r="O336" s="63" t="s">
        <v>2695</v>
      </c>
      <c r="P336" s="63" t="s">
        <v>190</v>
      </c>
      <c r="Q336" s="63" t="s">
        <v>2683</v>
      </c>
      <c r="R336" s="63"/>
      <c r="S336" s="68">
        <v>0</v>
      </c>
      <c r="T336" s="69">
        <v>0</v>
      </c>
      <c r="U336" s="69">
        <v>1</v>
      </c>
      <c r="V336" s="69">
        <v>0</v>
      </c>
      <c r="W336" s="69">
        <v>0</v>
      </c>
      <c r="X336" s="71">
        <v>0</v>
      </c>
      <c r="Y336" s="79"/>
      <c r="Z336" s="79"/>
      <c r="AA336" s="79"/>
      <c r="AB336" s="79"/>
      <c r="AC336" s="79"/>
      <c r="AD336" s="79"/>
      <c r="AE336" s="79"/>
      <c r="AF336" s="79"/>
      <c r="AG336" s="79"/>
      <c r="AH336" s="79"/>
      <c r="AI336" s="79"/>
      <c r="AJ336" s="79"/>
      <c r="AK336" s="71">
        <v>5000000</v>
      </c>
      <c r="AL336" s="101">
        <v>5000000</v>
      </c>
      <c r="AM336" s="79"/>
      <c r="AN336" s="79"/>
      <c r="AO336" s="79"/>
      <c r="AP336" s="79"/>
      <c r="AQ336" s="79"/>
      <c r="AR336" s="79"/>
      <c r="AS336" s="79"/>
      <c r="AT336" s="79"/>
      <c r="AU336" s="79"/>
      <c r="AV336" s="79"/>
      <c r="AW336" s="79"/>
      <c r="AX336" s="71">
        <v>0</v>
      </c>
      <c r="AY336" s="79"/>
      <c r="AZ336" s="79"/>
      <c r="BA336" s="79"/>
      <c r="BB336" s="79"/>
      <c r="BC336" s="79"/>
      <c r="BD336" s="79"/>
      <c r="BE336" s="79"/>
      <c r="BF336" s="79"/>
      <c r="BG336" s="79"/>
      <c r="BH336" s="79"/>
      <c r="BI336" s="79"/>
      <c r="BJ336" s="79"/>
      <c r="BK336" s="71">
        <v>0</v>
      </c>
      <c r="BL336" s="79"/>
      <c r="BM336" s="79"/>
      <c r="BN336" s="79"/>
      <c r="BO336" s="79"/>
      <c r="BP336" s="79"/>
      <c r="BQ336" s="79"/>
      <c r="BR336" s="79"/>
      <c r="BS336" s="79"/>
      <c r="BT336" s="79"/>
      <c r="BU336" s="79"/>
      <c r="BV336" s="79"/>
      <c r="BW336" s="79"/>
      <c r="BX336" s="71">
        <v>5000000</v>
      </c>
      <c r="BY336" s="73">
        <v>5000000</v>
      </c>
      <c r="BZ336" s="73">
        <v>0</v>
      </c>
      <c r="CA336" s="73">
        <v>0</v>
      </c>
      <c r="CB336" s="73">
        <v>0</v>
      </c>
      <c r="CC336" s="73">
        <v>0</v>
      </c>
      <c r="CD336" s="73">
        <v>0</v>
      </c>
      <c r="CE336" s="73">
        <v>0</v>
      </c>
      <c r="CF336" s="73">
        <v>0</v>
      </c>
      <c r="CG336" s="73">
        <v>0</v>
      </c>
      <c r="CH336" s="73">
        <v>0</v>
      </c>
      <c r="CI336" s="73">
        <v>0</v>
      </c>
      <c r="CJ336" s="73">
        <v>0</v>
      </c>
      <c r="CK336" s="63" t="s">
        <v>2696</v>
      </c>
      <c r="CL336" s="74" t="s">
        <v>1989</v>
      </c>
      <c r="CM336" s="74" t="s">
        <v>1990</v>
      </c>
      <c r="CN336" s="74" t="s">
        <v>210</v>
      </c>
      <c r="CO336" s="60">
        <v>2</v>
      </c>
      <c r="CP336" s="61" t="s">
        <v>2276</v>
      </c>
      <c r="CQ336" s="60">
        <v>205</v>
      </c>
      <c r="CR336" s="61" t="s">
        <v>2616</v>
      </c>
      <c r="CS336" s="60">
        <v>20501</v>
      </c>
      <c r="CT336" s="61" t="s">
        <v>2617</v>
      </c>
      <c r="CU336" s="62">
        <v>2050103</v>
      </c>
      <c r="CV336" s="63" t="s">
        <v>2685</v>
      </c>
      <c r="CW336" s="100" t="s">
        <v>2619</v>
      </c>
      <c r="CX336" s="100" t="s">
        <v>2276</v>
      </c>
      <c r="CY336" s="100" t="s">
        <v>2616</v>
      </c>
      <c r="CZ336" s="100" t="s">
        <v>2617</v>
      </c>
      <c r="DA336" s="100" t="s">
        <v>2685</v>
      </c>
    </row>
    <row r="337" spans="2:105" ht="114.75" hidden="1" x14ac:dyDescent="0.25">
      <c r="B337" s="65" t="s">
        <v>2697</v>
      </c>
      <c r="C337" s="65" t="s">
        <v>2698</v>
      </c>
      <c r="D337" s="63" t="s">
        <v>486</v>
      </c>
      <c r="E337" s="100" t="s">
        <v>2699</v>
      </c>
      <c r="F337" s="63" t="s">
        <v>2700</v>
      </c>
      <c r="G337" s="62" t="s">
        <v>183</v>
      </c>
      <c r="H337" s="63" t="s">
        <v>2611</v>
      </c>
      <c r="I337" s="63" t="s">
        <v>185</v>
      </c>
      <c r="J337" s="307">
        <v>2015</v>
      </c>
      <c r="K337" s="308" t="s">
        <v>490</v>
      </c>
      <c r="L337" s="63" t="s">
        <v>2622</v>
      </c>
      <c r="M337" s="63" t="s">
        <v>2701</v>
      </c>
      <c r="N337" s="63" t="s">
        <v>2689</v>
      </c>
      <c r="O337" s="63" t="s">
        <v>2702</v>
      </c>
      <c r="P337" s="63" t="s">
        <v>246</v>
      </c>
      <c r="Q337" s="63" t="s">
        <v>2703</v>
      </c>
      <c r="R337" s="63"/>
      <c r="S337" s="68">
        <v>1500</v>
      </c>
      <c r="T337" s="69">
        <v>375</v>
      </c>
      <c r="U337" s="69">
        <v>750</v>
      </c>
      <c r="V337" s="69">
        <v>1125</v>
      </c>
      <c r="W337" s="69">
        <v>1500</v>
      </c>
      <c r="X337" s="71">
        <v>2565500000</v>
      </c>
      <c r="Y337" s="79">
        <v>2565500000</v>
      </c>
      <c r="Z337" s="79"/>
      <c r="AA337" s="79"/>
      <c r="AB337" s="79"/>
      <c r="AC337" s="79"/>
      <c r="AD337" s="79"/>
      <c r="AE337" s="79"/>
      <c r="AF337" s="79"/>
      <c r="AG337" s="79"/>
      <c r="AH337" s="79"/>
      <c r="AI337" s="79"/>
      <c r="AJ337" s="79"/>
      <c r="AK337" s="71">
        <v>2300000000</v>
      </c>
      <c r="AL337" s="79">
        <v>2300000000</v>
      </c>
      <c r="AM337" s="79"/>
      <c r="AN337" s="79"/>
      <c r="AO337" s="79"/>
      <c r="AP337" s="79"/>
      <c r="AQ337" s="79"/>
      <c r="AR337" s="79"/>
      <c r="AS337" s="79"/>
      <c r="AT337" s="79"/>
      <c r="AU337" s="79"/>
      <c r="AV337" s="79"/>
      <c r="AW337" s="79"/>
      <c r="AX337" s="71">
        <v>2300000000</v>
      </c>
      <c r="AY337" s="79">
        <v>2300000000</v>
      </c>
      <c r="AZ337" s="79"/>
      <c r="BA337" s="79"/>
      <c r="BB337" s="79"/>
      <c r="BC337" s="79"/>
      <c r="BD337" s="79"/>
      <c r="BE337" s="79"/>
      <c r="BF337" s="79"/>
      <c r="BG337" s="79"/>
      <c r="BH337" s="79"/>
      <c r="BI337" s="79"/>
      <c r="BJ337" s="79"/>
      <c r="BK337" s="71">
        <v>2300000000</v>
      </c>
      <c r="BL337" s="79">
        <v>2300000000</v>
      </c>
      <c r="BM337" s="79"/>
      <c r="BN337" s="79"/>
      <c r="BO337" s="79"/>
      <c r="BP337" s="79"/>
      <c r="BQ337" s="79"/>
      <c r="BR337" s="79"/>
      <c r="BS337" s="79"/>
      <c r="BT337" s="79"/>
      <c r="BU337" s="79"/>
      <c r="BV337" s="79"/>
      <c r="BW337" s="79"/>
      <c r="BX337" s="71">
        <v>9465500000</v>
      </c>
      <c r="BY337" s="73">
        <v>9465500000</v>
      </c>
      <c r="BZ337" s="73">
        <v>0</v>
      </c>
      <c r="CA337" s="73">
        <v>0</v>
      </c>
      <c r="CB337" s="73">
        <v>0</v>
      </c>
      <c r="CC337" s="73">
        <v>0</v>
      </c>
      <c r="CD337" s="73">
        <v>0</v>
      </c>
      <c r="CE337" s="73">
        <v>0</v>
      </c>
      <c r="CF337" s="73">
        <v>0</v>
      </c>
      <c r="CG337" s="73">
        <v>0</v>
      </c>
      <c r="CH337" s="73">
        <v>0</v>
      </c>
      <c r="CI337" s="73">
        <v>0</v>
      </c>
      <c r="CJ337" s="73">
        <v>0</v>
      </c>
      <c r="CK337" s="63" t="s">
        <v>2704</v>
      </c>
      <c r="CL337" s="74" t="s">
        <v>1989</v>
      </c>
      <c r="CM337" s="74" t="s">
        <v>1990</v>
      </c>
      <c r="CN337" s="74" t="s">
        <v>210</v>
      </c>
      <c r="CO337" s="60">
        <v>2</v>
      </c>
      <c r="CP337" s="61" t="s">
        <v>2276</v>
      </c>
      <c r="CQ337" s="60">
        <v>205</v>
      </c>
      <c r="CR337" s="61" t="s">
        <v>2616</v>
      </c>
      <c r="CS337" s="60">
        <v>20502</v>
      </c>
      <c r="CT337" s="61" t="s">
        <v>2705</v>
      </c>
      <c r="CU337" s="62">
        <v>2050201</v>
      </c>
      <c r="CV337" s="63" t="s">
        <v>2706</v>
      </c>
      <c r="CW337" s="100" t="s">
        <v>2707</v>
      </c>
      <c r="CX337" s="100" t="s">
        <v>2276</v>
      </c>
      <c r="CY337" s="100" t="s">
        <v>2616</v>
      </c>
      <c r="CZ337" s="100" t="s">
        <v>2705</v>
      </c>
      <c r="DA337" s="100" t="s">
        <v>2706</v>
      </c>
    </row>
    <row r="338" spans="2:105" ht="114.75" hidden="1" x14ac:dyDescent="0.25">
      <c r="B338" s="65" t="s">
        <v>2708</v>
      </c>
      <c r="C338" s="103" t="s">
        <v>2709</v>
      </c>
      <c r="D338" s="63" t="s">
        <v>486</v>
      </c>
      <c r="E338" s="100" t="s">
        <v>2699</v>
      </c>
      <c r="F338" s="63" t="s">
        <v>2700</v>
      </c>
      <c r="G338" s="62" t="s">
        <v>183</v>
      </c>
      <c r="H338" s="63" t="s">
        <v>2611</v>
      </c>
      <c r="I338" s="63" t="s">
        <v>185</v>
      </c>
      <c r="J338" s="307">
        <v>2015</v>
      </c>
      <c r="K338" s="308" t="s">
        <v>490</v>
      </c>
      <c r="L338" s="63" t="s">
        <v>2622</v>
      </c>
      <c r="M338" s="63" t="s">
        <v>2710</v>
      </c>
      <c r="N338" s="63" t="s">
        <v>2689</v>
      </c>
      <c r="O338" s="63" t="s">
        <v>2711</v>
      </c>
      <c r="P338" s="63" t="s">
        <v>246</v>
      </c>
      <c r="Q338" s="63" t="s">
        <v>2703</v>
      </c>
      <c r="R338" s="63"/>
      <c r="S338" s="68">
        <v>4</v>
      </c>
      <c r="T338" s="69">
        <v>0</v>
      </c>
      <c r="U338" s="69">
        <v>2</v>
      </c>
      <c r="V338" s="69">
        <v>3</v>
      </c>
      <c r="W338" s="69">
        <v>4</v>
      </c>
      <c r="X338" s="71">
        <v>0</v>
      </c>
      <c r="Y338" s="79"/>
      <c r="Z338" s="79"/>
      <c r="AA338" s="79"/>
      <c r="AB338" s="79"/>
      <c r="AC338" s="79"/>
      <c r="AD338" s="79"/>
      <c r="AE338" s="79"/>
      <c r="AF338" s="79"/>
      <c r="AG338" s="79"/>
      <c r="AH338" s="79"/>
      <c r="AI338" s="79"/>
      <c r="AJ338" s="79"/>
      <c r="AK338" s="71">
        <v>100000000</v>
      </c>
      <c r="AL338" s="79">
        <v>100000000</v>
      </c>
      <c r="AM338" s="79"/>
      <c r="AN338" s="79"/>
      <c r="AO338" s="79"/>
      <c r="AP338" s="79"/>
      <c r="AQ338" s="79"/>
      <c r="AR338" s="79"/>
      <c r="AS338" s="79"/>
      <c r="AT338" s="79"/>
      <c r="AU338" s="79"/>
      <c r="AV338" s="79"/>
      <c r="AW338" s="79"/>
      <c r="AX338" s="71">
        <v>100000000</v>
      </c>
      <c r="AY338" s="79">
        <v>100000000</v>
      </c>
      <c r="AZ338" s="79"/>
      <c r="BA338" s="79"/>
      <c r="BB338" s="79"/>
      <c r="BC338" s="79"/>
      <c r="BD338" s="79"/>
      <c r="BE338" s="79"/>
      <c r="BF338" s="79"/>
      <c r="BG338" s="79"/>
      <c r="BH338" s="79"/>
      <c r="BI338" s="79"/>
      <c r="BJ338" s="79"/>
      <c r="BK338" s="71">
        <v>100000000</v>
      </c>
      <c r="BL338" s="79">
        <v>100000000</v>
      </c>
      <c r="BM338" s="79"/>
      <c r="BN338" s="79"/>
      <c r="BO338" s="79"/>
      <c r="BP338" s="79"/>
      <c r="BQ338" s="79"/>
      <c r="BR338" s="79"/>
      <c r="BS338" s="79"/>
      <c r="BT338" s="79"/>
      <c r="BU338" s="79"/>
      <c r="BV338" s="79"/>
      <c r="BW338" s="79"/>
      <c r="BX338" s="71">
        <v>300000000</v>
      </c>
      <c r="BY338" s="73">
        <v>300000000</v>
      </c>
      <c r="BZ338" s="73">
        <v>0</v>
      </c>
      <c r="CA338" s="73">
        <v>0</v>
      </c>
      <c r="CB338" s="73">
        <v>0</v>
      </c>
      <c r="CC338" s="73">
        <v>0</v>
      </c>
      <c r="CD338" s="73">
        <v>0</v>
      </c>
      <c r="CE338" s="73">
        <v>0</v>
      </c>
      <c r="CF338" s="73">
        <v>0</v>
      </c>
      <c r="CG338" s="73">
        <v>0</v>
      </c>
      <c r="CH338" s="73">
        <v>0</v>
      </c>
      <c r="CI338" s="73">
        <v>0</v>
      </c>
      <c r="CJ338" s="73">
        <v>0</v>
      </c>
      <c r="CK338" s="63" t="s">
        <v>2712</v>
      </c>
      <c r="CL338" s="74" t="s">
        <v>1989</v>
      </c>
      <c r="CM338" s="74" t="s">
        <v>1990</v>
      </c>
      <c r="CN338" s="74" t="s">
        <v>210</v>
      </c>
      <c r="CO338" s="60">
        <v>2</v>
      </c>
      <c r="CP338" s="61" t="s">
        <v>2276</v>
      </c>
      <c r="CQ338" s="60">
        <v>205</v>
      </c>
      <c r="CR338" s="61" t="s">
        <v>2616</v>
      </c>
      <c r="CS338" s="60">
        <v>20502</v>
      </c>
      <c r="CT338" s="61" t="s">
        <v>2705</v>
      </c>
      <c r="CU338" s="62">
        <v>2050201</v>
      </c>
      <c r="CV338" s="63" t="s">
        <v>2706</v>
      </c>
      <c r="CW338" s="100" t="s">
        <v>2707</v>
      </c>
      <c r="CX338" s="100" t="s">
        <v>2276</v>
      </c>
      <c r="CY338" s="100" t="s">
        <v>2616</v>
      </c>
      <c r="CZ338" s="100" t="s">
        <v>2705</v>
      </c>
      <c r="DA338" s="100" t="s">
        <v>2706</v>
      </c>
    </row>
    <row r="339" spans="2:105" ht="114.75" hidden="1" x14ac:dyDescent="0.25">
      <c r="B339" s="65" t="s">
        <v>2713</v>
      </c>
      <c r="C339" s="65" t="s">
        <v>2714</v>
      </c>
      <c r="D339" s="63" t="s">
        <v>486</v>
      </c>
      <c r="E339" s="100" t="s">
        <v>2699</v>
      </c>
      <c r="F339" s="63" t="s">
        <v>2700</v>
      </c>
      <c r="G339" s="62" t="s">
        <v>183</v>
      </c>
      <c r="H339" s="63" t="s">
        <v>2611</v>
      </c>
      <c r="I339" s="63" t="s">
        <v>185</v>
      </c>
      <c r="J339" s="307">
        <v>2015</v>
      </c>
      <c r="K339" s="308" t="s">
        <v>490</v>
      </c>
      <c r="L339" s="63" t="s">
        <v>2622</v>
      </c>
      <c r="M339" s="63" t="s">
        <v>2715</v>
      </c>
      <c r="N339" s="63" t="s">
        <v>2689</v>
      </c>
      <c r="O339" s="63" t="s">
        <v>2637</v>
      </c>
      <c r="P339" s="63" t="s">
        <v>246</v>
      </c>
      <c r="Q339" s="63" t="s">
        <v>2703</v>
      </c>
      <c r="R339" s="63"/>
      <c r="S339" s="68">
        <v>4</v>
      </c>
      <c r="T339" s="69">
        <v>0</v>
      </c>
      <c r="U339" s="69">
        <v>2</v>
      </c>
      <c r="V339" s="69">
        <v>3</v>
      </c>
      <c r="W339" s="69">
        <v>4</v>
      </c>
      <c r="X339" s="71">
        <v>0</v>
      </c>
      <c r="Y339" s="79"/>
      <c r="Z339" s="79"/>
      <c r="AA339" s="79"/>
      <c r="AB339" s="79"/>
      <c r="AC339" s="79"/>
      <c r="AD339" s="79"/>
      <c r="AE339" s="79"/>
      <c r="AF339" s="79"/>
      <c r="AG339" s="79"/>
      <c r="AH339" s="79"/>
      <c r="AI339" s="79"/>
      <c r="AJ339" s="79"/>
      <c r="AK339" s="71">
        <v>100000000</v>
      </c>
      <c r="AL339" s="79">
        <v>100000000</v>
      </c>
      <c r="AM339" s="79"/>
      <c r="AN339" s="79"/>
      <c r="AO339" s="79"/>
      <c r="AP339" s="79"/>
      <c r="AQ339" s="79"/>
      <c r="AR339" s="79"/>
      <c r="AS339" s="79"/>
      <c r="AT339" s="79"/>
      <c r="AU339" s="79"/>
      <c r="AV339" s="79"/>
      <c r="AW339" s="79"/>
      <c r="AX339" s="71">
        <v>100000000</v>
      </c>
      <c r="AY339" s="79">
        <v>100000000</v>
      </c>
      <c r="AZ339" s="79"/>
      <c r="BA339" s="79"/>
      <c r="BB339" s="79"/>
      <c r="BC339" s="79"/>
      <c r="BD339" s="79"/>
      <c r="BE339" s="79"/>
      <c r="BF339" s="79"/>
      <c r="BG339" s="79"/>
      <c r="BH339" s="79"/>
      <c r="BI339" s="79"/>
      <c r="BJ339" s="79"/>
      <c r="BK339" s="71">
        <v>100000000</v>
      </c>
      <c r="BL339" s="79">
        <v>100000000</v>
      </c>
      <c r="BM339" s="79"/>
      <c r="BN339" s="79"/>
      <c r="BO339" s="79"/>
      <c r="BP339" s="79"/>
      <c r="BQ339" s="79"/>
      <c r="BR339" s="79"/>
      <c r="BS339" s="79"/>
      <c r="BT339" s="79"/>
      <c r="BU339" s="79"/>
      <c r="BV339" s="79"/>
      <c r="BW339" s="79"/>
      <c r="BX339" s="71">
        <v>300000000</v>
      </c>
      <c r="BY339" s="73">
        <v>300000000</v>
      </c>
      <c r="BZ339" s="73">
        <v>0</v>
      </c>
      <c r="CA339" s="73">
        <v>0</v>
      </c>
      <c r="CB339" s="73">
        <v>0</v>
      </c>
      <c r="CC339" s="73">
        <v>0</v>
      </c>
      <c r="CD339" s="73">
        <v>0</v>
      </c>
      <c r="CE339" s="73">
        <v>0</v>
      </c>
      <c r="CF339" s="73">
        <v>0</v>
      </c>
      <c r="CG339" s="73">
        <v>0</v>
      </c>
      <c r="CH339" s="73">
        <v>0</v>
      </c>
      <c r="CI339" s="73">
        <v>0</v>
      </c>
      <c r="CJ339" s="73">
        <v>0</v>
      </c>
      <c r="CK339" s="63" t="s">
        <v>2716</v>
      </c>
      <c r="CL339" s="74" t="s">
        <v>1989</v>
      </c>
      <c r="CM339" s="74" t="s">
        <v>1990</v>
      </c>
      <c r="CN339" s="74" t="s">
        <v>251</v>
      </c>
      <c r="CO339" s="60">
        <v>2</v>
      </c>
      <c r="CP339" s="61" t="s">
        <v>2276</v>
      </c>
      <c r="CQ339" s="60">
        <v>205</v>
      </c>
      <c r="CR339" s="61" t="s">
        <v>2616</v>
      </c>
      <c r="CS339" s="60">
        <v>20502</v>
      </c>
      <c r="CT339" s="61" t="s">
        <v>2705</v>
      </c>
      <c r="CU339" s="62">
        <v>2050201</v>
      </c>
      <c r="CV339" s="63" t="s">
        <v>2706</v>
      </c>
      <c r="CW339" s="100" t="s">
        <v>2707</v>
      </c>
      <c r="CX339" s="100" t="s">
        <v>2276</v>
      </c>
      <c r="CY339" s="100" t="s">
        <v>2616</v>
      </c>
      <c r="CZ339" s="100" t="s">
        <v>2705</v>
      </c>
      <c r="DA339" s="100" t="s">
        <v>2706</v>
      </c>
    </row>
    <row r="340" spans="2:105" ht="114.75" hidden="1" x14ac:dyDescent="0.25">
      <c r="B340" s="65" t="s">
        <v>2717</v>
      </c>
      <c r="C340" s="103" t="s">
        <v>2718</v>
      </c>
      <c r="D340" s="63" t="s">
        <v>486</v>
      </c>
      <c r="E340" s="100" t="s">
        <v>2699</v>
      </c>
      <c r="F340" s="63" t="s">
        <v>2700</v>
      </c>
      <c r="G340" s="62" t="s">
        <v>183</v>
      </c>
      <c r="H340" s="63" t="s">
        <v>2611</v>
      </c>
      <c r="I340" s="63" t="s">
        <v>185</v>
      </c>
      <c r="J340" s="307">
        <v>2015</v>
      </c>
      <c r="K340" s="308" t="s">
        <v>490</v>
      </c>
      <c r="L340" s="63" t="s">
        <v>2622</v>
      </c>
      <c r="M340" s="63" t="s">
        <v>2719</v>
      </c>
      <c r="N340" s="63" t="s">
        <v>2689</v>
      </c>
      <c r="O340" s="63" t="s">
        <v>2720</v>
      </c>
      <c r="P340" s="63" t="s">
        <v>246</v>
      </c>
      <c r="Q340" s="63" t="s">
        <v>2703</v>
      </c>
      <c r="R340" s="63"/>
      <c r="S340" s="68">
        <v>1000</v>
      </c>
      <c r="T340" s="69">
        <v>250</v>
      </c>
      <c r="U340" s="69">
        <v>500</v>
      </c>
      <c r="V340" s="69">
        <v>750</v>
      </c>
      <c r="W340" s="69">
        <v>1000</v>
      </c>
      <c r="X340" s="71">
        <v>2000000000</v>
      </c>
      <c r="Y340" s="79">
        <v>2000000000</v>
      </c>
      <c r="Z340" s="79"/>
      <c r="AA340" s="79"/>
      <c r="AB340" s="79"/>
      <c r="AC340" s="79"/>
      <c r="AD340" s="79"/>
      <c r="AE340" s="79"/>
      <c r="AF340" s="79"/>
      <c r="AG340" s="79"/>
      <c r="AH340" s="79"/>
      <c r="AI340" s="79"/>
      <c r="AJ340" s="79"/>
      <c r="AK340" s="71">
        <v>2000000000</v>
      </c>
      <c r="AL340" s="79">
        <v>2000000000</v>
      </c>
      <c r="AM340" s="79"/>
      <c r="AN340" s="79"/>
      <c r="AO340" s="79"/>
      <c r="AP340" s="79"/>
      <c r="AQ340" s="79"/>
      <c r="AR340" s="79"/>
      <c r="AS340" s="79"/>
      <c r="AT340" s="79"/>
      <c r="AU340" s="79"/>
      <c r="AV340" s="79"/>
      <c r="AW340" s="79"/>
      <c r="AX340" s="71">
        <v>2000000000</v>
      </c>
      <c r="AY340" s="79">
        <v>2000000000</v>
      </c>
      <c r="AZ340" s="79"/>
      <c r="BA340" s="79"/>
      <c r="BB340" s="79"/>
      <c r="BC340" s="79"/>
      <c r="BD340" s="79"/>
      <c r="BE340" s="79"/>
      <c r="BF340" s="79"/>
      <c r="BG340" s="79"/>
      <c r="BH340" s="79"/>
      <c r="BI340" s="79"/>
      <c r="BJ340" s="79"/>
      <c r="BK340" s="71">
        <v>2000000000</v>
      </c>
      <c r="BL340" s="79">
        <v>2000000000</v>
      </c>
      <c r="BM340" s="79"/>
      <c r="BN340" s="79"/>
      <c r="BO340" s="79"/>
      <c r="BP340" s="79"/>
      <c r="BQ340" s="79"/>
      <c r="BR340" s="79"/>
      <c r="BS340" s="79"/>
      <c r="BT340" s="79"/>
      <c r="BU340" s="79"/>
      <c r="BV340" s="79"/>
      <c r="BW340" s="79"/>
      <c r="BX340" s="71">
        <v>8000000000</v>
      </c>
      <c r="BY340" s="73">
        <v>8000000000</v>
      </c>
      <c r="BZ340" s="73">
        <v>0</v>
      </c>
      <c r="CA340" s="73">
        <v>0</v>
      </c>
      <c r="CB340" s="73">
        <v>0</v>
      </c>
      <c r="CC340" s="73">
        <v>0</v>
      </c>
      <c r="CD340" s="73">
        <v>0</v>
      </c>
      <c r="CE340" s="73">
        <v>0</v>
      </c>
      <c r="CF340" s="73">
        <v>0</v>
      </c>
      <c r="CG340" s="73">
        <v>0</v>
      </c>
      <c r="CH340" s="73">
        <v>0</v>
      </c>
      <c r="CI340" s="73">
        <v>0</v>
      </c>
      <c r="CJ340" s="73">
        <v>0</v>
      </c>
      <c r="CK340" s="63" t="s">
        <v>2721</v>
      </c>
      <c r="CL340" s="74" t="s">
        <v>1989</v>
      </c>
      <c r="CM340" s="74" t="s">
        <v>1990</v>
      </c>
      <c r="CN340" s="74" t="s">
        <v>210</v>
      </c>
      <c r="CO340" s="60">
        <v>2</v>
      </c>
      <c r="CP340" s="61" t="s">
        <v>2276</v>
      </c>
      <c r="CQ340" s="60">
        <v>205</v>
      </c>
      <c r="CR340" s="61" t="s">
        <v>2616</v>
      </c>
      <c r="CS340" s="60">
        <v>20502</v>
      </c>
      <c r="CT340" s="61" t="s">
        <v>2705</v>
      </c>
      <c r="CU340" s="62">
        <v>2050201</v>
      </c>
      <c r="CV340" s="63" t="s">
        <v>2706</v>
      </c>
      <c r="CW340" s="100" t="s">
        <v>2707</v>
      </c>
      <c r="CX340" s="100" t="s">
        <v>2276</v>
      </c>
      <c r="CY340" s="100" t="s">
        <v>2616</v>
      </c>
      <c r="CZ340" s="100" t="s">
        <v>2705</v>
      </c>
      <c r="DA340" s="100" t="s">
        <v>2706</v>
      </c>
    </row>
    <row r="341" spans="2:105" ht="114.75" hidden="1" x14ac:dyDescent="0.25">
      <c r="B341" s="65" t="s">
        <v>2722</v>
      </c>
      <c r="C341" s="75" t="s">
        <v>2723</v>
      </c>
      <c r="D341" s="63" t="s">
        <v>239</v>
      </c>
      <c r="E341" s="100" t="s">
        <v>2699</v>
      </c>
      <c r="F341" s="63" t="s">
        <v>2700</v>
      </c>
      <c r="G341" s="62" t="s">
        <v>183</v>
      </c>
      <c r="H341" s="63" t="s">
        <v>241</v>
      </c>
      <c r="I341" s="63" t="s">
        <v>185</v>
      </c>
      <c r="J341" s="307">
        <v>2015</v>
      </c>
      <c r="K341" s="308" t="s">
        <v>490</v>
      </c>
      <c r="L341" s="63" t="s">
        <v>242</v>
      </c>
      <c r="M341" s="63" t="s">
        <v>2724</v>
      </c>
      <c r="N341" s="63" t="s">
        <v>2725</v>
      </c>
      <c r="O341" s="63" t="s">
        <v>2726</v>
      </c>
      <c r="P341" s="63" t="s">
        <v>257</v>
      </c>
      <c r="Q341" s="63" t="s">
        <v>232</v>
      </c>
      <c r="R341" s="63"/>
      <c r="S341" s="68">
        <v>105</v>
      </c>
      <c r="T341" s="69">
        <v>20</v>
      </c>
      <c r="U341" s="69">
        <v>45</v>
      </c>
      <c r="V341" s="69">
        <v>75</v>
      </c>
      <c r="W341" s="69">
        <v>105</v>
      </c>
      <c r="X341" s="71">
        <v>170000000</v>
      </c>
      <c r="Y341" s="78"/>
      <c r="Z341" s="79"/>
      <c r="AA341" s="79"/>
      <c r="AB341" s="79"/>
      <c r="AC341" s="79"/>
      <c r="AD341" s="79"/>
      <c r="AE341" s="79"/>
      <c r="AF341" s="79"/>
      <c r="AG341" s="79">
        <v>170000000</v>
      </c>
      <c r="AH341" s="79"/>
      <c r="AI341" s="79"/>
      <c r="AJ341" s="79"/>
      <c r="AK341" s="71">
        <v>219000000</v>
      </c>
      <c r="AL341" s="78"/>
      <c r="AM341" s="79"/>
      <c r="AN341" s="79"/>
      <c r="AO341" s="79"/>
      <c r="AP341" s="79"/>
      <c r="AQ341" s="79"/>
      <c r="AR341" s="79"/>
      <c r="AS341" s="79"/>
      <c r="AT341" s="79">
        <v>219000000</v>
      </c>
      <c r="AU341" s="79"/>
      <c r="AV341" s="79"/>
      <c r="AW341" s="79"/>
      <c r="AX341" s="71">
        <v>270000000</v>
      </c>
      <c r="AY341" s="78"/>
      <c r="AZ341" s="79"/>
      <c r="BA341" s="79"/>
      <c r="BB341" s="79"/>
      <c r="BC341" s="79"/>
      <c r="BD341" s="79"/>
      <c r="BE341" s="79"/>
      <c r="BF341" s="79"/>
      <c r="BG341" s="79">
        <v>270000000</v>
      </c>
      <c r="BH341" s="79"/>
      <c r="BI341" s="79"/>
      <c r="BJ341" s="79"/>
      <c r="BK341" s="71">
        <v>278000000</v>
      </c>
      <c r="BL341" s="78"/>
      <c r="BM341" s="79"/>
      <c r="BN341" s="79"/>
      <c r="BO341" s="79"/>
      <c r="BP341" s="79"/>
      <c r="BQ341" s="79"/>
      <c r="BR341" s="79"/>
      <c r="BS341" s="79"/>
      <c r="BT341" s="79">
        <v>278000000</v>
      </c>
      <c r="BU341" s="79"/>
      <c r="BV341" s="79"/>
      <c r="BW341" s="79"/>
      <c r="BX341" s="71">
        <v>937000000</v>
      </c>
      <c r="BY341" s="73">
        <v>0</v>
      </c>
      <c r="BZ341" s="73">
        <v>0</v>
      </c>
      <c r="CA341" s="73">
        <v>0</v>
      </c>
      <c r="CB341" s="73">
        <v>0</v>
      </c>
      <c r="CC341" s="73">
        <v>0</v>
      </c>
      <c r="CD341" s="73">
        <v>0</v>
      </c>
      <c r="CE341" s="73">
        <v>0</v>
      </c>
      <c r="CF341" s="73">
        <v>0</v>
      </c>
      <c r="CG341" s="73">
        <v>937000000</v>
      </c>
      <c r="CH341" s="73">
        <v>0</v>
      </c>
      <c r="CI341" s="73">
        <v>0</v>
      </c>
      <c r="CJ341" s="73">
        <v>0</v>
      </c>
      <c r="CK341" s="63" t="s">
        <v>2727</v>
      </c>
      <c r="CL341" s="74" t="s">
        <v>249</v>
      </c>
      <c r="CM341" s="74" t="s">
        <v>250</v>
      </c>
      <c r="CN341" s="74" t="s">
        <v>251</v>
      </c>
      <c r="CO341" s="60">
        <v>2</v>
      </c>
      <c r="CP341" s="61" t="s">
        <v>2276</v>
      </c>
      <c r="CQ341" s="60">
        <v>205</v>
      </c>
      <c r="CR341" s="61" t="s">
        <v>2616</v>
      </c>
      <c r="CS341" s="60">
        <v>20502</v>
      </c>
      <c r="CT341" s="61" t="s">
        <v>2705</v>
      </c>
      <c r="CU341" s="62">
        <v>2050201</v>
      </c>
      <c r="CV341" s="63" t="s">
        <v>2706</v>
      </c>
      <c r="CW341" s="100" t="s">
        <v>2707</v>
      </c>
      <c r="CX341" s="100" t="s">
        <v>2276</v>
      </c>
      <c r="CY341" s="100" t="s">
        <v>2616</v>
      </c>
      <c r="CZ341" s="100" t="s">
        <v>2705</v>
      </c>
      <c r="DA341" s="100" t="s">
        <v>2706</v>
      </c>
    </row>
    <row r="342" spans="2:105" ht="114.75" hidden="1" x14ac:dyDescent="0.25">
      <c r="B342" s="65" t="s">
        <v>2728</v>
      </c>
      <c r="C342" s="75" t="s">
        <v>2729</v>
      </c>
      <c r="D342" s="63" t="s">
        <v>239</v>
      </c>
      <c r="E342" s="100" t="s">
        <v>2699</v>
      </c>
      <c r="F342" s="63" t="s">
        <v>2700</v>
      </c>
      <c r="G342" s="62" t="s">
        <v>183</v>
      </c>
      <c r="H342" s="63" t="s">
        <v>241</v>
      </c>
      <c r="I342" s="63" t="s">
        <v>185</v>
      </c>
      <c r="J342" s="307">
        <v>2015</v>
      </c>
      <c r="K342" s="308" t="s">
        <v>490</v>
      </c>
      <c r="L342" s="63" t="s">
        <v>242</v>
      </c>
      <c r="M342" s="63" t="s">
        <v>2730</v>
      </c>
      <c r="N342" s="63" t="s">
        <v>2731</v>
      </c>
      <c r="O342" s="63" t="s">
        <v>2731</v>
      </c>
      <c r="P342" s="63" t="s">
        <v>257</v>
      </c>
      <c r="Q342" s="63" t="s">
        <v>232</v>
      </c>
      <c r="R342" s="63"/>
      <c r="S342" s="68">
        <v>100</v>
      </c>
      <c r="T342" s="69">
        <v>20</v>
      </c>
      <c r="U342" s="69">
        <v>45</v>
      </c>
      <c r="V342" s="69">
        <v>70</v>
      </c>
      <c r="W342" s="69">
        <v>100</v>
      </c>
      <c r="X342" s="71">
        <v>64000000</v>
      </c>
      <c r="Y342" s="78"/>
      <c r="Z342" s="79"/>
      <c r="AA342" s="79"/>
      <c r="AB342" s="79"/>
      <c r="AC342" s="79"/>
      <c r="AD342" s="79"/>
      <c r="AE342" s="79"/>
      <c r="AF342" s="79"/>
      <c r="AG342" s="79">
        <v>64000000</v>
      </c>
      <c r="AH342" s="79"/>
      <c r="AI342" s="79"/>
      <c r="AJ342" s="79"/>
      <c r="AK342" s="71">
        <v>82000000</v>
      </c>
      <c r="AL342" s="78"/>
      <c r="AM342" s="79"/>
      <c r="AN342" s="79"/>
      <c r="AO342" s="79"/>
      <c r="AP342" s="79"/>
      <c r="AQ342" s="79"/>
      <c r="AR342" s="79"/>
      <c r="AS342" s="79"/>
      <c r="AT342" s="79">
        <v>82000000</v>
      </c>
      <c r="AU342" s="79"/>
      <c r="AV342" s="79"/>
      <c r="AW342" s="79"/>
      <c r="AX342" s="71">
        <v>85000000</v>
      </c>
      <c r="AY342" s="78"/>
      <c r="AZ342" s="79"/>
      <c r="BA342" s="79"/>
      <c r="BB342" s="79"/>
      <c r="BC342" s="79"/>
      <c r="BD342" s="79"/>
      <c r="BE342" s="79"/>
      <c r="BF342" s="79"/>
      <c r="BG342" s="79">
        <v>85000000</v>
      </c>
      <c r="BH342" s="79"/>
      <c r="BI342" s="79"/>
      <c r="BJ342" s="79"/>
      <c r="BK342" s="71">
        <v>105000000</v>
      </c>
      <c r="BL342" s="78"/>
      <c r="BM342" s="79"/>
      <c r="BN342" s="79"/>
      <c r="BO342" s="79"/>
      <c r="BP342" s="79"/>
      <c r="BQ342" s="79"/>
      <c r="BR342" s="79"/>
      <c r="BS342" s="79"/>
      <c r="BT342" s="79">
        <v>105000000</v>
      </c>
      <c r="BU342" s="79"/>
      <c r="BV342" s="79"/>
      <c r="BW342" s="79"/>
      <c r="BX342" s="71">
        <v>336000000</v>
      </c>
      <c r="BY342" s="73">
        <v>0</v>
      </c>
      <c r="BZ342" s="73">
        <v>0</v>
      </c>
      <c r="CA342" s="73">
        <v>0</v>
      </c>
      <c r="CB342" s="73">
        <v>0</v>
      </c>
      <c r="CC342" s="73">
        <v>0</v>
      </c>
      <c r="CD342" s="73">
        <v>0</v>
      </c>
      <c r="CE342" s="73">
        <v>0</v>
      </c>
      <c r="CF342" s="73">
        <v>0</v>
      </c>
      <c r="CG342" s="73">
        <v>336000000</v>
      </c>
      <c r="CH342" s="73">
        <v>0</v>
      </c>
      <c r="CI342" s="73">
        <v>0</v>
      </c>
      <c r="CJ342" s="73">
        <v>0</v>
      </c>
      <c r="CK342" s="63" t="s">
        <v>2732</v>
      </c>
      <c r="CL342" s="74" t="s">
        <v>249</v>
      </c>
      <c r="CM342" s="74" t="s">
        <v>250</v>
      </c>
      <c r="CN342" s="74" t="s">
        <v>251</v>
      </c>
      <c r="CO342" s="60">
        <v>2</v>
      </c>
      <c r="CP342" s="61" t="s">
        <v>2276</v>
      </c>
      <c r="CQ342" s="60">
        <v>205</v>
      </c>
      <c r="CR342" s="61" t="s">
        <v>2616</v>
      </c>
      <c r="CS342" s="60">
        <v>20502</v>
      </c>
      <c r="CT342" s="61" t="s">
        <v>2705</v>
      </c>
      <c r="CU342" s="62">
        <v>2050201</v>
      </c>
      <c r="CV342" s="63" t="s">
        <v>2706</v>
      </c>
      <c r="CW342" s="100" t="s">
        <v>2707</v>
      </c>
      <c r="CX342" s="100" t="s">
        <v>2276</v>
      </c>
      <c r="CY342" s="100" t="s">
        <v>2616</v>
      </c>
      <c r="CZ342" s="100" t="s">
        <v>2705</v>
      </c>
      <c r="DA342" s="100" t="s">
        <v>2706</v>
      </c>
    </row>
    <row r="343" spans="2:105" ht="114.75" hidden="1" x14ac:dyDescent="0.25">
      <c r="B343" s="65" t="s">
        <v>2733</v>
      </c>
      <c r="C343" s="75" t="s">
        <v>2734</v>
      </c>
      <c r="D343" s="63" t="s">
        <v>239</v>
      </c>
      <c r="E343" s="100" t="s">
        <v>2699</v>
      </c>
      <c r="F343" s="63" t="s">
        <v>2700</v>
      </c>
      <c r="G343" s="62" t="s">
        <v>183</v>
      </c>
      <c r="H343" s="63" t="s">
        <v>241</v>
      </c>
      <c r="I343" s="63" t="s">
        <v>185</v>
      </c>
      <c r="J343" s="307">
        <v>2015</v>
      </c>
      <c r="K343" s="308" t="s">
        <v>490</v>
      </c>
      <c r="L343" s="63" t="s">
        <v>242</v>
      </c>
      <c r="M343" s="63" t="s">
        <v>2735</v>
      </c>
      <c r="N343" s="63" t="s">
        <v>2736</v>
      </c>
      <c r="O343" s="63" t="s">
        <v>2736</v>
      </c>
      <c r="P343" s="63" t="s">
        <v>257</v>
      </c>
      <c r="Q343" s="63" t="s">
        <v>232</v>
      </c>
      <c r="R343" s="63"/>
      <c r="S343" s="68">
        <v>75</v>
      </c>
      <c r="T343" s="69">
        <v>10</v>
      </c>
      <c r="U343" s="69">
        <v>25</v>
      </c>
      <c r="V343" s="69">
        <v>45</v>
      </c>
      <c r="W343" s="69">
        <v>75</v>
      </c>
      <c r="X343" s="71">
        <v>38000000</v>
      </c>
      <c r="Y343" s="78"/>
      <c r="Z343" s="79"/>
      <c r="AA343" s="79"/>
      <c r="AB343" s="79"/>
      <c r="AC343" s="79"/>
      <c r="AD343" s="79"/>
      <c r="AE343" s="79"/>
      <c r="AF343" s="79"/>
      <c r="AG343" s="79">
        <v>38000000</v>
      </c>
      <c r="AH343" s="79"/>
      <c r="AI343" s="79"/>
      <c r="AJ343" s="79"/>
      <c r="AK343" s="71">
        <v>58000000</v>
      </c>
      <c r="AL343" s="78"/>
      <c r="AM343" s="79"/>
      <c r="AN343" s="79"/>
      <c r="AO343" s="79"/>
      <c r="AP343" s="79"/>
      <c r="AQ343" s="79"/>
      <c r="AR343" s="79"/>
      <c r="AS343" s="79"/>
      <c r="AT343" s="79">
        <v>58000000</v>
      </c>
      <c r="AU343" s="79"/>
      <c r="AV343" s="79"/>
      <c r="AW343" s="79"/>
      <c r="AX343" s="71">
        <v>81000000</v>
      </c>
      <c r="AY343" s="78"/>
      <c r="AZ343" s="79"/>
      <c r="BA343" s="79"/>
      <c r="BB343" s="79"/>
      <c r="BC343" s="79"/>
      <c r="BD343" s="79"/>
      <c r="BE343" s="79"/>
      <c r="BF343" s="79"/>
      <c r="BG343" s="79">
        <v>81000000</v>
      </c>
      <c r="BH343" s="79"/>
      <c r="BI343" s="79"/>
      <c r="BJ343" s="79"/>
      <c r="BK343" s="71">
        <v>126000000</v>
      </c>
      <c r="BL343" s="78"/>
      <c r="BM343" s="79"/>
      <c r="BN343" s="79"/>
      <c r="BO343" s="79"/>
      <c r="BP343" s="79"/>
      <c r="BQ343" s="79"/>
      <c r="BR343" s="79"/>
      <c r="BS343" s="79"/>
      <c r="BT343" s="79">
        <v>126000000</v>
      </c>
      <c r="BU343" s="79"/>
      <c r="BV343" s="79"/>
      <c r="BW343" s="79"/>
      <c r="BX343" s="71">
        <v>303000000</v>
      </c>
      <c r="BY343" s="73">
        <v>0</v>
      </c>
      <c r="BZ343" s="73">
        <v>0</v>
      </c>
      <c r="CA343" s="73">
        <v>0</v>
      </c>
      <c r="CB343" s="73">
        <v>0</v>
      </c>
      <c r="CC343" s="73">
        <v>0</v>
      </c>
      <c r="CD343" s="73">
        <v>0</v>
      </c>
      <c r="CE343" s="73">
        <v>0</v>
      </c>
      <c r="CF343" s="73">
        <v>0</v>
      </c>
      <c r="CG343" s="73">
        <v>303000000</v>
      </c>
      <c r="CH343" s="73">
        <v>0</v>
      </c>
      <c r="CI343" s="73">
        <v>0</v>
      </c>
      <c r="CJ343" s="73">
        <v>0</v>
      </c>
      <c r="CK343" s="63" t="s">
        <v>2737</v>
      </c>
      <c r="CL343" s="74" t="s">
        <v>249</v>
      </c>
      <c r="CM343" s="74" t="s">
        <v>250</v>
      </c>
      <c r="CN343" s="74" t="s">
        <v>210</v>
      </c>
      <c r="CO343" s="60">
        <v>2</v>
      </c>
      <c r="CP343" s="61" t="s">
        <v>2276</v>
      </c>
      <c r="CQ343" s="60">
        <v>205</v>
      </c>
      <c r="CR343" s="61" t="s">
        <v>2616</v>
      </c>
      <c r="CS343" s="60">
        <v>20502</v>
      </c>
      <c r="CT343" s="61" t="s">
        <v>2705</v>
      </c>
      <c r="CU343" s="62">
        <v>2050201</v>
      </c>
      <c r="CV343" s="63" t="s">
        <v>2706</v>
      </c>
      <c r="CW343" s="100" t="s">
        <v>2707</v>
      </c>
      <c r="CX343" s="100" t="s">
        <v>2276</v>
      </c>
      <c r="CY343" s="100" t="s">
        <v>2616</v>
      </c>
      <c r="CZ343" s="100" t="s">
        <v>2705</v>
      </c>
      <c r="DA343" s="100" t="s">
        <v>2706</v>
      </c>
    </row>
    <row r="344" spans="2:105" ht="114.75" hidden="1" x14ac:dyDescent="0.25">
      <c r="B344" s="65" t="s">
        <v>2738</v>
      </c>
      <c r="C344" s="75" t="s">
        <v>2739</v>
      </c>
      <c r="D344" s="63" t="s">
        <v>239</v>
      </c>
      <c r="E344" s="100" t="s">
        <v>2699</v>
      </c>
      <c r="F344" s="63" t="s">
        <v>2700</v>
      </c>
      <c r="G344" s="62" t="s">
        <v>183</v>
      </c>
      <c r="H344" s="63" t="s">
        <v>241</v>
      </c>
      <c r="I344" s="63" t="s">
        <v>185</v>
      </c>
      <c r="J344" s="307">
        <v>2015</v>
      </c>
      <c r="K344" s="308" t="s">
        <v>490</v>
      </c>
      <c r="L344" s="63" t="s">
        <v>242</v>
      </c>
      <c r="M344" s="63" t="s">
        <v>2740</v>
      </c>
      <c r="N344" s="63" t="s">
        <v>2741</v>
      </c>
      <c r="O344" s="63" t="s">
        <v>2741</v>
      </c>
      <c r="P344" s="63" t="s">
        <v>257</v>
      </c>
      <c r="Q344" s="63" t="s">
        <v>232</v>
      </c>
      <c r="R344" s="63"/>
      <c r="S344" s="68">
        <v>4</v>
      </c>
      <c r="T344" s="69">
        <v>1</v>
      </c>
      <c r="U344" s="69">
        <v>2</v>
      </c>
      <c r="V344" s="69">
        <v>3</v>
      </c>
      <c r="W344" s="69">
        <v>4</v>
      </c>
      <c r="X344" s="71">
        <v>48000000</v>
      </c>
      <c r="Y344" s="78"/>
      <c r="Z344" s="79"/>
      <c r="AA344" s="79"/>
      <c r="AB344" s="79"/>
      <c r="AC344" s="79"/>
      <c r="AD344" s="79"/>
      <c r="AE344" s="79"/>
      <c r="AF344" s="79"/>
      <c r="AG344" s="79">
        <v>48000000</v>
      </c>
      <c r="AH344" s="79"/>
      <c r="AI344" s="79"/>
      <c r="AJ344" s="79"/>
      <c r="AK344" s="71">
        <v>50000000</v>
      </c>
      <c r="AL344" s="78"/>
      <c r="AM344" s="79"/>
      <c r="AN344" s="79"/>
      <c r="AO344" s="79"/>
      <c r="AP344" s="79"/>
      <c r="AQ344" s="79"/>
      <c r="AR344" s="79"/>
      <c r="AS344" s="79"/>
      <c r="AT344" s="79">
        <v>50000000</v>
      </c>
      <c r="AU344" s="79"/>
      <c r="AV344" s="79"/>
      <c r="AW344" s="79"/>
      <c r="AX344" s="71">
        <v>51000000</v>
      </c>
      <c r="AY344" s="78"/>
      <c r="AZ344" s="79"/>
      <c r="BA344" s="79"/>
      <c r="BB344" s="79"/>
      <c r="BC344" s="79"/>
      <c r="BD344" s="79"/>
      <c r="BE344" s="79"/>
      <c r="BF344" s="79"/>
      <c r="BG344" s="79">
        <v>51000000</v>
      </c>
      <c r="BH344" s="79"/>
      <c r="BI344" s="79"/>
      <c r="BJ344" s="79"/>
      <c r="BK344" s="71">
        <v>52000000</v>
      </c>
      <c r="BL344" s="78"/>
      <c r="BM344" s="79"/>
      <c r="BN344" s="79"/>
      <c r="BO344" s="79"/>
      <c r="BP344" s="79"/>
      <c r="BQ344" s="79"/>
      <c r="BR344" s="79"/>
      <c r="BS344" s="79"/>
      <c r="BT344" s="79">
        <v>52000000</v>
      </c>
      <c r="BU344" s="79"/>
      <c r="BV344" s="79"/>
      <c r="BW344" s="79"/>
      <c r="BX344" s="71">
        <v>201000000</v>
      </c>
      <c r="BY344" s="73">
        <v>0</v>
      </c>
      <c r="BZ344" s="73">
        <v>0</v>
      </c>
      <c r="CA344" s="73">
        <v>0</v>
      </c>
      <c r="CB344" s="73">
        <v>0</v>
      </c>
      <c r="CC344" s="73">
        <v>0</v>
      </c>
      <c r="CD344" s="73">
        <v>0</v>
      </c>
      <c r="CE344" s="73">
        <v>0</v>
      </c>
      <c r="CF344" s="73">
        <v>0</v>
      </c>
      <c r="CG344" s="73">
        <v>201000000</v>
      </c>
      <c r="CH344" s="73">
        <v>0</v>
      </c>
      <c r="CI344" s="73">
        <v>0</v>
      </c>
      <c r="CJ344" s="73">
        <v>0</v>
      </c>
      <c r="CK344" s="63" t="s">
        <v>2742</v>
      </c>
      <c r="CL344" s="74" t="s">
        <v>249</v>
      </c>
      <c r="CM344" s="74" t="s">
        <v>250</v>
      </c>
      <c r="CN344" s="74" t="s">
        <v>210</v>
      </c>
      <c r="CO344" s="60">
        <v>2</v>
      </c>
      <c r="CP344" s="61" t="s">
        <v>2276</v>
      </c>
      <c r="CQ344" s="60">
        <v>205</v>
      </c>
      <c r="CR344" s="61" t="s">
        <v>2616</v>
      </c>
      <c r="CS344" s="60">
        <v>20502</v>
      </c>
      <c r="CT344" s="61" t="s">
        <v>2705</v>
      </c>
      <c r="CU344" s="62">
        <v>2050201</v>
      </c>
      <c r="CV344" s="63" t="s">
        <v>2706</v>
      </c>
      <c r="CW344" s="100" t="s">
        <v>2707</v>
      </c>
      <c r="CX344" s="100" t="s">
        <v>2276</v>
      </c>
      <c r="CY344" s="100" t="s">
        <v>2616</v>
      </c>
      <c r="CZ344" s="100" t="s">
        <v>2705</v>
      </c>
      <c r="DA344" s="100" t="s">
        <v>2706</v>
      </c>
    </row>
    <row r="345" spans="2:105" ht="114.75" hidden="1" x14ac:dyDescent="0.25">
      <c r="B345" s="65" t="s">
        <v>2743</v>
      </c>
      <c r="C345" s="65" t="s">
        <v>2744</v>
      </c>
      <c r="D345" s="63" t="s">
        <v>486</v>
      </c>
      <c r="E345" s="100" t="s">
        <v>2699</v>
      </c>
      <c r="F345" s="63" t="s">
        <v>2700</v>
      </c>
      <c r="G345" s="62" t="s">
        <v>183</v>
      </c>
      <c r="H345" s="63" t="s">
        <v>2611</v>
      </c>
      <c r="I345" s="63" t="s">
        <v>185</v>
      </c>
      <c r="J345" s="307">
        <v>2015</v>
      </c>
      <c r="K345" s="308" t="s">
        <v>490</v>
      </c>
      <c r="L345" s="63" t="s">
        <v>2622</v>
      </c>
      <c r="M345" s="63" t="s">
        <v>2745</v>
      </c>
      <c r="N345" s="63" t="s">
        <v>2746</v>
      </c>
      <c r="O345" s="63" t="s">
        <v>2747</v>
      </c>
      <c r="P345" s="63" t="s">
        <v>257</v>
      </c>
      <c r="Q345" s="63" t="s">
        <v>232</v>
      </c>
      <c r="R345" s="63"/>
      <c r="S345" s="68">
        <v>0</v>
      </c>
      <c r="T345" s="91">
        <v>0</v>
      </c>
      <c r="U345" s="91">
        <v>0</v>
      </c>
      <c r="V345" s="91">
        <v>0</v>
      </c>
      <c r="W345" s="91">
        <v>0</v>
      </c>
      <c r="X345" s="71">
        <v>0</v>
      </c>
      <c r="Y345" s="79"/>
      <c r="Z345" s="79"/>
      <c r="AA345" s="79"/>
      <c r="AB345" s="79"/>
      <c r="AC345" s="79"/>
      <c r="AD345" s="79"/>
      <c r="AE345" s="79"/>
      <c r="AF345" s="79"/>
      <c r="AG345" s="79"/>
      <c r="AH345" s="79"/>
      <c r="AI345" s="79"/>
      <c r="AJ345" s="79"/>
      <c r="AK345" s="71">
        <v>10000000</v>
      </c>
      <c r="AL345" s="79">
        <v>10000000</v>
      </c>
      <c r="AM345" s="79"/>
      <c r="AN345" s="79"/>
      <c r="AO345" s="79"/>
      <c r="AP345" s="79"/>
      <c r="AQ345" s="79"/>
      <c r="AR345" s="79"/>
      <c r="AS345" s="79"/>
      <c r="AT345" s="79"/>
      <c r="AU345" s="79"/>
      <c r="AV345" s="79"/>
      <c r="AW345" s="79"/>
      <c r="AX345" s="71">
        <v>10000000</v>
      </c>
      <c r="AY345" s="79">
        <v>10000000</v>
      </c>
      <c r="AZ345" s="79"/>
      <c r="BA345" s="79"/>
      <c r="BB345" s="79"/>
      <c r="BC345" s="79"/>
      <c r="BD345" s="79"/>
      <c r="BE345" s="79"/>
      <c r="BF345" s="79"/>
      <c r="BG345" s="79"/>
      <c r="BH345" s="79"/>
      <c r="BI345" s="79"/>
      <c r="BJ345" s="79"/>
      <c r="BK345" s="71">
        <v>10000000</v>
      </c>
      <c r="BL345" s="79">
        <v>10000000</v>
      </c>
      <c r="BM345" s="79"/>
      <c r="BN345" s="79"/>
      <c r="BO345" s="79"/>
      <c r="BP345" s="79"/>
      <c r="BQ345" s="79"/>
      <c r="BR345" s="79"/>
      <c r="BS345" s="79"/>
      <c r="BT345" s="79"/>
      <c r="BU345" s="79"/>
      <c r="BV345" s="79"/>
      <c r="BW345" s="79"/>
      <c r="BX345" s="71">
        <v>30000000</v>
      </c>
      <c r="BY345" s="73">
        <v>30000000</v>
      </c>
      <c r="BZ345" s="73">
        <v>0</v>
      </c>
      <c r="CA345" s="73">
        <v>0</v>
      </c>
      <c r="CB345" s="73">
        <v>0</v>
      </c>
      <c r="CC345" s="73">
        <v>0</v>
      </c>
      <c r="CD345" s="73">
        <v>0</v>
      </c>
      <c r="CE345" s="73">
        <v>0</v>
      </c>
      <c r="CF345" s="73">
        <v>0</v>
      </c>
      <c r="CG345" s="73">
        <v>0</v>
      </c>
      <c r="CH345" s="73">
        <v>0</v>
      </c>
      <c r="CI345" s="73">
        <v>0</v>
      </c>
      <c r="CJ345" s="73">
        <v>0</v>
      </c>
      <c r="CK345" s="63" t="s">
        <v>2748</v>
      </c>
      <c r="CL345" s="74" t="s">
        <v>1989</v>
      </c>
      <c r="CM345" s="74" t="s">
        <v>1990</v>
      </c>
      <c r="CN345" s="74" t="s">
        <v>251</v>
      </c>
      <c r="CO345" s="60">
        <v>2</v>
      </c>
      <c r="CP345" s="61" t="s">
        <v>2276</v>
      </c>
      <c r="CQ345" s="60">
        <v>205</v>
      </c>
      <c r="CR345" s="61" t="s">
        <v>2616</v>
      </c>
      <c r="CS345" s="60">
        <v>20502</v>
      </c>
      <c r="CT345" s="61" t="s">
        <v>2705</v>
      </c>
      <c r="CU345" s="62">
        <v>2050202</v>
      </c>
      <c r="CV345" s="63" t="s">
        <v>2749</v>
      </c>
      <c r="CW345" s="100" t="s">
        <v>2707</v>
      </c>
      <c r="CX345" s="100" t="s">
        <v>2276</v>
      </c>
      <c r="CY345" s="100" t="s">
        <v>2616</v>
      </c>
      <c r="CZ345" s="100" t="s">
        <v>2705</v>
      </c>
      <c r="DA345" s="100" t="s">
        <v>2749</v>
      </c>
    </row>
    <row r="346" spans="2:105" ht="114.75" hidden="1" x14ac:dyDescent="0.25">
      <c r="B346" s="65" t="s">
        <v>2750</v>
      </c>
      <c r="C346" s="75" t="s">
        <v>2751</v>
      </c>
      <c r="D346" s="63" t="s">
        <v>486</v>
      </c>
      <c r="E346" s="100" t="s">
        <v>2699</v>
      </c>
      <c r="F346" s="63" t="s">
        <v>2700</v>
      </c>
      <c r="G346" s="62" t="s">
        <v>240</v>
      </c>
      <c r="H346" s="63" t="s">
        <v>2611</v>
      </c>
      <c r="I346" s="63" t="s">
        <v>185</v>
      </c>
      <c r="J346" s="307">
        <v>2015</v>
      </c>
      <c r="K346" s="308" t="s">
        <v>490</v>
      </c>
      <c r="L346" s="63" t="s">
        <v>2622</v>
      </c>
      <c r="M346" s="63" t="s">
        <v>2752</v>
      </c>
      <c r="N346" s="63" t="s">
        <v>2689</v>
      </c>
      <c r="O346" s="63" t="s">
        <v>2753</v>
      </c>
      <c r="P346" s="63" t="s">
        <v>657</v>
      </c>
      <c r="Q346" s="63"/>
      <c r="R346" s="63"/>
      <c r="S346" s="68">
        <v>1</v>
      </c>
      <c r="T346" s="69">
        <v>1</v>
      </c>
      <c r="U346" s="69">
        <v>0</v>
      </c>
      <c r="V346" s="69">
        <v>0</v>
      </c>
      <c r="W346" s="69">
        <v>1</v>
      </c>
      <c r="X346" s="71">
        <v>0</v>
      </c>
      <c r="Y346" s="79"/>
      <c r="Z346" s="79"/>
      <c r="AA346" s="79"/>
      <c r="AB346" s="79"/>
      <c r="AC346" s="79"/>
      <c r="AD346" s="79"/>
      <c r="AE346" s="79"/>
      <c r="AF346" s="79"/>
      <c r="AG346" s="79"/>
      <c r="AH346" s="79"/>
      <c r="AI346" s="79"/>
      <c r="AJ346" s="79"/>
      <c r="AK346" s="71">
        <v>0</v>
      </c>
      <c r="AL346" s="79"/>
      <c r="AM346" s="79"/>
      <c r="AN346" s="79"/>
      <c r="AO346" s="79"/>
      <c r="AP346" s="79"/>
      <c r="AQ346" s="79"/>
      <c r="AR346" s="79"/>
      <c r="AS346" s="79"/>
      <c r="AT346" s="79"/>
      <c r="AU346" s="79"/>
      <c r="AV346" s="79"/>
      <c r="AW346" s="79"/>
      <c r="AX346" s="71">
        <v>0</v>
      </c>
      <c r="AY346" s="79"/>
      <c r="AZ346" s="79"/>
      <c r="BA346" s="79"/>
      <c r="BB346" s="79"/>
      <c r="BC346" s="79"/>
      <c r="BD346" s="79"/>
      <c r="BE346" s="79"/>
      <c r="BF346" s="79"/>
      <c r="BG346" s="79"/>
      <c r="BH346" s="79"/>
      <c r="BI346" s="79"/>
      <c r="BJ346" s="79"/>
      <c r="BK346" s="71">
        <v>0</v>
      </c>
      <c r="BL346" s="79"/>
      <c r="BM346" s="79"/>
      <c r="BN346" s="79"/>
      <c r="BO346" s="79"/>
      <c r="BP346" s="79"/>
      <c r="BQ346" s="79"/>
      <c r="BR346" s="79"/>
      <c r="BS346" s="79"/>
      <c r="BT346" s="79"/>
      <c r="BU346" s="79"/>
      <c r="BV346" s="79"/>
      <c r="BW346" s="79"/>
      <c r="BX346" s="71">
        <v>0</v>
      </c>
      <c r="BY346" s="73">
        <v>0</v>
      </c>
      <c r="BZ346" s="73">
        <v>0</v>
      </c>
      <c r="CA346" s="73">
        <v>0</v>
      </c>
      <c r="CB346" s="73">
        <v>0</v>
      </c>
      <c r="CC346" s="73">
        <v>0</v>
      </c>
      <c r="CD346" s="73">
        <v>0</v>
      </c>
      <c r="CE346" s="73">
        <v>0</v>
      </c>
      <c r="CF346" s="73">
        <v>0</v>
      </c>
      <c r="CG346" s="73">
        <v>0</v>
      </c>
      <c r="CH346" s="73">
        <v>0</v>
      </c>
      <c r="CI346" s="73">
        <v>0</v>
      </c>
      <c r="CJ346" s="73">
        <v>0</v>
      </c>
      <c r="CK346" s="63" t="s">
        <v>2754</v>
      </c>
      <c r="CL346" s="74" t="s">
        <v>1989</v>
      </c>
      <c r="CM346" s="74" t="s">
        <v>1990</v>
      </c>
      <c r="CN346" s="74" t="s">
        <v>210</v>
      </c>
      <c r="CO346" s="60">
        <v>2</v>
      </c>
      <c r="CP346" s="61" t="s">
        <v>2276</v>
      </c>
      <c r="CQ346" s="60">
        <v>205</v>
      </c>
      <c r="CR346" s="61" t="s">
        <v>2616</v>
      </c>
      <c r="CS346" s="60">
        <v>20502</v>
      </c>
      <c r="CT346" s="61" t="s">
        <v>2705</v>
      </c>
      <c r="CU346" s="62">
        <v>2050202</v>
      </c>
      <c r="CV346" s="63" t="s">
        <v>2749</v>
      </c>
      <c r="CW346" s="100" t="s">
        <v>2707</v>
      </c>
      <c r="CX346" s="100" t="s">
        <v>2276</v>
      </c>
      <c r="CY346" s="100" t="s">
        <v>2616</v>
      </c>
      <c r="CZ346" s="100" t="s">
        <v>2705</v>
      </c>
      <c r="DA346" s="100" t="s">
        <v>2749</v>
      </c>
    </row>
    <row r="347" spans="2:105" ht="114.75" hidden="1" x14ac:dyDescent="0.25">
      <c r="B347" s="65" t="s">
        <v>2755</v>
      </c>
      <c r="C347" s="75" t="s">
        <v>2756</v>
      </c>
      <c r="D347" s="63" t="s">
        <v>486</v>
      </c>
      <c r="E347" s="100" t="s">
        <v>2699</v>
      </c>
      <c r="F347" s="63" t="s">
        <v>2700</v>
      </c>
      <c r="G347" s="62" t="s">
        <v>183</v>
      </c>
      <c r="H347" s="63" t="s">
        <v>2611</v>
      </c>
      <c r="I347" s="63" t="s">
        <v>185</v>
      </c>
      <c r="J347" s="307">
        <v>2015</v>
      </c>
      <c r="K347" s="308" t="s">
        <v>490</v>
      </c>
      <c r="L347" s="63" t="s">
        <v>2622</v>
      </c>
      <c r="M347" s="63" t="s">
        <v>2757</v>
      </c>
      <c r="N347" s="63" t="s">
        <v>2689</v>
      </c>
      <c r="O347" s="63" t="s">
        <v>2758</v>
      </c>
      <c r="P347" s="63" t="s">
        <v>190</v>
      </c>
      <c r="Q347" s="63" t="s">
        <v>2759</v>
      </c>
      <c r="R347" s="63"/>
      <c r="S347" s="68">
        <v>3</v>
      </c>
      <c r="T347" s="69">
        <v>0</v>
      </c>
      <c r="U347" s="69">
        <v>1</v>
      </c>
      <c r="V347" s="69">
        <v>2</v>
      </c>
      <c r="W347" s="69">
        <v>3</v>
      </c>
      <c r="X347" s="71">
        <v>0</v>
      </c>
      <c r="Y347" s="79"/>
      <c r="Z347" s="79"/>
      <c r="AA347" s="79"/>
      <c r="AB347" s="79"/>
      <c r="AC347" s="79"/>
      <c r="AD347" s="79"/>
      <c r="AE347" s="79"/>
      <c r="AF347" s="79"/>
      <c r="AG347" s="79"/>
      <c r="AH347" s="79"/>
      <c r="AI347" s="79"/>
      <c r="AJ347" s="79"/>
      <c r="AK347" s="71">
        <v>0</v>
      </c>
      <c r="AL347" s="79"/>
      <c r="AM347" s="79"/>
      <c r="AN347" s="79"/>
      <c r="AO347" s="79"/>
      <c r="AP347" s="79"/>
      <c r="AQ347" s="79"/>
      <c r="AR347" s="79"/>
      <c r="AS347" s="79"/>
      <c r="AT347" s="79"/>
      <c r="AU347" s="79"/>
      <c r="AV347" s="79"/>
      <c r="AW347" s="79"/>
      <c r="AX347" s="71">
        <v>0</v>
      </c>
      <c r="AY347" s="79"/>
      <c r="AZ347" s="79"/>
      <c r="BA347" s="79"/>
      <c r="BB347" s="79"/>
      <c r="BC347" s="79"/>
      <c r="BD347" s="79"/>
      <c r="BE347" s="79"/>
      <c r="BF347" s="79"/>
      <c r="BG347" s="79"/>
      <c r="BH347" s="79"/>
      <c r="BI347" s="79"/>
      <c r="BJ347" s="79"/>
      <c r="BK347" s="71">
        <v>0</v>
      </c>
      <c r="BL347" s="79"/>
      <c r="BM347" s="79"/>
      <c r="BN347" s="79"/>
      <c r="BO347" s="79"/>
      <c r="BP347" s="79"/>
      <c r="BQ347" s="79"/>
      <c r="BR347" s="79"/>
      <c r="BS347" s="79"/>
      <c r="BT347" s="79"/>
      <c r="BU347" s="79"/>
      <c r="BV347" s="79"/>
      <c r="BW347" s="79"/>
      <c r="BX347" s="71">
        <v>0</v>
      </c>
      <c r="BY347" s="73">
        <v>0</v>
      </c>
      <c r="BZ347" s="73">
        <v>0</v>
      </c>
      <c r="CA347" s="73">
        <v>0</v>
      </c>
      <c r="CB347" s="73">
        <v>0</v>
      </c>
      <c r="CC347" s="73">
        <v>0</v>
      </c>
      <c r="CD347" s="73">
        <v>0</v>
      </c>
      <c r="CE347" s="73">
        <v>0</v>
      </c>
      <c r="CF347" s="73">
        <v>0</v>
      </c>
      <c r="CG347" s="73">
        <v>0</v>
      </c>
      <c r="CH347" s="73">
        <v>0</v>
      </c>
      <c r="CI347" s="73">
        <v>0</v>
      </c>
      <c r="CJ347" s="73">
        <v>0</v>
      </c>
      <c r="CK347" s="63" t="s">
        <v>2760</v>
      </c>
      <c r="CL347" s="74" t="s">
        <v>1989</v>
      </c>
      <c r="CM347" s="74" t="s">
        <v>1990</v>
      </c>
      <c r="CN347" s="74" t="s">
        <v>210</v>
      </c>
      <c r="CO347" s="60">
        <v>2</v>
      </c>
      <c r="CP347" s="61" t="s">
        <v>2276</v>
      </c>
      <c r="CQ347" s="60">
        <v>205</v>
      </c>
      <c r="CR347" s="61" t="s">
        <v>2616</v>
      </c>
      <c r="CS347" s="60">
        <v>20502</v>
      </c>
      <c r="CT347" s="61" t="s">
        <v>2705</v>
      </c>
      <c r="CU347" s="62">
        <v>2050203</v>
      </c>
      <c r="CV347" s="63" t="s">
        <v>2761</v>
      </c>
      <c r="CW347" s="100" t="s">
        <v>2707</v>
      </c>
      <c r="CX347" s="100" t="s">
        <v>2276</v>
      </c>
      <c r="CY347" s="100" t="s">
        <v>2616</v>
      </c>
      <c r="CZ347" s="100" t="s">
        <v>2705</v>
      </c>
      <c r="DA347" s="100" t="s">
        <v>2761</v>
      </c>
    </row>
    <row r="348" spans="2:105" ht="178.5" hidden="1" x14ac:dyDescent="0.25">
      <c r="B348" s="154" t="s">
        <v>2762</v>
      </c>
      <c r="C348" s="65" t="s">
        <v>2763</v>
      </c>
      <c r="D348" s="63" t="s">
        <v>1166</v>
      </c>
      <c r="E348" s="100" t="s">
        <v>2764</v>
      </c>
      <c r="F348" s="63" t="s">
        <v>2765</v>
      </c>
      <c r="G348" s="62" t="s">
        <v>183</v>
      </c>
      <c r="H348" s="63" t="s">
        <v>2611</v>
      </c>
      <c r="I348" s="63" t="s">
        <v>185</v>
      </c>
      <c r="J348" s="307">
        <v>2016</v>
      </c>
      <c r="K348" s="308">
        <v>0.25</v>
      </c>
      <c r="L348" s="63" t="s">
        <v>242</v>
      </c>
      <c r="M348" s="63" t="s">
        <v>2766</v>
      </c>
      <c r="N348" s="63" t="s">
        <v>2767</v>
      </c>
      <c r="O348" s="63" t="s">
        <v>2768</v>
      </c>
      <c r="P348" s="63" t="s">
        <v>257</v>
      </c>
      <c r="Q348" s="63" t="s">
        <v>232</v>
      </c>
      <c r="R348" s="63"/>
      <c r="S348" s="68">
        <v>1</v>
      </c>
      <c r="T348" s="69">
        <v>0.25</v>
      </c>
      <c r="U348" s="69">
        <v>0.5</v>
      </c>
      <c r="V348" s="69">
        <v>0.75</v>
      </c>
      <c r="W348" s="69">
        <v>1</v>
      </c>
      <c r="X348" s="71">
        <v>186407729</v>
      </c>
      <c r="Y348" s="97">
        <v>186407729</v>
      </c>
      <c r="Z348" s="79"/>
      <c r="AA348" s="79"/>
      <c r="AB348" s="79"/>
      <c r="AC348" s="79"/>
      <c r="AD348" s="79"/>
      <c r="AE348" s="79"/>
      <c r="AF348" s="79"/>
      <c r="AG348" s="79"/>
      <c r="AH348" s="79"/>
      <c r="AI348" s="79"/>
      <c r="AJ348" s="79"/>
      <c r="AK348" s="71">
        <v>196188299</v>
      </c>
      <c r="AL348" s="97">
        <v>196188299</v>
      </c>
      <c r="AM348" s="79"/>
      <c r="AN348" s="79"/>
      <c r="AO348" s="79"/>
      <c r="AP348" s="79"/>
      <c r="AQ348" s="79"/>
      <c r="AR348" s="79"/>
      <c r="AS348" s="79"/>
      <c r="AT348" s="79"/>
      <c r="AU348" s="79"/>
      <c r="AV348" s="79"/>
      <c r="AW348" s="79"/>
      <c r="AX348" s="71">
        <v>206702421</v>
      </c>
      <c r="AY348" s="97">
        <v>206702421</v>
      </c>
      <c r="AZ348" s="79"/>
      <c r="BA348" s="79"/>
      <c r="BB348" s="79"/>
      <c r="BC348" s="79"/>
      <c r="BD348" s="79"/>
      <c r="BE348" s="79"/>
      <c r="BF348" s="79"/>
      <c r="BG348" s="79"/>
      <c r="BH348" s="79"/>
      <c r="BI348" s="79"/>
      <c r="BJ348" s="79"/>
      <c r="BK348" s="71">
        <v>218005103</v>
      </c>
      <c r="BL348" s="97">
        <v>218005103</v>
      </c>
      <c r="BM348" s="79"/>
      <c r="BN348" s="79"/>
      <c r="BO348" s="79"/>
      <c r="BP348" s="79"/>
      <c r="BQ348" s="79"/>
      <c r="BR348" s="79"/>
      <c r="BS348" s="79"/>
      <c r="BT348" s="79"/>
      <c r="BU348" s="79"/>
      <c r="BV348" s="79"/>
      <c r="BW348" s="79"/>
      <c r="BX348" s="71">
        <v>807303552</v>
      </c>
      <c r="BY348" s="73">
        <v>807303552</v>
      </c>
      <c r="BZ348" s="73">
        <v>0</v>
      </c>
      <c r="CA348" s="73">
        <v>0</v>
      </c>
      <c r="CB348" s="73">
        <v>0</v>
      </c>
      <c r="CC348" s="73">
        <v>0</v>
      </c>
      <c r="CD348" s="73">
        <v>0</v>
      </c>
      <c r="CE348" s="73">
        <v>0</v>
      </c>
      <c r="CF348" s="73">
        <v>0</v>
      </c>
      <c r="CG348" s="73">
        <v>0</v>
      </c>
      <c r="CH348" s="73">
        <v>0</v>
      </c>
      <c r="CI348" s="73">
        <v>0</v>
      </c>
      <c r="CJ348" s="73">
        <v>0</v>
      </c>
      <c r="CK348" s="63" t="s">
        <v>2769</v>
      </c>
      <c r="CL348" s="74" t="s">
        <v>1989</v>
      </c>
      <c r="CM348" s="74" t="s">
        <v>1990</v>
      </c>
      <c r="CN348" s="74" t="s">
        <v>210</v>
      </c>
      <c r="CO348" s="60">
        <v>2</v>
      </c>
      <c r="CP348" s="61" t="s">
        <v>2276</v>
      </c>
      <c r="CQ348" s="60">
        <v>205</v>
      </c>
      <c r="CR348" s="61" t="s">
        <v>2616</v>
      </c>
      <c r="CS348" s="60">
        <v>20503</v>
      </c>
      <c r="CT348" s="61" t="s">
        <v>2770</v>
      </c>
      <c r="CU348" s="62">
        <v>2050301</v>
      </c>
      <c r="CV348" s="63" t="s">
        <v>2771</v>
      </c>
      <c r="CW348" s="100" t="s">
        <v>2772</v>
      </c>
      <c r="CX348" s="100" t="s">
        <v>2276</v>
      </c>
      <c r="CY348" s="100" t="s">
        <v>2616</v>
      </c>
      <c r="CZ348" s="100" t="s">
        <v>2770</v>
      </c>
      <c r="DA348" s="100" t="s">
        <v>2771</v>
      </c>
    </row>
    <row r="349" spans="2:105" ht="89.25" hidden="1" x14ac:dyDescent="0.25">
      <c r="B349" s="155" t="s">
        <v>2773</v>
      </c>
      <c r="C349" s="75" t="s">
        <v>2774</v>
      </c>
      <c r="D349" s="100" t="s">
        <v>589</v>
      </c>
      <c r="E349" s="100" t="s">
        <v>2764</v>
      </c>
      <c r="F349" s="63" t="s">
        <v>2765</v>
      </c>
      <c r="G349" s="62" t="s">
        <v>183</v>
      </c>
      <c r="H349" s="63" t="s">
        <v>592</v>
      </c>
      <c r="I349" s="63" t="s">
        <v>185</v>
      </c>
      <c r="J349" s="307">
        <v>2015</v>
      </c>
      <c r="K349" s="308">
        <v>0</v>
      </c>
      <c r="L349" s="63" t="s">
        <v>1216</v>
      </c>
      <c r="M349" s="63" t="s">
        <v>2775</v>
      </c>
      <c r="N349" s="63" t="s">
        <v>2776</v>
      </c>
      <c r="O349" s="63" t="s">
        <v>2777</v>
      </c>
      <c r="P349" s="63" t="s">
        <v>246</v>
      </c>
      <c r="Q349" s="63" t="s">
        <v>2778</v>
      </c>
      <c r="R349" s="63"/>
      <c r="S349" s="68">
        <v>149</v>
      </c>
      <c r="T349" s="69">
        <v>15</v>
      </c>
      <c r="U349" s="69">
        <v>75</v>
      </c>
      <c r="V349" s="69">
        <v>135</v>
      </c>
      <c r="W349" s="69">
        <v>149</v>
      </c>
      <c r="X349" s="71">
        <v>45000000</v>
      </c>
      <c r="Y349" s="78">
        <v>45000000</v>
      </c>
      <c r="Z349" s="79"/>
      <c r="AA349" s="79"/>
      <c r="AB349" s="79"/>
      <c r="AC349" s="79"/>
      <c r="AD349" s="79"/>
      <c r="AE349" s="79"/>
      <c r="AF349" s="79"/>
      <c r="AG349" s="79"/>
      <c r="AH349" s="79"/>
      <c r="AI349" s="79"/>
      <c r="AJ349" s="79"/>
      <c r="AK349" s="71">
        <v>180000000</v>
      </c>
      <c r="AL349" s="78">
        <v>180000000</v>
      </c>
      <c r="AM349" s="79"/>
      <c r="AN349" s="79"/>
      <c r="AO349" s="79"/>
      <c r="AP349" s="79"/>
      <c r="AQ349" s="79"/>
      <c r="AR349" s="79"/>
      <c r="AS349" s="79"/>
      <c r="AT349" s="79"/>
      <c r="AU349" s="79"/>
      <c r="AV349" s="79"/>
      <c r="AW349" s="79"/>
      <c r="AX349" s="71">
        <v>180000000</v>
      </c>
      <c r="AY349" s="78">
        <v>180000000</v>
      </c>
      <c r="AZ349" s="79"/>
      <c r="BA349" s="79"/>
      <c r="BB349" s="79"/>
      <c r="BC349" s="79"/>
      <c r="BD349" s="79"/>
      <c r="BE349" s="79"/>
      <c r="BF349" s="79"/>
      <c r="BG349" s="79"/>
      <c r="BH349" s="79"/>
      <c r="BI349" s="79"/>
      <c r="BJ349" s="79"/>
      <c r="BK349" s="71">
        <v>42000000</v>
      </c>
      <c r="BL349" s="78">
        <v>42000000</v>
      </c>
      <c r="BM349" s="79"/>
      <c r="BN349" s="79"/>
      <c r="BO349" s="79"/>
      <c r="BP349" s="79"/>
      <c r="BQ349" s="79"/>
      <c r="BR349" s="79"/>
      <c r="BS349" s="79"/>
      <c r="BT349" s="79"/>
      <c r="BU349" s="79"/>
      <c r="BV349" s="79"/>
      <c r="BW349" s="79"/>
      <c r="BX349" s="71">
        <v>447000000</v>
      </c>
      <c r="BY349" s="73">
        <v>447000000</v>
      </c>
      <c r="BZ349" s="73">
        <v>0</v>
      </c>
      <c r="CA349" s="73">
        <v>0</v>
      </c>
      <c r="CB349" s="73">
        <v>0</v>
      </c>
      <c r="CC349" s="73">
        <v>0</v>
      </c>
      <c r="CD349" s="73">
        <v>0</v>
      </c>
      <c r="CE349" s="73">
        <v>0</v>
      </c>
      <c r="CF349" s="73">
        <v>0</v>
      </c>
      <c r="CG349" s="73">
        <v>0</v>
      </c>
      <c r="CH349" s="73">
        <v>0</v>
      </c>
      <c r="CI349" s="73">
        <v>0</v>
      </c>
      <c r="CJ349" s="73">
        <v>0</v>
      </c>
      <c r="CK349" s="63" t="s">
        <v>2779</v>
      </c>
      <c r="CL349" s="74" t="s">
        <v>1154</v>
      </c>
      <c r="CM349" s="74" t="s">
        <v>1155</v>
      </c>
      <c r="CN349" s="74" t="s">
        <v>2780</v>
      </c>
      <c r="CO349" s="60">
        <v>2</v>
      </c>
      <c r="CP349" s="61" t="s">
        <v>2276</v>
      </c>
      <c r="CQ349" s="60">
        <v>205</v>
      </c>
      <c r="CR349" s="61" t="s">
        <v>2616</v>
      </c>
      <c r="CS349" s="60">
        <v>20503</v>
      </c>
      <c r="CT349" s="61" t="s">
        <v>2770</v>
      </c>
      <c r="CU349" s="62">
        <v>2050301</v>
      </c>
      <c r="CV349" s="63" t="s">
        <v>2771</v>
      </c>
      <c r="CW349" s="100" t="s">
        <v>2772</v>
      </c>
      <c r="CX349" s="100" t="s">
        <v>2276</v>
      </c>
      <c r="CY349" s="100" t="s">
        <v>2616</v>
      </c>
      <c r="CZ349" s="100" t="s">
        <v>2770</v>
      </c>
      <c r="DA349" s="100" t="s">
        <v>2771</v>
      </c>
    </row>
    <row r="350" spans="2:105" ht="89.25" hidden="1" x14ac:dyDescent="0.25">
      <c r="B350" s="154" t="s">
        <v>2781</v>
      </c>
      <c r="C350" s="80" t="s">
        <v>2782</v>
      </c>
      <c r="D350" s="63" t="s">
        <v>486</v>
      </c>
      <c r="E350" s="100" t="s">
        <v>2764</v>
      </c>
      <c r="F350" s="63" t="s">
        <v>2765</v>
      </c>
      <c r="G350" s="62" t="s">
        <v>240</v>
      </c>
      <c r="H350" s="63" t="s">
        <v>2611</v>
      </c>
      <c r="I350" s="63" t="s">
        <v>185</v>
      </c>
      <c r="J350" s="307">
        <v>2015</v>
      </c>
      <c r="K350" s="308" t="s">
        <v>490</v>
      </c>
      <c r="L350" s="63" t="s">
        <v>2622</v>
      </c>
      <c r="M350" s="63" t="s">
        <v>2783</v>
      </c>
      <c r="N350" s="63" t="s">
        <v>2689</v>
      </c>
      <c r="O350" s="63" t="s">
        <v>2784</v>
      </c>
      <c r="P350" s="63" t="s">
        <v>190</v>
      </c>
      <c r="Q350" s="63" t="s">
        <v>2785</v>
      </c>
      <c r="R350" s="63"/>
      <c r="S350" s="68">
        <v>0</v>
      </c>
      <c r="T350" s="69">
        <v>0</v>
      </c>
      <c r="U350" s="69">
        <v>1</v>
      </c>
      <c r="V350" s="69">
        <v>0</v>
      </c>
      <c r="W350" s="69">
        <v>0</v>
      </c>
      <c r="X350" s="71">
        <v>0</v>
      </c>
      <c r="Y350" s="79"/>
      <c r="Z350" s="79"/>
      <c r="AA350" s="79"/>
      <c r="AB350" s="79"/>
      <c r="AC350" s="79"/>
      <c r="AD350" s="79"/>
      <c r="AE350" s="79"/>
      <c r="AF350" s="79"/>
      <c r="AG350" s="79"/>
      <c r="AH350" s="79"/>
      <c r="AI350" s="79"/>
      <c r="AJ350" s="79"/>
      <c r="AK350" s="71">
        <v>50000000</v>
      </c>
      <c r="AL350" s="79">
        <v>50000000</v>
      </c>
      <c r="AM350" s="79"/>
      <c r="AN350" s="79"/>
      <c r="AO350" s="79"/>
      <c r="AP350" s="79"/>
      <c r="AQ350" s="79"/>
      <c r="AR350" s="79"/>
      <c r="AS350" s="79"/>
      <c r="AT350" s="79"/>
      <c r="AU350" s="79"/>
      <c r="AV350" s="79"/>
      <c r="AW350" s="79"/>
      <c r="AX350" s="71">
        <v>0</v>
      </c>
      <c r="AY350" s="79"/>
      <c r="AZ350" s="79"/>
      <c r="BA350" s="79"/>
      <c r="BB350" s="79"/>
      <c r="BC350" s="79"/>
      <c r="BD350" s="79"/>
      <c r="BE350" s="79"/>
      <c r="BF350" s="79"/>
      <c r="BG350" s="79"/>
      <c r="BH350" s="79"/>
      <c r="BI350" s="79"/>
      <c r="BJ350" s="79"/>
      <c r="BK350" s="71">
        <v>0</v>
      </c>
      <c r="BL350" s="79"/>
      <c r="BM350" s="79"/>
      <c r="BN350" s="79"/>
      <c r="BO350" s="79"/>
      <c r="BP350" s="79"/>
      <c r="BQ350" s="79"/>
      <c r="BR350" s="79"/>
      <c r="BS350" s="79"/>
      <c r="BT350" s="79"/>
      <c r="BU350" s="79"/>
      <c r="BV350" s="79"/>
      <c r="BW350" s="79"/>
      <c r="BX350" s="71">
        <v>50000000</v>
      </c>
      <c r="BY350" s="73">
        <v>50000000</v>
      </c>
      <c r="BZ350" s="73">
        <v>0</v>
      </c>
      <c r="CA350" s="73">
        <v>0</v>
      </c>
      <c r="CB350" s="73">
        <v>0</v>
      </c>
      <c r="CC350" s="73">
        <v>0</v>
      </c>
      <c r="CD350" s="73">
        <v>0</v>
      </c>
      <c r="CE350" s="73">
        <v>0</v>
      </c>
      <c r="CF350" s="73">
        <v>0</v>
      </c>
      <c r="CG350" s="73">
        <v>0</v>
      </c>
      <c r="CH350" s="73">
        <v>0</v>
      </c>
      <c r="CI350" s="73">
        <v>0</v>
      </c>
      <c r="CJ350" s="73">
        <v>0</v>
      </c>
      <c r="CK350" s="63" t="s">
        <v>2786</v>
      </c>
      <c r="CL350" s="74" t="s">
        <v>1989</v>
      </c>
      <c r="CM350" s="74" t="s">
        <v>1990</v>
      </c>
      <c r="CN350" s="74" t="s">
        <v>2780</v>
      </c>
      <c r="CO350" s="60">
        <v>2</v>
      </c>
      <c r="CP350" s="61" t="s">
        <v>2276</v>
      </c>
      <c r="CQ350" s="60">
        <v>205</v>
      </c>
      <c r="CR350" s="61" t="s">
        <v>2616</v>
      </c>
      <c r="CS350" s="60">
        <v>20503</v>
      </c>
      <c r="CT350" s="61" t="s">
        <v>2770</v>
      </c>
      <c r="CU350" s="62">
        <v>2050301</v>
      </c>
      <c r="CV350" s="63" t="s">
        <v>2771</v>
      </c>
      <c r="CW350" s="100" t="s">
        <v>2772</v>
      </c>
      <c r="CX350" s="100" t="s">
        <v>2276</v>
      </c>
      <c r="CY350" s="100" t="s">
        <v>2616</v>
      </c>
      <c r="CZ350" s="100" t="s">
        <v>2770</v>
      </c>
      <c r="DA350" s="100" t="s">
        <v>2771</v>
      </c>
    </row>
    <row r="351" spans="2:105" ht="89.25" hidden="1" x14ac:dyDescent="0.25">
      <c r="B351" s="154" t="s">
        <v>2787</v>
      </c>
      <c r="C351" s="75" t="s">
        <v>2788</v>
      </c>
      <c r="D351" s="63" t="s">
        <v>486</v>
      </c>
      <c r="E351" s="100" t="s">
        <v>2764</v>
      </c>
      <c r="F351" s="63" t="s">
        <v>2765</v>
      </c>
      <c r="G351" s="62" t="s">
        <v>183</v>
      </c>
      <c r="H351" s="63" t="s">
        <v>2611</v>
      </c>
      <c r="I351" s="63" t="s">
        <v>185</v>
      </c>
      <c r="J351" s="307">
        <v>2015</v>
      </c>
      <c r="K351" s="308" t="s">
        <v>490</v>
      </c>
      <c r="L351" s="63" t="s">
        <v>2622</v>
      </c>
      <c r="M351" s="63" t="s">
        <v>2789</v>
      </c>
      <c r="N351" s="63" t="s">
        <v>2689</v>
      </c>
      <c r="O351" s="63" t="s">
        <v>2637</v>
      </c>
      <c r="P351" s="63" t="s">
        <v>190</v>
      </c>
      <c r="Q351" s="63" t="s">
        <v>2785</v>
      </c>
      <c r="R351" s="63"/>
      <c r="S351" s="68">
        <v>2</v>
      </c>
      <c r="T351" s="69">
        <v>0</v>
      </c>
      <c r="U351" s="69">
        <v>0</v>
      </c>
      <c r="V351" s="69">
        <v>1</v>
      </c>
      <c r="W351" s="69">
        <v>2</v>
      </c>
      <c r="X351" s="71">
        <v>0</v>
      </c>
      <c r="Y351" s="79"/>
      <c r="Z351" s="79"/>
      <c r="AA351" s="79"/>
      <c r="AB351" s="79"/>
      <c r="AC351" s="79"/>
      <c r="AD351" s="79"/>
      <c r="AE351" s="79"/>
      <c r="AF351" s="79"/>
      <c r="AG351" s="79"/>
      <c r="AH351" s="79"/>
      <c r="AI351" s="79"/>
      <c r="AJ351" s="79"/>
      <c r="AK351" s="71">
        <v>0</v>
      </c>
      <c r="AL351" s="79"/>
      <c r="AM351" s="79"/>
      <c r="AN351" s="79"/>
      <c r="AO351" s="79"/>
      <c r="AP351" s="79"/>
      <c r="AQ351" s="79"/>
      <c r="AR351" s="79"/>
      <c r="AS351" s="79"/>
      <c r="AT351" s="79"/>
      <c r="AU351" s="79"/>
      <c r="AV351" s="79"/>
      <c r="AW351" s="79"/>
      <c r="AX351" s="71">
        <v>85000000</v>
      </c>
      <c r="AY351" s="79">
        <v>85000000</v>
      </c>
      <c r="AZ351" s="79"/>
      <c r="BA351" s="79"/>
      <c r="BB351" s="79"/>
      <c r="BC351" s="79"/>
      <c r="BD351" s="79"/>
      <c r="BE351" s="79"/>
      <c r="BF351" s="79"/>
      <c r="BG351" s="79"/>
      <c r="BH351" s="79"/>
      <c r="BI351" s="79"/>
      <c r="BJ351" s="79"/>
      <c r="BK351" s="71">
        <v>150000000</v>
      </c>
      <c r="BL351" s="79">
        <v>150000000</v>
      </c>
      <c r="BM351" s="79"/>
      <c r="BN351" s="79"/>
      <c r="BO351" s="79"/>
      <c r="BP351" s="79"/>
      <c r="BQ351" s="79"/>
      <c r="BR351" s="79"/>
      <c r="BS351" s="79"/>
      <c r="BT351" s="79"/>
      <c r="BU351" s="79"/>
      <c r="BV351" s="79"/>
      <c r="BW351" s="79"/>
      <c r="BX351" s="71">
        <v>235000000</v>
      </c>
      <c r="BY351" s="73">
        <v>235000000</v>
      </c>
      <c r="BZ351" s="73">
        <v>0</v>
      </c>
      <c r="CA351" s="73">
        <v>0</v>
      </c>
      <c r="CB351" s="73">
        <v>0</v>
      </c>
      <c r="CC351" s="73">
        <v>0</v>
      </c>
      <c r="CD351" s="73">
        <v>0</v>
      </c>
      <c r="CE351" s="73">
        <v>0</v>
      </c>
      <c r="CF351" s="73">
        <v>0</v>
      </c>
      <c r="CG351" s="73">
        <v>0</v>
      </c>
      <c r="CH351" s="73">
        <v>0</v>
      </c>
      <c r="CI351" s="73">
        <v>0</v>
      </c>
      <c r="CJ351" s="73">
        <v>0</v>
      </c>
      <c r="CK351" s="63" t="s">
        <v>2790</v>
      </c>
      <c r="CL351" s="74" t="s">
        <v>1989</v>
      </c>
      <c r="CM351" s="74" t="s">
        <v>1990</v>
      </c>
      <c r="CN351" s="74" t="s">
        <v>2780</v>
      </c>
      <c r="CO351" s="60">
        <v>2</v>
      </c>
      <c r="CP351" s="61" t="s">
        <v>2276</v>
      </c>
      <c r="CQ351" s="60">
        <v>205</v>
      </c>
      <c r="CR351" s="61" t="s">
        <v>2616</v>
      </c>
      <c r="CS351" s="60">
        <v>20503</v>
      </c>
      <c r="CT351" s="61" t="s">
        <v>2770</v>
      </c>
      <c r="CU351" s="62">
        <v>2050301</v>
      </c>
      <c r="CV351" s="63" t="s">
        <v>2771</v>
      </c>
      <c r="CW351" s="100" t="s">
        <v>2772</v>
      </c>
      <c r="CX351" s="100" t="s">
        <v>2276</v>
      </c>
      <c r="CY351" s="100" t="s">
        <v>2616</v>
      </c>
      <c r="CZ351" s="100" t="s">
        <v>2770</v>
      </c>
      <c r="DA351" s="100" t="s">
        <v>2771</v>
      </c>
    </row>
    <row r="352" spans="2:105" ht="89.25" hidden="1" x14ac:dyDescent="0.25">
      <c r="B352" s="154" t="s">
        <v>2791</v>
      </c>
      <c r="C352" s="65" t="s">
        <v>2792</v>
      </c>
      <c r="D352" s="63" t="s">
        <v>960</v>
      </c>
      <c r="E352" s="100" t="s">
        <v>2764</v>
      </c>
      <c r="F352" s="63" t="s">
        <v>2765</v>
      </c>
      <c r="G352" s="62" t="s">
        <v>240</v>
      </c>
      <c r="H352" s="63" t="s">
        <v>241</v>
      </c>
      <c r="I352" s="63" t="s">
        <v>185</v>
      </c>
      <c r="J352" s="307">
        <v>2015</v>
      </c>
      <c r="K352" s="308">
        <v>3</v>
      </c>
      <c r="L352" s="63" t="s">
        <v>242</v>
      </c>
      <c r="M352" s="63" t="s">
        <v>2793</v>
      </c>
      <c r="N352" s="63" t="s">
        <v>2794</v>
      </c>
      <c r="O352" s="63" t="s">
        <v>2794</v>
      </c>
      <c r="P352" s="63" t="s">
        <v>190</v>
      </c>
      <c r="Q352" s="63" t="s">
        <v>965</v>
      </c>
      <c r="R352" s="63"/>
      <c r="S352" s="68">
        <v>1</v>
      </c>
      <c r="T352" s="69">
        <v>1</v>
      </c>
      <c r="U352" s="69">
        <v>1</v>
      </c>
      <c r="V352" s="69">
        <v>1</v>
      </c>
      <c r="W352" s="69">
        <v>1</v>
      </c>
      <c r="X352" s="71">
        <v>700000000</v>
      </c>
      <c r="Y352" s="79"/>
      <c r="Z352" s="79">
        <v>700000000</v>
      </c>
      <c r="AA352" s="79"/>
      <c r="AB352" s="79"/>
      <c r="AC352" s="79"/>
      <c r="AD352" s="79"/>
      <c r="AE352" s="79"/>
      <c r="AF352" s="79"/>
      <c r="AG352" s="79"/>
      <c r="AH352" s="79"/>
      <c r="AI352" s="79"/>
      <c r="AJ352" s="79"/>
      <c r="AK352" s="71">
        <v>500000000</v>
      </c>
      <c r="AL352" s="79"/>
      <c r="AM352" s="79">
        <v>500000000</v>
      </c>
      <c r="AN352" s="79"/>
      <c r="AO352" s="79"/>
      <c r="AP352" s="79"/>
      <c r="AQ352" s="79"/>
      <c r="AR352" s="79"/>
      <c r="AS352" s="79"/>
      <c r="AT352" s="79"/>
      <c r="AU352" s="79"/>
      <c r="AV352" s="79"/>
      <c r="AW352" s="79"/>
      <c r="AX352" s="71">
        <v>500000000</v>
      </c>
      <c r="AY352" s="79"/>
      <c r="AZ352" s="79">
        <v>500000000</v>
      </c>
      <c r="BA352" s="79"/>
      <c r="BB352" s="79"/>
      <c r="BC352" s="79"/>
      <c r="BD352" s="79"/>
      <c r="BE352" s="79"/>
      <c r="BF352" s="79"/>
      <c r="BG352" s="79"/>
      <c r="BH352" s="79"/>
      <c r="BI352" s="79"/>
      <c r="BJ352" s="79"/>
      <c r="BK352" s="71">
        <v>500000000</v>
      </c>
      <c r="BL352" s="79"/>
      <c r="BM352" s="79">
        <v>500000000</v>
      </c>
      <c r="BN352" s="79"/>
      <c r="BO352" s="79"/>
      <c r="BP352" s="79"/>
      <c r="BQ352" s="79"/>
      <c r="BR352" s="79"/>
      <c r="BS352" s="79"/>
      <c r="BT352" s="79"/>
      <c r="BU352" s="79"/>
      <c r="BV352" s="79"/>
      <c r="BW352" s="79"/>
      <c r="BX352" s="71">
        <v>2200000000</v>
      </c>
      <c r="BY352" s="73">
        <v>0</v>
      </c>
      <c r="BZ352" s="73">
        <v>2200000000</v>
      </c>
      <c r="CA352" s="73">
        <v>0</v>
      </c>
      <c r="CB352" s="73">
        <v>0</v>
      </c>
      <c r="CC352" s="73">
        <v>0</v>
      </c>
      <c r="CD352" s="73">
        <v>0</v>
      </c>
      <c r="CE352" s="73">
        <v>0</v>
      </c>
      <c r="CF352" s="73">
        <v>0</v>
      </c>
      <c r="CG352" s="73">
        <v>0</v>
      </c>
      <c r="CH352" s="73">
        <v>0</v>
      </c>
      <c r="CI352" s="73">
        <v>0</v>
      </c>
      <c r="CJ352" s="73">
        <v>0</v>
      </c>
      <c r="CK352" s="63" t="s">
        <v>2795</v>
      </c>
      <c r="CL352" s="74" t="s">
        <v>249</v>
      </c>
      <c r="CM352" s="74" t="s">
        <v>250</v>
      </c>
      <c r="CN352" s="74" t="s">
        <v>2780</v>
      </c>
      <c r="CO352" s="60">
        <v>2</v>
      </c>
      <c r="CP352" s="61" t="s">
        <v>2276</v>
      </c>
      <c r="CQ352" s="60">
        <v>205</v>
      </c>
      <c r="CR352" s="61" t="s">
        <v>2616</v>
      </c>
      <c r="CS352" s="60">
        <v>20503</v>
      </c>
      <c r="CT352" s="61" t="s">
        <v>2770</v>
      </c>
      <c r="CU352" s="62">
        <v>2050301</v>
      </c>
      <c r="CV352" s="63" t="s">
        <v>2771</v>
      </c>
      <c r="CW352" s="100" t="s">
        <v>2772</v>
      </c>
      <c r="CX352" s="100" t="s">
        <v>2276</v>
      </c>
      <c r="CY352" s="100" t="s">
        <v>2616</v>
      </c>
      <c r="CZ352" s="100" t="s">
        <v>2770</v>
      </c>
      <c r="DA352" s="100" t="s">
        <v>2771</v>
      </c>
    </row>
    <row r="353" spans="2:105" ht="89.25" hidden="1" x14ac:dyDescent="0.25">
      <c r="B353" s="154" t="s">
        <v>2796</v>
      </c>
      <c r="C353" s="75" t="s">
        <v>2797</v>
      </c>
      <c r="D353" s="63" t="s">
        <v>486</v>
      </c>
      <c r="E353" s="100" t="s">
        <v>2764</v>
      </c>
      <c r="F353" s="63" t="s">
        <v>2765</v>
      </c>
      <c r="G353" s="62" t="s">
        <v>240</v>
      </c>
      <c r="H353" s="63" t="s">
        <v>2611</v>
      </c>
      <c r="I353" s="63" t="s">
        <v>185</v>
      </c>
      <c r="J353" s="307">
        <v>2015</v>
      </c>
      <c r="K353" s="308" t="s">
        <v>490</v>
      </c>
      <c r="L353" s="63" t="s">
        <v>2622</v>
      </c>
      <c r="M353" s="63" t="s">
        <v>2798</v>
      </c>
      <c r="N353" s="63" t="s">
        <v>2689</v>
      </c>
      <c r="O353" s="63" t="s">
        <v>2671</v>
      </c>
      <c r="P353" s="63" t="s">
        <v>190</v>
      </c>
      <c r="Q353" s="63" t="s">
        <v>2785</v>
      </c>
      <c r="R353" s="63"/>
      <c r="S353" s="68">
        <v>1</v>
      </c>
      <c r="T353" s="69">
        <v>0</v>
      </c>
      <c r="U353" s="69">
        <v>1</v>
      </c>
      <c r="V353" s="69">
        <v>1</v>
      </c>
      <c r="W353" s="69">
        <v>1</v>
      </c>
      <c r="X353" s="71">
        <v>0</v>
      </c>
      <c r="Y353" s="79"/>
      <c r="Z353" s="79"/>
      <c r="AA353" s="79"/>
      <c r="AB353" s="79"/>
      <c r="AC353" s="79"/>
      <c r="AD353" s="79"/>
      <c r="AE353" s="79"/>
      <c r="AF353" s="79"/>
      <c r="AG353" s="79"/>
      <c r="AH353" s="79"/>
      <c r="AI353" s="79"/>
      <c r="AJ353" s="79"/>
      <c r="AK353" s="71">
        <v>257000000</v>
      </c>
      <c r="AL353" s="79">
        <v>257000000</v>
      </c>
      <c r="AM353" s="79"/>
      <c r="AN353" s="79"/>
      <c r="AO353" s="79"/>
      <c r="AP353" s="79"/>
      <c r="AQ353" s="79"/>
      <c r="AR353" s="79"/>
      <c r="AS353" s="79"/>
      <c r="AT353" s="79"/>
      <c r="AU353" s="79"/>
      <c r="AV353" s="79"/>
      <c r="AW353" s="79"/>
      <c r="AX353" s="71">
        <v>60000000</v>
      </c>
      <c r="AY353" s="79">
        <v>60000000</v>
      </c>
      <c r="AZ353" s="79"/>
      <c r="BA353" s="79"/>
      <c r="BB353" s="79"/>
      <c r="BC353" s="79"/>
      <c r="BD353" s="79"/>
      <c r="BE353" s="79"/>
      <c r="BF353" s="79"/>
      <c r="BG353" s="79"/>
      <c r="BH353" s="79"/>
      <c r="BI353" s="79"/>
      <c r="BJ353" s="79"/>
      <c r="BK353" s="71">
        <v>100000000</v>
      </c>
      <c r="BL353" s="79">
        <v>100000000</v>
      </c>
      <c r="BM353" s="79"/>
      <c r="BN353" s="79"/>
      <c r="BO353" s="79"/>
      <c r="BP353" s="79"/>
      <c r="BQ353" s="79"/>
      <c r="BR353" s="79"/>
      <c r="BS353" s="79"/>
      <c r="BT353" s="79"/>
      <c r="BU353" s="79"/>
      <c r="BV353" s="79"/>
      <c r="BW353" s="79"/>
      <c r="BX353" s="71">
        <v>417000000</v>
      </c>
      <c r="BY353" s="73">
        <v>417000000</v>
      </c>
      <c r="BZ353" s="73">
        <v>0</v>
      </c>
      <c r="CA353" s="73">
        <v>0</v>
      </c>
      <c r="CB353" s="73">
        <v>0</v>
      </c>
      <c r="CC353" s="73">
        <v>0</v>
      </c>
      <c r="CD353" s="73">
        <v>0</v>
      </c>
      <c r="CE353" s="73">
        <v>0</v>
      </c>
      <c r="CF353" s="73">
        <v>0</v>
      </c>
      <c r="CG353" s="73">
        <v>0</v>
      </c>
      <c r="CH353" s="73">
        <v>0</v>
      </c>
      <c r="CI353" s="73">
        <v>0</v>
      </c>
      <c r="CJ353" s="73">
        <v>0</v>
      </c>
      <c r="CK353" s="63" t="s">
        <v>2799</v>
      </c>
      <c r="CL353" s="74" t="s">
        <v>1989</v>
      </c>
      <c r="CM353" s="74" t="s">
        <v>1990</v>
      </c>
      <c r="CN353" s="74" t="s">
        <v>2780</v>
      </c>
      <c r="CO353" s="60">
        <v>2</v>
      </c>
      <c r="CP353" s="61" t="s">
        <v>2276</v>
      </c>
      <c r="CQ353" s="60">
        <v>205</v>
      </c>
      <c r="CR353" s="61" t="s">
        <v>2616</v>
      </c>
      <c r="CS353" s="60">
        <v>20503</v>
      </c>
      <c r="CT353" s="61" t="s">
        <v>2770</v>
      </c>
      <c r="CU353" s="62">
        <v>2050301</v>
      </c>
      <c r="CV353" s="63" t="s">
        <v>2771</v>
      </c>
      <c r="CW353" s="100" t="s">
        <v>2772</v>
      </c>
      <c r="CX353" s="100" t="s">
        <v>2276</v>
      </c>
      <c r="CY353" s="100" t="s">
        <v>2616</v>
      </c>
      <c r="CZ353" s="100" t="s">
        <v>2770</v>
      </c>
      <c r="DA353" s="100" t="s">
        <v>2771</v>
      </c>
    </row>
    <row r="354" spans="2:105" ht="89.25" hidden="1" x14ac:dyDescent="0.25">
      <c r="B354" s="154" t="s">
        <v>2800</v>
      </c>
      <c r="C354" s="75" t="s">
        <v>2801</v>
      </c>
      <c r="D354" s="63" t="s">
        <v>239</v>
      </c>
      <c r="E354" s="100" t="s">
        <v>2764</v>
      </c>
      <c r="F354" s="63" t="s">
        <v>2765</v>
      </c>
      <c r="G354" s="62" t="s">
        <v>183</v>
      </c>
      <c r="H354" s="63" t="s">
        <v>241</v>
      </c>
      <c r="I354" s="63" t="s">
        <v>185</v>
      </c>
      <c r="J354" s="307">
        <v>2015</v>
      </c>
      <c r="K354" s="308" t="s">
        <v>490</v>
      </c>
      <c r="L354" s="63" t="s">
        <v>242</v>
      </c>
      <c r="M354" s="63" t="s">
        <v>2802</v>
      </c>
      <c r="N354" s="63" t="s">
        <v>2803</v>
      </c>
      <c r="O354" s="63" t="s">
        <v>2803</v>
      </c>
      <c r="P354" s="63" t="s">
        <v>257</v>
      </c>
      <c r="Q354" s="63" t="s">
        <v>232</v>
      </c>
      <c r="R354" s="63"/>
      <c r="S354" s="68">
        <v>24</v>
      </c>
      <c r="T354" s="69">
        <v>6</v>
      </c>
      <c r="U354" s="69">
        <v>12</v>
      </c>
      <c r="V354" s="69">
        <v>18</v>
      </c>
      <c r="W354" s="69">
        <v>24</v>
      </c>
      <c r="X354" s="71">
        <v>10000000</v>
      </c>
      <c r="Y354" s="78"/>
      <c r="Z354" s="79"/>
      <c r="AA354" s="79"/>
      <c r="AB354" s="79"/>
      <c r="AC354" s="79"/>
      <c r="AD354" s="79"/>
      <c r="AE354" s="79"/>
      <c r="AF354" s="79"/>
      <c r="AG354" s="79">
        <v>10000000</v>
      </c>
      <c r="AH354" s="79"/>
      <c r="AI354" s="79"/>
      <c r="AJ354" s="79"/>
      <c r="AK354" s="71">
        <v>120000000</v>
      </c>
      <c r="AL354" s="78"/>
      <c r="AM354" s="79"/>
      <c r="AN354" s="79"/>
      <c r="AO354" s="79"/>
      <c r="AP354" s="79"/>
      <c r="AQ354" s="79"/>
      <c r="AR354" s="79"/>
      <c r="AS354" s="79"/>
      <c r="AT354" s="79">
        <v>120000000</v>
      </c>
      <c r="AU354" s="79"/>
      <c r="AV354" s="79"/>
      <c r="AW354" s="79"/>
      <c r="AX354" s="71">
        <v>13000000</v>
      </c>
      <c r="AY354" s="78"/>
      <c r="AZ354" s="79"/>
      <c r="BA354" s="79"/>
      <c r="BB354" s="79"/>
      <c r="BC354" s="79"/>
      <c r="BD354" s="79"/>
      <c r="BE354" s="79"/>
      <c r="BF354" s="79"/>
      <c r="BG354" s="79">
        <v>13000000</v>
      </c>
      <c r="BH354" s="79"/>
      <c r="BI354" s="79"/>
      <c r="BJ354" s="79"/>
      <c r="BK354" s="71">
        <v>13000000</v>
      </c>
      <c r="BL354" s="78"/>
      <c r="BM354" s="79"/>
      <c r="BN354" s="79"/>
      <c r="BO354" s="79"/>
      <c r="BP354" s="79"/>
      <c r="BQ354" s="79"/>
      <c r="BR354" s="79"/>
      <c r="BS354" s="79"/>
      <c r="BT354" s="79">
        <v>13000000</v>
      </c>
      <c r="BU354" s="79"/>
      <c r="BV354" s="79"/>
      <c r="BW354" s="79"/>
      <c r="BX354" s="71">
        <v>156000000</v>
      </c>
      <c r="BY354" s="73">
        <v>0</v>
      </c>
      <c r="BZ354" s="73">
        <v>0</v>
      </c>
      <c r="CA354" s="73">
        <v>0</v>
      </c>
      <c r="CB354" s="73">
        <v>0</v>
      </c>
      <c r="CC354" s="73">
        <v>0</v>
      </c>
      <c r="CD354" s="73">
        <v>0</v>
      </c>
      <c r="CE354" s="73">
        <v>0</v>
      </c>
      <c r="CF354" s="73">
        <v>0</v>
      </c>
      <c r="CG354" s="73">
        <v>156000000</v>
      </c>
      <c r="CH354" s="73">
        <v>0</v>
      </c>
      <c r="CI354" s="73">
        <v>0</v>
      </c>
      <c r="CJ354" s="73">
        <v>0</v>
      </c>
      <c r="CK354" s="63" t="s">
        <v>2804</v>
      </c>
      <c r="CL354" s="74" t="s">
        <v>249</v>
      </c>
      <c r="CM354" s="74" t="s">
        <v>250</v>
      </c>
      <c r="CN354" s="74" t="s">
        <v>251</v>
      </c>
      <c r="CO354" s="60">
        <v>2</v>
      </c>
      <c r="CP354" s="61" t="s">
        <v>2276</v>
      </c>
      <c r="CQ354" s="60">
        <v>205</v>
      </c>
      <c r="CR354" s="61" t="s">
        <v>2616</v>
      </c>
      <c r="CS354" s="60">
        <v>20503</v>
      </c>
      <c r="CT354" s="61" t="s">
        <v>2770</v>
      </c>
      <c r="CU354" s="62">
        <v>2050301</v>
      </c>
      <c r="CV354" s="63" t="s">
        <v>2771</v>
      </c>
      <c r="CW354" s="100" t="s">
        <v>2772</v>
      </c>
      <c r="CX354" s="100" t="s">
        <v>2276</v>
      </c>
      <c r="CY354" s="100" t="s">
        <v>2616</v>
      </c>
      <c r="CZ354" s="100" t="s">
        <v>2770</v>
      </c>
      <c r="DA354" s="100" t="s">
        <v>2771</v>
      </c>
    </row>
    <row r="355" spans="2:105" ht="89.25" hidden="1" x14ac:dyDescent="0.25">
      <c r="B355" s="154" t="s">
        <v>2805</v>
      </c>
      <c r="C355" s="75" t="s">
        <v>2806</v>
      </c>
      <c r="D355" s="63" t="s">
        <v>239</v>
      </c>
      <c r="E355" s="100" t="s">
        <v>2764</v>
      </c>
      <c r="F355" s="63" t="s">
        <v>2765</v>
      </c>
      <c r="G355" s="62" t="s">
        <v>183</v>
      </c>
      <c r="H355" s="63" t="s">
        <v>241</v>
      </c>
      <c r="I355" s="63" t="s">
        <v>185</v>
      </c>
      <c r="J355" s="307">
        <v>2015</v>
      </c>
      <c r="K355" s="308" t="s">
        <v>490</v>
      </c>
      <c r="L355" s="63" t="s">
        <v>242</v>
      </c>
      <c r="M355" s="63" t="s">
        <v>2807</v>
      </c>
      <c r="N355" s="63" t="s">
        <v>2808</v>
      </c>
      <c r="O355" s="63" t="s">
        <v>2808</v>
      </c>
      <c r="P355" s="63" t="s">
        <v>257</v>
      </c>
      <c r="Q355" s="63" t="s">
        <v>232</v>
      </c>
      <c r="R355" s="63"/>
      <c r="S355" s="68">
        <v>40</v>
      </c>
      <c r="T355" s="69">
        <v>10</v>
      </c>
      <c r="U355" s="69">
        <v>20</v>
      </c>
      <c r="V355" s="69">
        <v>30</v>
      </c>
      <c r="W355" s="69">
        <v>40</v>
      </c>
      <c r="X355" s="71">
        <v>60000000</v>
      </c>
      <c r="Y355" s="78"/>
      <c r="Z355" s="79"/>
      <c r="AA355" s="79"/>
      <c r="AB355" s="79"/>
      <c r="AC355" s="79"/>
      <c r="AD355" s="79"/>
      <c r="AE355" s="79"/>
      <c r="AF355" s="79"/>
      <c r="AG355" s="79">
        <v>60000000</v>
      </c>
      <c r="AH355" s="79"/>
      <c r="AI355" s="79"/>
      <c r="AJ355" s="79"/>
      <c r="AK355" s="71">
        <v>60000000</v>
      </c>
      <c r="AL355" s="78"/>
      <c r="AM355" s="79"/>
      <c r="AN355" s="79"/>
      <c r="AO355" s="79"/>
      <c r="AP355" s="79"/>
      <c r="AQ355" s="79"/>
      <c r="AR355" s="79"/>
      <c r="AS355" s="79"/>
      <c r="AT355" s="79">
        <v>60000000</v>
      </c>
      <c r="AU355" s="79"/>
      <c r="AV355" s="79"/>
      <c r="AW355" s="79"/>
      <c r="AX355" s="71">
        <v>60000000</v>
      </c>
      <c r="AY355" s="78"/>
      <c r="AZ355" s="79"/>
      <c r="BA355" s="79"/>
      <c r="BB355" s="79"/>
      <c r="BC355" s="79"/>
      <c r="BD355" s="79"/>
      <c r="BE355" s="79"/>
      <c r="BF355" s="79"/>
      <c r="BG355" s="79">
        <v>60000000</v>
      </c>
      <c r="BH355" s="79"/>
      <c r="BI355" s="79"/>
      <c r="BJ355" s="79"/>
      <c r="BK355" s="71">
        <v>60000000</v>
      </c>
      <c r="BL355" s="78"/>
      <c r="BM355" s="79"/>
      <c r="BN355" s="79"/>
      <c r="BO355" s="79"/>
      <c r="BP355" s="79"/>
      <c r="BQ355" s="79"/>
      <c r="BR355" s="79"/>
      <c r="BS355" s="79"/>
      <c r="BT355" s="79">
        <v>60000000</v>
      </c>
      <c r="BU355" s="79"/>
      <c r="BV355" s="79"/>
      <c r="BW355" s="79"/>
      <c r="BX355" s="71">
        <v>240000000</v>
      </c>
      <c r="BY355" s="73">
        <v>0</v>
      </c>
      <c r="BZ355" s="73">
        <v>0</v>
      </c>
      <c r="CA355" s="73">
        <v>0</v>
      </c>
      <c r="CB355" s="73">
        <v>0</v>
      </c>
      <c r="CC355" s="73">
        <v>0</v>
      </c>
      <c r="CD355" s="73">
        <v>0</v>
      </c>
      <c r="CE355" s="73">
        <v>0</v>
      </c>
      <c r="CF355" s="73">
        <v>0</v>
      </c>
      <c r="CG355" s="73">
        <v>240000000</v>
      </c>
      <c r="CH355" s="73">
        <v>0</v>
      </c>
      <c r="CI355" s="73">
        <v>0</v>
      </c>
      <c r="CJ355" s="73">
        <v>0</v>
      </c>
      <c r="CK355" s="63" t="s">
        <v>2809</v>
      </c>
      <c r="CL355" s="74" t="s">
        <v>249</v>
      </c>
      <c r="CM355" s="74" t="s">
        <v>250</v>
      </c>
      <c r="CN355" s="74" t="s">
        <v>251</v>
      </c>
      <c r="CO355" s="60">
        <v>2</v>
      </c>
      <c r="CP355" s="61" t="s">
        <v>2276</v>
      </c>
      <c r="CQ355" s="60">
        <v>205</v>
      </c>
      <c r="CR355" s="61" t="s">
        <v>2616</v>
      </c>
      <c r="CS355" s="60">
        <v>20503</v>
      </c>
      <c r="CT355" s="61" t="s">
        <v>2770</v>
      </c>
      <c r="CU355" s="62">
        <v>2050301</v>
      </c>
      <c r="CV355" s="63" t="s">
        <v>2771</v>
      </c>
      <c r="CW355" s="100" t="s">
        <v>2772</v>
      </c>
      <c r="CX355" s="100" t="s">
        <v>2276</v>
      </c>
      <c r="CY355" s="100" t="s">
        <v>2616</v>
      </c>
      <c r="CZ355" s="100" t="s">
        <v>2770</v>
      </c>
      <c r="DA355" s="100" t="s">
        <v>2771</v>
      </c>
    </row>
    <row r="356" spans="2:105" ht="89.25" hidden="1" x14ac:dyDescent="0.25">
      <c r="B356" s="154" t="s">
        <v>2810</v>
      </c>
      <c r="C356" s="75" t="s">
        <v>2811</v>
      </c>
      <c r="D356" s="63" t="s">
        <v>239</v>
      </c>
      <c r="E356" s="100" t="s">
        <v>2764</v>
      </c>
      <c r="F356" s="63" t="s">
        <v>2765</v>
      </c>
      <c r="G356" s="62" t="s">
        <v>183</v>
      </c>
      <c r="H356" s="63" t="s">
        <v>241</v>
      </c>
      <c r="I356" s="63" t="s">
        <v>185</v>
      </c>
      <c r="J356" s="307">
        <v>2015</v>
      </c>
      <c r="K356" s="308" t="s">
        <v>490</v>
      </c>
      <c r="L356" s="63" t="s">
        <v>242</v>
      </c>
      <c r="M356" s="63" t="s">
        <v>2812</v>
      </c>
      <c r="N356" s="63" t="s">
        <v>2813</v>
      </c>
      <c r="O356" s="63" t="s">
        <v>2813</v>
      </c>
      <c r="P356" s="63" t="s">
        <v>257</v>
      </c>
      <c r="Q356" s="63" t="s">
        <v>232</v>
      </c>
      <c r="R356" s="63"/>
      <c r="S356" s="68">
        <v>10</v>
      </c>
      <c r="T356" s="69">
        <v>3</v>
      </c>
      <c r="U356" s="69">
        <v>5</v>
      </c>
      <c r="V356" s="69">
        <v>8</v>
      </c>
      <c r="W356" s="69">
        <v>10</v>
      </c>
      <c r="X356" s="71">
        <v>10000000</v>
      </c>
      <c r="Y356" s="78"/>
      <c r="Z356" s="79"/>
      <c r="AA356" s="79"/>
      <c r="AB356" s="79"/>
      <c r="AC356" s="79"/>
      <c r="AD356" s="79"/>
      <c r="AE356" s="79"/>
      <c r="AF356" s="79"/>
      <c r="AG356" s="79">
        <v>10000000</v>
      </c>
      <c r="AH356" s="79"/>
      <c r="AI356" s="79"/>
      <c r="AJ356" s="79"/>
      <c r="AK356" s="71">
        <v>11000000</v>
      </c>
      <c r="AL356" s="78"/>
      <c r="AM356" s="79"/>
      <c r="AN356" s="79"/>
      <c r="AO356" s="79"/>
      <c r="AP356" s="79"/>
      <c r="AQ356" s="79"/>
      <c r="AR356" s="79"/>
      <c r="AS356" s="79"/>
      <c r="AT356" s="79">
        <v>11000000</v>
      </c>
      <c r="AU356" s="79"/>
      <c r="AV356" s="79"/>
      <c r="AW356" s="79"/>
      <c r="AX356" s="71">
        <v>11000000</v>
      </c>
      <c r="AY356" s="78"/>
      <c r="AZ356" s="79"/>
      <c r="BA356" s="79"/>
      <c r="BB356" s="79"/>
      <c r="BC356" s="79"/>
      <c r="BD356" s="79"/>
      <c r="BE356" s="79"/>
      <c r="BF356" s="79"/>
      <c r="BG356" s="79">
        <v>11000000</v>
      </c>
      <c r="BH356" s="79"/>
      <c r="BI356" s="79"/>
      <c r="BJ356" s="79"/>
      <c r="BK356" s="71">
        <v>11000000</v>
      </c>
      <c r="BL356" s="78"/>
      <c r="BM356" s="79"/>
      <c r="BN356" s="79"/>
      <c r="BO356" s="79"/>
      <c r="BP356" s="79"/>
      <c r="BQ356" s="79"/>
      <c r="BR356" s="79"/>
      <c r="BS356" s="79"/>
      <c r="BT356" s="79">
        <v>11000000</v>
      </c>
      <c r="BU356" s="79"/>
      <c r="BV356" s="79"/>
      <c r="BW356" s="79"/>
      <c r="BX356" s="71">
        <v>43000000</v>
      </c>
      <c r="BY356" s="73">
        <v>0</v>
      </c>
      <c r="BZ356" s="73">
        <v>0</v>
      </c>
      <c r="CA356" s="73">
        <v>0</v>
      </c>
      <c r="CB356" s="73">
        <v>0</v>
      </c>
      <c r="CC356" s="73">
        <v>0</v>
      </c>
      <c r="CD356" s="73">
        <v>0</v>
      </c>
      <c r="CE356" s="73">
        <v>0</v>
      </c>
      <c r="CF356" s="73">
        <v>0</v>
      </c>
      <c r="CG356" s="73">
        <v>43000000</v>
      </c>
      <c r="CH356" s="73">
        <v>0</v>
      </c>
      <c r="CI356" s="73">
        <v>0</v>
      </c>
      <c r="CJ356" s="73">
        <v>0</v>
      </c>
      <c r="CK356" s="63" t="s">
        <v>2814</v>
      </c>
      <c r="CL356" s="74" t="s">
        <v>249</v>
      </c>
      <c r="CM356" s="74" t="s">
        <v>250</v>
      </c>
      <c r="CN356" s="74" t="s">
        <v>251</v>
      </c>
      <c r="CO356" s="60">
        <v>2</v>
      </c>
      <c r="CP356" s="61" t="s">
        <v>2276</v>
      </c>
      <c r="CQ356" s="60">
        <v>205</v>
      </c>
      <c r="CR356" s="61" t="s">
        <v>2616</v>
      </c>
      <c r="CS356" s="60">
        <v>20503</v>
      </c>
      <c r="CT356" s="61" t="s">
        <v>2770</v>
      </c>
      <c r="CU356" s="62">
        <v>2050301</v>
      </c>
      <c r="CV356" s="63" t="s">
        <v>2771</v>
      </c>
      <c r="CW356" s="100" t="s">
        <v>2772</v>
      </c>
      <c r="CX356" s="100" t="s">
        <v>2276</v>
      </c>
      <c r="CY356" s="100" t="s">
        <v>2616</v>
      </c>
      <c r="CZ356" s="100" t="s">
        <v>2770</v>
      </c>
      <c r="DA356" s="100" t="s">
        <v>2771</v>
      </c>
    </row>
    <row r="357" spans="2:105" ht="89.25" hidden="1" x14ac:dyDescent="0.25">
      <c r="B357" s="154" t="s">
        <v>2815</v>
      </c>
      <c r="C357" s="75" t="s">
        <v>2816</v>
      </c>
      <c r="D357" s="63" t="s">
        <v>239</v>
      </c>
      <c r="E357" s="100" t="s">
        <v>2764</v>
      </c>
      <c r="F357" s="63" t="s">
        <v>2765</v>
      </c>
      <c r="G357" s="62" t="s">
        <v>183</v>
      </c>
      <c r="H357" s="63" t="s">
        <v>241</v>
      </c>
      <c r="I357" s="63" t="s">
        <v>185</v>
      </c>
      <c r="J357" s="307">
        <v>2015</v>
      </c>
      <c r="K357" s="308" t="s">
        <v>490</v>
      </c>
      <c r="L357" s="63" t="s">
        <v>242</v>
      </c>
      <c r="M357" s="63" t="s">
        <v>2817</v>
      </c>
      <c r="N357" s="63" t="s">
        <v>2818</v>
      </c>
      <c r="O357" s="63" t="s">
        <v>2818</v>
      </c>
      <c r="P357" s="63" t="s">
        <v>257</v>
      </c>
      <c r="Q357" s="63" t="s">
        <v>232</v>
      </c>
      <c r="R357" s="63"/>
      <c r="S357" s="68">
        <v>3</v>
      </c>
      <c r="T357" s="69">
        <v>3</v>
      </c>
      <c r="U357" s="69">
        <v>3</v>
      </c>
      <c r="V357" s="69">
        <v>3</v>
      </c>
      <c r="W357" s="69">
        <v>3</v>
      </c>
      <c r="X357" s="71">
        <v>15000000</v>
      </c>
      <c r="Y357" s="78"/>
      <c r="Z357" s="79"/>
      <c r="AA357" s="79"/>
      <c r="AB357" s="79"/>
      <c r="AC357" s="79"/>
      <c r="AD357" s="79"/>
      <c r="AE357" s="79"/>
      <c r="AF357" s="79"/>
      <c r="AG357" s="79">
        <v>15000000</v>
      </c>
      <c r="AH357" s="79"/>
      <c r="AI357" s="79"/>
      <c r="AJ357" s="79"/>
      <c r="AK357" s="71">
        <v>16000000</v>
      </c>
      <c r="AL357" s="78"/>
      <c r="AM357" s="79"/>
      <c r="AN357" s="79"/>
      <c r="AO357" s="79"/>
      <c r="AP357" s="79"/>
      <c r="AQ357" s="79"/>
      <c r="AR357" s="79"/>
      <c r="AS357" s="79"/>
      <c r="AT357" s="79">
        <v>16000000</v>
      </c>
      <c r="AU357" s="79"/>
      <c r="AV357" s="79"/>
      <c r="AW357" s="79"/>
      <c r="AX357" s="71">
        <v>17000000</v>
      </c>
      <c r="AY357" s="78"/>
      <c r="AZ357" s="79"/>
      <c r="BA357" s="79"/>
      <c r="BB357" s="79"/>
      <c r="BC357" s="79"/>
      <c r="BD357" s="79"/>
      <c r="BE357" s="79"/>
      <c r="BF357" s="79"/>
      <c r="BG357" s="79">
        <v>17000000</v>
      </c>
      <c r="BH357" s="79"/>
      <c r="BI357" s="79"/>
      <c r="BJ357" s="79"/>
      <c r="BK357" s="71">
        <v>18000000</v>
      </c>
      <c r="BL357" s="78"/>
      <c r="BM357" s="79"/>
      <c r="BN357" s="79"/>
      <c r="BO357" s="79"/>
      <c r="BP357" s="79"/>
      <c r="BQ357" s="79"/>
      <c r="BR357" s="79"/>
      <c r="BS357" s="79"/>
      <c r="BT357" s="79">
        <v>18000000</v>
      </c>
      <c r="BU357" s="79"/>
      <c r="BV357" s="79"/>
      <c r="BW357" s="79"/>
      <c r="BX357" s="71">
        <v>66000000</v>
      </c>
      <c r="BY357" s="73">
        <v>0</v>
      </c>
      <c r="BZ357" s="73">
        <v>0</v>
      </c>
      <c r="CA357" s="73">
        <v>0</v>
      </c>
      <c r="CB357" s="73">
        <v>0</v>
      </c>
      <c r="CC357" s="73">
        <v>0</v>
      </c>
      <c r="CD357" s="73">
        <v>0</v>
      </c>
      <c r="CE357" s="73">
        <v>0</v>
      </c>
      <c r="CF357" s="73">
        <v>0</v>
      </c>
      <c r="CG357" s="73">
        <v>66000000</v>
      </c>
      <c r="CH357" s="73">
        <v>0</v>
      </c>
      <c r="CI357" s="73">
        <v>0</v>
      </c>
      <c r="CJ357" s="73">
        <v>0</v>
      </c>
      <c r="CK357" s="63" t="s">
        <v>2819</v>
      </c>
      <c r="CL357" s="74" t="s">
        <v>249</v>
      </c>
      <c r="CM357" s="74" t="s">
        <v>250</v>
      </c>
      <c r="CN357" s="74" t="s">
        <v>251</v>
      </c>
      <c r="CO357" s="60">
        <v>2</v>
      </c>
      <c r="CP357" s="61" t="s">
        <v>2276</v>
      </c>
      <c r="CQ357" s="60">
        <v>205</v>
      </c>
      <c r="CR357" s="61" t="s">
        <v>2616</v>
      </c>
      <c r="CS357" s="60">
        <v>20503</v>
      </c>
      <c r="CT357" s="61" t="s">
        <v>2770</v>
      </c>
      <c r="CU357" s="62">
        <v>2050301</v>
      </c>
      <c r="CV357" s="63" t="s">
        <v>2771</v>
      </c>
      <c r="CW357" s="100" t="s">
        <v>2772</v>
      </c>
      <c r="CX357" s="100" t="s">
        <v>2276</v>
      </c>
      <c r="CY357" s="100" t="s">
        <v>2616</v>
      </c>
      <c r="CZ357" s="100" t="s">
        <v>2770</v>
      </c>
      <c r="DA357" s="100" t="s">
        <v>2771</v>
      </c>
    </row>
    <row r="358" spans="2:105" ht="89.25" hidden="1" x14ac:dyDescent="0.25">
      <c r="B358" s="154" t="s">
        <v>2820</v>
      </c>
      <c r="C358" s="75" t="s">
        <v>2821</v>
      </c>
      <c r="D358" s="63" t="s">
        <v>239</v>
      </c>
      <c r="E358" s="100" t="s">
        <v>2764</v>
      </c>
      <c r="F358" s="63" t="s">
        <v>2765</v>
      </c>
      <c r="G358" s="62" t="s">
        <v>183</v>
      </c>
      <c r="H358" s="63" t="s">
        <v>241</v>
      </c>
      <c r="I358" s="63" t="s">
        <v>185</v>
      </c>
      <c r="J358" s="307">
        <v>2015</v>
      </c>
      <c r="K358" s="308" t="s">
        <v>490</v>
      </c>
      <c r="L358" s="63" t="s">
        <v>242</v>
      </c>
      <c r="M358" s="63" t="s">
        <v>2822</v>
      </c>
      <c r="N358" s="63" t="s">
        <v>2823</v>
      </c>
      <c r="O358" s="63" t="s">
        <v>2823</v>
      </c>
      <c r="P358" s="63" t="s">
        <v>257</v>
      </c>
      <c r="Q358" s="63" t="s">
        <v>232</v>
      </c>
      <c r="R358" s="63"/>
      <c r="S358" s="68">
        <v>54</v>
      </c>
      <c r="T358" s="69">
        <v>12</v>
      </c>
      <c r="U358" s="69">
        <v>24</v>
      </c>
      <c r="V358" s="69">
        <v>39</v>
      </c>
      <c r="W358" s="69">
        <v>54</v>
      </c>
      <c r="X358" s="71">
        <v>5000000</v>
      </c>
      <c r="Y358" s="78"/>
      <c r="Z358" s="79"/>
      <c r="AA358" s="79"/>
      <c r="AB358" s="79"/>
      <c r="AC358" s="79"/>
      <c r="AD358" s="79"/>
      <c r="AE358" s="79"/>
      <c r="AF358" s="79"/>
      <c r="AG358" s="79">
        <v>5000000</v>
      </c>
      <c r="AH358" s="79"/>
      <c r="AI358" s="79"/>
      <c r="AJ358" s="79"/>
      <c r="AK358" s="71">
        <v>5000000</v>
      </c>
      <c r="AL358" s="78"/>
      <c r="AM358" s="79"/>
      <c r="AN358" s="79"/>
      <c r="AO358" s="79"/>
      <c r="AP358" s="79"/>
      <c r="AQ358" s="79"/>
      <c r="AR358" s="79"/>
      <c r="AS358" s="79"/>
      <c r="AT358" s="79">
        <v>5000000</v>
      </c>
      <c r="AU358" s="79"/>
      <c r="AV358" s="79"/>
      <c r="AW358" s="79"/>
      <c r="AX358" s="71">
        <v>6000000</v>
      </c>
      <c r="AY358" s="78"/>
      <c r="AZ358" s="79"/>
      <c r="BA358" s="79"/>
      <c r="BB358" s="79"/>
      <c r="BC358" s="79"/>
      <c r="BD358" s="79"/>
      <c r="BE358" s="79"/>
      <c r="BF358" s="79"/>
      <c r="BG358" s="79">
        <v>6000000</v>
      </c>
      <c r="BH358" s="79"/>
      <c r="BI358" s="79"/>
      <c r="BJ358" s="79"/>
      <c r="BK358" s="71">
        <v>9000000</v>
      </c>
      <c r="BL358" s="78"/>
      <c r="BM358" s="79"/>
      <c r="BN358" s="79"/>
      <c r="BO358" s="79"/>
      <c r="BP358" s="79"/>
      <c r="BQ358" s="79"/>
      <c r="BR358" s="79"/>
      <c r="BS358" s="79"/>
      <c r="BT358" s="79">
        <v>9000000</v>
      </c>
      <c r="BU358" s="79"/>
      <c r="BV358" s="79"/>
      <c r="BW358" s="79"/>
      <c r="BX358" s="71">
        <v>25000000</v>
      </c>
      <c r="BY358" s="73">
        <v>0</v>
      </c>
      <c r="BZ358" s="73">
        <v>0</v>
      </c>
      <c r="CA358" s="73">
        <v>0</v>
      </c>
      <c r="CB358" s="73">
        <v>0</v>
      </c>
      <c r="CC358" s="73">
        <v>0</v>
      </c>
      <c r="CD358" s="73">
        <v>0</v>
      </c>
      <c r="CE358" s="73">
        <v>0</v>
      </c>
      <c r="CF358" s="73">
        <v>0</v>
      </c>
      <c r="CG358" s="73">
        <v>25000000</v>
      </c>
      <c r="CH358" s="73">
        <v>0</v>
      </c>
      <c r="CI358" s="73">
        <v>0</v>
      </c>
      <c r="CJ358" s="73">
        <v>0</v>
      </c>
      <c r="CK358" s="63" t="s">
        <v>2824</v>
      </c>
      <c r="CL358" s="74" t="s">
        <v>249</v>
      </c>
      <c r="CM358" s="74" t="s">
        <v>250</v>
      </c>
      <c r="CN358" s="74" t="s">
        <v>251</v>
      </c>
      <c r="CO358" s="60">
        <v>2</v>
      </c>
      <c r="CP358" s="61" t="s">
        <v>2276</v>
      </c>
      <c r="CQ358" s="60">
        <v>205</v>
      </c>
      <c r="CR358" s="61" t="s">
        <v>2616</v>
      </c>
      <c r="CS358" s="60">
        <v>20503</v>
      </c>
      <c r="CT358" s="61" t="s">
        <v>2770</v>
      </c>
      <c r="CU358" s="62">
        <v>2050301</v>
      </c>
      <c r="CV358" s="63" t="s">
        <v>2771</v>
      </c>
      <c r="CW358" s="100" t="s">
        <v>2772</v>
      </c>
      <c r="CX358" s="100" t="s">
        <v>2276</v>
      </c>
      <c r="CY358" s="100" t="s">
        <v>2616</v>
      </c>
      <c r="CZ358" s="100" t="s">
        <v>2770</v>
      </c>
      <c r="DA358" s="100" t="s">
        <v>2771</v>
      </c>
    </row>
    <row r="359" spans="2:105" ht="89.25" hidden="1" x14ac:dyDescent="0.25">
      <c r="B359" s="154" t="s">
        <v>2825</v>
      </c>
      <c r="C359" s="65" t="s">
        <v>2826</v>
      </c>
      <c r="D359" s="63" t="s">
        <v>239</v>
      </c>
      <c r="E359" s="100" t="s">
        <v>2764</v>
      </c>
      <c r="F359" s="63" t="s">
        <v>2765</v>
      </c>
      <c r="G359" s="62" t="s">
        <v>2310</v>
      </c>
      <c r="H359" s="63" t="s">
        <v>241</v>
      </c>
      <c r="I359" s="63" t="s">
        <v>185</v>
      </c>
      <c r="J359" s="307">
        <v>2015</v>
      </c>
      <c r="K359" s="308">
        <v>0</v>
      </c>
      <c r="L359" s="63" t="s">
        <v>242</v>
      </c>
      <c r="M359" s="63" t="s">
        <v>2827</v>
      </c>
      <c r="N359" s="63" t="s">
        <v>2828</v>
      </c>
      <c r="O359" s="63" t="s">
        <v>2828</v>
      </c>
      <c r="P359" s="63" t="s">
        <v>257</v>
      </c>
      <c r="Q359" s="63" t="s">
        <v>232</v>
      </c>
      <c r="R359" s="63"/>
      <c r="S359" s="68">
        <v>0</v>
      </c>
      <c r="T359" s="69">
        <v>0</v>
      </c>
      <c r="U359" s="69">
        <v>0</v>
      </c>
      <c r="V359" s="69">
        <v>1</v>
      </c>
      <c r="W359" s="69">
        <v>0</v>
      </c>
      <c r="X359" s="71">
        <v>10000000</v>
      </c>
      <c r="Y359" s="78"/>
      <c r="Z359" s="79"/>
      <c r="AA359" s="79"/>
      <c r="AB359" s="79"/>
      <c r="AC359" s="79"/>
      <c r="AD359" s="79"/>
      <c r="AE359" s="79"/>
      <c r="AF359" s="79"/>
      <c r="AG359" s="79">
        <v>10000000</v>
      </c>
      <c r="AH359" s="79"/>
      <c r="AI359" s="79"/>
      <c r="AJ359" s="79"/>
      <c r="AK359" s="71">
        <v>20000000</v>
      </c>
      <c r="AL359" s="78"/>
      <c r="AM359" s="79"/>
      <c r="AN359" s="79"/>
      <c r="AO359" s="79"/>
      <c r="AP359" s="79"/>
      <c r="AQ359" s="79"/>
      <c r="AR359" s="79"/>
      <c r="AS359" s="79"/>
      <c r="AT359" s="79">
        <v>20000000</v>
      </c>
      <c r="AU359" s="79"/>
      <c r="AV359" s="79"/>
      <c r="AW359" s="79"/>
      <c r="AX359" s="71">
        <v>22000000</v>
      </c>
      <c r="AY359" s="78"/>
      <c r="AZ359" s="79"/>
      <c r="BA359" s="79"/>
      <c r="BB359" s="79"/>
      <c r="BC359" s="79"/>
      <c r="BD359" s="79"/>
      <c r="BE359" s="79"/>
      <c r="BF359" s="79"/>
      <c r="BG359" s="79">
        <v>22000000</v>
      </c>
      <c r="BH359" s="79"/>
      <c r="BI359" s="79"/>
      <c r="BJ359" s="79"/>
      <c r="BK359" s="71">
        <v>24000000</v>
      </c>
      <c r="BL359" s="78"/>
      <c r="BM359" s="79"/>
      <c r="BN359" s="79"/>
      <c r="BO359" s="79"/>
      <c r="BP359" s="79"/>
      <c r="BQ359" s="79"/>
      <c r="BR359" s="79"/>
      <c r="BS359" s="79"/>
      <c r="BT359" s="79">
        <v>24000000</v>
      </c>
      <c r="BU359" s="79"/>
      <c r="BV359" s="79"/>
      <c r="BW359" s="79"/>
      <c r="BX359" s="71">
        <v>76000000</v>
      </c>
      <c r="BY359" s="73">
        <v>0</v>
      </c>
      <c r="BZ359" s="73">
        <v>0</v>
      </c>
      <c r="CA359" s="73">
        <v>0</v>
      </c>
      <c r="CB359" s="73">
        <v>0</v>
      </c>
      <c r="CC359" s="73">
        <v>0</v>
      </c>
      <c r="CD359" s="73">
        <v>0</v>
      </c>
      <c r="CE359" s="73">
        <v>0</v>
      </c>
      <c r="CF359" s="73">
        <v>0</v>
      </c>
      <c r="CG359" s="73">
        <v>76000000</v>
      </c>
      <c r="CH359" s="73">
        <v>0</v>
      </c>
      <c r="CI359" s="73">
        <v>0</v>
      </c>
      <c r="CJ359" s="73">
        <v>0</v>
      </c>
      <c r="CK359" s="63" t="s">
        <v>2829</v>
      </c>
      <c r="CL359" s="74" t="s">
        <v>249</v>
      </c>
      <c r="CM359" s="74" t="s">
        <v>250</v>
      </c>
      <c r="CN359" s="74" t="s">
        <v>251</v>
      </c>
      <c r="CO359" s="60">
        <v>2</v>
      </c>
      <c r="CP359" s="61" t="s">
        <v>2276</v>
      </c>
      <c r="CQ359" s="60">
        <v>205</v>
      </c>
      <c r="CR359" s="61" t="s">
        <v>2616</v>
      </c>
      <c r="CS359" s="60">
        <v>20503</v>
      </c>
      <c r="CT359" s="61" t="s">
        <v>2770</v>
      </c>
      <c r="CU359" s="62">
        <v>2050301</v>
      </c>
      <c r="CV359" s="63" t="s">
        <v>2771</v>
      </c>
      <c r="CW359" s="100" t="s">
        <v>2772</v>
      </c>
      <c r="CX359" s="100" t="s">
        <v>2276</v>
      </c>
      <c r="CY359" s="100" t="s">
        <v>2616</v>
      </c>
      <c r="CZ359" s="100" t="s">
        <v>2770</v>
      </c>
      <c r="DA359" s="100" t="s">
        <v>2771</v>
      </c>
    </row>
    <row r="360" spans="2:105" ht="89.25" hidden="1" x14ac:dyDescent="0.25">
      <c r="B360" s="155" t="s">
        <v>2830</v>
      </c>
      <c r="C360" s="75" t="s">
        <v>2831</v>
      </c>
      <c r="D360" s="100" t="s">
        <v>589</v>
      </c>
      <c r="E360" s="100" t="s">
        <v>2764</v>
      </c>
      <c r="F360" s="63" t="s">
        <v>2765</v>
      </c>
      <c r="G360" s="62" t="s">
        <v>183</v>
      </c>
      <c r="H360" s="63" t="s">
        <v>592</v>
      </c>
      <c r="I360" s="63" t="s">
        <v>185</v>
      </c>
      <c r="J360" s="307">
        <v>2015</v>
      </c>
      <c r="K360" s="308">
        <v>1</v>
      </c>
      <c r="L360" s="63" t="s">
        <v>1977</v>
      </c>
      <c r="M360" s="63" t="s">
        <v>2832</v>
      </c>
      <c r="N360" s="63" t="s">
        <v>2833</v>
      </c>
      <c r="O360" s="63" t="s">
        <v>2834</v>
      </c>
      <c r="P360" s="63" t="s">
        <v>246</v>
      </c>
      <c r="Q360" s="63" t="s">
        <v>2835</v>
      </c>
      <c r="R360" s="63"/>
      <c r="S360" s="68">
        <v>1</v>
      </c>
      <c r="T360" s="69">
        <v>0</v>
      </c>
      <c r="U360" s="69">
        <v>1</v>
      </c>
      <c r="V360" s="69">
        <v>1</v>
      </c>
      <c r="W360" s="69">
        <v>1</v>
      </c>
      <c r="X360" s="71">
        <v>0</v>
      </c>
      <c r="Y360" s="79"/>
      <c r="Z360" s="79"/>
      <c r="AA360" s="79"/>
      <c r="AB360" s="79"/>
      <c r="AC360" s="79"/>
      <c r="AD360" s="79"/>
      <c r="AE360" s="79"/>
      <c r="AF360" s="79"/>
      <c r="AG360" s="79"/>
      <c r="AH360" s="79"/>
      <c r="AI360" s="79"/>
      <c r="AJ360" s="79"/>
      <c r="AK360" s="71">
        <v>20000000</v>
      </c>
      <c r="AL360" s="78">
        <v>20000000</v>
      </c>
      <c r="AM360" s="79"/>
      <c r="AN360" s="79"/>
      <c r="AO360" s="79"/>
      <c r="AP360" s="79"/>
      <c r="AQ360" s="79"/>
      <c r="AR360" s="79"/>
      <c r="AS360" s="79"/>
      <c r="AT360" s="79"/>
      <c r="AU360" s="79"/>
      <c r="AV360" s="79"/>
      <c r="AW360" s="79"/>
      <c r="AX360" s="71">
        <v>0</v>
      </c>
      <c r="AY360" s="79"/>
      <c r="AZ360" s="79"/>
      <c r="BA360" s="79"/>
      <c r="BB360" s="79"/>
      <c r="BC360" s="79"/>
      <c r="BD360" s="79"/>
      <c r="BE360" s="79"/>
      <c r="BF360" s="79"/>
      <c r="BG360" s="79"/>
      <c r="BH360" s="79"/>
      <c r="BI360" s="79"/>
      <c r="BJ360" s="79"/>
      <c r="BK360" s="71">
        <v>0</v>
      </c>
      <c r="BL360" s="79"/>
      <c r="BM360" s="79"/>
      <c r="BN360" s="79"/>
      <c r="BO360" s="79"/>
      <c r="BP360" s="79"/>
      <c r="BQ360" s="79"/>
      <c r="BR360" s="79"/>
      <c r="BS360" s="79"/>
      <c r="BT360" s="79"/>
      <c r="BU360" s="79"/>
      <c r="BV360" s="79"/>
      <c r="BW360" s="79"/>
      <c r="BX360" s="71">
        <v>20000000</v>
      </c>
      <c r="BY360" s="73">
        <v>20000000</v>
      </c>
      <c r="BZ360" s="73">
        <v>0</v>
      </c>
      <c r="CA360" s="73">
        <v>0</v>
      </c>
      <c r="CB360" s="73">
        <v>0</v>
      </c>
      <c r="CC360" s="73">
        <v>0</v>
      </c>
      <c r="CD360" s="73">
        <v>0</v>
      </c>
      <c r="CE360" s="73">
        <v>0</v>
      </c>
      <c r="CF360" s="73">
        <v>0</v>
      </c>
      <c r="CG360" s="73">
        <v>0</v>
      </c>
      <c r="CH360" s="73">
        <v>0</v>
      </c>
      <c r="CI360" s="73">
        <v>0</v>
      </c>
      <c r="CJ360" s="73">
        <v>0</v>
      </c>
      <c r="CK360" s="63" t="s">
        <v>2836</v>
      </c>
      <c r="CL360" s="74" t="s">
        <v>1154</v>
      </c>
      <c r="CM360" s="74" t="s">
        <v>1155</v>
      </c>
      <c r="CN360" s="74" t="s">
        <v>2780</v>
      </c>
      <c r="CO360" s="60">
        <v>2</v>
      </c>
      <c r="CP360" s="61" t="s">
        <v>2276</v>
      </c>
      <c r="CQ360" s="60">
        <v>205</v>
      </c>
      <c r="CR360" s="61" t="s">
        <v>2616</v>
      </c>
      <c r="CS360" s="60">
        <v>20503</v>
      </c>
      <c r="CT360" s="61" t="s">
        <v>2770</v>
      </c>
      <c r="CU360" s="62">
        <v>2050301</v>
      </c>
      <c r="CV360" s="63" t="s">
        <v>2771</v>
      </c>
      <c r="CW360" s="100" t="s">
        <v>2772</v>
      </c>
      <c r="CX360" s="100" t="s">
        <v>2276</v>
      </c>
      <c r="CY360" s="100" t="s">
        <v>2616</v>
      </c>
      <c r="CZ360" s="100" t="s">
        <v>2770</v>
      </c>
      <c r="DA360" s="100" t="s">
        <v>2771</v>
      </c>
    </row>
    <row r="361" spans="2:105" ht="114.75" hidden="1" x14ac:dyDescent="0.25">
      <c r="B361" s="99" t="s">
        <v>2837</v>
      </c>
      <c r="C361" s="75" t="s">
        <v>2838</v>
      </c>
      <c r="D361" s="100" t="s">
        <v>589</v>
      </c>
      <c r="E361" s="100" t="s">
        <v>2839</v>
      </c>
      <c r="F361" s="63" t="s">
        <v>2840</v>
      </c>
      <c r="G361" s="62" t="s">
        <v>183</v>
      </c>
      <c r="H361" s="63" t="s">
        <v>592</v>
      </c>
      <c r="I361" s="63" t="s">
        <v>810</v>
      </c>
      <c r="J361" s="307">
        <v>2015</v>
      </c>
      <c r="K361" s="308">
        <v>0</v>
      </c>
      <c r="L361" s="63" t="s">
        <v>1216</v>
      </c>
      <c r="M361" s="63" t="s">
        <v>2841</v>
      </c>
      <c r="N361" s="63" t="s">
        <v>2842</v>
      </c>
      <c r="O361" s="63" t="s">
        <v>2843</v>
      </c>
      <c r="P361" s="63" t="s">
        <v>657</v>
      </c>
      <c r="Q361" s="63" t="s">
        <v>2844</v>
      </c>
      <c r="R361" s="63"/>
      <c r="S361" s="68">
        <v>1</v>
      </c>
      <c r="T361" s="69">
        <v>0</v>
      </c>
      <c r="U361" s="69">
        <v>1</v>
      </c>
      <c r="V361" s="69">
        <v>1</v>
      </c>
      <c r="W361" s="69">
        <v>1</v>
      </c>
      <c r="X361" s="71">
        <v>500000000</v>
      </c>
      <c r="Y361" s="79">
        <v>500000000</v>
      </c>
      <c r="Z361" s="79"/>
      <c r="AA361" s="79"/>
      <c r="AB361" s="79"/>
      <c r="AC361" s="79"/>
      <c r="AD361" s="79"/>
      <c r="AE361" s="79"/>
      <c r="AF361" s="79"/>
      <c r="AG361" s="79"/>
      <c r="AH361" s="79"/>
      <c r="AI361" s="79"/>
      <c r="AJ361" s="79"/>
      <c r="AK361" s="71">
        <v>800000000</v>
      </c>
      <c r="AL361" s="79">
        <v>500000000</v>
      </c>
      <c r="AM361" s="79"/>
      <c r="AN361" s="79"/>
      <c r="AO361" s="79"/>
      <c r="AP361" s="79"/>
      <c r="AQ361" s="79"/>
      <c r="AR361" s="79"/>
      <c r="AS361" s="79"/>
      <c r="AT361" s="79">
        <v>300000000</v>
      </c>
      <c r="AU361" s="79"/>
      <c r="AV361" s="79"/>
      <c r="AW361" s="79"/>
      <c r="AX361" s="71">
        <v>850000000</v>
      </c>
      <c r="AY361" s="79">
        <v>500000000</v>
      </c>
      <c r="AZ361" s="79"/>
      <c r="BA361" s="79"/>
      <c r="BB361" s="79"/>
      <c r="BC361" s="79"/>
      <c r="BD361" s="79"/>
      <c r="BE361" s="79"/>
      <c r="BF361" s="79"/>
      <c r="BG361" s="78">
        <v>350000000</v>
      </c>
      <c r="BH361" s="79"/>
      <c r="BI361" s="79"/>
      <c r="BJ361" s="79"/>
      <c r="BK361" s="71">
        <v>850000000</v>
      </c>
      <c r="BL361" s="79">
        <v>500000000</v>
      </c>
      <c r="BM361" s="79"/>
      <c r="BN361" s="79"/>
      <c r="BO361" s="79"/>
      <c r="BP361" s="79"/>
      <c r="BQ361" s="79"/>
      <c r="BR361" s="79"/>
      <c r="BS361" s="79"/>
      <c r="BT361" s="78">
        <v>350000000</v>
      </c>
      <c r="BU361" s="79"/>
      <c r="BV361" s="79"/>
      <c r="BW361" s="79"/>
      <c r="BX361" s="71">
        <v>3000000000</v>
      </c>
      <c r="BY361" s="73">
        <v>2000000000</v>
      </c>
      <c r="BZ361" s="73">
        <v>0</v>
      </c>
      <c r="CA361" s="73">
        <v>0</v>
      </c>
      <c r="CB361" s="73">
        <v>0</v>
      </c>
      <c r="CC361" s="73">
        <v>0</v>
      </c>
      <c r="CD361" s="73">
        <v>0</v>
      </c>
      <c r="CE361" s="73">
        <v>0</v>
      </c>
      <c r="CF361" s="73">
        <v>0</v>
      </c>
      <c r="CG361" s="73">
        <v>1000000000</v>
      </c>
      <c r="CH361" s="73">
        <v>0</v>
      </c>
      <c r="CI361" s="73">
        <v>0</v>
      </c>
      <c r="CJ361" s="73">
        <v>0</v>
      </c>
      <c r="CK361" s="63" t="s">
        <v>2845</v>
      </c>
      <c r="CL361" s="74" t="s">
        <v>1154</v>
      </c>
      <c r="CM361" s="74" t="s">
        <v>1155</v>
      </c>
      <c r="CN361" s="74" t="s">
        <v>2780</v>
      </c>
      <c r="CO361" s="60">
        <v>2</v>
      </c>
      <c r="CP361" s="61" t="s">
        <v>2276</v>
      </c>
      <c r="CQ361" s="60">
        <v>206</v>
      </c>
      <c r="CR361" s="61" t="s">
        <v>2846</v>
      </c>
      <c r="CS361" s="60">
        <v>20601</v>
      </c>
      <c r="CT361" s="61" t="s">
        <v>2847</v>
      </c>
      <c r="CU361" s="62">
        <v>2060101</v>
      </c>
      <c r="CV361" s="63" t="s">
        <v>2848</v>
      </c>
      <c r="CW361" s="100" t="s">
        <v>2849</v>
      </c>
      <c r="CX361" s="100" t="s">
        <v>2276</v>
      </c>
      <c r="CY361" s="100" t="s">
        <v>2846</v>
      </c>
      <c r="CZ361" s="100" t="s">
        <v>2847</v>
      </c>
      <c r="DA361" s="100" t="s">
        <v>2848</v>
      </c>
    </row>
    <row r="362" spans="2:105" ht="191.25" hidden="1" x14ac:dyDescent="0.25">
      <c r="B362" s="99" t="s">
        <v>2850</v>
      </c>
      <c r="C362" s="65" t="s">
        <v>2851</v>
      </c>
      <c r="D362" s="63" t="s">
        <v>687</v>
      </c>
      <c r="E362" s="100" t="s">
        <v>2852</v>
      </c>
      <c r="F362" s="63" t="s">
        <v>2853</v>
      </c>
      <c r="G362" s="62" t="s">
        <v>183</v>
      </c>
      <c r="H362" s="63" t="s">
        <v>592</v>
      </c>
      <c r="I362" s="63" t="s">
        <v>339</v>
      </c>
      <c r="J362" s="307">
        <v>2015</v>
      </c>
      <c r="K362" s="308" t="s">
        <v>490</v>
      </c>
      <c r="L362" s="63" t="s">
        <v>688</v>
      </c>
      <c r="M362" s="63" t="s">
        <v>2854</v>
      </c>
      <c r="N362" s="63" t="s">
        <v>2855</v>
      </c>
      <c r="O362" s="63" t="s">
        <v>2856</v>
      </c>
      <c r="P362" s="63" t="s">
        <v>257</v>
      </c>
      <c r="Q362" s="63"/>
      <c r="R362" s="63"/>
      <c r="S362" s="68">
        <v>5000</v>
      </c>
      <c r="T362" s="69">
        <v>1250</v>
      </c>
      <c r="U362" s="69">
        <v>2500</v>
      </c>
      <c r="V362" s="69">
        <v>3750</v>
      </c>
      <c r="W362" s="69">
        <v>5000</v>
      </c>
      <c r="X362" s="71">
        <v>20000000</v>
      </c>
      <c r="Y362" s="79">
        <v>20000000</v>
      </c>
      <c r="Z362" s="79"/>
      <c r="AA362" s="79"/>
      <c r="AB362" s="79"/>
      <c r="AC362" s="79"/>
      <c r="AD362" s="79"/>
      <c r="AE362" s="79"/>
      <c r="AF362" s="79"/>
      <c r="AG362" s="79"/>
      <c r="AH362" s="79"/>
      <c r="AI362" s="79"/>
      <c r="AJ362" s="79"/>
      <c r="AK362" s="71">
        <v>20000000</v>
      </c>
      <c r="AL362" s="79">
        <v>20000000</v>
      </c>
      <c r="AM362" s="79"/>
      <c r="AN362" s="79"/>
      <c r="AO362" s="79"/>
      <c r="AP362" s="79"/>
      <c r="AQ362" s="79"/>
      <c r="AR362" s="79"/>
      <c r="AS362" s="79"/>
      <c r="AT362" s="79"/>
      <c r="AU362" s="79"/>
      <c r="AV362" s="79"/>
      <c r="AW362" s="79"/>
      <c r="AX362" s="71">
        <v>20000000</v>
      </c>
      <c r="AY362" s="79">
        <v>20000000</v>
      </c>
      <c r="AZ362" s="79"/>
      <c r="BA362" s="79"/>
      <c r="BB362" s="79"/>
      <c r="BC362" s="79"/>
      <c r="BD362" s="79"/>
      <c r="BE362" s="79"/>
      <c r="BF362" s="79"/>
      <c r="BG362" s="79"/>
      <c r="BH362" s="79"/>
      <c r="BI362" s="79"/>
      <c r="BJ362" s="79"/>
      <c r="BK362" s="71">
        <v>20000000</v>
      </c>
      <c r="BL362" s="79">
        <v>20000000</v>
      </c>
      <c r="BM362" s="79"/>
      <c r="BN362" s="79"/>
      <c r="BO362" s="79"/>
      <c r="BP362" s="79"/>
      <c r="BQ362" s="79"/>
      <c r="BR362" s="79"/>
      <c r="BS362" s="79"/>
      <c r="BT362" s="79"/>
      <c r="BU362" s="79"/>
      <c r="BV362" s="79"/>
      <c r="BW362" s="79"/>
      <c r="BX362" s="71">
        <v>80000000</v>
      </c>
      <c r="BY362" s="73">
        <v>80000000</v>
      </c>
      <c r="BZ362" s="73">
        <v>0</v>
      </c>
      <c r="CA362" s="73">
        <v>0</v>
      </c>
      <c r="CB362" s="73">
        <v>0</v>
      </c>
      <c r="CC362" s="73">
        <v>0</v>
      </c>
      <c r="CD362" s="73">
        <v>0</v>
      </c>
      <c r="CE362" s="73">
        <v>0</v>
      </c>
      <c r="CF362" s="73">
        <v>0</v>
      </c>
      <c r="CG362" s="73">
        <v>0</v>
      </c>
      <c r="CH362" s="73">
        <v>0</v>
      </c>
      <c r="CI362" s="73">
        <v>0</v>
      </c>
      <c r="CJ362" s="73">
        <v>0</v>
      </c>
      <c r="CK362" s="63" t="s">
        <v>2857</v>
      </c>
      <c r="CL362" s="74" t="s">
        <v>1154</v>
      </c>
      <c r="CM362" s="74" t="s">
        <v>1155</v>
      </c>
      <c r="CN362" s="74" t="s">
        <v>296</v>
      </c>
      <c r="CO362" s="60">
        <v>2</v>
      </c>
      <c r="CP362" s="61" t="s">
        <v>2276</v>
      </c>
      <c r="CQ362" s="60">
        <v>206</v>
      </c>
      <c r="CR362" s="61" t="s">
        <v>2846</v>
      </c>
      <c r="CS362" s="60">
        <v>20601</v>
      </c>
      <c r="CT362" s="61" t="s">
        <v>2847</v>
      </c>
      <c r="CU362" s="62">
        <v>2060101</v>
      </c>
      <c r="CV362" s="63" t="s">
        <v>2848</v>
      </c>
      <c r="CW362" s="100" t="s">
        <v>2858</v>
      </c>
      <c r="CX362" s="100" t="s">
        <v>2276</v>
      </c>
      <c r="CY362" s="100" t="s">
        <v>2846</v>
      </c>
      <c r="CZ362" s="100" t="s">
        <v>2847</v>
      </c>
      <c r="DA362" s="100" t="s">
        <v>2848</v>
      </c>
    </row>
    <row r="363" spans="2:105" ht="114.75" hidden="1" x14ac:dyDescent="0.25">
      <c r="B363" s="99" t="s">
        <v>2859</v>
      </c>
      <c r="C363" s="65" t="s">
        <v>2860</v>
      </c>
      <c r="D363" s="63" t="s">
        <v>2861</v>
      </c>
      <c r="E363" s="100" t="s">
        <v>2839</v>
      </c>
      <c r="F363" s="63" t="s">
        <v>2840</v>
      </c>
      <c r="G363" s="62" t="s">
        <v>183</v>
      </c>
      <c r="H363" s="63" t="s">
        <v>592</v>
      </c>
      <c r="I363" s="63" t="s">
        <v>810</v>
      </c>
      <c r="J363" s="307">
        <v>2015</v>
      </c>
      <c r="K363" s="308">
        <v>24238</v>
      </c>
      <c r="L363" s="63" t="s">
        <v>242</v>
      </c>
      <c r="M363" s="63" t="s">
        <v>2862</v>
      </c>
      <c r="N363" s="63" t="s">
        <v>2863</v>
      </c>
      <c r="O363" s="63" t="s">
        <v>2864</v>
      </c>
      <c r="P363" s="63" t="s">
        <v>657</v>
      </c>
      <c r="Q363" s="63" t="s">
        <v>2865</v>
      </c>
      <c r="R363" s="63"/>
      <c r="S363" s="68">
        <v>6679</v>
      </c>
      <c r="T363" s="69">
        <v>2000</v>
      </c>
      <c r="U363" s="69">
        <v>3500</v>
      </c>
      <c r="V363" s="69">
        <v>4500</v>
      </c>
      <c r="W363" s="69">
        <v>6679</v>
      </c>
      <c r="X363" s="71">
        <v>49966639689.000046</v>
      </c>
      <c r="Y363" s="79"/>
      <c r="Z363" s="79"/>
      <c r="AA363" s="79"/>
      <c r="AB363" s="79">
        <v>49966639689.000046</v>
      </c>
      <c r="AC363" s="79"/>
      <c r="AD363" s="79"/>
      <c r="AE363" s="79"/>
      <c r="AF363" s="79"/>
      <c r="AG363" s="79"/>
      <c r="AH363" s="79"/>
      <c r="AI363" s="79"/>
      <c r="AJ363" s="79"/>
      <c r="AK363" s="71">
        <v>47701060032.079369</v>
      </c>
      <c r="AL363" s="79"/>
      <c r="AM363" s="79"/>
      <c r="AN363" s="79"/>
      <c r="AO363" s="79">
        <v>47701060032.079369</v>
      </c>
      <c r="AP363" s="79"/>
      <c r="AQ363" s="79"/>
      <c r="AR363" s="79"/>
      <c r="AS363" s="79"/>
      <c r="AT363" s="79"/>
      <c r="AU363" s="79"/>
      <c r="AV363" s="79"/>
      <c r="AW363" s="79"/>
      <c r="AX363" s="71">
        <v>55395836293.080513</v>
      </c>
      <c r="AY363" s="79"/>
      <c r="AZ363" s="79"/>
      <c r="BA363" s="79"/>
      <c r="BB363" s="79">
        <v>55395836293.080513</v>
      </c>
      <c r="BC363" s="79"/>
      <c r="BD363" s="79"/>
      <c r="BE363" s="79"/>
      <c r="BF363" s="79"/>
      <c r="BG363" s="79"/>
      <c r="BH363" s="79"/>
      <c r="BI363" s="79"/>
      <c r="BJ363" s="79"/>
      <c r="BK363" s="71">
        <v>58170450591.190025</v>
      </c>
      <c r="BL363" s="79"/>
      <c r="BM363" s="79"/>
      <c r="BN363" s="79"/>
      <c r="BO363" s="79">
        <v>58170450591.190025</v>
      </c>
      <c r="BP363" s="79"/>
      <c r="BQ363" s="79"/>
      <c r="BR363" s="79"/>
      <c r="BS363" s="79"/>
      <c r="BT363" s="79"/>
      <c r="BU363" s="79"/>
      <c r="BV363" s="79"/>
      <c r="BW363" s="79"/>
      <c r="BX363" s="71">
        <v>211233986605.34995</v>
      </c>
      <c r="BY363" s="73">
        <v>0</v>
      </c>
      <c r="BZ363" s="73">
        <v>0</v>
      </c>
      <c r="CA363" s="73">
        <v>0</v>
      </c>
      <c r="CB363" s="73">
        <v>211233986605.34995</v>
      </c>
      <c r="CC363" s="73">
        <v>0</v>
      </c>
      <c r="CD363" s="73">
        <v>0</v>
      </c>
      <c r="CE363" s="73">
        <v>0</v>
      </c>
      <c r="CF363" s="73">
        <v>0</v>
      </c>
      <c r="CG363" s="73">
        <v>0</v>
      </c>
      <c r="CH363" s="73">
        <v>0</v>
      </c>
      <c r="CI363" s="73">
        <v>0</v>
      </c>
      <c r="CJ363" s="73">
        <v>0</v>
      </c>
      <c r="CK363" s="63" t="s">
        <v>2866</v>
      </c>
      <c r="CL363" s="74" t="s">
        <v>1154</v>
      </c>
      <c r="CM363" s="74" t="s">
        <v>1155</v>
      </c>
      <c r="CN363" s="74" t="s">
        <v>296</v>
      </c>
      <c r="CO363" s="60">
        <v>2</v>
      </c>
      <c r="CP363" s="61" t="s">
        <v>2276</v>
      </c>
      <c r="CQ363" s="60">
        <v>206</v>
      </c>
      <c r="CR363" s="61" t="s">
        <v>2846</v>
      </c>
      <c r="CS363" s="60">
        <v>20601</v>
      </c>
      <c r="CT363" s="61" t="s">
        <v>2847</v>
      </c>
      <c r="CU363" s="62">
        <v>2060101</v>
      </c>
      <c r="CV363" s="63" t="s">
        <v>2848</v>
      </c>
      <c r="CW363" s="100" t="s">
        <v>2849</v>
      </c>
      <c r="CX363" s="100" t="s">
        <v>2276</v>
      </c>
      <c r="CY363" s="100" t="s">
        <v>2846</v>
      </c>
      <c r="CZ363" s="100" t="s">
        <v>2847</v>
      </c>
      <c r="DA363" s="100" t="s">
        <v>2848</v>
      </c>
    </row>
    <row r="364" spans="2:105" ht="191.25" hidden="1" x14ac:dyDescent="0.25">
      <c r="B364" s="99" t="s">
        <v>2867</v>
      </c>
      <c r="C364" s="75" t="s">
        <v>2868</v>
      </c>
      <c r="D364" s="100" t="s">
        <v>589</v>
      </c>
      <c r="E364" s="100" t="s">
        <v>2852</v>
      </c>
      <c r="F364" s="63" t="s">
        <v>2853</v>
      </c>
      <c r="G364" s="62" t="s">
        <v>183</v>
      </c>
      <c r="H364" s="63" t="s">
        <v>592</v>
      </c>
      <c r="I364" s="63" t="s">
        <v>810</v>
      </c>
      <c r="J364" s="307">
        <v>2015</v>
      </c>
      <c r="K364" s="308">
        <v>0</v>
      </c>
      <c r="L364" s="63" t="s">
        <v>1216</v>
      </c>
      <c r="M364" s="63" t="s">
        <v>2869</v>
      </c>
      <c r="N364" s="63" t="s">
        <v>2870</v>
      </c>
      <c r="O364" s="63" t="s">
        <v>2871</v>
      </c>
      <c r="P364" s="63" t="s">
        <v>657</v>
      </c>
      <c r="Q364" s="63" t="s">
        <v>2872</v>
      </c>
      <c r="R364" s="63"/>
      <c r="S364" s="68">
        <v>1</v>
      </c>
      <c r="T364" s="69">
        <v>0</v>
      </c>
      <c r="U364" s="69">
        <v>0</v>
      </c>
      <c r="V364" s="69">
        <v>0</v>
      </c>
      <c r="W364" s="69">
        <v>1</v>
      </c>
      <c r="X364" s="71">
        <v>3000000000</v>
      </c>
      <c r="Y364" s="79"/>
      <c r="Z364" s="79"/>
      <c r="AA364" s="79"/>
      <c r="AB364" s="79"/>
      <c r="AC364" s="79">
        <v>3000000000</v>
      </c>
      <c r="AD364" s="79"/>
      <c r="AE364" s="79"/>
      <c r="AF364" s="79"/>
      <c r="AG364" s="79"/>
      <c r="AH364" s="79"/>
      <c r="AI364" s="79"/>
      <c r="AJ364" s="79"/>
      <c r="AK364" s="71">
        <v>3000000000</v>
      </c>
      <c r="AL364" s="79"/>
      <c r="AM364" s="79"/>
      <c r="AN364" s="79"/>
      <c r="AO364" s="79"/>
      <c r="AP364" s="78">
        <v>3000000000</v>
      </c>
      <c r="AQ364" s="79"/>
      <c r="AR364" s="79"/>
      <c r="AS364" s="79"/>
      <c r="AT364" s="79"/>
      <c r="AU364" s="79"/>
      <c r="AV364" s="79"/>
      <c r="AW364" s="79"/>
      <c r="AX364" s="71">
        <v>0</v>
      </c>
      <c r="AY364" s="79"/>
      <c r="AZ364" s="79"/>
      <c r="BA364" s="79"/>
      <c r="BB364" s="79"/>
      <c r="BC364" s="79"/>
      <c r="BD364" s="79"/>
      <c r="BE364" s="79"/>
      <c r="BF364" s="79"/>
      <c r="BG364" s="79"/>
      <c r="BH364" s="79"/>
      <c r="BI364" s="79"/>
      <c r="BJ364" s="79"/>
      <c r="BK364" s="71">
        <v>0</v>
      </c>
      <c r="BL364" s="79"/>
      <c r="BM364" s="79"/>
      <c r="BN364" s="79"/>
      <c r="BO364" s="79"/>
      <c r="BP364" s="79"/>
      <c r="BQ364" s="79"/>
      <c r="BR364" s="79"/>
      <c r="BS364" s="79"/>
      <c r="BT364" s="79"/>
      <c r="BU364" s="79"/>
      <c r="BV364" s="79"/>
      <c r="BW364" s="79"/>
      <c r="BX364" s="71">
        <v>6000000000</v>
      </c>
      <c r="BY364" s="73">
        <v>0</v>
      </c>
      <c r="BZ364" s="73">
        <v>0</v>
      </c>
      <c r="CA364" s="73">
        <v>0</v>
      </c>
      <c r="CB364" s="73">
        <v>0</v>
      </c>
      <c r="CC364" s="73">
        <v>6000000000</v>
      </c>
      <c r="CD364" s="73">
        <v>0</v>
      </c>
      <c r="CE364" s="73">
        <v>0</v>
      </c>
      <c r="CF364" s="73">
        <v>0</v>
      </c>
      <c r="CG364" s="73">
        <v>0</v>
      </c>
      <c r="CH364" s="73">
        <v>0</v>
      </c>
      <c r="CI364" s="73">
        <v>0</v>
      </c>
      <c r="CJ364" s="73">
        <v>0</v>
      </c>
      <c r="CK364" s="87" t="s">
        <v>2873</v>
      </c>
      <c r="CL364" s="90" t="s">
        <v>1154</v>
      </c>
      <c r="CM364" s="90" t="s">
        <v>1155</v>
      </c>
      <c r="CN364" s="90" t="s">
        <v>296</v>
      </c>
      <c r="CO364" s="60">
        <v>2</v>
      </c>
      <c r="CP364" s="61" t="s">
        <v>2276</v>
      </c>
      <c r="CQ364" s="60">
        <v>206</v>
      </c>
      <c r="CR364" s="61" t="s">
        <v>2846</v>
      </c>
      <c r="CS364" s="60">
        <v>20601</v>
      </c>
      <c r="CT364" s="61" t="s">
        <v>2847</v>
      </c>
      <c r="CU364" s="62">
        <v>2060101</v>
      </c>
      <c r="CV364" s="63" t="s">
        <v>2848</v>
      </c>
      <c r="CW364" s="100" t="s">
        <v>2858</v>
      </c>
      <c r="CX364" s="100" t="s">
        <v>2276</v>
      </c>
      <c r="CY364" s="100" t="s">
        <v>2846</v>
      </c>
      <c r="CZ364" s="100" t="s">
        <v>2847</v>
      </c>
      <c r="DA364" s="100" t="s">
        <v>2848</v>
      </c>
    </row>
    <row r="365" spans="2:105" ht="114.75" hidden="1" x14ac:dyDescent="0.25">
      <c r="B365" s="99" t="s">
        <v>2874</v>
      </c>
      <c r="C365" s="99" t="s">
        <v>2875</v>
      </c>
      <c r="D365" s="63" t="s">
        <v>2876</v>
      </c>
      <c r="E365" s="100" t="s">
        <v>2839</v>
      </c>
      <c r="F365" s="63" t="s">
        <v>2840</v>
      </c>
      <c r="G365" s="62" t="s">
        <v>183</v>
      </c>
      <c r="H365" s="63" t="s">
        <v>592</v>
      </c>
      <c r="I365" s="63" t="s">
        <v>185</v>
      </c>
      <c r="J365" s="307">
        <v>2015</v>
      </c>
      <c r="K365" s="308">
        <v>1724</v>
      </c>
      <c r="L365" s="63" t="s">
        <v>242</v>
      </c>
      <c r="M365" s="63" t="s">
        <v>2877</v>
      </c>
      <c r="N365" s="87" t="s">
        <v>2878</v>
      </c>
      <c r="O365" s="87" t="s">
        <v>2879</v>
      </c>
      <c r="P365" s="87" t="s">
        <v>657</v>
      </c>
      <c r="Q365" s="87" t="s">
        <v>2880</v>
      </c>
      <c r="R365" s="87"/>
      <c r="S365" s="68">
        <v>1</v>
      </c>
      <c r="T365" s="91">
        <v>0</v>
      </c>
      <c r="U365" s="91">
        <v>1</v>
      </c>
      <c r="V365" s="91">
        <v>1</v>
      </c>
      <c r="W365" s="91">
        <v>1</v>
      </c>
      <c r="X365" s="71">
        <v>200000000</v>
      </c>
      <c r="Y365" s="120">
        <v>200000000</v>
      </c>
      <c r="Z365" s="92"/>
      <c r="AA365" s="92"/>
      <c r="AB365" s="92"/>
      <c r="AC365" s="92"/>
      <c r="AD365" s="92"/>
      <c r="AE365" s="92"/>
      <c r="AF365" s="92"/>
      <c r="AG365" s="92"/>
      <c r="AH365" s="92"/>
      <c r="AI365" s="92"/>
      <c r="AJ365" s="92"/>
      <c r="AK365" s="71">
        <v>300000000</v>
      </c>
      <c r="AL365" s="120">
        <v>300000000</v>
      </c>
      <c r="AM365" s="92"/>
      <c r="AN365" s="92"/>
      <c r="AO365" s="92"/>
      <c r="AP365" s="92"/>
      <c r="AQ365" s="92"/>
      <c r="AR365" s="92"/>
      <c r="AS365" s="92"/>
      <c r="AT365" s="92"/>
      <c r="AU365" s="92"/>
      <c r="AV365" s="92"/>
      <c r="AW365" s="92"/>
      <c r="AX365" s="71">
        <v>400000000</v>
      </c>
      <c r="AY365" s="120">
        <v>400000000</v>
      </c>
      <c r="AZ365" s="92"/>
      <c r="BA365" s="92"/>
      <c r="BB365" s="92"/>
      <c r="BC365" s="92"/>
      <c r="BD365" s="92"/>
      <c r="BE365" s="92"/>
      <c r="BF365" s="92"/>
      <c r="BG365" s="92"/>
      <c r="BH365" s="92"/>
      <c r="BI365" s="92"/>
      <c r="BJ365" s="92"/>
      <c r="BK365" s="71">
        <v>500000000</v>
      </c>
      <c r="BL365" s="120">
        <v>500000000</v>
      </c>
      <c r="BM365" s="92"/>
      <c r="BN365" s="92"/>
      <c r="BO365" s="92"/>
      <c r="BP365" s="92"/>
      <c r="BQ365" s="92"/>
      <c r="BR365" s="92"/>
      <c r="BS365" s="92"/>
      <c r="BT365" s="92"/>
      <c r="BU365" s="92"/>
      <c r="BV365" s="92"/>
      <c r="BW365" s="92"/>
      <c r="BX365" s="71">
        <v>1400000000</v>
      </c>
      <c r="BY365" s="93">
        <v>1400000000</v>
      </c>
      <c r="BZ365" s="93">
        <v>0</v>
      </c>
      <c r="CA365" s="93">
        <v>0</v>
      </c>
      <c r="CB365" s="93">
        <v>0</v>
      </c>
      <c r="CC365" s="93">
        <v>0</v>
      </c>
      <c r="CD365" s="93">
        <v>0</v>
      </c>
      <c r="CE365" s="93">
        <v>0</v>
      </c>
      <c r="CF365" s="93">
        <v>0</v>
      </c>
      <c r="CG365" s="93">
        <v>0</v>
      </c>
      <c r="CH365" s="93">
        <v>0</v>
      </c>
      <c r="CI365" s="93">
        <v>0</v>
      </c>
      <c r="CJ365" s="93">
        <v>0</v>
      </c>
      <c r="CK365" s="63" t="s">
        <v>2881</v>
      </c>
      <c r="CL365" s="74" t="s">
        <v>1154</v>
      </c>
      <c r="CM365" s="74" t="s">
        <v>1155</v>
      </c>
      <c r="CN365" s="74" t="s">
        <v>296</v>
      </c>
      <c r="CO365" s="84">
        <v>2</v>
      </c>
      <c r="CP365" s="85" t="s">
        <v>2276</v>
      </c>
      <c r="CQ365" s="84">
        <v>206</v>
      </c>
      <c r="CR365" s="85" t="s">
        <v>2846</v>
      </c>
      <c r="CS365" s="84">
        <v>20601</v>
      </c>
      <c r="CT365" s="85" t="s">
        <v>2847</v>
      </c>
      <c r="CU365" s="86">
        <v>2060101</v>
      </c>
      <c r="CV365" s="87" t="s">
        <v>2848</v>
      </c>
      <c r="CW365" s="100" t="s">
        <v>2849</v>
      </c>
      <c r="CX365" s="100" t="s">
        <v>2276</v>
      </c>
      <c r="CY365" s="100" t="s">
        <v>2846</v>
      </c>
      <c r="CZ365" s="100" t="s">
        <v>2847</v>
      </c>
      <c r="DA365" s="100" t="s">
        <v>2848</v>
      </c>
    </row>
    <row r="366" spans="2:105" ht="114.75" hidden="1" x14ac:dyDescent="0.25">
      <c r="B366" s="99" t="s">
        <v>2882</v>
      </c>
      <c r="C366" s="65" t="s">
        <v>2883</v>
      </c>
      <c r="D366" s="63" t="s">
        <v>2876</v>
      </c>
      <c r="E366" s="100" t="s">
        <v>2839</v>
      </c>
      <c r="F366" s="63" t="s">
        <v>2840</v>
      </c>
      <c r="G366" s="62" t="s">
        <v>183</v>
      </c>
      <c r="H366" s="63" t="s">
        <v>592</v>
      </c>
      <c r="I366" s="63" t="s">
        <v>185</v>
      </c>
      <c r="J366" s="307">
        <v>2015</v>
      </c>
      <c r="K366" s="308">
        <v>0</v>
      </c>
      <c r="L366" s="63" t="s">
        <v>242</v>
      </c>
      <c r="M366" s="63" t="s">
        <v>2884</v>
      </c>
      <c r="N366" s="63" t="s">
        <v>2885</v>
      </c>
      <c r="O366" s="63" t="s">
        <v>2886</v>
      </c>
      <c r="P366" s="63" t="s">
        <v>657</v>
      </c>
      <c r="Q366" s="77" t="s">
        <v>2880</v>
      </c>
      <c r="R366" s="77"/>
      <c r="S366" s="68">
        <v>16</v>
      </c>
      <c r="T366" s="69">
        <v>0</v>
      </c>
      <c r="U366" s="69">
        <v>5</v>
      </c>
      <c r="V366" s="69">
        <v>10</v>
      </c>
      <c r="W366" s="69">
        <v>16</v>
      </c>
      <c r="X366" s="71">
        <v>0</v>
      </c>
      <c r="Y366" s="78"/>
      <c r="Z366" s="79"/>
      <c r="AA366" s="79"/>
      <c r="AB366" s="79"/>
      <c r="AC366" s="79"/>
      <c r="AD366" s="79"/>
      <c r="AE366" s="79"/>
      <c r="AF366" s="79"/>
      <c r="AG366" s="79"/>
      <c r="AH366" s="79"/>
      <c r="AI366" s="79"/>
      <c r="AJ366" s="79"/>
      <c r="AK366" s="71">
        <v>300000000</v>
      </c>
      <c r="AL366" s="78"/>
      <c r="AM366" s="79"/>
      <c r="AN366" s="79"/>
      <c r="AO366" s="79"/>
      <c r="AP366" s="79"/>
      <c r="AQ366" s="78">
        <v>300000000</v>
      </c>
      <c r="AR366" s="79"/>
      <c r="AS366" s="79"/>
      <c r="AT366" s="79"/>
      <c r="AU366" s="79"/>
      <c r="AV366" s="79"/>
      <c r="AW366" s="79"/>
      <c r="AX366" s="71">
        <v>400000000</v>
      </c>
      <c r="AY366" s="78"/>
      <c r="AZ366" s="79"/>
      <c r="BA366" s="79"/>
      <c r="BB366" s="79"/>
      <c r="BC366" s="79"/>
      <c r="BD366" s="78">
        <v>400000000</v>
      </c>
      <c r="BE366" s="79"/>
      <c r="BF366" s="79"/>
      <c r="BG366" s="79"/>
      <c r="BH366" s="79"/>
      <c r="BI366" s="79"/>
      <c r="BJ366" s="79"/>
      <c r="BK366" s="71">
        <v>500000000</v>
      </c>
      <c r="BL366" s="78"/>
      <c r="BM366" s="79"/>
      <c r="BN366" s="79"/>
      <c r="BO366" s="79"/>
      <c r="BP366" s="79"/>
      <c r="BQ366" s="78">
        <v>500000000</v>
      </c>
      <c r="BR366" s="79"/>
      <c r="BS366" s="79"/>
      <c r="BT366" s="79"/>
      <c r="BU366" s="79"/>
      <c r="BV366" s="79"/>
      <c r="BW366" s="79"/>
      <c r="BX366" s="71">
        <v>1200000000</v>
      </c>
      <c r="BY366" s="73">
        <v>0</v>
      </c>
      <c r="BZ366" s="73">
        <v>0</v>
      </c>
      <c r="CA366" s="73">
        <v>0</v>
      </c>
      <c r="CB366" s="73">
        <v>0</v>
      </c>
      <c r="CC366" s="73">
        <v>0</v>
      </c>
      <c r="CD366" s="73">
        <v>1200000000</v>
      </c>
      <c r="CE366" s="73">
        <v>0</v>
      </c>
      <c r="CF366" s="73">
        <v>0</v>
      </c>
      <c r="CG366" s="73">
        <v>0</v>
      </c>
      <c r="CH366" s="73">
        <v>0</v>
      </c>
      <c r="CI366" s="73">
        <v>0</v>
      </c>
      <c r="CJ366" s="73">
        <v>0</v>
      </c>
      <c r="CK366" s="63" t="s">
        <v>2887</v>
      </c>
      <c r="CL366" s="74" t="s">
        <v>1154</v>
      </c>
      <c r="CM366" s="74" t="s">
        <v>1155</v>
      </c>
      <c r="CN366" s="74" t="s">
        <v>268</v>
      </c>
      <c r="CO366" s="60">
        <v>2</v>
      </c>
      <c r="CP366" s="61" t="s">
        <v>2276</v>
      </c>
      <c r="CQ366" s="60">
        <v>206</v>
      </c>
      <c r="CR366" s="61" t="s">
        <v>2846</v>
      </c>
      <c r="CS366" s="60">
        <v>20601</v>
      </c>
      <c r="CT366" s="61" t="s">
        <v>2847</v>
      </c>
      <c r="CU366" s="62">
        <v>2060101</v>
      </c>
      <c r="CV366" s="63" t="s">
        <v>2848</v>
      </c>
      <c r="CW366" s="100" t="s">
        <v>2849</v>
      </c>
      <c r="CX366" s="100" t="s">
        <v>2276</v>
      </c>
      <c r="CY366" s="100" t="s">
        <v>2846</v>
      </c>
      <c r="CZ366" s="100" t="s">
        <v>2847</v>
      </c>
      <c r="DA366" s="100" t="s">
        <v>2848</v>
      </c>
    </row>
    <row r="367" spans="2:105" ht="191.25" hidden="1" x14ac:dyDescent="0.25">
      <c r="B367" s="99" t="s">
        <v>2888</v>
      </c>
      <c r="C367" s="65" t="s">
        <v>2889</v>
      </c>
      <c r="D367" s="63" t="s">
        <v>2876</v>
      </c>
      <c r="E367" s="100" t="s">
        <v>2852</v>
      </c>
      <c r="F367" s="63" t="s">
        <v>2853</v>
      </c>
      <c r="G367" s="62" t="s">
        <v>183</v>
      </c>
      <c r="H367" s="63" t="s">
        <v>592</v>
      </c>
      <c r="I367" s="63" t="s">
        <v>185</v>
      </c>
      <c r="J367" s="307">
        <v>2015</v>
      </c>
      <c r="K367" s="308">
        <v>0</v>
      </c>
      <c r="L367" s="63" t="s">
        <v>242</v>
      </c>
      <c r="M367" s="63" t="s">
        <v>2890</v>
      </c>
      <c r="N367" s="63" t="s">
        <v>2891</v>
      </c>
      <c r="O367" s="63" t="s">
        <v>2892</v>
      </c>
      <c r="P367" s="63" t="s">
        <v>657</v>
      </c>
      <c r="Q367" s="77" t="s">
        <v>2880</v>
      </c>
      <c r="R367" s="77"/>
      <c r="S367" s="68">
        <v>1</v>
      </c>
      <c r="T367" s="69">
        <v>0</v>
      </c>
      <c r="U367" s="69">
        <v>1</v>
      </c>
      <c r="V367" s="69">
        <v>1</v>
      </c>
      <c r="W367" s="69">
        <v>1</v>
      </c>
      <c r="X367" s="71">
        <v>0</v>
      </c>
      <c r="Y367" s="78"/>
      <c r="Z367" s="79"/>
      <c r="AA367" s="79"/>
      <c r="AB367" s="79"/>
      <c r="AC367" s="79"/>
      <c r="AD367" s="79"/>
      <c r="AE367" s="79"/>
      <c r="AF367" s="79"/>
      <c r="AG367" s="79"/>
      <c r="AH367" s="79"/>
      <c r="AI367" s="79"/>
      <c r="AJ367" s="79"/>
      <c r="AK367" s="71">
        <v>350000000</v>
      </c>
      <c r="AL367" s="78"/>
      <c r="AM367" s="79"/>
      <c r="AN367" s="79"/>
      <c r="AO367" s="79"/>
      <c r="AP367" s="78">
        <v>350000000</v>
      </c>
      <c r="AQ367" s="79"/>
      <c r="AR367" s="79"/>
      <c r="AS367" s="79"/>
      <c r="AT367" s="79"/>
      <c r="AU367" s="79"/>
      <c r="AV367" s="79"/>
      <c r="AW367" s="79"/>
      <c r="AX367" s="71">
        <v>350000000</v>
      </c>
      <c r="AY367" s="78"/>
      <c r="AZ367" s="79"/>
      <c r="BA367" s="79"/>
      <c r="BB367" s="79"/>
      <c r="BC367" s="78">
        <v>350000000</v>
      </c>
      <c r="BD367" s="79"/>
      <c r="BE367" s="79"/>
      <c r="BF367" s="79"/>
      <c r="BG367" s="79"/>
      <c r="BH367" s="79"/>
      <c r="BI367" s="79"/>
      <c r="BJ367" s="79"/>
      <c r="BK367" s="71">
        <v>300000000</v>
      </c>
      <c r="BL367" s="78"/>
      <c r="BM367" s="79"/>
      <c r="BN367" s="79"/>
      <c r="BO367" s="79"/>
      <c r="BP367" s="78">
        <v>300000000</v>
      </c>
      <c r="BQ367" s="79"/>
      <c r="BR367" s="79"/>
      <c r="BS367" s="79"/>
      <c r="BT367" s="79"/>
      <c r="BU367" s="79"/>
      <c r="BV367" s="79"/>
      <c r="BW367" s="79"/>
      <c r="BX367" s="71">
        <v>1000000000</v>
      </c>
      <c r="BY367" s="73">
        <v>0</v>
      </c>
      <c r="BZ367" s="73">
        <v>0</v>
      </c>
      <c r="CA367" s="73">
        <v>0</v>
      </c>
      <c r="CB367" s="73">
        <v>0</v>
      </c>
      <c r="CC367" s="73">
        <v>1000000000</v>
      </c>
      <c r="CD367" s="73">
        <v>0</v>
      </c>
      <c r="CE367" s="73">
        <v>0</v>
      </c>
      <c r="CF367" s="73">
        <v>0</v>
      </c>
      <c r="CG367" s="73">
        <v>0</v>
      </c>
      <c r="CH367" s="73">
        <v>0</v>
      </c>
      <c r="CI367" s="73">
        <v>0</v>
      </c>
      <c r="CJ367" s="73">
        <v>0</v>
      </c>
      <c r="CK367" s="63" t="s">
        <v>2893</v>
      </c>
      <c r="CL367" s="74" t="s">
        <v>1154</v>
      </c>
      <c r="CM367" s="74" t="s">
        <v>1155</v>
      </c>
      <c r="CN367" s="74" t="s">
        <v>268</v>
      </c>
      <c r="CO367" s="60">
        <v>2</v>
      </c>
      <c r="CP367" s="61" t="s">
        <v>2276</v>
      </c>
      <c r="CQ367" s="60">
        <v>206</v>
      </c>
      <c r="CR367" s="61" t="s">
        <v>2846</v>
      </c>
      <c r="CS367" s="60">
        <v>20601</v>
      </c>
      <c r="CT367" s="61" t="s">
        <v>2847</v>
      </c>
      <c r="CU367" s="62">
        <v>2060101</v>
      </c>
      <c r="CV367" s="63" t="s">
        <v>2848</v>
      </c>
      <c r="CW367" s="100" t="s">
        <v>2858</v>
      </c>
      <c r="CX367" s="100" t="s">
        <v>2276</v>
      </c>
      <c r="CY367" s="100" t="s">
        <v>2846</v>
      </c>
      <c r="CZ367" s="100" t="s">
        <v>2847</v>
      </c>
      <c r="DA367" s="100" t="s">
        <v>2848</v>
      </c>
    </row>
    <row r="368" spans="2:105" ht="114.75" hidden="1" x14ac:dyDescent="0.25">
      <c r="B368" s="99" t="s">
        <v>2894</v>
      </c>
      <c r="C368" s="75" t="s">
        <v>2895</v>
      </c>
      <c r="D368" s="100" t="s">
        <v>589</v>
      </c>
      <c r="E368" s="100" t="s">
        <v>2839</v>
      </c>
      <c r="F368" s="63" t="s">
        <v>2840</v>
      </c>
      <c r="G368" s="62" t="s">
        <v>183</v>
      </c>
      <c r="H368" s="63" t="s">
        <v>592</v>
      </c>
      <c r="I368" s="63" t="s">
        <v>185</v>
      </c>
      <c r="J368" s="307">
        <v>2015</v>
      </c>
      <c r="K368" s="308">
        <v>0</v>
      </c>
      <c r="L368" s="63" t="s">
        <v>1216</v>
      </c>
      <c r="M368" s="63" t="s">
        <v>2896</v>
      </c>
      <c r="N368" s="63" t="s">
        <v>2897</v>
      </c>
      <c r="O368" s="63" t="s">
        <v>2898</v>
      </c>
      <c r="P368" s="63" t="s">
        <v>657</v>
      </c>
      <c r="Q368" s="63" t="s">
        <v>2872</v>
      </c>
      <c r="R368" s="63"/>
      <c r="S368" s="68">
        <v>10</v>
      </c>
      <c r="T368" s="69">
        <v>2</v>
      </c>
      <c r="U368" s="69">
        <v>6</v>
      </c>
      <c r="V368" s="69">
        <v>8</v>
      </c>
      <c r="W368" s="69">
        <v>10</v>
      </c>
      <c r="X368" s="71">
        <v>100000000</v>
      </c>
      <c r="Y368" s="78">
        <v>100000000</v>
      </c>
      <c r="Z368" s="79"/>
      <c r="AA368" s="79"/>
      <c r="AB368" s="79"/>
      <c r="AC368" s="79"/>
      <c r="AD368" s="79"/>
      <c r="AE368" s="79"/>
      <c r="AF368" s="79"/>
      <c r="AG368" s="79"/>
      <c r="AH368" s="79"/>
      <c r="AI368" s="79"/>
      <c r="AJ368" s="79"/>
      <c r="AK368" s="71">
        <v>100000000</v>
      </c>
      <c r="AL368" s="78">
        <v>100000000</v>
      </c>
      <c r="AM368" s="79"/>
      <c r="AN368" s="79"/>
      <c r="AO368" s="79"/>
      <c r="AP368" s="79"/>
      <c r="AQ368" s="79"/>
      <c r="AR368" s="79"/>
      <c r="AS368" s="79"/>
      <c r="AT368" s="79"/>
      <c r="AU368" s="79"/>
      <c r="AV368" s="79"/>
      <c r="AW368" s="79"/>
      <c r="AX368" s="71">
        <v>100000000</v>
      </c>
      <c r="AY368" s="78">
        <v>100000000</v>
      </c>
      <c r="AZ368" s="79"/>
      <c r="BA368" s="79"/>
      <c r="BB368" s="79"/>
      <c r="BC368" s="79"/>
      <c r="BD368" s="79"/>
      <c r="BE368" s="79"/>
      <c r="BF368" s="79"/>
      <c r="BG368" s="79"/>
      <c r="BH368" s="79"/>
      <c r="BI368" s="79"/>
      <c r="BJ368" s="79"/>
      <c r="BK368" s="71">
        <v>100000000</v>
      </c>
      <c r="BL368" s="78">
        <v>100000000</v>
      </c>
      <c r="BM368" s="79"/>
      <c r="BN368" s="79"/>
      <c r="BO368" s="79"/>
      <c r="BP368" s="79"/>
      <c r="BQ368" s="79"/>
      <c r="BR368" s="79"/>
      <c r="BS368" s="79"/>
      <c r="BT368" s="79"/>
      <c r="BU368" s="79"/>
      <c r="BV368" s="79"/>
      <c r="BW368" s="79"/>
      <c r="BX368" s="71">
        <v>400000000</v>
      </c>
      <c r="BY368" s="73">
        <v>400000000</v>
      </c>
      <c r="BZ368" s="73">
        <v>0</v>
      </c>
      <c r="CA368" s="73">
        <v>0</v>
      </c>
      <c r="CB368" s="73">
        <v>0</v>
      </c>
      <c r="CC368" s="73">
        <v>0</v>
      </c>
      <c r="CD368" s="73">
        <v>0</v>
      </c>
      <c r="CE368" s="73">
        <v>0</v>
      </c>
      <c r="CF368" s="73">
        <v>0</v>
      </c>
      <c r="CG368" s="73">
        <v>0</v>
      </c>
      <c r="CH368" s="73">
        <v>0</v>
      </c>
      <c r="CI368" s="73">
        <v>0</v>
      </c>
      <c r="CJ368" s="73">
        <v>0</v>
      </c>
      <c r="CK368" s="63" t="s">
        <v>2899</v>
      </c>
      <c r="CL368" s="74" t="s">
        <v>1154</v>
      </c>
      <c r="CM368" s="74" t="s">
        <v>1155</v>
      </c>
      <c r="CN368" s="74" t="s">
        <v>268</v>
      </c>
      <c r="CO368" s="60">
        <v>2</v>
      </c>
      <c r="CP368" s="61" t="s">
        <v>2276</v>
      </c>
      <c r="CQ368" s="60">
        <v>206</v>
      </c>
      <c r="CR368" s="61" t="s">
        <v>2846</v>
      </c>
      <c r="CS368" s="60">
        <v>20601</v>
      </c>
      <c r="CT368" s="61" t="s">
        <v>2847</v>
      </c>
      <c r="CU368" s="62">
        <v>2060101</v>
      </c>
      <c r="CV368" s="63" t="s">
        <v>2848</v>
      </c>
      <c r="CW368" s="100" t="s">
        <v>2849</v>
      </c>
      <c r="CX368" s="100" t="s">
        <v>2276</v>
      </c>
      <c r="CY368" s="100" t="s">
        <v>2846</v>
      </c>
      <c r="CZ368" s="100" t="s">
        <v>2847</v>
      </c>
      <c r="DA368" s="100" t="s">
        <v>2848</v>
      </c>
    </row>
    <row r="369" spans="2:105" ht="153" hidden="1" x14ac:dyDescent="0.25">
      <c r="B369" s="99" t="s">
        <v>2900</v>
      </c>
      <c r="C369" s="75" t="s">
        <v>2901</v>
      </c>
      <c r="D369" s="100" t="s">
        <v>589</v>
      </c>
      <c r="E369" s="100" t="s">
        <v>2902</v>
      </c>
      <c r="F369" s="63" t="s">
        <v>2903</v>
      </c>
      <c r="G369" s="62" t="s">
        <v>183</v>
      </c>
      <c r="H369" s="63" t="s">
        <v>592</v>
      </c>
      <c r="I369" s="63" t="s">
        <v>185</v>
      </c>
      <c r="J369" s="307">
        <v>2015</v>
      </c>
      <c r="K369" s="308">
        <v>0</v>
      </c>
      <c r="L369" s="63" t="s">
        <v>1216</v>
      </c>
      <c r="M369" s="63" t="s">
        <v>2904</v>
      </c>
      <c r="N369" s="63" t="s">
        <v>2905</v>
      </c>
      <c r="O369" s="63" t="s">
        <v>2906</v>
      </c>
      <c r="P369" s="63" t="s">
        <v>657</v>
      </c>
      <c r="Q369" s="63" t="s">
        <v>2907</v>
      </c>
      <c r="R369" s="63"/>
      <c r="S369" s="68">
        <v>0</v>
      </c>
      <c r="T369" s="91">
        <v>4</v>
      </c>
      <c r="U369" s="91">
        <v>10</v>
      </c>
      <c r="V369" s="91">
        <v>0</v>
      </c>
      <c r="W369" s="91">
        <v>0</v>
      </c>
      <c r="X369" s="71">
        <v>2000000000</v>
      </c>
      <c r="Y369" s="79"/>
      <c r="Z369" s="79"/>
      <c r="AA369" s="79"/>
      <c r="AB369" s="79"/>
      <c r="AC369" s="78">
        <v>2000000000</v>
      </c>
      <c r="AD369" s="79"/>
      <c r="AE369" s="79"/>
      <c r="AF369" s="79"/>
      <c r="AG369" s="79"/>
      <c r="AH369" s="79"/>
      <c r="AI369" s="79"/>
      <c r="AJ369" s="79"/>
      <c r="AK369" s="71">
        <v>2310500000</v>
      </c>
      <c r="AL369" s="79"/>
      <c r="AM369" s="79"/>
      <c r="AN369" s="79"/>
      <c r="AO369" s="79"/>
      <c r="AP369" s="78">
        <v>2310500000</v>
      </c>
      <c r="AQ369" s="79"/>
      <c r="AR369" s="79"/>
      <c r="AS369" s="79"/>
      <c r="AT369" s="79"/>
      <c r="AU369" s="79"/>
      <c r="AV369" s="79"/>
      <c r="AW369" s="79"/>
      <c r="AX369" s="71">
        <v>0</v>
      </c>
      <c r="AY369" s="79"/>
      <c r="AZ369" s="79"/>
      <c r="BA369" s="79"/>
      <c r="BB369" s="79"/>
      <c r="BC369" s="79"/>
      <c r="BD369" s="79"/>
      <c r="BE369" s="79"/>
      <c r="BF369" s="79"/>
      <c r="BG369" s="79"/>
      <c r="BH369" s="79"/>
      <c r="BI369" s="79"/>
      <c r="BJ369" s="79"/>
      <c r="BK369" s="71">
        <v>0</v>
      </c>
      <c r="BL369" s="79"/>
      <c r="BM369" s="79"/>
      <c r="BN369" s="79"/>
      <c r="BO369" s="79"/>
      <c r="BP369" s="79"/>
      <c r="BQ369" s="79"/>
      <c r="BR369" s="79"/>
      <c r="BS369" s="79"/>
      <c r="BT369" s="79"/>
      <c r="BU369" s="79"/>
      <c r="BV369" s="79"/>
      <c r="BW369" s="79"/>
      <c r="BX369" s="71">
        <v>4310500000</v>
      </c>
      <c r="BY369" s="73">
        <v>0</v>
      </c>
      <c r="BZ369" s="73">
        <v>0</v>
      </c>
      <c r="CA369" s="73">
        <v>0</v>
      </c>
      <c r="CB369" s="73">
        <v>0</v>
      </c>
      <c r="CC369" s="73">
        <v>4310500000</v>
      </c>
      <c r="CD369" s="73">
        <v>0</v>
      </c>
      <c r="CE369" s="73">
        <v>0</v>
      </c>
      <c r="CF369" s="73">
        <v>0</v>
      </c>
      <c r="CG369" s="73">
        <v>0</v>
      </c>
      <c r="CH369" s="73">
        <v>0</v>
      </c>
      <c r="CI369" s="73">
        <v>0</v>
      </c>
      <c r="CJ369" s="73">
        <v>0</v>
      </c>
      <c r="CK369" s="63" t="s">
        <v>2908</v>
      </c>
      <c r="CL369" s="74" t="s">
        <v>1154</v>
      </c>
      <c r="CM369" s="74" t="s">
        <v>1155</v>
      </c>
      <c r="CN369" s="74" t="s">
        <v>2780</v>
      </c>
      <c r="CO369" s="60">
        <v>2</v>
      </c>
      <c r="CP369" s="61" t="s">
        <v>2276</v>
      </c>
      <c r="CQ369" s="60">
        <v>206</v>
      </c>
      <c r="CR369" s="61" t="s">
        <v>2846</v>
      </c>
      <c r="CS369" s="60">
        <v>20602</v>
      </c>
      <c r="CT369" s="61" t="s">
        <v>2909</v>
      </c>
      <c r="CU369" s="62">
        <v>2060201</v>
      </c>
      <c r="CV369" s="63" t="s">
        <v>2910</v>
      </c>
      <c r="CW369" s="100" t="s">
        <v>2911</v>
      </c>
      <c r="CX369" s="100" t="s">
        <v>2276</v>
      </c>
      <c r="CY369" s="100" t="s">
        <v>2846</v>
      </c>
      <c r="CZ369" s="100" t="s">
        <v>2909</v>
      </c>
      <c r="DA369" s="100" t="s">
        <v>2910</v>
      </c>
    </row>
    <row r="370" spans="2:105" ht="153" hidden="1" x14ac:dyDescent="0.25">
      <c r="B370" s="99" t="s">
        <v>2912</v>
      </c>
      <c r="C370" s="75" t="s">
        <v>2913</v>
      </c>
      <c r="D370" s="100" t="s">
        <v>589</v>
      </c>
      <c r="E370" s="100" t="s">
        <v>2902</v>
      </c>
      <c r="F370" s="63" t="s">
        <v>2903</v>
      </c>
      <c r="G370" s="62" t="s">
        <v>183</v>
      </c>
      <c r="H370" s="63" t="s">
        <v>592</v>
      </c>
      <c r="I370" s="63" t="s">
        <v>185</v>
      </c>
      <c r="J370" s="307">
        <v>2015</v>
      </c>
      <c r="K370" s="308">
        <v>3</v>
      </c>
      <c r="L370" s="63" t="s">
        <v>1216</v>
      </c>
      <c r="M370" s="63" t="s">
        <v>2914</v>
      </c>
      <c r="N370" s="63" t="s">
        <v>2915</v>
      </c>
      <c r="O370" s="63" t="s">
        <v>2916</v>
      </c>
      <c r="P370" s="63" t="s">
        <v>657</v>
      </c>
      <c r="Q370" s="63" t="s">
        <v>2917</v>
      </c>
      <c r="R370" s="63"/>
      <c r="S370" s="68">
        <v>0</v>
      </c>
      <c r="T370" s="91">
        <v>750</v>
      </c>
      <c r="U370" s="91">
        <v>1550</v>
      </c>
      <c r="V370" s="91">
        <v>0</v>
      </c>
      <c r="W370" s="91">
        <v>0</v>
      </c>
      <c r="X370" s="71">
        <v>2000000000</v>
      </c>
      <c r="Y370" s="79"/>
      <c r="Z370" s="79"/>
      <c r="AA370" s="79"/>
      <c r="AB370" s="79"/>
      <c r="AC370" s="78">
        <v>2000000000</v>
      </c>
      <c r="AD370" s="79"/>
      <c r="AE370" s="79"/>
      <c r="AF370" s="79"/>
      <c r="AG370" s="79"/>
      <c r="AH370" s="79"/>
      <c r="AI370" s="79"/>
      <c r="AJ370" s="79"/>
      <c r="AK370" s="71">
        <v>3000000000</v>
      </c>
      <c r="AL370" s="79"/>
      <c r="AM370" s="79"/>
      <c r="AN370" s="79"/>
      <c r="AO370" s="79"/>
      <c r="AP370" s="78">
        <v>3000000000</v>
      </c>
      <c r="AQ370" s="79"/>
      <c r="AR370" s="79"/>
      <c r="AS370" s="79"/>
      <c r="AT370" s="79"/>
      <c r="AU370" s="79"/>
      <c r="AV370" s="79"/>
      <c r="AW370" s="79"/>
      <c r="AX370" s="71">
        <v>0</v>
      </c>
      <c r="AY370" s="79"/>
      <c r="AZ370" s="79"/>
      <c r="BA370" s="79"/>
      <c r="BB370" s="79"/>
      <c r="BC370" s="79"/>
      <c r="BD370" s="79"/>
      <c r="BE370" s="79"/>
      <c r="BF370" s="79"/>
      <c r="BG370" s="79"/>
      <c r="BH370" s="79"/>
      <c r="BI370" s="79"/>
      <c r="BJ370" s="79"/>
      <c r="BK370" s="71">
        <v>0</v>
      </c>
      <c r="BL370" s="79"/>
      <c r="BM370" s="79"/>
      <c r="BN370" s="79"/>
      <c r="BO370" s="79"/>
      <c r="BP370" s="79"/>
      <c r="BQ370" s="79"/>
      <c r="BR370" s="79"/>
      <c r="BS370" s="79"/>
      <c r="BT370" s="79"/>
      <c r="BU370" s="79"/>
      <c r="BV370" s="79"/>
      <c r="BW370" s="79"/>
      <c r="BX370" s="71">
        <v>5000000000</v>
      </c>
      <c r="BY370" s="73">
        <v>0</v>
      </c>
      <c r="BZ370" s="73">
        <v>0</v>
      </c>
      <c r="CA370" s="73">
        <v>0</v>
      </c>
      <c r="CB370" s="73">
        <v>0</v>
      </c>
      <c r="CC370" s="73">
        <v>5000000000</v>
      </c>
      <c r="CD370" s="73">
        <v>0</v>
      </c>
      <c r="CE370" s="73">
        <v>0</v>
      </c>
      <c r="CF370" s="73">
        <v>0</v>
      </c>
      <c r="CG370" s="73">
        <v>0</v>
      </c>
      <c r="CH370" s="73">
        <v>0</v>
      </c>
      <c r="CI370" s="73">
        <v>0</v>
      </c>
      <c r="CJ370" s="73">
        <v>0</v>
      </c>
      <c r="CK370" s="63" t="s">
        <v>2918</v>
      </c>
      <c r="CL370" s="74" t="s">
        <v>1154</v>
      </c>
      <c r="CM370" s="74" t="s">
        <v>1155</v>
      </c>
      <c r="CN370" s="74" t="s">
        <v>2780</v>
      </c>
      <c r="CO370" s="60">
        <v>2</v>
      </c>
      <c r="CP370" s="61" t="s">
        <v>2276</v>
      </c>
      <c r="CQ370" s="60">
        <v>206</v>
      </c>
      <c r="CR370" s="61" t="s">
        <v>2846</v>
      </c>
      <c r="CS370" s="60">
        <v>20602</v>
      </c>
      <c r="CT370" s="61" t="s">
        <v>2909</v>
      </c>
      <c r="CU370" s="62">
        <v>2060201</v>
      </c>
      <c r="CV370" s="63" t="s">
        <v>2910</v>
      </c>
      <c r="CW370" s="100" t="s">
        <v>2911</v>
      </c>
      <c r="CX370" s="100" t="s">
        <v>2276</v>
      </c>
      <c r="CY370" s="100" t="s">
        <v>2846</v>
      </c>
      <c r="CZ370" s="100" t="s">
        <v>2909</v>
      </c>
      <c r="DA370" s="100" t="s">
        <v>2910</v>
      </c>
    </row>
    <row r="371" spans="2:105" ht="153" hidden="1" x14ac:dyDescent="0.25">
      <c r="B371" s="99" t="s">
        <v>2919</v>
      </c>
      <c r="C371" s="75" t="s">
        <v>2920</v>
      </c>
      <c r="D371" s="100" t="s">
        <v>589</v>
      </c>
      <c r="E371" s="100" t="s">
        <v>2902</v>
      </c>
      <c r="F371" s="63" t="s">
        <v>2903</v>
      </c>
      <c r="G371" s="62" t="s">
        <v>183</v>
      </c>
      <c r="H371" s="63" t="s">
        <v>592</v>
      </c>
      <c r="I371" s="63" t="s">
        <v>185</v>
      </c>
      <c r="J371" s="307">
        <v>2015</v>
      </c>
      <c r="K371" s="308">
        <v>3</v>
      </c>
      <c r="L371" s="63" t="s">
        <v>1216</v>
      </c>
      <c r="M371" s="63" t="s">
        <v>2921</v>
      </c>
      <c r="N371" s="63" t="s">
        <v>2922</v>
      </c>
      <c r="O371" s="63" t="s">
        <v>2923</v>
      </c>
      <c r="P371" s="63" t="s">
        <v>657</v>
      </c>
      <c r="Q371" s="63" t="s">
        <v>2924</v>
      </c>
      <c r="R371" s="63"/>
      <c r="S371" s="68">
        <v>0</v>
      </c>
      <c r="T371" s="91">
        <v>2000</v>
      </c>
      <c r="U371" s="91">
        <v>4000</v>
      </c>
      <c r="V371" s="91">
        <v>0</v>
      </c>
      <c r="W371" s="91">
        <v>0</v>
      </c>
      <c r="X371" s="71">
        <v>2588905008</v>
      </c>
      <c r="Y371" s="79"/>
      <c r="Z371" s="79"/>
      <c r="AA371" s="79"/>
      <c r="AB371" s="79"/>
      <c r="AC371" s="78">
        <v>2588905008</v>
      </c>
      <c r="AD371" s="79"/>
      <c r="AE371" s="79"/>
      <c r="AF371" s="79"/>
      <c r="AG371" s="79"/>
      <c r="AH371" s="79"/>
      <c r="AI371" s="79"/>
      <c r="AJ371" s="79"/>
      <c r="AK371" s="71">
        <v>2588905008</v>
      </c>
      <c r="AL371" s="79"/>
      <c r="AM371" s="79"/>
      <c r="AN371" s="79"/>
      <c r="AO371" s="79"/>
      <c r="AP371" s="78">
        <v>2588905008</v>
      </c>
      <c r="AQ371" s="79"/>
      <c r="AR371" s="79"/>
      <c r="AS371" s="79"/>
      <c r="AT371" s="79"/>
      <c r="AU371" s="79"/>
      <c r="AV371" s="79"/>
      <c r="AW371" s="79"/>
      <c r="AX371" s="71">
        <v>0</v>
      </c>
      <c r="AY371" s="79"/>
      <c r="AZ371" s="79"/>
      <c r="BA371" s="79"/>
      <c r="BB371" s="79"/>
      <c r="BC371" s="79"/>
      <c r="BD371" s="79"/>
      <c r="BE371" s="79"/>
      <c r="BF371" s="79"/>
      <c r="BG371" s="79"/>
      <c r="BH371" s="79"/>
      <c r="BI371" s="79"/>
      <c r="BJ371" s="79"/>
      <c r="BK371" s="71">
        <v>0</v>
      </c>
      <c r="BL371" s="79"/>
      <c r="BM371" s="79"/>
      <c r="BN371" s="79"/>
      <c r="BO371" s="79"/>
      <c r="BP371" s="79"/>
      <c r="BQ371" s="79"/>
      <c r="BR371" s="79"/>
      <c r="BS371" s="79"/>
      <c r="BT371" s="79"/>
      <c r="BU371" s="79"/>
      <c r="BV371" s="79"/>
      <c r="BW371" s="79"/>
      <c r="BX371" s="71">
        <v>5177810016</v>
      </c>
      <c r="BY371" s="73">
        <v>0</v>
      </c>
      <c r="BZ371" s="73">
        <v>0</v>
      </c>
      <c r="CA371" s="73">
        <v>0</v>
      </c>
      <c r="CB371" s="73">
        <v>0</v>
      </c>
      <c r="CC371" s="73">
        <v>5177810016</v>
      </c>
      <c r="CD371" s="73">
        <v>0</v>
      </c>
      <c r="CE371" s="73">
        <v>0</v>
      </c>
      <c r="CF371" s="73">
        <v>0</v>
      </c>
      <c r="CG371" s="73">
        <v>0</v>
      </c>
      <c r="CH371" s="73">
        <v>0</v>
      </c>
      <c r="CI371" s="73">
        <v>0</v>
      </c>
      <c r="CJ371" s="73">
        <v>0</v>
      </c>
      <c r="CK371" s="63" t="s">
        <v>2925</v>
      </c>
      <c r="CL371" s="74" t="s">
        <v>1154</v>
      </c>
      <c r="CM371" s="74" t="s">
        <v>1155</v>
      </c>
      <c r="CN371" s="74" t="s">
        <v>1392</v>
      </c>
      <c r="CO371" s="60">
        <v>2</v>
      </c>
      <c r="CP371" s="61" t="s">
        <v>2276</v>
      </c>
      <c r="CQ371" s="60">
        <v>206</v>
      </c>
      <c r="CR371" s="61" t="s">
        <v>2846</v>
      </c>
      <c r="CS371" s="60">
        <v>20602</v>
      </c>
      <c r="CT371" s="61" t="s">
        <v>2909</v>
      </c>
      <c r="CU371" s="62">
        <v>2060201</v>
      </c>
      <c r="CV371" s="63" t="s">
        <v>2910</v>
      </c>
      <c r="CW371" s="100" t="s">
        <v>2911</v>
      </c>
      <c r="CX371" s="100" t="s">
        <v>2276</v>
      </c>
      <c r="CY371" s="100" t="s">
        <v>2846</v>
      </c>
      <c r="CZ371" s="100" t="s">
        <v>2909</v>
      </c>
      <c r="DA371" s="100" t="s">
        <v>2910</v>
      </c>
    </row>
    <row r="372" spans="2:105" ht="153" hidden="1" x14ac:dyDescent="0.25">
      <c r="B372" s="99" t="s">
        <v>2926</v>
      </c>
      <c r="C372" s="75" t="s">
        <v>2927</v>
      </c>
      <c r="D372" s="100" t="s">
        <v>589</v>
      </c>
      <c r="E372" s="100" t="s">
        <v>2902</v>
      </c>
      <c r="F372" s="63" t="s">
        <v>2903</v>
      </c>
      <c r="G372" s="62" t="s">
        <v>183</v>
      </c>
      <c r="H372" s="63" t="s">
        <v>592</v>
      </c>
      <c r="I372" s="63" t="s">
        <v>185</v>
      </c>
      <c r="J372" s="307">
        <v>2015</v>
      </c>
      <c r="K372" s="308">
        <v>3</v>
      </c>
      <c r="L372" s="63" t="s">
        <v>1216</v>
      </c>
      <c r="M372" s="63" t="s">
        <v>2928</v>
      </c>
      <c r="N372" s="63" t="s">
        <v>2929</v>
      </c>
      <c r="O372" s="63" t="s">
        <v>2930</v>
      </c>
      <c r="P372" s="63" t="s">
        <v>657</v>
      </c>
      <c r="Q372" s="63" t="s">
        <v>2924</v>
      </c>
      <c r="R372" s="63"/>
      <c r="S372" s="68">
        <v>0</v>
      </c>
      <c r="T372" s="91">
        <v>40</v>
      </c>
      <c r="U372" s="91">
        <v>100</v>
      </c>
      <c r="V372" s="91">
        <v>0</v>
      </c>
      <c r="W372" s="91">
        <v>0</v>
      </c>
      <c r="X372" s="71">
        <v>161094992</v>
      </c>
      <c r="Y372" s="79"/>
      <c r="Z372" s="79"/>
      <c r="AA372" s="79"/>
      <c r="AB372" s="79"/>
      <c r="AC372" s="78">
        <v>161094992</v>
      </c>
      <c r="AD372" s="79"/>
      <c r="AE372" s="79"/>
      <c r="AF372" s="79"/>
      <c r="AG372" s="79"/>
      <c r="AH372" s="79"/>
      <c r="AI372" s="79"/>
      <c r="AJ372" s="79"/>
      <c r="AK372" s="71">
        <v>161094992</v>
      </c>
      <c r="AL372" s="79"/>
      <c r="AM372" s="79"/>
      <c r="AN372" s="79"/>
      <c r="AO372" s="79"/>
      <c r="AP372" s="78">
        <v>161094992</v>
      </c>
      <c r="AQ372" s="79"/>
      <c r="AR372" s="79"/>
      <c r="AS372" s="79"/>
      <c r="AT372" s="79"/>
      <c r="AU372" s="79"/>
      <c r="AV372" s="79"/>
      <c r="AW372" s="79"/>
      <c r="AX372" s="71">
        <v>0</v>
      </c>
      <c r="AY372" s="79"/>
      <c r="AZ372" s="79"/>
      <c r="BA372" s="79"/>
      <c r="BB372" s="79"/>
      <c r="BC372" s="79"/>
      <c r="BD372" s="79"/>
      <c r="BE372" s="79"/>
      <c r="BF372" s="79"/>
      <c r="BG372" s="79"/>
      <c r="BH372" s="79"/>
      <c r="BI372" s="79"/>
      <c r="BJ372" s="79"/>
      <c r="BK372" s="71">
        <v>0</v>
      </c>
      <c r="BL372" s="79"/>
      <c r="BM372" s="79"/>
      <c r="BN372" s="79"/>
      <c r="BO372" s="79"/>
      <c r="BP372" s="79"/>
      <c r="BQ372" s="79"/>
      <c r="BR372" s="79"/>
      <c r="BS372" s="79"/>
      <c r="BT372" s="79"/>
      <c r="BU372" s="79"/>
      <c r="BV372" s="79"/>
      <c r="BW372" s="79"/>
      <c r="BX372" s="71">
        <v>322189984</v>
      </c>
      <c r="BY372" s="73">
        <v>0</v>
      </c>
      <c r="BZ372" s="73">
        <v>0</v>
      </c>
      <c r="CA372" s="73">
        <v>0</v>
      </c>
      <c r="CB372" s="73">
        <v>0</v>
      </c>
      <c r="CC372" s="73">
        <v>322189984</v>
      </c>
      <c r="CD372" s="73">
        <v>0</v>
      </c>
      <c r="CE372" s="73">
        <v>0</v>
      </c>
      <c r="CF372" s="73">
        <v>0</v>
      </c>
      <c r="CG372" s="73">
        <v>0</v>
      </c>
      <c r="CH372" s="73">
        <v>0</v>
      </c>
      <c r="CI372" s="73">
        <v>0</v>
      </c>
      <c r="CJ372" s="73">
        <v>0</v>
      </c>
      <c r="CK372" s="63" t="s">
        <v>2931</v>
      </c>
      <c r="CL372" s="74" t="s">
        <v>1154</v>
      </c>
      <c r="CM372" s="74" t="s">
        <v>1155</v>
      </c>
      <c r="CN372" s="74" t="s">
        <v>2780</v>
      </c>
      <c r="CO372" s="60">
        <v>2</v>
      </c>
      <c r="CP372" s="61" t="s">
        <v>2276</v>
      </c>
      <c r="CQ372" s="60">
        <v>206</v>
      </c>
      <c r="CR372" s="61" t="s">
        <v>2846</v>
      </c>
      <c r="CS372" s="60">
        <v>20602</v>
      </c>
      <c r="CT372" s="61" t="s">
        <v>2909</v>
      </c>
      <c r="CU372" s="62">
        <v>2060201</v>
      </c>
      <c r="CV372" s="63" t="s">
        <v>2910</v>
      </c>
      <c r="CW372" s="100" t="s">
        <v>2911</v>
      </c>
      <c r="CX372" s="100" t="s">
        <v>2276</v>
      </c>
      <c r="CY372" s="100" t="s">
        <v>2846</v>
      </c>
      <c r="CZ372" s="100" t="s">
        <v>2909</v>
      </c>
      <c r="DA372" s="100" t="s">
        <v>2910</v>
      </c>
    </row>
    <row r="373" spans="2:105" ht="153" hidden="1" x14ac:dyDescent="0.25">
      <c r="B373" s="99" t="s">
        <v>2932</v>
      </c>
      <c r="C373" s="75" t="s">
        <v>2933</v>
      </c>
      <c r="D373" s="100" t="s">
        <v>589</v>
      </c>
      <c r="E373" s="100" t="s">
        <v>2902</v>
      </c>
      <c r="F373" s="63" t="s">
        <v>2903</v>
      </c>
      <c r="G373" s="62" t="s">
        <v>183</v>
      </c>
      <c r="H373" s="63" t="s">
        <v>592</v>
      </c>
      <c r="I373" s="63" t="s">
        <v>185</v>
      </c>
      <c r="J373" s="307">
        <v>2015</v>
      </c>
      <c r="K373" s="308">
        <v>151</v>
      </c>
      <c r="L373" s="63" t="s">
        <v>1216</v>
      </c>
      <c r="M373" s="63" t="s">
        <v>2934</v>
      </c>
      <c r="N373" s="63" t="s">
        <v>2935</v>
      </c>
      <c r="O373" s="63" t="s">
        <v>2936</v>
      </c>
      <c r="P373" s="63" t="s">
        <v>190</v>
      </c>
      <c r="Q373" s="63" t="s">
        <v>2937</v>
      </c>
      <c r="R373" s="63"/>
      <c r="S373" s="68">
        <v>50</v>
      </c>
      <c r="T373" s="69">
        <v>10</v>
      </c>
      <c r="U373" s="69">
        <v>22</v>
      </c>
      <c r="V373" s="69">
        <v>35</v>
      </c>
      <c r="W373" s="69">
        <v>50</v>
      </c>
      <c r="X373" s="71">
        <v>58687000</v>
      </c>
      <c r="Y373" s="79"/>
      <c r="Z373" s="79"/>
      <c r="AA373" s="79"/>
      <c r="AB373" s="79"/>
      <c r="AC373" s="78">
        <v>58687000</v>
      </c>
      <c r="AD373" s="79"/>
      <c r="AE373" s="79"/>
      <c r="AF373" s="79"/>
      <c r="AG373" s="79"/>
      <c r="AH373" s="79"/>
      <c r="AI373" s="79"/>
      <c r="AJ373" s="79"/>
      <c r="AK373" s="71">
        <v>58687000</v>
      </c>
      <c r="AL373" s="79"/>
      <c r="AM373" s="79"/>
      <c r="AN373" s="79"/>
      <c r="AO373" s="79"/>
      <c r="AP373" s="78">
        <v>58687000</v>
      </c>
      <c r="AQ373" s="79"/>
      <c r="AR373" s="79"/>
      <c r="AS373" s="79"/>
      <c r="AT373" s="79"/>
      <c r="AU373" s="79"/>
      <c r="AV373" s="79"/>
      <c r="AW373" s="79"/>
      <c r="AX373" s="71">
        <v>58687000</v>
      </c>
      <c r="AY373" s="79"/>
      <c r="AZ373" s="79"/>
      <c r="BA373" s="79"/>
      <c r="BB373" s="79"/>
      <c r="BC373" s="78">
        <v>58687000</v>
      </c>
      <c r="BD373" s="79"/>
      <c r="BE373" s="79"/>
      <c r="BF373" s="79"/>
      <c r="BG373" s="79"/>
      <c r="BH373" s="79"/>
      <c r="BI373" s="79"/>
      <c r="BJ373" s="79"/>
      <c r="BK373" s="71">
        <v>58689000</v>
      </c>
      <c r="BL373" s="79"/>
      <c r="BM373" s="79"/>
      <c r="BN373" s="79"/>
      <c r="BO373" s="79"/>
      <c r="BP373" s="78">
        <v>58689000</v>
      </c>
      <c r="BQ373" s="79"/>
      <c r="BR373" s="79"/>
      <c r="BS373" s="79"/>
      <c r="BT373" s="79"/>
      <c r="BU373" s="79"/>
      <c r="BV373" s="79"/>
      <c r="BW373" s="79"/>
      <c r="BX373" s="71">
        <v>234750000</v>
      </c>
      <c r="BY373" s="73">
        <v>0</v>
      </c>
      <c r="BZ373" s="73">
        <v>0</v>
      </c>
      <c r="CA373" s="73">
        <v>0</v>
      </c>
      <c r="CB373" s="73">
        <v>0</v>
      </c>
      <c r="CC373" s="73">
        <v>234750000</v>
      </c>
      <c r="CD373" s="73">
        <v>0</v>
      </c>
      <c r="CE373" s="73">
        <v>0</v>
      </c>
      <c r="CF373" s="73">
        <v>0</v>
      </c>
      <c r="CG373" s="73">
        <v>0</v>
      </c>
      <c r="CH373" s="73">
        <v>0</v>
      </c>
      <c r="CI373" s="73">
        <v>0</v>
      </c>
      <c r="CJ373" s="73">
        <v>0</v>
      </c>
      <c r="CK373" s="87" t="s">
        <v>2938</v>
      </c>
      <c r="CL373" s="90" t="s">
        <v>1154</v>
      </c>
      <c r="CM373" s="90" t="s">
        <v>1155</v>
      </c>
      <c r="CN373" s="90" t="s">
        <v>2780</v>
      </c>
      <c r="CO373" s="60">
        <v>2</v>
      </c>
      <c r="CP373" s="61" t="s">
        <v>2276</v>
      </c>
      <c r="CQ373" s="60">
        <v>206</v>
      </c>
      <c r="CR373" s="61" t="s">
        <v>2846</v>
      </c>
      <c r="CS373" s="60">
        <v>20602</v>
      </c>
      <c r="CT373" s="61" t="s">
        <v>2909</v>
      </c>
      <c r="CU373" s="62">
        <v>2060202</v>
      </c>
      <c r="CV373" s="63" t="s">
        <v>2939</v>
      </c>
      <c r="CW373" s="100" t="s">
        <v>2911</v>
      </c>
      <c r="CX373" s="100" t="s">
        <v>2276</v>
      </c>
      <c r="CY373" s="100" t="s">
        <v>2846</v>
      </c>
      <c r="CZ373" s="100" t="s">
        <v>2909</v>
      </c>
      <c r="DA373" s="100" t="s">
        <v>2939</v>
      </c>
    </row>
    <row r="374" spans="2:105" ht="153" hidden="1" x14ac:dyDescent="0.25">
      <c r="B374" s="99" t="s">
        <v>2940</v>
      </c>
      <c r="C374" s="88" t="s">
        <v>2941</v>
      </c>
      <c r="D374" s="100" t="s">
        <v>589</v>
      </c>
      <c r="E374" s="100" t="s">
        <v>2902</v>
      </c>
      <c r="F374" s="63" t="s">
        <v>2903</v>
      </c>
      <c r="G374" s="62" t="s">
        <v>183</v>
      </c>
      <c r="H374" s="63" t="s">
        <v>592</v>
      </c>
      <c r="I374" s="63" t="s">
        <v>185</v>
      </c>
      <c r="J374" s="307">
        <v>2015</v>
      </c>
      <c r="K374" s="308">
        <v>0</v>
      </c>
      <c r="L374" s="63" t="s">
        <v>1216</v>
      </c>
      <c r="M374" s="63" t="s">
        <v>2942</v>
      </c>
      <c r="N374" s="87" t="s">
        <v>2943</v>
      </c>
      <c r="O374" s="87" t="s">
        <v>2944</v>
      </c>
      <c r="P374" s="87" t="s">
        <v>190</v>
      </c>
      <c r="Q374" s="87" t="s">
        <v>2937</v>
      </c>
      <c r="R374" s="87"/>
      <c r="S374" s="68">
        <v>40</v>
      </c>
      <c r="T374" s="91">
        <v>10</v>
      </c>
      <c r="U374" s="91">
        <v>20</v>
      </c>
      <c r="V374" s="91">
        <v>30</v>
      </c>
      <c r="W374" s="91">
        <v>40</v>
      </c>
      <c r="X374" s="71">
        <v>8000000</v>
      </c>
      <c r="Y374" s="120">
        <v>8000000</v>
      </c>
      <c r="Z374" s="92"/>
      <c r="AA374" s="92"/>
      <c r="AB374" s="92"/>
      <c r="AC374" s="92"/>
      <c r="AD374" s="92"/>
      <c r="AE374" s="92"/>
      <c r="AF374" s="92"/>
      <c r="AG374" s="92"/>
      <c r="AH374" s="92"/>
      <c r="AI374" s="92"/>
      <c r="AJ374" s="92"/>
      <c r="AK374" s="71">
        <v>7000000</v>
      </c>
      <c r="AL374" s="120">
        <v>7000000</v>
      </c>
      <c r="AM374" s="92"/>
      <c r="AN374" s="92"/>
      <c r="AO374" s="92"/>
      <c r="AP374" s="92"/>
      <c r="AQ374" s="92"/>
      <c r="AR374" s="92"/>
      <c r="AS374" s="92"/>
      <c r="AT374" s="92"/>
      <c r="AU374" s="92"/>
      <c r="AV374" s="92"/>
      <c r="AW374" s="92"/>
      <c r="AX374" s="71">
        <v>8000000</v>
      </c>
      <c r="AY374" s="120">
        <v>8000000</v>
      </c>
      <c r="AZ374" s="92"/>
      <c r="BA374" s="92"/>
      <c r="BB374" s="92"/>
      <c r="BC374" s="92"/>
      <c r="BD374" s="92"/>
      <c r="BE374" s="92"/>
      <c r="BF374" s="92"/>
      <c r="BG374" s="92"/>
      <c r="BH374" s="92"/>
      <c r="BI374" s="92"/>
      <c r="BJ374" s="92"/>
      <c r="BK374" s="71">
        <v>7000000</v>
      </c>
      <c r="BL374" s="120">
        <v>7000000</v>
      </c>
      <c r="BM374" s="92"/>
      <c r="BN374" s="92"/>
      <c r="BO374" s="92"/>
      <c r="BP374" s="92"/>
      <c r="BQ374" s="92"/>
      <c r="BR374" s="92"/>
      <c r="BS374" s="92"/>
      <c r="BT374" s="92"/>
      <c r="BU374" s="92"/>
      <c r="BV374" s="92"/>
      <c r="BW374" s="92"/>
      <c r="BX374" s="71">
        <v>30000000</v>
      </c>
      <c r="BY374" s="93">
        <v>30000000</v>
      </c>
      <c r="BZ374" s="93">
        <v>0</v>
      </c>
      <c r="CA374" s="93">
        <v>0</v>
      </c>
      <c r="CB374" s="93">
        <v>0</v>
      </c>
      <c r="CC374" s="93">
        <v>0</v>
      </c>
      <c r="CD374" s="93">
        <v>0</v>
      </c>
      <c r="CE374" s="93">
        <v>0</v>
      </c>
      <c r="CF374" s="93">
        <v>0</v>
      </c>
      <c r="CG374" s="93">
        <v>0</v>
      </c>
      <c r="CH374" s="93">
        <v>0</v>
      </c>
      <c r="CI374" s="93">
        <v>0</v>
      </c>
      <c r="CJ374" s="93">
        <v>0</v>
      </c>
      <c r="CK374" s="63" t="s">
        <v>2945</v>
      </c>
      <c r="CL374" s="74" t="s">
        <v>1154</v>
      </c>
      <c r="CM374" s="74" t="s">
        <v>1155</v>
      </c>
      <c r="CN374" s="74" t="s">
        <v>2780</v>
      </c>
      <c r="CO374" s="84">
        <v>2</v>
      </c>
      <c r="CP374" s="85" t="s">
        <v>2276</v>
      </c>
      <c r="CQ374" s="84">
        <v>206</v>
      </c>
      <c r="CR374" s="85" t="s">
        <v>2846</v>
      </c>
      <c r="CS374" s="84">
        <v>20602</v>
      </c>
      <c r="CT374" s="85" t="s">
        <v>2909</v>
      </c>
      <c r="CU374" s="86">
        <v>2060202</v>
      </c>
      <c r="CV374" s="87" t="s">
        <v>2939</v>
      </c>
      <c r="CW374" s="100" t="s">
        <v>2911</v>
      </c>
      <c r="CX374" s="100" t="s">
        <v>2276</v>
      </c>
      <c r="CY374" s="100" t="s">
        <v>2846</v>
      </c>
      <c r="CZ374" s="100" t="s">
        <v>2909</v>
      </c>
      <c r="DA374" s="100" t="s">
        <v>2939</v>
      </c>
    </row>
    <row r="375" spans="2:105" ht="153" hidden="1" x14ac:dyDescent="0.25">
      <c r="B375" s="99" t="s">
        <v>2946</v>
      </c>
      <c r="C375" s="75" t="s">
        <v>2947</v>
      </c>
      <c r="D375" s="100" t="s">
        <v>589</v>
      </c>
      <c r="E375" s="100" t="s">
        <v>2902</v>
      </c>
      <c r="F375" s="63" t="s">
        <v>2903</v>
      </c>
      <c r="G375" s="62" t="s">
        <v>183</v>
      </c>
      <c r="H375" s="63" t="s">
        <v>592</v>
      </c>
      <c r="I375" s="63" t="s">
        <v>185</v>
      </c>
      <c r="J375" s="307">
        <v>2015</v>
      </c>
      <c r="K375" s="308">
        <v>3</v>
      </c>
      <c r="L375" s="63" t="s">
        <v>1216</v>
      </c>
      <c r="M375" s="63" t="s">
        <v>2948</v>
      </c>
      <c r="N375" s="63" t="s">
        <v>2949</v>
      </c>
      <c r="O375" s="63" t="s">
        <v>2950</v>
      </c>
      <c r="P375" s="63" t="s">
        <v>657</v>
      </c>
      <c r="Q375" s="63" t="s">
        <v>2924</v>
      </c>
      <c r="R375" s="63"/>
      <c r="S375" s="68">
        <v>18</v>
      </c>
      <c r="T375" s="69">
        <v>4</v>
      </c>
      <c r="U375" s="69">
        <v>8</v>
      </c>
      <c r="V375" s="69">
        <v>13</v>
      </c>
      <c r="W375" s="69">
        <v>18</v>
      </c>
      <c r="X375" s="71">
        <v>107375000</v>
      </c>
      <c r="Y375" s="79"/>
      <c r="Z375" s="79"/>
      <c r="AA375" s="79"/>
      <c r="AB375" s="79"/>
      <c r="AC375" s="78">
        <v>107375000</v>
      </c>
      <c r="AD375" s="79"/>
      <c r="AE375" s="79"/>
      <c r="AF375" s="79"/>
      <c r="AG375" s="79"/>
      <c r="AH375" s="79"/>
      <c r="AI375" s="79"/>
      <c r="AJ375" s="79"/>
      <c r="AK375" s="71">
        <v>107375000</v>
      </c>
      <c r="AL375" s="79"/>
      <c r="AM375" s="79"/>
      <c r="AN375" s="79"/>
      <c r="AO375" s="79"/>
      <c r="AP375" s="78">
        <v>107375000</v>
      </c>
      <c r="AQ375" s="79"/>
      <c r="AR375" s="79"/>
      <c r="AS375" s="79"/>
      <c r="AT375" s="79"/>
      <c r="AU375" s="79"/>
      <c r="AV375" s="79"/>
      <c r="AW375" s="79"/>
      <c r="AX375" s="71">
        <v>120000000</v>
      </c>
      <c r="AY375" s="79"/>
      <c r="AZ375" s="79"/>
      <c r="BA375" s="79"/>
      <c r="BB375" s="79"/>
      <c r="BC375" s="79">
        <v>120000000</v>
      </c>
      <c r="BD375" s="79"/>
      <c r="BE375" s="79"/>
      <c r="BF375" s="79"/>
      <c r="BG375" s="79"/>
      <c r="BH375" s="79"/>
      <c r="BI375" s="79"/>
      <c r="BJ375" s="79"/>
      <c r="BK375" s="71">
        <v>120000000</v>
      </c>
      <c r="BL375" s="79"/>
      <c r="BM375" s="79"/>
      <c r="BN375" s="79"/>
      <c r="BO375" s="79"/>
      <c r="BP375" s="79">
        <v>120000000</v>
      </c>
      <c r="BQ375" s="79"/>
      <c r="BR375" s="79"/>
      <c r="BS375" s="79"/>
      <c r="BT375" s="79"/>
      <c r="BU375" s="79"/>
      <c r="BV375" s="79"/>
      <c r="BW375" s="79"/>
      <c r="BX375" s="71">
        <v>454750000</v>
      </c>
      <c r="BY375" s="73">
        <v>0</v>
      </c>
      <c r="BZ375" s="73">
        <v>0</v>
      </c>
      <c r="CA375" s="73">
        <v>0</v>
      </c>
      <c r="CB375" s="73">
        <v>0</v>
      </c>
      <c r="CC375" s="73">
        <v>454750000</v>
      </c>
      <c r="CD375" s="73">
        <v>0</v>
      </c>
      <c r="CE375" s="73">
        <v>0</v>
      </c>
      <c r="CF375" s="73">
        <v>0</v>
      </c>
      <c r="CG375" s="73">
        <v>0</v>
      </c>
      <c r="CH375" s="73">
        <v>0</v>
      </c>
      <c r="CI375" s="73">
        <v>0</v>
      </c>
      <c r="CJ375" s="73">
        <v>0</v>
      </c>
      <c r="CK375" s="63" t="s">
        <v>2951</v>
      </c>
      <c r="CL375" s="74" t="s">
        <v>1154</v>
      </c>
      <c r="CM375" s="74" t="s">
        <v>1155</v>
      </c>
      <c r="CN375" s="74" t="s">
        <v>2780</v>
      </c>
      <c r="CO375" s="60">
        <v>2</v>
      </c>
      <c r="CP375" s="61" t="s">
        <v>2276</v>
      </c>
      <c r="CQ375" s="60">
        <v>206</v>
      </c>
      <c r="CR375" s="61" t="s">
        <v>2846</v>
      </c>
      <c r="CS375" s="60">
        <v>20602</v>
      </c>
      <c r="CT375" s="61" t="s">
        <v>2909</v>
      </c>
      <c r="CU375" s="62">
        <v>2060202</v>
      </c>
      <c r="CV375" s="63" t="s">
        <v>2939</v>
      </c>
      <c r="CW375" s="100" t="s">
        <v>2911</v>
      </c>
      <c r="CX375" s="100" t="s">
        <v>2276</v>
      </c>
      <c r="CY375" s="100" t="s">
        <v>2846</v>
      </c>
      <c r="CZ375" s="100" t="s">
        <v>2909</v>
      </c>
      <c r="DA375" s="100" t="s">
        <v>2939</v>
      </c>
    </row>
    <row r="376" spans="2:105" ht="153" hidden="1" x14ac:dyDescent="0.25">
      <c r="B376" s="99" t="s">
        <v>2952</v>
      </c>
      <c r="C376" s="75" t="s">
        <v>2953</v>
      </c>
      <c r="D376" s="100" t="s">
        <v>589</v>
      </c>
      <c r="E376" s="100" t="s">
        <v>2902</v>
      </c>
      <c r="F376" s="63" t="s">
        <v>2903</v>
      </c>
      <c r="G376" s="62" t="s">
        <v>240</v>
      </c>
      <c r="H376" s="63" t="s">
        <v>592</v>
      </c>
      <c r="I376" s="63" t="s">
        <v>810</v>
      </c>
      <c r="J376" s="307">
        <v>2015</v>
      </c>
      <c r="K376" s="308">
        <v>0</v>
      </c>
      <c r="L376" s="63" t="s">
        <v>1216</v>
      </c>
      <c r="M376" s="63" t="s">
        <v>2954</v>
      </c>
      <c r="N376" s="63" t="s">
        <v>2955</v>
      </c>
      <c r="O376" s="63" t="s">
        <v>2956</v>
      </c>
      <c r="P376" s="63" t="s">
        <v>657</v>
      </c>
      <c r="Q376" s="63" t="s">
        <v>2907</v>
      </c>
      <c r="R376" s="63"/>
      <c r="S376" s="68">
        <v>0</v>
      </c>
      <c r="T376" s="69">
        <v>1</v>
      </c>
      <c r="U376" s="69">
        <v>0</v>
      </c>
      <c r="V376" s="69">
        <v>0</v>
      </c>
      <c r="W376" s="69">
        <v>0</v>
      </c>
      <c r="X376" s="71">
        <v>7000000</v>
      </c>
      <c r="Y376" s="156">
        <v>7000000</v>
      </c>
      <c r="Z376" s="79"/>
      <c r="AA376" s="79"/>
      <c r="AB376" s="79"/>
      <c r="AC376" s="78"/>
      <c r="AD376" s="79"/>
      <c r="AE376" s="79"/>
      <c r="AF376" s="79"/>
      <c r="AG376" s="79"/>
      <c r="AH376" s="79"/>
      <c r="AI376" s="79"/>
      <c r="AJ376" s="79"/>
      <c r="AK376" s="71">
        <v>8000000</v>
      </c>
      <c r="AL376" s="156">
        <v>8000000</v>
      </c>
      <c r="AM376" s="79"/>
      <c r="AN376" s="79"/>
      <c r="AO376" s="79"/>
      <c r="AP376" s="78"/>
      <c r="AQ376" s="79"/>
      <c r="AR376" s="79"/>
      <c r="AS376" s="79"/>
      <c r="AT376" s="79"/>
      <c r="AU376" s="79"/>
      <c r="AV376" s="79"/>
      <c r="AW376" s="79"/>
      <c r="AX376" s="71">
        <v>7000000</v>
      </c>
      <c r="AY376" s="156">
        <v>7000000</v>
      </c>
      <c r="AZ376" s="79"/>
      <c r="BA376" s="79"/>
      <c r="BB376" s="79"/>
      <c r="BC376" s="79"/>
      <c r="BD376" s="79"/>
      <c r="BE376" s="79"/>
      <c r="BF376" s="79"/>
      <c r="BG376" s="79"/>
      <c r="BH376" s="79"/>
      <c r="BI376" s="79"/>
      <c r="BJ376" s="79"/>
      <c r="BK376" s="71">
        <v>8000000</v>
      </c>
      <c r="BL376" s="156">
        <v>8000000</v>
      </c>
      <c r="BM376" s="79"/>
      <c r="BN376" s="79"/>
      <c r="BO376" s="79"/>
      <c r="BP376" s="79"/>
      <c r="BQ376" s="79"/>
      <c r="BR376" s="79"/>
      <c r="BS376" s="79"/>
      <c r="BT376" s="79"/>
      <c r="BU376" s="79"/>
      <c r="BV376" s="79"/>
      <c r="BW376" s="79"/>
      <c r="BX376" s="71">
        <v>30000000</v>
      </c>
      <c r="BY376" s="73">
        <v>30000000</v>
      </c>
      <c r="BZ376" s="73">
        <v>0</v>
      </c>
      <c r="CA376" s="73">
        <v>0</v>
      </c>
      <c r="CB376" s="73">
        <v>0</v>
      </c>
      <c r="CC376" s="73">
        <v>0</v>
      </c>
      <c r="CD376" s="73">
        <v>0</v>
      </c>
      <c r="CE376" s="73">
        <v>0</v>
      </c>
      <c r="CF376" s="73">
        <v>0</v>
      </c>
      <c r="CG376" s="73">
        <v>0</v>
      </c>
      <c r="CH376" s="73">
        <v>0</v>
      </c>
      <c r="CI376" s="73">
        <v>0</v>
      </c>
      <c r="CJ376" s="73">
        <v>0</v>
      </c>
      <c r="CK376" s="63" t="s">
        <v>2957</v>
      </c>
      <c r="CL376" s="74" t="s">
        <v>1154</v>
      </c>
      <c r="CM376" s="74" t="s">
        <v>1155</v>
      </c>
      <c r="CN376" s="74" t="s">
        <v>2780</v>
      </c>
      <c r="CO376" s="60">
        <v>2</v>
      </c>
      <c r="CP376" s="61" t="s">
        <v>2276</v>
      </c>
      <c r="CQ376" s="60">
        <v>206</v>
      </c>
      <c r="CR376" s="61" t="s">
        <v>2846</v>
      </c>
      <c r="CS376" s="60">
        <v>20602</v>
      </c>
      <c r="CT376" s="61" t="s">
        <v>2909</v>
      </c>
      <c r="CU376" s="62">
        <v>2060202</v>
      </c>
      <c r="CV376" s="63" t="s">
        <v>2939</v>
      </c>
      <c r="CW376" s="100" t="s">
        <v>2911</v>
      </c>
      <c r="CX376" s="100" t="s">
        <v>2276</v>
      </c>
      <c r="CY376" s="100" t="s">
        <v>2846</v>
      </c>
      <c r="CZ376" s="100" t="s">
        <v>2909</v>
      </c>
      <c r="DA376" s="100" t="s">
        <v>2939</v>
      </c>
    </row>
    <row r="377" spans="2:105" ht="114.75" hidden="1" x14ac:dyDescent="0.25">
      <c r="B377" s="65" t="s">
        <v>2958</v>
      </c>
      <c r="C377" s="65" t="s">
        <v>2959</v>
      </c>
      <c r="D377" s="63" t="s">
        <v>1113</v>
      </c>
      <c r="E377" s="100" t="s">
        <v>2960</v>
      </c>
      <c r="F377" s="63" t="s">
        <v>2961</v>
      </c>
      <c r="G377" s="62" t="s">
        <v>183</v>
      </c>
      <c r="H377" s="63" t="s">
        <v>653</v>
      </c>
      <c r="I377" s="63" t="s">
        <v>185</v>
      </c>
      <c r="J377" s="307">
        <v>2015</v>
      </c>
      <c r="K377" s="308">
        <v>0</v>
      </c>
      <c r="L377" s="63" t="s">
        <v>242</v>
      </c>
      <c r="M377" s="63" t="s">
        <v>2962</v>
      </c>
      <c r="N377" s="63" t="s">
        <v>2963</v>
      </c>
      <c r="O377" s="63" t="s">
        <v>1118</v>
      </c>
      <c r="P377" s="63" t="s">
        <v>657</v>
      </c>
      <c r="Q377" s="63" t="s">
        <v>2964</v>
      </c>
      <c r="R377" s="63"/>
      <c r="S377" s="68">
        <v>4500</v>
      </c>
      <c r="T377" s="69">
        <v>1100</v>
      </c>
      <c r="U377" s="69">
        <v>2200</v>
      </c>
      <c r="V377" s="69">
        <v>3300</v>
      </c>
      <c r="W377" s="69">
        <v>4500</v>
      </c>
      <c r="X377" s="71">
        <v>12982976024</v>
      </c>
      <c r="Y377" s="79">
        <v>7600000000</v>
      </c>
      <c r="Z377" s="79"/>
      <c r="AA377" s="79"/>
      <c r="AB377" s="79"/>
      <c r="AC377" s="78"/>
      <c r="AD377" s="79"/>
      <c r="AE377" s="79"/>
      <c r="AF377" s="79"/>
      <c r="AG377" s="79">
        <v>148908804</v>
      </c>
      <c r="AH377" s="78">
        <v>5234067220</v>
      </c>
      <c r="AI377" s="79"/>
      <c r="AJ377" s="79"/>
      <c r="AK377" s="71">
        <v>12810000000</v>
      </c>
      <c r="AL377" s="79">
        <v>3770000000</v>
      </c>
      <c r="AM377" s="79"/>
      <c r="AN377" s="79"/>
      <c r="AO377" s="79"/>
      <c r="AP377" s="79">
        <v>4000000000</v>
      </c>
      <c r="AQ377" s="79"/>
      <c r="AR377" s="79"/>
      <c r="AS377" s="79"/>
      <c r="AT377" s="79"/>
      <c r="AU377" s="78">
        <v>5040000000</v>
      </c>
      <c r="AV377" s="79"/>
      <c r="AW377" s="79"/>
      <c r="AX377" s="71">
        <v>25250448333.333328</v>
      </c>
      <c r="AY377" s="79"/>
      <c r="AZ377" s="79"/>
      <c r="BA377" s="79"/>
      <c r="BB377" s="79"/>
      <c r="BC377" s="79"/>
      <c r="BD377" s="79"/>
      <c r="BE377" s="79"/>
      <c r="BF377" s="79"/>
      <c r="BG377" s="79"/>
      <c r="BH377" s="78">
        <v>25250448333.333328</v>
      </c>
      <c r="BI377" s="79"/>
      <c r="BJ377" s="79"/>
      <c r="BK377" s="71">
        <v>43176329546</v>
      </c>
      <c r="BL377" s="79"/>
      <c r="BM377" s="79"/>
      <c r="BN377" s="79"/>
      <c r="BO377" s="79"/>
      <c r="BP377" s="79"/>
      <c r="BQ377" s="79"/>
      <c r="BR377" s="79"/>
      <c r="BS377" s="79"/>
      <c r="BT377" s="79">
        <v>12102126776</v>
      </c>
      <c r="BU377" s="78">
        <v>31074202770</v>
      </c>
      <c r="BV377" s="79"/>
      <c r="BW377" s="79"/>
      <c r="BX377" s="71">
        <v>94219753903.333328</v>
      </c>
      <c r="BY377" s="73">
        <v>11370000000</v>
      </c>
      <c r="BZ377" s="73">
        <v>0</v>
      </c>
      <c r="CA377" s="73">
        <v>0</v>
      </c>
      <c r="CB377" s="73">
        <v>0</v>
      </c>
      <c r="CC377" s="73">
        <v>4000000000</v>
      </c>
      <c r="CD377" s="73">
        <v>0</v>
      </c>
      <c r="CE377" s="73">
        <v>0</v>
      </c>
      <c r="CF377" s="73">
        <v>0</v>
      </c>
      <c r="CG377" s="73">
        <v>12251035580</v>
      </c>
      <c r="CH377" s="73">
        <v>66598718323.333328</v>
      </c>
      <c r="CI377" s="73">
        <v>0</v>
      </c>
      <c r="CJ377" s="73">
        <v>0</v>
      </c>
      <c r="CK377" s="63" t="s">
        <v>2965</v>
      </c>
      <c r="CL377" s="74" t="s">
        <v>660</v>
      </c>
      <c r="CM377" s="74" t="s">
        <v>661</v>
      </c>
      <c r="CN377" s="74" t="s">
        <v>296</v>
      </c>
      <c r="CO377" s="60">
        <v>2</v>
      </c>
      <c r="CP377" s="61" t="s">
        <v>2276</v>
      </c>
      <c r="CQ377" s="60">
        <v>206</v>
      </c>
      <c r="CR377" s="61" t="s">
        <v>2846</v>
      </c>
      <c r="CS377" s="60">
        <v>20603</v>
      </c>
      <c r="CT377" s="61" t="s">
        <v>2966</v>
      </c>
      <c r="CU377" s="62">
        <v>2060301</v>
      </c>
      <c r="CV377" s="63" t="s">
        <v>2967</v>
      </c>
      <c r="CW377" s="100" t="s">
        <v>2968</v>
      </c>
      <c r="CX377" s="100" t="s">
        <v>2276</v>
      </c>
      <c r="CY377" s="100" t="s">
        <v>2846</v>
      </c>
      <c r="CZ377" s="100" t="s">
        <v>2966</v>
      </c>
      <c r="DA377" s="100" t="s">
        <v>2967</v>
      </c>
    </row>
    <row r="378" spans="2:105" ht="114.75" hidden="1" x14ac:dyDescent="0.25">
      <c r="B378" s="65" t="s">
        <v>2969</v>
      </c>
      <c r="C378" s="65" t="s">
        <v>2970</v>
      </c>
      <c r="D378" s="63" t="s">
        <v>1113</v>
      </c>
      <c r="E378" s="100" t="s">
        <v>2960</v>
      </c>
      <c r="F378" s="63" t="s">
        <v>2961</v>
      </c>
      <c r="G378" s="62" t="s">
        <v>240</v>
      </c>
      <c r="H378" s="63" t="s">
        <v>653</v>
      </c>
      <c r="I378" s="63" t="s">
        <v>185</v>
      </c>
      <c r="J378" s="307">
        <v>2015</v>
      </c>
      <c r="K378" s="308" t="s">
        <v>490</v>
      </c>
      <c r="L378" s="63" t="s">
        <v>242</v>
      </c>
      <c r="M378" s="63" t="s">
        <v>2971</v>
      </c>
      <c r="N378" s="63" t="s">
        <v>2972</v>
      </c>
      <c r="O378" s="63" t="s">
        <v>1118</v>
      </c>
      <c r="P378" s="63" t="s">
        <v>657</v>
      </c>
      <c r="Q378" s="63" t="s">
        <v>2973</v>
      </c>
      <c r="R378" s="63"/>
      <c r="S378" s="68">
        <v>42</v>
      </c>
      <c r="T378" s="69">
        <v>42</v>
      </c>
      <c r="U378" s="69">
        <v>42</v>
      </c>
      <c r="V378" s="69">
        <v>42</v>
      </c>
      <c r="W378" s="69">
        <v>42</v>
      </c>
      <c r="X378" s="71">
        <v>6404971156</v>
      </c>
      <c r="Y378" s="78">
        <v>3900000000</v>
      </c>
      <c r="Z378" s="79"/>
      <c r="AA378" s="79"/>
      <c r="AB378" s="79"/>
      <c r="AC378" s="79"/>
      <c r="AD378" s="79"/>
      <c r="AE378" s="79"/>
      <c r="AF378" s="78">
        <v>2398287195</v>
      </c>
      <c r="AG378" s="106">
        <v>106683961</v>
      </c>
      <c r="AH378" s="79"/>
      <c r="AI378" s="79"/>
      <c r="AJ378" s="79"/>
      <c r="AK378" s="71">
        <v>6613201555</v>
      </c>
      <c r="AL378" s="79">
        <v>4095000000</v>
      </c>
      <c r="AM378" s="79"/>
      <c r="AN378" s="79"/>
      <c r="AO378" s="79"/>
      <c r="AP378" s="79"/>
      <c r="AQ378" s="79"/>
      <c r="AR378" s="79"/>
      <c r="AS378" s="78">
        <v>2518201555</v>
      </c>
      <c r="AT378" s="78"/>
      <c r="AU378" s="79"/>
      <c r="AV378" s="79"/>
      <c r="AW378" s="79"/>
      <c r="AX378" s="71">
        <v>8433648331</v>
      </c>
      <c r="AY378" s="79"/>
      <c r="AZ378" s="79"/>
      <c r="BA378" s="79"/>
      <c r="BB378" s="79"/>
      <c r="BC378" s="79"/>
      <c r="BD378" s="79"/>
      <c r="BE378" s="79"/>
      <c r="BF378" s="78">
        <v>3414871131</v>
      </c>
      <c r="BG378" s="78">
        <v>5018777200</v>
      </c>
      <c r="BH378" s="79"/>
      <c r="BI378" s="79"/>
      <c r="BJ378" s="79"/>
      <c r="BK378" s="71">
        <v>8519190627</v>
      </c>
      <c r="BL378" s="79"/>
      <c r="BM378" s="79"/>
      <c r="BN378" s="79"/>
      <c r="BO378" s="79"/>
      <c r="BP378" s="79"/>
      <c r="BQ378" s="79"/>
      <c r="BR378" s="79"/>
      <c r="BS378" s="78">
        <v>3349849970</v>
      </c>
      <c r="BT378" s="78">
        <v>5169340657</v>
      </c>
      <c r="BU378" s="79"/>
      <c r="BV378" s="79"/>
      <c r="BW378" s="79"/>
      <c r="BX378" s="71">
        <v>29971011669</v>
      </c>
      <c r="BY378" s="73">
        <v>7995000000</v>
      </c>
      <c r="BZ378" s="73">
        <v>0</v>
      </c>
      <c r="CA378" s="73">
        <v>0</v>
      </c>
      <c r="CB378" s="73">
        <v>0</v>
      </c>
      <c r="CC378" s="73">
        <v>0</v>
      </c>
      <c r="CD378" s="73">
        <v>0</v>
      </c>
      <c r="CE378" s="73">
        <v>0</v>
      </c>
      <c r="CF378" s="73">
        <v>11681209851</v>
      </c>
      <c r="CG378" s="73">
        <v>10294801818</v>
      </c>
      <c r="CH378" s="73">
        <v>0</v>
      </c>
      <c r="CI378" s="73">
        <v>0</v>
      </c>
      <c r="CJ378" s="73">
        <v>0</v>
      </c>
      <c r="CK378" s="63" t="s">
        <v>2974</v>
      </c>
      <c r="CL378" s="74" t="s">
        <v>660</v>
      </c>
      <c r="CM378" s="74" t="s">
        <v>661</v>
      </c>
      <c r="CN378" s="74" t="s">
        <v>296</v>
      </c>
      <c r="CO378" s="60">
        <v>2</v>
      </c>
      <c r="CP378" s="61" t="s">
        <v>2276</v>
      </c>
      <c r="CQ378" s="60">
        <v>206</v>
      </c>
      <c r="CR378" s="61" t="s">
        <v>2846</v>
      </c>
      <c r="CS378" s="60">
        <v>20603</v>
      </c>
      <c r="CT378" s="61" t="s">
        <v>2966</v>
      </c>
      <c r="CU378" s="62">
        <v>2060301</v>
      </c>
      <c r="CV378" s="63" t="s">
        <v>2967</v>
      </c>
      <c r="CW378" s="100" t="s">
        <v>2968</v>
      </c>
      <c r="CX378" s="100" t="s">
        <v>2276</v>
      </c>
      <c r="CY378" s="100" t="s">
        <v>2846</v>
      </c>
      <c r="CZ378" s="100" t="s">
        <v>2966</v>
      </c>
      <c r="DA378" s="100" t="s">
        <v>2967</v>
      </c>
    </row>
    <row r="379" spans="2:105" ht="114.75" hidden="1" x14ac:dyDescent="0.25">
      <c r="B379" s="65" t="s">
        <v>2975</v>
      </c>
      <c r="C379" s="65" t="s">
        <v>2976</v>
      </c>
      <c r="D379" s="63" t="s">
        <v>1113</v>
      </c>
      <c r="E379" s="100" t="s">
        <v>2960</v>
      </c>
      <c r="F379" s="63" t="s">
        <v>2961</v>
      </c>
      <c r="G379" s="62" t="s">
        <v>240</v>
      </c>
      <c r="H379" s="63" t="s">
        <v>653</v>
      </c>
      <c r="I379" s="63" t="s">
        <v>185</v>
      </c>
      <c r="J379" s="307">
        <v>2015</v>
      </c>
      <c r="K379" s="308" t="s">
        <v>490</v>
      </c>
      <c r="L379" s="63" t="s">
        <v>242</v>
      </c>
      <c r="M379" s="63" t="s">
        <v>2977</v>
      </c>
      <c r="N379" s="63" t="s">
        <v>2978</v>
      </c>
      <c r="O379" s="63" t="s">
        <v>2979</v>
      </c>
      <c r="P379" s="63" t="s">
        <v>657</v>
      </c>
      <c r="Q379" s="63" t="s">
        <v>2973</v>
      </c>
      <c r="R379" s="63"/>
      <c r="S379" s="68">
        <v>0.1</v>
      </c>
      <c r="T379" s="69">
        <v>0</v>
      </c>
      <c r="U379" s="69">
        <v>0.1</v>
      </c>
      <c r="V379" s="69">
        <v>0</v>
      </c>
      <c r="W379" s="69">
        <v>0.1</v>
      </c>
      <c r="X379" s="71">
        <v>510000000</v>
      </c>
      <c r="Y379" s="79"/>
      <c r="Z379" s="79"/>
      <c r="AA379" s="79"/>
      <c r="AB379" s="79"/>
      <c r="AC379" s="79"/>
      <c r="AD379" s="79"/>
      <c r="AE379" s="79"/>
      <c r="AF379" s="79"/>
      <c r="AG379" s="106">
        <v>510000000</v>
      </c>
      <c r="AH379" s="79"/>
      <c r="AI379" s="79"/>
      <c r="AJ379" s="79"/>
      <c r="AK379" s="71">
        <v>3000000000</v>
      </c>
      <c r="AL379" s="78">
        <v>3000000000</v>
      </c>
      <c r="AM379" s="79"/>
      <c r="AN379" s="79"/>
      <c r="AO379" s="79"/>
      <c r="AP379" s="79"/>
      <c r="AQ379" s="79"/>
      <c r="AR379" s="79"/>
      <c r="AS379" s="79"/>
      <c r="AT379" s="79"/>
      <c r="AU379" s="79"/>
      <c r="AV379" s="79"/>
      <c r="AW379" s="79"/>
      <c r="AX379" s="71">
        <v>0</v>
      </c>
      <c r="AY379" s="79"/>
      <c r="AZ379" s="79"/>
      <c r="BA379" s="79"/>
      <c r="BB379" s="79"/>
      <c r="BC379" s="79"/>
      <c r="BD379" s="79"/>
      <c r="BE379" s="79"/>
      <c r="BF379" s="79"/>
      <c r="BG379" s="79"/>
      <c r="BH379" s="79"/>
      <c r="BI379" s="79"/>
      <c r="BJ379" s="79"/>
      <c r="BK379" s="71">
        <v>3200000000</v>
      </c>
      <c r="BL379" s="78">
        <v>3200000000</v>
      </c>
      <c r="BM379" s="79"/>
      <c r="BN379" s="79"/>
      <c r="BO379" s="79"/>
      <c r="BP379" s="79"/>
      <c r="BQ379" s="79"/>
      <c r="BR379" s="79"/>
      <c r="BS379" s="79"/>
      <c r="BT379" s="79"/>
      <c r="BU379" s="79"/>
      <c r="BV379" s="79"/>
      <c r="BW379" s="79"/>
      <c r="BX379" s="71">
        <v>6710000000</v>
      </c>
      <c r="BY379" s="73">
        <v>6200000000</v>
      </c>
      <c r="BZ379" s="73">
        <v>0</v>
      </c>
      <c r="CA379" s="73">
        <v>0</v>
      </c>
      <c r="CB379" s="73">
        <v>0</v>
      </c>
      <c r="CC379" s="73">
        <v>0</v>
      </c>
      <c r="CD379" s="73">
        <v>0</v>
      </c>
      <c r="CE379" s="73">
        <v>0</v>
      </c>
      <c r="CF379" s="73">
        <v>0</v>
      </c>
      <c r="CG379" s="73">
        <v>510000000</v>
      </c>
      <c r="CH379" s="73">
        <v>0</v>
      </c>
      <c r="CI379" s="73">
        <v>0</v>
      </c>
      <c r="CJ379" s="73">
        <v>0</v>
      </c>
      <c r="CK379" s="63" t="s">
        <v>2980</v>
      </c>
      <c r="CL379" s="74" t="s">
        <v>660</v>
      </c>
      <c r="CM379" s="74" t="s">
        <v>661</v>
      </c>
      <c r="CN379" s="74" t="s">
        <v>296</v>
      </c>
      <c r="CO379" s="60">
        <v>2</v>
      </c>
      <c r="CP379" s="61" t="s">
        <v>2276</v>
      </c>
      <c r="CQ379" s="60">
        <v>206</v>
      </c>
      <c r="CR379" s="61" t="s">
        <v>2846</v>
      </c>
      <c r="CS379" s="60">
        <v>20603</v>
      </c>
      <c r="CT379" s="61" t="s">
        <v>2966</v>
      </c>
      <c r="CU379" s="62">
        <v>2060301</v>
      </c>
      <c r="CV379" s="63" t="s">
        <v>2967</v>
      </c>
      <c r="CW379" s="100" t="s">
        <v>2968</v>
      </c>
      <c r="CX379" s="100" t="s">
        <v>2276</v>
      </c>
      <c r="CY379" s="100" t="s">
        <v>2846</v>
      </c>
      <c r="CZ379" s="100" t="s">
        <v>2966</v>
      </c>
      <c r="DA379" s="100" t="s">
        <v>2967</v>
      </c>
    </row>
    <row r="380" spans="2:105" ht="127.5" hidden="1" x14ac:dyDescent="0.25">
      <c r="B380" s="65" t="s">
        <v>2981</v>
      </c>
      <c r="C380" s="65" t="s">
        <v>2982</v>
      </c>
      <c r="D380" s="63" t="s">
        <v>486</v>
      </c>
      <c r="E380" s="100" t="s">
        <v>2983</v>
      </c>
      <c r="F380" s="63" t="s">
        <v>2984</v>
      </c>
      <c r="G380" s="62" t="s">
        <v>183</v>
      </c>
      <c r="H380" s="63" t="s">
        <v>489</v>
      </c>
      <c r="I380" s="63" t="s">
        <v>185</v>
      </c>
      <c r="J380" s="307">
        <v>2015</v>
      </c>
      <c r="K380" s="308" t="s">
        <v>490</v>
      </c>
      <c r="L380" s="63" t="s">
        <v>2522</v>
      </c>
      <c r="M380" s="63" t="s">
        <v>2985</v>
      </c>
      <c r="N380" s="63" t="s">
        <v>2986</v>
      </c>
      <c r="O380" s="63" t="s">
        <v>2987</v>
      </c>
      <c r="P380" s="63" t="s">
        <v>246</v>
      </c>
      <c r="Q380" s="63" t="s">
        <v>2378</v>
      </c>
      <c r="R380" s="63"/>
      <c r="S380" s="68">
        <v>8</v>
      </c>
      <c r="T380" s="69">
        <v>0</v>
      </c>
      <c r="U380" s="69">
        <v>2</v>
      </c>
      <c r="V380" s="69">
        <v>5</v>
      </c>
      <c r="W380" s="69">
        <v>8</v>
      </c>
      <c r="X380" s="71">
        <v>0</v>
      </c>
      <c r="Y380" s="79"/>
      <c r="Z380" s="79"/>
      <c r="AA380" s="79"/>
      <c r="AB380" s="79"/>
      <c r="AC380" s="79"/>
      <c r="AD380" s="79"/>
      <c r="AE380" s="79"/>
      <c r="AF380" s="79"/>
      <c r="AG380" s="79"/>
      <c r="AH380" s="79"/>
      <c r="AI380" s="79"/>
      <c r="AJ380" s="79"/>
      <c r="AK380" s="71">
        <v>100000000</v>
      </c>
      <c r="AL380" s="79"/>
      <c r="AM380" s="79"/>
      <c r="AN380" s="79"/>
      <c r="AO380" s="78">
        <v>100000000</v>
      </c>
      <c r="AP380" s="79"/>
      <c r="AQ380" s="79"/>
      <c r="AR380" s="79"/>
      <c r="AS380" s="79"/>
      <c r="AT380" s="79"/>
      <c r="AU380" s="79"/>
      <c r="AV380" s="79"/>
      <c r="AW380" s="79"/>
      <c r="AX380" s="71">
        <v>100000000</v>
      </c>
      <c r="AY380" s="79"/>
      <c r="AZ380" s="79"/>
      <c r="BA380" s="79"/>
      <c r="BB380" s="78">
        <v>100000000</v>
      </c>
      <c r="BC380" s="79"/>
      <c r="BD380" s="79"/>
      <c r="BE380" s="79"/>
      <c r="BF380" s="79"/>
      <c r="BG380" s="79"/>
      <c r="BH380" s="79"/>
      <c r="BI380" s="79"/>
      <c r="BJ380" s="79"/>
      <c r="BK380" s="71">
        <v>100000000</v>
      </c>
      <c r="BL380" s="79"/>
      <c r="BM380" s="79"/>
      <c r="BN380" s="79"/>
      <c r="BO380" s="78">
        <v>100000000</v>
      </c>
      <c r="BP380" s="79"/>
      <c r="BQ380" s="79"/>
      <c r="BR380" s="79"/>
      <c r="BS380" s="79"/>
      <c r="BT380" s="79"/>
      <c r="BU380" s="79"/>
      <c r="BV380" s="79"/>
      <c r="BW380" s="79"/>
      <c r="BX380" s="71">
        <v>300000000</v>
      </c>
      <c r="BY380" s="73">
        <v>0</v>
      </c>
      <c r="BZ380" s="73">
        <v>0</v>
      </c>
      <c r="CA380" s="73">
        <v>0</v>
      </c>
      <c r="CB380" s="73">
        <v>300000000</v>
      </c>
      <c r="CC380" s="73">
        <v>0</v>
      </c>
      <c r="CD380" s="73">
        <v>0</v>
      </c>
      <c r="CE380" s="73">
        <v>0</v>
      </c>
      <c r="CF380" s="73">
        <v>0</v>
      </c>
      <c r="CG380" s="73">
        <v>0</v>
      </c>
      <c r="CH380" s="73">
        <v>0</v>
      </c>
      <c r="CI380" s="73">
        <v>0</v>
      </c>
      <c r="CJ380" s="73">
        <v>0</v>
      </c>
      <c r="CK380" s="63" t="s">
        <v>2988</v>
      </c>
      <c r="CL380" s="74" t="s">
        <v>497</v>
      </c>
      <c r="CM380" s="74" t="s">
        <v>498</v>
      </c>
      <c r="CN380" s="74" t="s">
        <v>195</v>
      </c>
      <c r="CO380" s="60">
        <v>2</v>
      </c>
      <c r="CP380" s="61" t="s">
        <v>2276</v>
      </c>
      <c r="CQ380" s="60">
        <v>207</v>
      </c>
      <c r="CR380" s="61" t="s">
        <v>2989</v>
      </c>
      <c r="CS380" s="60">
        <v>20701</v>
      </c>
      <c r="CT380" s="61" t="s">
        <v>2990</v>
      </c>
      <c r="CU380" s="62">
        <v>2070101</v>
      </c>
      <c r="CV380" s="63" t="s">
        <v>2991</v>
      </c>
      <c r="CW380" s="100" t="s">
        <v>2992</v>
      </c>
      <c r="CX380" s="100" t="s">
        <v>2276</v>
      </c>
      <c r="CY380" s="100" t="s">
        <v>2989</v>
      </c>
      <c r="CZ380" s="100" t="s">
        <v>2990</v>
      </c>
      <c r="DA380" s="100" t="s">
        <v>2991</v>
      </c>
    </row>
    <row r="381" spans="2:105" ht="127.5" hidden="1" x14ac:dyDescent="0.25">
      <c r="B381" s="65" t="s">
        <v>2993</v>
      </c>
      <c r="C381" s="65" t="s">
        <v>2994</v>
      </c>
      <c r="D381" s="63" t="s">
        <v>486</v>
      </c>
      <c r="E381" s="100" t="s">
        <v>2983</v>
      </c>
      <c r="F381" s="63" t="s">
        <v>2984</v>
      </c>
      <c r="G381" s="62" t="s">
        <v>183</v>
      </c>
      <c r="H381" s="63" t="s">
        <v>489</v>
      </c>
      <c r="I381" s="63" t="s">
        <v>185</v>
      </c>
      <c r="J381" s="307">
        <v>2015</v>
      </c>
      <c r="K381" s="308" t="s">
        <v>490</v>
      </c>
      <c r="L381" s="63" t="s">
        <v>2522</v>
      </c>
      <c r="M381" s="63" t="s">
        <v>2995</v>
      </c>
      <c r="N381" s="63" t="s">
        <v>2996</v>
      </c>
      <c r="O381" s="63" t="s">
        <v>2997</v>
      </c>
      <c r="P381" s="63" t="s">
        <v>246</v>
      </c>
      <c r="Q381" s="63" t="s">
        <v>2378</v>
      </c>
      <c r="R381" s="63"/>
      <c r="S381" s="68">
        <v>4</v>
      </c>
      <c r="T381" s="69">
        <v>1</v>
      </c>
      <c r="U381" s="69">
        <v>2</v>
      </c>
      <c r="V381" s="69">
        <v>3</v>
      </c>
      <c r="W381" s="69">
        <v>4</v>
      </c>
      <c r="X381" s="71">
        <v>100000000</v>
      </c>
      <c r="Y381" s="79"/>
      <c r="Z381" s="79"/>
      <c r="AA381" s="79"/>
      <c r="AB381" s="78">
        <v>100000000</v>
      </c>
      <c r="AC381" s="79"/>
      <c r="AD381" s="79"/>
      <c r="AE381" s="79"/>
      <c r="AF381" s="79"/>
      <c r="AG381" s="79"/>
      <c r="AH381" s="79"/>
      <c r="AI381" s="79"/>
      <c r="AJ381" s="79"/>
      <c r="AK381" s="71">
        <v>100000000</v>
      </c>
      <c r="AL381" s="79"/>
      <c r="AM381" s="79"/>
      <c r="AN381" s="79"/>
      <c r="AO381" s="78">
        <v>100000000</v>
      </c>
      <c r="AP381" s="79"/>
      <c r="AQ381" s="79"/>
      <c r="AR381" s="79"/>
      <c r="AS381" s="79"/>
      <c r="AT381" s="79"/>
      <c r="AU381" s="79"/>
      <c r="AV381" s="79"/>
      <c r="AW381" s="79"/>
      <c r="AX381" s="71">
        <v>100000000</v>
      </c>
      <c r="AY381" s="79"/>
      <c r="AZ381" s="79"/>
      <c r="BA381" s="79"/>
      <c r="BB381" s="78">
        <v>100000000</v>
      </c>
      <c r="BC381" s="79"/>
      <c r="BD381" s="79"/>
      <c r="BE381" s="79"/>
      <c r="BF381" s="79"/>
      <c r="BG381" s="79"/>
      <c r="BH381" s="79"/>
      <c r="BI381" s="79"/>
      <c r="BJ381" s="79"/>
      <c r="BK381" s="71">
        <v>100000000</v>
      </c>
      <c r="BL381" s="79"/>
      <c r="BM381" s="79"/>
      <c r="BN381" s="79"/>
      <c r="BO381" s="78">
        <v>100000000</v>
      </c>
      <c r="BP381" s="79"/>
      <c r="BQ381" s="79"/>
      <c r="BR381" s="79"/>
      <c r="BS381" s="79"/>
      <c r="BT381" s="79"/>
      <c r="BU381" s="79"/>
      <c r="BV381" s="79"/>
      <c r="BW381" s="79"/>
      <c r="BX381" s="71">
        <v>400000000</v>
      </c>
      <c r="BY381" s="73">
        <v>0</v>
      </c>
      <c r="BZ381" s="73">
        <v>0</v>
      </c>
      <c r="CA381" s="73">
        <v>0</v>
      </c>
      <c r="CB381" s="73">
        <v>400000000</v>
      </c>
      <c r="CC381" s="73">
        <v>0</v>
      </c>
      <c r="CD381" s="73">
        <v>0</v>
      </c>
      <c r="CE381" s="73">
        <v>0</v>
      </c>
      <c r="CF381" s="73">
        <v>0</v>
      </c>
      <c r="CG381" s="73">
        <v>0</v>
      </c>
      <c r="CH381" s="73">
        <v>0</v>
      </c>
      <c r="CI381" s="73">
        <v>0</v>
      </c>
      <c r="CJ381" s="73">
        <v>0</v>
      </c>
      <c r="CK381" s="63" t="s">
        <v>2998</v>
      </c>
      <c r="CL381" s="74" t="s">
        <v>497</v>
      </c>
      <c r="CM381" s="74" t="s">
        <v>498</v>
      </c>
      <c r="CN381" s="74" t="s">
        <v>195</v>
      </c>
      <c r="CO381" s="60">
        <v>2</v>
      </c>
      <c r="CP381" s="61" t="s">
        <v>2276</v>
      </c>
      <c r="CQ381" s="60">
        <v>207</v>
      </c>
      <c r="CR381" s="61" t="s">
        <v>2989</v>
      </c>
      <c r="CS381" s="60">
        <v>20701</v>
      </c>
      <c r="CT381" s="61" t="s">
        <v>2990</v>
      </c>
      <c r="CU381" s="62">
        <v>2070101</v>
      </c>
      <c r="CV381" s="63" t="s">
        <v>2991</v>
      </c>
      <c r="CW381" s="100" t="s">
        <v>2992</v>
      </c>
      <c r="CX381" s="100" t="s">
        <v>2276</v>
      </c>
      <c r="CY381" s="100" t="s">
        <v>2989</v>
      </c>
      <c r="CZ381" s="100" t="s">
        <v>2990</v>
      </c>
      <c r="DA381" s="100" t="s">
        <v>2991</v>
      </c>
    </row>
    <row r="382" spans="2:105" ht="127.5" hidden="1" x14ac:dyDescent="0.25">
      <c r="B382" s="65" t="s">
        <v>2999</v>
      </c>
      <c r="C382" s="65" t="s">
        <v>3000</v>
      </c>
      <c r="D382" s="63" t="s">
        <v>486</v>
      </c>
      <c r="E382" s="100" t="s">
        <v>2983</v>
      </c>
      <c r="F382" s="63" t="s">
        <v>2984</v>
      </c>
      <c r="G382" s="62" t="s">
        <v>183</v>
      </c>
      <c r="H382" s="63" t="s">
        <v>489</v>
      </c>
      <c r="I382" s="63" t="s">
        <v>185</v>
      </c>
      <c r="J382" s="307">
        <v>2015</v>
      </c>
      <c r="K382" s="308" t="s">
        <v>490</v>
      </c>
      <c r="L382" s="63" t="s">
        <v>2522</v>
      </c>
      <c r="M382" s="63" t="s">
        <v>3001</v>
      </c>
      <c r="N382" s="63" t="s">
        <v>3002</v>
      </c>
      <c r="O382" s="63" t="s">
        <v>3003</v>
      </c>
      <c r="P382" s="63" t="s">
        <v>246</v>
      </c>
      <c r="Q382" s="63" t="s">
        <v>2378</v>
      </c>
      <c r="R382" s="63"/>
      <c r="S382" s="68">
        <v>9</v>
      </c>
      <c r="T382" s="69">
        <v>0</v>
      </c>
      <c r="U382" s="69">
        <v>3</v>
      </c>
      <c r="V382" s="69">
        <v>6</v>
      </c>
      <c r="W382" s="69">
        <v>9</v>
      </c>
      <c r="X382" s="71">
        <v>0</v>
      </c>
      <c r="Y382" s="79"/>
      <c r="Z382" s="79"/>
      <c r="AA382" s="79"/>
      <c r="AB382" s="78"/>
      <c r="AC382" s="79"/>
      <c r="AD382" s="79"/>
      <c r="AE382" s="79"/>
      <c r="AF382" s="79"/>
      <c r="AG382" s="79"/>
      <c r="AH382" s="79"/>
      <c r="AI382" s="79"/>
      <c r="AJ382" s="79"/>
      <c r="AK382" s="71">
        <v>20000000</v>
      </c>
      <c r="AL382" s="79"/>
      <c r="AM382" s="79"/>
      <c r="AN382" s="79"/>
      <c r="AO382" s="79">
        <v>20000000</v>
      </c>
      <c r="AP382" s="79"/>
      <c r="AQ382" s="79"/>
      <c r="AR382" s="79"/>
      <c r="AS382" s="79"/>
      <c r="AT382" s="79"/>
      <c r="AU382" s="79"/>
      <c r="AV382" s="79"/>
      <c r="AW382" s="79"/>
      <c r="AX382" s="71">
        <v>20000000</v>
      </c>
      <c r="AY382" s="79"/>
      <c r="AZ382" s="79"/>
      <c r="BA382" s="79"/>
      <c r="BB382" s="79">
        <v>20000000</v>
      </c>
      <c r="BC382" s="79"/>
      <c r="BD382" s="79"/>
      <c r="BE382" s="79"/>
      <c r="BF382" s="79"/>
      <c r="BG382" s="79"/>
      <c r="BH382" s="79"/>
      <c r="BI382" s="79"/>
      <c r="BJ382" s="79"/>
      <c r="BK382" s="71">
        <v>20000000</v>
      </c>
      <c r="BL382" s="79"/>
      <c r="BM382" s="79"/>
      <c r="BN382" s="79"/>
      <c r="BO382" s="79">
        <v>20000000</v>
      </c>
      <c r="BP382" s="79"/>
      <c r="BQ382" s="79"/>
      <c r="BR382" s="79"/>
      <c r="BS382" s="79"/>
      <c r="BT382" s="79"/>
      <c r="BU382" s="79"/>
      <c r="BV382" s="79"/>
      <c r="BW382" s="79"/>
      <c r="BX382" s="71">
        <v>60000000</v>
      </c>
      <c r="BY382" s="73">
        <v>0</v>
      </c>
      <c r="BZ382" s="73">
        <v>0</v>
      </c>
      <c r="CA382" s="73">
        <v>0</v>
      </c>
      <c r="CB382" s="73">
        <v>60000000</v>
      </c>
      <c r="CC382" s="73">
        <v>0</v>
      </c>
      <c r="CD382" s="73">
        <v>0</v>
      </c>
      <c r="CE382" s="73">
        <v>0</v>
      </c>
      <c r="CF382" s="73">
        <v>0</v>
      </c>
      <c r="CG382" s="73">
        <v>0</v>
      </c>
      <c r="CH382" s="73">
        <v>0</v>
      </c>
      <c r="CI382" s="73">
        <v>0</v>
      </c>
      <c r="CJ382" s="73">
        <v>0</v>
      </c>
      <c r="CK382" s="63" t="s">
        <v>3004</v>
      </c>
      <c r="CL382" s="74" t="s">
        <v>497</v>
      </c>
      <c r="CM382" s="74" t="s">
        <v>498</v>
      </c>
      <c r="CN382" s="74" t="s">
        <v>195</v>
      </c>
      <c r="CO382" s="60">
        <v>2</v>
      </c>
      <c r="CP382" s="61" t="s">
        <v>2276</v>
      </c>
      <c r="CQ382" s="60">
        <v>207</v>
      </c>
      <c r="CR382" s="61" t="s">
        <v>2989</v>
      </c>
      <c r="CS382" s="60">
        <v>20701</v>
      </c>
      <c r="CT382" s="61" t="s">
        <v>2990</v>
      </c>
      <c r="CU382" s="62">
        <v>2070101</v>
      </c>
      <c r="CV382" s="63" t="s">
        <v>2991</v>
      </c>
      <c r="CW382" s="100" t="s">
        <v>2992</v>
      </c>
      <c r="CX382" s="100" t="s">
        <v>2276</v>
      </c>
      <c r="CY382" s="100" t="s">
        <v>2989</v>
      </c>
      <c r="CZ382" s="100" t="s">
        <v>2990</v>
      </c>
      <c r="DA382" s="100" t="s">
        <v>2991</v>
      </c>
    </row>
    <row r="383" spans="2:105" ht="127.5" hidden="1" x14ac:dyDescent="0.25">
      <c r="B383" s="65" t="s">
        <v>3005</v>
      </c>
      <c r="C383" s="65" t="s">
        <v>3006</v>
      </c>
      <c r="D383" s="63" t="s">
        <v>1166</v>
      </c>
      <c r="E383" s="100" t="s">
        <v>2983</v>
      </c>
      <c r="F383" s="63" t="s">
        <v>2984</v>
      </c>
      <c r="G383" s="62" t="s">
        <v>183</v>
      </c>
      <c r="H383" s="63" t="s">
        <v>679</v>
      </c>
      <c r="I383" s="63" t="s">
        <v>185</v>
      </c>
      <c r="J383" s="307">
        <v>2015</v>
      </c>
      <c r="K383" s="308" t="s">
        <v>490</v>
      </c>
      <c r="L383" s="63" t="s">
        <v>242</v>
      </c>
      <c r="M383" s="63" t="s">
        <v>3007</v>
      </c>
      <c r="N383" s="63" t="s">
        <v>3008</v>
      </c>
      <c r="O383" s="77" t="s">
        <v>3009</v>
      </c>
      <c r="P383" s="63" t="s">
        <v>257</v>
      </c>
      <c r="Q383" s="63" t="s">
        <v>232</v>
      </c>
      <c r="R383" s="63"/>
      <c r="S383" s="68">
        <v>1</v>
      </c>
      <c r="T383" s="69">
        <v>0</v>
      </c>
      <c r="U383" s="69">
        <v>0.3</v>
      </c>
      <c r="V383" s="69">
        <v>0.65</v>
      </c>
      <c r="W383" s="69">
        <v>1</v>
      </c>
      <c r="X383" s="71">
        <v>125671869</v>
      </c>
      <c r="Y383" s="97">
        <v>125671869</v>
      </c>
      <c r="Z383" s="79"/>
      <c r="AA383" s="79"/>
      <c r="AB383" s="79"/>
      <c r="AC383" s="79"/>
      <c r="AD383" s="79"/>
      <c r="AE383" s="79"/>
      <c r="AF383" s="79"/>
      <c r="AG383" s="79"/>
      <c r="AH383" s="79"/>
      <c r="AI383" s="79"/>
      <c r="AJ383" s="79"/>
      <c r="AK383" s="71">
        <v>135097259</v>
      </c>
      <c r="AL383" s="97">
        <v>135097259</v>
      </c>
      <c r="AM383" s="79"/>
      <c r="AN383" s="79"/>
      <c r="AO383" s="79"/>
      <c r="AP383" s="79"/>
      <c r="AQ383" s="79"/>
      <c r="AR383" s="79"/>
      <c r="AS383" s="79"/>
      <c r="AT383" s="79"/>
      <c r="AU383" s="79"/>
      <c r="AV383" s="79"/>
      <c r="AW383" s="79"/>
      <c r="AX383" s="71">
        <v>145229554</v>
      </c>
      <c r="AY383" s="97">
        <v>145229554</v>
      </c>
      <c r="AZ383" s="79"/>
      <c r="BA383" s="79"/>
      <c r="BB383" s="79"/>
      <c r="BC383" s="79"/>
      <c r="BD383" s="79"/>
      <c r="BE383" s="79"/>
      <c r="BF383" s="79"/>
      <c r="BG383" s="79"/>
      <c r="BH383" s="79"/>
      <c r="BI383" s="79"/>
      <c r="BJ383" s="79"/>
      <c r="BK383" s="71">
        <v>156121770</v>
      </c>
      <c r="BL383" s="97">
        <v>156121770</v>
      </c>
      <c r="BM383" s="79"/>
      <c r="BN383" s="79"/>
      <c r="BO383" s="79"/>
      <c r="BP383" s="79"/>
      <c r="BQ383" s="79"/>
      <c r="BR383" s="79"/>
      <c r="BS383" s="79"/>
      <c r="BT383" s="79"/>
      <c r="BU383" s="79"/>
      <c r="BV383" s="79"/>
      <c r="BW383" s="79"/>
      <c r="BX383" s="71">
        <v>562120452</v>
      </c>
      <c r="BY383" s="73">
        <v>562120452</v>
      </c>
      <c r="BZ383" s="73">
        <v>0</v>
      </c>
      <c r="CA383" s="73">
        <v>0</v>
      </c>
      <c r="CB383" s="73">
        <v>0</v>
      </c>
      <c r="CC383" s="73">
        <v>0</v>
      </c>
      <c r="CD383" s="73">
        <v>0</v>
      </c>
      <c r="CE383" s="73">
        <v>0</v>
      </c>
      <c r="CF383" s="73">
        <v>0</v>
      </c>
      <c r="CG383" s="73">
        <v>0</v>
      </c>
      <c r="CH383" s="73">
        <v>0</v>
      </c>
      <c r="CI383" s="73">
        <v>0</v>
      </c>
      <c r="CJ383" s="73">
        <v>0</v>
      </c>
      <c r="CK383" s="63" t="s">
        <v>3010</v>
      </c>
      <c r="CL383" s="74" t="s">
        <v>2302</v>
      </c>
      <c r="CM383" s="74" t="s">
        <v>876</v>
      </c>
      <c r="CN383" s="74" t="s">
        <v>195</v>
      </c>
      <c r="CO383" s="60">
        <v>2</v>
      </c>
      <c r="CP383" s="61" t="s">
        <v>2276</v>
      </c>
      <c r="CQ383" s="60">
        <v>207</v>
      </c>
      <c r="CR383" s="61" t="s">
        <v>2989</v>
      </c>
      <c r="CS383" s="60">
        <v>20701</v>
      </c>
      <c r="CT383" s="61" t="s">
        <v>2990</v>
      </c>
      <c r="CU383" s="62">
        <v>2070101</v>
      </c>
      <c r="CV383" s="63" t="s">
        <v>2991</v>
      </c>
      <c r="CW383" s="100" t="s">
        <v>2992</v>
      </c>
      <c r="CX383" s="100" t="s">
        <v>2276</v>
      </c>
      <c r="CY383" s="100" t="s">
        <v>2989</v>
      </c>
      <c r="CZ383" s="100" t="s">
        <v>2990</v>
      </c>
      <c r="DA383" s="100" t="s">
        <v>2991</v>
      </c>
    </row>
    <row r="384" spans="2:105" ht="127.5" hidden="1" x14ac:dyDescent="0.25">
      <c r="B384" s="65" t="s">
        <v>3011</v>
      </c>
      <c r="C384" s="65" t="s">
        <v>3012</v>
      </c>
      <c r="D384" s="63" t="s">
        <v>486</v>
      </c>
      <c r="E384" s="100" t="s">
        <v>2983</v>
      </c>
      <c r="F384" s="63" t="s">
        <v>2984</v>
      </c>
      <c r="G384" s="62" t="s">
        <v>183</v>
      </c>
      <c r="H384" s="63" t="s">
        <v>489</v>
      </c>
      <c r="I384" s="63" t="s">
        <v>185</v>
      </c>
      <c r="J384" s="307">
        <v>2015</v>
      </c>
      <c r="K384" s="308" t="s">
        <v>490</v>
      </c>
      <c r="L384" s="63" t="s">
        <v>2522</v>
      </c>
      <c r="M384" s="63" t="s">
        <v>3013</v>
      </c>
      <c r="N384" s="63" t="s">
        <v>3002</v>
      </c>
      <c r="O384" s="63" t="s">
        <v>3014</v>
      </c>
      <c r="P384" s="63" t="s">
        <v>246</v>
      </c>
      <c r="Q384" s="63" t="s">
        <v>2378</v>
      </c>
      <c r="R384" s="63"/>
      <c r="S384" s="68">
        <v>3</v>
      </c>
      <c r="T384" s="69">
        <v>0</v>
      </c>
      <c r="U384" s="69">
        <v>1</v>
      </c>
      <c r="V384" s="69">
        <v>2</v>
      </c>
      <c r="W384" s="69">
        <v>3</v>
      </c>
      <c r="X384" s="71">
        <v>0</v>
      </c>
      <c r="Y384" s="79"/>
      <c r="Z384" s="79"/>
      <c r="AA384" s="79"/>
      <c r="AB384" s="78"/>
      <c r="AC384" s="79"/>
      <c r="AD384" s="79"/>
      <c r="AE384" s="79"/>
      <c r="AF384" s="79"/>
      <c r="AG384" s="79"/>
      <c r="AH384" s="79"/>
      <c r="AI384" s="79"/>
      <c r="AJ384" s="79"/>
      <c r="AK384" s="71">
        <v>320000000</v>
      </c>
      <c r="AL384" s="79"/>
      <c r="AM384" s="79"/>
      <c r="AN384" s="79"/>
      <c r="AO384" s="78">
        <v>320000000</v>
      </c>
      <c r="AP384" s="79"/>
      <c r="AQ384" s="79"/>
      <c r="AR384" s="79"/>
      <c r="AS384" s="79"/>
      <c r="AT384" s="79"/>
      <c r="AU384" s="79"/>
      <c r="AV384" s="79"/>
      <c r="AW384" s="79"/>
      <c r="AX384" s="71">
        <v>320000000</v>
      </c>
      <c r="AY384" s="79"/>
      <c r="AZ384" s="79"/>
      <c r="BA384" s="79"/>
      <c r="BB384" s="78">
        <v>320000000</v>
      </c>
      <c r="BC384" s="79"/>
      <c r="BD384" s="79"/>
      <c r="BE384" s="79"/>
      <c r="BF384" s="79"/>
      <c r="BG384" s="79"/>
      <c r="BH384" s="79"/>
      <c r="BI384" s="79"/>
      <c r="BJ384" s="79"/>
      <c r="BK384" s="71">
        <v>320000000</v>
      </c>
      <c r="BL384" s="79"/>
      <c r="BM384" s="79"/>
      <c r="BN384" s="79"/>
      <c r="BO384" s="78">
        <v>320000000</v>
      </c>
      <c r="BP384" s="79"/>
      <c r="BQ384" s="79"/>
      <c r="BR384" s="79"/>
      <c r="BS384" s="79"/>
      <c r="BT384" s="79"/>
      <c r="BU384" s="79"/>
      <c r="BV384" s="79"/>
      <c r="BW384" s="79"/>
      <c r="BX384" s="71">
        <v>960000000</v>
      </c>
      <c r="BY384" s="73">
        <v>0</v>
      </c>
      <c r="BZ384" s="73">
        <v>0</v>
      </c>
      <c r="CA384" s="73">
        <v>0</v>
      </c>
      <c r="CB384" s="73">
        <v>960000000</v>
      </c>
      <c r="CC384" s="73">
        <v>0</v>
      </c>
      <c r="CD384" s="73">
        <v>0</v>
      </c>
      <c r="CE384" s="73">
        <v>0</v>
      </c>
      <c r="CF384" s="73">
        <v>0</v>
      </c>
      <c r="CG384" s="73">
        <v>0</v>
      </c>
      <c r="CH384" s="73">
        <v>0</v>
      </c>
      <c r="CI384" s="73">
        <v>0</v>
      </c>
      <c r="CJ384" s="73">
        <v>0</v>
      </c>
      <c r="CK384" s="63" t="s">
        <v>3015</v>
      </c>
      <c r="CL384" s="74" t="s">
        <v>497</v>
      </c>
      <c r="CM384" s="74" t="s">
        <v>498</v>
      </c>
      <c r="CN384" s="74" t="s">
        <v>195</v>
      </c>
      <c r="CO384" s="60">
        <v>2</v>
      </c>
      <c r="CP384" s="61" t="s">
        <v>2276</v>
      </c>
      <c r="CQ384" s="60">
        <v>207</v>
      </c>
      <c r="CR384" s="61" t="s">
        <v>2989</v>
      </c>
      <c r="CS384" s="60">
        <v>20701</v>
      </c>
      <c r="CT384" s="61" t="s">
        <v>2990</v>
      </c>
      <c r="CU384" s="62">
        <v>2070101</v>
      </c>
      <c r="CV384" s="63" t="s">
        <v>2991</v>
      </c>
      <c r="CW384" s="100" t="s">
        <v>2992</v>
      </c>
      <c r="CX384" s="100" t="s">
        <v>2276</v>
      </c>
      <c r="CY384" s="100" t="s">
        <v>2989</v>
      </c>
      <c r="CZ384" s="100" t="s">
        <v>2990</v>
      </c>
      <c r="DA384" s="100" t="s">
        <v>2991</v>
      </c>
    </row>
    <row r="385" spans="2:105" ht="76.5" hidden="1" x14ac:dyDescent="0.25">
      <c r="B385" s="65" t="s">
        <v>3016</v>
      </c>
      <c r="C385" s="65" t="s">
        <v>3017</v>
      </c>
      <c r="D385" s="63" t="s">
        <v>486</v>
      </c>
      <c r="E385" s="100" t="s">
        <v>2983</v>
      </c>
      <c r="F385" s="63" t="s">
        <v>2984</v>
      </c>
      <c r="G385" s="62" t="s">
        <v>183</v>
      </c>
      <c r="H385" s="63" t="s">
        <v>489</v>
      </c>
      <c r="I385" s="63" t="s">
        <v>185</v>
      </c>
      <c r="J385" s="307">
        <v>2015</v>
      </c>
      <c r="K385" s="308" t="s">
        <v>490</v>
      </c>
      <c r="L385" s="63" t="s">
        <v>2522</v>
      </c>
      <c r="M385" s="63" t="s">
        <v>3018</v>
      </c>
      <c r="N385" s="63" t="s">
        <v>3019</v>
      </c>
      <c r="O385" s="63" t="s">
        <v>3020</v>
      </c>
      <c r="P385" s="63" t="s">
        <v>246</v>
      </c>
      <c r="Q385" s="63" t="s">
        <v>2378</v>
      </c>
      <c r="R385" s="63"/>
      <c r="S385" s="68">
        <v>12</v>
      </c>
      <c r="T385" s="69">
        <v>3</v>
      </c>
      <c r="U385" s="69">
        <v>6</v>
      </c>
      <c r="V385" s="69">
        <v>9</v>
      </c>
      <c r="W385" s="69">
        <v>12</v>
      </c>
      <c r="X385" s="71">
        <v>37040000000</v>
      </c>
      <c r="Y385" s="79"/>
      <c r="Z385" s="79"/>
      <c r="AA385" s="79"/>
      <c r="AB385" s="78">
        <v>660000000</v>
      </c>
      <c r="AC385" s="79">
        <v>23360000000</v>
      </c>
      <c r="AD385" s="79"/>
      <c r="AE385" s="79"/>
      <c r="AF385" s="79"/>
      <c r="AG385" s="79">
        <v>13020000000</v>
      </c>
      <c r="AH385" s="79"/>
      <c r="AI385" s="79"/>
      <c r="AJ385" s="79"/>
      <c r="AK385" s="71">
        <v>4200000000</v>
      </c>
      <c r="AL385" s="79"/>
      <c r="AM385" s="79"/>
      <c r="AN385" s="79"/>
      <c r="AO385" s="78">
        <v>500000000</v>
      </c>
      <c r="AP385" s="79"/>
      <c r="AQ385" s="79"/>
      <c r="AR385" s="79">
        <v>3700000000</v>
      </c>
      <c r="AS385" s="79"/>
      <c r="AT385" s="79"/>
      <c r="AU385" s="79"/>
      <c r="AV385" s="79"/>
      <c r="AW385" s="79"/>
      <c r="AX385" s="71">
        <v>6800000000</v>
      </c>
      <c r="AY385" s="79">
        <v>2103276184.5399799</v>
      </c>
      <c r="AZ385" s="79"/>
      <c r="BA385" s="79"/>
      <c r="BB385" s="78">
        <v>500000000</v>
      </c>
      <c r="BC385" s="79"/>
      <c r="BD385" s="79"/>
      <c r="BE385" s="79">
        <v>4196723815.4600201</v>
      </c>
      <c r="BF385" s="79"/>
      <c r="BG385" s="79"/>
      <c r="BH385" s="79"/>
      <c r="BI385" s="79"/>
      <c r="BJ385" s="79"/>
      <c r="BK385" s="71">
        <v>500000000</v>
      </c>
      <c r="BL385" s="79"/>
      <c r="BM385" s="79"/>
      <c r="BN385" s="79"/>
      <c r="BO385" s="78">
        <v>500000000</v>
      </c>
      <c r="BP385" s="79"/>
      <c r="BQ385" s="79"/>
      <c r="BR385" s="79"/>
      <c r="BS385" s="79"/>
      <c r="BT385" s="79"/>
      <c r="BU385" s="79"/>
      <c r="BV385" s="79"/>
      <c r="BW385" s="79"/>
      <c r="BX385" s="71">
        <v>48540000000</v>
      </c>
      <c r="BY385" s="73">
        <v>2103276184.5399799</v>
      </c>
      <c r="BZ385" s="73">
        <v>0</v>
      </c>
      <c r="CA385" s="73">
        <v>0</v>
      </c>
      <c r="CB385" s="73">
        <v>2160000000</v>
      </c>
      <c r="CC385" s="73">
        <v>23360000000</v>
      </c>
      <c r="CD385" s="73">
        <v>0</v>
      </c>
      <c r="CE385" s="73">
        <v>7896723815.4600201</v>
      </c>
      <c r="CF385" s="73">
        <v>0</v>
      </c>
      <c r="CG385" s="73">
        <v>13020000000</v>
      </c>
      <c r="CH385" s="73">
        <v>0</v>
      </c>
      <c r="CI385" s="73">
        <v>0</v>
      </c>
      <c r="CJ385" s="73">
        <v>0</v>
      </c>
      <c r="CK385" s="63" t="s">
        <v>3021</v>
      </c>
      <c r="CL385" s="74" t="s">
        <v>497</v>
      </c>
      <c r="CM385" s="74" t="s">
        <v>498</v>
      </c>
      <c r="CN385" s="74" t="s">
        <v>195</v>
      </c>
      <c r="CO385" s="60">
        <v>2</v>
      </c>
      <c r="CP385" s="61" t="s">
        <v>2276</v>
      </c>
      <c r="CQ385" s="60">
        <v>207</v>
      </c>
      <c r="CR385" s="61" t="s">
        <v>2989</v>
      </c>
      <c r="CS385" s="60">
        <v>20701</v>
      </c>
      <c r="CT385" s="61" t="s">
        <v>2990</v>
      </c>
      <c r="CU385" s="62">
        <v>2070102</v>
      </c>
      <c r="CV385" s="63" t="s">
        <v>3022</v>
      </c>
      <c r="CW385" s="100" t="s">
        <v>2992</v>
      </c>
      <c r="CX385" s="100" t="s">
        <v>2276</v>
      </c>
      <c r="CY385" s="100" t="s">
        <v>2989</v>
      </c>
      <c r="CZ385" s="100" t="s">
        <v>2990</v>
      </c>
      <c r="DA385" s="100" t="s">
        <v>3022</v>
      </c>
    </row>
    <row r="386" spans="2:105" ht="76.5" hidden="1" x14ac:dyDescent="0.25">
      <c r="B386" s="65" t="s">
        <v>3023</v>
      </c>
      <c r="C386" s="65" t="s">
        <v>3024</v>
      </c>
      <c r="D386" s="63" t="s">
        <v>486</v>
      </c>
      <c r="E386" s="100" t="s">
        <v>2983</v>
      </c>
      <c r="F386" s="63" t="s">
        <v>2984</v>
      </c>
      <c r="G386" s="62" t="s">
        <v>183</v>
      </c>
      <c r="H386" s="63" t="s">
        <v>489</v>
      </c>
      <c r="I386" s="63" t="s">
        <v>185</v>
      </c>
      <c r="J386" s="307">
        <v>2015</v>
      </c>
      <c r="K386" s="308" t="s">
        <v>490</v>
      </c>
      <c r="L386" s="63" t="s">
        <v>2522</v>
      </c>
      <c r="M386" s="63" t="s">
        <v>3025</v>
      </c>
      <c r="N386" s="63" t="s">
        <v>3026</v>
      </c>
      <c r="O386" s="77" t="s">
        <v>3027</v>
      </c>
      <c r="P386" s="63" t="s">
        <v>246</v>
      </c>
      <c r="Q386" s="63" t="s">
        <v>2378</v>
      </c>
      <c r="R386" s="63"/>
      <c r="S386" s="68">
        <v>300</v>
      </c>
      <c r="T386" s="69">
        <v>0</v>
      </c>
      <c r="U386" s="69">
        <v>100</v>
      </c>
      <c r="V386" s="69">
        <v>200</v>
      </c>
      <c r="W386" s="69">
        <v>300</v>
      </c>
      <c r="X386" s="71">
        <v>0</v>
      </c>
      <c r="Y386" s="79"/>
      <c r="Z386" s="79"/>
      <c r="AA386" s="79"/>
      <c r="AB386" s="97"/>
      <c r="AC386" s="79"/>
      <c r="AD386" s="79"/>
      <c r="AE386" s="79"/>
      <c r="AF386" s="79"/>
      <c r="AG386" s="79"/>
      <c r="AH386" s="79"/>
      <c r="AI386" s="79"/>
      <c r="AJ386" s="79"/>
      <c r="AK386" s="71">
        <v>200000000</v>
      </c>
      <c r="AL386" s="79"/>
      <c r="AM386" s="79"/>
      <c r="AN386" s="79"/>
      <c r="AO386" s="78">
        <v>200000000</v>
      </c>
      <c r="AP386" s="79"/>
      <c r="AQ386" s="79"/>
      <c r="AR386" s="79"/>
      <c r="AS386" s="79"/>
      <c r="AT386" s="79"/>
      <c r="AU386" s="79"/>
      <c r="AV386" s="79"/>
      <c r="AW386" s="79"/>
      <c r="AX386" s="71">
        <v>200000000</v>
      </c>
      <c r="AY386" s="79"/>
      <c r="AZ386" s="79"/>
      <c r="BA386" s="79"/>
      <c r="BB386" s="78">
        <v>200000000</v>
      </c>
      <c r="BC386" s="79"/>
      <c r="BD386" s="79"/>
      <c r="BE386" s="79"/>
      <c r="BF386" s="79"/>
      <c r="BG386" s="79"/>
      <c r="BH386" s="79"/>
      <c r="BI386" s="79"/>
      <c r="BJ386" s="79"/>
      <c r="BK386" s="71">
        <v>200000000</v>
      </c>
      <c r="BL386" s="79"/>
      <c r="BM386" s="79"/>
      <c r="BN386" s="79"/>
      <c r="BO386" s="78">
        <v>200000000</v>
      </c>
      <c r="BP386" s="79"/>
      <c r="BQ386" s="79"/>
      <c r="BR386" s="79"/>
      <c r="BS386" s="79"/>
      <c r="BT386" s="79"/>
      <c r="BU386" s="79"/>
      <c r="BV386" s="79"/>
      <c r="BW386" s="79"/>
      <c r="BX386" s="71">
        <v>600000000</v>
      </c>
      <c r="BY386" s="73">
        <v>0</v>
      </c>
      <c r="BZ386" s="73">
        <v>0</v>
      </c>
      <c r="CA386" s="73">
        <v>0</v>
      </c>
      <c r="CB386" s="73">
        <v>600000000</v>
      </c>
      <c r="CC386" s="73">
        <v>0</v>
      </c>
      <c r="CD386" s="73">
        <v>0</v>
      </c>
      <c r="CE386" s="73">
        <v>0</v>
      </c>
      <c r="CF386" s="73">
        <v>0</v>
      </c>
      <c r="CG386" s="73">
        <v>0</v>
      </c>
      <c r="CH386" s="73">
        <v>0</v>
      </c>
      <c r="CI386" s="73">
        <v>0</v>
      </c>
      <c r="CJ386" s="73">
        <v>0</v>
      </c>
      <c r="CK386" s="63" t="s">
        <v>3028</v>
      </c>
      <c r="CL386" s="74" t="s">
        <v>497</v>
      </c>
      <c r="CM386" s="74" t="s">
        <v>498</v>
      </c>
      <c r="CN386" s="74" t="s">
        <v>195</v>
      </c>
      <c r="CO386" s="60">
        <v>2</v>
      </c>
      <c r="CP386" s="61" t="s">
        <v>2276</v>
      </c>
      <c r="CQ386" s="60">
        <v>207</v>
      </c>
      <c r="CR386" s="61" t="s">
        <v>2989</v>
      </c>
      <c r="CS386" s="60">
        <v>20701</v>
      </c>
      <c r="CT386" s="61" t="s">
        <v>2990</v>
      </c>
      <c r="CU386" s="62">
        <v>2070102</v>
      </c>
      <c r="CV386" s="63" t="s">
        <v>3022</v>
      </c>
      <c r="CW386" s="100" t="s">
        <v>2992</v>
      </c>
      <c r="CX386" s="100" t="s">
        <v>2276</v>
      </c>
      <c r="CY386" s="100" t="s">
        <v>2989</v>
      </c>
      <c r="CZ386" s="100" t="s">
        <v>2990</v>
      </c>
      <c r="DA386" s="100" t="s">
        <v>3022</v>
      </c>
    </row>
    <row r="387" spans="2:105" ht="76.5" hidden="1" x14ac:dyDescent="0.25">
      <c r="B387" s="65" t="s">
        <v>3029</v>
      </c>
      <c r="C387" s="65" t="s">
        <v>3030</v>
      </c>
      <c r="D387" s="63" t="s">
        <v>486</v>
      </c>
      <c r="E387" s="100" t="s">
        <v>2983</v>
      </c>
      <c r="F387" s="63" t="s">
        <v>2984</v>
      </c>
      <c r="G387" s="62" t="s">
        <v>183</v>
      </c>
      <c r="H387" s="63" t="s">
        <v>489</v>
      </c>
      <c r="I387" s="63" t="s">
        <v>185</v>
      </c>
      <c r="J387" s="307">
        <v>2015</v>
      </c>
      <c r="K387" s="308" t="s">
        <v>490</v>
      </c>
      <c r="L387" s="63" t="s">
        <v>2522</v>
      </c>
      <c r="M387" s="63" t="s">
        <v>3031</v>
      </c>
      <c r="N387" s="63" t="s">
        <v>3032</v>
      </c>
      <c r="O387" s="63" t="s">
        <v>3033</v>
      </c>
      <c r="P387" s="63" t="s">
        <v>246</v>
      </c>
      <c r="Q387" s="63" t="s">
        <v>2378</v>
      </c>
      <c r="R387" s="63"/>
      <c r="S387" s="68">
        <v>8</v>
      </c>
      <c r="T387" s="69">
        <v>2</v>
      </c>
      <c r="U387" s="69">
        <v>4</v>
      </c>
      <c r="V387" s="69">
        <v>6</v>
      </c>
      <c r="W387" s="69">
        <v>8</v>
      </c>
      <c r="X387" s="71">
        <v>1415000000</v>
      </c>
      <c r="Y387" s="79"/>
      <c r="Z387" s="79"/>
      <c r="AA387" s="79"/>
      <c r="AB387" s="79">
        <v>215000000</v>
      </c>
      <c r="AC387" s="79"/>
      <c r="AD387" s="79"/>
      <c r="AE387" s="79"/>
      <c r="AF387" s="79"/>
      <c r="AG387" s="79">
        <v>1200000000</v>
      </c>
      <c r="AH387" s="79"/>
      <c r="AI387" s="79"/>
      <c r="AJ387" s="79"/>
      <c r="AK387" s="71">
        <v>10115000000</v>
      </c>
      <c r="AL387" s="79"/>
      <c r="AM387" s="79"/>
      <c r="AN387" s="79"/>
      <c r="AO387" s="79">
        <v>115000000</v>
      </c>
      <c r="AP387" s="79"/>
      <c r="AQ387" s="79">
        <v>10000000000</v>
      </c>
      <c r="AR387" s="79"/>
      <c r="AS387" s="79"/>
      <c r="AT387" s="79"/>
      <c r="AU387" s="79"/>
      <c r="AV387" s="79"/>
      <c r="AW387" s="79"/>
      <c r="AX387" s="71">
        <v>115000000</v>
      </c>
      <c r="AY387" s="79"/>
      <c r="AZ387" s="79"/>
      <c r="BA387" s="79"/>
      <c r="BB387" s="79">
        <v>115000000</v>
      </c>
      <c r="BC387" s="79"/>
      <c r="BD387" s="79"/>
      <c r="BE387" s="106"/>
      <c r="BF387" s="79"/>
      <c r="BG387" s="79"/>
      <c r="BH387" s="79"/>
      <c r="BI387" s="79"/>
      <c r="BJ387" s="79"/>
      <c r="BK387" s="71">
        <v>115000000</v>
      </c>
      <c r="BL387" s="79">
        <v>115000000</v>
      </c>
      <c r="BM387" s="79"/>
      <c r="BN387" s="79"/>
      <c r="BO387" s="79"/>
      <c r="BP387" s="79"/>
      <c r="BQ387" s="79"/>
      <c r="BR387" s="79"/>
      <c r="BS387" s="79"/>
      <c r="BT387" s="79"/>
      <c r="BU387" s="79"/>
      <c r="BV387" s="79"/>
      <c r="BW387" s="79"/>
      <c r="BX387" s="71">
        <v>11760000000</v>
      </c>
      <c r="BY387" s="73">
        <v>115000000</v>
      </c>
      <c r="BZ387" s="73">
        <v>0</v>
      </c>
      <c r="CA387" s="73">
        <v>0</v>
      </c>
      <c r="CB387" s="73">
        <v>445000000</v>
      </c>
      <c r="CC387" s="73">
        <v>0</v>
      </c>
      <c r="CD387" s="73">
        <v>10000000000</v>
      </c>
      <c r="CE387" s="73">
        <v>0</v>
      </c>
      <c r="CF387" s="73">
        <v>0</v>
      </c>
      <c r="CG387" s="73">
        <v>1200000000</v>
      </c>
      <c r="CH387" s="73">
        <v>0</v>
      </c>
      <c r="CI387" s="73">
        <v>0</v>
      </c>
      <c r="CJ387" s="73">
        <v>0</v>
      </c>
      <c r="CK387" s="63" t="s">
        <v>3034</v>
      </c>
      <c r="CL387" s="74" t="s">
        <v>497</v>
      </c>
      <c r="CM387" s="74" t="s">
        <v>498</v>
      </c>
      <c r="CN387" s="74" t="s">
        <v>877</v>
      </c>
      <c r="CO387" s="60">
        <v>2</v>
      </c>
      <c r="CP387" s="61" t="s">
        <v>2276</v>
      </c>
      <c r="CQ387" s="60">
        <v>207</v>
      </c>
      <c r="CR387" s="61" t="s">
        <v>2989</v>
      </c>
      <c r="CS387" s="60">
        <v>20701</v>
      </c>
      <c r="CT387" s="61" t="s">
        <v>2990</v>
      </c>
      <c r="CU387" s="62">
        <v>2070103</v>
      </c>
      <c r="CV387" s="63" t="s">
        <v>3035</v>
      </c>
      <c r="CW387" s="100" t="s">
        <v>2992</v>
      </c>
      <c r="CX387" s="100" t="s">
        <v>2276</v>
      </c>
      <c r="CY387" s="100" t="s">
        <v>2989</v>
      </c>
      <c r="CZ387" s="100" t="s">
        <v>2990</v>
      </c>
      <c r="DA387" s="100" t="s">
        <v>3035</v>
      </c>
    </row>
    <row r="388" spans="2:105" ht="102" hidden="1" x14ac:dyDescent="0.25">
      <c r="B388" s="65" t="s">
        <v>3036</v>
      </c>
      <c r="C388" s="65" t="s">
        <v>3037</v>
      </c>
      <c r="D388" s="63" t="s">
        <v>564</v>
      </c>
      <c r="E388" s="100" t="s">
        <v>3038</v>
      </c>
      <c r="F388" s="63" t="s">
        <v>3039</v>
      </c>
      <c r="G388" s="62" t="s">
        <v>183</v>
      </c>
      <c r="H388" s="63" t="s">
        <v>567</v>
      </c>
      <c r="I388" s="63" t="s">
        <v>185</v>
      </c>
      <c r="J388" s="307">
        <v>2015</v>
      </c>
      <c r="K388" s="308">
        <v>0</v>
      </c>
      <c r="L388" s="63" t="s">
        <v>2269</v>
      </c>
      <c r="M388" s="63" t="s">
        <v>3040</v>
      </c>
      <c r="N388" s="63" t="s">
        <v>3041</v>
      </c>
      <c r="O388" s="63" t="s">
        <v>3042</v>
      </c>
      <c r="P388" s="63" t="s">
        <v>657</v>
      </c>
      <c r="Q388" s="63" t="s">
        <v>2449</v>
      </c>
      <c r="R388" s="63"/>
      <c r="S388" s="68">
        <v>1</v>
      </c>
      <c r="T388" s="69">
        <v>0.1</v>
      </c>
      <c r="U388" s="69">
        <v>0.45</v>
      </c>
      <c r="V388" s="69">
        <v>0.8</v>
      </c>
      <c r="W388" s="69">
        <v>1</v>
      </c>
      <c r="X388" s="71">
        <v>1300000000</v>
      </c>
      <c r="Y388" s="79">
        <v>1300000000</v>
      </c>
      <c r="Z388" s="79"/>
      <c r="AA388" s="79"/>
      <c r="AB388" s="79"/>
      <c r="AC388" s="79"/>
      <c r="AD388" s="79"/>
      <c r="AE388" s="79"/>
      <c r="AF388" s="79"/>
      <c r="AG388" s="79"/>
      <c r="AH388" s="79"/>
      <c r="AI388" s="79"/>
      <c r="AJ388" s="79"/>
      <c r="AK388" s="71">
        <v>0</v>
      </c>
      <c r="AL388" s="79"/>
      <c r="AM388" s="79"/>
      <c r="AN388" s="79"/>
      <c r="AO388" s="79"/>
      <c r="AP388" s="79"/>
      <c r="AQ388" s="79"/>
      <c r="AR388" s="79"/>
      <c r="AS388" s="79"/>
      <c r="AT388" s="79"/>
      <c r="AU388" s="79"/>
      <c r="AV388" s="79"/>
      <c r="AW388" s="79"/>
      <c r="AX388" s="71">
        <v>0</v>
      </c>
      <c r="AY388" s="79"/>
      <c r="AZ388" s="79"/>
      <c r="BA388" s="79"/>
      <c r="BB388" s="79"/>
      <c r="BC388" s="79"/>
      <c r="BD388" s="79"/>
      <c r="BE388" s="79"/>
      <c r="BF388" s="79"/>
      <c r="BG388" s="79"/>
      <c r="BH388" s="79"/>
      <c r="BI388" s="79"/>
      <c r="BJ388" s="79"/>
      <c r="BK388" s="71">
        <v>0</v>
      </c>
      <c r="BL388" s="79"/>
      <c r="BM388" s="79"/>
      <c r="BN388" s="79"/>
      <c r="BO388" s="79"/>
      <c r="BP388" s="79"/>
      <c r="BQ388" s="79"/>
      <c r="BR388" s="79"/>
      <c r="BS388" s="79"/>
      <c r="BT388" s="79"/>
      <c r="BU388" s="79"/>
      <c r="BV388" s="79"/>
      <c r="BW388" s="79"/>
      <c r="BX388" s="71">
        <v>1300000000</v>
      </c>
      <c r="BY388" s="73">
        <v>1300000000</v>
      </c>
      <c r="BZ388" s="73">
        <v>0</v>
      </c>
      <c r="CA388" s="73">
        <v>0</v>
      </c>
      <c r="CB388" s="73">
        <v>0</v>
      </c>
      <c r="CC388" s="73">
        <v>0</v>
      </c>
      <c r="CD388" s="73">
        <v>0</v>
      </c>
      <c r="CE388" s="73">
        <v>0</v>
      </c>
      <c r="CF388" s="73">
        <v>0</v>
      </c>
      <c r="CG388" s="73">
        <v>0</v>
      </c>
      <c r="CH388" s="73">
        <v>0</v>
      </c>
      <c r="CI388" s="73">
        <v>0</v>
      </c>
      <c r="CJ388" s="73">
        <v>0</v>
      </c>
      <c r="CK388" s="63" t="s">
        <v>3043</v>
      </c>
      <c r="CL388" s="74" t="s">
        <v>727</v>
      </c>
      <c r="CM388" s="74" t="s">
        <v>728</v>
      </c>
      <c r="CN388" s="74" t="s">
        <v>195</v>
      </c>
      <c r="CO388" s="60">
        <v>2</v>
      </c>
      <c r="CP388" s="61" t="s">
        <v>2276</v>
      </c>
      <c r="CQ388" s="60">
        <v>207</v>
      </c>
      <c r="CR388" s="61" t="s">
        <v>2989</v>
      </c>
      <c r="CS388" s="60">
        <v>20702</v>
      </c>
      <c r="CT388" s="61" t="s">
        <v>3044</v>
      </c>
      <c r="CU388" s="62">
        <v>2070201</v>
      </c>
      <c r="CV388" s="63" t="s">
        <v>3045</v>
      </c>
      <c r="CW388" s="100" t="s">
        <v>3046</v>
      </c>
      <c r="CX388" s="100" t="s">
        <v>2276</v>
      </c>
      <c r="CY388" s="100" t="s">
        <v>2989</v>
      </c>
      <c r="CZ388" s="100" t="s">
        <v>3044</v>
      </c>
      <c r="DA388" s="100" t="s">
        <v>3045</v>
      </c>
    </row>
    <row r="389" spans="2:105" ht="102" hidden="1" x14ac:dyDescent="0.25">
      <c r="B389" s="65" t="s">
        <v>3047</v>
      </c>
      <c r="C389" s="65" t="s">
        <v>3048</v>
      </c>
      <c r="D389" s="63" t="s">
        <v>564</v>
      </c>
      <c r="E389" s="100" t="s">
        <v>3038</v>
      </c>
      <c r="F389" s="63" t="s">
        <v>3039</v>
      </c>
      <c r="G389" s="62" t="s">
        <v>183</v>
      </c>
      <c r="H389" s="63" t="s">
        <v>567</v>
      </c>
      <c r="I389" s="63" t="s">
        <v>810</v>
      </c>
      <c r="J389" s="307">
        <v>2015</v>
      </c>
      <c r="K389" s="308">
        <v>0</v>
      </c>
      <c r="L389" s="63" t="s">
        <v>1650</v>
      </c>
      <c r="M389" s="63" t="s">
        <v>3049</v>
      </c>
      <c r="N389" s="63" t="s">
        <v>3050</v>
      </c>
      <c r="O389" s="63" t="s">
        <v>3051</v>
      </c>
      <c r="P389" s="63" t="s">
        <v>246</v>
      </c>
      <c r="Q389" s="63" t="s">
        <v>3052</v>
      </c>
      <c r="R389" s="63"/>
      <c r="S389" s="68">
        <v>30</v>
      </c>
      <c r="T389" s="69">
        <v>10</v>
      </c>
      <c r="U389" s="69">
        <v>20</v>
      </c>
      <c r="V389" s="69">
        <v>30</v>
      </c>
      <c r="W389" s="69">
        <v>30</v>
      </c>
      <c r="X389" s="71">
        <v>1000000000</v>
      </c>
      <c r="Y389" s="79">
        <v>1000000000</v>
      </c>
      <c r="Z389" s="79"/>
      <c r="AA389" s="79"/>
      <c r="AB389" s="79"/>
      <c r="AC389" s="79"/>
      <c r="AD389" s="79"/>
      <c r="AE389" s="79"/>
      <c r="AF389" s="79"/>
      <c r="AG389" s="79"/>
      <c r="AH389" s="79"/>
      <c r="AI389" s="79"/>
      <c r="AJ389" s="79"/>
      <c r="AK389" s="71">
        <v>0</v>
      </c>
      <c r="AL389" s="79"/>
      <c r="AM389" s="79"/>
      <c r="AN389" s="79"/>
      <c r="AO389" s="79"/>
      <c r="AP389" s="79"/>
      <c r="AQ389" s="79"/>
      <c r="AR389" s="79"/>
      <c r="AS389" s="79"/>
      <c r="AT389" s="79"/>
      <c r="AU389" s="79"/>
      <c r="AV389" s="79"/>
      <c r="AW389" s="79"/>
      <c r="AX389" s="71">
        <v>0</v>
      </c>
      <c r="AY389" s="79"/>
      <c r="AZ389" s="79"/>
      <c r="BA389" s="79"/>
      <c r="BB389" s="79"/>
      <c r="BC389" s="79"/>
      <c r="BD389" s="79"/>
      <c r="BE389" s="79"/>
      <c r="BF389" s="79"/>
      <c r="BG389" s="79"/>
      <c r="BH389" s="79"/>
      <c r="BI389" s="79"/>
      <c r="BJ389" s="79"/>
      <c r="BK389" s="71">
        <v>0</v>
      </c>
      <c r="BL389" s="79"/>
      <c r="BM389" s="79"/>
      <c r="BN389" s="79"/>
      <c r="BO389" s="79"/>
      <c r="BP389" s="79"/>
      <c r="BQ389" s="79"/>
      <c r="BR389" s="79"/>
      <c r="BS389" s="79"/>
      <c r="BT389" s="79"/>
      <c r="BU389" s="79"/>
      <c r="BV389" s="79"/>
      <c r="BW389" s="79"/>
      <c r="BX389" s="71">
        <v>1000000000</v>
      </c>
      <c r="BY389" s="73">
        <v>1000000000</v>
      </c>
      <c r="BZ389" s="73">
        <v>0</v>
      </c>
      <c r="CA389" s="73">
        <v>0</v>
      </c>
      <c r="CB389" s="73">
        <v>0</v>
      </c>
      <c r="CC389" s="73">
        <v>0</v>
      </c>
      <c r="CD389" s="73">
        <v>0</v>
      </c>
      <c r="CE389" s="73">
        <v>0</v>
      </c>
      <c r="CF389" s="73">
        <v>0</v>
      </c>
      <c r="CG389" s="73">
        <v>0</v>
      </c>
      <c r="CH389" s="73">
        <v>0</v>
      </c>
      <c r="CI389" s="73">
        <v>0</v>
      </c>
      <c r="CJ389" s="73">
        <v>0</v>
      </c>
      <c r="CK389" s="63" t="s">
        <v>3053</v>
      </c>
      <c r="CL389" s="74" t="s">
        <v>727</v>
      </c>
      <c r="CM389" s="74" t="s">
        <v>728</v>
      </c>
      <c r="CN389" s="74" t="s">
        <v>195</v>
      </c>
      <c r="CO389" s="60">
        <v>2</v>
      </c>
      <c r="CP389" s="61" t="s">
        <v>2276</v>
      </c>
      <c r="CQ389" s="60">
        <v>207</v>
      </c>
      <c r="CR389" s="61" t="s">
        <v>2989</v>
      </c>
      <c r="CS389" s="60">
        <v>20702</v>
      </c>
      <c r="CT389" s="61" t="s">
        <v>3044</v>
      </c>
      <c r="CU389" s="62">
        <v>2070201</v>
      </c>
      <c r="CV389" s="63" t="s">
        <v>3045</v>
      </c>
      <c r="CW389" s="100" t="s">
        <v>3046</v>
      </c>
      <c r="CX389" s="100" t="s">
        <v>2276</v>
      </c>
      <c r="CY389" s="100" t="s">
        <v>2989</v>
      </c>
      <c r="CZ389" s="100" t="s">
        <v>3044</v>
      </c>
      <c r="DA389" s="100" t="s">
        <v>3045</v>
      </c>
    </row>
    <row r="390" spans="2:105" ht="127.5" hidden="1" x14ac:dyDescent="0.25">
      <c r="B390" s="99" t="s">
        <v>3054</v>
      </c>
      <c r="C390" s="65" t="s">
        <v>3055</v>
      </c>
      <c r="D390" s="63" t="s">
        <v>2349</v>
      </c>
      <c r="E390" s="100" t="s">
        <v>3056</v>
      </c>
      <c r="F390" s="63" t="s">
        <v>3057</v>
      </c>
      <c r="G390" s="62" t="s">
        <v>183</v>
      </c>
      <c r="H390" s="63" t="s">
        <v>514</v>
      </c>
      <c r="I390" s="63" t="s">
        <v>185</v>
      </c>
      <c r="J390" s="307"/>
      <c r="K390" s="308"/>
      <c r="L390" s="63" t="s">
        <v>186</v>
      </c>
      <c r="M390" s="63" t="s">
        <v>3058</v>
      </c>
      <c r="N390" s="63" t="s">
        <v>3059</v>
      </c>
      <c r="O390" s="63" t="s">
        <v>3060</v>
      </c>
      <c r="P390" s="63" t="s">
        <v>657</v>
      </c>
      <c r="Q390" s="63" t="s">
        <v>3061</v>
      </c>
      <c r="R390" s="63"/>
      <c r="S390" s="68">
        <v>18</v>
      </c>
      <c r="T390" s="69">
        <v>4</v>
      </c>
      <c r="U390" s="69">
        <v>10</v>
      </c>
      <c r="V390" s="69">
        <v>14</v>
      </c>
      <c r="W390" s="69">
        <v>18</v>
      </c>
      <c r="X390" s="71">
        <v>575000000</v>
      </c>
      <c r="Y390" s="79">
        <v>175000000</v>
      </c>
      <c r="Z390" s="79"/>
      <c r="AA390" s="79"/>
      <c r="AB390" s="79"/>
      <c r="AC390" s="79"/>
      <c r="AD390" s="79"/>
      <c r="AE390" s="79"/>
      <c r="AF390" s="79"/>
      <c r="AG390" s="79">
        <v>400000000</v>
      </c>
      <c r="AH390" s="79"/>
      <c r="AI390" s="79"/>
      <c r="AJ390" s="79"/>
      <c r="AK390" s="71">
        <v>275000000</v>
      </c>
      <c r="AL390" s="79">
        <v>275000000</v>
      </c>
      <c r="AM390" s="79"/>
      <c r="AN390" s="79"/>
      <c r="AO390" s="79"/>
      <c r="AP390" s="79"/>
      <c r="AQ390" s="79"/>
      <c r="AR390" s="79"/>
      <c r="AS390" s="79"/>
      <c r="AT390" s="79"/>
      <c r="AU390" s="79"/>
      <c r="AV390" s="79"/>
      <c r="AW390" s="79"/>
      <c r="AX390" s="71">
        <v>175000000</v>
      </c>
      <c r="AY390" s="79">
        <v>175000000</v>
      </c>
      <c r="AZ390" s="79"/>
      <c r="BA390" s="79"/>
      <c r="BB390" s="79"/>
      <c r="BC390" s="79"/>
      <c r="BD390" s="79"/>
      <c r="BE390" s="79"/>
      <c r="BF390" s="79"/>
      <c r="BG390" s="79"/>
      <c r="BH390" s="79"/>
      <c r="BI390" s="79"/>
      <c r="BJ390" s="79"/>
      <c r="BK390" s="71">
        <v>175000000</v>
      </c>
      <c r="BL390" s="79">
        <v>175000000</v>
      </c>
      <c r="BM390" s="79"/>
      <c r="BN390" s="79"/>
      <c r="BO390" s="79"/>
      <c r="BP390" s="79"/>
      <c r="BQ390" s="79"/>
      <c r="BR390" s="79"/>
      <c r="BS390" s="79"/>
      <c r="BT390" s="79"/>
      <c r="BU390" s="79"/>
      <c r="BV390" s="79"/>
      <c r="BW390" s="79"/>
      <c r="BX390" s="71">
        <v>1200000000</v>
      </c>
      <c r="BY390" s="73">
        <v>800000000</v>
      </c>
      <c r="BZ390" s="73">
        <v>0</v>
      </c>
      <c r="CA390" s="73">
        <v>0</v>
      </c>
      <c r="CB390" s="73">
        <v>0</v>
      </c>
      <c r="CC390" s="73">
        <v>0</v>
      </c>
      <c r="CD390" s="73">
        <v>0</v>
      </c>
      <c r="CE390" s="73">
        <v>0</v>
      </c>
      <c r="CF390" s="73">
        <v>0</v>
      </c>
      <c r="CG390" s="73">
        <v>400000000</v>
      </c>
      <c r="CH390" s="73">
        <v>0</v>
      </c>
      <c r="CI390" s="73">
        <v>0</v>
      </c>
      <c r="CJ390" s="73">
        <v>0</v>
      </c>
      <c r="CK390" s="63" t="s">
        <v>3062</v>
      </c>
      <c r="CL390" s="74" t="s">
        <v>2302</v>
      </c>
      <c r="CM390" s="74" t="s">
        <v>876</v>
      </c>
      <c r="CN390" s="74" t="s">
        <v>195</v>
      </c>
      <c r="CO390" s="60">
        <v>2</v>
      </c>
      <c r="CP390" s="61" t="s">
        <v>2276</v>
      </c>
      <c r="CQ390" s="60">
        <v>207</v>
      </c>
      <c r="CR390" s="61" t="s">
        <v>2989</v>
      </c>
      <c r="CS390" s="60">
        <v>20703</v>
      </c>
      <c r="CT390" s="61" t="s">
        <v>3063</v>
      </c>
      <c r="CU390" s="62">
        <v>2070301</v>
      </c>
      <c r="CV390" s="63" t="s">
        <v>3064</v>
      </c>
      <c r="CW390" s="100" t="s">
        <v>3065</v>
      </c>
      <c r="CX390" s="100" t="s">
        <v>2276</v>
      </c>
      <c r="CY390" s="100" t="s">
        <v>2989</v>
      </c>
      <c r="CZ390" s="100" t="s">
        <v>3063</v>
      </c>
      <c r="DA390" s="100" t="s">
        <v>3064</v>
      </c>
    </row>
    <row r="391" spans="2:105" ht="127.5" hidden="1" x14ac:dyDescent="0.25">
      <c r="B391" s="99" t="s">
        <v>3066</v>
      </c>
      <c r="C391" s="65" t="s">
        <v>3067</v>
      </c>
      <c r="D391" s="63" t="s">
        <v>2349</v>
      </c>
      <c r="E391" s="100" t="s">
        <v>3056</v>
      </c>
      <c r="F391" s="63" t="s">
        <v>3057</v>
      </c>
      <c r="G391" s="62" t="s">
        <v>183</v>
      </c>
      <c r="H391" s="63" t="s">
        <v>514</v>
      </c>
      <c r="I391" s="63" t="s">
        <v>185</v>
      </c>
      <c r="J391" s="307"/>
      <c r="K391" s="308"/>
      <c r="L391" s="63" t="s">
        <v>186</v>
      </c>
      <c r="M391" s="63" t="s">
        <v>3068</v>
      </c>
      <c r="N391" s="63" t="s">
        <v>3069</v>
      </c>
      <c r="O391" s="63" t="s">
        <v>3070</v>
      </c>
      <c r="P391" s="63" t="s">
        <v>657</v>
      </c>
      <c r="Q391" s="63" t="s">
        <v>3071</v>
      </c>
      <c r="R391" s="63"/>
      <c r="S391" s="68">
        <v>8</v>
      </c>
      <c r="T391" s="69">
        <v>2</v>
      </c>
      <c r="U391" s="69">
        <v>4</v>
      </c>
      <c r="V391" s="69">
        <v>6</v>
      </c>
      <c r="W391" s="69">
        <v>8</v>
      </c>
      <c r="X391" s="71">
        <v>130000000</v>
      </c>
      <c r="Y391" s="79">
        <v>100000000</v>
      </c>
      <c r="Z391" s="79"/>
      <c r="AA391" s="79"/>
      <c r="AB391" s="79"/>
      <c r="AC391" s="79"/>
      <c r="AD391" s="79"/>
      <c r="AE391" s="79"/>
      <c r="AF391" s="79"/>
      <c r="AG391" s="79">
        <v>30000000</v>
      </c>
      <c r="AH391" s="79"/>
      <c r="AI391" s="79"/>
      <c r="AJ391" s="79"/>
      <c r="AK391" s="71">
        <v>150000000</v>
      </c>
      <c r="AL391" s="101">
        <v>100000000</v>
      </c>
      <c r="AM391" s="79"/>
      <c r="AN391" s="79"/>
      <c r="AO391" s="79"/>
      <c r="AP391" s="79"/>
      <c r="AQ391" s="79"/>
      <c r="AR391" s="79"/>
      <c r="AS391" s="79"/>
      <c r="AT391" s="101">
        <v>50000000</v>
      </c>
      <c r="AU391" s="79"/>
      <c r="AV391" s="79"/>
      <c r="AW391" s="79"/>
      <c r="AX391" s="71">
        <v>150000000</v>
      </c>
      <c r="AY391" s="101">
        <v>100000000</v>
      </c>
      <c r="AZ391" s="79"/>
      <c r="BA391" s="79"/>
      <c r="BB391" s="79"/>
      <c r="BC391" s="79"/>
      <c r="BD391" s="79"/>
      <c r="BE391" s="79"/>
      <c r="BF391" s="79"/>
      <c r="BG391" s="101">
        <v>50000000</v>
      </c>
      <c r="BH391" s="79"/>
      <c r="BI391" s="79"/>
      <c r="BJ391" s="79"/>
      <c r="BK391" s="71">
        <v>150000000</v>
      </c>
      <c r="BL391" s="101">
        <v>100000000</v>
      </c>
      <c r="BM391" s="79"/>
      <c r="BN391" s="79"/>
      <c r="BO391" s="79"/>
      <c r="BP391" s="79"/>
      <c r="BQ391" s="79"/>
      <c r="BR391" s="79"/>
      <c r="BS391" s="79"/>
      <c r="BT391" s="101">
        <v>50000000</v>
      </c>
      <c r="BU391" s="79"/>
      <c r="BV391" s="79"/>
      <c r="BW391" s="79"/>
      <c r="BX391" s="71">
        <v>580000000</v>
      </c>
      <c r="BY391" s="73">
        <v>400000000</v>
      </c>
      <c r="BZ391" s="73">
        <v>0</v>
      </c>
      <c r="CA391" s="73">
        <v>0</v>
      </c>
      <c r="CB391" s="73">
        <v>0</v>
      </c>
      <c r="CC391" s="73">
        <v>0</v>
      </c>
      <c r="CD391" s="73">
        <v>0</v>
      </c>
      <c r="CE391" s="73">
        <v>0</v>
      </c>
      <c r="CF391" s="73">
        <v>0</v>
      </c>
      <c r="CG391" s="73">
        <v>180000000</v>
      </c>
      <c r="CH391" s="73">
        <v>0</v>
      </c>
      <c r="CI391" s="73">
        <v>0</v>
      </c>
      <c r="CJ391" s="73">
        <v>0</v>
      </c>
      <c r="CK391" s="63" t="s">
        <v>3072</v>
      </c>
      <c r="CL391" s="74" t="s">
        <v>2302</v>
      </c>
      <c r="CM391" s="74" t="s">
        <v>876</v>
      </c>
      <c r="CN391" s="74" t="s">
        <v>195</v>
      </c>
      <c r="CO391" s="60">
        <v>2</v>
      </c>
      <c r="CP391" s="61" t="s">
        <v>2276</v>
      </c>
      <c r="CQ391" s="60">
        <v>207</v>
      </c>
      <c r="CR391" s="61" t="s">
        <v>2989</v>
      </c>
      <c r="CS391" s="60">
        <v>20703</v>
      </c>
      <c r="CT391" s="61" t="s">
        <v>3063</v>
      </c>
      <c r="CU391" s="62">
        <v>2070301</v>
      </c>
      <c r="CV391" s="63" t="s">
        <v>3064</v>
      </c>
      <c r="CW391" s="100" t="s">
        <v>3065</v>
      </c>
      <c r="CX391" s="100" t="s">
        <v>2276</v>
      </c>
      <c r="CY391" s="100" t="s">
        <v>2989</v>
      </c>
      <c r="CZ391" s="100" t="s">
        <v>3063</v>
      </c>
      <c r="DA391" s="100" t="s">
        <v>3064</v>
      </c>
    </row>
    <row r="392" spans="2:105" ht="127.5" hidden="1" x14ac:dyDescent="0.25">
      <c r="B392" s="99" t="s">
        <v>3073</v>
      </c>
      <c r="C392" s="65" t="s">
        <v>3074</v>
      </c>
      <c r="D392" s="63" t="s">
        <v>2349</v>
      </c>
      <c r="E392" s="100" t="s">
        <v>3056</v>
      </c>
      <c r="F392" s="63" t="s">
        <v>3057</v>
      </c>
      <c r="G392" s="62" t="s">
        <v>183</v>
      </c>
      <c r="H392" s="63" t="s">
        <v>514</v>
      </c>
      <c r="I392" s="63" t="s">
        <v>185</v>
      </c>
      <c r="J392" s="307"/>
      <c r="K392" s="308"/>
      <c r="L392" s="63" t="s">
        <v>186</v>
      </c>
      <c r="M392" s="63" t="s">
        <v>3075</v>
      </c>
      <c r="N392" s="63" t="s">
        <v>3076</v>
      </c>
      <c r="O392" s="63" t="s">
        <v>3077</v>
      </c>
      <c r="P392" s="63" t="s">
        <v>257</v>
      </c>
      <c r="Q392" s="63"/>
      <c r="R392" s="63"/>
      <c r="S392" s="68">
        <v>4</v>
      </c>
      <c r="T392" s="69">
        <v>1</v>
      </c>
      <c r="U392" s="69">
        <v>2</v>
      </c>
      <c r="V392" s="69">
        <v>3</v>
      </c>
      <c r="W392" s="69">
        <v>4</v>
      </c>
      <c r="X392" s="71">
        <v>160000000</v>
      </c>
      <c r="Y392" s="101">
        <v>100000000</v>
      </c>
      <c r="Z392" s="79"/>
      <c r="AA392" s="79"/>
      <c r="AB392" s="79"/>
      <c r="AC392" s="79"/>
      <c r="AD392" s="79"/>
      <c r="AE392" s="79"/>
      <c r="AF392" s="79"/>
      <c r="AG392" s="79">
        <v>60000000</v>
      </c>
      <c r="AH392" s="79"/>
      <c r="AI392" s="79"/>
      <c r="AJ392" s="79"/>
      <c r="AK392" s="71">
        <v>130000000</v>
      </c>
      <c r="AL392" s="101">
        <v>100000000</v>
      </c>
      <c r="AM392" s="79"/>
      <c r="AN392" s="79"/>
      <c r="AO392" s="79"/>
      <c r="AP392" s="79"/>
      <c r="AQ392" s="79"/>
      <c r="AR392" s="79"/>
      <c r="AS392" s="79"/>
      <c r="AT392" s="101">
        <v>30000000</v>
      </c>
      <c r="AU392" s="79"/>
      <c r="AV392" s="79"/>
      <c r="AW392" s="79"/>
      <c r="AX392" s="71">
        <v>130000000</v>
      </c>
      <c r="AY392" s="101">
        <v>100000000</v>
      </c>
      <c r="AZ392" s="79"/>
      <c r="BA392" s="79"/>
      <c r="BB392" s="79"/>
      <c r="BC392" s="79"/>
      <c r="BD392" s="79"/>
      <c r="BE392" s="79"/>
      <c r="BF392" s="79"/>
      <c r="BG392" s="101">
        <v>30000000</v>
      </c>
      <c r="BH392" s="79"/>
      <c r="BI392" s="79"/>
      <c r="BJ392" s="79"/>
      <c r="BK392" s="71">
        <v>130000000</v>
      </c>
      <c r="BL392" s="101">
        <v>100000000</v>
      </c>
      <c r="BM392" s="79"/>
      <c r="BN392" s="79"/>
      <c r="BO392" s="79"/>
      <c r="BP392" s="79"/>
      <c r="BQ392" s="79"/>
      <c r="BR392" s="79"/>
      <c r="BS392" s="79"/>
      <c r="BT392" s="101">
        <v>30000000</v>
      </c>
      <c r="BU392" s="79"/>
      <c r="BV392" s="79"/>
      <c r="BW392" s="79"/>
      <c r="BX392" s="71">
        <v>550000000</v>
      </c>
      <c r="BY392" s="73">
        <v>400000000</v>
      </c>
      <c r="BZ392" s="73">
        <v>0</v>
      </c>
      <c r="CA392" s="73">
        <v>0</v>
      </c>
      <c r="CB392" s="73">
        <v>0</v>
      </c>
      <c r="CC392" s="73">
        <v>0</v>
      </c>
      <c r="CD392" s="73">
        <v>0</v>
      </c>
      <c r="CE392" s="73">
        <v>0</v>
      </c>
      <c r="CF392" s="73">
        <v>0</v>
      </c>
      <c r="CG392" s="73">
        <v>150000000</v>
      </c>
      <c r="CH392" s="73">
        <v>0</v>
      </c>
      <c r="CI392" s="73">
        <v>0</v>
      </c>
      <c r="CJ392" s="73">
        <v>0</v>
      </c>
      <c r="CK392" s="63" t="s">
        <v>3078</v>
      </c>
      <c r="CL392" s="74" t="s">
        <v>2302</v>
      </c>
      <c r="CM392" s="74" t="s">
        <v>876</v>
      </c>
      <c r="CN392" s="74" t="s">
        <v>877</v>
      </c>
      <c r="CO392" s="60">
        <v>2</v>
      </c>
      <c r="CP392" s="61" t="s">
        <v>2276</v>
      </c>
      <c r="CQ392" s="60">
        <v>207</v>
      </c>
      <c r="CR392" s="61" t="s">
        <v>2989</v>
      </c>
      <c r="CS392" s="60">
        <v>20703</v>
      </c>
      <c r="CT392" s="61" t="s">
        <v>3063</v>
      </c>
      <c r="CU392" s="62">
        <v>2070301</v>
      </c>
      <c r="CV392" s="63" t="s">
        <v>3064</v>
      </c>
      <c r="CW392" s="100" t="s">
        <v>3065</v>
      </c>
      <c r="CX392" s="100" t="s">
        <v>2276</v>
      </c>
      <c r="CY392" s="100" t="s">
        <v>2989</v>
      </c>
      <c r="CZ392" s="100" t="s">
        <v>3063</v>
      </c>
      <c r="DA392" s="100" t="s">
        <v>3064</v>
      </c>
    </row>
    <row r="393" spans="2:105" ht="127.5" hidden="1" x14ac:dyDescent="0.25">
      <c r="B393" s="99" t="s">
        <v>3079</v>
      </c>
      <c r="C393" s="65" t="s">
        <v>3080</v>
      </c>
      <c r="D393" s="63" t="s">
        <v>1166</v>
      </c>
      <c r="E393" s="100" t="s">
        <v>3056</v>
      </c>
      <c r="F393" s="63" t="s">
        <v>3057</v>
      </c>
      <c r="G393" s="62" t="s">
        <v>183</v>
      </c>
      <c r="H393" s="63" t="s">
        <v>514</v>
      </c>
      <c r="I393" s="63" t="s">
        <v>185</v>
      </c>
      <c r="J393" s="307">
        <v>2015</v>
      </c>
      <c r="K393" s="308" t="s">
        <v>490</v>
      </c>
      <c r="L393" s="63" t="s">
        <v>242</v>
      </c>
      <c r="M393" s="63" t="s">
        <v>3081</v>
      </c>
      <c r="N393" s="63" t="s">
        <v>3082</v>
      </c>
      <c r="O393" s="63" t="s">
        <v>3083</v>
      </c>
      <c r="P393" s="63" t="s">
        <v>257</v>
      </c>
      <c r="Q393" s="63" t="s">
        <v>232</v>
      </c>
      <c r="R393" s="63"/>
      <c r="S393" s="68">
        <v>2</v>
      </c>
      <c r="T393" s="69">
        <v>0.5</v>
      </c>
      <c r="U393" s="69">
        <v>1</v>
      </c>
      <c r="V393" s="69">
        <v>1.5</v>
      </c>
      <c r="W393" s="69">
        <v>2</v>
      </c>
      <c r="X393" s="71">
        <v>78944417</v>
      </c>
      <c r="Y393" s="97">
        <v>78944417</v>
      </c>
      <c r="Z393" s="79"/>
      <c r="AA393" s="79"/>
      <c r="AB393" s="79"/>
      <c r="AC393" s="79"/>
      <c r="AD393" s="79"/>
      <c r="AE393" s="79"/>
      <c r="AF393" s="79"/>
      <c r="AG393" s="79"/>
      <c r="AH393" s="79"/>
      <c r="AI393" s="79"/>
      <c r="AJ393" s="79"/>
      <c r="AK393" s="71">
        <v>84865248</v>
      </c>
      <c r="AL393" s="97">
        <v>84865248</v>
      </c>
      <c r="AM393" s="79"/>
      <c r="AN393" s="79"/>
      <c r="AO393" s="79"/>
      <c r="AP393" s="79"/>
      <c r="AQ393" s="79"/>
      <c r="AR393" s="79"/>
      <c r="AS393" s="79"/>
      <c r="AT393" s="79"/>
      <c r="AU393" s="79"/>
      <c r="AV393" s="79"/>
      <c r="AW393" s="79"/>
      <c r="AX393" s="71">
        <v>91230142</v>
      </c>
      <c r="AY393" s="97">
        <v>91230142</v>
      </c>
      <c r="AZ393" s="79"/>
      <c r="BA393" s="79"/>
      <c r="BB393" s="79"/>
      <c r="BC393" s="79"/>
      <c r="BD393" s="79"/>
      <c r="BE393" s="79"/>
      <c r="BF393" s="79"/>
      <c r="BG393" s="79"/>
      <c r="BH393" s="79"/>
      <c r="BI393" s="79"/>
      <c r="BJ393" s="79"/>
      <c r="BK393" s="71">
        <v>98072403</v>
      </c>
      <c r="BL393" s="97">
        <v>98072403</v>
      </c>
      <c r="BM393" s="79"/>
      <c r="BN393" s="79"/>
      <c r="BO393" s="79"/>
      <c r="BP393" s="79"/>
      <c r="BQ393" s="79"/>
      <c r="BR393" s="79"/>
      <c r="BS393" s="79"/>
      <c r="BT393" s="79"/>
      <c r="BU393" s="79"/>
      <c r="BV393" s="79"/>
      <c r="BW393" s="79"/>
      <c r="BX393" s="71">
        <v>353112210</v>
      </c>
      <c r="BY393" s="73">
        <v>353112210</v>
      </c>
      <c r="BZ393" s="73">
        <v>0</v>
      </c>
      <c r="CA393" s="73">
        <v>0</v>
      </c>
      <c r="CB393" s="73">
        <v>0</v>
      </c>
      <c r="CC393" s="73">
        <v>0</v>
      </c>
      <c r="CD393" s="73">
        <v>0</v>
      </c>
      <c r="CE393" s="73">
        <v>0</v>
      </c>
      <c r="CF393" s="73">
        <v>0</v>
      </c>
      <c r="CG393" s="73">
        <v>0</v>
      </c>
      <c r="CH393" s="73">
        <v>0</v>
      </c>
      <c r="CI393" s="73">
        <v>0</v>
      </c>
      <c r="CJ393" s="73">
        <v>0</v>
      </c>
      <c r="CK393" s="63" t="s">
        <v>3084</v>
      </c>
      <c r="CL393" s="74" t="s">
        <v>2302</v>
      </c>
      <c r="CM393" s="74" t="s">
        <v>876</v>
      </c>
      <c r="CN393" s="74" t="s">
        <v>195</v>
      </c>
      <c r="CO393" s="60">
        <v>2</v>
      </c>
      <c r="CP393" s="61" t="s">
        <v>2276</v>
      </c>
      <c r="CQ393" s="60">
        <v>207</v>
      </c>
      <c r="CR393" s="61" t="s">
        <v>2989</v>
      </c>
      <c r="CS393" s="60">
        <v>20703</v>
      </c>
      <c r="CT393" s="61" t="s">
        <v>3063</v>
      </c>
      <c r="CU393" s="62">
        <v>2070301</v>
      </c>
      <c r="CV393" s="63" t="s">
        <v>3064</v>
      </c>
      <c r="CW393" s="100" t="s">
        <v>3065</v>
      </c>
      <c r="CX393" s="100" t="s">
        <v>2276</v>
      </c>
      <c r="CY393" s="100" t="s">
        <v>2989</v>
      </c>
      <c r="CZ393" s="100" t="s">
        <v>3063</v>
      </c>
      <c r="DA393" s="100" t="s">
        <v>3064</v>
      </c>
    </row>
    <row r="394" spans="2:105" ht="102" hidden="1" x14ac:dyDescent="0.25">
      <c r="B394" s="99" t="s">
        <v>3085</v>
      </c>
      <c r="C394" s="65" t="s">
        <v>3086</v>
      </c>
      <c r="D394" s="63" t="s">
        <v>1166</v>
      </c>
      <c r="E394" s="100" t="s">
        <v>3056</v>
      </c>
      <c r="F394" s="63" t="s">
        <v>3057</v>
      </c>
      <c r="G394" s="62" t="s">
        <v>240</v>
      </c>
      <c r="H394" s="63" t="s">
        <v>514</v>
      </c>
      <c r="I394" s="63" t="s">
        <v>185</v>
      </c>
      <c r="J394" s="307">
        <v>2016</v>
      </c>
      <c r="K394" s="308">
        <v>4</v>
      </c>
      <c r="L394" s="63" t="s">
        <v>242</v>
      </c>
      <c r="M394" s="63" t="s">
        <v>3087</v>
      </c>
      <c r="N394" s="63" t="s">
        <v>3088</v>
      </c>
      <c r="O394" s="63" t="s">
        <v>3089</v>
      </c>
      <c r="P394" s="63" t="s">
        <v>257</v>
      </c>
      <c r="Q394" s="63" t="s">
        <v>232</v>
      </c>
      <c r="R394" s="63"/>
      <c r="S394" s="68">
        <v>4</v>
      </c>
      <c r="T394" s="69">
        <v>4</v>
      </c>
      <c r="U394" s="69">
        <v>4</v>
      </c>
      <c r="V394" s="69">
        <v>4</v>
      </c>
      <c r="W394" s="69">
        <v>4</v>
      </c>
      <c r="X394" s="71">
        <v>50045182</v>
      </c>
      <c r="Y394" s="97">
        <v>50045182</v>
      </c>
      <c r="Z394" s="79"/>
      <c r="AA394" s="79"/>
      <c r="AB394" s="79"/>
      <c r="AC394" s="79"/>
      <c r="AD394" s="79"/>
      <c r="AE394" s="79"/>
      <c r="AF394" s="79"/>
      <c r="AG394" s="79"/>
      <c r="AH394" s="79"/>
      <c r="AI394" s="79"/>
      <c r="AJ394" s="79"/>
      <c r="AK394" s="71">
        <v>53798571</v>
      </c>
      <c r="AL394" s="97">
        <v>53798571</v>
      </c>
      <c r="AM394" s="79"/>
      <c r="AN394" s="79"/>
      <c r="AO394" s="79"/>
      <c r="AP394" s="79"/>
      <c r="AQ394" s="79"/>
      <c r="AR394" s="79"/>
      <c r="AS394" s="79"/>
      <c r="AT394" s="79"/>
      <c r="AU394" s="79"/>
      <c r="AV394" s="79"/>
      <c r="AW394" s="79"/>
      <c r="AX394" s="71">
        <v>57833463</v>
      </c>
      <c r="AY394" s="97">
        <v>57833463</v>
      </c>
      <c r="AZ394" s="79"/>
      <c r="BA394" s="79"/>
      <c r="BB394" s="79"/>
      <c r="BC394" s="79"/>
      <c r="BD394" s="79"/>
      <c r="BE394" s="79"/>
      <c r="BF394" s="79"/>
      <c r="BG394" s="79"/>
      <c r="BH394" s="79"/>
      <c r="BI394" s="79"/>
      <c r="BJ394" s="79"/>
      <c r="BK394" s="71">
        <v>62170973</v>
      </c>
      <c r="BL394" s="97">
        <v>62170973</v>
      </c>
      <c r="BM394" s="79"/>
      <c r="BN394" s="79"/>
      <c r="BO394" s="79"/>
      <c r="BP394" s="79"/>
      <c r="BQ394" s="79"/>
      <c r="BR394" s="79"/>
      <c r="BS394" s="79"/>
      <c r="BT394" s="79"/>
      <c r="BU394" s="79"/>
      <c r="BV394" s="79"/>
      <c r="BW394" s="79"/>
      <c r="BX394" s="71">
        <v>223848189</v>
      </c>
      <c r="BY394" s="73">
        <v>223848189</v>
      </c>
      <c r="BZ394" s="73">
        <v>0</v>
      </c>
      <c r="CA394" s="73">
        <v>0</v>
      </c>
      <c r="CB394" s="73">
        <v>0</v>
      </c>
      <c r="CC394" s="73">
        <v>0</v>
      </c>
      <c r="CD394" s="73">
        <v>0</v>
      </c>
      <c r="CE394" s="73">
        <v>0</v>
      </c>
      <c r="CF394" s="73">
        <v>0</v>
      </c>
      <c r="CG394" s="73">
        <v>0</v>
      </c>
      <c r="CH394" s="73">
        <v>0</v>
      </c>
      <c r="CI394" s="73">
        <v>0</v>
      </c>
      <c r="CJ394" s="73">
        <v>0</v>
      </c>
      <c r="CK394" s="63" t="s">
        <v>3090</v>
      </c>
      <c r="CL394" s="74" t="s">
        <v>2302</v>
      </c>
      <c r="CM394" s="74" t="s">
        <v>876</v>
      </c>
      <c r="CN394" s="74" t="s">
        <v>195</v>
      </c>
      <c r="CO394" s="60">
        <v>2</v>
      </c>
      <c r="CP394" s="61" t="s">
        <v>2276</v>
      </c>
      <c r="CQ394" s="60">
        <v>207</v>
      </c>
      <c r="CR394" s="61" t="s">
        <v>2989</v>
      </c>
      <c r="CS394" s="60">
        <v>20703</v>
      </c>
      <c r="CT394" s="61" t="s">
        <v>3063</v>
      </c>
      <c r="CU394" s="62">
        <v>2070302</v>
      </c>
      <c r="CV394" s="63" t="s">
        <v>3091</v>
      </c>
      <c r="CW394" s="100" t="s">
        <v>3065</v>
      </c>
      <c r="CX394" s="100" t="s">
        <v>2276</v>
      </c>
      <c r="CY394" s="100" t="s">
        <v>2989</v>
      </c>
      <c r="CZ394" s="100" t="s">
        <v>3063</v>
      </c>
      <c r="DA394" s="100" t="s">
        <v>3091</v>
      </c>
    </row>
    <row r="395" spans="2:105" ht="102" hidden="1" x14ac:dyDescent="0.25">
      <c r="B395" s="99" t="s">
        <v>3092</v>
      </c>
      <c r="C395" s="75" t="s">
        <v>3093</v>
      </c>
      <c r="D395" s="63" t="s">
        <v>2349</v>
      </c>
      <c r="E395" s="100" t="s">
        <v>3056</v>
      </c>
      <c r="F395" s="63" t="s">
        <v>3057</v>
      </c>
      <c r="G395" s="62" t="s">
        <v>183</v>
      </c>
      <c r="H395" s="63" t="s">
        <v>514</v>
      </c>
      <c r="I395" s="63" t="s">
        <v>185</v>
      </c>
      <c r="J395" s="307"/>
      <c r="K395" s="308"/>
      <c r="L395" s="63" t="s">
        <v>186</v>
      </c>
      <c r="M395" s="63" t="s">
        <v>3094</v>
      </c>
      <c r="N395" s="63" t="s">
        <v>3095</v>
      </c>
      <c r="O395" s="63" t="s">
        <v>3096</v>
      </c>
      <c r="P395" s="63" t="s">
        <v>657</v>
      </c>
      <c r="Q395" s="63" t="s">
        <v>3071</v>
      </c>
      <c r="R395" s="63"/>
      <c r="S395" s="68">
        <v>1</v>
      </c>
      <c r="T395" s="69">
        <v>0</v>
      </c>
      <c r="U395" s="69">
        <v>1</v>
      </c>
      <c r="V395" s="69">
        <v>1</v>
      </c>
      <c r="W395" s="69">
        <v>1</v>
      </c>
      <c r="X395" s="71">
        <v>1000000000</v>
      </c>
      <c r="Y395" s="79"/>
      <c r="Z395" s="79"/>
      <c r="AA395" s="79"/>
      <c r="AB395" s="79"/>
      <c r="AC395" s="79"/>
      <c r="AD395" s="79"/>
      <c r="AE395" s="79"/>
      <c r="AF395" s="79"/>
      <c r="AG395" s="101">
        <v>1000000000</v>
      </c>
      <c r="AH395" s="79"/>
      <c r="AI395" s="79"/>
      <c r="AJ395" s="79"/>
      <c r="AK395" s="71">
        <v>700000000</v>
      </c>
      <c r="AL395" s="101">
        <v>500000000</v>
      </c>
      <c r="AM395" s="79"/>
      <c r="AN395" s="79"/>
      <c r="AO395" s="79"/>
      <c r="AP395" s="79"/>
      <c r="AQ395" s="79"/>
      <c r="AR395" s="79"/>
      <c r="AS395" s="79"/>
      <c r="AT395" s="101">
        <v>200000000</v>
      </c>
      <c r="AU395" s="79"/>
      <c r="AV395" s="79"/>
      <c r="AW395" s="79"/>
      <c r="AX395" s="71">
        <v>700000000</v>
      </c>
      <c r="AY395" s="101">
        <v>500000000</v>
      </c>
      <c r="AZ395" s="79"/>
      <c r="BA395" s="79"/>
      <c r="BB395" s="79"/>
      <c r="BC395" s="79"/>
      <c r="BD395" s="79"/>
      <c r="BE395" s="79"/>
      <c r="BF395" s="79"/>
      <c r="BG395" s="101">
        <v>200000000</v>
      </c>
      <c r="BH395" s="79"/>
      <c r="BI395" s="79"/>
      <c r="BJ395" s="79"/>
      <c r="BK395" s="71">
        <v>100000000</v>
      </c>
      <c r="BL395" s="79"/>
      <c r="BM395" s="79"/>
      <c r="BN395" s="79"/>
      <c r="BO395" s="79"/>
      <c r="BP395" s="79"/>
      <c r="BQ395" s="79"/>
      <c r="BR395" s="79"/>
      <c r="BS395" s="79"/>
      <c r="BT395" s="101">
        <v>100000000</v>
      </c>
      <c r="BU395" s="79"/>
      <c r="BV395" s="79"/>
      <c r="BW395" s="79"/>
      <c r="BX395" s="71">
        <v>2500000000</v>
      </c>
      <c r="BY395" s="73">
        <v>1000000000</v>
      </c>
      <c r="BZ395" s="73">
        <v>0</v>
      </c>
      <c r="CA395" s="73">
        <v>0</v>
      </c>
      <c r="CB395" s="73">
        <v>0</v>
      </c>
      <c r="CC395" s="73">
        <v>0</v>
      </c>
      <c r="CD395" s="73">
        <v>0</v>
      </c>
      <c r="CE395" s="73">
        <v>0</v>
      </c>
      <c r="CF395" s="73">
        <v>0</v>
      </c>
      <c r="CG395" s="73">
        <v>1500000000</v>
      </c>
      <c r="CH395" s="73">
        <v>0</v>
      </c>
      <c r="CI395" s="73">
        <v>0</v>
      </c>
      <c r="CJ395" s="73">
        <v>0</v>
      </c>
      <c r="CK395" s="63" t="s">
        <v>3097</v>
      </c>
      <c r="CL395" s="74" t="s">
        <v>2302</v>
      </c>
      <c r="CM395" s="74" t="s">
        <v>876</v>
      </c>
      <c r="CN395" s="74" t="s">
        <v>877</v>
      </c>
      <c r="CO395" s="60">
        <v>2</v>
      </c>
      <c r="CP395" s="61" t="s">
        <v>2276</v>
      </c>
      <c r="CQ395" s="60">
        <v>207</v>
      </c>
      <c r="CR395" s="61" t="s">
        <v>2989</v>
      </c>
      <c r="CS395" s="60">
        <v>20703</v>
      </c>
      <c r="CT395" s="61" t="s">
        <v>3063</v>
      </c>
      <c r="CU395" s="62">
        <v>2070302</v>
      </c>
      <c r="CV395" s="63" t="s">
        <v>3091</v>
      </c>
      <c r="CW395" s="100" t="s">
        <v>3065</v>
      </c>
      <c r="CX395" s="100" t="s">
        <v>2276</v>
      </c>
      <c r="CY395" s="100" t="s">
        <v>2989</v>
      </c>
      <c r="CZ395" s="100" t="s">
        <v>3063</v>
      </c>
      <c r="DA395" s="100" t="s">
        <v>3091</v>
      </c>
    </row>
    <row r="396" spans="2:105" ht="102" hidden="1" x14ac:dyDescent="0.25">
      <c r="B396" s="99" t="s">
        <v>3098</v>
      </c>
      <c r="C396" s="65" t="s">
        <v>3099</v>
      </c>
      <c r="D396" s="63" t="s">
        <v>2349</v>
      </c>
      <c r="E396" s="100" t="s">
        <v>3100</v>
      </c>
      <c r="F396" s="63" t="s">
        <v>3101</v>
      </c>
      <c r="G396" s="62" t="s">
        <v>183</v>
      </c>
      <c r="H396" s="63" t="s">
        <v>514</v>
      </c>
      <c r="I396" s="63" t="s">
        <v>185</v>
      </c>
      <c r="J396" s="307"/>
      <c r="K396" s="308"/>
      <c r="L396" s="63" t="s">
        <v>186</v>
      </c>
      <c r="M396" s="63" t="s">
        <v>3102</v>
      </c>
      <c r="N396" s="63" t="s">
        <v>3103</v>
      </c>
      <c r="O396" s="63" t="s">
        <v>3104</v>
      </c>
      <c r="P396" s="63" t="s">
        <v>257</v>
      </c>
      <c r="Q396" s="63"/>
      <c r="R396" s="63"/>
      <c r="S396" s="68">
        <v>14</v>
      </c>
      <c r="T396" s="69">
        <v>2</v>
      </c>
      <c r="U396" s="69">
        <v>5</v>
      </c>
      <c r="V396" s="69">
        <v>10</v>
      </c>
      <c r="W396" s="69">
        <v>14</v>
      </c>
      <c r="X396" s="71">
        <v>0</v>
      </c>
      <c r="Y396" s="79"/>
      <c r="Z396" s="79"/>
      <c r="AA396" s="79"/>
      <c r="AB396" s="79"/>
      <c r="AC396" s="79"/>
      <c r="AD396" s="79"/>
      <c r="AE396" s="79"/>
      <c r="AF396" s="79"/>
      <c r="AG396" s="79"/>
      <c r="AH396" s="79"/>
      <c r="AI396" s="79"/>
      <c r="AJ396" s="79"/>
      <c r="AK396" s="71">
        <v>300000000</v>
      </c>
      <c r="AL396" s="101">
        <v>250000000</v>
      </c>
      <c r="AM396" s="79"/>
      <c r="AN396" s="79"/>
      <c r="AO396" s="79"/>
      <c r="AP396" s="79"/>
      <c r="AQ396" s="79"/>
      <c r="AR396" s="79"/>
      <c r="AS396" s="79"/>
      <c r="AT396" s="79">
        <v>50000000</v>
      </c>
      <c r="AU396" s="79"/>
      <c r="AV396" s="79"/>
      <c r="AW396" s="79"/>
      <c r="AX396" s="71">
        <v>300000000</v>
      </c>
      <c r="AY396" s="101">
        <v>250000000</v>
      </c>
      <c r="AZ396" s="79"/>
      <c r="BA396" s="79"/>
      <c r="BB396" s="79"/>
      <c r="BC396" s="79"/>
      <c r="BD396" s="79"/>
      <c r="BE396" s="79"/>
      <c r="BF396" s="79"/>
      <c r="BG396" s="79">
        <v>50000000</v>
      </c>
      <c r="BH396" s="79"/>
      <c r="BI396" s="79"/>
      <c r="BJ396" s="79"/>
      <c r="BK396" s="71">
        <v>100000000</v>
      </c>
      <c r="BL396" s="79">
        <v>50000000</v>
      </c>
      <c r="BM396" s="79"/>
      <c r="BN396" s="79"/>
      <c r="BO396" s="79"/>
      <c r="BP396" s="79"/>
      <c r="BQ396" s="79"/>
      <c r="BR396" s="79"/>
      <c r="BS396" s="79"/>
      <c r="BT396" s="79">
        <v>50000000</v>
      </c>
      <c r="BU396" s="79"/>
      <c r="BV396" s="79"/>
      <c r="BW396" s="79"/>
      <c r="BX396" s="71">
        <v>700000000</v>
      </c>
      <c r="BY396" s="73">
        <v>550000000</v>
      </c>
      <c r="BZ396" s="73">
        <v>0</v>
      </c>
      <c r="CA396" s="73">
        <v>0</v>
      </c>
      <c r="CB396" s="73">
        <v>0</v>
      </c>
      <c r="CC396" s="73">
        <v>0</v>
      </c>
      <c r="CD396" s="73">
        <v>0</v>
      </c>
      <c r="CE396" s="73">
        <v>0</v>
      </c>
      <c r="CF396" s="73">
        <v>0</v>
      </c>
      <c r="CG396" s="73">
        <v>150000000</v>
      </c>
      <c r="CH396" s="73">
        <v>0</v>
      </c>
      <c r="CI396" s="73">
        <v>0</v>
      </c>
      <c r="CJ396" s="73">
        <v>0</v>
      </c>
      <c r="CK396" s="63" t="s">
        <v>3105</v>
      </c>
      <c r="CL396" s="74" t="s">
        <v>2302</v>
      </c>
      <c r="CM396" s="74" t="s">
        <v>876</v>
      </c>
      <c r="CN396" s="74" t="s">
        <v>195</v>
      </c>
      <c r="CO396" s="60">
        <v>2</v>
      </c>
      <c r="CP396" s="61" t="s">
        <v>2276</v>
      </c>
      <c r="CQ396" s="60">
        <v>207</v>
      </c>
      <c r="CR396" s="61" t="s">
        <v>2989</v>
      </c>
      <c r="CS396" s="60">
        <v>20703</v>
      </c>
      <c r="CT396" s="61" t="s">
        <v>3063</v>
      </c>
      <c r="CU396" s="62">
        <v>2070302</v>
      </c>
      <c r="CV396" s="63" t="s">
        <v>3091</v>
      </c>
      <c r="CW396" s="100" t="s">
        <v>3106</v>
      </c>
      <c r="CX396" s="100" t="s">
        <v>2276</v>
      </c>
      <c r="CY396" s="100" t="s">
        <v>2989</v>
      </c>
      <c r="CZ396" s="100" t="s">
        <v>3063</v>
      </c>
      <c r="DA396" s="100" t="s">
        <v>3091</v>
      </c>
    </row>
    <row r="397" spans="2:105" ht="102" hidden="1" x14ac:dyDescent="0.25">
      <c r="B397" s="99" t="s">
        <v>3107</v>
      </c>
      <c r="C397" s="65" t="s">
        <v>3108</v>
      </c>
      <c r="D397" s="63" t="s">
        <v>2349</v>
      </c>
      <c r="E397" s="100" t="s">
        <v>3056</v>
      </c>
      <c r="F397" s="63" t="s">
        <v>3057</v>
      </c>
      <c r="G397" s="62" t="s">
        <v>183</v>
      </c>
      <c r="H397" s="63" t="s">
        <v>514</v>
      </c>
      <c r="I397" s="63" t="s">
        <v>185</v>
      </c>
      <c r="J397" s="307"/>
      <c r="K397" s="308"/>
      <c r="L397" s="63" t="s">
        <v>186</v>
      </c>
      <c r="M397" s="63" t="s">
        <v>3109</v>
      </c>
      <c r="N397" s="63" t="s">
        <v>3110</v>
      </c>
      <c r="O397" s="63" t="s">
        <v>3111</v>
      </c>
      <c r="P397" s="63" t="s">
        <v>257</v>
      </c>
      <c r="Q397" s="63"/>
      <c r="R397" s="63"/>
      <c r="S397" s="68">
        <v>4</v>
      </c>
      <c r="T397" s="69">
        <v>1</v>
      </c>
      <c r="U397" s="69">
        <v>2</v>
      </c>
      <c r="V397" s="69">
        <v>3</v>
      </c>
      <c r="W397" s="69">
        <v>4</v>
      </c>
      <c r="X397" s="71">
        <v>50000000</v>
      </c>
      <c r="Y397" s="101">
        <v>50000000</v>
      </c>
      <c r="Z397" s="79"/>
      <c r="AA397" s="79"/>
      <c r="AB397" s="79"/>
      <c r="AC397" s="79"/>
      <c r="AD397" s="79"/>
      <c r="AE397" s="79"/>
      <c r="AF397" s="79"/>
      <c r="AG397" s="79"/>
      <c r="AH397" s="79"/>
      <c r="AI397" s="79"/>
      <c r="AJ397" s="79"/>
      <c r="AK397" s="71">
        <v>100000000</v>
      </c>
      <c r="AL397" s="101">
        <v>100000000</v>
      </c>
      <c r="AM397" s="79"/>
      <c r="AN397" s="79"/>
      <c r="AO397" s="79"/>
      <c r="AP397" s="79"/>
      <c r="AQ397" s="79"/>
      <c r="AR397" s="79"/>
      <c r="AS397" s="79"/>
      <c r="AT397" s="79"/>
      <c r="AU397" s="79"/>
      <c r="AV397" s="79"/>
      <c r="AW397" s="79"/>
      <c r="AX397" s="71">
        <v>100000000</v>
      </c>
      <c r="AY397" s="101">
        <v>100000000</v>
      </c>
      <c r="AZ397" s="79"/>
      <c r="BA397" s="79"/>
      <c r="BB397" s="79"/>
      <c r="BC397" s="79"/>
      <c r="BD397" s="79"/>
      <c r="BE397" s="79"/>
      <c r="BF397" s="79"/>
      <c r="BG397" s="79"/>
      <c r="BH397" s="79"/>
      <c r="BI397" s="79"/>
      <c r="BJ397" s="79"/>
      <c r="BK397" s="71">
        <v>50000000</v>
      </c>
      <c r="BL397" s="101">
        <v>50000000</v>
      </c>
      <c r="BM397" s="79"/>
      <c r="BN397" s="79"/>
      <c r="BO397" s="79"/>
      <c r="BP397" s="79"/>
      <c r="BQ397" s="79"/>
      <c r="BR397" s="79"/>
      <c r="BS397" s="79"/>
      <c r="BT397" s="79"/>
      <c r="BU397" s="79"/>
      <c r="BV397" s="79"/>
      <c r="BW397" s="79"/>
      <c r="BX397" s="71">
        <v>300000000</v>
      </c>
      <c r="BY397" s="73">
        <v>300000000</v>
      </c>
      <c r="BZ397" s="73">
        <v>0</v>
      </c>
      <c r="CA397" s="73">
        <v>0</v>
      </c>
      <c r="CB397" s="73">
        <v>0</v>
      </c>
      <c r="CC397" s="73">
        <v>0</v>
      </c>
      <c r="CD397" s="73">
        <v>0</v>
      </c>
      <c r="CE397" s="73">
        <v>0</v>
      </c>
      <c r="CF397" s="73">
        <v>0</v>
      </c>
      <c r="CG397" s="73">
        <v>0</v>
      </c>
      <c r="CH397" s="73">
        <v>0</v>
      </c>
      <c r="CI397" s="73">
        <v>0</v>
      </c>
      <c r="CJ397" s="73">
        <v>0</v>
      </c>
      <c r="CK397" s="63" t="s">
        <v>3112</v>
      </c>
      <c r="CL397" s="74" t="s">
        <v>2302</v>
      </c>
      <c r="CM397" s="74" t="s">
        <v>876</v>
      </c>
      <c r="CN397" s="74" t="s">
        <v>195</v>
      </c>
      <c r="CO397" s="60">
        <v>2</v>
      </c>
      <c r="CP397" s="61" t="s">
        <v>2276</v>
      </c>
      <c r="CQ397" s="60">
        <v>207</v>
      </c>
      <c r="CR397" s="61" t="s">
        <v>2989</v>
      </c>
      <c r="CS397" s="60">
        <v>20703</v>
      </c>
      <c r="CT397" s="61" t="s">
        <v>3063</v>
      </c>
      <c r="CU397" s="62">
        <v>2070302</v>
      </c>
      <c r="CV397" s="63" t="s">
        <v>3091</v>
      </c>
      <c r="CW397" s="100" t="s">
        <v>3065</v>
      </c>
      <c r="CX397" s="100" t="s">
        <v>2276</v>
      </c>
      <c r="CY397" s="100" t="s">
        <v>2989</v>
      </c>
      <c r="CZ397" s="100" t="s">
        <v>3063</v>
      </c>
      <c r="DA397" s="100" t="s">
        <v>3091</v>
      </c>
    </row>
    <row r="398" spans="2:105" ht="102" hidden="1" x14ac:dyDescent="0.25">
      <c r="B398" s="99" t="s">
        <v>3113</v>
      </c>
      <c r="C398" s="65" t="s">
        <v>3114</v>
      </c>
      <c r="D398" s="63" t="s">
        <v>2349</v>
      </c>
      <c r="E398" s="100" t="s">
        <v>3100</v>
      </c>
      <c r="F398" s="63" t="s">
        <v>3101</v>
      </c>
      <c r="G398" s="62" t="s">
        <v>183</v>
      </c>
      <c r="H398" s="63" t="s">
        <v>514</v>
      </c>
      <c r="I398" s="63" t="s">
        <v>185</v>
      </c>
      <c r="J398" s="307"/>
      <c r="K398" s="308"/>
      <c r="L398" s="63" t="s">
        <v>186</v>
      </c>
      <c r="M398" s="63" t="s">
        <v>3115</v>
      </c>
      <c r="N398" s="63" t="s">
        <v>3116</v>
      </c>
      <c r="O398" s="63" t="s">
        <v>3117</v>
      </c>
      <c r="P398" s="63" t="s">
        <v>257</v>
      </c>
      <c r="Q398" s="63"/>
      <c r="R398" s="63"/>
      <c r="S398" s="68">
        <v>580</v>
      </c>
      <c r="T398" s="69">
        <v>145</v>
      </c>
      <c r="U398" s="69">
        <v>290</v>
      </c>
      <c r="V398" s="69">
        <v>435</v>
      </c>
      <c r="W398" s="69">
        <v>580</v>
      </c>
      <c r="X398" s="71">
        <v>0</v>
      </c>
      <c r="Y398" s="79"/>
      <c r="Z398" s="79"/>
      <c r="AA398" s="79"/>
      <c r="AB398" s="79"/>
      <c r="AC398" s="79"/>
      <c r="AD398" s="79"/>
      <c r="AE398" s="79"/>
      <c r="AF398" s="79"/>
      <c r="AG398" s="79"/>
      <c r="AH398" s="79"/>
      <c r="AI398" s="79"/>
      <c r="AJ398" s="79"/>
      <c r="AK398" s="71">
        <v>800000000</v>
      </c>
      <c r="AL398" s="79">
        <v>200000000</v>
      </c>
      <c r="AM398" s="79"/>
      <c r="AN398" s="79"/>
      <c r="AO398" s="79"/>
      <c r="AP398" s="79"/>
      <c r="AQ398" s="79"/>
      <c r="AR398" s="79"/>
      <c r="AS398" s="79"/>
      <c r="AT398" s="101">
        <v>600000000</v>
      </c>
      <c r="AU398" s="79"/>
      <c r="AV398" s="79"/>
      <c r="AW398" s="79"/>
      <c r="AX398" s="71">
        <v>300000000</v>
      </c>
      <c r="AY398" s="79"/>
      <c r="AZ398" s="79"/>
      <c r="BA398" s="79"/>
      <c r="BB398" s="79"/>
      <c r="BC398" s="79"/>
      <c r="BD398" s="79"/>
      <c r="BE398" s="79"/>
      <c r="BF398" s="79"/>
      <c r="BG398" s="101">
        <v>300000000</v>
      </c>
      <c r="BH398" s="79"/>
      <c r="BI398" s="79"/>
      <c r="BJ398" s="79"/>
      <c r="BK398" s="71">
        <v>300000000</v>
      </c>
      <c r="BL398" s="79"/>
      <c r="BM398" s="79"/>
      <c r="BN398" s="79"/>
      <c r="BO398" s="79"/>
      <c r="BP398" s="79"/>
      <c r="BQ398" s="79"/>
      <c r="BR398" s="79"/>
      <c r="BS398" s="79"/>
      <c r="BT398" s="101">
        <v>300000000</v>
      </c>
      <c r="BU398" s="79"/>
      <c r="BV398" s="79"/>
      <c r="BW398" s="79"/>
      <c r="BX398" s="71">
        <v>1400000000</v>
      </c>
      <c r="BY398" s="73">
        <v>200000000</v>
      </c>
      <c r="BZ398" s="73">
        <v>0</v>
      </c>
      <c r="CA398" s="73">
        <v>0</v>
      </c>
      <c r="CB398" s="73">
        <v>0</v>
      </c>
      <c r="CC398" s="73">
        <v>0</v>
      </c>
      <c r="CD398" s="73">
        <v>0</v>
      </c>
      <c r="CE398" s="73">
        <v>0</v>
      </c>
      <c r="CF398" s="73">
        <v>0</v>
      </c>
      <c r="CG398" s="73">
        <v>1200000000</v>
      </c>
      <c r="CH398" s="73">
        <v>0</v>
      </c>
      <c r="CI398" s="73">
        <v>0</v>
      </c>
      <c r="CJ398" s="73">
        <v>0</v>
      </c>
      <c r="CK398" s="63" t="s">
        <v>3118</v>
      </c>
      <c r="CL398" s="74" t="s">
        <v>2302</v>
      </c>
      <c r="CM398" s="74" t="s">
        <v>876</v>
      </c>
      <c r="CN398" s="74" t="s">
        <v>877</v>
      </c>
      <c r="CO398" s="60">
        <v>2</v>
      </c>
      <c r="CP398" s="61" t="s">
        <v>2276</v>
      </c>
      <c r="CQ398" s="60">
        <v>207</v>
      </c>
      <c r="CR398" s="61" t="s">
        <v>2989</v>
      </c>
      <c r="CS398" s="60">
        <v>20703</v>
      </c>
      <c r="CT398" s="61" t="s">
        <v>3063</v>
      </c>
      <c r="CU398" s="62">
        <v>2070302</v>
      </c>
      <c r="CV398" s="63" t="s">
        <v>3091</v>
      </c>
      <c r="CW398" s="100" t="s">
        <v>3106</v>
      </c>
      <c r="CX398" s="100" t="s">
        <v>2276</v>
      </c>
      <c r="CY398" s="100" t="s">
        <v>2989</v>
      </c>
      <c r="CZ398" s="100" t="s">
        <v>3063</v>
      </c>
      <c r="DA398" s="100" t="s">
        <v>3091</v>
      </c>
    </row>
    <row r="399" spans="2:105" ht="102" hidden="1" x14ac:dyDescent="0.25">
      <c r="B399" s="99" t="s">
        <v>3119</v>
      </c>
      <c r="C399" s="65" t="s">
        <v>3120</v>
      </c>
      <c r="D399" s="63" t="s">
        <v>836</v>
      </c>
      <c r="E399" s="100" t="s">
        <v>3100</v>
      </c>
      <c r="F399" s="63" t="s">
        <v>3101</v>
      </c>
      <c r="G399" s="62" t="s">
        <v>183</v>
      </c>
      <c r="H399" s="63" t="s">
        <v>580</v>
      </c>
      <c r="I399" s="63" t="s">
        <v>185</v>
      </c>
      <c r="J399" s="307">
        <v>2015</v>
      </c>
      <c r="K399" s="308">
        <v>0</v>
      </c>
      <c r="L399" s="63" t="s">
        <v>186</v>
      </c>
      <c r="M399" s="63" t="s">
        <v>3121</v>
      </c>
      <c r="N399" s="63" t="s">
        <v>3122</v>
      </c>
      <c r="O399" s="63" t="s">
        <v>3123</v>
      </c>
      <c r="P399" s="63" t="s">
        <v>657</v>
      </c>
      <c r="Q399" s="63" t="s">
        <v>3124</v>
      </c>
      <c r="R399" s="63"/>
      <c r="S399" s="68">
        <v>2</v>
      </c>
      <c r="T399" s="69">
        <v>0</v>
      </c>
      <c r="U399" s="69">
        <v>2</v>
      </c>
      <c r="V399" s="69">
        <v>2</v>
      </c>
      <c r="W399" s="69">
        <v>2</v>
      </c>
      <c r="X399" s="71">
        <v>100000000</v>
      </c>
      <c r="Y399" s="101">
        <v>100000000</v>
      </c>
      <c r="Z399" s="79"/>
      <c r="AA399" s="79"/>
      <c r="AB399" s="79"/>
      <c r="AC399" s="79"/>
      <c r="AD399" s="79"/>
      <c r="AE399" s="79"/>
      <c r="AF399" s="79"/>
      <c r="AG399" s="79"/>
      <c r="AH399" s="79"/>
      <c r="AI399" s="79"/>
      <c r="AJ399" s="79"/>
      <c r="AK399" s="71">
        <v>100000000</v>
      </c>
      <c r="AL399" s="101">
        <v>100000000</v>
      </c>
      <c r="AM399" s="79"/>
      <c r="AN399" s="79"/>
      <c r="AO399" s="79"/>
      <c r="AP399" s="79"/>
      <c r="AQ399" s="79"/>
      <c r="AR399" s="79"/>
      <c r="AS399" s="79"/>
      <c r="AT399" s="79"/>
      <c r="AU399" s="79"/>
      <c r="AV399" s="79"/>
      <c r="AW399" s="79"/>
      <c r="AX399" s="71">
        <v>100000000</v>
      </c>
      <c r="AY399" s="101">
        <v>100000000</v>
      </c>
      <c r="AZ399" s="79"/>
      <c r="BA399" s="79"/>
      <c r="BB399" s="79"/>
      <c r="BC399" s="79"/>
      <c r="BD399" s="79"/>
      <c r="BE399" s="79"/>
      <c r="BF399" s="79"/>
      <c r="BG399" s="79"/>
      <c r="BH399" s="79"/>
      <c r="BI399" s="79"/>
      <c r="BJ399" s="79"/>
      <c r="BK399" s="71">
        <v>100000000</v>
      </c>
      <c r="BL399" s="101">
        <v>100000000</v>
      </c>
      <c r="BM399" s="79"/>
      <c r="BN399" s="79"/>
      <c r="BO399" s="79"/>
      <c r="BP399" s="79"/>
      <c r="BQ399" s="79"/>
      <c r="BR399" s="79"/>
      <c r="BS399" s="79"/>
      <c r="BT399" s="79"/>
      <c r="BU399" s="79"/>
      <c r="BV399" s="79"/>
      <c r="BW399" s="79"/>
      <c r="BX399" s="71">
        <v>400000000</v>
      </c>
      <c r="BY399" s="73">
        <v>400000000</v>
      </c>
      <c r="BZ399" s="73">
        <v>0</v>
      </c>
      <c r="CA399" s="73">
        <v>0</v>
      </c>
      <c r="CB399" s="73">
        <v>0</v>
      </c>
      <c r="CC399" s="73">
        <v>0</v>
      </c>
      <c r="CD399" s="73">
        <v>0</v>
      </c>
      <c r="CE399" s="73">
        <v>0</v>
      </c>
      <c r="CF399" s="73">
        <v>0</v>
      </c>
      <c r="CG399" s="73">
        <v>0</v>
      </c>
      <c r="CH399" s="73">
        <v>0</v>
      </c>
      <c r="CI399" s="73">
        <v>0</v>
      </c>
      <c r="CJ399" s="73">
        <v>0</v>
      </c>
      <c r="CK399" s="63" t="s">
        <v>3125</v>
      </c>
      <c r="CL399" s="74" t="s">
        <v>2302</v>
      </c>
      <c r="CM399" s="74" t="s">
        <v>876</v>
      </c>
      <c r="CN399" s="74" t="s">
        <v>195</v>
      </c>
      <c r="CO399" s="60">
        <v>2</v>
      </c>
      <c r="CP399" s="61" t="s">
        <v>2276</v>
      </c>
      <c r="CQ399" s="60">
        <v>207</v>
      </c>
      <c r="CR399" s="61" t="s">
        <v>2989</v>
      </c>
      <c r="CS399" s="60">
        <v>20703</v>
      </c>
      <c r="CT399" s="61" t="s">
        <v>3063</v>
      </c>
      <c r="CU399" s="62">
        <v>2070302</v>
      </c>
      <c r="CV399" s="63" t="s">
        <v>3091</v>
      </c>
      <c r="CW399" s="100" t="s">
        <v>3106</v>
      </c>
      <c r="CX399" s="100" t="s">
        <v>2276</v>
      </c>
      <c r="CY399" s="100" t="s">
        <v>2989</v>
      </c>
      <c r="CZ399" s="100" t="s">
        <v>3063</v>
      </c>
      <c r="DA399" s="100" t="s">
        <v>3091</v>
      </c>
    </row>
    <row r="400" spans="2:105" ht="102" hidden="1" x14ac:dyDescent="0.25">
      <c r="B400" s="99" t="s">
        <v>3126</v>
      </c>
      <c r="C400" s="65" t="s">
        <v>3127</v>
      </c>
      <c r="D400" s="63" t="s">
        <v>836</v>
      </c>
      <c r="E400" s="100" t="s">
        <v>3100</v>
      </c>
      <c r="F400" s="63" t="s">
        <v>3101</v>
      </c>
      <c r="G400" s="62" t="s">
        <v>183</v>
      </c>
      <c r="H400" s="63" t="s">
        <v>580</v>
      </c>
      <c r="I400" s="63" t="s">
        <v>185</v>
      </c>
      <c r="J400" s="307">
        <v>2015</v>
      </c>
      <c r="K400" s="308">
        <v>0</v>
      </c>
      <c r="L400" s="63" t="s">
        <v>186</v>
      </c>
      <c r="M400" s="63" t="s">
        <v>3128</v>
      </c>
      <c r="N400" s="63" t="s">
        <v>3129</v>
      </c>
      <c r="O400" s="63" t="s">
        <v>3130</v>
      </c>
      <c r="P400" s="63" t="s">
        <v>657</v>
      </c>
      <c r="Q400" s="63" t="s">
        <v>3124</v>
      </c>
      <c r="R400" s="63"/>
      <c r="S400" s="68">
        <v>2</v>
      </c>
      <c r="T400" s="69">
        <v>1</v>
      </c>
      <c r="U400" s="69">
        <v>1</v>
      </c>
      <c r="V400" s="69">
        <v>1</v>
      </c>
      <c r="W400" s="69">
        <v>2</v>
      </c>
      <c r="X400" s="71">
        <v>90000000</v>
      </c>
      <c r="Y400" s="101">
        <v>90000000</v>
      </c>
      <c r="Z400" s="79"/>
      <c r="AA400" s="79"/>
      <c r="AB400" s="79"/>
      <c r="AC400" s="79"/>
      <c r="AD400" s="79"/>
      <c r="AE400" s="79"/>
      <c r="AF400" s="79"/>
      <c r="AG400" s="79"/>
      <c r="AH400" s="79"/>
      <c r="AI400" s="79"/>
      <c r="AJ400" s="79"/>
      <c r="AK400" s="71">
        <v>90000000</v>
      </c>
      <c r="AL400" s="101">
        <v>90000000</v>
      </c>
      <c r="AM400" s="79"/>
      <c r="AN400" s="79"/>
      <c r="AO400" s="79"/>
      <c r="AP400" s="79"/>
      <c r="AQ400" s="79"/>
      <c r="AR400" s="79"/>
      <c r="AS400" s="79"/>
      <c r="AT400" s="79"/>
      <c r="AU400" s="79"/>
      <c r="AV400" s="79"/>
      <c r="AW400" s="79"/>
      <c r="AX400" s="71">
        <v>90000000</v>
      </c>
      <c r="AY400" s="101">
        <v>90000000</v>
      </c>
      <c r="AZ400" s="79"/>
      <c r="BA400" s="79"/>
      <c r="BB400" s="79"/>
      <c r="BC400" s="79"/>
      <c r="BD400" s="79"/>
      <c r="BE400" s="79"/>
      <c r="BF400" s="79"/>
      <c r="BG400" s="79"/>
      <c r="BH400" s="79"/>
      <c r="BI400" s="79"/>
      <c r="BJ400" s="79"/>
      <c r="BK400" s="71">
        <v>90000000</v>
      </c>
      <c r="BL400" s="101">
        <v>90000000</v>
      </c>
      <c r="BM400" s="79"/>
      <c r="BN400" s="79"/>
      <c r="BO400" s="79"/>
      <c r="BP400" s="79"/>
      <c r="BQ400" s="79"/>
      <c r="BR400" s="79"/>
      <c r="BS400" s="79"/>
      <c r="BT400" s="79"/>
      <c r="BU400" s="79"/>
      <c r="BV400" s="79"/>
      <c r="BW400" s="79"/>
      <c r="BX400" s="71">
        <v>360000000</v>
      </c>
      <c r="BY400" s="73">
        <v>360000000</v>
      </c>
      <c r="BZ400" s="73">
        <v>0</v>
      </c>
      <c r="CA400" s="73">
        <v>0</v>
      </c>
      <c r="CB400" s="73">
        <v>0</v>
      </c>
      <c r="CC400" s="73">
        <v>0</v>
      </c>
      <c r="CD400" s="73">
        <v>0</v>
      </c>
      <c r="CE400" s="73">
        <v>0</v>
      </c>
      <c r="CF400" s="73">
        <v>0</v>
      </c>
      <c r="CG400" s="73">
        <v>0</v>
      </c>
      <c r="CH400" s="73">
        <v>0</v>
      </c>
      <c r="CI400" s="73">
        <v>0</v>
      </c>
      <c r="CJ400" s="73">
        <v>0</v>
      </c>
      <c r="CK400" s="63" t="s">
        <v>3131</v>
      </c>
      <c r="CL400" s="74" t="s">
        <v>2302</v>
      </c>
      <c r="CM400" s="74" t="s">
        <v>876</v>
      </c>
      <c r="CN400" s="74" t="s">
        <v>195</v>
      </c>
      <c r="CO400" s="60">
        <v>2</v>
      </c>
      <c r="CP400" s="61" t="s">
        <v>2276</v>
      </c>
      <c r="CQ400" s="60">
        <v>207</v>
      </c>
      <c r="CR400" s="61" t="s">
        <v>2989</v>
      </c>
      <c r="CS400" s="60">
        <v>20703</v>
      </c>
      <c r="CT400" s="61" t="s">
        <v>3063</v>
      </c>
      <c r="CU400" s="62">
        <v>2070302</v>
      </c>
      <c r="CV400" s="63" t="s">
        <v>3091</v>
      </c>
      <c r="CW400" s="100" t="s">
        <v>3106</v>
      </c>
      <c r="CX400" s="100" t="s">
        <v>2276</v>
      </c>
      <c r="CY400" s="100" t="s">
        <v>2989</v>
      </c>
      <c r="CZ400" s="100" t="s">
        <v>3063</v>
      </c>
      <c r="DA400" s="100" t="s">
        <v>3091</v>
      </c>
    </row>
    <row r="401" spans="2:105" ht="102" hidden="1" x14ac:dyDescent="0.25">
      <c r="B401" s="99" t="s">
        <v>3132</v>
      </c>
      <c r="C401" s="65" t="s">
        <v>3133</v>
      </c>
      <c r="D401" s="63" t="s">
        <v>2349</v>
      </c>
      <c r="E401" s="100" t="s">
        <v>3056</v>
      </c>
      <c r="F401" s="63" t="s">
        <v>3057</v>
      </c>
      <c r="G401" s="62" t="s">
        <v>183</v>
      </c>
      <c r="H401" s="63" t="s">
        <v>514</v>
      </c>
      <c r="I401" s="63" t="s">
        <v>185</v>
      </c>
      <c r="J401" s="307"/>
      <c r="K401" s="308"/>
      <c r="L401" s="63" t="s">
        <v>186</v>
      </c>
      <c r="M401" s="63" t="s">
        <v>3134</v>
      </c>
      <c r="N401" s="63" t="s">
        <v>3135</v>
      </c>
      <c r="O401" s="63" t="s">
        <v>3136</v>
      </c>
      <c r="P401" s="63" t="s">
        <v>257</v>
      </c>
      <c r="Q401" s="63"/>
      <c r="R401" s="63"/>
      <c r="S401" s="68">
        <v>48</v>
      </c>
      <c r="T401" s="69">
        <v>5</v>
      </c>
      <c r="U401" s="69">
        <v>17</v>
      </c>
      <c r="V401" s="69">
        <v>29</v>
      </c>
      <c r="W401" s="69">
        <v>48</v>
      </c>
      <c r="X401" s="71">
        <v>80000000</v>
      </c>
      <c r="Y401" s="101">
        <v>50000000</v>
      </c>
      <c r="Z401" s="79"/>
      <c r="AA401" s="79"/>
      <c r="AB401" s="79"/>
      <c r="AC401" s="79"/>
      <c r="AD401" s="79"/>
      <c r="AE401" s="79"/>
      <c r="AF401" s="79"/>
      <c r="AG401" s="101">
        <v>30000000</v>
      </c>
      <c r="AH401" s="79"/>
      <c r="AI401" s="79"/>
      <c r="AJ401" s="79"/>
      <c r="AK401" s="71">
        <v>80000000</v>
      </c>
      <c r="AL401" s="101">
        <v>50000000</v>
      </c>
      <c r="AM401" s="79"/>
      <c r="AN401" s="79"/>
      <c r="AO401" s="79"/>
      <c r="AP401" s="79"/>
      <c r="AQ401" s="79"/>
      <c r="AR401" s="79"/>
      <c r="AS401" s="79"/>
      <c r="AT401" s="101">
        <v>30000000</v>
      </c>
      <c r="AU401" s="79"/>
      <c r="AV401" s="79"/>
      <c r="AW401" s="79"/>
      <c r="AX401" s="71">
        <v>80000000</v>
      </c>
      <c r="AY401" s="101">
        <v>50000000</v>
      </c>
      <c r="AZ401" s="79"/>
      <c r="BA401" s="79"/>
      <c r="BB401" s="79"/>
      <c r="BC401" s="79"/>
      <c r="BD401" s="79"/>
      <c r="BE401" s="79"/>
      <c r="BF401" s="79"/>
      <c r="BG401" s="101">
        <v>30000000</v>
      </c>
      <c r="BH401" s="79"/>
      <c r="BI401" s="79"/>
      <c r="BJ401" s="79"/>
      <c r="BK401" s="71">
        <v>80000000</v>
      </c>
      <c r="BL401" s="101">
        <v>50000000</v>
      </c>
      <c r="BM401" s="79"/>
      <c r="BN401" s="79"/>
      <c r="BO401" s="79"/>
      <c r="BP401" s="79"/>
      <c r="BQ401" s="79"/>
      <c r="BR401" s="79"/>
      <c r="BS401" s="79"/>
      <c r="BT401" s="101">
        <v>30000000</v>
      </c>
      <c r="BU401" s="79"/>
      <c r="BV401" s="79"/>
      <c r="BW401" s="79"/>
      <c r="BX401" s="71">
        <v>320000000</v>
      </c>
      <c r="BY401" s="73">
        <v>200000000</v>
      </c>
      <c r="BZ401" s="73">
        <v>0</v>
      </c>
      <c r="CA401" s="73">
        <v>0</v>
      </c>
      <c r="CB401" s="73">
        <v>0</v>
      </c>
      <c r="CC401" s="73">
        <v>0</v>
      </c>
      <c r="CD401" s="73">
        <v>0</v>
      </c>
      <c r="CE401" s="73">
        <v>0</v>
      </c>
      <c r="CF401" s="73">
        <v>0</v>
      </c>
      <c r="CG401" s="73">
        <v>120000000</v>
      </c>
      <c r="CH401" s="73">
        <v>0</v>
      </c>
      <c r="CI401" s="73">
        <v>0</v>
      </c>
      <c r="CJ401" s="73">
        <v>0</v>
      </c>
      <c r="CK401" s="63" t="s">
        <v>3137</v>
      </c>
      <c r="CL401" s="74" t="s">
        <v>3138</v>
      </c>
      <c r="CM401" s="74" t="s">
        <v>3139</v>
      </c>
      <c r="CN401" s="74" t="s">
        <v>877</v>
      </c>
      <c r="CO401" s="60">
        <v>2</v>
      </c>
      <c r="CP401" s="61" t="s">
        <v>2276</v>
      </c>
      <c r="CQ401" s="60">
        <v>207</v>
      </c>
      <c r="CR401" s="61" t="s">
        <v>2989</v>
      </c>
      <c r="CS401" s="60">
        <v>20703</v>
      </c>
      <c r="CT401" s="61" t="s">
        <v>3063</v>
      </c>
      <c r="CU401" s="62">
        <v>2070302</v>
      </c>
      <c r="CV401" s="63" t="s">
        <v>3091</v>
      </c>
      <c r="CW401" s="100" t="s">
        <v>3065</v>
      </c>
      <c r="CX401" s="100" t="s">
        <v>2276</v>
      </c>
      <c r="CY401" s="100" t="s">
        <v>2989</v>
      </c>
      <c r="CZ401" s="100" t="s">
        <v>3063</v>
      </c>
      <c r="DA401" s="100" t="s">
        <v>3091</v>
      </c>
    </row>
    <row r="402" spans="2:105" ht="102" hidden="1" x14ac:dyDescent="0.25">
      <c r="B402" s="99" t="s">
        <v>3140</v>
      </c>
      <c r="C402" s="65" t="s">
        <v>3141</v>
      </c>
      <c r="D402" s="63" t="s">
        <v>2349</v>
      </c>
      <c r="E402" s="100" t="s">
        <v>3100</v>
      </c>
      <c r="F402" s="63" t="s">
        <v>3101</v>
      </c>
      <c r="G402" s="62" t="s">
        <v>183</v>
      </c>
      <c r="H402" s="63" t="s">
        <v>514</v>
      </c>
      <c r="I402" s="63" t="s">
        <v>185</v>
      </c>
      <c r="J402" s="307"/>
      <c r="K402" s="308"/>
      <c r="L402" s="63" t="s">
        <v>186</v>
      </c>
      <c r="M402" s="63" t="s">
        <v>3142</v>
      </c>
      <c r="N402" s="63" t="s">
        <v>3143</v>
      </c>
      <c r="O402" s="63" t="s">
        <v>3144</v>
      </c>
      <c r="P402" s="63" t="s">
        <v>257</v>
      </c>
      <c r="Q402" s="63"/>
      <c r="R402" s="63"/>
      <c r="S402" s="68">
        <v>48</v>
      </c>
      <c r="T402" s="69">
        <v>5</v>
      </c>
      <c r="U402" s="69">
        <v>17</v>
      </c>
      <c r="V402" s="69">
        <v>29</v>
      </c>
      <c r="W402" s="69">
        <v>48</v>
      </c>
      <c r="X402" s="71">
        <v>0</v>
      </c>
      <c r="Y402" s="79"/>
      <c r="Z402" s="79"/>
      <c r="AA402" s="79"/>
      <c r="AB402" s="79"/>
      <c r="AC402" s="79"/>
      <c r="AD402" s="79"/>
      <c r="AE402" s="79"/>
      <c r="AF402" s="79"/>
      <c r="AG402" s="79"/>
      <c r="AH402" s="79"/>
      <c r="AI402" s="79"/>
      <c r="AJ402" s="79"/>
      <c r="AK402" s="71">
        <v>120000000</v>
      </c>
      <c r="AL402" s="101"/>
      <c r="AM402" s="79"/>
      <c r="AN402" s="79"/>
      <c r="AO402" s="79"/>
      <c r="AP402" s="79"/>
      <c r="AQ402" s="79"/>
      <c r="AR402" s="79"/>
      <c r="AS402" s="79"/>
      <c r="AT402" s="101">
        <v>120000000</v>
      </c>
      <c r="AU402" s="79"/>
      <c r="AV402" s="79"/>
      <c r="AW402" s="79"/>
      <c r="AX402" s="71">
        <v>0</v>
      </c>
      <c r="AY402" s="79"/>
      <c r="AZ402" s="79"/>
      <c r="BA402" s="79"/>
      <c r="BB402" s="79"/>
      <c r="BC402" s="79"/>
      <c r="BD402" s="79"/>
      <c r="BE402" s="79"/>
      <c r="BF402" s="79"/>
      <c r="BG402" s="79"/>
      <c r="BH402" s="79"/>
      <c r="BI402" s="79"/>
      <c r="BJ402" s="79"/>
      <c r="BK402" s="71">
        <v>0</v>
      </c>
      <c r="BL402" s="79"/>
      <c r="BM402" s="79"/>
      <c r="BN402" s="79"/>
      <c r="BO402" s="79"/>
      <c r="BP402" s="79"/>
      <c r="BQ402" s="79"/>
      <c r="BR402" s="79"/>
      <c r="BS402" s="79"/>
      <c r="BT402" s="79"/>
      <c r="BU402" s="79"/>
      <c r="BV402" s="79"/>
      <c r="BW402" s="79"/>
      <c r="BX402" s="71">
        <v>120000000</v>
      </c>
      <c r="BY402" s="73">
        <v>0</v>
      </c>
      <c r="BZ402" s="73">
        <v>0</v>
      </c>
      <c r="CA402" s="73">
        <v>0</v>
      </c>
      <c r="CB402" s="73">
        <v>0</v>
      </c>
      <c r="CC402" s="73">
        <v>0</v>
      </c>
      <c r="CD402" s="73">
        <v>0</v>
      </c>
      <c r="CE402" s="73">
        <v>0</v>
      </c>
      <c r="CF402" s="73">
        <v>0</v>
      </c>
      <c r="CG402" s="73">
        <v>120000000</v>
      </c>
      <c r="CH402" s="73">
        <v>0</v>
      </c>
      <c r="CI402" s="73">
        <v>0</v>
      </c>
      <c r="CJ402" s="73">
        <v>0</v>
      </c>
      <c r="CK402" s="63" t="s">
        <v>3145</v>
      </c>
      <c r="CL402" s="74" t="s">
        <v>3138</v>
      </c>
      <c r="CM402" s="74" t="s">
        <v>3139</v>
      </c>
      <c r="CN402" s="74" t="s">
        <v>195</v>
      </c>
      <c r="CO402" s="60">
        <v>2</v>
      </c>
      <c r="CP402" s="61" t="s">
        <v>2276</v>
      </c>
      <c r="CQ402" s="60">
        <v>207</v>
      </c>
      <c r="CR402" s="61" t="s">
        <v>2989</v>
      </c>
      <c r="CS402" s="60">
        <v>20703</v>
      </c>
      <c r="CT402" s="61" t="s">
        <v>3063</v>
      </c>
      <c r="CU402" s="62">
        <v>2070302</v>
      </c>
      <c r="CV402" s="63" t="s">
        <v>3091</v>
      </c>
      <c r="CW402" s="100" t="s">
        <v>3106</v>
      </c>
      <c r="CX402" s="100" t="s">
        <v>2276</v>
      </c>
      <c r="CY402" s="100" t="s">
        <v>2989</v>
      </c>
      <c r="CZ402" s="100" t="s">
        <v>3063</v>
      </c>
      <c r="DA402" s="100" t="s">
        <v>3091</v>
      </c>
    </row>
    <row r="403" spans="2:105" ht="102" hidden="1" x14ac:dyDescent="0.25">
      <c r="B403" s="99" t="s">
        <v>3146</v>
      </c>
      <c r="C403" s="65" t="s">
        <v>3147</v>
      </c>
      <c r="D403" s="63" t="s">
        <v>2349</v>
      </c>
      <c r="E403" s="100" t="s">
        <v>3056</v>
      </c>
      <c r="F403" s="63" t="s">
        <v>3057</v>
      </c>
      <c r="G403" s="62" t="s">
        <v>183</v>
      </c>
      <c r="H403" s="63" t="s">
        <v>514</v>
      </c>
      <c r="I403" s="63" t="s">
        <v>185</v>
      </c>
      <c r="J403" s="307"/>
      <c r="K403" s="308"/>
      <c r="L403" s="63" t="s">
        <v>186</v>
      </c>
      <c r="M403" s="63" t="s">
        <v>3148</v>
      </c>
      <c r="N403" s="63" t="s">
        <v>3149</v>
      </c>
      <c r="O403" s="63" t="s">
        <v>3150</v>
      </c>
      <c r="P403" s="63" t="s">
        <v>657</v>
      </c>
      <c r="Q403" s="63" t="s">
        <v>3151</v>
      </c>
      <c r="R403" s="63"/>
      <c r="S403" s="68">
        <v>40</v>
      </c>
      <c r="T403" s="69">
        <v>0</v>
      </c>
      <c r="U403" s="69">
        <v>20</v>
      </c>
      <c r="V403" s="69">
        <v>30</v>
      </c>
      <c r="W403" s="69">
        <v>40</v>
      </c>
      <c r="X403" s="71">
        <v>100000000</v>
      </c>
      <c r="Y403" s="101"/>
      <c r="Z403" s="79"/>
      <c r="AA403" s="79"/>
      <c r="AB403" s="79"/>
      <c r="AC403" s="79"/>
      <c r="AD403" s="79"/>
      <c r="AE403" s="79"/>
      <c r="AF403" s="79"/>
      <c r="AG403" s="101">
        <v>100000000</v>
      </c>
      <c r="AH403" s="79"/>
      <c r="AI403" s="79"/>
      <c r="AJ403" s="79"/>
      <c r="AK403" s="71">
        <v>100000000</v>
      </c>
      <c r="AL403" s="101"/>
      <c r="AM403" s="79"/>
      <c r="AN403" s="79"/>
      <c r="AO403" s="79"/>
      <c r="AP403" s="79"/>
      <c r="AQ403" s="79"/>
      <c r="AR403" s="79"/>
      <c r="AS403" s="79"/>
      <c r="AT403" s="101">
        <v>100000000</v>
      </c>
      <c r="AU403" s="79"/>
      <c r="AV403" s="79"/>
      <c r="AW403" s="79"/>
      <c r="AX403" s="71">
        <v>100000000</v>
      </c>
      <c r="AY403" s="101"/>
      <c r="AZ403" s="79"/>
      <c r="BA403" s="79"/>
      <c r="BB403" s="79"/>
      <c r="BC403" s="79"/>
      <c r="BD403" s="79"/>
      <c r="BE403" s="79"/>
      <c r="BF403" s="79"/>
      <c r="BG403" s="101">
        <v>100000000</v>
      </c>
      <c r="BH403" s="79"/>
      <c r="BI403" s="79"/>
      <c r="BJ403" s="79"/>
      <c r="BK403" s="71">
        <v>100000000</v>
      </c>
      <c r="BL403" s="101"/>
      <c r="BM403" s="79"/>
      <c r="BN403" s="79"/>
      <c r="BO403" s="79"/>
      <c r="BP403" s="79"/>
      <c r="BQ403" s="79"/>
      <c r="BR403" s="79"/>
      <c r="BS403" s="79"/>
      <c r="BT403" s="101">
        <v>100000000</v>
      </c>
      <c r="BU403" s="79"/>
      <c r="BV403" s="79"/>
      <c r="BW403" s="79"/>
      <c r="BX403" s="71">
        <v>400000000</v>
      </c>
      <c r="BY403" s="73">
        <v>0</v>
      </c>
      <c r="BZ403" s="73">
        <v>0</v>
      </c>
      <c r="CA403" s="73">
        <v>0</v>
      </c>
      <c r="CB403" s="73">
        <v>0</v>
      </c>
      <c r="CC403" s="73">
        <v>0</v>
      </c>
      <c r="CD403" s="73">
        <v>0</v>
      </c>
      <c r="CE403" s="73">
        <v>0</v>
      </c>
      <c r="CF403" s="73">
        <v>0</v>
      </c>
      <c r="CG403" s="73">
        <v>400000000</v>
      </c>
      <c r="CH403" s="73">
        <v>0</v>
      </c>
      <c r="CI403" s="73">
        <v>0</v>
      </c>
      <c r="CJ403" s="73">
        <v>0</v>
      </c>
      <c r="CK403" s="63" t="s">
        <v>3152</v>
      </c>
      <c r="CL403" s="74" t="s">
        <v>2302</v>
      </c>
      <c r="CM403" s="74" t="s">
        <v>876</v>
      </c>
      <c r="CN403" s="74" t="s">
        <v>195</v>
      </c>
      <c r="CO403" s="60">
        <v>2</v>
      </c>
      <c r="CP403" s="61" t="s">
        <v>2276</v>
      </c>
      <c r="CQ403" s="60">
        <v>207</v>
      </c>
      <c r="CR403" s="61" t="s">
        <v>2989</v>
      </c>
      <c r="CS403" s="60">
        <v>20703</v>
      </c>
      <c r="CT403" s="61" t="s">
        <v>3063</v>
      </c>
      <c r="CU403" s="62">
        <v>2070302</v>
      </c>
      <c r="CV403" s="63" t="s">
        <v>3091</v>
      </c>
      <c r="CW403" s="100" t="s">
        <v>3065</v>
      </c>
      <c r="CX403" s="100" t="s">
        <v>2276</v>
      </c>
      <c r="CY403" s="100" t="s">
        <v>2989</v>
      </c>
      <c r="CZ403" s="100" t="s">
        <v>3063</v>
      </c>
      <c r="DA403" s="100" t="s">
        <v>3091</v>
      </c>
    </row>
    <row r="404" spans="2:105" ht="127.5" hidden="1" x14ac:dyDescent="0.25">
      <c r="B404" s="99" t="s">
        <v>3153</v>
      </c>
      <c r="C404" s="65" t="s">
        <v>3154</v>
      </c>
      <c r="D404" s="63" t="s">
        <v>1201</v>
      </c>
      <c r="E404" s="100" t="s">
        <v>3100</v>
      </c>
      <c r="F404" s="63" t="s">
        <v>3101</v>
      </c>
      <c r="G404" s="62" t="s">
        <v>183</v>
      </c>
      <c r="H404" s="63" t="s">
        <v>1167</v>
      </c>
      <c r="I404" s="63" t="s">
        <v>185</v>
      </c>
      <c r="J404" s="307">
        <v>2015</v>
      </c>
      <c r="K404" s="308">
        <v>110</v>
      </c>
      <c r="L404" s="63" t="s">
        <v>242</v>
      </c>
      <c r="M404" s="63" t="s">
        <v>3155</v>
      </c>
      <c r="N404" s="63" t="s">
        <v>3156</v>
      </c>
      <c r="O404" s="63" t="s">
        <v>3157</v>
      </c>
      <c r="P404" s="63" t="s">
        <v>257</v>
      </c>
      <c r="Q404" s="63"/>
      <c r="R404" s="63"/>
      <c r="S404" s="68">
        <v>240</v>
      </c>
      <c r="T404" s="69">
        <v>60</v>
      </c>
      <c r="U404" s="69">
        <v>120</v>
      </c>
      <c r="V404" s="69">
        <v>180</v>
      </c>
      <c r="W404" s="69">
        <v>240</v>
      </c>
      <c r="X404" s="71">
        <v>1259397374</v>
      </c>
      <c r="Y404" s="79">
        <v>839848574</v>
      </c>
      <c r="Z404" s="79"/>
      <c r="AA404" s="79"/>
      <c r="AB404" s="79">
        <v>419548800</v>
      </c>
      <c r="AC404" s="79"/>
      <c r="AD404" s="79"/>
      <c r="AE404" s="79"/>
      <c r="AF404" s="79"/>
      <c r="AG404" s="79"/>
      <c r="AH404" s="79"/>
      <c r="AI404" s="79"/>
      <c r="AJ404" s="79"/>
      <c r="AK404" s="71">
        <v>1334961216</v>
      </c>
      <c r="AL404" s="79">
        <v>890239488</v>
      </c>
      <c r="AM404" s="79"/>
      <c r="AN404" s="79"/>
      <c r="AO404" s="79">
        <v>444721728</v>
      </c>
      <c r="AP404" s="79"/>
      <c r="AQ404" s="79"/>
      <c r="AR404" s="79"/>
      <c r="AS404" s="79"/>
      <c r="AT404" s="79"/>
      <c r="AU404" s="79"/>
      <c r="AV404" s="79"/>
      <c r="AW404" s="79"/>
      <c r="AX404" s="71">
        <v>1415058890</v>
      </c>
      <c r="AY404" s="79">
        <v>943653858</v>
      </c>
      <c r="AZ404" s="79"/>
      <c r="BA404" s="79"/>
      <c r="BB404" s="79">
        <v>471405032</v>
      </c>
      <c r="BC404" s="79"/>
      <c r="BD404" s="79"/>
      <c r="BE404" s="79"/>
      <c r="BF404" s="79"/>
      <c r="BG404" s="79"/>
      <c r="BH404" s="79"/>
      <c r="BI404" s="79"/>
      <c r="BJ404" s="79"/>
      <c r="BK404" s="71">
        <v>1499962423</v>
      </c>
      <c r="BL404" s="79">
        <v>1000273089</v>
      </c>
      <c r="BM404" s="79"/>
      <c r="BN404" s="79"/>
      <c r="BO404" s="79">
        <v>499689334</v>
      </c>
      <c r="BP404" s="79"/>
      <c r="BQ404" s="79"/>
      <c r="BR404" s="79"/>
      <c r="BS404" s="79"/>
      <c r="BT404" s="79"/>
      <c r="BU404" s="79"/>
      <c r="BV404" s="79"/>
      <c r="BW404" s="79"/>
      <c r="BX404" s="71">
        <v>5509379903</v>
      </c>
      <c r="BY404" s="73">
        <v>3674015009</v>
      </c>
      <c r="BZ404" s="73">
        <v>0</v>
      </c>
      <c r="CA404" s="73">
        <v>0</v>
      </c>
      <c r="CB404" s="73">
        <v>1835364894</v>
      </c>
      <c r="CC404" s="73">
        <v>0</v>
      </c>
      <c r="CD404" s="73">
        <v>0</v>
      </c>
      <c r="CE404" s="73">
        <v>0</v>
      </c>
      <c r="CF404" s="73">
        <v>0</v>
      </c>
      <c r="CG404" s="73">
        <v>0</v>
      </c>
      <c r="CH404" s="73">
        <v>0</v>
      </c>
      <c r="CI404" s="73">
        <v>0</v>
      </c>
      <c r="CJ404" s="73">
        <v>0</v>
      </c>
      <c r="CK404" s="63" t="s">
        <v>3158</v>
      </c>
      <c r="CL404" s="74" t="s">
        <v>1172</v>
      </c>
      <c r="CM404" s="74" t="s">
        <v>1173</v>
      </c>
      <c r="CN404" s="74" t="s">
        <v>195</v>
      </c>
      <c r="CO404" s="60">
        <v>2</v>
      </c>
      <c r="CP404" s="61" t="s">
        <v>2276</v>
      </c>
      <c r="CQ404" s="60">
        <v>207</v>
      </c>
      <c r="CR404" s="61" t="s">
        <v>2989</v>
      </c>
      <c r="CS404" s="60">
        <v>20703</v>
      </c>
      <c r="CT404" s="61" t="s">
        <v>3063</v>
      </c>
      <c r="CU404" s="62">
        <v>2070303</v>
      </c>
      <c r="CV404" s="63" t="s">
        <v>3159</v>
      </c>
      <c r="CW404" s="100" t="s">
        <v>3106</v>
      </c>
      <c r="CX404" s="100" t="s">
        <v>2276</v>
      </c>
      <c r="CY404" s="100" t="s">
        <v>2989</v>
      </c>
      <c r="CZ404" s="100" t="s">
        <v>3063</v>
      </c>
      <c r="DA404" s="100" t="s">
        <v>3159</v>
      </c>
    </row>
    <row r="405" spans="2:105" ht="127.5" hidden="1" x14ac:dyDescent="0.25">
      <c r="B405" s="99" t="s">
        <v>3160</v>
      </c>
      <c r="C405" s="65" t="s">
        <v>3161</v>
      </c>
      <c r="D405" s="63" t="s">
        <v>1201</v>
      </c>
      <c r="E405" s="100" t="s">
        <v>3100</v>
      </c>
      <c r="F405" s="63" t="s">
        <v>3101</v>
      </c>
      <c r="G405" s="62" t="s">
        <v>183</v>
      </c>
      <c r="H405" s="63" t="s">
        <v>1167</v>
      </c>
      <c r="I405" s="63" t="s">
        <v>185</v>
      </c>
      <c r="J405" s="307">
        <v>2015</v>
      </c>
      <c r="K405" s="308">
        <v>8</v>
      </c>
      <c r="L405" s="63" t="s">
        <v>242</v>
      </c>
      <c r="M405" s="63" t="s">
        <v>3162</v>
      </c>
      <c r="N405" s="63" t="s">
        <v>3163</v>
      </c>
      <c r="O405" s="63" t="s">
        <v>3164</v>
      </c>
      <c r="P405" s="63" t="s">
        <v>257</v>
      </c>
      <c r="Q405" s="63"/>
      <c r="R405" s="63"/>
      <c r="S405" s="68">
        <v>25</v>
      </c>
      <c r="T405" s="69">
        <v>6</v>
      </c>
      <c r="U405" s="69">
        <v>12</v>
      </c>
      <c r="V405" s="69">
        <v>18</v>
      </c>
      <c r="W405" s="69">
        <v>25</v>
      </c>
      <c r="X405" s="71">
        <v>727016226</v>
      </c>
      <c r="Y405" s="79">
        <v>618654226</v>
      </c>
      <c r="Z405" s="79"/>
      <c r="AA405" s="79"/>
      <c r="AB405" s="79"/>
      <c r="AC405" s="79"/>
      <c r="AD405" s="79"/>
      <c r="AE405" s="79"/>
      <c r="AF405" s="79">
        <v>108362000</v>
      </c>
      <c r="AG405" s="79"/>
      <c r="AH405" s="79"/>
      <c r="AI405" s="79"/>
      <c r="AJ405" s="79"/>
      <c r="AK405" s="71">
        <v>770637199.55999994</v>
      </c>
      <c r="AL405" s="79">
        <v>655773479.55999994</v>
      </c>
      <c r="AM405" s="79"/>
      <c r="AN405" s="79"/>
      <c r="AO405" s="79"/>
      <c r="AP405" s="79"/>
      <c r="AQ405" s="79"/>
      <c r="AR405" s="79"/>
      <c r="AS405" s="79">
        <v>114863720</v>
      </c>
      <c r="AT405" s="79"/>
      <c r="AU405" s="79"/>
      <c r="AV405" s="79"/>
      <c r="AW405" s="79"/>
      <c r="AX405" s="71">
        <v>816875431.53359997</v>
      </c>
      <c r="AY405" s="79">
        <v>695119888.33359993</v>
      </c>
      <c r="AZ405" s="79"/>
      <c r="BA405" s="79"/>
      <c r="BB405" s="79"/>
      <c r="BC405" s="79"/>
      <c r="BD405" s="79"/>
      <c r="BE405" s="79"/>
      <c r="BF405" s="79">
        <v>121755543.2</v>
      </c>
      <c r="BG405" s="79"/>
      <c r="BH405" s="79"/>
      <c r="BI405" s="79"/>
      <c r="BJ405" s="79"/>
      <c r="BK405" s="71">
        <v>865887957.42561603</v>
      </c>
      <c r="BL405" s="79">
        <v>736827081.63361597</v>
      </c>
      <c r="BM405" s="79"/>
      <c r="BN405" s="79"/>
      <c r="BO405" s="79"/>
      <c r="BP405" s="79"/>
      <c r="BQ405" s="79"/>
      <c r="BR405" s="79"/>
      <c r="BS405" s="78">
        <v>129060875.792</v>
      </c>
      <c r="BT405" s="79"/>
      <c r="BU405" s="79"/>
      <c r="BV405" s="79"/>
      <c r="BW405" s="79"/>
      <c r="BX405" s="71">
        <v>3180416814.5192161</v>
      </c>
      <c r="BY405" s="73">
        <v>2706374675.527216</v>
      </c>
      <c r="BZ405" s="73">
        <v>0</v>
      </c>
      <c r="CA405" s="73">
        <v>0</v>
      </c>
      <c r="CB405" s="73">
        <v>0</v>
      </c>
      <c r="CC405" s="73">
        <v>0</v>
      </c>
      <c r="CD405" s="73">
        <v>0</v>
      </c>
      <c r="CE405" s="73">
        <v>0</v>
      </c>
      <c r="CF405" s="73">
        <v>474042138.99199998</v>
      </c>
      <c r="CG405" s="73">
        <v>0</v>
      </c>
      <c r="CH405" s="73">
        <v>0</v>
      </c>
      <c r="CI405" s="73">
        <v>0</v>
      </c>
      <c r="CJ405" s="73">
        <v>0</v>
      </c>
      <c r="CK405" s="63" t="s">
        <v>3165</v>
      </c>
      <c r="CL405" s="74" t="s">
        <v>1172</v>
      </c>
      <c r="CM405" s="74" t="s">
        <v>1173</v>
      </c>
      <c r="CN405" s="74" t="s">
        <v>195</v>
      </c>
      <c r="CO405" s="60">
        <v>2</v>
      </c>
      <c r="CP405" s="61" t="s">
        <v>2276</v>
      </c>
      <c r="CQ405" s="60">
        <v>207</v>
      </c>
      <c r="CR405" s="61" t="s">
        <v>2989</v>
      </c>
      <c r="CS405" s="60">
        <v>20703</v>
      </c>
      <c r="CT405" s="61" t="s">
        <v>3063</v>
      </c>
      <c r="CU405" s="62">
        <v>2070303</v>
      </c>
      <c r="CV405" s="63" t="s">
        <v>3159</v>
      </c>
      <c r="CW405" s="100" t="s">
        <v>3106</v>
      </c>
      <c r="CX405" s="100" t="s">
        <v>2276</v>
      </c>
      <c r="CY405" s="100" t="s">
        <v>2989</v>
      </c>
      <c r="CZ405" s="100" t="s">
        <v>3063</v>
      </c>
      <c r="DA405" s="100" t="s">
        <v>3159</v>
      </c>
    </row>
    <row r="406" spans="2:105" ht="127.5" hidden="1" x14ac:dyDescent="0.25">
      <c r="B406" s="65" t="s">
        <v>3166</v>
      </c>
      <c r="C406" s="65" t="s">
        <v>3167</v>
      </c>
      <c r="D406" s="63" t="s">
        <v>1800</v>
      </c>
      <c r="E406" s="100" t="s">
        <v>3100</v>
      </c>
      <c r="F406" s="63" t="s">
        <v>3101</v>
      </c>
      <c r="G406" s="62" t="s">
        <v>240</v>
      </c>
      <c r="H406" s="63" t="s">
        <v>1167</v>
      </c>
      <c r="I406" s="63" t="s">
        <v>185</v>
      </c>
      <c r="J406" s="307">
        <v>2015</v>
      </c>
      <c r="K406" s="308" t="s">
        <v>490</v>
      </c>
      <c r="L406" s="63" t="s">
        <v>186</v>
      </c>
      <c r="M406" s="63" t="s">
        <v>3168</v>
      </c>
      <c r="N406" s="63" t="s">
        <v>3169</v>
      </c>
      <c r="O406" s="63" t="s">
        <v>3170</v>
      </c>
      <c r="P406" s="63" t="s">
        <v>246</v>
      </c>
      <c r="Q406" s="63" t="s">
        <v>3171</v>
      </c>
      <c r="R406" s="63"/>
      <c r="S406" s="68">
        <v>1</v>
      </c>
      <c r="T406" s="69">
        <v>1</v>
      </c>
      <c r="U406" s="69">
        <v>1</v>
      </c>
      <c r="V406" s="69">
        <v>1</v>
      </c>
      <c r="W406" s="69">
        <v>1</v>
      </c>
      <c r="X406" s="71">
        <v>300000000</v>
      </c>
      <c r="Y406" s="79">
        <v>300000000</v>
      </c>
      <c r="Z406" s="79"/>
      <c r="AA406" s="79"/>
      <c r="AB406" s="79"/>
      <c r="AC406" s="79"/>
      <c r="AD406" s="79"/>
      <c r="AE406" s="79"/>
      <c r="AF406" s="79"/>
      <c r="AG406" s="79"/>
      <c r="AH406" s="79"/>
      <c r="AI406" s="79"/>
      <c r="AJ406" s="79"/>
      <c r="AK406" s="71">
        <v>300000000</v>
      </c>
      <c r="AL406" s="79">
        <v>300000000</v>
      </c>
      <c r="AM406" s="79"/>
      <c r="AN406" s="79"/>
      <c r="AO406" s="79"/>
      <c r="AP406" s="79"/>
      <c r="AQ406" s="79"/>
      <c r="AR406" s="79"/>
      <c r="AS406" s="79"/>
      <c r="AT406" s="79"/>
      <c r="AU406" s="79"/>
      <c r="AV406" s="79"/>
      <c r="AW406" s="79"/>
      <c r="AX406" s="71">
        <v>300000000</v>
      </c>
      <c r="AY406" s="79">
        <v>300000000</v>
      </c>
      <c r="AZ406" s="79"/>
      <c r="BA406" s="79"/>
      <c r="BB406" s="79"/>
      <c r="BC406" s="79"/>
      <c r="BD406" s="79"/>
      <c r="BE406" s="79"/>
      <c r="BF406" s="79"/>
      <c r="BG406" s="79"/>
      <c r="BH406" s="79"/>
      <c r="BI406" s="79"/>
      <c r="BJ406" s="79"/>
      <c r="BK406" s="71">
        <v>300000000</v>
      </c>
      <c r="BL406" s="79">
        <v>300000000</v>
      </c>
      <c r="BM406" s="79"/>
      <c r="BN406" s="79"/>
      <c r="BO406" s="79"/>
      <c r="BP406" s="79"/>
      <c r="BQ406" s="79"/>
      <c r="BR406" s="79"/>
      <c r="BS406" s="79"/>
      <c r="BT406" s="79"/>
      <c r="BU406" s="79"/>
      <c r="BV406" s="79"/>
      <c r="BW406" s="79"/>
      <c r="BX406" s="71">
        <v>1200000000</v>
      </c>
      <c r="BY406" s="73">
        <v>1200000000</v>
      </c>
      <c r="BZ406" s="73">
        <v>0</v>
      </c>
      <c r="CA406" s="73">
        <v>0</v>
      </c>
      <c r="CB406" s="73">
        <v>0</v>
      </c>
      <c r="CC406" s="73">
        <v>0</v>
      </c>
      <c r="CD406" s="73">
        <v>0</v>
      </c>
      <c r="CE406" s="73">
        <v>0</v>
      </c>
      <c r="CF406" s="73">
        <v>0</v>
      </c>
      <c r="CG406" s="73">
        <v>0</v>
      </c>
      <c r="CH406" s="73">
        <v>0</v>
      </c>
      <c r="CI406" s="73">
        <v>0</v>
      </c>
      <c r="CJ406" s="73">
        <v>0</v>
      </c>
      <c r="CK406" s="63" t="s">
        <v>3172</v>
      </c>
      <c r="CL406" s="74" t="s">
        <v>1172</v>
      </c>
      <c r="CM406" s="74" t="s">
        <v>1173</v>
      </c>
      <c r="CN406" s="74" t="s">
        <v>195</v>
      </c>
      <c r="CO406" s="60">
        <v>2</v>
      </c>
      <c r="CP406" s="61" t="s">
        <v>2276</v>
      </c>
      <c r="CQ406" s="60">
        <v>207</v>
      </c>
      <c r="CR406" s="61" t="s">
        <v>2989</v>
      </c>
      <c r="CS406" s="60">
        <v>20703</v>
      </c>
      <c r="CT406" s="61" t="s">
        <v>3063</v>
      </c>
      <c r="CU406" s="62">
        <v>2070303</v>
      </c>
      <c r="CV406" s="63" t="s">
        <v>3159</v>
      </c>
      <c r="CW406" s="100" t="s">
        <v>3106</v>
      </c>
      <c r="CX406" s="100" t="s">
        <v>2276</v>
      </c>
      <c r="CY406" s="100" t="s">
        <v>2989</v>
      </c>
      <c r="CZ406" s="100" t="s">
        <v>3063</v>
      </c>
      <c r="DA406" s="100" t="s">
        <v>3159</v>
      </c>
    </row>
    <row r="407" spans="2:105" ht="127.5" hidden="1" x14ac:dyDescent="0.25">
      <c r="B407" s="65" t="s">
        <v>3173</v>
      </c>
      <c r="C407" s="65" t="s">
        <v>3174</v>
      </c>
      <c r="D407" s="63" t="s">
        <v>1800</v>
      </c>
      <c r="E407" s="100" t="s">
        <v>3100</v>
      </c>
      <c r="F407" s="63" t="s">
        <v>3101</v>
      </c>
      <c r="G407" s="62" t="s">
        <v>183</v>
      </c>
      <c r="H407" s="63" t="s">
        <v>1167</v>
      </c>
      <c r="I407" s="63" t="s">
        <v>185</v>
      </c>
      <c r="J407" s="307">
        <v>2015</v>
      </c>
      <c r="K407" s="308" t="s">
        <v>490</v>
      </c>
      <c r="L407" s="63" t="s">
        <v>186</v>
      </c>
      <c r="M407" s="63" t="s">
        <v>3175</v>
      </c>
      <c r="N407" s="63" t="s">
        <v>3176</v>
      </c>
      <c r="O407" s="63" t="s">
        <v>3177</v>
      </c>
      <c r="P407" s="63" t="s">
        <v>246</v>
      </c>
      <c r="Q407" s="63" t="s">
        <v>3171</v>
      </c>
      <c r="R407" s="63"/>
      <c r="S407" s="68">
        <v>40</v>
      </c>
      <c r="T407" s="69">
        <v>10</v>
      </c>
      <c r="U407" s="69">
        <v>20</v>
      </c>
      <c r="V407" s="69">
        <v>30</v>
      </c>
      <c r="W407" s="69">
        <v>40</v>
      </c>
      <c r="X407" s="71">
        <v>388802080</v>
      </c>
      <c r="Y407" s="101">
        <v>100000000</v>
      </c>
      <c r="Z407" s="79"/>
      <c r="AA407" s="79"/>
      <c r="AB407" s="101">
        <v>288802080</v>
      </c>
      <c r="AC407" s="79"/>
      <c r="AD407" s="79"/>
      <c r="AE407" s="79"/>
      <c r="AF407" s="79"/>
      <c r="AG407" s="79"/>
      <c r="AH407" s="79"/>
      <c r="AI407" s="79"/>
      <c r="AJ407" s="79"/>
      <c r="AK407" s="71">
        <v>497466142.39999998</v>
      </c>
      <c r="AL407" s="101">
        <v>200000000</v>
      </c>
      <c r="AM407" s="79"/>
      <c r="AN407" s="79"/>
      <c r="AO407" s="79">
        <v>297466142.39999998</v>
      </c>
      <c r="AP407" s="79"/>
      <c r="AQ407" s="79"/>
      <c r="AR407" s="79"/>
      <c r="AS407" s="79"/>
      <c r="AT407" s="79"/>
      <c r="AU407" s="79"/>
      <c r="AV407" s="79"/>
      <c r="AW407" s="79"/>
      <c r="AX407" s="71">
        <v>566130204.79999995</v>
      </c>
      <c r="AY407" s="101">
        <v>260000000</v>
      </c>
      <c r="AZ407" s="79"/>
      <c r="BA407" s="79"/>
      <c r="BB407" s="79">
        <v>306130204.79999995</v>
      </c>
      <c r="BC407" s="79"/>
      <c r="BD407" s="79"/>
      <c r="BE407" s="79"/>
      <c r="BF407" s="79"/>
      <c r="BG407" s="79"/>
      <c r="BH407" s="79"/>
      <c r="BI407" s="79"/>
      <c r="BJ407" s="79"/>
      <c r="BK407" s="71">
        <v>634794267.19999993</v>
      </c>
      <c r="BL407" s="101">
        <v>320000000</v>
      </c>
      <c r="BM407" s="79"/>
      <c r="BN407" s="79"/>
      <c r="BO407" s="79">
        <v>314794267.19999993</v>
      </c>
      <c r="BP407" s="79"/>
      <c r="BQ407" s="79"/>
      <c r="BR407" s="79"/>
      <c r="BS407" s="79"/>
      <c r="BT407" s="79"/>
      <c r="BU407" s="79"/>
      <c r="BV407" s="79"/>
      <c r="BW407" s="79"/>
      <c r="BX407" s="71">
        <v>2087192694.3999999</v>
      </c>
      <c r="BY407" s="73">
        <v>880000000</v>
      </c>
      <c r="BZ407" s="73">
        <v>0</v>
      </c>
      <c r="CA407" s="73">
        <v>0</v>
      </c>
      <c r="CB407" s="73">
        <v>1207192694.3999999</v>
      </c>
      <c r="CC407" s="73">
        <v>0</v>
      </c>
      <c r="CD407" s="73">
        <v>0</v>
      </c>
      <c r="CE407" s="73">
        <v>0</v>
      </c>
      <c r="CF407" s="73">
        <v>0</v>
      </c>
      <c r="CG407" s="73">
        <v>0</v>
      </c>
      <c r="CH407" s="73">
        <v>0</v>
      </c>
      <c r="CI407" s="73">
        <v>0</v>
      </c>
      <c r="CJ407" s="73">
        <v>0</v>
      </c>
      <c r="CK407" s="63" t="s">
        <v>3178</v>
      </c>
      <c r="CL407" s="74" t="s">
        <v>1172</v>
      </c>
      <c r="CM407" s="74" t="s">
        <v>1173</v>
      </c>
      <c r="CN407" s="74" t="s">
        <v>877</v>
      </c>
      <c r="CO407" s="60">
        <v>2</v>
      </c>
      <c r="CP407" s="61" t="s">
        <v>2276</v>
      </c>
      <c r="CQ407" s="60">
        <v>207</v>
      </c>
      <c r="CR407" s="61" t="s">
        <v>2989</v>
      </c>
      <c r="CS407" s="60">
        <v>20703</v>
      </c>
      <c r="CT407" s="61" t="s">
        <v>3063</v>
      </c>
      <c r="CU407" s="62">
        <v>2070303</v>
      </c>
      <c r="CV407" s="63" t="s">
        <v>3159</v>
      </c>
      <c r="CW407" s="100" t="s">
        <v>3106</v>
      </c>
      <c r="CX407" s="100" t="s">
        <v>2276</v>
      </c>
      <c r="CY407" s="100" t="s">
        <v>2989</v>
      </c>
      <c r="CZ407" s="100" t="s">
        <v>3063</v>
      </c>
      <c r="DA407" s="100" t="s">
        <v>3159</v>
      </c>
    </row>
    <row r="408" spans="2:105" ht="127.5" hidden="1" x14ac:dyDescent="0.25">
      <c r="B408" s="65" t="s">
        <v>3179</v>
      </c>
      <c r="C408" s="65" t="s">
        <v>3180</v>
      </c>
      <c r="D408" s="63" t="s">
        <v>1800</v>
      </c>
      <c r="E408" s="100" t="s">
        <v>3100</v>
      </c>
      <c r="F408" s="63" t="s">
        <v>3101</v>
      </c>
      <c r="G408" s="62" t="s">
        <v>183</v>
      </c>
      <c r="H408" s="63" t="s">
        <v>1167</v>
      </c>
      <c r="I408" s="63" t="s">
        <v>185</v>
      </c>
      <c r="J408" s="307">
        <v>2015</v>
      </c>
      <c r="K408" s="308">
        <v>19</v>
      </c>
      <c r="L408" s="63" t="s">
        <v>3181</v>
      </c>
      <c r="M408" s="63" t="s">
        <v>3182</v>
      </c>
      <c r="N408" s="63" t="s">
        <v>3183</v>
      </c>
      <c r="O408" s="63" t="s">
        <v>3184</v>
      </c>
      <c r="P408" s="63" t="s">
        <v>246</v>
      </c>
      <c r="Q408" s="63" t="s">
        <v>3171</v>
      </c>
      <c r="R408" s="63"/>
      <c r="S408" s="68">
        <v>200</v>
      </c>
      <c r="T408" s="69">
        <v>50</v>
      </c>
      <c r="U408" s="69">
        <v>100</v>
      </c>
      <c r="V408" s="69">
        <v>150</v>
      </c>
      <c r="W408" s="69">
        <v>200</v>
      </c>
      <c r="X408" s="71">
        <v>791202080</v>
      </c>
      <c r="Y408" s="79"/>
      <c r="Z408" s="79"/>
      <c r="AA408" s="79"/>
      <c r="AB408" s="101">
        <v>721202080</v>
      </c>
      <c r="AC408" s="79"/>
      <c r="AD408" s="79"/>
      <c r="AE408" s="79"/>
      <c r="AF408" s="79"/>
      <c r="AG408" s="101">
        <v>70000000</v>
      </c>
      <c r="AH408" s="79"/>
      <c r="AI408" s="79"/>
      <c r="AJ408" s="79"/>
      <c r="AK408" s="71">
        <v>832838142</v>
      </c>
      <c r="AL408" s="79"/>
      <c r="AM408" s="79"/>
      <c r="AN408" s="79"/>
      <c r="AO408" s="101">
        <v>742838142</v>
      </c>
      <c r="AP408" s="79"/>
      <c r="AQ408" s="79"/>
      <c r="AR408" s="79"/>
      <c r="AS408" s="79"/>
      <c r="AT408" s="101">
        <v>90000000</v>
      </c>
      <c r="AU408" s="79"/>
      <c r="AV408" s="79"/>
      <c r="AW408" s="79"/>
      <c r="AX408" s="71">
        <v>875123287</v>
      </c>
      <c r="AY408" s="79"/>
      <c r="AZ408" s="79"/>
      <c r="BA408" s="79"/>
      <c r="BB408" s="101">
        <v>765123287</v>
      </c>
      <c r="BC408" s="79"/>
      <c r="BD408" s="79"/>
      <c r="BE408" s="79"/>
      <c r="BF408" s="79"/>
      <c r="BG408" s="101">
        <v>110000000</v>
      </c>
      <c r="BH408" s="79"/>
      <c r="BI408" s="79"/>
      <c r="BJ408" s="79"/>
      <c r="BK408" s="71">
        <v>918076985</v>
      </c>
      <c r="BL408" s="79"/>
      <c r="BM408" s="79"/>
      <c r="BN408" s="79"/>
      <c r="BO408" s="101">
        <v>788076985</v>
      </c>
      <c r="BP408" s="79"/>
      <c r="BQ408" s="79"/>
      <c r="BR408" s="79"/>
      <c r="BS408" s="79"/>
      <c r="BT408" s="101">
        <v>130000000</v>
      </c>
      <c r="BU408" s="79"/>
      <c r="BV408" s="79"/>
      <c r="BW408" s="79"/>
      <c r="BX408" s="71">
        <v>3417240494</v>
      </c>
      <c r="BY408" s="73">
        <v>0</v>
      </c>
      <c r="BZ408" s="73">
        <v>0</v>
      </c>
      <c r="CA408" s="73">
        <v>0</v>
      </c>
      <c r="CB408" s="73">
        <v>3017240494</v>
      </c>
      <c r="CC408" s="73">
        <v>0</v>
      </c>
      <c r="CD408" s="73">
        <v>0</v>
      </c>
      <c r="CE408" s="73">
        <v>0</v>
      </c>
      <c r="CF408" s="73">
        <v>0</v>
      </c>
      <c r="CG408" s="73">
        <v>400000000</v>
      </c>
      <c r="CH408" s="73">
        <v>0</v>
      </c>
      <c r="CI408" s="73">
        <v>0</v>
      </c>
      <c r="CJ408" s="73">
        <v>0</v>
      </c>
      <c r="CK408" s="63" t="s">
        <v>3185</v>
      </c>
      <c r="CL408" s="74" t="s">
        <v>1172</v>
      </c>
      <c r="CM408" s="74" t="s">
        <v>1173</v>
      </c>
      <c r="CN408" s="74" t="s">
        <v>918</v>
      </c>
      <c r="CO408" s="60">
        <v>2</v>
      </c>
      <c r="CP408" s="61" t="s">
        <v>2276</v>
      </c>
      <c r="CQ408" s="60">
        <v>207</v>
      </c>
      <c r="CR408" s="61" t="s">
        <v>2989</v>
      </c>
      <c r="CS408" s="60">
        <v>20703</v>
      </c>
      <c r="CT408" s="61" t="s">
        <v>3063</v>
      </c>
      <c r="CU408" s="62">
        <v>2070303</v>
      </c>
      <c r="CV408" s="63" t="s">
        <v>3159</v>
      </c>
      <c r="CW408" s="100" t="s">
        <v>3106</v>
      </c>
      <c r="CX408" s="100" t="s">
        <v>2276</v>
      </c>
      <c r="CY408" s="100" t="s">
        <v>2989</v>
      </c>
      <c r="CZ408" s="100" t="s">
        <v>3063</v>
      </c>
      <c r="DA408" s="100" t="s">
        <v>3159</v>
      </c>
    </row>
    <row r="409" spans="2:105" ht="127.5" hidden="1" x14ac:dyDescent="0.25">
      <c r="B409" s="65" t="s">
        <v>3186</v>
      </c>
      <c r="C409" s="65" t="s">
        <v>3187</v>
      </c>
      <c r="D409" s="63" t="s">
        <v>1800</v>
      </c>
      <c r="E409" s="100" t="s">
        <v>3100</v>
      </c>
      <c r="F409" s="63" t="s">
        <v>3101</v>
      </c>
      <c r="G409" s="62" t="s">
        <v>183</v>
      </c>
      <c r="H409" s="63" t="s">
        <v>1167</v>
      </c>
      <c r="I409" s="63" t="s">
        <v>185</v>
      </c>
      <c r="J409" s="307">
        <v>2015</v>
      </c>
      <c r="K409" s="308" t="s">
        <v>490</v>
      </c>
      <c r="L409" s="63" t="s">
        <v>3188</v>
      </c>
      <c r="M409" s="63" t="s">
        <v>3189</v>
      </c>
      <c r="N409" s="63" t="s">
        <v>3190</v>
      </c>
      <c r="O409" s="63" t="s">
        <v>3191</v>
      </c>
      <c r="P409" s="63" t="s">
        <v>246</v>
      </c>
      <c r="Q409" s="63" t="s">
        <v>3192</v>
      </c>
      <c r="R409" s="63"/>
      <c r="S409" s="68">
        <v>8</v>
      </c>
      <c r="T409" s="69">
        <v>2</v>
      </c>
      <c r="U409" s="69">
        <v>4</v>
      </c>
      <c r="V409" s="69">
        <v>6</v>
      </c>
      <c r="W409" s="69">
        <v>8</v>
      </c>
      <c r="X409" s="71">
        <v>100000000</v>
      </c>
      <c r="Y409" s="79"/>
      <c r="Z409" s="79"/>
      <c r="AA409" s="79"/>
      <c r="AB409" s="101">
        <v>100000000</v>
      </c>
      <c r="AC409" s="79"/>
      <c r="AD409" s="79"/>
      <c r="AE409" s="79"/>
      <c r="AF409" s="79"/>
      <c r="AG409" s="79"/>
      <c r="AH409" s="79"/>
      <c r="AI409" s="79"/>
      <c r="AJ409" s="79"/>
      <c r="AK409" s="71">
        <v>103000000</v>
      </c>
      <c r="AL409" s="79"/>
      <c r="AM409" s="79"/>
      <c r="AN409" s="79"/>
      <c r="AO409" s="79">
        <v>103000000</v>
      </c>
      <c r="AP409" s="79"/>
      <c r="AQ409" s="79"/>
      <c r="AR409" s="79"/>
      <c r="AS409" s="79"/>
      <c r="AT409" s="79"/>
      <c r="AU409" s="79"/>
      <c r="AV409" s="79"/>
      <c r="AW409" s="79"/>
      <c r="AX409" s="71">
        <v>106090000</v>
      </c>
      <c r="AY409" s="79"/>
      <c r="AZ409" s="79"/>
      <c r="BA409" s="79"/>
      <c r="BB409" s="79">
        <v>106090000</v>
      </c>
      <c r="BC409" s="79"/>
      <c r="BD409" s="79"/>
      <c r="BE409" s="79"/>
      <c r="BF409" s="79"/>
      <c r="BG409" s="79"/>
      <c r="BH409" s="79"/>
      <c r="BI409" s="79"/>
      <c r="BJ409" s="79"/>
      <c r="BK409" s="71">
        <v>109272700</v>
      </c>
      <c r="BL409" s="79"/>
      <c r="BM409" s="79"/>
      <c r="BN409" s="79"/>
      <c r="BO409" s="79">
        <v>109272700</v>
      </c>
      <c r="BP409" s="79"/>
      <c r="BQ409" s="79"/>
      <c r="BR409" s="79"/>
      <c r="BS409" s="79"/>
      <c r="BT409" s="79"/>
      <c r="BU409" s="79"/>
      <c r="BV409" s="79"/>
      <c r="BW409" s="79"/>
      <c r="BX409" s="71">
        <v>418362700</v>
      </c>
      <c r="BY409" s="73">
        <v>0</v>
      </c>
      <c r="BZ409" s="73">
        <v>0</v>
      </c>
      <c r="CA409" s="73">
        <v>0</v>
      </c>
      <c r="CB409" s="73">
        <v>418362700</v>
      </c>
      <c r="CC409" s="73">
        <v>0</v>
      </c>
      <c r="CD409" s="73">
        <v>0</v>
      </c>
      <c r="CE409" s="73">
        <v>0</v>
      </c>
      <c r="CF409" s="73">
        <v>0</v>
      </c>
      <c r="CG409" s="73">
        <v>0</v>
      </c>
      <c r="CH409" s="73">
        <v>0</v>
      </c>
      <c r="CI409" s="73">
        <v>0</v>
      </c>
      <c r="CJ409" s="73">
        <v>0</v>
      </c>
      <c r="CK409" s="63" t="s">
        <v>3193</v>
      </c>
      <c r="CL409" s="74" t="s">
        <v>1172</v>
      </c>
      <c r="CM409" s="74" t="s">
        <v>1173</v>
      </c>
      <c r="CN409" s="74" t="s">
        <v>918</v>
      </c>
      <c r="CO409" s="60">
        <v>2</v>
      </c>
      <c r="CP409" s="61" t="s">
        <v>2276</v>
      </c>
      <c r="CQ409" s="60">
        <v>207</v>
      </c>
      <c r="CR409" s="61" t="s">
        <v>2989</v>
      </c>
      <c r="CS409" s="60">
        <v>20703</v>
      </c>
      <c r="CT409" s="61" t="s">
        <v>3063</v>
      </c>
      <c r="CU409" s="62">
        <v>2070303</v>
      </c>
      <c r="CV409" s="63" t="s">
        <v>3159</v>
      </c>
      <c r="CW409" s="100" t="s">
        <v>3106</v>
      </c>
      <c r="CX409" s="100" t="s">
        <v>2276</v>
      </c>
      <c r="CY409" s="100" t="s">
        <v>2989</v>
      </c>
      <c r="CZ409" s="100" t="s">
        <v>3063</v>
      </c>
      <c r="DA409" s="100" t="s">
        <v>3159</v>
      </c>
    </row>
    <row r="410" spans="2:105" ht="127.5" hidden="1" x14ac:dyDescent="0.25">
      <c r="B410" s="65" t="s">
        <v>3194</v>
      </c>
      <c r="C410" s="65" t="s">
        <v>3195</v>
      </c>
      <c r="D410" s="63" t="s">
        <v>1800</v>
      </c>
      <c r="E410" s="100" t="s">
        <v>3100</v>
      </c>
      <c r="F410" s="63" t="s">
        <v>3101</v>
      </c>
      <c r="G410" s="62" t="s">
        <v>240</v>
      </c>
      <c r="H410" s="63" t="s">
        <v>1167</v>
      </c>
      <c r="I410" s="63" t="s">
        <v>185</v>
      </c>
      <c r="J410" s="307">
        <v>2015</v>
      </c>
      <c r="K410" s="308" t="s">
        <v>490</v>
      </c>
      <c r="L410" s="63" t="s">
        <v>186</v>
      </c>
      <c r="M410" s="63" t="s">
        <v>3196</v>
      </c>
      <c r="N410" s="63" t="s">
        <v>3197</v>
      </c>
      <c r="O410" s="63" t="s">
        <v>3198</v>
      </c>
      <c r="P410" s="63" t="s">
        <v>246</v>
      </c>
      <c r="Q410" s="63" t="s">
        <v>3199</v>
      </c>
      <c r="R410" s="63"/>
      <c r="S410" s="68">
        <v>1</v>
      </c>
      <c r="T410" s="69">
        <v>1</v>
      </c>
      <c r="U410" s="69">
        <v>1</v>
      </c>
      <c r="V410" s="69">
        <v>1</v>
      </c>
      <c r="W410" s="69">
        <v>1</v>
      </c>
      <c r="X410" s="71">
        <v>527360000</v>
      </c>
      <c r="Y410" s="79"/>
      <c r="Z410" s="79"/>
      <c r="AA410" s="79"/>
      <c r="AB410" s="101">
        <v>527360000</v>
      </c>
      <c r="AC410" s="79"/>
      <c r="AD410" s="79"/>
      <c r="AE410" s="79"/>
      <c r="AF410" s="79"/>
      <c r="AG410" s="79"/>
      <c r="AH410" s="79"/>
      <c r="AI410" s="79"/>
      <c r="AJ410" s="79"/>
      <c r="AK410" s="71">
        <v>543180800</v>
      </c>
      <c r="AL410" s="79"/>
      <c r="AM410" s="79"/>
      <c r="AN410" s="79"/>
      <c r="AO410" s="101">
        <v>543180800</v>
      </c>
      <c r="AP410" s="79"/>
      <c r="AQ410" s="79"/>
      <c r="AR410" s="79"/>
      <c r="AS410" s="79"/>
      <c r="AT410" s="79"/>
      <c r="AU410" s="79"/>
      <c r="AV410" s="79"/>
      <c r="AW410" s="79"/>
      <c r="AX410" s="71">
        <v>559476224</v>
      </c>
      <c r="AY410" s="79"/>
      <c r="AZ410" s="79"/>
      <c r="BA410" s="79"/>
      <c r="BB410" s="101">
        <v>559476224</v>
      </c>
      <c r="BC410" s="79"/>
      <c r="BD410" s="79"/>
      <c r="BE410" s="79"/>
      <c r="BF410" s="79"/>
      <c r="BG410" s="79"/>
      <c r="BH410" s="79"/>
      <c r="BI410" s="79"/>
      <c r="BJ410" s="79"/>
      <c r="BK410" s="71">
        <v>576260510</v>
      </c>
      <c r="BL410" s="79"/>
      <c r="BM410" s="79"/>
      <c r="BN410" s="79"/>
      <c r="BO410" s="101">
        <v>576260510</v>
      </c>
      <c r="BP410" s="79"/>
      <c r="BQ410" s="79"/>
      <c r="BR410" s="79"/>
      <c r="BS410" s="79"/>
      <c r="BT410" s="79"/>
      <c r="BU410" s="79"/>
      <c r="BV410" s="79"/>
      <c r="BW410" s="79"/>
      <c r="BX410" s="71">
        <v>2206277534</v>
      </c>
      <c r="BY410" s="73">
        <v>0</v>
      </c>
      <c r="BZ410" s="73">
        <v>0</v>
      </c>
      <c r="CA410" s="73">
        <v>0</v>
      </c>
      <c r="CB410" s="73">
        <v>2206277534</v>
      </c>
      <c r="CC410" s="73">
        <v>0</v>
      </c>
      <c r="CD410" s="73">
        <v>0</v>
      </c>
      <c r="CE410" s="73">
        <v>0</v>
      </c>
      <c r="CF410" s="73">
        <v>0</v>
      </c>
      <c r="CG410" s="73">
        <v>0</v>
      </c>
      <c r="CH410" s="73">
        <v>0</v>
      </c>
      <c r="CI410" s="73">
        <v>0</v>
      </c>
      <c r="CJ410" s="73">
        <v>0</v>
      </c>
      <c r="CK410" s="63" t="s">
        <v>3200</v>
      </c>
      <c r="CL410" s="74" t="s">
        <v>1172</v>
      </c>
      <c r="CM410" s="74" t="s">
        <v>1173</v>
      </c>
      <c r="CN410" s="74" t="s">
        <v>918</v>
      </c>
      <c r="CO410" s="60">
        <v>2</v>
      </c>
      <c r="CP410" s="61" t="s">
        <v>2276</v>
      </c>
      <c r="CQ410" s="60">
        <v>207</v>
      </c>
      <c r="CR410" s="61" t="s">
        <v>2989</v>
      </c>
      <c r="CS410" s="60">
        <v>20703</v>
      </c>
      <c r="CT410" s="61" t="s">
        <v>3063</v>
      </c>
      <c r="CU410" s="62">
        <v>2070303</v>
      </c>
      <c r="CV410" s="63" t="s">
        <v>3159</v>
      </c>
      <c r="CW410" s="100" t="s">
        <v>3106</v>
      </c>
      <c r="CX410" s="100" t="s">
        <v>2276</v>
      </c>
      <c r="CY410" s="100" t="s">
        <v>2989</v>
      </c>
      <c r="CZ410" s="100" t="s">
        <v>3063</v>
      </c>
      <c r="DA410" s="100" t="s">
        <v>3159</v>
      </c>
    </row>
    <row r="411" spans="2:105" ht="127.5" hidden="1" x14ac:dyDescent="0.25">
      <c r="B411" s="65" t="s">
        <v>3201</v>
      </c>
      <c r="C411" s="65" t="s">
        <v>3202</v>
      </c>
      <c r="D411" s="63" t="s">
        <v>1800</v>
      </c>
      <c r="E411" s="100" t="s">
        <v>3100</v>
      </c>
      <c r="F411" s="63" t="s">
        <v>3101</v>
      </c>
      <c r="G411" s="62" t="s">
        <v>183</v>
      </c>
      <c r="H411" s="63" t="s">
        <v>1167</v>
      </c>
      <c r="I411" s="63" t="s">
        <v>185</v>
      </c>
      <c r="J411" s="307">
        <v>2015</v>
      </c>
      <c r="K411" s="308" t="s">
        <v>490</v>
      </c>
      <c r="L411" s="63" t="s">
        <v>186</v>
      </c>
      <c r="M411" s="63" t="s">
        <v>3203</v>
      </c>
      <c r="N411" s="63" t="s">
        <v>3204</v>
      </c>
      <c r="O411" s="63" t="s">
        <v>3205</v>
      </c>
      <c r="P411" s="63" t="s">
        <v>657</v>
      </c>
      <c r="Q411" s="63" t="s">
        <v>3206</v>
      </c>
      <c r="R411" s="63"/>
      <c r="S411" s="68">
        <v>100</v>
      </c>
      <c r="T411" s="69">
        <v>24</v>
      </c>
      <c r="U411" s="69">
        <v>48</v>
      </c>
      <c r="V411" s="69">
        <v>72</v>
      </c>
      <c r="W411" s="69">
        <v>100</v>
      </c>
      <c r="X411" s="71">
        <v>85729600</v>
      </c>
      <c r="Y411" s="79"/>
      <c r="Z411" s="79"/>
      <c r="AA411" s="79"/>
      <c r="AB411" s="78">
        <v>85729600</v>
      </c>
      <c r="AC411" s="79"/>
      <c r="AD411" s="79"/>
      <c r="AE411" s="79"/>
      <c r="AF411" s="79"/>
      <c r="AG411" s="79"/>
      <c r="AH411" s="79"/>
      <c r="AI411" s="79"/>
      <c r="AJ411" s="79"/>
      <c r="AK411" s="71">
        <v>88301488</v>
      </c>
      <c r="AL411" s="79"/>
      <c r="AM411" s="79"/>
      <c r="AN411" s="79"/>
      <c r="AO411" s="78">
        <v>88301488</v>
      </c>
      <c r="AP411" s="79"/>
      <c r="AQ411" s="79"/>
      <c r="AR411" s="79"/>
      <c r="AS411" s="79"/>
      <c r="AT411" s="79"/>
      <c r="AU411" s="79"/>
      <c r="AV411" s="79"/>
      <c r="AW411" s="79"/>
      <c r="AX411" s="71">
        <v>90950532</v>
      </c>
      <c r="AY411" s="79"/>
      <c r="AZ411" s="79"/>
      <c r="BA411" s="79"/>
      <c r="BB411" s="78">
        <v>90950532</v>
      </c>
      <c r="BC411" s="79"/>
      <c r="BD411" s="79"/>
      <c r="BE411" s="79"/>
      <c r="BF411" s="79"/>
      <c r="BG411" s="79"/>
      <c r="BH411" s="79"/>
      <c r="BI411" s="79"/>
      <c r="BJ411" s="79"/>
      <c r="BK411" s="71">
        <v>93679049</v>
      </c>
      <c r="BL411" s="79"/>
      <c r="BM411" s="79"/>
      <c r="BN411" s="79"/>
      <c r="BO411" s="78">
        <v>93679049</v>
      </c>
      <c r="BP411" s="79"/>
      <c r="BQ411" s="79"/>
      <c r="BR411" s="79"/>
      <c r="BS411" s="79"/>
      <c r="BT411" s="79"/>
      <c r="BU411" s="79"/>
      <c r="BV411" s="79"/>
      <c r="BW411" s="79"/>
      <c r="BX411" s="71">
        <v>358660669</v>
      </c>
      <c r="BY411" s="73">
        <v>0</v>
      </c>
      <c r="BZ411" s="73">
        <v>0</v>
      </c>
      <c r="CA411" s="73">
        <v>0</v>
      </c>
      <c r="CB411" s="73">
        <v>358660669</v>
      </c>
      <c r="CC411" s="73">
        <v>0</v>
      </c>
      <c r="CD411" s="73">
        <v>0</v>
      </c>
      <c r="CE411" s="73">
        <v>0</v>
      </c>
      <c r="CF411" s="73">
        <v>0</v>
      </c>
      <c r="CG411" s="73">
        <v>0</v>
      </c>
      <c r="CH411" s="73">
        <v>0</v>
      </c>
      <c r="CI411" s="73">
        <v>0</v>
      </c>
      <c r="CJ411" s="73">
        <v>0</v>
      </c>
      <c r="CK411" s="63" t="s">
        <v>3207</v>
      </c>
      <c r="CL411" s="74" t="s">
        <v>1172</v>
      </c>
      <c r="CM411" s="74" t="s">
        <v>1173</v>
      </c>
      <c r="CN411" s="74" t="s">
        <v>918</v>
      </c>
      <c r="CO411" s="60">
        <v>2</v>
      </c>
      <c r="CP411" s="61" t="s">
        <v>2276</v>
      </c>
      <c r="CQ411" s="60">
        <v>207</v>
      </c>
      <c r="CR411" s="61" t="s">
        <v>2989</v>
      </c>
      <c r="CS411" s="60">
        <v>20703</v>
      </c>
      <c r="CT411" s="61" t="s">
        <v>3063</v>
      </c>
      <c r="CU411" s="62">
        <v>2070303</v>
      </c>
      <c r="CV411" s="63" t="s">
        <v>3159</v>
      </c>
      <c r="CW411" s="100" t="s">
        <v>3106</v>
      </c>
      <c r="CX411" s="100" t="s">
        <v>2276</v>
      </c>
      <c r="CY411" s="100" t="s">
        <v>2989</v>
      </c>
      <c r="CZ411" s="100" t="s">
        <v>3063</v>
      </c>
      <c r="DA411" s="100" t="s">
        <v>3159</v>
      </c>
    </row>
    <row r="412" spans="2:105" ht="127.5" hidden="1" x14ac:dyDescent="0.25">
      <c r="B412" s="99" t="s">
        <v>3208</v>
      </c>
      <c r="C412" s="65" t="s">
        <v>3209</v>
      </c>
      <c r="D412" s="63" t="s">
        <v>1201</v>
      </c>
      <c r="E412" s="100" t="s">
        <v>3100</v>
      </c>
      <c r="F412" s="63" t="s">
        <v>3101</v>
      </c>
      <c r="G412" s="62" t="s">
        <v>240</v>
      </c>
      <c r="H412" s="63" t="s">
        <v>1167</v>
      </c>
      <c r="I412" s="63" t="s">
        <v>185</v>
      </c>
      <c r="J412" s="307">
        <v>2015</v>
      </c>
      <c r="K412" s="308">
        <v>1</v>
      </c>
      <c r="L412" s="63" t="s">
        <v>242</v>
      </c>
      <c r="M412" s="63" t="s">
        <v>3210</v>
      </c>
      <c r="N412" s="63" t="s">
        <v>3211</v>
      </c>
      <c r="O412" s="63"/>
      <c r="P412" s="63" t="s">
        <v>257</v>
      </c>
      <c r="Q412" s="63"/>
      <c r="R412" s="63"/>
      <c r="S412" s="68">
        <v>1</v>
      </c>
      <c r="T412" s="69">
        <v>1</v>
      </c>
      <c r="U412" s="69">
        <v>1</v>
      </c>
      <c r="V412" s="69">
        <v>1</v>
      </c>
      <c r="W412" s="69">
        <v>1</v>
      </c>
      <c r="X412" s="71">
        <v>150000000</v>
      </c>
      <c r="Y412" s="79"/>
      <c r="Z412" s="79"/>
      <c r="AA412" s="79"/>
      <c r="AB412" s="78">
        <v>150000000</v>
      </c>
      <c r="AC412" s="79"/>
      <c r="AD412" s="79"/>
      <c r="AE412" s="79"/>
      <c r="AF412" s="79"/>
      <c r="AG412" s="79"/>
      <c r="AH412" s="79"/>
      <c r="AI412" s="79"/>
      <c r="AJ412" s="79"/>
      <c r="AK412" s="71">
        <v>159000000</v>
      </c>
      <c r="AL412" s="79"/>
      <c r="AM412" s="79"/>
      <c r="AN412" s="79"/>
      <c r="AO412" s="78">
        <v>159000000</v>
      </c>
      <c r="AP412" s="79"/>
      <c r="AQ412" s="79"/>
      <c r="AR412" s="79"/>
      <c r="AS412" s="79"/>
      <c r="AT412" s="79"/>
      <c r="AU412" s="79"/>
      <c r="AV412" s="79"/>
      <c r="AW412" s="79"/>
      <c r="AX412" s="71">
        <v>168540000</v>
      </c>
      <c r="AY412" s="79"/>
      <c r="AZ412" s="79"/>
      <c r="BA412" s="79"/>
      <c r="BB412" s="78">
        <v>168540000</v>
      </c>
      <c r="BC412" s="79"/>
      <c r="BD412" s="79"/>
      <c r="BE412" s="79"/>
      <c r="BF412" s="79"/>
      <c r="BG412" s="79"/>
      <c r="BH412" s="79"/>
      <c r="BI412" s="79"/>
      <c r="BJ412" s="79"/>
      <c r="BK412" s="71">
        <v>178652400</v>
      </c>
      <c r="BL412" s="79"/>
      <c r="BM412" s="79"/>
      <c r="BN412" s="79"/>
      <c r="BO412" s="78">
        <v>178652400</v>
      </c>
      <c r="BP412" s="79"/>
      <c r="BQ412" s="79"/>
      <c r="BR412" s="79"/>
      <c r="BS412" s="79"/>
      <c r="BT412" s="79"/>
      <c r="BU412" s="79"/>
      <c r="BV412" s="79"/>
      <c r="BW412" s="79"/>
      <c r="BX412" s="71">
        <v>656192400</v>
      </c>
      <c r="BY412" s="73">
        <v>0</v>
      </c>
      <c r="BZ412" s="73">
        <v>0</v>
      </c>
      <c r="CA412" s="73">
        <v>0</v>
      </c>
      <c r="CB412" s="73">
        <v>656192400</v>
      </c>
      <c r="CC412" s="73">
        <v>0</v>
      </c>
      <c r="CD412" s="73">
        <v>0</v>
      </c>
      <c r="CE412" s="73">
        <v>0</v>
      </c>
      <c r="CF412" s="73">
        <v>0</v>
      </c>
      <c r="CG412" s="73">
        <v>0</v>
      </c>
      <c r="CH412" s="73">
        <v>0</v>
      </c>
      <c r="CI412" s="73">
        <v>0</v>
      </c>
      <c r="CJ412" s="73">
        <v>0</v>
      </c>
      <c r="CK412" s="63" t="s">
        <v>3212</v>
      </c>
      <c r="CL412" s="90" t="s">
        <v>1172</v>
      </c>
      <c r="CM412" s="90" t="s">
        <v>1173</v>
      </c>
      <c r="CN412" s="90" t="s">
        <v>918</v>
      </c>
      <c r="CO412" s="60">
        <v>2</v>
      </c>
      <c r="CP412" s="61" t="s">
        <v>2276</v>
      </c>
      <c r="CQ412" s="60">
        <v>207</v>
      </c>
      <c r="CR412" s="61" t="s">
        <v>2989</v>
      </c>
      <c r="CS412" s="60">
        <v>20703</v>
      </c>
      <c r="CT412" s="61" t="s">
        <v>3063</v>
      </c>
      <c r="CU412" s="62">
        <v>2070303</v>
      </c>
      <c r="CV412" s="63" t="s">
        <v>3159</v>
      </c>
      <c r="CW412" s="100" t="s">
        <v>3106</v>
      </c>
      <c r="CX412" s="100" t="s">
        <v>2276</v>
      </c>
      <c r="CY412" s="100" t="s">
        <v>2989</v>
      </c>
      <c r="CZ412" s="100" t="s">
        <v>3063</v>
      </c>
      <c r="DA412" s="100" t="s">
        <v>3159</v>
      </c>
    </row>
    <row r="413" spans="2:105" ht="102" hidden="1" x14ac:dyDescent="0.25">
      <c r="B413" s="99" t="s">
        <v>3213</v>
      </c>
      <c r="C413" s="99" t="s">
        <v>3214</v>
      </c>
      <c r="D413" s="63" t="s">
        <v>1032</v>
      </c>
      <c r="E413" s="100" t="s">
        <v>3100</v>
      </c>
      <c r="F413" s="63" t="s">
        <v>3101</v>
      </c>
      <c r="G413" s="164" t="s">
        <v>183</v>
      </c>
      <c r="H413" s="63" t="s">
        <v>580</v>
      </c>
      <c r="I413" s="62" t="s">
        <v>185</v>
      </c>
      <c r="J413" s="307">
        <v>2015</v>
      </c>
      <c r="K413" s="308">
        <v>0</v>
      </c>
      <c r="L413" s="311" t="s">
        <v>1650</v>
      </c>
      <c r="M413" s="310" t="s">
        <v>3215</v>
      </c>
      <c r="N413" s="87" t="s">
        <v>3216</v>
      </c>
      <c r="O413" s="87" t="s">
        <v>3217</v>
      </c>
      <c r="P413" s="87" t="s">
        <v>190</v>
      </c>
      <c r="Q413" s="87" t="s">
        <v>3218</v>
      </c>
      <c r="R413" s="87"/>
      <c r="S413" s="68">
        <v>200</v>
      </c>
      <c r="T413" s="86">
        <v>10</v>
      </c>
      <c r="U413" s="91">
        <v>50</v>
      </c>
      <c r="V413" s="91">
        <v>150</v>
      </c>
      <c r="W413" s="91">
        <v>200</v>
      </c>
      <c r="X413" s="71">
        <v>1500000000</v>
      </c>
      <c r="Y413" s="91">
        <v>1500000000</v>
      </c>
      <c r="Z413" s="109"/>
      <c r="AA413" s="92"/>
      <c r="AB413" s="92"/>
      <c r="AC413" s="92"/>
      <c r="AD413" s="92"/>
      <c r="AE413" s="92"/>
      <c r="AF413" s="92"/>
      <c r="AG413" s="92"/>
      <c r="AH413" s="92"/>
      <c r="AI413" s="92"/>
      <c r="AJ413" s="92"/>
      <c r="AK413" s="71">
        <v>0</v>
      </c>
      <c r="AL413" s="92"/>
      <c r="AM413" s="109"/>
      <c r="AN413" s="92"/>
      <c r="AO413" s="92"/>
      <c r="AP413" s="92"/>
      <c r="AQ413" s="92"/>
      <c r="AR413" s="92"/>
      <c r="AS413" s="92"/>
      <c r="AT413" s="92"/>
      <c r="AU413" s="92"/>
      <c r="AV413" s="92"/>
      <c r="AW413" s="92"/>
      <c r="AX413" s="71">
        <v>1000000000</v>
      </c>
      <c r="AY413" s="92">
        <v>1000000000</v>
      </c>
      <c r="AZ413" s="109"/>
      <c r="BA413" s="92"/>
      <c r="BB413" s="92"/>
      <c r="BC413" s="92"/>
      <c r="BD413" s="92"/>
      <c r="BE413" s="92"/>
      <c r="BF413" s="92"/>
      <c r="BG413" s="92"/>
      <c r="BH413" s="92"/>
      <c r="BI413" s="92"/>
      <c r="BJ413" s="92"/>
      <c r="BK413" s="71">
        <v>0</v>
      </c>
      <c r="BL413" s="92"/>
      <c r="BM413" s="109"/>
      <c r="BN413" s="92"/>
      <c r="BO413" s="92"/>
      <c r="BP413" s="92"/>
      <c r="BQ413" s="92"/>
      <c r="BR413" s="92"/>
      <c r="BS413" s="92"/>
      <c r="BT413" s="92"/>
      <c r="BU413" s="92"/>
      <c r="BV413" s="92"/>
      <c r="BW413" s="92"/>
      <c r="BX413" s="71">
        <v>2500000000</v>
      </c>
      <c r="BY413" s="92">
        <v>2500000000</v>
      </c>
      <c r="BZ413" s="109">
        <v>0</v>
      </c>
      <c r="CA413" s="93">
        <v>0</v>
      </c>
      <c r="CB413" s="93">
        <v>0</v>
      </c>
      <c r="CC413" s="93">
        <v>0</v>
      </c>
      <c r="CD413" s="93">
        <v>0</v>
      </c>
      <c r="CE413" s="93">
        <v>0</v>
      </c>
      <c r="CF413" s="93">
        <v>0</v>
      </c>
      <c r="CG413" s="93">
        <v>0</v>
      </c>
      <c r="CH413" s="93">
        <v>0</v>
      </c>
      <c r="CI413" s="93">
        <v>0</v>
      </c>
      <c r="CJ413" s="93">
        <v>0</v>
      </c>
      <c r="CK413" s="63" t="s">
        <v>3219</v>
      </c>
      <c r="CL413" s="90" t="s">
        <v>2302</v>
      </c>
      <c r="CM413" s="90" t="s">
        <v>876</v>
      </c>
      <c r="CN413" s="90" t="s">
        <v>195</v>
      </c>
      <c r="CO413" s="84">
        <v>2</v>
      </c>
      <c r="CP413" s="85" t="s">
        <v>2276</v>
      </c>
      <c r="CQ413" s="84">
        <v>207</v>
      </c>
      <c r="CR413" s="85" t="s">
        <v>2989</v>
      </c>
      <c r="CS413" s="84">
        <v>20704</v>
      </c>
      <c r="CT413" s="85" t="s">
        <v>3220</v>
      </c>
      <c r="CU413" s="86">
        <v>2070401</v>
      </c>
      <c r="CV413" s="87" t="s">
        <v>3221</v>
      </c>
      <c r="CW413" s="100" t="s">
        <v>3106</v>
      </c>
      <c r="CX413" s="100" t="s">
        <v>2276</v>
      </c>
      <c r="CY413" s="100" t="s">
        <v>2989</v>
      </c>
      <c r="CZ413" s="100" t="s">
        <v>3220</v>
      </c>
      <c r="DA413" s="100" t="s">
        <v>3221</v>
      </c>
    </row>
    <row r="414" spans="2:105" ht="76.5" hidden="1" x14ac:dyDescent="0.25">
      <c r="B414" s="99" t="s">
        <v>3222</v>
      </c>
      <c r="C414" s="99" t="s">
        <v>3223</v>
      </c>
      <c r="D414" s="63" t="s">
        <v>1032</v>
      </c>
      <c r="E414" s="157" t="s">
        <v>3224</v>
      </c>
      <c r="F414" s="63" t="s">
        <v>3225</v>
      </c>
      <c r="G414" s="164" t="s">
        <v>183</v>
      </c>
      <c r="H414" s="63" t="s">
        <v>580</v>
      </c>
      <c r="I414" s="62" t="s">
        <v>185</v>
      </c>
      <c r="J414" s="307">
        <v>2015</v>
      </c>
      <c r="K414" s="308">
        <v>0</v>
      </c>
      <c r="L414" s="311" t="s">
        <v>1650</v>
      </c>
      <c r="M414" s="310" t="s">
        <v>3215</v>
      </c>
      <c r="N414" s="87" t="s">
        <v>3216</v>
      </c>
      <c r="O414" s="87" t="s">
        <v>3217</v>
      </c>
      <c r="P414" s="87" t="s">
        <v>190</v>
      </c>
      <c r="Q414" s="87" t="s">
        <v>3218</v>
      </c>
      <c r="R414" s="87"/>
      <c r="S414" s="68">
        <v>3</v>
      </c>
      <c r="T414" s="86">
        <v>1</v>
      </c>
      <c r="U414" s="91">
        <v>3</v>
      </c>
      <c r="V414" s="91">
        <v>3</v>
      </c>
      <c r="W414" s="91">
        <v>3</v>
      </c>
      <c r="X414" s="71">
        <v>1500000000</v>
      </c>
      <c r="Y414" s="91">
        <v>1500000000</v>
      </c>
      <c r="Z414" s="109"/>
      <c r="AA414" s="92"/>
      <c r="AB414" s="92"/>
      <c r="AC414" s="92"/>
      <c r="AD414" s="92"/>
      <c r="AE414" s="92"/>
      <c r="AF414" s="92"/>
      <c r="AG414" s="92"/>
      <c r="AH414" s="92"/>
      <c r="AI414" s="92"/>
      <c r="AJ414" s="92"/>
      <c r="AK414" s="71">
        <v>0</v>
      </c>
      <c r="AL414" s="92"/>
      <c r="AM414" s="109"/>
      <c r="AN414" s="92"/>
      <c r="AO414" s="92"/>
      <c r="AP414" s="92"/>
      <c r="AQ414" s="92"/>
      <c r="AR414" s="92"/>
      <c r="AS414" s="92"/>
      <c r="AT414" s="92"/>
      <c r="AU414" s="92"/>
      <c r="AV414" s="92"/>
      <c r="AW414" s="92"/>
      <c r="AX414" s="71">
        <v>1000000000</v>
      </c>
      <c r="AY414" s="92">
        <v>1000000000</v>
      </c>
      <c r="AZ414" s="109"/>
      <c r="BA414" s="92"/>
      <c r="BB414" s="92"/>
      <c r="BC414" s="92"/>
      <c r="BD414" s="92"/>
      <c r="BE414" s="92"/>
      <c r="BF414" s="92"/>
      <c r="BG414" s="92"/>
      <c r="BH414" s="92"/>
      <c r="BI414" s="92"/>
      <c r="BJ414" s="92"/>
      <c r="BK414" s="71">
        <v>0</v>
      </c>
      <c r="BL414" s="92"/>
      <c r="BM414" s="109"/>
      <c r="BN414" s="92"/>
      <c r="BO414" s="92"/>
      <c r="BP414" s="92"/>
      <c r="BQ414" s="92"/>
      <c r="BR414" s="92"/>
      <c r="BS414" s="92"/>
      <c r="BT414" s="92"/>
      <c r="BU414" s="92"/>
      <c r="BV414" s="92"/>
      <c r="BW414" s="92"/>
      <c r="BX414" s="71">
        <v>2500000000</v>
      </c>
      <c r="BY414" s="92">
        <v>2500000000</v>
      </c>
      <c r="BZ414" s="109">
        <v>0</v>
      </c>
      <c r="CA414" s="93">
        <v>0</v>
      </c>
      <c r="CB414" s="93">
        <v>0</v>
      </c>
      <c r="CC414" s="93">
        <v>0</v>
      </c>
      <c r="CD414" s="93">
        <v>0</v>
      </c>
      <c r="CE414" s="93">
        <v>0</v>
      </c>
      <c r="CF414" s="93">
        <v>0</v>
      </c>
      <c r="CG414" s="93">
        <v>0</v>
      </c>
      <c r="CH414" s="93">
        <v>0</v>
      </c>
      <c r="CI414" s="93">
        <v>0</v>
      </c>
      <c r="CJ414" s="93">
        <v>0</v>
      </c>
      <c r="CK414" s="63" t="s">
        <v>3226</v>
      </c>
      <c r="CL414" s="90" t="s">
        <v>2302</v>
      </c>
      <c r="CM414" s="90" t="s">
        <v>876</v>
      </c>
      <c r="CN414" s="90" t="s">
        <v>195</v>
      </c>
      <c r="CO414" s="84">
        <v>2</v>
      </c>
      <c r="CP414" s="85" t="s">
        <v>2276</v>
      </c>
      <c r="CQ414" s="84">
        <v>207</v>
      </c>
      <c r="CR414" s="85" t="s">
        <v>2989</v>
      </c>
      <c r="CS414" s="84">
        <v>20704</v>
      </c>
      <c r="CT414" s="85" t="s">
        <v>3220</v>
      </c>
      <c r="CU414" s="86">
        <v>2070402</v>
      </c>
      <c r="CV414" s="87" t="s">
        <v>3227</v>
      </c>
      <c r="CW414" s="100" t="s">
        <v>3228</v>
      </c>
      <c r="CX414" s="100" t="s">
        <v>2276</v>
      </c>
      <c r="CY414" s="100" t="s">
        <v>2989</v>
      </c>
      <c r="CZ414" s="100" t="s">
        <v>3220</v>
      </c>
      <c r="DA414" s="100" t="s">
        <v>3227</v>
      </c>
    </row>
    <row r="415" spans="2:105" ht="76.5" hidden="1" x14ac:dyDescent="0.25">
      <c r="B415" s="99" t="s">
        <v>3229</v>
      </c>
      <c r="C415" s="99" t="s">
        <v>3230</v>
      </c>
      <c r="D415" s="63" t="s">
        <v>1032</v>
      </c>
      <c r="E415" s="157" t="s">
        <v>3224</v>
      </c>
      <c r="F415" s="63" t="s">
        <v>3225</v>
      </c>
      <c r="G415" s="164" t="s">
        <v>183</v>
      </c>
      <c r="H415" s="63" t="s">
        <v>580</v>
      </c>
      <c r="I415" s="62" t="s">
        <v>185</v>
      </c>
      <c r="J415" s="307">
        <v>2015</v>
      </c>
      <c r="K415" s="308">
        <v>0</v>
      </c>
      <c r="L415" s="311" t="s">
        <v>1650</v>
      </c>
      <c r="M415" s="310" t="s">
        <v>3215</v>
      </c>
      <c r="N415" s="87" t="s">
        <v>3216</v>
      </c>
      <c r="O415" s="87" t="s">
        <v>3217</v>
      </c>
      <c r="P415" s="87" t="s">
        <v>190</v>
      </c>
      <c r="Q415" s="87" t="s">
        <v>3218</v>
      </c>
      <c r="R415" s="87"/>
      <c r="S415" s="68">
        <v>4</v>
      </c>
      <c r="T415" s="86">
        <v>0</v>
      </c>
      <c r="U415" s="91">
        <v>1</v>
      </c>
      <c r="V415" s="91">
        <v>3</v>
      </c>
      <c r="W415" s="91">
        <v>4</v>
      </c>
      <c r="X415" s="71">
        <v>1500000000</v>
      </c>
      <c r="Y415" s="91">
        <v>1500000000</v>
      </c>
      <c r="Z415" s="109"/>
      <c r="AA415" s="92"/>
      <c r="AB415" s="92"/>
      <c r="AC415" s="92"/>
      <c r="AD415" s="92"/>
      <c r="AE415" s="92"/>
      <c r="AF415" s="92"/>
      <c r="AG415" s="92"/>
      <c r="AH415" s="92"/>
      <c r="AI415" s="92"/>
      <c r="AJ415" s="92"/>
      <c r="AK415" s="71">
        <v>0</v>
      </c>
      <c r="AL415" s="92"/>
      <c r="AM415" s="109"/>
      <c r="AN415" s="92"/>
      <c r="AO415" s="92"/>
      <c r="AP415" s="92"/>
      <c r="AQ415" s="92"/>
      <c r="AR415" s="92"/>
      <c r="AS415" s="92"/>
      <c r="AT415" s="92"/>
      <c r="AU415" s="92"/>
      <c r="AV415" s="92"/>
      <c r="AW415" s="92"/>
      <c r="AX415" s="71">
        <v>1000000000</v>
      </c>
      <c r="AY415" s="92">
        <v>1000000000</v>
      </c>
      <c r="AZ415" s="109"/>
      <c r="BA415" s="92"/>
      <c r="BB415" s="92"/>
      <c r="BC415" s="92"/>
      <c r="BD415" s="92"/>
      <c r="BE415" s="92"/>
      <c r="BF415" s="92"/>
      <c r="BG415" s="92"/>
      <c r="BH415" s="92"/>
      <c r="BI415" s="92"/>
      <c r="BJ415" s="92"/>
      <c r="BK415" s="71">
        <v>0</v>
      </c>
      <c r="BL415" s="92"/>
      <c r="BM415" s="109"/>
      <c r="BN415" s="92"/>
      <c r="BO415" s="92"/>
      <c r="BP415" s="92"/>
      <c r="BQ415" s="92"/>
      <c r="BR415" s="92"/>
      <c r="BS415" s="92"/>
      <c r="BT415" s="92"/>
      <c r="BU415" s="92"/>
      <c r="BV415" s="92"/>
      <c r="BW415" s="92"/>
      <c r="BX415" s="71">
        <v>2500000000</v>
      </c>
      <c r="BY415" s="92">
        <v>2500000000</v>
      </c>
      <c r="BZ415" s="109">
        <v>0</v>
      </c>
      <c r="CA415" s="93">
        <v>0</v>
      </c>
      <c r="CB415" s="93">
        <v>0</v>
      </c>
      <c r="CC415" s="93">
        <v>0</v>
      </c>
      <c r="CD415" s="93">
        <v>0</v>
      </c>
      <c r="CE415" s="93">
        <v>0</v>
      </c>
      <c r="CF415" s="93">
        <v>0</v>
      </c>
      <c r="CG415" s="93">
        <v>0</v>
      </c>
      <c r="CH415" s="93">
        <v>0</v>
      </c>
      <c r="CI415" s="93">
        <v>0</v>
      </c>
      <c r="CJ415" s="93">
        <v>0</v>
      </c>
      <c r="CK415" s="63" t="s">
        <v>3231</v>
      </c>
      <c r="CL415" s="90" t="s">
        <v>2302</v>
      </c>
      <c r="CM415" s="90" t="s">
        <v>876</v>
      </c>
      <c r="CN415" s="90" t="s">
        <v>195</v>
      </c>
      <c r="CO415" s="84">
        <v>2</v>
      </c>
      <c r="CP415" s="85" t="s">
        <v>2276</v>
      </c>
      <c r="CQ415" s="84">
        <v>207</v>
      </c>
      <c r="CR415" s="85" t="s">
        <v>2989</v>
      </c>
      <c r="CS415" s="84">
        <v>20704</v>
      </c>
      <c r="CT415" s="85" t="s">
        <v>3220</v>
      </c>
      <c r="CU415" s="86">
        <v>2070402</v>
      </c>
      <c r="CV415" s="87" t="s">
        <v>3227</v>
      </c>
      <c r="CW415" s="100" t="s">
        <v>3228</v>
      </c>
      <c r="CX415" s="100" t="s">
        <v>2276</v>
      </c>
      <c r="CY415" s="100" t="s">
        <v>2989</v>
      </c>
      <c r="CZ415" s="100" t="s">
        <v>3220</v>
      </c>
      <c r="DA415" s="100" t="s">
        <v>3227</v>
      </c>
    </row>
    <row r="416" spans="2:105" ht="153" hidden="1" x14ac:dyDescent="0.25">
      <c r="B416" s="99" t="s">
        <v>3232</v>
      </c>
      <c r="C416" s="99" t="s">
        <v>3233</v>
      </c>
      <c r="D416" s="63" t="s">
        <v>1032</v>
      </c>
      <c r="E416" s="157" t="s">
        <v>3234</v>
      </c>
      <c r="F416" s="63" t="s">
        <v>3235</v>
      </c>
      <c r="G416" s="164" t="s">
        <v>183</v>
      </c>
      <c r="H416" s="63" t="s">
        <v>592</v>
      </c>
      <c r="I416" s="62" t="s">
        <v>185</v>
      </c>
      <c r="J416" s="307">
        <v>2015</v>
      </c>
      <c r="K416" s="308">
        <v>0</v>
      </c>
      <c r="L416" s="311" t="s">
        <v>1650</v>
      </c>
      <c r="M416" s="310" t="s">
        <v>3215</v>
      </c>
      <c r="N416" s="87" t="s">
        <v>3216</v>
      </c>
      <c r="O416" s="87" t="s">
        <v>3217</v>
      </c>
      <c r="P416" s="87" t="s">
        <v>190</v>
      </c>
      <c r="Q416" s="87" t="s">
        <v>3218</v>
      </c>
      <c r="R416" s="87"/>
      <c r="S416" s="68">
        <v>30</v>
      </c>
      <c r="T416" s="86">
        <v>30</v>
      </c>
      <c r="U416" s="91">
        <v>30</v>
      </c>
      <c r="V416" s="91">
        <v>30</v>
      </c>
      <c r="W416" s="91">
        <v>30</v>
      </c>
      <c r="X416" s="71">
        <v>1500000000</v>
      </c>
      <c r="Y416" s="91">
        <v>1500000000</v>
      </c>
      <c r="Z416" s="109"/>
      <c r="AA416" s="92"/>
      <c r="AB416" s="92"/>
      <c r="AC416" s="92"/>
      <c r="AD416" s="92"/>
      <c r="AE416" s="92"/>
      <c r="AF416" s="92"/>
      <c r="AG416" s="92"/>
      <c r="AH416" s="92"/>
      <c r="AI416" s="92"/>
      <c r="AJ416" s="92"/>
      <c r="AK416" s="71">
        <v>0</v>
      </c>
      <c r="AL416" s="92"/>
      <c r="AM416" s="109"/>
      <c r="AN416" s="92"/>
      <c r="AO416" s="92"/>
      <c r="AP416" s="92"/>
      <c r="AQ416" s="92"/>
      <c r="AR416" s="92"/>
      <c r="AS416" s="92"/>
      <c r="AT416" s="92"/>
      <c r="AU416" s="92"/>
      <c r="AV416" s="92"/>
      <c r="AW416" s="92"/>
      <c r="AX416" s="71">
        <v>1000000000</v>
      </c>
      <c r="AY416" s="92">
        <v>1000000000</v>
      </c>
      <c r="AZ416" s="109"/>
      <c r="BA416" s="92"/>
      <c r="BB416" s="92"/>
      <c r="BC416" s="92"/>
      <c r="BD416" s="92"/>
      <c r="BE416" s="92"/>
      <c r="BF416" s="92"/>
      <c r="BG416" s="92"/>
      <c r="BH416" s="92"/>
      <c r="BI416" s="92"/>
      <c r="BJ416" s="92"/>
      <c r="BK416" s="71">
        <v>0</v>
      </c>
      <c r="BL416" s="92"/>
      <c r="BM416" s="109"/>
      <c r="BN416" s="92"/>
      <c r="BO416" s="92"/>
      <c r="BP416" s="92"/>
      <c r="BQ416" s="92"/>
      <c r="BR416" s="92"/>
      <c r="BS416" s="92"/>
      <c r="BT416" s="92"/>
      <c r="BU416" s="92"/>
      <c r="BV416" s="92"/>
      <c r="BW416" s="92"/>
      <c r="BX416" s="71">
        <v>2500000000</v>
      </c>
      <c r="BY416" s="92">
        <v>2500000000</v>
      </c>
      <c r="BZ416" s="109">
        <v>0</v>
      </c>
      <c r="CA416" s="93">
        <v>0</v>
      </c>
      <c r="CB416" s="93">
        <v>0</v>
      </c>
      <c r="CC416" s="93">
        <v>0</v>
      </c>
      <c r="CD416" s="93">
        <v>0</v>
      </c>
      <c r="CE416" s="93">
        <v>0</v>
      </c>
      <c r="CF416" s="93">
        <v>0</v>
      </c>
      <c r="CG416" s="93">
        <v>0</v>
      </c>
      <c r="CH416" s="93">
        <v>0</v>
      </c>
      <c r="CI416" s="93">
        <v>0</v>
      </c>
      <c r="CJ416" s="93">
        <v>0</v>
      </c>
      <c r="CK416" s="63" t="s">
        <v>3236</v>
      </c>
      <c r="CL416" s="90" t="s">
        <v>2302</v>
      </c>
      <c r="CM416" s="90" t="s">
        <v>876</v>
      </c>
      <c r="CN416" s="90" t="s">
        <v>2780</v>
      </c>
      <c r="CO416" s="84">
        <v>2</v>
      </c>
      <c r="CP416" s="85" t="s">
        <v>2276</v>
      </c>
      <c r="CQ416" s="84">
        <v>208</v>
      </c>
      <c r="CR416" s="85" t="s">
        <v>3237</v>
      </c>
      <c r="CS416" s="84">
        <v>20801</v>
      </c>
      <c r="CT416" s="85" t="s">
        <v>3238</v>
      </c>
      <c r="CU416" s="86">
        <v>2080101</v>
      </c>
      <c r="CV416" s="87" t="s">
        <v>3239</v>
      </c>
      <c r="CW416" s="100" t="s">
        <v>3240</v>
      </c>
      <c r="CX416" s="100" t="s">
        <v>2276</v>
      </c>
      <c r="CY416" s="100" t="s">
        <v>3237</v>
      </c>
      <c r="CZ416" s="100" t="s">
        <v>3238</v>
      </c>
      <c r="DA416" s="100" t="s">
        <v>3239</v>
      </c>
    </row>
    <row r="417" spans="2:105" ht="153" hidden="1" x14ac:dyDescent="0.25">
      <c r="B417" s="99" t="s">
        <v>3241</v>
      </c>
      <c r="C417" s="99" t="s">
        <v>3242</v>
      </c>
      <c r="D417" s="63" t="s">
        <v>1032</v>
      </c>
      <c r="E417" s="74" t="s">
        <v>3243</v>
      </c>
      <c r="F417" s="63" t="s">
        <v>3244</v>
      </c>
      <c r="G417" s="164" t="s">
        <v>183</v>
      </c>
      <c r="H417" s="63" t="s">
        <v>679</v>
      </c>
      <c r="I417" s="62" t="s">
        <v>185</v>
      </c>
      <c r="J417" s="307">
        <v>2015</v>
      </c>
      <c r="K417" s="308">
        <v>0</v>
      </c>
      <c r="L417" s="311" t="s">
        <v>3245</v>
      </c>
      <c r="M417" s="310" t="s">
        <v>3246</v>
      </c>
      <c r="N417" s="87" t="s">
        <v>3247</v>
      </c>
      <c r="O417" s="87" t="s">
        <v>3248</v>
      </c>
      <c r="P417" s="87" t="s">
        <v>246</v>
      </c>
      <c r="Q417" s="87" t="s">
        <v>3249</v>
      </c>
      <c r="R417" s="87"/>
      <c r="S417" s="68">
        <v>2</v>
      </c>
      <c r="T417" s="86">
        <v>0</v>
      </c>
      <c r="U417" s="91">
        <v>0</v>
      </c>
      <c r="V417" s="91">
        <v>1</v>
      </c>
      <c r="W417" s="91">
        <v>2</v>
      </c>
      <c r="X417" s="71">
        <v>7800000000</v>
      </c>
      <c r="Y417" s="91"/>
      <c r="Z417" s="109"/>
      <c r="AA417" s="92"/>
      <c r="AB417" s="92"/>
      <c r="AC417" s="92"/>
      <c r="AD417" s="92">
        <v>7800000000</v>
      </c>
      <c r="AE417" s="92"/>
      <c r="AF417" s="92"/>
      <c r="AG417" s="92"/>
      <c r="AH417" s="92"/>
      <c r="AI417" s="92"/>
      <c r="AJ417" s="92"/>
      <c r="AK417" s="71">
        <v>5800000000</v>
      </c>
      <c r="AL417" s="92"/>
      <c r="AM417" s="109"/>
      <c r="AN417" s="92"/>
      <c r="AO417" s="92"/>
      <c r="AP417" s="92"/>
      <c r="AQ417" s="92">
        <v>5800000000</v>
      </c>
      <c r="AR417" s="92"/>
      <c r="AS417" s="158"/>
      <c r="AT417" s="92"/>
      <c r="AU417" s="92"/>
      <c r="AV417" s="92"/>
      <c r="AW417" s="92"/>
      <c r="AX417" s="71">
        <v>3200000000</v>
      </c>
      <c r="AY417" s="92"/>
      <c r="AZ417" s="109"/>
      <c r="BA417" s="92"/>
      <c r="BB417" s="92"/>
      <c r="BC417" s="92"/>
      <c r="BD417" s="92">
        <v>3200000000</v>
      </c>
      <c r="BE417" s="92"/>
      <c r="BF417" s="159"/>
      <c r="BG417" s="92"/>
      <c r="BH417" s="92"/>
      <c r="BI417" s="92"/>
      <c r="BJ417" s="92"/>
      <c r="BK417" s="71">
        <v>0</v>
      </c>
      <c r="BL417" s="92"/>
      <c r="BM417" s="109"/>
      <c r="BN417" s="92"/>
      <c r="BO417" s="92"/>
      <c r="BP417" s="92"/>
      <c r="BQ417" s="92"/>
      <c r="BR417" s="92"/>
      <c r="BS417" s="92"/>
      <c r="BT417" s="92"/>
      <c r="BU417" s="92"/>
      <c r="BV417" s="92"/>
      <c r="BW417" s="92"/>
      <c r="BX417" s="71">
        <v>16800000000</v>
      </c>
      <c r="BY417" s="92">
        <v>0</v>
      </c>
      <c r="BZ417" s="109">
        <v>0</v>
      </c>
      <c r="CA417" s="93">
        <v>0</v>
      </c>
      <c r="CB417" s="93">
        <v>0</v>
      </c>
      <c r="CC417" s="93">
        <v>0</v>
      </c>
      <c r="CD417" s="93">
        <v>16800000000</v>
      </c>
      <c r="CE417" s="93">
        <v>0</v>
      </c>
      <c r="CF417" s="93">
        <v>0</v>
      </c>
      <c r="CG417" s="93">
        <v>0</v>
      </c>
      <c r="CH417" s="93">
        <v>0</v>
      </c>
      <c r="CI417" s="93">
        <v>0</v>
      </c>
      <c r="CJ417" s="93">
        <v>0</v>
      </c>
      <c r="CK417" s="63" t="s">
        <v>3250</v>
      </c>
      <c r="CL417" s="90" t="s">
        <v>2302</v>
      </c>
      <c r="CM417" s="90" t="s">
        <v>876</v>
      </c>
      <c r="CN417" s="90" t="s">
        <v>877</v>
      </c>
      <c r="CO417" s="84">
        <v>2</v>
      </c>
      <c r="CP417" s="85" t="s">
        <v>2276</v>
      </c>
      <c r="CQ417" s="84">
        <v>208</v>
      </c>
      <c r="CR417" s="85" t="s">
        <v>3237</v>
      </c>
      <c r="CS417" s="84">
        <v>20801</v>
      </c>
      <c r="CT417" s="85" t="s">
        <v>3238</v>
      </c>
      <c r="CU417" s="86">
        <v>2080101</v>
      </c>
      <c r="CV417" s="87" t="s">
        <v>3239</v>
      </c>
      <c r="CW417" s="100" t="s">
        <v>3251</v>
      </c>
      <c r="CX417" s="100" t="s">
        <v>2276</v>
      </c>
      <c r="CY417" s="100" t="s">
        <v>3237</v>
      </c>
      <c r="CZ417" s="100" t="s">
        <v>3238</v>
      </c>
      <c r="DA417" s="100" t="s">
        <v>3239</v>
      </c>
    </row>
    <row r="418" spans="2:105" ht="153" hidden="1" x14ac:dyDescent="0.25">
      <c r="B418" s="99" t="s">
        <v>3252</v>
      </c>
      <c r="C418" s="99" t="s">
        <v>3253</v>
      </c>
      <c r="D418" s="63" t="s">
        <v>1032</v>
      </c>
      <c r="E418" s="74" t="s">
        <v>3243</v>
      </c>
      <c r="F418" s="63" t="s">
        <v>3244</v>
      </c>
      <c r="G418" s="164" t="s">
        <v>183</v>
      </c>
      <c r="H418" s="63" t="s">
        <v>679</v>
      </c>
      <c r="I418" s="62" t="s">
        <v>185</v>
      </c>
      <c r="J418" s="307">
        <v>2015</v>
      </c>
      <c r="K418" s="308">
        <v>0</v>
      </c>
      <c r="L418" s="311" t="s">
        <v>2365</v>
      </c>
      <c r="M418" s="310" t="s">
        <v>3254</v>
      </c>
      <c r="N418" s="87" t="s">
        <v>3255</v>
      </c>
      <c r="O418" s="87" t="s">
        <v>3256</v>
      </c>
      <c r="P418" s="87" t="s">
        <v>246</v>
      </c>
      <c r="Q418" s="87" t="s">
        <v>3257</v>
      </c>
      <c r="R418" s="87"/>
      <c r="S418" s="68">
        <v>5</v>
      </c>
      <c r="T418" s="86">
        <v>0</v>
      </c>
      <c r="U418" s="91">
        <v>1</v>
      </c>
      <c r="V418" s="91">
        <v>3</v>
      </c>
      <c r="W418" s="91">
        <v>5</v>
      </c>
      <c r="X418" s="71">
        <v>22189665000</v>
      </c>
      <c r="Y418" s="91"/>
      <c r="Z418" s="109"/>
      <c r="AA418" s="92"/>
      <c r="AB418" s="92"/>
      <c r="AC418" s="92"/>
      <c r="AD418" s="92">
        <v>22189665000</v>
      </c>
      <c r="AE418" s="92"/>
      <c r="AF418" s="92"/>
      <c r="AG418" s="92"/>
      <c r="AH418" s="92"/>
      <c r="AI418" s="92"/>
      <c r="AJ418" s="92"/>
      <c r="AK418" s="71">
        <v>3100000000</v>
      </c>
      <c r="AL418" s="92"/>
      <c r="AM418" s="109"/>
      <c r="AN418" s="92"/>
      <c r="AO418" s="92"/>
      <c r="AP418" s="92"/>
      <c r="AQ418" s="92">
        <v>3100000000</v>
      </c>
      <c r="AR418" s="92"/>
      <c r="AS418" s="151"/>
      <c r="AT418" s="92"/>
      <c r="AU418" s="92"/>
      <c r="AV418" s="92"/>
      <c r="AW418" s="92"/>
      <c r="AX418" s="71">
        <v>0</v>
      </c>
      <c r="AY418" s="92"/>
      <c r="AZ418" s="109"/>
      <c r="BA418" s="92"/>
      <c r="BB418" s="92"/>
      <c r="BC418" s="92"/>
      <c r="BD418" s="92"/>
      <c r="BE418" s="92"/>
      <c r="BF418" s="92"/>
      <c r="BG418" s="92"/>
      <c r="BH418" s="92"/>
      <c r="BI418" s="92"/>
      <c r="BJ418" s="92"/>
      <c r="BK418" s="71">
        <v>0</v>
      </c>
      <c r="BL418" s="92"/>
      <c r="BM418" s="109"/>
      <c r="BN418" s="92"/>
      <c r="BO418" s="92"/>
      <c r="BP418" s="92"/>
      <c r="BQ418" s="92"/>
      <c r="BR418" s="92"/>
      <c r="BS418" s="92"/>
      <c r="BT418" s="92"/>
      <c r="BU418" s="92"/>
      <c r="BV418" s="92"/>
      <c r="BW418" s="92"/>
      <c r="BX418" s="71">
        <v>25289665000</v>
      </c>
      <c r="BY418" s="92">
        <v>0</v>
      </c>
      <c r="BZ418" s="109">
        <v>0</v>
      </c>
      <c r="CA418" s="93">
        <v>0</v>
      </c>
      <c r="CB418" s="93">
        <v>0</v>
      </c>
      <c r="CC418" s="93">
        <v>0</v>
      </c>
      <c r="CD418" s="93">
        <v>25289665000</v>
      </c>
      <c r="CE418" s="93">
        <v>0</v>
      </c>
      <c r="CF418" s="93">
        <v>0</v>
      </c>
      <c r="CG418" s="93">
        <v>0</v>
      </c>
      <c r="CH418" s="93">
        <v>0</v>
      </c>
      <c r="CI418" s="93">
        <v>0</v>
      </c>
      <c r="CJ418" s="93">
        <v>0</v>
      </c>
      <c r="CK418" s="63" t="s">
        <v>3258</v>
      </c>
      <c r="CL418" s="90" t="s">
        <v>2302</v>
      </c>
      <c r="CM418" s="90" t="s">
        <v>876</v>
      </c>
      <c r="CN418" s="90" t="s">
        <v>877</v>
      </c>
      <c r="CO418" s="84">
        <v>2</v>
      </c>
      <c r="CP418" s="85" t="s">
        <v>2276</v>
      </c>
      <c r="CQ418" s="84">
        <v>208</v>
      </c>
      <c r="CR418" s="85" t="s">
        <v>3237</v>
      </c>
      <c r="CS418" s="84">
        <v>20801</v>
      </c>
      <c r="CT418" s="85" t="s">
        <v>3238</v>
      </c>
      <c r="CU418" s="86">
        <v>2080101</v>
      </c>
      <c r="CV418" s="87" t="s">
        <v>3239</v>
      </c>
      <c r="CW418" s="100" t="s">
        <v>3251</v>
      </c>
      <c r="CX418" s="100" t="s">
        <v>2276</v>
      </c>
      <c r="CY418" s="100" t="s">
        <v>3237</v>
      </c>
      <c r="CZ418" s="100" t="s">
        <v>3238</v>
      </c>
      <c r="DA418" s="100" t="s">
        <v>3239</v>
      </c>
    </row>
    <row r="419" spans="2:105" ht="153" hidden="1" x14ac:dyDescent="0.25">
      <c r="B419" s="99" t="s">
        <v>3259</v>
      </c>
      <c r="C419" s="99" t="s">
        <v>3260</v>
      </c>
      <c r="D419" s="63" t="s">
        <v>1032</v>
      </c>
      <c r="E419" s="74" t="s">
        <v>3243</v>
      </c>
      <c r="F419" s="63" t="s">
        <v>3244</v>
      </c>
      <c r="G419" s="164" t="s">
        <v>183</v>
      </c>
      <c r="H419" s="63" t="s">
        <v>679</v>
      </c>
      <c r="I419" s="62" t="s">
        <v>185</v>
      </c>
      <c r="J419" s="307">
        <v>2015</v>
      </c>
      <c r="K419" s="308">
        <v>0</v>
      </c>
      <c r="L419" s="311" t="s">
        <v>2365</v>
      </c>
      <c r="M419" s="310" t="s">
        <v>3261</v>
      </c>
      <c r="N419" s="87" t="s">
        <v>3262</v>
      </c>
      <c r="O419" s="87" t="s">
        <v>3263</v>
      </c>
      <c r="P419" s="87" t="s">
        <v>246</v>
      </c>
      <c r="Q419" s="87" t="s">
        <v>3257</v>
      </c>
      <c r="R419" s="87"/>
      <c r="S419" s="68">
        <v>4</v>
      </c>
      <c r="T419" s="86">
        <v>0</v>
      </c>
      <c r="U419" s="91">
        <v>1</v>
      </c>
      <c r="V419" s="91">
        <v>3</v>
      </c>
      <c r="W419" s="91">
        <v>4</v>
      </c>
      <c r="X419" s="71">
        <v>5200000000</v>
      </c>
      <c r="Y419" s="91"/>
      <c r="Z419" s="109"/>
      <c r="AA419" s="92"/>
      <c r="AB419" s="92"/>
      <c r="AC419" s="92"/>
      <c r="AD419" s="92">
        <v>5200000000</v>
      </c>
      <c r="AE419" s="92"/>
      <c r="AF419" s="158"/>
      <c r="AG419" s="92"/>
      <c r="AH419" s="92"/>
      <c r="AI419" s="92"/>
      <c r="AJ419" s="92"/>
      <c r="AK419" s="71">
        <v>0</v>
      </c>
      <c r="AL419" s="92"/>
      <c r="AM419" s="109"/>
      <c r="AN419" s="92"/>
      <c r="AO419" s="92"/>
      <c r="AP419" s="92"/>
      <c r="AQ419" s="92"/>
      <c r="AR419" s="92"/>
      <c r="AS419" s="92"/>
      <c r="AT419" s="92"/>
      <c r="AU419" s="92"/>
      <c r="AV419" s="92"/>
      <c r="AW419" s="92"/>
      <c r="AX419" s="71">
        <v>0</v>
      </c>
      <c r="AY419" s="92"/>
      <c r="AZ419" s="109"/>
      <c r="BA419" s="92"/>
      <c r="BB419" s="92"/>
      <c r="BC419" s="92"/>
      <c r="BD419" s="92"/>
      <c r="BE419" s="92"/>
      <c r="BF419" s="92"/>
      <c r="BG419" s="92"/>
      <c r="BH419" s="92"/>
      <c r="BI419" s="92"/>
      <c r="BJ419" s="92"/>
      <c r="BK419" s="71">
        <v>0</v>
      </c>
      <c r="BL419" s="92"/>
      <c r="BM419" s="109"/>
      <c r="BN419" s="92"/>
      <c r="BO419" s="92"/>
      <c r="BP419" s="92"/>
      <c r="BQ419" s="92"/>
      <c r="BR419" s="92"/>
      <c r="BS419" s="92"/>
      <c r="BT419" s="92"/>
      <c r="BU419" s="92"/>
      <c r="BV419" s="92"/>
      <c r="BW419" s="92"/>
      <c r="BX419" s="71">
        <v>5200000000</v>
      </c>
      <c r="BY419" s="92">
        <v>0</v>
      </c>
      <c r="BZ419" s="109">
        <v>0</v>
      </c>
      <c r="CA419" s="93">
        <v>0</v>
      </c>
      <c r="CB419" s="93">
        <v>0</v>
      </c>
      <c r="CC419" s="93">
        <v>0</v>
      </c>
      <c r="CD419" s="93">
        <v>5200000000</v>
      </c>
      <c r="CE419" s="93">
        <v>0</v>
      </c>
      <c r="CF419" s="93">
        <v>0</v>
      </c>
      <c r="CG419" s="93">
        <v>0</v>
      </c>
      <c r="CH419" s="93">
        <v>0</v>
      </c>
      <c r="CI419" s="93">
        <v>0</v>
      </c>
      <c r="CJ419" s="93">
        <v>0</v>
      </c>
      <c r="CK419" s="63" t="s">
        <v>3264</v>
      </c>
      <c r="CL419" s="90" t="s">
        <v>2302</v>
      </c>
      <c r="CM419" s="90" t="s">
        <v>876</v>
      </c>
      <c r="CN419" s="90" t="s">
        <v>877</v>
      </c>
      <c r="CO419" s="84">
        <v>2</v>
      </c>
      <c r="CP419" s="85" t="s">
        <v>2276</v>
      </c>
      <c r="CQ419" s="84">
        <v>208</v>
      </c>
      <c r="CR419" s="85" t="s">
        <v>3237</v>
      </c>
      <c r="CS419" s="84">
        <v>20801</v>
      </c>
      <c r="CT419" s="85" t="s">
        <v>3238</v>
      </c>
      <c r="CU419" s="86">
        <v>2080101</v>
      </c>
      <c r="CV419" s="87" t="s">
        <v>3239</v>
      </c>
      <c r="CW419" s="100" t="s">
        <v>3251</v>
      </c>
      <c r="CX419" s="100" t="s">
        <v>2276</v>
      </c>
      <c r="CY419" s="100" t="s">
        <v>3237</v>
      </c>
      <c r="CZ419" s="100" t="s">
        <v>3238</v>
      </c>
      <c r="DA419" s="100" t="s">
        <v>3239</v>
      </c>
    </row>
    <row r="420" spans="2:105" ht="153" hidden="1" x14ac:dyDescent="0.25">
      <c r="B420" s="99" t="s">
        <v>3265</v>
      </c>
      <c r="C420" s="99" t="s">
        <v>3266</v>
      </c>
      <c r="D420" s="63" t="s">
        <v>1032</v>
      </c>
      <c r="E420" s="74" t="s">
        <v>3267</v>
      </c>
      <c r="F420" s="63" t="s">
        <v>3268</v>
      </c>
      <c r="G420" s="164" t="s">
        <v>183</v>
      </c>
      <c r="H420" s="63" t="s">
        <v>679</v>
      </c>
      <c r="I420" s="62" t="s">
        <v>185</v>
      </c>
      <c r="J420" s="307">
        <v>2015</v>
      </c>
      <c r="K420" s="308">
        <v>0</v>
      </c>
      <c r="L420" s="311" t="s">
        <v>2365</v>
      </c>
      <c r="M420" s="310" t="s">
        <v>3269</v>
      </c>
      <c r="N420" s="87" t="s">
        <v>3270</v>
      </c>
      <c r="O420" s="87" t="s">
        <v>3271</v>
      </c>
      <c r="P420" s="87" t="s">
        <v>246</v>
      </c>
      <c r="Q420" s="87" t="s">
        <v>3257</v>
      </c>
      <c r="R420" s="87"/>
      <c r="S420" s="68">
        <v>90</v>
      </c>
      <c r="T420" s="86">
        <v>0</v>
      </c>
      <c r="U420" s="91">
        <v>0</v>
      </c>
      <c r="V420" s="91">
        <v>0</v>
      </c>
      <c r="W420" s="91">
        <v>90</v>
      </c>
      <c r="X420" s="71">
        <v>1500000000</v>
      </c>
      <c r="Y420" s="91"/>
      <c r="Z420" s="109"/>
      <c r="AA420" s="92"/>
      <c r="AB420" s="92"/>
      <c r="AC420" s="92"/>
      <c r="AD420" s="92">
        <v>1500000000</v>
      </c>
      <c r="AE420" s="92"/>
      <c r="AF420" s="151"/>
      <c r="AG420" s="92"/>
      <c r="AH420" s="92"/>
      <c r="AI420" s="92"/>
      <c r="AJ420" s="92"/>
      <c r="AK420" s="71">
        <v>1500000000</v>
      </c>
      <c r="AL420" s="92"/>
      <c r="AM420" s="109"/>
      <c r="AN420" s="92"/>
      <c r="AO420" s="92"/>
      <c r="AP420" s="92"/>
      <c r="AQ420" s="92">
        <v>1500000000</v>
      </c>
      <c r="AR420" s="151"/>
      <c r="AS420" s="151"/>
      <c r="AT420" s="92"/>
      <c r="AU420" s="92"/>
      <c r="AV420" s="92"/>
      <c r="AW420" s="92"/>
      <c r="AX420" s="71">
        <v>0</v>
      </c>
      <c r="AY420" s="92"/>
      <c r="AZ420" s="109"/>
      <c r="BA420" s="92"/>
      <c r="BB420" s="92"/>
      <c r="BC420" s="92"/>
      <c r="BD420" s="92"/>
      <c r="BE420" s="92"/>
      <c r="BF420" s="92"/>
      <c r="BG420" s="92"/>
      <c r="BH420" s="92"/>
      <c r="BI420" s="92"/>
      <c r="BJ420" s="92"/>
      <c r="BK420" s="71">
        <v>0</v>
      </c>
      <c r="BL420" s="92"/>
      <c r="BM420" s="109"/>
      <c r="BN420" s="92"/>
      <c r="BO420" s="92"/>
      <c r="BP420" s="92"/>
      <c r="BQ420" s="92"/>
      <c r="BR420" s="92"/>
      <c r="BS420" s="92"/>
      <c r="BT420" s="92"/>
      <c r="BU420" s="92"/>
      <c r="BV420" s="92"/>
      <c r="BW420" s="92"/>
      <c r="BX420" s="71">
        <v>3000000000</v>
      </c>
      <c r="BY420" s="92">
        <v>0</v>
      </c>
      <c r="BZ420" s="109">
        <v>0</v>
      </c>
      <c r="CA420" s="93">
        <v>0</v>
      </c>
      <c r="CB420" s="93">
        <v>0</v>
      </c>
      <c r="CC420" s="93">
        <v>0</v>
      </c>
      <c r="CD420" s="93">
        <v>3000000000</v>
      </c>
      <c r="CE420" s="93">
        <v>0</v>
      </c>
      <c r="CF420" s="93">
        <v>0</v>
      </c>
      <c r="CG420" s="93">
        <v>0</v>
      </c>
      <c r="CH420" s="93">
        <v>0</v>
      </c>
      <c r="CI420" s="93">
        <v>0</v>
      </c>
      <c r="CJ420" s="93">
        <v>0</v>
      </c>
      <c r="CK420" s="63" t="s">
        <v>3272</v>
      </c>
      <c r="CL420" s="90" t="s">
        <v>2302</v>
      </c>
      <c r="CM420" s="90" t="s">
        <v>876</v>
      </c>
      <c r="CN420" s="90" t="s">
        <v>195</v>
      </c>
      <c r="CO420" s="84">
        <v>2</v>
      </c>
      <c r="CP420" s="85" t="s">
        <v>2276</v>
      </c>
      <c r="CQ420" s="84">
        <v>208</v>
      </c>
      <c r="CR420" s="85" t="s">
        <v>3237</v>
      </c>
      <c r="CS420" s="84">
        <v>20801</v>
      </c>
      <c r="CT420" s="85" t="s">
        <v>3238</v>
      </c>
      <c r="CU420" s="86">
        <v>2080102</v>
      </c>
      <c r="CV420" s="87" t="s">
        <v>3273</v>
      </c>
      <c r="CW420" s="100" t="s">
        <v>3274</v>
      </c>
      <c r="CX420" s="100" t="s">
        <v>2276</v>
      </c>
      <c r="CY420" s="100" t="s">
        <v>3237</v>
      </c>
      <c r="CZ420" s="100" t="s">
        <v>3238</v>
      </c>
      <c r="DA420" s="100" t="s">
        <v>3273</v>
      </c>
    </row>
    <row r="421" spans="2:105" ht="153" hidden="1" x14ac:dyDescent="0.25">
      <c r="B421" s="99" t="s">
        <v>3275</v>
      </c>
      <c r="C421" s="99" t="s">
        <v>3276</v>
      </c>
      <c r="D421" s="63" t="s">
        <v>1032</v>
      </c>
      <c r="E421" s="74" t="s">
        <v>3267</v>
      </c>
      <c r="F421" s="63" t="s">
        <v>3268</v>
      </c>
      <c r="G421" s="164" t="s">
        <v>183</v>
      </c>
      <c r="H421" s="63" t="s">
        <v>679</v>
      </c>
      <c r="I421" s="62" t="s">
        <v>185</v>
      </c>
      <c r="J421" s="307">
        <v>2015</v>
      </c>
      <c r="K421" s="308">
        <v>0</v>
      </c>
      <c r="L421" s="311" t="s">
        <v>3245</v>
      </c>
      <c r="M421" s="310" t="s">
        <v>3277</v>
      </c>
      <c r="N421" s="87" t="s">
        <v>3278</v>
      </c>
      <c r="O421" s="87" t="s">
        <v>3279</v>
      </c>
      <c r="P421" s="87" t="s">
        <v>246</v>
      </c>
      <c r="Q421" s="87" t="s">
        <v>3257</v>
      </c>
      <c r="R421" s="87"/>
      <c r="S421" s="68">
        <v>80</v>
      </c>
      <c r="T421" s="86">
        <v>0</v>
      </c>
      <c r="U421" s="91">
        <v>0</v>
      </c>
      <c r="V421" s="91">
        <v>0</v>
      </c>
      <c r="W421" s="91">
        <v>80</v>
      </c>
      <c r="X421" s="71">
        <v>15000000000</v>
      </c>
      <c r="Y421" s="91"/>
      <c r="Z421" s="109"/>
      <c r="AA421" s="92"/>
      <c r="AB421" s="92"/>
      <c r="AC421" s="92"/>
      <c r="AD421" s="92">
        <v>15000000000</v>
      </c>
      <c r="AE421" s="92"/>
      <c r="AF421" s="151"/>
      <c r="AG421" s="92"/>
      <c r="AH421" s="92"/>
      <c r="AI421" s="92"/>
      <c r="AJ421" s="92"/>
      <c r="AK421" s="71">
        <v>0</v>
      </c>
      <c r="AL421" s="92"/>
      <c r="AM421" s="109"/>
      <c r="AN421" s="92"/>
      <c r="AO421" s="92"/>
      <c r="AP421" s="92"/>
      <c r="AQ421" s="92"/>
      <c r="AR421" s="92"/>
      <c r="AS421" s="92"/>
      <c r="AT421" s="92"/>
      <c r="AU421" s="92"/>
      <c r="AV421" s="92"/>
      <c r="AW421" s="92"/>
      <c r="AX421" s="71">
        <v>0</v>
      </c>
      <c r="AY421" s="92"/>
      <c r="AZ421" s="109"/>
      <c r="BA421" s="92"/>
      <c r="BB421" s="92"/>
      <c r="BC421" s="92"/>
      <c r="BD421" s="92"/>
      <c r="BE421" s="92"/>
      <c r="BF421" s="92"/>
      <c r="BG421" s="92"/>
      <c r="BH421" s="92"/>
      <c r="BI421" s="92"/>
      <c r="BJ421" s="92"/>
      <c r="BK421" s="71">
        <v>0</v>
      </c>
      <c r="BL421" s="92"/>
      <c r="BM421" s="109"/>
      <c r="BN421" s="92"/>
      <c r="BO421" s="92"/>
      <c r="BP421" s="92"/>
      <c r="BQ421" s="92"/>
      <c r="BR421" s="92"/>
      <c r="BS421" s="92"/>
      <c r="BT421" s="92"/>
      <c r="BU421" s="92"/>
      <c r="BV421" s="92"/>
      <c r="BW421" s="92"/>
      <c r="BX421" s="71">
        <v>15000000000</v>
      </c>
      <c r="BY421" s="92">
        <v>0</v>
      </c>
      <c r="BZ421" s="109">
        <v>0</v>
      </c>
      <c r="CA421" s="93">
        <v>0</v>
      </c>
      <c r="CB421" s="93">
        <v>0</v>
      </c>
      <c r="CC421" s="93">
        <v>0</v>
      </c>
      <c r="CD421" s="93">
        <v>15000000000</v>
      </c>
      <c r="CE421" s="93">
        <v>0</v>
      </c>
      <c r="CF421" s="93">
        <v>0</v>
      </c>
      <c r="CG421" s="93">
        <v>0</v>
      </c>
      <c r="CH421" s="93">
        <v>0</v>
      </c>
      <c r="CI421" s="93">
        <v>0</v>
      </c>
      <c r="CJ421" s="93">
        <v>0</v>
      </c>
      <c r="CK421" s="63" t="s">
        <v>3280</v>
      </c>
      <c r="CL421" s="74" t="s">
        <v>2302</v>
      </c>
      <c r="CM421" s="74" t="s">
        <v>876</v>
      </c>
      <c r="CN421" s="74" t="s">
        <v>195</v>
      </c>
      <c r="CO421" s="84">
        <v>2</v>
      </c>
      <c r="CP421" s="85" t="s">
        <v>2276</v>
      </c>
      <c r="CQ421" s="84">
        <v>208</v>
      </c>
      <c r="CR421" s="85" t="s">
        <v>3237</v>
      </c>
      <c r="CS421" s="84">
        <v>20801</v>
      </c>
      <c r="CT421" s="85" t="s">
        <v>3238</v>
      </c>
      <c r="CU421" s="86">
        <v>2080102</v>
      </c>
      <c r="CV421" s="87" t="s">
        <v>3273</v>
      </c>
      <c r="CW421" s="100" t="s">
        <v>3274</v>
      </c>
      <c r="CX421" s="100" t="s">
        <v>2276</v>
      </c>
      <c r="CY421" s="100" t="s">
        <v>3237</v>
      </c>
      <c r="CZ421" s="100" t="s">
        <v>3238</v>
      </c>
      <c r="DA421" s="100" t="s">
        <v>3273</v>
      </c>
    </row>
    <row r="422" spans="2:105" ht="153" hidden="1" x14ac:dyDescent="0.25">
      <c r="B422" s="65" t="s">
        <v>3281</v>
      </c>
      <c r="C422" s="75" t="s">
        <v>3282</v>
      </c>
      <c r="D422" s="63" t="s">
        <v>3283</v>
      </c>
      <c r="E422" s="100" t="s">
        <v>3243</v>
      </c>
      <c r="F422" s="63" t="s">
        <v>3244</v>
      </c>
      <c r="G422" s="62" t="s">
        <v>183</v>
      </c>
      <c r="H422" s="63" t="s">
        <v>3284</v>
      </c>
      <c r="I422" s="63" t="s">
        <v>185</v>
      </c>
      <c r="J422" s="307">
        <v>2015</v>
      </c>
      <c r="K422" s="308">
        <v>0</v>
      </c>
      <c r="L422" s="63" t="s">
        <v>242</v>
      </c>
      <c r="M422" s="63" t="s">
        <v>3285</v>
      </c>
      <c r="N422" s="63" t="s">
        <v>3286</v>
      </c>
      <c r="O422" s="63" t="s">
        <v>3287</v>
      </c>
      <c r="P422" s="63" t="s">
        <v>257</v>
      </c>
      <c r="Q422" s="63"/>
      <c r="R422" s="63"/>
      <c r="S422" s="68">
        <v>1</v>
      </c>
      <c r="T422" s="69">
        <v>0</v>
      </c>
      <c r="U422" s="69">
        <v>1</v>
      </c>
      <c r="V422" s="69">
        <v>1</v>
      </c>
      <c r="W422" s="69">
        <v>1</v>
      </c>
      <c r="X422" s="71">
        <v>0</v>
      </c>
      <c r="Y422" s="79"/>
      <c r="Z422" s="79"/>
      <c r="AA422" s="79"/>
      <c r="AB422" s="79"/>
      <c r="AC422" s="79"/>
      <c r="AD422" s="79"/>
      <c r="AE422" s="79"/>
      <c r="AF422" s="79"/>
      <c r="AG422" s="79"/>
      <c r="AH422" s="79"/>
      <c r="AI422" s="79"/>
      <c r="AJ422" s="79"/>
      <c r="AK422" s="71">
        <v>3000000000</v>
      </c>
      <c r="AL422" s="79"/>
      <c r="AM422" s="79"/>
      <c r="AN422" s="79"/>
      <c r="AO422" s="79"/>
      <c r="AP422" s="79"/>
      <c r="AQ422" s="79">
        <v>3000000000</v>
      </c>
      <c r="AR422" s="79"/>
      <c r="AS422" s="79"/>
      <c r="AT422" s="79"/>
      <c r="AU422" s="79"/>
      <c r="AV422" s="79"/>
      <c r="AW422" s="79"/>
      <c r="AX422" s="71">
        <v>0</v>
      </c>
      <c r="AY422" s="79"/>
      <c r="AZ422" s="79"/>
      <c r="BA422" s="79"/>
      <c r="BB422" s="79"/>
      <c r="BC422" s="79"/>
      <c r="BD422" s="79"/>
      <c r="BE422" s="79"/>
      <c r="BF422" s="79"/>
      <c r="BG422" s="79"/>
      <c r="BH422" s="79"/>
      <c r="BI422" s="79"/>
      <c r="BJ422" s="79"/>
      <c r="BK422" s="71">
        <v>0</v>
      </c>
      <c r="BL422" s="79"/>
      <c r="BM422" s="79"/>
      <c r="BN422" s="79"/>
      <c r="BO422" s="79"/>
      <c r="BP422" s="79"/>
      <c r="BQ422" s="79"/>
      <c r="BR422" s="79"/>
      <c r="BS422" s="79"/>
      <c r="BT422" s="79"/>
      <c r="BU422" s="79"/>
      <c r="BV422" s="79"/>
      <c r="BW422" s="79"/>
      <c r="BX422" s="71">
        <v>3000000000</v>
      </c>
      <c r="BY422" s="73">
        <v>0</v>
      </c>
      <c r="BZ422" s="73">
        <v>0</v>
      </c>
      <c r="CA422" s="73">
        <v>0</v>
      </c>
      <c r="CB422" s="73">
        <v>0</v>
      </c>
      <c r="CC422" s="73">
        <v>0</v>
      </c>
      <c r="CD422" s="73">
        <v>3000000000</v>
      </c>
      <c r="CE422" s="73">
        <v>0</v>
      </c>
      <c r="CF422" s="73">
        <v>0</v>
      </c>
      <c r="CG422" s="73">
        <v>0</v>
      </c>
      <c r="CH422" s="73">
        <v>0</v>
      </c>
      <c r="CI422" s="73">
        <v>0</v>
      </c>
      <c r="CJ422" s="73">
        <v>0</v>
      </c>
      <c r="CK422" s="87" t="s">
        <v>3288</v>
      </c>
      <c r="CL422" s="90" t="s">
        <v>2302</v>
      </c>
      <c r="CM422" s="90" t="s">
        <v>876</v>
      </c>
      <c r="CN422" s="90" t="s">
        <v>877</v>
      </c>
      <c r="CO422" s="60">
        <v>2</v>
      </c>
      <c r="CP422" s="61" t="s">
        <v>2276</v>
      </c>
      <c r="CQ422" s="60">
        <v>208</v>
      </c>
      <c r="CR422" s="61" t="s">
        <v>3237</v>
      </c>
      <c r="CS422" s="60">
        <v>20801</v>
      </c>
      <c r="CT422" s="61" t="s">
        <v>3238</v>
      </c>
      <c r="CU422" s="62">
        <v>2080102</v>
      </c>
      <c r="CV422" s="63" t="s">
        <v>3273</v>
      </c>
      <c r="CW422" s="100" t="s">
        <v>3251</v>
      </c>
      <c r="CX422" s="100" t="s">
        <v>2276</v>
      </c>
      <c r="CY422" s="100" t="s">
        <v>3237</v>
      </c>
      <c r="CZ422" s="100" t="s">
        <v>3238</v>
      </c>
      <c r="DA422" s="100" t="s">
        <v>3273</v>
      </c>
    </row>
    <row r="423" spans="2:105" ht="153" hidden="1" x14ac:dyDescent="0.25">
      <c r="B423" s="99" t="s">
        <v>3289</v>
      </c>
      <c r="C423" s="99" t="s">
        <v>3290</v>
      </c>
      <c r="D423" s="63" t="s">
        <v>1032</v>
      </c>
      <c r="E423" s="100" t="s">
        <v>3234</v>
      </c>
      <c r="F423" s="63" t="s">
        <v>3235</v>
      </c>
      <c r="G423" s="62" t="s">
        <v>183</v>
      </c>
      <c r="H423" s="63" t="s">
        <v>679</v>
      </c>
      <c r="I423" s="62" t="s">
        <v>810</v>
      </c>
      <c r="J423" s="307">
        <v>2015</v>
      </c>
      <c r="K423" s="308" t="s">
        <v>490</v>
      </c>
      <c r="L423" s="63" t="s">
        <v>3245</v>
      </c>
      <c r="M423" s="63" t="s">
        <v>3291</v>
      </c>
      <c r="N423" s="87" t="s">
        <v>3292</v>
      </c>
      <c r="O423" s="87" t="s">
        <v>3293</v>
      </c>
      <c r="P423" s="87" t="s">
        <v>246</v>
      </c>
      <c r="Q423" s="87" t="s">
        <v>3257</v>
      </c>
      <c r="R423" s="87"/>
      <c r="S423" s="68">
        <v>5</v>
      </c>
      <c r="T423" s="91">
        <v>0</v>
      </c>
      <c r="U423" s="91">
        <v>0</v>
      </c>
      <c r="V423" s="91">
        <v>0</v>
      </c>
      <c r="W423" s="91">
        <v>5</v>
      </c>
      <c r="X423" s="71">
        <v>5000000000</v>
      </c>
      <c r="Y423" s="92"/>
      <c r="Z423" s="92"/>
      <c r="AA423" s="92"/>
      <c r="AB423" s="92"/>
      <c r="AC423" s="92"/>
      <c r="AD423" s="151">
        <v>5000000000</v>
      </c>
      <c r="AE423" s="92"/>
      <c r="AF423" s="92"/>
      <c r="AG423" s="92"/>
      <c r="AH423" s="92"/>
      <c r="AI423" s="92"/>
      <c r="AJ423" s="92"/>
      <c r="AK423" s="71">
        <v>0</v>
      </c>
      <c r="AL423" s="92"/>
      <c r="AM423" s="92"/>
      <c r="AN423" s="92"/>
      <c r="AO423" s="92"/>
      <c r="AP423" s="92"/>
      <c r="AQ423" s="92"/>
      <c r="AR423" s="92"/>
      <c r="AS423" s="92"/>
      <c r="AT423" s="92"/>
      <c r="AU423" s="92"/>
      <c r="AV423" s="92"/>
      <c r="AW423" s="92"/>
      <c r="AX423" s="71">
        <v>0</v>
      </c>
      <c r="AY423" s="92"/>
      <c r="AZ423" s="92"/>
      <c r="BA423" s="92"/>
      <c r="BB423" s="92"/>
      <c r="BC423" s="92"/>
      <c r="BD423" s="92"/>
      <c r="BE423" s="92"/>
      <c r="BF423" s="92"/>
      <c r="BG423" s="92"/>
      <c r="BH423" s="92"/>
      <c r="BI423" s="92"/>
      <c r="BJ423" s="92"/>
      <c r="BK423" s="71">
        <v>0</v>
      </c>
      <c r="BL423" s="92"/>
      <c r="BM423" s="92"/>
      <c r="BN423" s="92"/>
      <c r="BO423" s="92"/>
      <c r="BP423" s="92"/>
      <c r="BQ423" s="92"/>
      <c r="BR423" s="92"/>
      <c r="BS423" s="92"/>
      <c r="BT423" s="92"/>
      <c r="BU423" s="92"/>
      <c r="BV423" s="92"/>
      <c r="BW423" s="92"/>
      <c r="BX423" s="71">
        <v>5000000000</v>
      </c>
      <c r="BY423" s="93">
        <v>0</v>
      </c>
      <c r="BZ423" s="93">
        <v>0</v>
      </c>
      <c r="CA423" s="93">
        <v>0</v>
      </c>
      <c r="CB423" s="93">
        <v>0</v>
      </c>
      <c r="CC423" s="93">
        <v>0</v>
      </c>
      <c r="CD423" s="93">
        <v>5000000000</v>
      </c>
      <c r="CE423" s="93">
        <v>0</v>
      </c>
      <c r="CF423" s="93">
        <v>0</v>
      </c>
      <c r="CG423" s="93">
        <v>0</v>
      </c>
      <c r="CH423" s="93">
        <v>0</v>
      </c>
      <c r="CI423" s="93">
        <v>0</v>
      </c>
      <c r="CJ423" s="93">
        <v>0</v>
      </c>
      <c r="CK423" s="87" t="s">
        <v>3294</v>
      </c>
      <c r="CL423" s="90" t="s">
        <v>2302</v>
      </c>
      <c r="CM423" s="90" t="s">
        <v>876</v>
      </c>
      <c r="CN423" s="90" t="s">
        <v>2780</v>
      </c>
      <c r="CO423" s="84">
        <v>2</v>
      </c>
      <c r="CP423" s="85" t="s">
        <v>2276</v>
      </c>
      <c r="CQ423" s="84">
        <v>208</v>
      </c>
      <c r="CR423" s="85" t="s">
        <v>3237</v>
      </c>
      <c r="CS423" s="84">
        <v>20801</v>
      </c>
      <c r="CT423" s="85" t="s">
        <v>3238</v>
      </c>
      <c r="CU423" s="86">
        <v>2080103</v>
      </c>
      <c r="CV423" s="87" t="s">
        <v>3295</v>
      </c>
      <c r="CW423" s="100" t="s">
        <v>3240</v>
      </c>
      <c r="CX423" s="100" t="s">
        <v>2276</v>
      </c>
      <c r="CY423" s="100" t="s">
        <v>3237</v>
      </c>
      <c r="CZ423" s="100" t="s">
        <v>3238</v>
      </c>
      <c r="DA423" s="100" t="s">
        <v>3295</v>
      </c>
    </row>
    <row r="424" spans="2:105" ht="153" hidden="1" x14ac:dyDescent="0.25">
      <c r="B424" s="99" t="s">
        <v>3296</v>
      </c>
      <c r="C424" s="99" t="s">
        <v>3297</v>
      </c>
      <c r="D424" s="63" t="s">
        <v>1032</v>
      </c>
      <c r="E424" s="100" t="s">
        <v>3234</v>
      </c>
      <c r="F424" s="63" t="s">
        <v>3235</v>
      </c>
      <c r="G424" s="62" t="s">
        <v>183</v>
      </c>
      <c r="H424" s="63" t="s">
        <v>679</v>
      </c>
      <c r="I424" s="62" t="s">
        <v>185</v>
      </c>
      <c r="J424" s="307">
        <v>2015</v>
      </c>
      <c r="K424" s="308" t="s">
        <v>490</v>
      </c>
      <c r="L424" s="63" t="s">
        <v>3245</v>
      </c>
      <c r="M424" s="63" t="s">
        <v>3298</v>
      </c>
      <c r="N424" s="87" t="s">
        <v>3299</v>
      </c>
      <c r="O424" s="87" t="s">
        <v>3300</v>
      </c>
      <c r="P424" s="87" t="s">
        <v>246</v>
      </c>
      <c r="Q424" s="87" t="s">
        <v>3257</v>
      </c>
      <c r="R424" s="87"/>
      <c r="S424" s="68">
        <v>30</v>
      </c>
      <c r="T424" s="91">
        <v>0</v>
      </c>
      <c r="U424" s="91">
        <v>0</v>
      </c>
      <c r="V424" s="91">
        <v>15</v>
      </c>
      <c r="W424" s="91">
        <v>30</v>
      </c>
      <c r="X424" s="71">
        <v>0</v>
      </c>
      <c r="Y424" s="92"/>
      <c r="Z424" s="92"/>
      <c r="AA424" s="92"/>
      <c r="AB424" s="92"/>
      <c r="AC424" s="92"/>
      <c r="AD424" s="92"/>
      <c r="AE424" s="92"/>
      <c r="AF424" s="92"/>
      <c r="AG424" s="92"/>
      <c r="AH424" s="92"/>
      <c r="AI424" s="92"/>
      <c r="AJ424" s="92"/>
      <c r="AK424" s="71">
        <v>0</v>
      </c>
      <c r="AL424" s="92"/>
      <c r="AM424" s="92"/>
      <c r="AN424" s="92"/>
      <c r="AO424" s="92"/>
      <c r="AP424" s="92"/>
      <c r="AQ424" s="92"/>
      <c r="AR424" s="92"/>
      <c r="AS424" s="92"/>
      <c r="AT424" s="92"/>
      <c r="AU424" s="92"/>
      <c r="AV424" s="92"/>
      <c r="AW424" s="92"/>
      <c r="AX424" s="71">
        <v>2500000000</v>
      </c>
      <c r="AY424" s="92"/>
      <c r="AZ424" s="92"/>
      <c r="BA424" s="92"/>
      <c r="BB424" s="92"/>
      <c r="BC424" s="92"/>
      <c r="BD424" s="159">
        <v>2500000000</v>
      </c>
      <c r="BE424" s="92"/>
      <c r="BF424" s="92"/>
      <c r="BG424" s="92"/>
      <c r="BH424" s="92"/>
      <c r="BI424" s="92"/>
      <c r="BJ424" s="92"/>
      <c r="BK424" s="71">
        <v>2500000000</v>
      </c>
      <c r="BL424" s="92"/>
      <c r="BM424" s="92"/>
      <c r="BN424" s="92"/>
      <c r="BO424" s="92"/>
      <c r="BP424" s="92"/>
      <c r="BQ424" s="159">
        <v>2500000000</v>
      </c>
      <c r="BR424" s="92"/>
      <c r="BS424" s="92"/>
      <c r="BT424" s="92"/>
      <c r="BU424" s="92"/>
      <c r="BV424" s="92"/>
      <c r="BW424" s="92"/>
      <c r="BX424" s="71">
        <v>5000000000</v>
      </c>
      <c r="BY424" s="93">
        <v>0</v>
      </c>
      <c r="BZ424" s="93">
        <v>0</v>
      </c>
      <c r="CA424" s="93">
        <v>0</v>
      </c>
      <c r="CB424" s="93">
        <v>0</v>
      </c>
      <c r="CC424" s="93">
        <v>0</v>
      </c>
      <c r="CD424" s="93">
        <v>5000000000</v>
      </c>
      <c r="CE424" s="93">
        <v>0</v>
      </c>
      <c r="CF424" s="93">
        <v>0</v>
      </c>
      <c r="CG424" s="93">
        <v>0</v>
      </c>
      <c r="CH424" s="93">
        <v>0</v>
      </c>
      <c r="CI424" s="93">
        <v>0</v>
      </c>
      <c r="CJ424" s="93">
        <v>0</v>
      </c>
      <c r="CK424" s="63" t="s">
        <v>3301</v>
      </c>
      <c r="CL424" s="74" t="s">
        <v>2302</v>
      </c>
      <c r="CM424" s="74" t="s">
        <v>876</v>
      </c>
      <c r="CN424" s="74" t="s">
        <v>2780</v>
      </c>
      <c r="CO424" s="84">
        <v>2</v>
      </c>
      <c r="CP424" s="85" t="s">
        <v>2276</v>
      </c>
      <c r="CQ424" s="84">
        <v>208</v>
      </c>
      <c r="CR424" s="85" t="s">
        <v>3237</v>
      </c>
      <c r="CS424" s="84">
        <v>20801</v>
      </c>
      <c r="CT424" s="85" t="s">
        <v>3238</v>
      </c>
      <c r="CU424" s="86">
        <v>2080103</v>
      </c>
      <c r="CV424" s="87" t="s">
        <v>3295</v>
      </c>
      <c r="CW424" s="100" t="s">
        <v>3240</v>
      </c>
      <c r="CX424" s="100" t="s">
        <v>2276</v>
      </c>
      <c r="CY424" s="100" t="s">
        <v>3237</v>
      </c>
      <c r="CZ424" s="100" t="s">
        <v>3238</v>
      </c>
      <c r="DA424" s="100" t="s">
        <v>3295</v>
      </c>
    </row>
    <row r="425" spans="2:105" ht="153" hidden="1" x14ac:dyDescent="0.25">
      <c r="B425" s="65" t="s">
        <v>3302</v>
      </c>
      <c r="C425" s="65" t="s">
        <v>3303</v>
      </c>
      <c r="D425" s="63" t="s">
        <v>1166</v>
      </c>
      <c r="E425" s="100" t="s">
        <v>3267</v>
      </c>
      <c r="F425" s="63" t="s">
        <v>3268</v>
      </c>
      <c r="G425" s="62" t="s">
        <v>183</v>
      </c>
      <c r="H425" s="63" t="s">
        <v>2611</v>
      </c>
      <c r="I425" s="63" t="s">
        <v>185</v>
      </c>
      <c r="J425" s="307">
        <v>2015</v>
      </c>
      <c r="K425" s="308" t="s">
        <v>490</v>
      </c>
      <c r="L425" s="63" t="s">
        <v>242</v>
      </c>
      <c r="M425" s="63" t="s">
        <v>3304</v>
      </c>
      <c r="N425" s="63" t="s">
        <v>3305</v>
      </c>
      <c r="O425" s="63" t="s">
        <v>3306</v>
      </c>
      <c r="P425" s="63" t="s">
        <v>257</v>
      </c>
      <c r="Q425" s="63" t="s">
        <v>232</v>
      </c>
      <c r="R425" s="63"/>
      <c r="S425" s="68">
        <v>750000</v>
      </c>
      <c r="T425" s="69">
        <v>0</v>
      </c>
      <c r="U425" s="69">
        <v>250000</v>
      </c>
      <c r="V425" s="69">
        <v>500000</v>
      </c>
      <c r="W425" s="69">
        <v>750000</v>
      </c>
      <c r="X425" s="71">
        <v>334817383</v>
      </c>
      <c r="Y425" s="97">
        <v>334817383</v>
      </c>
      <c r="Z425" s="79"/>
      <c r="AA425" s="79"/>
      <c r="AB425" s="79"/>
      <c r="AC425" s="79"/>
      <c r="AD425" s="79"/>
      <c r="AE425" s="79"/>
      <c r="AF425" s="79"/>
      <c r="AG425" s="79"/>
      <c r="AH425" s="79"/>
      <c r="AI425" s="79"/>
      <c r="AJ425" s="79"/>
      <c r="AK425" s="71">
        <v>359928687</v>
      </c>
      <c r="AL425" s="97">
        <v>359928687</v>
      </c>
      <c r="AM425" s="79"/>
      <c r="AN425" s="79"/>
      <c r="AO425" s="79"/>
      <c r="AP425" s="79"/>
      <c r="AQ425" s="79"/>
      <c r="AR425" s="79"/>
      <c r="AS425" s="79"/>
      <c r="AT425" s="79"/>
      <c r="AU425" s="79"/>
      <c r="AV425" s="79"/>
      <c r="AW425" s="79"/>
      <c r="AX425" s="71">
        <v>386923338</v>
      </c>
      <c r="AY425" s="97">
        <v>386923338</v>
      </c>
      <c r="AZ425" s="79"/>
      <c r="BA425" s="79"/>
      <c r="BB425" s="79"/>
      <c r="BC425" s="79"/>
      <c r="BD425" s="79"/>
      <c r="BE425" s="79"/>
      <c r="BF425" s="79"/>
      <c r="BG425" s="79"/>
      <c r="BH425" s="79"/>
      <c r="BI425" s="79"/>
      <c r="BJ425" s="79"/>
      <c r="BK425" s="71">
        <v>415942589</v>
      </c>
      <c r="BL425" s="97">
        <v>415942589</v>
      </c>
      <c r="BM425" s="79"/>
      <c r="BN425" s="79"/>
      <c r="BO425" s="79"/>
      <c r="BP425" s="79"/>
      <c r="BQ425" s="79"/>
      <c r="BR425" s="79"/>
      <c r="BS425" s="79"/>
      <c r="BT425" s="79"/>
      <c r="BU425" s="79"/>
      <c r="BV425" s="79"/>
      <c r="BW425" s="79"/>
      <c r="BX425" s="71">
        <v>1497611997</v>
      </c>
      <c r="BY425" s="73">
        <v>1497611997</v>
      </c>
      <c r="BZ425" s="73">
        <v>0</v>
      </c>
      <c r="CA425" s="73">
        <v>0</v>
      </c>
      <c r="CB425" s="73">
        <v>0</v>
      </c>
      <c r="CC425" s="73">
        <v>0</v>
      </c>
      <c r="CD425" s="73">
        <v>0</v>
      </c>
      <c r="CE425" s="73">
        <v>0</v>
      </c>
      <c r="CF425" s="73">
        <v>0</v>
      </c>
      <c r="CG425" s="73">
        <v>0</v>
      </c>
      <c r="CH425" s="73">
        <v>0</v>
      </c>
      <c r="CI425" s="73">
        <v>0</v>
      </c>
      <c r="CJ425" s="73">
        <v>0</v>
      </c>
      <c r="CK425" s="63" t="s">
        <v>3307</v>
      </c>
      <c r="CL425" s="74" t="s">
        <v>1989</v>
      </c>
      <c r="CM425" s="74" t="s">
        <v>1990</v>
      </c>
      <c r="CN425" s="74" t="s">
        <v>210</v>
      </c>
      <c r="CO425" s="60">
        <v>2</v>
      </c>
      <c r="CP425" s="61" t="s">
        <v>2276</v>
      </c>
      <c r="CQ425" s="60">
        <v>208</v>
      </c>
      <c r="CR425" s="61" t="s">
        <v>3237</v>
      </c>
      <c r="CS425" s="60">
        <v>20801</v>
      </c>
      <c r="CT425" s="61" t="s">
        <v>3238</v>
      </c>
      <c r="CU425" s="62">
        <v>2080104</v>
      </c>
      <c r="CV425" s="63" t="s">
        <v>3308</v>
      </c>
      <c r="CW425" s="100" t="s">
        <v>3274</v>
      </c>
      <c r="CX425" s="100" t="s">
        <v>2276</v>
      </c>
      <c r="CY425" s="100" t="s">
        <v>3237</v>
      </c>
      <c r="CZ425" s="100" t="s">
        <v>3238</v>
      </c>
      <c r="DA425" s="100" t="s">
        <v>3308</v>
      </c>
    </row>
    <row r="426" spans="2:105" ht="127.5" hidden="1" x14ac:dyDescent="0.25">
      <c r="B426" s="99" t="s">
        <v>3309</v>
      </c>
      <c r="C426" s="65" t="s">
        <v>3310</v>
      </c>
      <c r="D426" s="63" t="s">
        <v>1368</v>
      </c>
      <c r="E426" s="100" t="s">
        <v>3311</v>
      </c>
      <c r="F426" s="63" t="s">
        <v>3312</v>
      </c>
      <c r="G426" s="62" t="s">
        <v>240</v>
      </c>
      <c r="H426" s="63" t="s">
        <v>679</v>
      </c>
      <c r="I426" s="63" t="s">
        <v>185</v>
      </c>
      <c r="J426" s="307">
        <v>2015</v>
      </c>
      <c r="K426" s="308">
        <v>0</v>
      </c>
      <c r="L426" s="63" t="s">
        <v>1371</v>
      </c>
      <c r="M426" s="63" t="s">
        <v>3313</v>
      </c>
      <c r="N426" s="63" t="s">
        <v>3314</v>
      </c>
      <c r="O426" s="63" t="s">
        <v>3315</v>
      </c>
      <c r="P426" s="63" t="s">
        <v>190</v>
      </c>
      <c r="Q426" s="63" t="s">
        <v>3316</v>
      </c>
      <c r="R426" s="63"/>
      <c r="S426" s="68">
        <v>1</v>
      </c>
      <c r="T426" s="69">
        <v>0</v>
      </c>
      <c r="U426" s="69">
        <v>1</v>
      </c>
      <c r="V426" s="69">
        <v>1</v>
      </c>
      <c r="W426" s="69">
        <v>1</v>
      </c>
      <c r="X426" s="71">
        <v>0</v>
      </c>
      <c r="Y426" s="79"/>
      <c r="Z426" s="79"/>
      <c r="AA426" s="79"/>
      <c r="AB426" s="79"/>
      <c r="AC426" s="79"/>
      <c r="AD426" s="79"/>
      <c r="AE426" s="79"/>
      <c r="AF426" s="79"/>
      <c r="AG426" s="79"/>
      <c r="AH426" s="79"/>
      <c r="AI426" s="79"/>
      <c r="AJ426" s="79"/>
      <c r="AK426" s="71">
        <v>50000000</v>
      </c>
      <c r="AL426" s="79">
        <v>50000000</v>
      </c>
      <c r="AM426" s="79"/>
      <c r="AN426" s="79"/>
      <c r="AO426" s="79"/>
      <c r="AP426" s="79"/>
      <c r="AQ426" s="79"/>
      <c r="AR426" s="79"/>
      <c r="AS426" s="79"/>
      <c r="AT426" s="79"/>
      <c r="AU426" s="79"/>
      <c r="AV426" s="79"/>
      <c r="AW426" s="79"/>
      <c r="AX426" s="71">
        <v>100000000</v>
      </c>
      <c r="AY426" s="79">
        <v>100000000</v>
      </c>
      <c r="AZ426" s="79"/>
      <c r="BA426" s="79"/>
      <c r="BB426" s="79"/>
      <c r="BC426" s="79"/>
      <c r="BD426" s="79"/>
      <c r="BE426" s="79"/>
      <c r="BF426" s="79"/>
      <c r="BG426" s="79"/>
      <c r="BH426" s="79"/>
      <c r="BI426" s="79"/>
      <c r="BJ426" s="79"/>
      <c r="BK426" s="71">
        <v>100000000</v>
      </c>
      <c r="BL426" s="79">
        <v>100000000</v>
      </c>
      <c r="BM426" s="79"/>
      <c r="BN426" s="79"/>
      <c r="BO426" s="79"/>
      <c r="BP426" s="79"/>
      <c r="BQ426" s="79"/>
      <c r="BR426" s="79"/>
      <c r="BS426" s="79"/>
      <c r="BT426" s="79"/>
      <c r="BU426" s="79"/>
      <c r="BV426" s="79"/>
      <c r="BW426" s="79"/>
      <c r="BX426" s="71">
        <v>250000000</v>
      </c>
      <c r="BY426" s="73">
        <v>250000000</v>
      </c>
      <c r="BZ426" s="73">
        <v>0</v>
      </c>
      <c r="CA426" s="73">
        <v>0</v>
      </c>
      <c r="CB426" s="73">
        <v>0</v>
      </c>
      <c r="CC426" s="73">
        <v>0</v>
      </c>
      <c r="CD426" s="73">
        <v>0</v>
      </c>
      <c r="CE426" s="73">
        <v>0</v>
      </c>
      <c r="CF426" s="73">
        <v>0</v>
      </c>
      <c r="CG426" s="73">
        <v>0</v>
      </c>
      <c r="CH426" s="73">
        <v>0</v>
      </c>
      <c r="CI426" s="73">
        <v>0</v>
      </c>
      <c r="CJ426" s="73">
        <v>0</v>
      </c>
      <c r="CK426" s="63" t="s">
        <v>3317</v>
      </c>
      <c r="CL426" s="74" t="s">
        <v>2302</v>
      </c>
      <c r="CM426" s="74" t="s">
        <v>876</v>
      </c>
      <c r="CN426" s="74" t="s">
        <v>877</v>
      </c>
      <c r="CO426" s="60">
        <v>2</v>
      </c>
      <c r="CP426" s="61" t="s">
        <v>2276</v>
      </c>
      <c r="CQ426" s="60">
        <v>208</v>
      </c>
      <c r="CR426" s="61" t="s">
        <v>3237</v>
      </c>
      <c r="CS426" s="60">
        <v>20802</v>
      </c>
      <c r="CT426" s="61" t="s">
        <v>3318</v>
      </c>
      <c r="CU426" s="62">
        <v>2080201</v>
      </c>
      <c r="CV426" s="63" t="s">
        <v>3319</v>
      </c>
      <c r="CW426" s="100" t="s">
        <v>3320</v>
      </c>
      <c r="CX426" s="100" t="s">
        <v>2276</v>
      </c>
      <c r="CY426" s="100" t="s">
        <v>3237</v>
      </c>
      <c r="CZ426" s="100" t="s">
        <v>3318</v>
      </c>
      <c r="DA426" s="100" t="s">
        <v>3319</v>
      </c>
    </row>
    <row r="427" spans="2:105" ht="127.5" hidden="1" x14ac:dyDescent="0.25">
      <c r="B427" s="99" t="s">
        <v>3321</v>
      </c>
      <c r="C427" s="65" t="s">
        <v>3322</v>
      </c>
      <c r="D427" s="63" t="s">
        <v>1368</v>
      </c>
      <c r="E427" s="100" t="s">
        <v>3311</v>
      </c>
      <c r="F427" s="63" t="s">
        <v>3312</v>
      </c>
      <c r="G427" s="62" t="s">
        <v>183</v>
      </c>
      <c r="H427" s="63" t="s">
        <v>679</v>
      </c>
      <c r="I427" s="63" t="s">
        <v>185</v>
      </c>
      <c r="J427" s="307">
        <v>2015</v>
      </c>
      <c r="K427" s="308">
        <v>0</v>
      </c>
      <c r="L427" s="63" t="s">
        <v>1371</v>
      </c>
      <c r="M427" s="63" t="s">
        <v>3323</v>
      </c>
      <c r="N427" s="63" t="s">
        <v>3324</v>
      </c>
      <c r="O427" s="63" t="s">
        <v>3325</v>
      </c>
      <c r="P427" s="63" t="s">
        <v>257</v>
      </c>
      <c r="Q427" s="63"/>
      <c r="R427" s="63"/>
      <c r="S427" s="68">
        <v>1</v>
      </c>
      <c r="T427" s="69">
        <v>0</v>
      </c>
      <c r="U427" s="69">
        <v>0.5</v>
      </c>
      <c r="V427" s="69">
        <v>1</v>
      </c>
      <c r="W427" s="69">
        <v>1</v>
      </c>
      <c r="X427" s="71">
        <v>50000000</v>
      </c>
      <c r="Y427" s="79">
        <v>50000000</v>
      </c>
      <c r="Z427" s="79"/>
      <c r="AA427" s="79"/>
      <c r="AB427" s="79"/>
      <c r="AC427" s="79"/>
      <c r="AD427" s="79"/>
      <c r="AE427" s="79"/>
      <c r="AF427" s="79"/>
      <c r="AG427" s="79"/>
      <c r="AH427" s="79"/>
      <c r="AI427" s="79"/>
      <c r="AJ427" s="79"/>
      <c r="AK427" s="71">
        <v>50000000</v>
      </c>
      <c r="AL427" s="79">
        <v>50000000</v>
      </c>
      <c r="AM427" s="79"/>
      <c r="AN427" s="79"/>
      <c r="AO427" s="79"/>
      <c r="AP427" s="79"/>
      <c r="AQ427" s="79"/>
      <c r="AR427" s="79"/>
      <c r="AS427" s="79"/>
      <c r="AT427" s="79"/>
      <c r="AU427" s="79"/>
      <c r="AV427" s="79"/>
      <c r="AW427" s="79"/>
      <c r="AX427" s="71">
        <v>14450000000</v>
      </c>
      <c r="AY427" s="79">
        <v>50000000</v>
      </c>
      <c r="AZ427" s="79"/>
      <c r="BA427" s="79"/>
      <c r="BB427" s="79"/>
      <c r="BC427" s="79"/>
      <c r="BD427" s="79">
        <v>14400000000</v>
      </c>
      <c r="BE427" s="79"/>
      <c r="BF427" s="79"/>
      <c r="BG427" s="79"/>
      <c r="BH427" s="79"/>
      <c r="BI427" s="79"/>
      <c r="BJ427" s="79"/>
      <c r="BK427" s="71">
        <v>50000000</v>
      </c>
      <c r="BL427" s="79">
        <v>50000000</v>
      </c>
      <c r="BM427" s="79"/>
      <c r="BN427" s="79"/>
      <c r="BO427" s="79"/>
      <c r="BP427" s="79"/>
      <c r="BQ427" s="79"/>
      <c r="BR427" s="79"/>
      <c r="BS427" s="79"/>
      <c r="BT427" s="79"/>
      <c r="BU427" s="79"/>
      <c r="BV427" s="79"/>
      <c r="BW427" s="79"/>
      <c r="BX427" s="71">
        <v>14600000000</v>
      </c>
      <c r="BY427" s="73">
        <v>200000000</v>
      </c>
      <c r="BZ427" s="73">
        <v>0</v>
      </c>
      <c r="CA427" s="73">
        <v>0</v>
      </c>
      <c r="CB427" s="73">
        <v>0</v>
      </c>
      <c r="CC427" s="73">
        <v>0</v>
      </c>
      <c r="CD427" s="73">
        <v>14400000000</v>
      </c>
      <c r="CE427" s="73">
        <v>0</v>
      </c>
      <c r="CF427" s="73">
        <v>0</v>
      </c>
      <c r="CG427" s="73">
        <v>0</v>
      </c>
      <c r="CH427" s="73">
        <v>0</v>
      </c>
      <c r="CI427" s="73">
        <v>0</v>
      </c>
      <c r="CJ427" s="73">
        <v>0</v>
      </c>
      <c r="CK427" s="63" t="s">
        <v>3326</v>
      </c>
      <c r="CL427" s="74" t="s">
        <v>2302</v>
      </c>
      <c r="CM427" s="74" t="s">
        <v>876</v>
      </c>
      <c r="CN427" s="74" t="s">
        <v>877</v>
      </c>
      <c r="CO427" s="60">
        <v>2</v>
      </c>
      <c r="CP427" s="61" t="s">
        <v>2276</v>
      </c>
      <c r="CQ427" s="60">
        <v>208</v>
      </c>
      <c r="CR427" s="61" t="s">
        <v>3237</v>
      </c>
      <c r="CS427" s="60">
        <v>20802</v>
      </c>
      <c r="CT427" s="61" t="s">
        <v>3318</v>
      </c>
      <c r="CU427" s="62">
        <v>2080201</v>
      </c>
      <c r="CV427" s="63" t="s">
        <v>3319</v>
      </c>
      <c r="CW427" s="100" t="s">
        <v>3320</v>
      </c>
      <c r="CX427" s="100" t="s">
        <v>2276</v>
      </c>
      <c r="CY427" s="100" t="s">
        <v>3237</v>
      </c>
      <c r="CZ427" s="100" t="s">
        <v>3318</v>
      </c>
      <c r="DA427" s="100" t="s">
        <v>3319</v>
      </c>
    </row>
    <row r="428" spans="2:105" ht="127.5" hidden="1" x14ac:dyDescent="0.25">
      <c r="B428" s="99" t="s">
        <v>3327</v>
      </c>
      <c r="C428" s="65" t="s">
        <v>3328</v>
      </c>
      <c r="D428" s="63" t="s">
        <v>1368</v>
      </c>
      <c r="E428" s="100" t="s">
        <v>3311</v>
      </c>
      <c r="F428" s="63" t="s">
        <v>3312</v>
      </c>
      <c r="G428" s="62" t="s">
        <v>183</v>
      </c>
      <c r="H428" s="63" t="s">
        <v>679</v>
      </c>
      <c r="I428" s="63" t="s">
        <v>185</v>
      </c>
      <c r="J428" s="307">
        <v>2015</v>
      </c>
      <c r="K428" s="308">
        <v>2</v>
      </c>
      <c r="L428" s="63" t="s">
        <v>1371</v>
      </c>
      <c r="M428" s="63" t="s">
        <v>3329</v>
      </c>
      <c r="N428" s="63" t="s">
        <v>3330</v>
      </c>
      <c r="O428" s="63" t="s">
        <v>3331</v>
      </c>
      <c r="P428" s="63" t="s">
        <v>657</v>
      </c>
      <c r="Q428" s="63" t="s">
        <v>1811</v>
      </c>
      <c r="R428" s="63"/>
      <c r="S428" s="68">
        <v>42</v>
      </c>
      <c r="T428" s="69">
        <v>5</v>
      </c>
      <c r="U428" s="69">
        <v>20</v>
      </c>
      <c r="V428" s="69">
        <v>32</v>
      </c>
      <c r="W428" s="69">
        <v>42</v>
      </c>
      <c r="X428" s="71">
        <v>40000000</v>
      </c>
      <c r="Y428" s="79">
        <v>40000000</v>
      </c>
      <c r="Z428" s="79"/>
      <c r="AA428" s="79"/>
      <c r="AB428" s="79"/>
      <c r="AC428" s="79"/>
      <c r="AD428" s="79"/>
      <c r="AE428" s="79"/>
      <c r="AF428" s="79"/>
      <c r="AG428" s="79"/>
      <c r="AH428" s="79"/>
      <c r="AI428" s="79"/>
      <c r="AJ428" s="79"/>
      <c r="AK428" s="71">
        <v>40000000</v>
      </c>
      <c r="AL428" s="79">
        <v>40000000</v>
      </c>
      <c r="AM428" s="79"/>
      <c r="AN428" s="79"/>
      <c r="AO428" s="79"/>
      <c r="AP428" s="79"/>
      <c r="AQ428" s="79"/>
      <c r="AR428" s="79"/>
      <c r="AS428" s="79"/>
      <c r="AT428" s="79"/>
      <c r="AU428" s="79"/>
      <c r="AV428" s="79"/>
      <c r="AW428" s="79"/>
      <c r="AX428" s="71">
        <v>40000000</v>
      </c>
      <c r="AY428" s="79">
        <v>40000000</v>
      </c>
      <c r="AZ428" s="79"/>
      <c r="BA428" s="79"/>
      <c r="BB428" s="79"/>
      <c r="BC428" s="79"/>
      <c r="BD428" s="79"/>
      <c r="BE428" s="79"/>
      <c r="BF428" s="79"/>
      <c r="BG428" s="79"/>
      <c r="BH428" s="79"/>
      <c r="BI428" s="79"/>
      <c r="BJ428" s="79"/>
      <c r="BK428" s="71">
        <v>40000000</v>
      </c>
      <c r="BL428" s="79">
        <v>40000000</v>
      </c>
      <c r="BM428" s="79"/>
      <c r="BN428" s="79"/>
      <c r="BO428" s="79"/>
      <c r="BP428" s="79"/>
      <c r="BQ428" s="79"/>
      <c r="BR428" s="79"/>
      <c r="BS428" s="79"/>
      <c r="BT428" s="79"/>
      <c r="BU428" s="79"/>
      <c r="BV428" s="79"/>
      <c r="BW428" s="79"/>
      <c r="BX428" s="71">
        <v>160000000</v>
      </c>
      <c r="BY428" s="73">
        <v>160000000</v>
      </c>
      <c r="BZ428" s="73">
        <v>0</v>
      </c>
      <c r="CA428" s="73">
        <v>0</v>
      </c>
      <c r="CB428" s="73">
        <v>0</v>
      </c>
      <c r="CC428" s="73">
        <v>0</v>
      </c>
      <c r="CD428" s="73">
        <v>0</v>
      </c>
      <c r="CE428" s="73">
        <v>0</v>
      </c>
      <c r="CF428" s="73">
        <v>0</v>
      </c>
      <c r="CG428" s="73">
        <v>0</v>
      </c>
      <c r="CH428" s="73">
        <v>0</v>
      </c>
      <c r="CI428" s="73">
        <v>0</v>
      </c>
      <c r="CJ428" s="73">
        <v>0</v>
      </c>
      <c r="CK428" s="63" t="s">
        <v>3332</v>
      </c>
      <c r="CL428" s="74" t="s">
        <v>2302</v>
      </c>
      <c r="CM428" s="74" t="s">
        <v>876</v>
      </c>
      <c r="CN428" s="74" t="s">
        <v>877</v>
      </c>
      <c r="CO428" s="60">
        <v>2</v>
      </c>
      <c r="CP428" s="61" t="s">
        <v>2276</v>
      </c>
      <c r="CQ428" s="60">
        <v>208</v>
      </c>
      <c r="CR428" s="61" t="s">
        <v>3237</v>
      </c>
      <c r="CS428" s="60">
        <v>20802</v>
      </c>
      <c r="CT428" s="61" t="s">
        <v>3318</v>
      </c>
      <c r="CU428" s="62">
        <v>2080201</v>
      </c>
      <c r="CV428" s="63" t="s">
        <v>3319</v>
      </c>
      <c r="CW428" s="100" t="s">
        <v>3320</v>
      </c>
      <c r="CX428" s="100" t="s">
        <v>2276</v>
      </c>
      <c r="CY428" s="100" t="s">
        <v>3237</v>
      </c>
      <c r="CZ428" s="100" t="s">
        <v>3318</v>
      </c>
      <c r="DA428" s="100" t="s">
        <v>3319</v>
      </c>
    </row>
    <row r="429" spans="2:105" ht="127.5" hidden="1" x14ac:dyDescent="0.25">
      <c r="B429" s="99" t="s">
        <v>3333</v>
      </c>
      <c r="C429" s="75" t="s">
        <v>3334</v>
      </c>
      <c r="D429" s="63" t="s">
        <v>1368</v>
      </c>
      <c r="E429" s="100" t="s">
        <v>3311</v>
      </c>
      <c r="F429" s="63" t="s">
        <v>3312</v>
      </c>
      <c r="G429" s="62" t="s">
        <v>183</v>
      </c>
      <c r="H429" s="63" t="s">
        <v>679</v>
      </c>
      <c r="I429" s="63" t="s">
        <v>185</v>
      </c>
      <c r="J429" s="307">
        <v>2015</v>
      </c>
      <c r="K429" s="308">
        <v>2</v>
      </c>
      <c r="L429" s="63" t="s">
        <v>1371</v>
      </c>
      <c r="M429" s="63" t="s">
        <v>3335</v>
      </c>
      <c r="N429" s="63" t="s">
        <v>3336</v>
      </c>
      <c r="O429" s="63" t="s">
        <v>3337</v>
      </c>
      <c r="P429" s="63" t="s">
        <v>657</v>
      </c>
      <c r="Q429" s="63" t="s">
        <v>1811</v>
      </c>
      <c r="R429" s="63"/>
      <c r="S429" s="68">
        <v>80</v>
      </c>
      <c r="T429" s="69">
        <v>0</v>
      </c>
      <c r="U429" s="69">
        <v>40</v>
      </c>
      <c r="V429" s="69">
        <v>60</v>
      </c>
      <c r="W429" s="69">
        <v>80</v>
      </c>
      <c r="X429" s="71">
        <v>0</v>
      </c>
      <c r="Y429" s="79"/>
      <c r="Z429" s="79"/>
      <c r="AA429" s="79"/>
      <c r="AB429" s="79"/>
      <c r="AC429" s="79"/>
      <c r="AD429" s="79"/>
      <c r="AE429" s="79"/>
      <c r="AF429" s="79"/>
      <c r="AG429" s="79"/>
      <c r="AH429" s="79"/>
      <c r="AI429" s="79"/>
      <c r="AJ429" s="79"/>
      <c r="AK429" s="71">
        <v>50000000</v>
      </c>
      <c r="AL429" s="79">
        <v>50000000</v>
      </c>
      <c r="AM429" s="79"/>
      <c r="AN429" s="79"/>
      <c r="AO429" s="79"/>
      <c r="AP429" s="79"/>
      <c r="AQ429" s="79"/>
      <c r="AR429" s="79"/>
      <c r="AS429" s="79"/>
      <c r="AT429" s="79"/>
      <c r="AU429" s="79"/>
      <c r="AV429" s="79"/>
      <c r="AW429" s="79"/>
      <c r="AX429" s="71">
        <v>50000000</v>
      </c>
      <c r="AY429" s="79">
        <v>50000000</v>
      </c>
      <c r="AZ429" s="79"/>
      <c r="BA429" s="79"/>
      <c r="BB429" s="79"/>
      <c r="BC429" s="79"/>
      <c r="BD429" s="79"/>
      <c r="BE429" s="79"/>
      <c r="BF429" s="79"/>
      <c r="BG429" s="79"/>
      <c r="BH429" s="79"/>
      <c r="BI429" s="79"/>
      <c r="BJ429" s="79"/>
      <c r="BK429" s="71">
        <v>0</v>
      </c>
      <c r="BL429" s="79"/>
      <c r="BM429" s="79"/>
      <c r="BN429" s="79"/>
      <c r="BO429" s="79"/>
      <c r="BP429" s="79"/>
      <c r="BQ429" s="79"/>
      <c r="BR429" s="79"/>
      <c r="BS429" s="79"/>
      <c r="BT429" s="79"/>
      <c r="BU429" s="79"/>
      <c r="BV429" s="79"/>
      <c r="BW429" s="79"/>
      <c r="BX429" s="71">
        <v>100000000</v>
      </c>
      <c r="BY429" s="73">
        <v>100000000</v>
      </c>
      <c r="BZ429" s="73">
        <v>0</v>
      </c>
      <c r="CA429" s="73">
        <v>0</v>
      </c>
      <c r="CB429" s="73">
        <v>0</v>
      </c>
      <c r="CC429" s="73">
        <v>0</v>
      </c>
      <c r="CD429" s="73">
        <v>0</v>
      </c>
      <c r="CE429" s="73">
        <v>0</v>
      </c>
      <c r="CF429" s="73">
        <v>0</v>
      </c>
      <c r="CG429" s="73">
        <v>0</v>
      </c>
      <c r="CH429" s="73">
        <v>0</v>
      </c>
      <c r="CI429" s="73">
        <v>0</v>
      </c>
      <c r="CJ429" s="73">
        <v>0</v>
      </c>
      <c r="CK429" s="63" t="s">
        <v>3338</v>
      </c>
      <c r="CL429" s="74" t="s">
        <v>2302</v>
      </c>
      <c r="CM429" s="74" t="s">
        <v>876</v>
      </c>
      <c r="CN429" s="74" t="s">
        <v>877</v>
      </c>
      <c r="CO429" s="60">
        <v>2</v>
      </c>
      <c r="CP429" s="61" t="s">
        <v>2276</v>
      </c>
      <c r="CQ429" s="60">
        <v>208</v>
      </c>
      <c r="CR429" s="61" t="s">
        <v>3237</v>
      </c>
      <c r="CS429" s="60">
        <v>20802</v>
      </c>
      <c r="CT429" s="61" t="s">
        <v>3318</v>
      </c>
      <c r="CU429" s="62">
        <v>2080201</v>
      </c>
      <c r="CV429" s="63" t="s">
        <v>3319</v>
      </c>
      <c r="CW429" s="100" t="s">
        <v>3320</v>
      </c>
      <c r="CX429" s="100" t="s">
        <v>2276</v>
      </c>
      <c r="CY429" s="100" t="s">
        <v>3237</v>
      </c>
      <c r="CZ429" s="100" t="s">
        <v>3318</v>
      </c>
      <c r="DA429" s="100" t="s">
        <v>3319</v>
      </c>
    </row>
    <row r="430" spans="2:105" ht="127.5" hidden="1" x14ac:dyDescent="0.25">
      <c r="B430" s="99" t="s">
        <v>3339</v>
      </c>
      <c r="C430" s="65" t="s">
        <v>3340</v>
      </c>
      <c r="D430" s="63" t="s">
        <v>3341</v>
      </c>
      <c r="E430" s="100" t="s">
        <v>3311</v>
      </c>
      <c r="F430" s="63" t="s">
        <v>3312</v>
      </c>
      <c r="G430" s="62" t="s">
        <v>240</v>
      </c>
      <c r="H430" s="63" t="s">
        <v>3284</v>
      </c>
      <c r="I430" s="63" t="s">
        <v>185</v>
      </c>
      <c r="J430" s="307">
        <v>2015</v>
      </c>
      <c r="K430" s="308" t="s">
        <v>490</v>
      </c>
      <c r="L430" s="63" t="s">
        <v>242</v>
      </c>
      <c r="M430" s="63" t="s">
        <v>3342</v>
      </c>
      <c r="N430" s="63" t="s">
        <v>3343</v>
      </c>
      <c r="O430" s="63" t="s">
        <v>3344</v>
      </c>
      <c r="P430" s="63" t="s">
        <v>257</v>
      </c>
      <c r="Q430" s="63"/>
      <c r="R430" s="63"/>
      <c r="S430" s="68">
        <v>100</v>
      </c>
      <c r="T430" s="69">
        <v>100</v>
      </c>
      <c r="U430" s="69">
        <v>100</v>
      </c>
      <c r="V430" s="69">
        <v>100</v>
      </c>
      <c r="W430" s="69">
        <v>100</v>
      </c>
      <c r="X430" s="71">
        <v>0</v>
      </c>
      <c r="Y430" s="79"/>
      <c r="Z430" s="79"/>
      <c r="AA430" s="79"/>
      <c r="AB430" s="79"/>
      <c r="AC430" s="79"/>
      <c r="AD430" s="79"/>
      <c r="AE430" s="79"/>
      <c r="AF430" s="79"/>
      <c r="AG430" s="79"/>
      <c r="AH430" s="79"/>
      <c r="AI430" s="79"/>
      <c r="AJ430" s="79"/>
      <c r="AK430" s="71">
        <v>0</v>
      </c>
      <c r="AL430" s="79"/>
      <c r="AM430" s="79"/>
      <c r="AN430" s="79"/>
      <c r="AO430" s="79"/>
      <c r="AP430" s="79"/>
      <c r="AQ430" s="79"/>
      <c r="AR430" s="79"/>
      <c r="AS430" s="79"/>
      <c r="AT430" s="79"/>
      <c r="AU430" s="79"/>
      <c r="AV430" s="79"/>
      <c r="AW430" s="79"/>
      <c r="AX430" s="71">
        <v>0</v>
      </c>
      <c r="AY430" s="79"/>
      <c r="AZ430" s="79"/>
      <c r="BA430" s="79"/>
      <c r="BB430" s="79"/>
      <c r="BC430" s="79"/>
      <c r="BD430" s="79"/>
      <c r="BE430" s="79"/>
      <c r="BF430" s="79"/>
      <c r="BG430" s="79"/>
      <c r="BH430" s="79"/>
      <c r="BI430" s="79"/>
      <c r="BJ430" s="79"/>
      <c r="BK430" s="71">
        <v>0</v>
      </c>
      <c r="BL430" s="79"/>
      <c r="BM430" s="79"/>
      <c r="BN430" s="79"/>
      <c r="BO430" s="79"/>
      <c r="BP430" s="79"/>
      <c r="BQ430" s="79"/>
      <c r="BR430" s="79"/>
      <c r="BS430" s="79"/>
      <c r="BT430" s="79"/>
      <c r="BU430" s="79"/>
      <c r="BV430" s="79"/>
      <c r="BW430" s="79"/>
      <c r="BX430" s="71">
        <v>0</v>
      </c>
      <c r="BY430" s="73">
        <v>0</v>
      </c>
      <c r="BZ430" s="73">
        <v>0</v>
      </c>
      <c r="CA430" s="73">
        <v>0</v>
      </c>
      <c r="CB430" s="73">
        <v>0</v>
      </c>
      <c r="CC430" s="73">
        <v>0</v>
      </c>
      <c r="CD430" s="73">
        <v>0</v>
      </c>
      <c r="CE430" s="73">
        <v>0</v>
      </c>
      <c r="CF430" s="73">
        <v>0</v>
      </c>
      <c r="CG430" s="73">
        <v>0</v>
      </c>
      <c r="CH430" s="73">
        <v>0</v>
      </c>
      <c r="CI430" s="73">
        <v>0</v>
      </c>
      <c r="CJ430" s="73">
        <v>0</v>
      </c>
      <c r="CK430" s="63" t="s">
        <v>3345</v>
      </c>
      <c r="CL430" s="74" t="s">
        <v>2302</v>
      </c>
      <c r="CM430" s="74" t="s">
        <v>876</v>
      </c>
      <c r="CN430" s="74" t="s">
        <v>877</v>
      </c>
      <c r="CO430" s="60">
        <v>2</v>
      </c>
      <c r="CP430" s="61" t="s">
        <v>2276</v>
      </c>
      <c r="CQ430" s="60">
        <v>208</v>
      </c>
      <c r="CR430" s="61" t="s">
        <v>3237</v>
      </c>
      <c r="CS430" s="60">
        <v>20802</v>
      </c>
      <c r="CT430" s="61" t="s">
        <v>3318</v>
      </c>
      <c r="CU430" s="62">
        <v>2080202</v>
      </c>
      <c r="CV430" s="63" t="s">
        <v>3346</v>
      </c>
      <c r="CW430" s="100" t="s">
        <v>3320</v>
      </c>
      <c r="CX430" s="100" t="s">
        <v>2276</v>
      </c>
      <c r="CY430" s="100" t="s">
        <v>3237</v>
      </c>
      <c r="CZ430" s="100" t="s">
        <v>3318</v>
      </c>
      <c r="DA430" s="100" t="s">
        <v>3346</v>
      </c>
    </row>
    <row r="431" spans="2:105" ht="127.5" hidden="1" x14ac:dyDescent="0.25">
      <c r="B431" s="99" t="s">
        <v>3347</v>
      </c>
      <c r="C431" s="65" t="s">
        <v>3348</v>
      </c>
      <c r="D431" s="63" t="s">
        <v>1368</v>
      </c>
      <c r="E431" s="100" t="s">
        <v>3311</v>
      </c>
      <c r="F431" s="63" t="s">
        <v>3312</v>
      </c>
      <c r="G431" s="62" t="s">
        <v>183</v>
      </c>
      <c r="H431" s="63" t="s">
        <v>679</v>
      </c>
      <c r="I431" s="63" t="s">
        <v>185</v>
      </c>
      <c r="J431" s="307">
        <v>2015</v>
      </c>
      <c r="K431" s="308">
        <v>0</v>
      </c>
      <c r="L431" s="63" t="s">
        <v>1371</v>
      </c>
      <c r="M431" s="63" t="s">
        <v>3349</v>
      </c>
      <c r="N431" s="63" t="s">
        <v>3350</v>
      </c>
      <c r="O431" s="63" t="s">
        <v>3351</v>
      </c>
      <c r="P431" s="63" t="s">
        <v>657</v>
      </c>
      <c r="Q431" s="63" t="s">
        <v>3352</v>
      </c>
      <c r="R431" s="63"/>
      <c r="S431" s="68">
        <v>1</v>
      </c>
      <c r="T431" s="69">
        <v>0</v>
      </c>
      <c r="U431" s="69">
        <v>0.5</v>
      </c>
      <c r="V431" s="69">
        <v>1</v>
      </c>
      <c r="W431" s="69">
        <v>1</v>
      </c>
      <c r="X431" s="71">
        <v>50000000</v>
      </c>
      <c r="Y431" s="79">
        <v>50000000</v>
      </c>
      <c r="Z431" s="79"/>
      <c r="AA431" s="79"/>
      <c r="AB431" s="79"/>
      <c r="AC431" s="79"/>
      <c r="AD431" s="79"/>
      <c r="AE431" s="79"/>
      <c r="AF431" s="79"/>
      <c r="AG431" s="79"/>
      <c r="AH431" s="79"/>
      <c r="AI431" s="79"/>
      <c r="AJ431" s="79"/>
      <c r="AK431" s="71">
        <v>50000000</v>
      </c>
      <c r="AL431" s="79">
        <v>50000000</v>
      </c>
      <c r="AM431" s="79"/>
      <c r="AN431" s="79"/>
      <c r="AO431" s="79"/>
      <c r="AP431" s="79"/>
      <c r="AQ431" s="79"/>
      <c r="AR431" s="79"/>
      <c r="AS431" s="79"/>
      <c r="AT431" s="79"/>
      <c r="AU431" s="79"/>
      <c r="AV431" s="79"/>
      <c r="AW431" s="79"/>
      <c r="AX431" s="71">
        <v>50000000</v>
      </c>
      <c r="AY431" s="79">
        <v>50000000</v>
      </c>
      <c r="AZ431" s="79"/>
      <c r="BA431" s="79"/>
      <c r="BB431" s="79"/>
      <c r="BC431" s="79"/>
      <c r="BD431" s="79"/>
      <c r="BE431" s="79"/>
      <c r="BF431" s="79"/>
      <c r="BG431" s="79"/>
      <c r="BH431" s="79"/>
      <c r="BI431" s="79"/>
      <c r="BJ431" s="79"/>
      <c r="BK431" s="71">
        <v>50000000</v>
      </c>
      <c r="BL431" s="79">
        <v>50000000</v>
      </c>
      <c r="BM431" s="79"/>
      <c r="BN431" s="79"/>
      <c r="BO431" s="79"/>
      <c r="BP431" s="79"/>
      <c r="BQ431" s="79"/>
      <c r="BR431" s="79"/>
      <c r="BS431" s="79"/>
      <c r="BT431" s="79"/>
      <c r="BU431" s="79"/>
      <c r="BV431" s="79"/>
      <c r="BW431" s="79"/>
      <c r="BX431" s="71">
        <v>200000000</v>
      </c>
      <c r="BY431" s="73">
        <v>200000000</v>
      </c>
      <c r="BZ431" s="73">
        <v>0</v>
      </c>
      <c r="CA431" s="73">
        <v>0</v>
      </c>
      <c r="CB431" s="73">
        <v>0</v>
      </c>
      <c r="CC431" s="73">
        <v>0</v>
      </c>
      <c r="CD431" s="73">
        <v>0</v>
      </c>
      <c r="CE431" s="73">
        <v>0</v>
      </c>
      <c r="CF431" s="73">
        <v>0</v>
      </c>
      <c r="CG431" s="73">
        <v>0</v>
      </c>
      <c r="CH431" s="73">
        <v>0</v>
      </c>
      <c r="CI431" s="73">
        <v>0</v>
      </c>
      <c r="CJ431" s="73">
        <v>0</v>
      </c>
      <c r="CK431" s="63" t="s">
        <v>3353</v>
      </c>
      <c r="CL431" s="74" t="s">
        <v>2302</v>
      </c>
      <c r="CM431" s="74" t="s">
        <v>876</v>
      </c>
      <c r="CN431" s="74" t="s">
        <v>877</v>
      </c>
      <c r="CO431" s="60">
        <v>2</v>
      </c>
      <c r="CP431" s="61" t="s">
        <v>2276</v>
      </c>
      <c r="CQ431" s="60">
        <v>208</v>
      </c>
      <c r="CR431" s="61" t="s">
        <v>3237</v>
      </c>
      <c r="CS431" s="60">
        <v>20802</v>
      </c>
      <c r="CT431" s="61" t="s">
        <v>3318</v>
      </c>
      <c r="CU431" s="62">
        <v>2080202</v>
      </c>
      <c r="CV431" s="63" t="s">
        <v>3346</v>
      </c>
      <c r="CW431" s="100" t="s">
        <v>3320</v>
      </c>
      <c r="CX431" s="100" t="s">
        <v>2276</v>
      </c>
      <c r="CY431" s="100" t="s">
        <v>3237</v>
      </c>
      <c r="CZ431" s="100" t="s">
        <v>3318</v>
      </c>
      <c r="DA431" s="100" t="s">
        <v>3346</v>
      </c>
    </row>
    <row r="432" spans="2:105" ht="127.5" hidden="1" x14ac:dyDescent="0.25">
      <c r="B432" s="99" t="s">
        <v>3354</v>
      </c>
      <c r="C432" s="65" t="s">
        <v>3355</v>
      </c>
      <c r="D432" s="63" t="s">
        <v>1368</v>
      </c>
      <c r="E432" s="100" t="s">
        <v>3311</v>
      </c>
      <c r="F432" s="63" t="s">
        <v>3312</v>
      </c>
      <c r="G432" s="62" t="s">
        <v>183</v>
      </c>
      <c r="H432" s="63" t="s">
        <v>679</v>
      </c>
      <c r="I432" s="63" t="s">
        <v>1773</v>
      </c>
      <c r="J432" s="307">
        <v>2015</v>
      </c>
      <c r="K432" s="308">
        <v>0</v>
      </c>
      <c r="L432" s="63" t="s">
        <v>1371</v>
      </c>
      <c r="M432" s="63" t="s">
        <v>3356</v>
      </c>
      <c r="N432" s="63" t="s">
        <v>3357</v>
      </c>
      <c r="O432" s="63" t="s">
        <v>3358</v>
      </c>
      <c r="P432" s="63" t="s">
        <v>657</v>
      </c>
      <c r="Q432" s="63" t="s">
        <v>3359</v>
      </c>
      <c r="R432" s="63"/>
      <c r="S432" s="68">
        <v>100</v>
      </c>
      <c r="T432" s="69">
        <v>0</v>
      </c>
      <c r="U432" s="69">
        <v>30</v>
      </c>
      <c r="V432" s="69">
        <v>70</v>
      </c>
      <c r="W432" s="69">
        <v>100</v>
      </c>
      <c r="X432" s="71">
        <v>1500000000</v>
      </c>
      <c r="Y432" s="79">
        <v>1500000000</v>
      </c>
      <c r="Z432" s="79"/>
      <c r="AA432" s="79"/>
      <c r="AB432" s="79"/>
      <c r="AC432" s="79"/>
      <c r="AD432" s="79"/>
      <c r="AE432" s="79"/>
      <c r="AF432" s="79"/>
      <c r="AG432" s="79"/>
      <c r="AH432" s="79"/>
      <c r="AI432" s="79"/>
      <c r="AJ432" s="79"/>
      <c r="AK432" s="71">
        <v>6000000000</v>
      </c>
      <c r="AL432" s="79"/>
      <c r="AM432" s="79"/>
      <c r="AN432" s="79"/>
      <c r="AO432" s="79"/>
      <c r="AP432" s="79">
        <v>6000000000</v>
      </c>
      <c r="AQ432" s="79"/>
      <c r="AR432" s="79"/>
      <c r="AS432" s="79"/>
      <c r="AT432" s="79"/>
      <c r="AU432" s="79"/>
      <c r="AV432" s="79"/>
      <c r="AW432" s="79"/>
      <c r="AX432" s="71">
        <v>0</v>
      </c>
      <c r="AY432" s="79"/>
      <c r="AZ432" s="79"/>
      <c r="BA432" s="79"/>
      <c r="BB432" s="79"/>
      <c r="BC432" s="79"/>
      <c r="BD432" s="79"/>
      <c r="BE432" s="79"/>
      <c r="BF432" s="79"/>
      <c r="BG432" s="79"/>
      <c r="BH432" s="79"/>
      <c r="BI432" s="79"/>
      <c r="BJ432" s="79"/>
      <c r="BK432" s="71">
        <v>0</v>
      </c>
      <c r="BL432" s="79"/>
      <c r="BM432" s="79"/>
      <c r="BN432" s="79"/>
      <c r="BO432" s="79"/>
      <c r="BP432" s="79"/>
      <c r="BQ432" s="79"/>
      <c r="BR432" s="79"/>
      <c r="BS432" s="79"/>
      <c r="BT432" s="79"/>
      <c r="BU432" s="79"/>
      <c r="BV432" s="79"/>
      <c r="BW432" s="79"/>
      <c r="BX432" s="71">
        <v>7500000000</v>
      </c>
      <c r="BY432" s="73">
        <v>1500000000</v>
      </c>
      <c r="BZ432" s="73">
        <v>0</v>
      </c>
      <c r="CA432" s="73">
        <v>0</v>
      </c>
      <c r="CB432" s="73">
        <v>0</v>
      </c>
      <c r="CC432" s="73">
        <v>6000000000</v>
      </c>
      <c r="CD432" s="73">
        <v>0</v>
      </c>
      <c r="CE432" s="73">
        <v>0</v>
      </c>
      <c r="CF432" s="73">
        <v>0</v>
      </c>
      <c r="CG432" s="73">
        <v>0</v>
      </c>
      <c r="CH432" s="73">
        <v>0</v>
      </c>
      <c r="CI432" s="73">
        <v>0</v>
      </c>
      <c r="CJ432" s="73">
        <v>0</v>
      </c>
      <c r="CK432" s="63" t="s">
        <v>3360</v>
      </c>
      <c r="CL432" s="74" t="s">
        <v>2302</v>
      </c>
      <c r="CM432" s="74" t="s">
        <v>876</v>
      </c>
      <c r="CN432" s="74" t="s">
        <v>877</v>
      </c>
      <c r="CO432" s="60">
        <v>2</v>
      </c>
      <c r="CP432" s="61" t="s">
        <v>2276</v>
      </c>
      <c r="CQ432" s="60">
        <v>208</v>
      </c>
      <c r="CR432" s="61" t="s">
        <v>3237</v>
      </c>
      <c r="CS432" s="60">
        <v>20802</v>
      </c>
      <c r="CT432" s="61" t="s">
        <v>3318</v>
      </c>
      <c r="CU432" s="62">
        <v>2080202</v>
      </c>
      <c r="CV432" s="63" t="s">
        <v>3346</v>
      </c>
      <c r="CW432" s="100" t="s">
        <v>3320</v>
      </c>
      <c r="CX432" s="100" t="s">
        <v>2276</v>
      </c>
      <c r="CY432" s="100" t="s">
        <v>3237</v>
      </c>
      <c r="CZ432" s="100" t="s">
        <v>3318</v>
      </c>
      <c r="DA432" s="100" t="s">
        <v>3346</v>
      </c>
    </row>
    <row r="433" spans="2:105" ht="127.5" hidden="1" x14ac:dyDescent="0.25">
      <c r="B433" s="99" t="s">
        <v>3361</v>
      </c>
      <c r="C433" s="160" t="s">
        <v>3362</v>
      </c>
      <c r="D433" s="117" t="s">
        <v>1148</v>
      </c>
      <c r="E433" s="100" t="s">
        <v>3311</v>
      </c>
      <c r="F433" s="63" t="s">
        <v>3312</v>
      </c>
      <c r="G433" s="62" t="s">
        <v>183</v>
      </c>
      <c r="H433" s="63" t="s">
        <v>592</v>
      </c>
      <c r="I433" s="63" t="s">
        <v>185</v>
      </c>
      <c r="J433" s="307">
        <v>2015</v>
      </c>
      <c r="K433" s="308">
        <v>0</v>
      </c>
      <c r="L433" s="63" t="s">
        <v>242</v>
      </c>
      <c r="M433" s="63" t="s">
        <v>3363</v>
      </c>
      <c r="N433" s="63" t="s">
        <v>3364</v>
      </c>
      <c r="O433" s="63" t="s">
        <v>3365</v>
      </c>
      <c r="P433" s="63" t="s">
        <v>657</v>
      </c>
      <c r="Q433" s="63" t="s">
        <v>3366</v>
      </c>
      <c r="R433" s="63"/>
      <c r="S433" s="68">
        <v>1</v>
      </c>
      <c r="T433" s="69">
        <v>0</v>
      </c>
      <c r="U433" s="69">
        <v>0</v>
      </c>
      <c r="V433" s="69">
        <v>1</v>
      </c>
      <c r="W433" s="69">
        <v>1</v>
      </c>
      <c r="X433" s="71">
        <v>0</v>
      </c>
      <c r="Y433" s="79"/>
      <c r="Z433" s="79"/>
      <c r="AA433" s="79"/>
      <c r="AB433" s="79"/>
      <c r="AC433" s="79"/>
      <c r="AD433" s="79"/>
      <c r="AE433" s="79"/>
      <c r="AF433" s="79"/>
      <c r="AG433" s="79"/>
      <c r="AH433" s="79"/>
      <c r="AI433" s="79"/>
      <c r="AJ433" s="79"/>
      <c r="AK433" s="71">
        <v>0</v>
      </c>
      <c r="AL433" s="79"/>
      <c r="AM433" s="79"/>
      <c r="AN433" s="79"/>
      <c r="AO433" s="79"/>
      <c r="AP433" s="79"/>
      <c r="AQ433" s="79"/>
      <c r="AR433" s="79"/>
      <c r="AS433" s="79"/>
      <c r="AT433" s="79"/>
      <c r="AU433" s="79"/>
      <c r="AV433" s="79"/>
      <c r="AW433" s="79"/>
      <c r="AX433" s="71">
        <v>8096700000</v>
      </c>
      <c r="AY433" s="79"/>
      <c r="AZ433" s="79"/>
      <c r="BA433" s="79"/>
      <c r="BB433" s="79"/>
      <c r="BC433" s="79"/>
      <c r="BD433" s="79">
        <v>8096700000</v>
      </c>
      <c r="BE433" s="79"/>
      <c r="BF433" s="79"/>
      <c r="BG433" s="79"/>
      <c r="BH433" s="79"/>
      <c r="BI433" s="79"/>
      <c r="BJ433" s="79"/>
      <c r="BK433" s="71">
        <v>0</v>
      </c>
      <c r="BL433" s="79"/>
      <c r="BM433" s="79"/>
      <c r="BN433" s="79"/>
      <c r="BO433" s="79"/>
      <c r="BP433" s="79"/>
      <c r="BQ433" s="79"/>
      <c r="BR433" s="79"/>
      <c r="BS433" s="79"/>
      <c r="BT433" s="79"/>
      <c r="BU433" s="79"/>
      <c r="BV433" s="79"/>
      <c r="BW433" s="79"/>
      <c r="BX433" s="71">
        <v>8096700000</v>
      </c>
      <c r="BY433" s="73">
        <v>0</v>
      </c>
      <c r="BZ433" s="73">
        <v>0</v>
      </c>
      <c r="CA433" s="73">
        <v>0</v>
      </c>
      <c r="CB433" s="73">
        <v>0</v>
      </c>
      <c r="CC433" s="73">
        <v>0</v>
      </c>
      <c r="CD433" s="73">
        <v>8096700000</v>
      </c>
      <c r="CE433" s="73">
        <v>0</v>
      </c>
      <c r="CF433" s="73">
        <v>0</v>
      </c>
      <c r="CG433" s="73">
        <v>0</v>
      </c>
      <c r="CH433" s="73">
        <v>0</v>
      </c>
      <c r="CI433" s="73">
        <v>0</v>
      </c>
      <c r="CJ433" s="73">
        <v>0</v>
      </c>
      <c r="CK433" s="63" t="s">
        <v>3367</v>
      </c>
      <c r="CL433" s="74" t="s">
        <v>1154</v>
      </c>
      <c r="CM433" s="74" t="s">
        <v>1155</v>
      </c>
      <c r="CN433" s="74" t="s">
        <v>877</v>
      </c>
      <c r="CO433" s="60">
        <v>2</v>
      </c>
      <c r="CP433" s="61" t="s">
        <v>2276</v>
      </c>
      <c r="CQ433" s="60">
        <v>208</v>
      </c>
      <c r="CR433" s="61" t="s">
        <v>3237</v>
      </c>
      <c r="CS433" s="60">
        <v>20802</v>
      </c>
      <c r="CT433" s="61" t="s">
        <v>3318</v>
      </c>
      <c r="CU433" s="62">
        <v>2080202</v>
      </c>
      <c r="CV433" s="63" t="s">
        <v>3346</v>
      </c>
      <c r="CW433" s="100" t="s">
        <v>3320</v>
      </c>
      <c r="CX433" s="100" t="s">
        <v>2276</v>
      </c>
      <c r="CY433" s="100" t="s">
        <v>3237</v>
      </c>
      <c r="CZ433" s="100" t="s">
        <v>3318</v>
      </c>
      <c r="DA433" s="100" t="s">
        <v>3346</v>
      </c>
    </row>
    <row r="434" spans="2:105" ht="127.5" hidden="1" x14ac:dyDescent="0.25">
      <c r="B434" s="99" t="s">
        <v>3368</v>
      </c>
      <c r="C434" s="65" t="s">
        <v>3369</v>
      </c>
      <c r="D434" s="63" t="s">
        <v>1368</v>
      </c>
      <c r="E434" s="100" t="s">
        <v>3311</v>
      </c>
      <c r="F434" s="63" t="s">
        <v>3312</v>
      </c>
      <c r="G434" s="62" t="s">
        <v>183</v>
      </c>
      <c r="H434" s="63" t="s">
        <v>679</v>
      </c>
      <c r="I434" s="63" t="s">
        <v>185</v>
      </c>
      <c r="J434" s="307">
        <v>2015</v>
      </c>
      <c r="K434" s="308">
        <v>0</v>
      </c>
      <c r="L434" s="63" t="s">
        <v>1371</v>
      </c>
      <c r="M434" s="63" t="s">
        <v>3370</v>
      </c>
      <c r="N434" s="63" t="s">
        <v>3371</v>
      </c>
      <c r="O434" s="63" t="s">
        <v>3372</v>
      </c>
      <c r="P434" s="63" t="s">
        <v>257</v>
      </c>
      <c r="Q434" s="63"/>
      <c r="R434" s="63"/>
      <c r="S434" s="68">
        <v>1</v>
      </c>
      <c r="T434" s="69">
        <v>0</v>
      </c>
      <c r="U434" s="69">
        <v>1</v>
      </c>
      <c r="V434" s="69">
        <v>1</v>
      </c>
      <c r="W434" s="69">
        <v>1</v>
      </c>
      <c r="X434" s="71">
        <v>4979000000</v>
      </c>
      <c r="Y434" s="79"/>
      <c r="Z434" s="79"/>
      <c r="AA434" s="79"/>
      <c r="AB434" s="79"/>
      <c r="AC434" s="79">
        <v>4979000000</v>
      </c>
      <c r="AD434" s="79"/>
      <c r="AE434" s="79"/>
      <c r="AF434" s="79"/>
      <c r="AG434" s="79"/>
      <c r="AH434" s="79"/>
      <c r="AI434" s="79"/>
      <c r="AJ434" s="79"/>
      <c r="AK434" s="71">
        <v>0</v>
      </c>
      <c r="AL434" s="79"/>
      <c r="AM434" s="79"/>
      <c r="AN434" s="79"/>
      <c r="AO434" s="79"/>
      <c r="AP434" s="79"/>
      <c r="AQ434" s="79"/>
      <c r="AR434" s="79"/>
      <c r="AS434" s="79"/>
      <c r="AT434" s="79"/>
      <c r="AU434" s="79"/>
      <c r="AV434" s="79"/>
      <c r="AW434" s="79"/>
      <c r="AX434" s="71">
        <v>0</v>
      </c>
      <c r="AY434" s="79"/>
      <c r="AZ434" s="79"/>
      <c r="BA434" s="79"/>
      <c r="BB434" s="79"/>
      <c r="BC434" s="79"/>
      <c r="BD434" s="79"/>
      <c r="BE434" s="79"/>
      <c r="BF434" s="79"/>
      <c r="BG434" s="79"/>
      <c r="BH434" s="79"/>
      <c r="BI434" s="79"/>
      <c r="BJ434" s="79"/>
      <c r="BK434" s="71">
        <v>0</v>
      </c>
      <c r="BL434" s="79"/>
      <c r="BM434" s="79"/>
      <c r="BN434" s="79"/>
      <c r="BO434" s="79"/>
      <c r="BP434" s="79"/>
      <c r="BQ434" s="79"/>
      <c r="BR434" s="79"/>
      <c r="BS434" s="79"/>
      <c r="BT434" s="79"/>
      <c r="BU434" s="79"/>
      <c r="BV434" s="79"/>
      <c r="BW434" s="79"/>
      <c r="BX434" s="71">
        <v>4979000000</v>
      </c>
      <c r="BY434" s="73">
        <v>0</v>
      </c>
      <c r="BZ434" s="73">
        <v>0</v>
      </c>
      <c r="CA434" s="73">
        <v>0</v>
      </c>
      <c r="CB434" s="73">
        <v>0</v>
      </c>
      <c r="CC434" s="73">
        <v>4979000000</v>
      </c>
      <c r="CD434" s="73">
        <v>0</v>
      </c>
      <c r="CE434" s="73">
        <v>0</v>
      </c>
      <c r="CF434" s="73">
        <v>0</v>
      </c>
      <c r="CG434" s="73">
        <v>0</v>
      </c>
      <c r="CH434" s="73">
        <v>0</v>
      </c>
      <c r="CI434" s="73">
        <v>0</v>
      </c>
      <c r="CJ434" s="73">
        <v>0</v>
      </c>
      <c r="CK434" s="63" t="s">
        <v>3373</v>
      </c>
      <c r="CL434" s="74" t="s">
        <v>2302</v>
      </c>
      <c r="CM434" s="74" t="s">
        <v>876</v>
      </c>
      <c r="CN434" s="74" t="s">
        <v>877</v>
      </c>
      <c r="CO434" s="60">
        <v>2</v>
      </c>
      <c r="CP434" s="61" t="s">
        <v>2276</v>
      </c>
      <c r="CQ434" s="60">
        <v>208</v>
      </c>
      <c r="CR434" s="61" t="s">
        <v>3237</v>
      </c>
      <c r="CS434" s="60">
        <v>20802</v>
      </c>
      <c r="CT434" s="61" t="s">
        <v>3318</v>
      </c>
      <c r="CU434" s="62">
        <v>2080202</v>
      </c>
      <c r="CV434" s="63" t="s">
        <v>3346</v>
      </c>
      <c r="CW434" s="100" t="s">
        <v>3320</v>
      </c>
      <c r="CX434" s="100" t="s">
        <v>2276</v>
      </c>
      <c r="CY434" s="100" t="s">
        <v>3237</v>
      </c>
      <c r="CZ434" s="100" t="s">
        <v>3318</v>
      </c>
      <c r="DA434" s="100" t="s">
        <v>3346</v>
      </c>
    </row>
    <row r="435" spans="2:105" ht="127.5" hidden="1" x14ac:dyDescent="0.25">
      <c r="B435" s="99" t="s">
        <v>3374</v>
      </c>
      <c r="C435" s="75" t="s">
        <v>3375</v>
      </c>
      <c r="D435" s="63" t="s">
        <v>1368</v>
      </c>
      <c r="E435" s="100" t="s">
        <v>3311</v>
      </c>
      <c r="F435" s="63" t="s">
        <v>3312</v>
      </c>
      <c r="G435" s="62" t="s">
        <v>183</v>
      </c>
      <c r="H435" s="63" t="s">
        <v>679</v>
      </c>
      <c r="I435" s="63" t="s">
        <v>505</v>
      </c>
      <c r="J435" s="307">
        <v>2015</v>
      </c>
      <c r="K435" s="308">
        <v>8</v>
      </c>
      <c r="L435" s="63" t="s">
        <v>1371</v>
      </c>
      <c r="M435" s="63" t="s">
        <v>3376</v>
      </c>
      <c r="N435" s="63" t="s">
        <v>3377</v>
      </c>
      <c r="O435" s="63" t="s">
        <v>3378</v>
      </c>
      <c r="P435" s="63" t="s">
        <v>657</v>
      </c>
      <c r="Q435" s="63" t="s">
        <v>3379</v>
      </c>
      <c r="R435" s="63"/>
      <c r="S435" s="68">
        <v>14</v>
      </c>
      <c r="T435" s="69">
        <v>2</v>
      </c>
      <c r="U435" s="69">
        <v>6</v>
      </c>
      <c r="V435" s="69">
        <v>9</v>
      </c>
      <c r="W435" s="69">
        <v>14</v>
      </c>
      <c r="X435" s="71">
        <v>1000000000</v>
      </c>
      <c r="Y435" s="79">
        <v>1000000000</v>
      </c>
      <c r="Z435" s="79"/>
      <c r="AA435" s="79"/>
      <c r="AB435" s="79"/>
      <c r="AC435" s="79"/>
      <c r="AD435" s="79"/>
      <c r="AE435" s="79"/>
      <c r="AF435" s="79"/>
      <c r="AG435" s="79"/>
      <c r="AH435" s="79"/>
      <c r="AI435" s="79"/>
      <c r="AJ435" s="79"/>
      <c r="AK435" s="71">
        <v>9000000000</v>
      </c>
      <c r="AL435" s="79"/>
      <c r="AM435" s="79"/>
      <c r="AN435" s="79"/>
      <c r="AO435" s="79"/>
      <c r="AP435" s="79">
        <v>9000000000</v>
      </c>
      <c r="AQ435" s="79"/>
      <c r="AR435" s="79"/>
      <c r="AS435" s="79"/>
      <c r="AT435" s="79"/>
      <c r="AU435" s="79"/>
      <c r="AV435" s="79"/>
      <c r="AW435" s="79"/>
      <c r="AX435" s="71">
        <v>0</v>
      </c>
      <c r="AY435" s="79"/>
      <c r="AZ435" s="79"/>
      <c r="BA435" s="79"/>
      <c r="BB435" s="79"/>
      <c r="BC435" s="79"/>
      <c r="BD435" s="79"/>
      <c r="BE435" s="79"/>
      <c r="BF435" s="79"/>
      <c r="BG435" s="79"/>
      <c r="BH435" s="79"/>
      <c r="BI435" s="79"/>
      <c r="BJ435" s="79"/>
      <c r="BK435" s="71">
        <v>38669000000</v>
      </c>
      <c r="BL435" s="79"/>
      <c r="BM435" s="79"/>
      <c r="BN435" s="79"/>
      <c r="BO435" s="79"/>
      <c r="BP435" s="79"/>
      <c r="BQ435" s="79"/>
      <c r="BR435" s="79"/>
      <c r="BS435" s="79"/>
      <c r="BT435" s="79">
        <v>38669000000</v>
      </c>
      <c r="BU435" s="79"/>
      <c r="BV435" s="79"/>
      <c r="BW435" s="79"/>
      <c r="BX435" s="71">
        <v>48669000000</v>
      </c>
      <c r="BY435" s="73">
        <v>1000000000</v>
      </c>
      <c r="BZ435" s="73">
        <v>0</v>
      </c>
      <c r="CA435" s="73">
        <v>0</v>
      </c>
      <c r="CB435" s="73">
        <v>0</v>
      </c>
      <c r="CC435" s="73">
        <v>9000000000</v>
      </c>
      <c r="CD435" s="73">
        <v>0</v>
      </c>
      <c r="CE435" s="73">
        <v>0</v>
      </c>
      <c r="CF435" s="73">
        <v>0</v>
      </c>
      <c r="CG435" s="73">
        <v>38669000000</v>
      </c>
      <c r="CH435" s="73">
        <v>0</v>
      </c>
      <c r="CI435" s="73">
        <v>0</v>
      </c>
      <c r="CJ435" s="73">
        <v>0</v>
      </c>
      <c r="CK435" s="63" t="s">
        <v>3380</v>
      </c>
      <c r="CL435" s="74" t="s">
        <v>2302</v>
      </c>
      <c r="CM435" s="74" t="s">
        <v>876</v>
      </c>
      <c r="CN435" s="74" t="s">
        <v>2780</v>
      </c>
      <c r="CO435" s="60">
        <v>2</v>
      </c>
      <c r="CP435" s="61" t="s">
        <v>2276</v>
      </c>
      <c r="CQ435" s="60">
        <v>208</v>
      </c>
      <c r="CR435" s="61" t="s">
        <v>3237</v>
      </c>
      <c r="CS435" s="60">
        <v>20802</v>
      </c>
      <c r="CT435" s="61" t="s">
        <v>3318</v>
      </c>
      <c r="CU435" s="62">
        <v>2080202</v>
      </c>
      <c r="CV435" s="63" t="s">
        <v>3346</v>
      </c>
      <c r="CW435" s="100" t="s">
        <v>3320</v>
      </c>
      <c r="CX435" s="100" t="s">
        <v>2276</v>
      </c>
      <c r="CY435" s="100" t="s">
        <v>3237</v>
      </c>
      <c r="CZ435" s="100" t="s">
        <v>3318</v>
      </c>
      <c r="DA435" s="100" t="s">
        <v>3346</v>
      </c>
    </row>
    <row r="436" spans="2:105" ht="127.5" hidden="1" x14ac:dyDescent="0.25">
      <c r="B436" s="99" t="s">
        <v>3381</v>
      </c>
      <c r="C436" s="75" t="s">
        <v>3382</v>
      </c>
      <c r="D436" s="63" t="s">
        <v>1368</v>
      </c>
      <c r="E436" s="100" t="s">
        <v>3311</v>
      </c>
      <c r="F436" s="63" t="s">
        <v>3312</v>
      </c>
      <c r="G436" s="62" t="s">
        <v>183</v>
      </c>
      <c r="H436" s="63" t="s">
        <v>679</v>
      </c>
      <c r="I436" s="63" t="s">
        <v>505</v>
      </c>
      <c r="J436" s="307">
        <v>2015</v>
      </c>
      <c r="K436" s="308">
        <v>60</v>
      </c>
      <c r="L436" s="63" t="s">
        <v>1371</v>
      </c>
      <c r="M436" s="63" t="s">
        <v>3383</v>
      </c>
      <c r="N436" s="63" t="s">
        <v>3384</v>
      </c>
      <c r="O436" s="63" t="s">
        <v>3385</v>
      </c>
      <c r="P436" s="63" t="s">
        <v>657</v>
      </c>
      <c r="Q436" s="63" t="s">
        <v>3386</v>
      </c>
      <c r="R436" s="63"/>
      <c r="S436" s="68">
        <v>95</v>
      </c>
      <c r="T436" s="69">
        <v>60</v>
      </c>
      <c r="U436" s="69">
        <v>70</v>
      </c>
      <c r="V436" s="69">
        <v>85</v>
      </c>
      <c r="W436" s="69">
        <v>95</v>
      </c>
      <c r="X436" s="71">
        <v>0</v>
      </c>
      <c r="Y436" s="79"/>
      <c r="Z436" s="79"/>
      <c r="AA436" s="79"/>
      <c r="AB436" s="79"/>
      <c r="AC436" s="79"/>
      <c r="AD436" s="79"/>
      <c r="AE436" s="79"/>
      <c r="AF436" s="79"/>
      <c r="AG436" s="79"/>
      <c r="AH436" s="79"/>
      <c r="AI436" s="79"/>
      <c r="AJ436" s="79"/>
      <c r="AK436" s="71">
        <v>0</v>
      </c>
      <c r="AL436" s="79"/>
      <c r="AM436" s="79"/>
      <c r="AN436" s="79"/>
      <c r="AO436" s="79"/>
      <c r="AP436" s="79"/>
      <c r="AQ436" s="79"/>
      <c r="AR436" s="79"/>
      <c r="AS436" s="79"/>
      <c r="AT436" s="79"/>
      <c r="AU436" s="79"/>
      <c r="AV436" s="79"/>
      <c r="AW436" s="79"/>
      <c r="AX436" s="71">
        <v>0</v>
      </c>
      <c r="AY436" s="79"/>
      <c r="AZ436" s="79"/>
      <c r="BA436" s="79"/>
      <c r="BB436" s="79"/>
      <c r="BC436" s="79"/>
      <c r="BD436" s="79"/>
      <c r="BE436" s="79"/>
      <c r="BF436" s="79"/>
      <c r="BG436" s="79"/>
      <c r="BH436" s="79"/>
      <c r="BI436" s="79"/>
      <c r="BJ436" s="79"/>
      <c r="BK436" s="71">
        <v>0</v>
      </c>
      <c r="BL436" s="79"/>
      <c r="BM436" s="79"/>
      <c r="BN436" s="79"/>
      <c r="BO436" s="79"/>
      <c r="BP436" s="79"/>
      <c r="BQ436" s="79"/>
      <c r="BR436" s="79"/>
      <c r="BS436" s="79"/>
      <c r="BT436" s="79"/>
      <c r="BU436" s="79"/>
      <c r="BV436" s="79"/>
      <c r="BW436" s="79"/>
      <c r="BX436" s="71">
        <v>0</v>
      </c>
      <c r="BY436" s="73">
        <v>0</v>
      </c>
      <c r="BZ436" s="73">
        <v>0</v>
      </c>
      <c r="CA436" s="73">
        <v>0</v>
      </c>
      <c r="CB436" s="73">
        <v>0</v>
      </c>
      <c r="CC436" s="73">
        <v>0</v>
      </c>
      <c r="CD436" s="73">
        <v>0</v>
      </c>
      <c r="CE436" s="73">
        <v>0</v>
      </c>
      <c r="CF436" s="73">
        <v>0</v>
      </c>
      <c r="CG436" s="73">
        <v>0</v>
      </c>
      <c r="CH436" s="73">
        <v>0</v>
      </c>
      <c r="CI436" s="73">
        <v>0</v>
      </c>
      <c r="CJ436" s="73">
        <v>0</v>
      </c>
      <c r="CK436" s="63" t="s">
        <v>3387</v>
      </c>
      <c r="CL436" s="74" t="s">
        <v>2302</v>
      </c>
      <c r="CM436" s="74" t="s">
        <v>876</v>
      </c>
      <c r="CN436" s="74" t="s">
        <v>268</v>
      </c>
      <c r="CO436" s="60">
        <v>2</v>
      </c>
      <c r="CP436" s="61" t="s">
        <v>2276</v>
      </c>
      <c r="CQ436" s="60">
        <v>208</v>
      </c>
      <c r="CR436" s="61" t="s">
        <v>3237</v>
      </c>
      <c r="CS436" s="60">
        <v>20802</v>
      </c>
      <c r="CT436" s="61" t="s">
        <v>3318</v>
      </c>
      <c r="CU436" s="62">
        <v>2080202</v>
      </c>
      <c r="CV436" s="63" t="s">
        <v>3346</v>
      </c>
      <c r="CW436" s="100" t="s">
        <v>3320</v>
      </c>
      <c r="CX436" s="100" t="s">
        <v>2276</v>
      </c>
      <c r="CY436" s="100" t="s">
        <v>3237</v>
      </c>
      <c r="CZ436" s="100" t="s">
        <v>3318</v>
      </c>
      <c r="DA436" s="100" t="s">
        <v>3346</v>
      </c>
    </row>
    <row r="437" spans="2:105" ht="140.25" hidden="1" x14ac:dyDescent="0.25">
      <c r="B437" s="99" t="s">
        <v>3388</v>
      </c>
      <c r="C437" s="65" t="s">
        <v>3389</v>
      </c>
      <c r="D437" s="63" t="s">
        <v>1368</v>
      </c>
      <c r="E437" s="100" t="s">
        <v>3311</v>
      </c>
      <c r="F437" s="63" t="s">
        <v>3312</v>
      </c>
      <c r="G437" s="62" t="s">
        <v>183</v>
      </c>
      <c r="H437" s="63" t="s">
        <v>679</v>
      </c>
      <c r="I437" s="63" t="s">
        <v>185</v>
      </c>
      <c r="J437" s="307">
        <v>2015</v>
      </c>
      <c r="K437" s="308">
        <v>0</v>
      </c>
      <c r="L437" s="63" t="s">
        <v>1371</v>
      </c>
      <c r="M437" s="63" t="s">
        <v>3390</v>
      </c>
      <c r="N437" s="63" t="s">
        <v>1809</v>
      </c>
      <c r="O437" s="63" t="s">
        <v>3391</v>
      </c>
      <c r="P437" s="63" t="s">
        <v>657</v>
      </c>
      <c r="Q437" s="63" t="s">
        <v>3392</v>
      </c>
      <c r="R437" s="63"/>
      <c r="S437" s="68">
        <v>1</v>
      </c>
      <c r="T437" s="69">
        <v>0</v>
      </c>
      <c r="U437" s="69">
        <v>0</v>
      </c>
      <c r="V437" s="69">
        <v>1</v>
      </c>
      <c r="W437" s="69">
        <v>1</v>
      </c>
      <c r="X437" s="71">
        <v>250000000</v>
      </c>
      <c r="Y437" s="79"/>
      <c r="Z437" s="79"/>
      <c r="AA437" s="79"/>
      <c r="AB437" s="79"/>
      <c r="AC437" s="79"/>
      <c r="AD437" s="79"/>
      <c r="AE437" s="79"/>
      <c r="AF437" s="79"/>
      <c r="AG437" s="79">
        <v>250000000</v>
      </c>
      <c r="AH437" s="79"/>
      <c r="AI437" s="79"/>
      <c r="AJ437" s="79"/>
      <c r="AK437" s="71">
        <v>250000000</v>
      </c>
      <c r="AL437" s="79"/>
      <c r="AM437" s="79"/>
      <c r="AN437" s="79"/>
      <c r="AO437" s="79"/>
      <c r="AP437" s="79"/>
      <c r="AQ437" s="79"/>
      <c r="AR437" s="79"/>
      <c r="AS437" s="79"/>
      <c r="AT437" s="79">
        <v>250000000</v>
      </c>
      <c r="AU437" s="79"/>
      <c r="AV437" s="79"/>
      <c r="AW437" s="79"/>
      <c r="AX437" s="71">
        <v>250000000</v>
      </c>
      <c r="AY437" s="79"/>
      <c r="AZ437" s="79"/>
      <c r="BA437" s="79"/>
      <c r="BB437" s="79"/>
      <c r="BC437" s="79"/>
      <c r="BD437" s="79"/>
      <c r="BE437" s="79"/>
      <c r="BF437" s="79"/>
      <c r="BG437" s="79">
        <v>250000000</v>
      </c>
      <c r="BH437" s="79"/>
      <c r="BI437" s="79"/>
      <c r="BJ437" s="79"/>
      <c r="BK437" s="71">
        <v>250000000</v>
      </c>
      <c r="BL437" s="79"/>
      <c r="BM437" s="79"/>
      <c r="BN437" s="79"/>
      <c r="BO437" s="79"/>
      <c r="BP437" s="79"/>
      <c r="BQ437" s="79"/>
      <c r="BR437" s="79"/>
      <c r="BS437" s="79"/>
      <c r="BT437" s="79">
        <v>250000000</v>
      </c>
      <c r="BU437" s="79"/>
      <c r="BV437" s="79"/>
      <c r="BW437" s="79"/>
      <c r="BX437" s="71">
        <v>1000000000</v>
      </c>
      <c r="BY437" s="73">
        <v>0</v>
      </c>
      <c r="BZ437" s="73">
        <v>0</v>
      </c>
      <c r="CA437" s="73">
        <v>0</v>
      </c>
      <c r="CB437" s="73">
        <v>0</v>
      </c>
      <c r="CC437" s="73">
        <v>0</v>
      </c>
      <c r="CD437" s="73">
        <v>0</v>
      </c>
      <c r="CE437" s="73">
        <v>0</v>
      </c>
      <c r="CF437" s="73">
        <v>0</v>
      </c>
      <c r="CG437" s="73">
        <v>1000000000</v>
      </c>
      <c r="CH437" s="73">
        <v>0</v>
      </c>
      <c r="CI437" s="73">
        <v>0</v>
      </c>
      <c r="CJ437" s="73">
        <v>0</v>
      </c>
      <c r="CK437" s="87" t="s">
        <v>3393</v>
      </c>
      <c r="CL437" s="90" t="s">
        <v>2302</v>
      </c>
      <c r="CM437" s="90" t="s">
        <v>876</v>
      </c>
      <c r="CN437" s="90" t="s">
        <v>1392</v>
      </c>
      <c r="CO437" s="60">
        <v>2</v>
      </c>
      <c r="CP437" s="61" t="s">
        <v>2276</v>
      </c>
      <c r="CQ437" s="60">
        <v>208</v>
      </c>
      <c r="CR437" s="61" t="s">
        <v>3237</v>
      </c>
      <c r="CS437" s="60">
        <v>20802</v>
      </c>
      <c r="CT437" s="61" t="s">
        <v>3318</v>
      </c>
      <c r="CU437" s="62">
        <v>2080203</v>
      </c>
      <c r="CV437" s="63" t="s">
        <v>3394</v>
      </c>
      <c r="CW437" s="100" t="s">
        <v>3320</v>
      </c>
      <c r="CX437" s="100" t="s">
        <v>2276</v>
      </c>
      <c r="CY437" s="100" t="s">
        <v>3237</v>
      </c>
      <c r="CZ437" s="100" t="s">
        <v>3318</v>
      </c>
      <c r="DA437" s="100" t="s">
        <v>3394</v>
      </c>
    </row>
    <row r="438" spans="2:105" ht="76.5" hidden="1" x14ac:dyDescent="0.25">
      <c r="B438" s="99" t="s">
        <v>3395</v>
      </c>
      <c r="C438" s="99" t="s">
        <v>3396</v>
      </c>
      <c r="D438" s="63" t="s">
        <v>1032</v>
      </c>
      <c r="E438" s="100" t="s">
        <v>3397</v>
      </c>
      <c r="F438" s="63" t="s">
        <v>3398</v>
      </c>
      <c r="G438" s="62" t="s">
        <v>183</v>
      </c>
      <c r="H438" s="63" t="s">
        <v>580</v>
      </c>
      <c r="I438" s="62" t="s">
        <v>185</v>
      </c>
      <c r="J438" s="307">
        <v>2015</v>
      </c>
      <c r="K438" s="308">
        <v>0</v>
      </c>
      <c r="L438" s="311" t="s">
        <v>3245</v>
      </c>
      <c r="M438" s="310" t="s">
        <v>3399</v>
      </c>
      <c r="N438" s="63" t="s">
        <v>3400</v>
      </c>
      <c r="O438" s="63" t="s">
        <v>3401</v>
      </c>
      <c r="P438" s="63" t="s">
        <v>657</v>
      </c>
      <c r="Q438" s="63" t="s">
        <v>3402</v>
      </c>
      <c r="R438" s="87"/>
      <c r="S438" s="68">
        <v>6</v>
      </c>
      <c r="T438" s="91">
        <v>2</v>
      </c>
      <c r="U438" s="91">
        <v>3</v>
      </c>
      <c r="V438" s="91">
        <v>5</v>
      </c>
      <c r="W438" s="91">
        <v>6</v>
      </c>
      <c r="X438" s="71">
        <v>13000000000</v>
      </c>
      <c r="Y438" s="92"/>
      <c r="Z438" s="92"/>
      <c r="AA438" s="92"/>
      <c r="AB438" s="92">
        <v>6000000000</v>
      </c>
      <c r="AC438" s="92"/>
      <c r="AD438" s="92"/>
      <c r="AE438" s="92"/>
      <c r="AF438" s="92"/>
      <c r="AG438" s="92"/>
      <c r="AH438" s="92"/>
      <c r="AI438" s="92">
        <v>6000000000</v>
      </c>
      <c r="AJ438" s="92">
        <v>1000000000</v>
      </c>
      <c r="AK438" s="71">
        <v>11000000000</v>
      </c>
      <c r="AL438" s="92"/>
      <c r="AM438" s="92"/>
      <c r="AN438" s="92"/>
      <c r="AO438" s="92"/>
      <c r="AP438" s="92">
        <v>5000000000</v>
      </c>
      <c r="AQ438" s="92"/>
      <c r="AR438" s="92"/>
      <c r="AS438" s="92"/>
      <c r="AT438" s="92"/>
      <c r="AU438" s="92"/>
      <c r="AV438" s="92">
        <v>6000000000</v>
      </c>
      <c r="AW438" s="92"/>
      <c r="AX438" s="71">
        <v>6000000000</v>
      </c>
      <c r="AY438" s="92"/>
      <c r="AZ438" s="92"/>
      <c r="BA438" s="92"/>
      <c r="BB438" s="92"/>
      <c r="BC438" s="92">
        <v>6000000000</v>
      </c>
      <c r="BD438" s="92"/>
      <c r="BE438" s="92"/>
      <c r="BF438" s="92"/>
      <c r="BG438" s="92"/>
      <c r="BH438" s="92"/>
      <c r="BI438" s="92">
        <v>0</v>
      </c>
      <c r="BJ438" s="92"/>
      <c r="BK438" s="71">
        <v>19000000000</v>
      </c>
      <c r="BL438" s="92"/>
      <c r="BM438" s="92"/>
      <c r="BN438" s="92"/>
      <c r="BO438" s="92"/>
      <c r="BP438" s="92"/>
      <c r="BQ438" s="92"/>
      <c r="BR438" s="92"/>
      <c r="BS438" s="92"/>
      <c r="BT438" s="92"/>
      <c r="BU438" s="92"/>
      <c r="BV438" s="92">
        <v>18000000000</v>
      </c>
      <c r="BW438" s="92">
        <v>1000000000</v>
      </c>
      <c r="BX438" s="71">
        <v>17000000000</v>
      </c>
      <c r="BY438" s="93">
        <v>0</v>
      </c>
      <c r="BZ438" s="93">
        <v>0</v>
      </c>
      <c r="CA438" s="93">
        <v>0</v>
      </c>
      <c r="CB438" s="93">
        <v>6000000000</v>
      </c>
      <c r="CC438" s="93">
        <v>11000000000</v>
      </c>
      <c r="CD438" s="93">
        <v>0</v>
      </c>
      <c r="CE438" s="93">
        <v>0</v>
      </c>
      <c r="CF438" s="93">
        <v>0</v>
      </c>
      <c r="CG438" s="93">
        <v>0</v>
      </c>
      <c r="CH438" s="93">
        <v>0</v>
      </c>
      <c r="CI438" s="93"/>
      <c r="CJ438" s="93"/>
      <c r="CK438" s="63" t="s">
        <v>3403</v>
      </c>
      <c r="CL438" s="74" t="s">
        <v>2302</v>
      </c>
      <c r="CM438" s="74" t="s">
        <v>876</v>
      </c>
      <c r="CN438" s="74" t="s">
        <v>195</v>
      </c>
      <c r="CO438" s="84">
        <v>2</v>
      </c>
      <c r="CP438" s="85" t="s">
        <v>2276</v>
      </c>
      <c r="CQ438" s="84">
        <v>209</v>
      </c>
      <c r="CR438" s="85" t="s">
        <v>3404</v>
      </c>
      <c r="CS438" s="84">
        <v>20901</v>
      </c>
      <c r="CT438" s="85" t="s">
        <v>3405</v>
      </c>
      <c r="CU438" s="86">
        <v>2090101</v>
      </c>
      <c r="CV438" s="87" t="s">
        <v>3406</v>
      </c>
      <c r="CW438" s="100" t="s">
        <v>3407</v>
      </c>
      <c r="CX438" s="100" t="s">
        <v>2276</v>
      </c>
      <c r="CY438" s="100" t="s">
        <v>3404</v>
      </c>
      <c r="CZ438" s="100" t="s">
        <v>3405</v>
      </c>
      <c r="DA438" s="100" t="s">
        <v>3406</v>
      </c>
    </row>
    <row r="439" spans="2:105" ht="14.25" hidden="1" customHeight="1" x14ac:dyDescent="0.25">
      <c r="B439" s="99" t="s">
        <v>3408</v>
      </c>
      <c r="C439" s="65" t="s">
        <v>3409</v>
      </c>
      <c r="D439" s="63" t="s">
        <v>2349</v>
      </c>
      <c r="E439" s="100" t="s">
        <v>3410</v>
      </c>
      <c r="F439" s="63" t="s">
        <v>3411</v>
      </c>
      <c r="G439" s="62" t="s">
        <v>183</v>
      </c>
      <c r="H439" s="63" t="s">
        <v>514</v>
      </c>
      <c r="I439" s="307" t="s">
        <v>185</v>
      </c>
      <c r="J439" s="311"/>
      <c r="K439" s="310"/>
      <c r="L439" s="63" t="s">
        <v>186</v>
      </c>
      <c r="M439" s="63" t="s">
        <v>3412</v>
      </c>
      <c r="N439" s="63" t="s">
        <v>3413</v>
      </c>
      <c r="O439" s="63" t="s">
        <v>3414</v>
      </c>
      <c r="P439" s="63" t="s">
        <v>3415</v>
      </c>
      <c r="Q439" s="63"/>
      <c r="R439" s="63"/>
      <c r="S439" s="68">
        <v>8</v>
      </c>
      <c r="T439" s="69">
        <v>0</v>
      </c>
      <c r="U439" s="69">
        <v>2</v>
      </c>
      <c r="V439" s="69">
        <v>5</v>
      </c>
      <c r="W439" s="69">
        <v>8</v>
      </c>
      <c r="X439" s="71">
        <v>0</v>
      </c>
      <c r="Y439" s="79"/>
      <c r="Z439" s="79"/>
      <c r="AA439" s="79"/>
      <c r="AB439" s="79"/>
      <c r="AC439" s="79"/>
      <c r="AD439" s="79"/>
      <c r="AE439" s="79"/>
      <c r="AF439" s="79"/>
      <c r="AG439" s="79"/>
      <c r="AH439" s="79"/>
      <c r="AI439" s="79"/>
      <c r="AJ439" s="79"/>
      <c r="AK439" s="71">
        <v>0</v>
      </c>
      <c r="AL439" s="79"/>
      <c r="AM439" s="79"/>
      <c r="AN439" s="79"/>
      <c r="AO439" s="79"/>
      <c r="AP439" s="79"/>
      <c r="AQ439" s="79"/>
      <c r="AR439" s="79"/>
      <c r="AS439" s="79"/>
      <c r="AT439" s="79"/>
      <c r="AU439" s="79"/>
      <c r="AV439" s="79"/>
      <c r="AW439" s="79"/>
      <c r="AX439" s="71">
        <v>0</v>
      </c>
      <c r="AY439" s="79"/>
      <c r="AZ439" s="79"/>
      <c r="BA439" s="79"/>
      <c r="BB439" s="79"/>
      <c r="BC439" s="79"/>
      <c r="BD439" s="79"/>
      <c r="BE439" s="79"/>
      <c r="BF439" s="79"/>
      <c r="BG439" s="79"/>
      <c r="BH439" s="79"/>
      <c r="BI439" s="79"/>
      <c r="BJ439" s="79"/>
      <c r="BK439" s="71">
        <v>0</v>
      </c>
      <c r="BL439" s="79"/>
      <c r="BM439" s="79"/>
      <c r="BN439" s="79"/>
      <c r="BO439" s="79"/>
      <c r="BP439" s="79"/>
      <c r="BQ439" s="79"/>
      <c r="BR439" s="79"/>
      <c r="BS439" s="79"/>
      <c r="BT439" s="79"/>
      <c r="BU439" s="79"/>
      <c r="BV439" s="79"/>
      <c r="BW439" s="79"/>
      <c r="BX439" s="71">
        <v>0</v>
      </c>
      <c r="BY439" s="73">
        <v>0</v>
      </c>
      <c r="BZ439" s="73">
        <v>0</v>
      </c>
      <c r="CA439" s="73">
        <v>0</v>
      </c>
      <c r="CB439" s="73">
        <v>0</v>
      </c>
      <c r="CC439" s="73">
        <v>0</v>
      </c>
      <c r="CD439" s="73">
        <v>0</v>
      </c>
      <c r="CE439" s="73">
        <v>0</v>
      </c>
      <c r="CF439" s="73">
        <v>0</v>
      </c>
      <c r="CG439" s="73">
        <v>0</v>
      </c>
      <c r="CH439" s="73">
        <v>0</v>
      </c>
      <c r="CI439" s="73">
        <v>0</v>
      </c>
      <c r="CJ439" s="73">
        <v>0</v>
      </c>
      <c r="CK439" s="63" t="s">
        <v>3416</v>
      </c>
      <c r="CL439" s="74" t="s">
        <v>2302</v>
      </c>
      <c r="CM439" s="74" t="s">
        <v>876</v>
      </c>
      <c r="CN439" s="74" t="s">
        <v>195</v>
      </c>
      <c r="CO439" s="60">
        <v>2</v>
      </c>
      <c r="CP439" s="61" t="s">
        <v>2276</v>
      </c>
      <c r="CQ439" s="60">
        <v>209</v>
      </c>
      <c r="CR439" s="61" t="s">
        <v>3404</v>
      </c>
      <c r="CS439" s="60">
        <v>20901</v>
      </c>
      <c r="CT439" s="61" t="s">
        <v>3405</v>
      </c>
      <c r="CU439" s="62">
        <v>2090101</v>
      </c>
      <c r="CV439" s="63" t="s">
        <v>3406</v>
      </c>
      <c r="CW439" s="100" t="s">
        <v>3417</v>
      </c>
      <c r="CX439" s="100" t="s">
        <v>2276</v>
      </c>
      <c r="CY439" s="100" t="s">
        <v>3404</v>
      </c>
      <c r="CZ439" s="100" t="s">
        <v>3405</v>
      </c>
      <c r="DA439" s="100" t="s">
        <v>3406</v>
      </c>
    </row>
    <row r="440" spans="2:105" ht="21" hidden="1" customHeight="1" x14ac:dyDescent="0.25">
      <c r="B440" s="99" t="s">
        <v>3418</v>
      </c>
      <c r="C440" s="75" t="s">
        <v>3419</v>
      </c>
      <c r="D440" s="63" t="s">
        <v>2349</v>
      </c>
      <c r="E440" s="100" t="s">
        <v>3410</v>
      </c>
      <c r="F440" s="63" t="s">
        <v>3411</v>
      </c>
      <c r="G440" s="62" t="s">
        <v>183</v>
      </c>
      <c r="H440" s="63" t="s">
        <v>514</v>
      </c>
      <c r="I440" s="307" t="s">
        <v>185</v>
      </c>
      <c r="J440" s="311"/>
      <c r="K440" s="310"/>
      <c r="L440" s="63" t="s">
        <v>186</v>
      </c>
      <c r="M440" s="63" t="s">
        <v>3420</v>
      </c>
      <c r="N440" s="63" t="s">
        <v>3421</v>
      </c>
      <c r="O440" s="63" t="s">
        <v>3422</v>
      </c>
      <c r="P440" s="63"/>
      <c r="Q440" s="63"/>
      <c r="R440" s="63"/>
      <c r="S440" s="68">
        <v>40</v>
      </c>
      <c r="T440" s="69">
        <v>0</v>
      </c>
      <c r="U440" s="69">
        <v>10</v>
      </c>
      <c r="V440" s="69">
        <v>25</v>
      </c>
      <c r="W440" s="69">
        <v>40</v>
      </c>
      <c r="X440" s="71">
        <v>0</v>
      </c>
      <c r="Y440" s="79"/>
      <c r="Z440" s="79"/>
      <c r="AA440" s="79"/>
      <c r="AB440" s="79"/>
      <c r="AC440" s="79"/>
      <c r="AD440" s="79"/>
      <c r="AE440" s="79"/>
      <c r="AF440" s="79"/>
      <c r="AG440" s="79"/>
      <c r="AH440" s="79"/>
      <c r="AI440" s="79"/>
      <c r="AJ440" s="79"/>
      <c r="AK440" s="71">
        <v>100000000</v>
      </c>
      <c r="AL440" s="101">
        <v>50000000</v>
      </c>
      <c r="AM440" s="79"/>
      <c r="AN440" s="79"/>
      <c r="AO440" s="79"/>
      <c r="AP440" s="79"/>
      <c r="AQ440" s="79"/>
      <c r="AR440" s="79"/>
      <c r="AS440" s="79"/>
      <c r="AT440" s="101">
        <v>50000000</v>
      </c>
      <c r="AU440" s="79"/>
      <c r="AV440" s="79"/>
      <c r="AW440" s="79"/>
      <c r="AX440" s="71">
        <v>125000000</v>
      </c>
      <c r="AY440" s="101">
        <v>75000000</v>
      </c>
      <c r="AZ440" s="79"/>
      <c r="BA440" s="79"/>
      <c r="BB440" s="79"/>
      <c r="BC440" s="79"/>
      <c r="BD440" s="79"/>
      <c r="BE440" s="79"/>
      <c r="BF440" s="79"/>
      <c r="BG440" s="101">
        <v>50000000</v>
      </c>
      <c r="BH440" s="79"/>
      <c r="BI440" s="79"/>
      <c r="BJ440" s="79"/>
      <c r="BK440" s="71">
        <v>125000000</v>
      </c>
      <c r="BL440" s="101">
        <v>75000000</v>
      </c>
      <c r="BM440" s="79"/>
      <c r="BN440" s="79"/>
      <c r="BO440" s="79"/>
      <c r="BP440" s="79"/>
      <c r="BQ440" s="79"/>
      <c r="BR440" s="79"/>
      <c r="BS440" s="79"/>
      <c r="BT440" s="101">
        <v>50000000</v>
      </c>
      <c r="BU440" s="79"/>
      <c r="BV440" s="79"/>
      <c r="BW440" s="79"/>
      <c r="BX440" s="71">
        <v>350000000</v>
      </c>
      <c r="BY440" s="73">
        <v>200000000</v>
      </c>
      <c r="BZ440" s="73">
        <v>0</v>
      </c>
      <c r="CA440" s="73">
        <v>0</v>
      </c>
      <c r="CB440" s="73">
        <v>0</v>
      </c>
      <c r="CC440" s="73">
        <v>0</v>
      </c>
      <c r="CD440" s="73">
        <v>0</v>
      </c>
      <c r="CE440" s="73">
        <v>0</v>
      </c>
      <c r="CF440" s="73">
        <v>0</v>
      </c>
      <c r="CG440" s="73">
        <v>150000000</v>
      </c>
      <c r="CH440" s="73">
        <v>0</v>
      </c>
      <c r="CI440" s="73">
        <v>0</v>
      </c>
      <c r="CJ440" s="73">
        <v>0</v>
      </c>
      <c r="CK440" s="87" t="s">
        <v>3423</v>
      </c>
      <c r="CL440" s="90" t="s">
        <v>2302</v>
      </c>
      <c r="CM440" s="90" t="s">
        <v>876</v>
      </c>
      <c r="CN440" s="90" t="s">
        <v>1392</v>
      </c>
      <c r="CO440" s="60">
        <v>2</v>
      </c>
      <c r="CP440" s="61" t="s">
        <v>2276</v>
      </c>
      <c r="CQ440" s="60">
        <v>209</v>
      </c>
      <c r="CR440" s="61" t="s">
        <v>3404</v>
      </c>
      <c r="CS440" s="60">
        <v>20901</v>
      </c>
      <c r="CT440" s="61" t="s">
        <v>3405</v>
      </c>
      <c r="CU440" s="62">
        <v>2090101</v>
      </c>
      <c r="CV440" s="63" t="s">
        <v>3406</v>
      </c>
      <c r="CW440" s="100" t="s">
        <v>3417</v>
      </c>
      <c r="CX440" s="100" t="s">
        <v>2276</v>
      </c>
      <c r="CY440" s="100" t="s">
        <v>3404</v>
      </c>
      <c r="CZ440" s="100" t="s">
        <v>3405</v>
      </c>
      <c r="DA440" s="100" t="s">
        <v>3406</v>
      </c>
    </row>
    <row r="441" spans="2:105" ht="21.75" hidden="1" customHeight="1" x14ac:dyDescent="0.25">
      <c r="B441" s="99" t="s">
        <v>3424</v>
      </c>
      <c r="C441" s="99" t="s">
        <v>3425</v>
      </c>
      <c r="D441" s="63" t="s">
        <v>1032</v>
      </c>
      <c r="E441" s="100" t="s">
        <v>3410</v>
      </c>
      <c r="F441" s="63" t="s">
        <v>3411</v>
      </c>
      <c r="G441" s="62" t="s">
        <v>240</v>
      </c>
      <c r="H441" s="63" t="s">
        <v>580</v>
      </c>
      <c r="I441" s="63" t="s">
        <v>185</v>
      </c>
      <c r="J441" s="74"/>
      <c r="K441" s="308">
        <v>0</v>
      </c>
      <c r="L441" s="311" t="s">
        <v>3245</v>
      </c>
      <c r="M441" s="310" t="s">
        <v>3426</v>
      </c>
      <c r="N441" s="63" t="s">
        <v>3427</v>
      </c>
      <c r="O441" s="63" t="s">
        <v>3428</v>
      </c>
      <c r="P441" s="63" t="s">
        <v>657</v>
      </c>
      <c r="Q441" s="63" t="s">
        <v>3429</v>
      </c>
      <c r="R441" s="90"/>
      <c r="S441" s="68">
        <v>1</v>
      </c>
      <c r="T441" s="91">
        <v>1</v>
      </c>
      <c r="U441" s="91">
        <v>1</v>
      </c>
      <c r="V441" s="91">
        <v>1</v>
      </c>
      <c r="W441" s="91">
        <v>1</v>
      </c>
      <c r="X441" s="71">
        <v>100000000</v>
      </c>
      <c r="Y441" s="92"/>
      <c r="Z441" s="92"/>
      <c r="AA441" s="92"/>
      <c r="AB441" s="92">
        <v>0</v>
      </c>
      <c r="AC441" s="92"/>
      <c r="AD441" s="92"/>
      <c r="AE441" s="92"/>
      <c r="AF441" s="92"/>
      <c r="AG441" s="92"/>
      <c r="AH441" s="92"/>
      <c r="AI441" s="92">
        <v>50000000</v>
      </c>
      <c r="AJ441" s="92">
        <v>50000000</v>
      </c>
      <c r="AK441" s="71">
        <v>100000000</v>
      </c>
      <c r="AL441" s="92"/>
      <c r="AM441" s="92"/>
      <c r="AN441" s="92"/>
      <c r="AO441" s="92">
        <v>0</v>
      </c>
      <c r="AP441" s="92"/>
      <c r="AQ441" s="92"/>
      <c r="AR441" s="92"/>
      <c r="AS441" s="92"/>
      <c r="AT441" s="92"/>
      <c r="AU441" s="92"/>
      <c r="AV441" s="92">
        <v>50000000</v>
      </c>
      <c r="AW441" s="92">
        <v>50000000</v>
      </c>
      <c r="AX441" s="71">
        <v>100000000</v>
      </c>
      <c r="AY441" s="92"/>
      <c r="AZ441" s="92"/>
      <c r="BA441" s="92"/>
      <c r="BB441" s="92">
        <v>0</v>
      </c>
      <c r="BC441" s="92"/>
      <c r="BD441" s="92"/>
      <c r="BE441" s="92"/>
      <c r="BF441" s="92"/>
      <c r="BG441" s="92"/>
      <c r="BH441" s="92"/>
      <c r="BI441" s="92">
        <v>50000000</v>
      </c>
      <c r="BJ441" s="92">
        <v>50000000</v>
      </c>
      <c r="BK441" s="71">
        <v>400000000</v>
      </c>
      <c r="BL441" s="92"/>
      <c r="BM441" s="92"/>
      <c r="BN441" s="92"/>
      <c r="BO441" s="92">
        <v>0</v>
      </c>
      <c r="BP441" s="92"/>
      <c r="BQ441" s="92"/>
      <c r="BR441" s="92"/>
      <c r="BS441" s="92"/>
      <c r="BT441" s="92"/>
      <c r="BU441" s="92"/>
      <c r="BV441" s="92">
        <v>200000000</v>
      </c>
      <c r="BW441" s="92">
        <v>200000000</v>
      </c>
      <c r="BX441" s="71">
        <v>0</v>
      </c>
      <c r="BY441" s="93">
        <v>0</v>
      </c>
      <c r="BZ441" s="93">
        <v>0</v>
      </c>
      <c r="CA441" s="93">
        <v>0</v>
      </c>
      <c r="CB441" s="93">
        <v>0</v>
      </c>
      <c r="CC441" s="93">
        <v>0</v>
      </c>
      <c r="CD441" s="93">
        <v>0</v>
      </c>
      <c r="CE441" s="93">
        <v>0</v>
      </c>
      <c r="CF441" s="93">
        <v>0</v>
      </c>
      <c r="CG441" s="93">
        <v>0</v>
      </c>
      <c r="CH441" s="93">
        <v>0</v>
      </c>
      <c r="CI441" s="93"/>
      <c r="CJ441" s="93"/>
      <c r="CK441" s="87" t="s">
        <v>3430</v>
      </c>
      <c r="CL441" s="90" t="s">
        <v>2302</v>
      </c>
      <c r="CM441" s="90" t="s">
        <v>876</v>
      </c>
      <c r="CN441" s="90" t="s">
        <v>195</v>
      </c>
      <c r="CO441" s="84">
        <v>2</v>
      </c>
      <c r="CP441" s="85" t="s">
        <v>2276</v>
      </c>
      <c r="CQ441" s="84">
        <v>209</v>
      </c>
      <c r="CR441" s="85" t="s">
        <v>3404</v>
      </c>
      <c r="CS441" s="84">
        <v>20901</v>
      </c>
      <c r="CT441" s="85" t="s">
        <v>3405</v>
      </c>
      <c r="CU441" s="86">
        <v>2090102</v>
      </c>
      <c r="CV441" s="87" t="s">
        <v>3431</v>
      </c>
      <c r="CW441" s="100" t="s">
        <v>3417</v>
      </c>
      <c r="CX441" s="100" t="s">
        <v>2276</v>
      </c>
      <c r="CY441" s="100" t="s">
        <v>3404</v>
      </c>
      <c r="CZ441" s="100" t="s">
        <v>3405</v>
      </c>
      <c r="DA441" s="100" t="s">
        <v>3431</v>
      </c>
    </row>
    <row r="442" spans="2:105" ht="76.5" hidden="1" x14ac:dyDescent="0.25">
      <c r="B442" s="99" t="s">
        <v>3432</v>
      </c>
      <c r="C442" s="99" t="s">
        <v>3433</v>
      </c>
      <c r="D442" s="63" t="s">
        <v>1032</v>
      </c>
      <c r="E442" s="100" t="s">
        <v>3397</v>
      </c>
      <c r="F442" s="63" t="s">
        <v>3398</v>
      </c>
      <c r="G442" s="62" t="s">
        <v>240</v>
      </c>
      <c r="H442" s="63" t="s">
        <v>580</v>
      </c>
      <c r="I442" s="63" t="s">
        <v>185</v>
      </c>
      <c r="J442" s="307">
        <v>2015</v>
      </c>
      <c r="K442" s="308">
        <v>1</v>
      </c>
      <c r="L442" s="311" t="s">
        <v>3245</v>
      </c>
      <c r="M442" s="310" t="s">
        <v>3434</v>
      </c>
      <c r="N442" s="63" t="s">
        <v>3435</v>
      </c>
      <c r="O442" s="63" t="s">
        <v>3436</v>
      </c>
      <c r="P442" s="63" t="s">
        <v>246</v>
      </c>
      <c r="Q442" s="63" t="s">
        <v>3437</v>
      </c>
      <c r="R442" s="90"/>
      <c r="S442" s="68">
        <v>1</v>
      </c>
      <c r="T442" s="91">
        <v>0</v>
      </c>
      <c r="U442" s="91">
        <v>1</v>
      </c>
      <c r="V442" s="91">
        <v>1</v>
      </c>
      <c r="W442" s="91">
        <v>1</v>
      </c>
      <c r="X442" s="71">
        <v>200000000</v>
      </c>
      <c r="Y442" s="92"/>
      <c r="Z442" s="92"/>
      <c r="AA442" s="92"/>
      <c r="AB442" s="92"/>
      <c r="AC442" s="92"/>
      <c r="AD442" s="92"/>
      <c r="AE442" s="92"/>
      <c r="AF442" s="92"/>
      <c r="AG442" s="92"/>
      <c r="AH442" s="92"/>
      <c r="AI442" s="92">
        <v>100000000</v>
      </c>
      <c r="AJ442" s="92">
        <v>100000000</v>
      </c>
      <c r="AK442" s="71">
        <v>200000000</v>
      </c>
      <c r="AL442" s="92"/>
      <c r="AM442" s="92"/>
      <c r="AN442" s="92"/>
      <c r="AO442" s="92"/>
      <c r="AP442" s="92"/>
      <c r="AQ442" s="92"/>
      <c r="AR442" s="92"/>
      <c r="AS442" s="92"/>
      <c r="AT442" s="92"/>
      <c r="AU442" s="92"/>
      <c r="AV442" s="92">
        <v>100000000</v>
      </c>
      <c r="AW442" s="92">
        <v>100000000</v>
      </c>
      <c r="AX442" s="71">
        <v>200000000</v>
      </c>
      <c r="AY442" s="92"/>
      <c r="AZ442" s="92"/>
      <c r="BA442" s="92"/>
      <c r="BB442" s="92"/>
      <c r="BC442" s="92"/>
      <c r="BD442" s="92"/>
      <c r="BE442" s="92"/>
      <c r="BF442" s="92"/>
      <c r="BG442" s="92"/>
      <c r="BH442" s="92"/>
      <c r="BI442" s="92">
        <v>100000000</v>
      </c>
      <c r="BJ442" s="92">
        <v>100000000</v>
      </c>
      <c r="BK442" s="71">
        <v>600000000</v>
      </c>
      <c r="BL442" s="92"/>
      <c r="BM442" s="92"/>
      <c r="BN442" s="92"/>
      <c r="BO442" s="92"/>
      <c r="BP442" s="92"/>
      <c r="BQ442" s="92"/>
      <c r="BR442" s="92"/>
      <c r="BS442" s="92"/>
      <c r="BT442" s="92"/>
      <c r="BU442" s="92"/>
      <c r="BV442" s="92">
        <v>300000000</v>
      </c>
      <c r="BW442" s="92">
        <v>300000000</v>
      </c>
      <c r="BX442" s="71">
        <v>0</v>
      </c>
      <c r="BY442" s="93">
        <v>0</v>
      </c>
      <c r="BZ442" s="93">
        <v>0</v>
      </c>
      <c r="CA442" s="93">
        <v>0</v>
      </c>
      <c r="CB442" s="93">
        <v>0</v>
      </c>
      <c r="CC442" s="93">
        <v>0</v>
      </c>
      <c r="CD442" s="93">
        <v>0</v>
      </c>
      <c r="CE442" s="93">
        <v>0</v>
      </c>
      <c r="CF442" s="93">
        <v>0</v>
      </c>
      <c r="CG442" s="93">
        <v>0</v>
      </c>
      <c r="CH442" s="93">
        <v>0</v>
      </c>
      <c r="CI442" s="93"/>
      <c r="CJ442" s="93"/>
      <c r="CK442" s="87" t="s">
        <v>3438</v>
      </c>
      <c r="CL442" s="90" t="s">
        <v>2302</v>
      </c>
      <c r="CM442" s="90" t="s">
        <v>876</v>
      </c>
      <c r="CN442" s="90" t="s">
        <v>195</v>
      </c>
      <c r="CO442" s="84">
        <v>2</v>
      </c>
      <c r="CP442" s="85" t="s">
        <v>2276</v>
      </c>
      <c r="CQ442" s="84">
        <v>209</v>
      </c>
      <c r="CR442" s="85" t="s">
        <v>3404</v>
      </c>
      <c r="CS442" s="84">
        <v>20901</v>
      </c>
      <c r="CT442" s="85" t="s">
        <v>3405</v>
      </c>
      <c r="CU442" s="86">
        <v>2090103</v>
      </c>
      <c r="CV442" s="87" t="s">
        <v>3439</v>
      </c>
      <c r="CW442" s="100" t="s">
        <v>3407</v>
      </c>
      <c r="CX442" s="100" t="s">
        <v>2276</v>
      </c>
      <c r="CY442" s="100" t="s">
        <v>3404</v>
      </c>
      <c r="CZ442" s="100" t="s">
        <v>3405</v>
      </c>
      <c r="DA442" s="100" t="s">
        <v>3439</v>
      </c>
    </row>
    <row r="443" spans="2:105" ht="76.5" hidden="1" x14ac:dyDescent="0.25">
      <c r="B443" s="99" t="s">
        <v>3440</v>
      </c>
      <c r="C443" s="99" t="s">
        <v>3441</v>
      </c>
      <c r="D443" s="63" t="s">
        <v>1032</v>
      </c>
      <c r="E443" s="100" t="s">
        <v>3397</v>
      </c>
      <c r="F443" s="63" t="s">
        <v>3398</v>
      </c>
      <c r="G443" s="62" t="s">
        <v>240</v>
      </c>
      <c r="H443" s="63" t="s">
        <v>580</v>
      </c>
      <c r="I443" s="63" t="s">
        <v>185</v>
      </c>
      <c r="J443" s="307">
        <v>2015</v>
      </c>
      <c r="K443" s="308">
        <v>0</v>
      </c>
      <c r="L443" s="311" t="s">
        <v>3245</v>
      </c>
      <c r="M443" s="310" t="s">
        <v>3442</v>
      </c>
      <c r="N443" s="63" t="s">
        <v>3443</v>
      </c>
      <c r="O443" s="63" t="s">
        <v>3444</v>
      </c>
      <c r="P443" s="63" t="s">
        <v>657</v>
      </c>
      <c r="Q443" s="63" t="s">
        <v>3445</v>
      </c>
      <c r="R443" s="90"/>
      <c r="S443" s="68">
        <v>1</v>
      </c>
      <c r="T443" s="91">
        <v>0</v>
      </c>
      <c r="U443" s="91">
        <v>1</v>
      </c>
      <c r="V443" s="91">
        <v>1</v>
      </c>
      <c r="W443" s="91">
        <v>1</v>
      </c>
      <c r="X443" s="71">
        <v>80000000</v>
      </c>
      <c r="Y443" s="92"/>
      <c r="Z443" s="92"/>
      <c r="AA443" s="92"/>
      <c r="AB443" s="92"/>
      <c r="AC443" s="92"/>
      <c r="AD443" s="92"/>
      <c r="AE443" s="92"/>
      <c r="AF443" s="92"/>
      <c r="AG443" s="92"/>
      <c r="AH443" s="92"/>
      <c r="AI443" s="92">
        <v>40000000</v>
      </c>
      <c r="AJ443" s="92">
        <v>40000000</v>
      </c>
      <c r="AK443" s="71">
        <v>80000000</v>
      </c>
      <c r="AL443" s="92"/>
      <c r="AM443" s="92"/>
      <c r="AN443" s="92"/>
      <c r="AO443" s="92"/>
      <c r="AP443" s="92"/>
      <c r="AQ443" s="92"/>
      <c r="AR443" s="92"/>
      <c r="AS443" s="92"/>
      <c r="AT443" s="92"/>
      <c r="AU443" s="92"/>
      <c r="AV443" s="92">
        <v>40000000</v>
      </c>
      <c r="AW443" s="92">
        <v>40000000</v>
      </c>
      <c r="AX443" s="71">
        <v>80000000</v>
      </c>
      <c r="AY443" s="92"/>
      <c r="AZ443" s="92"/>
      <c r="BA443" s="92"/>
      <c r="BB443" s="92"/>
      <c r="BC443" s="92"/>
      <c r="BD443" s="92"/>
      <c r="BE443" s="92"/>
      <c r="BF443" s="92"/>
      <c r="BG443" s="92"/>
      <c r="BH443" s="92"/>
      <c r="BI443" s="92">
        <v>40000000</v>
      </c>
      <c r="BJ443" s="92">
        <v>40000000</v>
      </c>
      <c r="BK443" s="71">
        <v>240000000</v>
      </c>
      <c r="BL443" s="92"/>
      <c r="BM443" s="92"/>
      <c r="BN443" s="92"/>
      <c r="BO443" s="92"/>
      <c r="BP443" s="92"/>
      <c r="BQ443" s="92"/>
      <c r="BR443" s="92"/>
      <c r="BS443" s="92"/>
      <c r="BT443" s="92"/>
      <c r="BU443" s="92"/>
      <c r="BV443" s="92">
        <v>120000000</v>
      </c>
      <c r="BW443" s="92">
        <v>120000000</v>
      </c>
      <c r="BX443" s="71">
        <v>0</v>
      </c>
      <c r="BY443" s="93">
        <v>0</v>
      </c>
      <c r="BZ443" s="93">
        <v>0</v>
      </c>
      <c r="CA443" s="93">
        <v>0</v>
      </c>
      <c r="CB443" s="93">
        <v>0</v>
      </c>
      <c r="CC443" s="93">
        <v>0</v>
      </c>
      <c r="CD443" s="93">
        <v>0</v>
      </c>
      <c r="CE443" s="93">
        <v>0</v>
      </c>
      <c r="CF443" s="93">
        <v>0</v>
      </c>
      <c r="CG443" s="93">
        <v>0</v>
      </c>
      <c r="CH443" s="93">
        <v>0</v>
      </c>
      <c r="CI443" s="93"/>
      <c r="CJ443" s="93"/>
      <c r="CK443" s="63" t="s">
        <v>3446</v>
      </c>
      <c r="CL443" s="74" t="s">
        <v>2302</v>
      </c>
      <c r="CM443" s="74" t="s">
        <v>876</v>
      </c>
      <c r="CN443" s="74" t="s">
        <v>877</v>
      </c>
      <c r="CO443" s="84">
        <v>2</v>
      </c>
      <c r="CP443" s="85" t="s">
        <v>2276</v>
      </c>
      <c r="CQ443" s="84">
        <v>209</v>
      </c>
      <c r="CR443" s="85" t="s">
        <v>3404</v>
      </c>
      <c r="CS443" s="84">
        <v>20901</v>
      </c>
      <c r="CT443" s="85" t="s">
        <v>3405</v>
      </c>
      <c r="CU443" s="86">
        <v>2090104</v>
      </c>
      <c r="CV443" s="87" t="s">
        <v>3447</v>
      </c>
      <c r="CW443" s="100" t="s">
        <v>3407</v>
      </c>
      <c r="CX443" s="100" t="s">
        <v>2276</v>
      </c>
      <c r="CY443" s="100" t="s">
        <v>3404</v>
      </c>
      <c r="CZ443" s="100" t="s">
        <v>3405</v>
      </c>
      <c r="DA443" s="100" t="s">
        <v>3447</v>
      </c>
    </row>
    <row r="444" spans="2:105" ht="76.5" hidden="1" x14ac:dyDescent="0.25">
      <c r="B444" s="99" t="s">
        <v>3448</v>
      </c>
      <c r="C444" s="75" t="s">
        <v>3449</v>
      </c>
      <c r="D444" s="100" t="s">
        <v>589</v>
      </c>
      <c r="E444" s="100" t="s">
        <v>3397</v>
      </c>
      <c r="F444" s="63" t="s">
        <v>3398</v>
      </c>
      <c r="G444" s="62" t="s">
        <v>183</v>
      </c>
      <c r="H444" s="63" t="s">
        <v>592</v>
      </c>
      <c r="I444" s="63" t="s">
        <v>810</v>
      </c>
      <c r="J444" s="311">
        <v>2015</v>
      </c>
      <c r="K444" s="310">
        <v>0</v>
      </c>
      <c r="L444" s="63" t="s">
        <v>1216</v>
      </c>
      <c r="M444" s="63" t="s">
        <v>3450</v>
      </c>
      <c r="N444" s="63" t="s">
        <v>3451</v>
      </c>
      <c r="O444" s="63" t="s">
        <v>3452</v>
      </c>
      <c r="P444" s="63" t="s">
        <v>3453</v>
      </c>
      <c r="Q444" s="63"/>
      <c r="R444" s="63"/>
      <c r="S444" s="68">
        <v>0</v>
      </c>
      <c r="T444" s="69">
        <v>1</v>
      </c>
      <c r="U444" s="69">
        <v>0</v>
      </c>
      <c r="V444" s="69">
        <v>0</v>
      </c>
      <c r="W444" s="69">
        <v>0</v>
      </c>
      <c r="X444" s="71">
        <v>1250000000</v>
      </c>
      <c r="Y444" s="78">
        <v>1000000000</v>
      </c>
      <c r="Z444" s="79"/>
      <c r="AA444" s="79"/>
      <c r="AB444" s="79"/>
      <c r="AC444" s="79"/>
      <c r="AD444" s="79"/>
      <c r="AE444" s="79"/>
      <c r="AF444" s="79"/>
      <c r="AG444" s="79">
        <v>250000000</v>
      </c>
      <c r="AH444" s="79"/>
      <c r="AI444" s="79"/>
      <c r="AJ444" s="79"/>
      <c r="AK444" s="71">
        <v>1250000000</v>
      </c>
      <c r="AL444" s="78">
        <v>1000000000</v>
      </c>
      <c r="AM444" s="79"/>
      <c r="AN444" s="79"/>
      <c r="AO444" s="79"/>
      <c r="AP444" s="79"/>
      <c r="AQ444" s="79"/>
      <c r="AR444" s="79"/>
      <c r="AS444" s="79"/>
      <c r="AT444" s="79">
        <v>250000000</v>
      </c>
      <c r="AU444" s="79"/>
      <c r="AV444" s="79"/>
      <c r="AW444" s="79"/>
      <c r="AX444" s="71">
        <v>1250000000</v>
      </c>
      <c r="AY444" s="78">
        <v>1000000000</v>
      </c>
      <c r="AZ444" s="79"/>
      <c r="BA444" s="79"/>
      <c r="BB444" s="79"/>
      <c r="BC444" s="79"/>
      <c r="BD444" s="79"/>
      <c r="BE444" s="79"/>
      <c r="BF444" s="79"/>
      <c r="BG444" s="79">
        <v>250000000</v>
      </c>
      <c r="BH444" s="79"/>
      <c r="BI444" s="79"/>
      <c r="BJ444" s="79"/>
      <c r="BK444" s="71">
        <v>1250000000</v>
      </c>
      <c r="BL444" s="78">
        <v>1000000000</v>
      </c>
      <c r="BM444" s="79"/>
      <c r="BN444" s="79"/>
      <c r="BO444" s="79"/>
      <c r="BP444" s="79"/>
      <c r="BQ444" s="79"/>
      <c r="BR444" s="79"/>
      <c r="BS444" s="79"/>
      <c r="BT444" s="79">
        <v>250000000</v>
      </c>
      <c r="BU444" s="79"/>
      <c r="BV444" s="79"/>
      <c r="BW444" s="79"/>
      <c r="BX444" s="71">
        <v>5000000000</v>
      </c>
      <c r="BY444" s="73">
        <v>4000000000</v>
      </c>
      <c r="BZ444" s="73">
        <v>0</v>
      </c>
      <c r="CA444" s="73">
        <v>0</v>
      </c>
      <c r="CB444" s="73">
        <v>0</v>
      </c>
      <c r="CC444" s="73">
        <v>0</v>
      </c>
      <c r="CD444" s="73">
        <v>0</v>
      </c>
      <c r="CE444" s="73">
        <v>0</v>
      </c>
      <c r="CF444" s="73">
        <v>0</v>
      </c>
      <c r="CG444" s="73">
        <v>1000000000</v>
      </c>
      <c r="CH444" s="73">
        <v>0</v>
      </c>
      <c r="CI444" s="73">
        <v>0</v>
      </c>
      <c r="CJ444" s="73">
        <v>0</v>
      </c>
      <c r="CK444" s="63" t="s">
        <v>3454</v>
      </c>
      <c r="CL444" s="74" t="s">
        <v>1154</v>
      </c>
      <c r="CM444" s="74" t="s">
        <v>1155</v>
      </c>
      <c r="CN444" s="74" t="s">
        <v>1392</v>
      </c>
      <c r="CO444" s="60">
        <v>2</v>
      </c>
      <c r="CP444" s="61" t="s">
        <v>2276</v>
      </c>
      <c r="CQ444" s="60">
        <v>209</v>
      </c>
      <c r="CR444" s="61" t="s">
        <v>3404</v>
      </c>
      <c r="CS444" s="60">
        <v>20901</v>
      </c>
      <c r="CT444" s="61" t="s">
        <v>3405</v>
      </c>
      <c r="CU444" s="62">
        <v>2090105</v>
      </c>
      <c r="CV444" s="63" t="s">
        <v>3455</v>
      </c>
      <c r="CW444" s="100" t="s">
        <v>3407</v>
      </c>
      <c r="CX444" s="100" t="s">
        <v>2276</v>
      </c>
      <c r="CY444" s="100" t="s">
        <v>3404</v>
      </c>
      <c r="CZ444" s="100" t="s">
        <v>3405</v>
      </c>
      <c r="DA444" s="100" t="s">
        <v>3455</v>
      </c>
    </row>
    <row r="445" spans="2:105" ht="24.75" hidden="1" customHeight="1" x14ac:dyDescent="0.25">
      <c r="B445" s="99" t="s">
        <v>3456</v>
      </c>
      <c r="C445" s="75" t="s">
        <v>3457</v>
      </c>
      <c r="D445" s="100" t="s">
        <v>589</v>
      </c>
      <c r="E445" s="100" t="s">
        <v>3397</v>
      </c>
      <c r="F445" s="63" t="s">
        <v>3398</v>
      </c>
      <c r="G445" s="62" t="s">
        <v>183</v>
      </c>
      <c r="H445" s="63" t="s">
        <v>592</v>
      </c>
      <c r="I445" s="63" t="s">
        <v>810</v>
      </c>
      <c r="J445" s="311">
        <v>2015</v>
      </c>
      <c r="K445" s="310">
        <v>0</v>
      </c>
      <c r="L445" s="63" t="s">
        <v>1216</v>
      </c>
      <c r="M445" s="63" t="s">
        <v>3458</v>
      </c>
      <c r="N445" s="63" t="s">
        <v>3459</v>
      </c>
      <c r="O445" s="63" t="s">
        <v>3460</v>
      </c>
      <c r="P445" s="63" t="s">
        <v>3453</v>
      </c>
      <c r="Q445" s="63"/>
      <c r="R445" s="63"/>
      <c r="S445" s="68">
        <v>100</v>
      </c>
      <c r="T445" s="69">
        <v>25</v>
      </c>
      <c r="U445" s="69">
        <v>50</v>
      </c>
      <c r="V445" s="69">
        <v>75</v>
      </c>
      <c r="W445" s="69">
        <v>100</v>
      </c>
      <c r="X445" s="71">
        <v>220000000</v>
      </c>
      <c r="Y445" s="79">
        <v>220000000</v>
      </c>
      <c r="Z445" s="79"/>
      <c r="AA445" s="79"/>
      <c r="AB445" s="79"/>
      <c r="AC445" s="79"/>
      <c r="AD445" s="79"/>
      <c r="AE445" s="79"/>
      <c r="AF445" s="79"/>
      <c r="AG445" s="79"/>
      <c r="AH445" s="79"/>
      <c r="AI445" s="79"/>
      <c r="AJ445" s="79"/>
      <c r="AK445" s="71">
        <v>220000000</v>
      </c>
      <c r="AL445" s="79">
        <v>220000000</v>
      </c>
      <c r="AM445" s="79"/>
      <c r="AN445" s="79"/>
      <c r="AO445" s="79"/>
      <c r="AP445" s="79"/>
      <c r="AQ445" s="79"/>
      <c r="AR445" s="79"/>
      <c r="AS445" s="79"/>
      <c r="AT445" s="79"/>
      <c r="AU445" s="79"/>
      <c r="AV445" s="79"/>
      <c r="AW445" s="79"/>
      <c r="AX445" s="71">
        <v>220000000</v>
      </c>
      <c r="AY445" s="79">
        <v>220000000</v>
      </c>
      <c r="AZ445" s="79"/>
      <c r="BA445" s="79"/>
      <c r="BB445" s="79"/>
      <c r="BC445" s="79"/>
      <c r="BD445" s="79"/>
      <c r="BE445" s="79"/>
      <c r="BF445" s="79"/>
      <c r="BG445" s="79"/>
      <c r="BH445" s="79"/>
      <c r="BI445" s="79"/>
      <c r="BJ445" s="79"/>
      <c r="BK445" s="71">
        <v>220000000</v>
      </c>
      <c r="BL445" s="79">
        <v>220000000</v>
      </c>
      <c r="BM445" s="79"/>
      <c r="BN445" s="79"/>
      <c r="BO445" s="79"/>
      <c r="BP445" s="79"/>
      <c r="BQ445" s="79"/>
      <c r="BR445" s="79"/>
      <c r="BS445" s="79"/>
      <c r="BT445" s="79"/>
      <c r="BU445" s="79"/>
      <c r="BV445" s="79"/>
      <c r="BW445" s="79"/>
      <c r="BX445" s="71">
        <v>880000000</v>
      </c>
      <c r="BY445" s="73">
        <v>880000000</v>
      </c>
      <c r="BZ445" s="73">
        <v>0</v>
      </c>
      <c r="CA445" s="73">
        <v>0</v>
      </c>
      <c r="CB445" s="73">
        <v>0</v>
      </c>
      <c r="CC445" s="73">
        <v>0</v>
      </c>
      <c r="CD445" s="73">
        <v>0</v>
      </c>
      <c r="CE445" s="73">
        <v>0</v>
      </c>
      <c r="CF445" s="73">
        <v>0</v>
      </c>
      <c r="CG445" s="73">
        <v>0</v>
      </c>
      <c r="CH445" s="73">
        <v>0</v>
      </c>
      <c r="CI445" s="73">
        <v>0</v>
      </c>
      <c r="CJ445" s="73">
        <v>0</v>
      </c>
      <c r="CK445" s="63" t="s">
        <v>3461</v>
      </c>
      <c r="CL445" s="74" t="s">
        <v>1154</v>
      </c>
      <c r="CM445" s="74" t="s">
        <v>1155</v>
      </c>
      <c r="CN445" s="74" t="s">
        <v>1392</v>
      </c>
      <c r="CO445" s="60">
        <v>2</v>
      </c>
      <c r="CP445" s="61" t="s">
        <v>2276</v>
      </c>
      <c r="CQ445" s="60">
        <v>209</v>
      </c>
      <c r="CR445" s="61" t="s">
        <v>3404</v>
      </c>
      <c r="CS445" s="60">
        <v>20901</v>
      </c>
      <c r="CT445" s="61" t="s">
        <v>3405</v>
      </c>
      <c r="CU445" s="62">
        <v>2090105</v>
      </c>
      <c r="CV445" s="63" t="s">
        <v>3455</v>
      </c>
      <c r="CW445" s="100" t="s">
        <v>3407</v>
      </c>
      <c r="CX445" s="100" t="s">
        <v>2276</v>
      </c>
      <c r="CY445" s="100" t="s">
        <v>3404</v>
      </c>
      <c r="CZ445" s="100" t="s">
        <v>3405</v>
      </c>
      <c r="DA445" s="100" t="s">
        <v>3455</v>
      </c>
    </row>
    <row r="446" spans="2:105" ht="27.95" hidden="1" customHeight="1" x14ac:dyDescent="0.25">
      <c r="B446" s="65" t="s">
        <v>3462</v>
      </c>
      <c r="C446" s="75" t="s">
        <v>3463</v>
      </c>
      <c r="D446" s="63" t="s">
        <v>3464</v>
      </c>
      <c r="E446" s="65" t="s">
        <v>3465</v>
      </c>
      <c r="F446" s="63" t="s">
        <v>3466</v>
      </c>
      <c r="G446" s="62" t="s">
        <v>183</v>
      </c>
      <c r="H446" s="63" t="s">
        <v>580</v>
      </c>
      <c r="I446" s="63" t="s">
        <v>185</v>
      </c>
      <c r="J446" s="311">
        <v>2015</v>
      </c>
      <c r="K446" s="310">
        <v>0</v>
      </c>
      <c r="L446" s="63" t="s">
        <v>186</v>
      </c>
      <c r="M446" s="63" t="s">
        <v>3467</v>
      </c>
      <c r="N446" s="63" t="s">
        <v>3468</v>
      </c>
      <c r="O446" s="63" t="s">
        <v>3469</v>
      </c>
      <c r="P446" s="63" t="s">
        <v>3470</v>
      </c>
      <c r="Q446" s="63"/>
      <c r="R446" s="63"/>
      <c r="S446" s="68">
        <v>1</v>
      </c>
      <c r="T446" s="69">
        <v>0.35</v>
      </c>
      <c r="U446" s="69">
        <v>0.64</v>
      </c>
      <c r="V446" s="69">
        <v>0.82</v>
      </c>
      <c r="W446" s="69">
        <v>1</v>
      </c>
      <c r="X446" s="71">
        <v>6000000000</v>
      </c>
      <c r="Y446" s="79"/>
      <c r="Z446" s="79"/>
      <c r="AA446" s="79"/>
      <c r="AB446" s="79"/>
      <c r="AC446" s="79">
        <v>6000000000</v>
      </c>
      <c r="AD446" s="79"/>
      <c r="AE446" s="79"/>
      <c r="AF446" s="79"/>
      <c r="AG446" s="79"/>
      <c r="AH446" s="79"/>
      <c r="AI446" s="79"/>
      <c r="AJ446" s="79"/>
      <c r="AK446" s="71">
        <v>0</v>
      </c>
      <c r="AL446" s="79"/>
      <c r="AM446" s="79"/>
      <c r="AN446" s="79"/>
      <c r="AO446" s="79"/>
      <c r="AP446" s="79"/>
      <c r="AQ446" s="79"/>
      <c r="AR446" s="79"/>
      <c r="AS446" s="79"/>
      <c r="AT446" s="79"/>
      <c r="AU446" s="79"/>
      <c r="AV446" s="79"/>
      <c r="AW446" s="79"/>
      <c r="AX446" s="71">
        <v>0</v>
      </c>
      <c r="AY446" s="79"/>
      <c r="AZ446" s="79"/>
      <c r="BA446" s="79"/>
      <c r="BB446" s="79"/>
      <c r="BC446" s="79"/>
      <c r="BD446" s="79"/>
      <c r="BE446" s="79"/>
      <c r="BF446" s="79"/>
      <c r="BG446" s="79"/>
      <c r="BH446" s="79"/>
      <c r="BI446" s="79"/>
      <c r="BJ446" s="79"/>
      <c r="BK446" s="71">
        <v>0</v>
      </c>
      <c r="BL446" s="79"/>
      <c r="BM446" s="79"/>
      <c r="BN446" s="79"/>
      <c r="BO446" s="79"/>
      <c r="BP446" s="79"/>
      <c r="BQ446" s="79"/>
      <c r="BR446" s="79"/>
      <c r="BS446" s="79"/>
      <c r="BT446" s="79"/>
      <c r="BU446" s="79"/>
      <c r="BV446" s="79"/>
      <c r="BW446" s="79"/>
      <c r="BX446" s="71">
        <v>6000000000</v>
      </c>
      <c r="BY446" s="73">
        <v>0</v>
      </c>
      <c r="BZ446" s="73">
        <v>0</v>
      </c>
      <c r="CA446" s="73">
        <v>0</v>
      </c>
      <c r="CB446" s="73">
        <v>0</v>
      </c>
      <c r="CC446" s="73">
        <v>6000000000</v>
      </c>
      <c r="CD446" s="73">
        <v>0</v>
      </c>
      <c r="CE446" s="73">
        <v>0</v>
      </c>
      <c r="CF446" s="73">
        <v>0</v>
      </c>
      <c r="CG446" s="73">
        <v>0</v>
      </c>
      <c r="CH446" s="73">
        <v>0</v>
      </c>
      <c r="CI446" s="73">
        <v>0</v>
      </c>
      <c r="CJ446" s="73">
        <v>0</v>
      </c>
      <c r="CK446" s="87" t="s">
        <v>3471</v>
      </c>
      <c r="CL446" s="90" t="s">
        <v>3138</v>
      </c>
      <c r="CM446" s="90" t="s">
        <v>3139</v>
      </c>
      <c r="CN446" s="90" t="s">
        <v>1392</v>
      </c>
      <c r="CO446" s="60">
        <v>3</v>
      </c>
      <c r="CP446" s="61" t="s">
        <v>3472</v>
      </c>
      <c r="CQ446" s="60">
        <v>301</v>
      </c>
      <c r="CR446" s="61" t="s">
        <v>3473</v>
      </c>
      <c r="CS446" s="60">
        <v>30101</v>
      </c>
      <c r="CT446" s="61" t="s">
        <v>3474</v>
      </c>
      <c r="CU446" s="62">
        <v>3010101</v>
      </c>
      <c r="CV446" s="63" t="s">
        <v>3475</v>
      </c>
      <c r="CW446" s="100" t="s">
        <v>3476</v>
      </c>
      <c r="CX446" s="100" t="s">
        <v>3472</v>
      </c>
      <c r="CY446" s="100" t="s">
        <v>3473</v>
      </c>
      <c r="CZ446" s="100" t="s">
        <v>3474</v>
      </c>
      <c r="DA446" s="100" t="s">
        <v>3475</v>
      </c>
    </row>
    <row r="447" spans="2:105" ht="89.25" hidden="1" x14ac:dyDescent="0.25">
      <c r="B447" s="99" t="s">
        <v>3477</v>
      </c>
      <c r="C447" s="99" t="s">
        <v>3478</v>
      </c>
      <c r="D447" s="63" t="s">
        <v>1032</v>
      </c>
      <c r="E447" s="100" t="s">
        <v>3465</v>
      </c>
      <c r="F447" s="63" t="s">
        <v>3466</v>
      </c>
      <c r="G447" s="62" t="s">
        <v>183</v>
      </c>
      <c r="H447" s="63" t="s">
        <v>580</v>
      </c>
      <c r="I447" s="63" t="s">
        <v>185</v>
      </c>
      <c r="J447" s="307">
        <v>2015</v>
      </c>
      <c r="K447" s="308">
        <v>0</v>
      </c>
      <c r="L447" s="311" t="s">
        <v>3479</v>
      </c>
      <c r="M447" s="310" t="s">
        <v>3480</v>
      </c>
      <c r="N447" s="63" t="s">
        <v>3481</v>
      </c>
      <c r="O447" s="63" t="s">
        <v>3482</v>
      </c>
      <c r="P447" s="63" t="s">
        <v>246</v>
      </c>
      <c r="Q447" s="63" t="s">
        <v>3483</v>
      </c>
      <c r="R447" s="90"/>
      <c r="S447" s="68">
        <v>1</v>
      </c>
      <c r="T447" s="91">
        <v>0</v>
      </c>
      <c r="U447" s="91">
        <v>1</v>
      </c>
      <c r="V447" s="91">
        <v>1</v>
      </c>
      <c r="W447" s="91">
        <v>1</v>
      </c>
      <c r="X447" s="71">
        <v>670000000</v>
      </c>
      <c r="Y447" s="161"/>
      <c r="Z447" s="92"/>
      <c r="AA447" s="92"/>
      <c r="AB447" s="92"/>
      <c r="AC447" s="92"/>
      <c r="AD447" s="92"/>
      <c r="AE447" s="92"/>
      <c r="AF447" s="92"/>
      <c r="AG447" s="92"/>
      <c r="AH447" s="92"/>
      <c r="AI447" s="92">
        <v>335000000</v>
      </c>
      <c r="AJ447" s="92">
        <v>335000000</v>
      </c>
      <c r="AK447" s="71">
        <v>670000000</v>
      </c>
      <c r="AL447" s="161"/>
      <c r="AM447" s="92"/>
      <c r="AN447" s="92"/>
      <c r="AO447" s="92"/>
      <c r="AP447" s="92"/>
      <c r="AQ447" s="92"/>
      <c r="AR447" s="92"/>
      <c r="AS447" s="92"/>
      <c r="AT447" s="92"/>
      <c r="AU447" s="92"/>
      <c r="AV447" s="92">
        <v>335000000</v>
      </c>
      <c r="AW447" s="92">
        <v>335000000</v>
      </c>
      <c r="AX447" s="71">
        <v>670000000</v>
      </c>
      <c r="AY447" s="161"/>
      <c r="AZ447" s="92"/>
      <c r="BA447" s="92"/>
      <c r="BB447" s="92"/>
      <c r="BC447" s="92"/>
      <c r="BD447" s="92"/>
      <c r="BE447" s="92"/>
      <c r="BF447" s="92"/>
      <c r="BG447" s="92"/>
      <c r="BH447" s="92"/>
      <c r="BI447" s="92">
        <v>335000000</v>
      </c>
      <c r="BJ447" s="92">
        <v>335000000</v>
      </c>
      <c r="BK447" s="71">
        <v>2680000000</v>
      </c>
      <c r="BL447" s="161"/>
      <c r="BM447" s="92"/>
      <c r="BN447" s="92"/>
      <c r="BO447" s="92"/>
      <c r="BP447" s="92"/>
      <c r="BQ447" s="92"/>
      <c r="BR447" s="92"/>
      <c r="BS447" s="92"/>
      <c r="BT447" s="92"/>
      <c r="BU447" s="92"/>
      <c r="BV447" s="92">
        <v>1340000000</v>
      </c>
      <c r="BW447" s="92">
        <v>1340000000</v>
      </c>
      <c r="BX447" s="71">
        <v>0</v>
      </c>
      <c r="BY447" s="93">
        <v>0</v>
      </c>
      <c r="BZ447" s="93">
        <v>0</v>
      </c>
      <c r="CA447" s="93">
        <v>0</v>
      </c>
      <c r="CB447" s="93">
        <v>0</v>
      </c>
      <c r="CC447" s="93">
        <v>0</v>
      </c>
      <c r="CD447" s="93">
        <v>0</v>
      </c>
      <c r="CE447" s="93">
        <v>0</v>
      </c>
      <c r="CF447" s="93">
        <v>0</v>
      </c>
      <c r="CG447" s="93">
        <v>0</v>
      </c>
      <c r="CH447" s="93">
        <v>0</v>
      </c>
      <c r="CI447" s="93"/>
      <c r="CJ447" s="93"/>
      <c r="CK447" s="63" t="s">
        <v>3484</v>
      </c>
      <c r="CL447" s="74" t="s">
        <v>2302</v>
      </c>
      <c r="CM447" s="74" t="s">
        <v>876</v>
      </c>
      <c r="CN447" s="74" t="s">
        <v>1392</v>
      </c>
      <c r="CO447" s="84">
        <v>3</v>
      </c>
      <c r="CP447" s="85" t="s">
        <v>3472</v>
      </c>
      <c r="CQ447" s="84">
        <v>301</v>
      </c>
      <c r="CR447" s="85" t="s">
        <v>3473</v>
      </c>
      <c r="CS447" s="84">
        <v>30101</v>
      </c>
      <c r="CT447" s="85" t="s">
        <v>3474</v>
      </c>
      <c r="CU447" s="86">
        <v>3010101</v>
      </c>
      <c r="CV447" s="87" t="s">
        <v>3475</v>
      </c>
      <c r="CW447" s="100" t="s">
        <v>3476</v>
      </c>
      <c r="CX447" s="100" t="s">
        <v>3472</v>
      </c>
      <c r="CY447" s="100" t="s">
        <v>3473</v>
      </c>
      <c r="CZ447" s="100" t="s">
        <v>3474</v>
      </c>
      <c r="DA447" s="100" t="s">
        <v>3475</v>
      </c>
    </row>
    <row r="448" spans="2:105" ht="89.25" hidden="1" x14ac:dyDescent="0.25">
      <c r="B448" s="65" t="s">
        <v>3485</v>
      </c>
      <c r="C448" s="65" t="s">
        <v>3486</v>
      </c>
      <c r="D448" s="63" t="s">
        <v>906</v>
      </c>
      <c r="E448" s="65" t="s">
        <v>3465</v>
      </c>
      <c r="F448" s="63" t="s">
        <v>3466</v>
      </c>
      <c r="G448" s="62" t="s">
        <v>183</v>
      </c>
      <c r="H448" s="63" t="s">
        <v>909</v>
      </c>
      <c r="I448" s="63" t="s">
        <v>185</v>
      </c>
      <c r="J448" s="311" t="s">
        <v>232</v>
      </c>
      <c r="K448" s="310">
        <v>0</v>
      </c>
      <c r="L448" s="63" t="s">
        <v>910</v>
      </c>
      <c r="M448" s="63" t="s">
        <v>3487</v>
      </c>
      <c r="N448" s="63" t="s">
        <v>3488</v>
      </c>
      <c r="O448" s="63" t="s">
        <v>3489</v>
      </c>
      <c r="P448" s="63"/>
      <c r="Q448" s="63"/>
      <c r="R448" s="63"/>
      <c r="S448" s="68">
        <v>0</v>
      </c>
      <c r="T448" s="69">
        <v>1</v>
      </c>
      <c r="U448" s="69">
        <v>0</v>
      </c>
      <c r="V448" s="69">
        <v>0</v>
      </c>
      <c r="W448" s="69">
        <v>0</v>
      </c>
      <c r="X448" s="71">
        <v>500000000</v>
      </c>
      <c r="Y448" s="79">
        <v>500000000</v>
      </c>
      <c r="Z448" s="79"/>
      <c r="AA448" s="79"/>
      <c r="AB448" s="79"/>
      <c r="AC448" s="79"/>
      <c r="AD448" s="79"/>
      <c r="AE448" s="79"/>
      <c r="AF448" s="79"/>
      <c r="AG448" s="79"/>
      <c r="AH448" s="79"/>
      <c r="AI448" s="79"/>
      <c r="AJ448" s="79"/>
      <c r="AK448" s="71">
        <v>0</v>
      </c>
      <c r="AL448" s="79"/>
      <c r="AM448" s="79"/>
      <c r="AN448" s="79"/>
      <c r="AO448" s="79"/>
      <c r="AP448" s="79"/>
      <c r="AQ448" s="79"/>
      <c r="AR448" s="79"/>
      <c r="AS448" s="79"/>
      <c r="AT448" s="79"/>
      <c r="AU448" s="79"/>
      <c r="AV448" s="79"/>
      <c r="AW448" s="79"/>
      <c r="AX448" s="71">
        <v>0</v>
      </c>
      <c r="AY448" s="79"/>
      <c r="AZ448" s="79"/>
      <c r="BA448" s="79"/>
      <c r="BB448" s="79"/>
      <c r="BC448" s="79"/>
      <c r="BD448" s="79"/>
      <c r="BE448" s="79"/>
      <c r="BF448" s="79"/>
      <c r="BG448" s="79"/>
      <c r="BH448" s="79"/>
      <c r="BI448" s="79"/>
      <c r="BJ448" s="79"/>
      <c r="BK448" s="71">
        <v>0</v>
      </c>
      <c r="BL448" s="79"/>
      <c r="BM448" s="79"/>
      <c r="BN448" s="79"/>
      <c r="BO448" s="79"/>
      <c r="BP448" s="79"/>
      <c r="BQ448" s="79"/>
      <c r="BR448" s="79"/>
      <c r="BS448" s="79"/>
      <c r="BT448" s="79"/>
      <c r="BU448" s="79"/>
      <c r="BV448" s="79"/>
      <c r="BW448" s="79"/>
      <c r="BX448" s="71">
        <v>500000000</v>
      </c>
      <c r="BY448" s="73">
        <v>500000000</v>
      </c>
      <c r="BZ448" s="73">
        <v>0</v>
      </c>
      <c r="CA448" s="73">
        <v>0</v>
      </c>
      <c r="CB448" s="73">
        <v>0</v>
      </c>
      <c r="CC448" s="73">
        <v>0</v>
      </c>
      <c r="CD448" s="73">
        <v>0</v>
      </c>
      <c r="CE448" s="73">
        <v>0</v>
      </c>
      <c r="CF448" s="73">
        <v>0</v>
      </c>
      <c r="CG448" s="73">
        <v>0</v>
      </c>
      <c r="CH448" s="73">
        <v>0</v>
      </c>
      <c r="CI448" s="73">
        <v>0</v>
      </c>
      <c r="CJ448" s="73">
        <v>0</v>
      </c>
      <c r="CK448" s="63" t="s">
        <v>3490</v>
      </c>
      <c r="CL448" s="74" t="s">
        <v>916</v>
      </c>
      <c r="CM448" s="74" t="s">
        <v>917</v>
      </c>
      <c r="CN448" s="74" t="s">
        <v>1392</v>
      </c>
      <c r="CO448" s="60">
        <v>3</v>
      </c>
      <c r="CP448" s="61" t="s">
        <v>3472</v>
      </c>
      <c r="CQ448" s="60">
        <v>301</v>
      </c>
      <c r="CR448" s="61" t="s">
        <v>3473</v>
      </c>
      <c r="CS448" s="60">
        <v>30101</v>
      </c>
      <c r="CT448" s="61" t="s">
        <v>3474</v>
      </c>
      <c r="CU448" s="62">
        <v>3010101</v>
      </c>
      <c r="CV448" s="63" t="s">
        <v>3475</v>
      </c>
      <c r="CW448" s="100" t="s">
        <v>3476</v>
      </c>
      <c r="CX448" s="100" t="s">
        <v>3472</v>
      </c>
      <c r="CY448" s="100" t="s">
        <v>3473</v>
      </c>
      <c r="CZ448" s="100" t="s">
        <v>3474</v>
      </c>
      <c r="DA448" s="100" t="s">
        <v>3475</v>
      </c>
    </row>
    <row r="449" spans="2:105" ht="89.25" hidden="1" x14ac:dyDescent="0.25">
      <c r="B449" s="65" t="s">
        <v>3491</v>
      </c>
      <c r="C449" s="65" t="s">
        <v>3492</v>
      </c>
      <c r="D449" s="63" t="s">
        <v>836</v>
      </c>
      <c r="E449" s="65" t="s">
        <v>3465</v>
      </c>
      <c r="F449" s="63" t="s">
        <v>3466</v>
      </c>
      <c r="G449" s="62" t="s">
        <v>183</v>
      </c>
      <c r="H449" s="63" t="s">
        <v>580</v>
      </c>
      <c r="I449" s="63" t="s">
        <v>185</v>
      </c>
      <c r="J449" s="311">
        <v>2015</v>
      </c>
      <c r="K449" s="310">
        <v>0</v>
      </c>
      <c r="L449" s="63" t="s">
        <v>186</v>
      </c>
      <c r="M449" s="63" t="s">
        <v>838</v>
      </c>
      <c r="N449" s="63" t="s">
        <v>3493</v>
      </c>
      <c r="O449" s="63" t="s">
        <v>3494</v>
      </c>
      <c r="P449" s="63" t="s">
        <v>841</v>
      </c>
      <c r="Q449" s="63"/>
      <c r="R449" s="63"/>
      <c r="S449" s="68">
        <v>0.8</v>
      </c>
      <c r="T449" s="69">
        <v>0.2</v>
      </c>
      <c r="U449" s="69">
        <v>0.4</v>
      </c>
      <c r="V449" s="69">
        <v>0.6</v>
      </c>
      <c r="W449" s="69">
        <v>0.8</v>
      </c>
      <c r="X449" s="71">
        <v>110000000</v>
      </c>
      <c r="Y449" s="101">
        <v>110000000</v>
      </c>
      <c r="Z449" s="79"/>
      <c r="AA449" s="79"/>
      <c r="AB449" s="79"/>
      <c r="AC449" s="79"/>
      <c r="AD449" s="79"/>
      <c r="AE449" s="79"/>
      <c r="AF449" s="79"/>
      <c r="AG449" s="79"/>
      <c r="AH449" s="79"/>
      <c r="AI449" s="79"/>
      <c r="AJ449" s="79"/>
      <c r="AK449" s="71">
        <v>10000000</v>
      </c>
      <c r="AL449" s="101">
        <v>10000000</v>
      </c>
      <c r="AM449" s="79"/>
      <c r="AN449" s="79"/>
      <c r="AO449" s="79"/>
      <c r="AP449" s="79"/>
      <c r="AQ449" s="79"/>
      <c r="AR449" s="79"/>
      <c r="AS449" s="79"/>
      <c r="AT449" s="79"/>
      <c r="AU449" s="79"/>
      <c r="AV449" s="79"/>
      <c r="AW449" s="79"/>
      <c r="AX449" s="71">
        <v>10000000</v>
      </c>
      <c r="AY449" s="101">
        <v>10000000</v>
      </c>
      <c r="AZ449" s="79"/>
      <c r="BA449" s="79"/>
      <c r="BB449" s="79"/>
      <c r="BC449" s="79"/>
      <c r="BD449" s="79"/>
      <c r="BE449" s="79"/>
      <c r="BF449" s="79"/>
      <c r="BG449" s="79"/>
      <c r="BH449" s="79"/>
      <c r="BI449" s="79"/>
      <c r="BJ449" s="79"/>
      <c r="BK449" s="71">
        <v>10000000</v>
      </c>
      <c r="BL449" s="101">
        <v>10000000</v>
      </c>
      <c r="BM449" s="79"/>
      <c r="BN449" s="79"/>
      <c r="BO449" s="79"/>
      <c r="BP449" s="79"/>
      <c r="BQ449" s="79"/>
      <c r="BR449" s="79"/>
      <c r="BS449" s="79"/>
      <c r="BT449" s="79"/>
      <c r="BU449" s="79"/>
      <c r="BV449" s="79"/>
      <c r="BW449" s="79"/>
      <c r="BX449" s="71">
        <v>140000000</v>
      </c>
      <c r="BY449" s="73">
        <v>140000000</v>
      </c>
      <c r="BZ449" s="73">
        <v>0</v>
      </c>
      <c r="CA449" s="73">
        <v>0</v>
      </c>
      <c r="CB449" s="73">
        <v>0</v>
      </c>
      <c r="CC449" s="73">
        <v>0</v>
      </c>
      <c r="CD449" s="73">
        <v>0</v>
      </c>
      <c r="CE449" s="73">
        <v>0</v>
      </c>
      <c r="CF449" s="73">
        <v>0</v>
      </c>
      <c r="CG449" s="73">
        <v>0</v>
      </c>
      <c r="CH449" s="73">
        <v>0</v>
      </c>
      <c r="CI449" s="73">
        <v>0</v>
      </c>
      <c r="CJ449" s="73">
        <v>0</v>
      </c>
      <c r="CK449" s="87" t="s">
        <v>3495</v>
      </c>
      <c r="CL449" s="90" t="s">
        <v>3138</v>
      </c>
      <c r="CM449" s="90" t="s">
        <v>3139</v>
      </c>
      <c r="CN449" s="90" t="s">
        <v>1392</v>
      </c>
      <c r="CO449" s="60">
        <v>3</v>
      </c>
      <c r="CP449" s="61" t="s">
        <v>3472</v>
      </c>
      <c r="CQ449" s="60">
        <v>301</v>
      </c>
      <c r="CR449" s="61" t="s">
        <v>3473</v>
      </c>
      <c r="CS449" s="60">
        <v>30101</v>
      </c>
      <c r="CT449" s="61" t="s">
        <v>3474</v>
      </c>
      <c r="CU449" s="62">
        <v>3010101</v>
      </c>
      <c r="CV449" s="63" t="s">
        <v>3475</v>
      </c>
      <c r="CW449" s="100" t="s">
        <v>3476</v>
      </c>
      <c r="CX449" s="100" t="s">
        <v>3472</v>
      </c>
      <c r="CY449" s="100" t="s">
        <v>3473</v>
      </c>
      <c r="CZ449" s="100" t="s">
        <v>3474</v>
      </c>
      <c r="DA449" s="100" t="s">
        <v>3475</v>
      </c>
    </row>
    <row r="450" spans="2:105" ht="89.25" hidden="1" x14ac:dyDescent="0.25">
      <c r="B450" s="99" t="s">
        <v>3496</v>
      </c>
      <c r="C450" s="99" t="s">
        <v>3497</v>
      </c>
      <c r="D450" s="63" t="s">
        <v>1032</v>
      </c>
      <c r="E450" s="100" t="s">
        <v>3465</v>
      </c>
      <c r="F450" s="63" t="s">
        <v>3466</v>
      </c>
      <c r="G450" s="62" t="s">
        <v>183</v>
      </c>
      <c r="H450" s="63" t="s">
        <v>580</v>
      </c>
      <c r="I450" s="63" t="s">
        <v>185</v>
      </c>
      <c r="J450" s="307">
        <v>2015</v>
      </c>
      <c r="K450" s="308">
        <v>0</v>
      </c>
      <c r="L450" s="311" t="s">
        <v>186</v>
      </c>
      <c r="M450" s="310" t="s">
        <v>3498</v>
      </c>
      <c r="N450" s="63" t="s">
        <v>3499</v>
      </c>
      <c r="O450" s="63" t="s">
        <v>3500</v>
      </c>
      <c r="P450" s="63" t="s">
        <v>246</v>
      </c>
      <c r="Q450" s="63" t="s">
        <v>3501</v>
      </c>
      <c r="R450" s="90"/>
      <c r="S450" s="68">
        <v>25</v>
      </c>
      <c r="T450" s="91">
        <v>10</v>
      </c>
      <c r="U450" s="91">
        <v>20</v>
      </c>
      <c r="V450" s="91">
        <v>22</v>
      </c>
      <c r="W450" s="91">
        <v>25</v>
      </c>
      <c r="X450" s="71">
        <v>400000000</v>
      </c>
      <c r="Y450" s="161"/>
      <c r="Z450" s="92"/>
      <c r="AA450" s="92"/>
      <c r="AB450" s="92"/>
      <c r="AC450" s="92"/>
      <c r="AD450" s="92"/>
      <c r="AE450" s="92"/>
      <c r="AF450" s="92"/>
      <c r="AG450" s="92"/>
      <c r="AH450" s="92"/>
      <c r="AI450" s="92">
        <v>200000000</v>
      </c>
      <c r="AJ450" s="92">
        <v>200000000</v>
      </c>
      <c r="AK450" s="71">
        <v>400000000</v>
      </c>
      <c r="AL450" s="161"/>
      <c r="AM450" s="92"/>
      <c r="AN450" s="92"/>
      <c r="AO450" s="92"/>
      <c r="AP450" s="92"/>
      <c r="AQ450" s="92"/>
      <c r="AR450" s="92"/>
      <c r="AS450" s="92"/>
      <c r="AT450" s="92"/>
      <c r="AU450" s="92"/>
      <c r="AV450" s="92">
        <v>200000000</v>
      </c>
      <c r="AW450" s="92">
        <v>200000000</v>
      </c>
      <c r="AX450" s="71">
        <v>400000000</v>
      </c>
      <c r="AY450" s="161"/>
      <c r="AZ450" s="92"/>
      <c r="BA450" s="92"/>
      <c r="BB450" s="92"/>
      <c r="BC450" s="92"/>
      <c r="BD450" s="92"/>
      <c r="BE450" s="92"/>
      <c r="BF450" s="92"/>
      <c r="BG450" s="92"/>
      <c r="BH450" s="92"/>
      <c r="BI450" s="92">
        <v>200000000</v>
      </c>
      <c r="BJ450" s="92">
        <v>200000000</v>
      </c>
      <c r="BK450" s="71">
        <v>1600000000</v>
      </c>
      <c r="BL450" s="161"/>
      <c r="BM450" s="92"/>
      <c r="BN450" s="92"/>
      <c r="BO450" s="92"/>
      <c r="BP450" s="92"/>
      <c r="BQ450" s="92"/>
      <c r="BR450" s="92"/>
      <c r="BS450" s="92"/>
      <c r="BT450" s="92"/>
      <c r="BU450" s="92"/>
      <c r="BV450" s="92">
        <v>800000000</v>
      </c>
      <c r="BW450" s="92">
        <v>800000000</v>
      </c>
      <c r="BX450" s="71">
        <v>0</v>
      </c>
      <c r="BY450" s="93">
        <v>0</v>
      </c>
      <c r="BZ450" s="93">
        <v>0</v>
      </c>
      <c r="CA450" s="93">
        <v>0</v>
      </c>
      <c r="CB450" s="93">
        <v>0</v>
      </c>
      <c r="CC450" s="93">
        <v>0</v>
      </c>
      <c r="CD450" s="93">
        <v>0</v>
      </c>
      <c r="CE450" s="93">
        <v>0</v>
      </c>
      <c r="CF450" s="93">
        <v>0</v>
      </c>
      <c r="CG450" s="93">
        <v>0</v>
      </c>
      <c r="CH450" s="93">
        <v>0</v>
      </c>
      <c r="CI450" s="93"/>
      <c r="CJ450" s="93"/>
      <c r="CK450" s="63" t="s">
        <v>3502</v>
      </c>
      <c r="CL450" s="74" t="s">
        <v>2302</v>
      </c>
      <c r="CM450" s="74" t="s">
        <v>876</v>
      </c>
      <c r="CN450" s="74" t="s">
        <v>1392</v>
      </c>
      <c r="CO450" s="84">
        <v>3</v>
      </c>
      <c r="CP450" s="85" t="s">
        <v>3472</v>
      </c>
      <c r="CQ450" s="84">
        <v>301</v>
      </c>
      <c r="CR450" s="85" t="s">
        <v>3473</v>
      </c>
      <c r="CS450" s="84">
        <v>30101</v>
      </c>
      <c r="CT450" s="85" t="s">
        <v>3474</v>
      </c>
      <c r="CU450" s="86">
        <v>3010101</v>
      </c>
      <c r="CV450" s="87" t="s">
        <v>3475</v>
      </c>
      <c r="CW450" s="100" t="s">
        <v>3476</v>
      </c>
      <c r="CX450" s="100" t="s">
        <v>3472</v>
      </c>
      <c r="CY450" s="100" t="s">
        <v>3473</v>
      </c>
      <c r="CZ450" s="100" t="s">
        <v>3474</v>
      </c>
      <c r="DA450" s="100" t="s">
        <v>3475</v>
      </c>
    </row>
    <row r="451" spans="2:105" ht="178.5" hidden="1" x14ac:dyDescent="0.25">
      <c r="B451" s="99" t="s">
        <v>3503</v>
      </c>
      <c r="C451" s="75" t="s">
        <v>3504</v>
      </c>
      <c r="D451" s="100" t="s">
        <v>589</v>
      </c>
      <c r="E451" s="65" t="s">
        <v>3505</v>
      </c>
      <c r="F451" s="63" t="s">
        <v>3506</v>
      </c>
      <c r="G451" s="62" t="s">
        <v>240</v>
      </c>
      <c r="H451" s="63" t="s">
        <v>592</v>
      </c>
      <c r="I451" s="63" t="s">
        <v>185</v>
      </c>
      <c r="J451" s="311">
        <v>2015</v>
      </c>
      <c r="K451" s="310">
        <v>0</v>
      </c>
      <c r="L451" s="63" t="s">
        <v>1216</v>
      </c>
      <c r="M451" s="63" t="s">
        <v>3507</v>
      </c>
      <c r="N451" s="63" t="s">
        <v>3508</v>
      </c>
      <c r="O451" s="63" t="s">
        <v>3509</v>
      </c>
      <c r="P451" s="63" t="s">
        <v>3510</v>
      </c>
      <c r="Q451" s="63"/>
      <c r="R451" s="63"/>
      <c r="S451" s="68">
        <v>2</v>
      </c>
      <c r="T451" s="69">
        <v>2</v>
      </c>
      <c r="U451" s="69">
        <v>2</v>
      </c>
      <c r="V451" s="69">
        <v>2</v>
      </c>
      <c r="W451" s="69">
        <v>2</v>
      </c>
      <c r="X451" s="71">
        <v>270000000</v>
      </c>
      <c r="Y451" s="78">
        <v>270000000</v>
      </c>
      <c r="Z451" s="79"/>
      <c r="AA451" s="79"/>
      <c r="AB451" s="79"/>
      <c r="AC451" s="79"/>
      <c r="AD451" s="79"/>
      <c r="AE451" s="79"/>
      <c r="AF451" s="79"/>
      <c r="AG451" s="79"/>
      <c r="AH451" s="79"/>
      <c r="AI451" s="79"/>
      <c r="AJ451" s="79"/>
      <c r="AK451" s="71">
        <v>240000000</v>
      </c>
      <c r="AL451" s="78">
        <v>240000000</v>
      </c>
      <c r="AM451" s="79"/>
      <c r="AN451" s="79"/>
      <c r="AO451" s="79"/>
      <c r="AP451" s="79"/>
      <c r="AQ451" s="79"/>
      <c r="AR451" s="79"/>
      <c r="AS451" s="79"/>
      <c r="AT451" s="79"/>
      <c r="AU451" s="79"/>
      <c r="AV451" s="79"/>
      <c r="AW451" s="79"/>
      <c r="AX451" s="71">
        <v>260000000</v>
      </c>
      <c r="AY451" s="78">
        <v>260000000</v>
      </c>
      <c r="AZ451" s="79"/>
      <c r="BA451" s="79"/>
      <c r="BB451" s="79"/>
      <c r="BC451" s="79"/>
      <c r="BD451" s="79"/>
      <c r="BE451" s="79"/>
      <c r="BF451" s="79"/>
      <c r="BG451" s="79"/>
      <c r="BH451" s="79"/>
      <c r="BI451" s="79"/>
      <c r="BJ451" s="79"/>
      <c r="BK451" s="71">
        <v>230000000</v>
      </c>
      <c r="BL451" s="78">
        <v>230000000</v>
      </c>
      <c r="BM451" s="79"/>
      <c r="BN451" s="79"/>
      <c r="BO451" s="79"/>
      <c r="BP451" s="79"/>
      <c r="BQ451" s="79"/>
      <c r="BR451" s="79"/>
      <c r="BS451" s="79"/>
      <c r="BT451" s="79"/>
      <c r="BU451" s="79"/>
      <c r="BV451" s="79"/>
      <c r="BW451" s="79"/>
      <c r="BX451" s="71">
        <v>1000000000</v>
      </c>
      <c r="BY451" s="73">
        <v>1000000000</v>
      </c>
      <c r="BZ451" s="73">
        <v>0</v>
      </c>
      <c r="CA451" s="73">
        <v>0</v>
      </c>
      <c r="CB451" s="73">
        <v>0</v>
      </c>
      <c r="CC451" s="73">
        <v>0</v>
      </c>
      <c r="CD451" s="73">
        <v>0</v>
      </c>
      <c r="CE451" s="73">
        <v>0</v>
      </c>
      <c r="CF451" s="73">
        <v>0</v>
      </c>
      <c r="CG451" s="73">
        <v>0</v>
      </c>
      <c r="CH451" s="73">
        <v>0</v>
      </c>
      <c r="CI451" s="73">
        <v>0</v>
      </c>
      <c r="CJ451" s="73">
        <v>0</v>
      </c>
      <c r="CK451" s="63" t="s">
        <v>3511</v>
      </c>
      <c r="CL451" s="74" t="s">
        <v>1154</v>
      </c>
      <c r="CM451" s="74" t="s">
        <v>1155</v>
      </c>
      <c r="CN451" s="74" t="s">
        <v>1392</v>
      </c>
      <c r="CO451" s="60">
        <v>3</v>
      </c>
      <c r="CP451" s="61" t="s">
        <v>3472</v>
      </c>
      <c r="CQ451" s="60">
        <v>301</v>
      </c>
      <c r="CR451" s="61" t="s">
        <v>3473</v>
      </c>
      <c r="CS451" s="60">
        <v>30101</v>
      </c>
      <c r="CT451" s="61" t="s">
        <v>3474</v>
      </c>
      <c r="CU451" s="62">
        <v>3010101</v>
      </c>
      <c r="CV451" s="63" t="s">
        <v>3475</v>
      </c>
      <c r="CW451" s="100" t="s">
        <v>3512</v>
      </c>
      <c r="CX451" s="100" t="s">
        <v>3472</v>
      </c>
      <c r="CY451" s="100" t="s">
        <v>3473</v>
      </c>
      <c r="CZ451" s="100" t="s">
        <v>3474</v>
      </c>
      <c r="DA451" s="100" t="s">
        <v>3475</v>
      </c>
    </row>
    <row r="452" spans="2:105" ht="178.5" hidden="1" x14ac:dyDescent="0.25">
      <c r="B452" s="99" t="s">
        <v>3513</v>
      </c>
      <c r="C452" s="75" t="s">
        <v>3514</v>
      </c>
      <c r="D452" s="100" t="s">
        <v>589</v>
      </c>
      <c r="E452" s="65" t="s">
        <v>3505</v>
      </c>
      <c r="F452" s="63" t="s">
        <v>3506</v>
      </c>
      <c r="G452" s="62" t="s">
        <v>240</v>
      </c>
      <c r="H452" s="63" t="s">
        <v>592</v>
      </c>
      <c r="I452" s="63" t="s">
        <v>185</v>
      </c>
      <c r="J452" s="311">
        <v>2015</v>
      </c>
      <c r="K452" s="310">
        <v>0</v>
      </c>
      <c r="L452" s="63" t="s">
        <v>1216</v>
      </c>
      <c r="M452" s="63" t="s">
        <v>3515</v>
      </c>
      <c r="N452" s="63" t="s">
        <v>3516</v>
      </c>
      <c r="O452" s="63" t="s">
        <v>3517</v>
      </c>
      <c r="P452" s="63" t="s">
        <v>3510</v>
      </c>
      <c r="Q452" s="63"/>
      <c r="R452" s="63"/>
      <c r="S452" s="68">
        <v>1</v>
      </c>
      <c r="T452" s="69">
        <v>1</v>
      </c>
      <c r="U452" s="69">
        <v>1</v>
      </c>
      <c r="V452" s="69">
        <v>1</v>
      </c>
      <c r="W452" s="69">
        <v>1</v>
      </c>
      <c r="X452" s="71">
        <v>20000000</v>
      </c>
      <c r="Y452" s="78">
        <v>20000000</v>
      </c>
      <c r="Z452" s="79"/>
      <c r="AA452" s="79"/>
      <c r="AB452" s="79"/>
      <c r="AC452" s="79"/>
      <c r="AD452" s="79"/>
      <c r="AE452" s="79"/>
      <c r="AF452" s="79"/>
      <c r="AG452" s="79"/>
      <c r="AH452" s="79"/>
      <c r="AI452" s="79"/>
      <c r="AJ452" s="79"/>
      <c r="AK452" s="71">
        <v>30000000</v>
      </c>
      <c r="AL452" s="78">
        <v>30000000</v>
      </c>
      <c r="AM452" s="79"/>
      <c r="AN452" s="79"/>
      <c r="AO452" s="79"/>
      <c r="AP452" s="79"/>
      <c r="AQ452" s="79"/>
      <c r="AR452" s="79"/>
      <c r="AS452" s="79"/>
      <c r="AT452" s="79"/>
      <c r="AU452" s="79"/>
      <c r="AV452" s="79"/>
      <c r="AW452" s="79"/>
      <c r="AX452" s="71">
        <v>40000000</v>
      </c>
      <c r="AY452" s="78">
        <v>40000000</v>
      </c>
      <c r="AZ452" s="79"/>
      <c r="BA452" s="79"/>
      <c r="BB452" s="79"/>
      <c r="BC452" s="79"/>
      <c r="BD452" s="79"/>
      <c r="BE452" s="79"/>
      <c r="BF452" s="79"/>
      <c r="BG452" s="79"/>
      <c r="BH452" s="79"/>
      <c r="BI452" s="79"/>
      <c r="BJ452" s="79"/>
      <c r="BK452" s="71">
        <v>50000000</v>
      </c>
      <c r="BL452" s="78">
        <v>50000000</v>
      </c>
      <c r="BM452" s="79"/>
      <c r="BN452" s="79"/>
      <c r="BO452" s="79"/>
      <c r="BP452" s="79"/>
      <c r="BQ452" s="79"/>
      <c r="BR452" s="79"/>
      <c r="BS452" s="79"/>
      <c r="BT452" s="79"/>
      <c r="BU452" s="79"/>
      <c r="BV452" s="79"/>
      <c r="BW452" s="79"/>
      <c r="BX452" s="71">
        <v>140000000</v>
      </c>
      <c r="BY452" s="73">
        <v>140000000</v>
      </c>
      <c r="BZ452" s="73">
        <v>0</v>
      </c>
      <c r="CA452" s="73">
        <v>0</v>
      </c>
      <c r="CB452" s="73">
        <v>0</v>
      </c>
      <c r="CC452" s="73">
        <v>0</v>
      </c>
      <c r="CD452" s="73">
        <v>0</v>
      </c>
      <c r="CE452" s="73">
        <v>0</v>
      </c>
      <c r="CF452" s="73">
        <v>0</v>
      </c>
      <c r="CG452" s="73">
        <v>0</v>
      </c>
      <c r="CH452" s="73">
        <v>0</v>
      </c>
      <c r="CI452" s="73">
        <v>0</v>
      </c>
      <c r="CJ452" s="73">
        <v>0</v>
      </c>
      <c r="CK452" s="63" t="s">
        <v>3518</v>
      </c>
      <c r="CL452" s="74" t="s">
        <v>1154</v>
      </c>
      <c r="CM452" s="74" t="s">
        <v>1155</v>
      </c>
      <c r="CN452" s="74" t="s">
        <v>1392</v>
      </c>
      <c r="CO452" s="60">
        <v>3</v>
      </c>
      <c r="CP452" s="61" t="s">
        <v>3472</v>
      </c>
      <c r="CQ452" s="60">
        <v>301</v>
      </c>
      <c r="CR452" s="61" t="s">
        <v>3473</v>
      </c>
      <c r="CS452" s="60">
        <v>30101</v>
      </c>
      <c r="CT452" s="61" t="s">
        <v>3474</v>
      </c>
      <c r="CU452" s="62">
        <v>3010101</v>
      </c>
      <c r="CV452" s="63" t="s">
        <v>3475</v>
      </c>
      <c r="CW452" s="100" t="s">
        <v>3512</v>
      </c>
      <c r="CX452" s="100" t="s">
        <v>3472</v>
      </c>
      <c r="CY452" s="100" t="s">
        <v>3473</v>
      </c>
      <c r="CZ452" s="100" t="s">
        <v>3474</v>
      </c>
      <c r="DA452" s="100" t="s">
        <v>3475</v>
      </c>
    </row>
    <row r="453" spans="2:105" ht="127.5" hidden="1" x14ac:dyDescent="0.25">
      <c r="B453" s="99" t="s">
        <v>3519</v>
      </c>
      <c r="C453" s="75" t="s">
        <v>3520</v>
      </c>
      <c r="D453" s="100" t="s">
        <v>589</v>
      </c>
      <c r="E453" s="65" t="s">
        <v>3521</v>
      </c>
      <c r="F453" s="63" t="s">
        <v>3522</v>
      </c>
      <c r="G453" s="62" t="s">
        <v>183</v>
      </c>
      <c r="H453" s="63" t="s">
        <v>592</v>
      </c>
      <c r="I453" s="63" t="s">
        <v>185</v>
      </c>
      <c r="J453" s="311"/>
      <c r="K453" s="310"/>
      <c r="L453" s="63" t="s">
        <v>3523</v>
      </c>
      <c r="M453" s="63" t="s">
        <v>3524</v>
      </c>
      <c r="N453" s="63" t="s">
        <v>3525</v>
      </c>
      <c r="O453" s="63" t="s">
        <v>3526</v>
      </c>
      <c r="P453" s="63" t="s">
        <v>3527</v>
      </c>
      <c r="Q453" s="63"/>
      <c r="R453" s="63"/>
      <c r="S453" s="68">
        <v>0</v>
      </c>
      <c r="T453" s="69">
        <v>0</v>
      </c>
      <c r="U453" s="69">
        <v>280</v>
      </c>
      <c r="V453" s="69">
        <v>0</v>
      </c>
      <c r="W453" s="69">
        <v>0</v>
      </c>
      <c r="X453" s="71">
        <v>0</v>
      </c>
      <c r="Y453" s="79"/>
      <c r="Z453" s="79"/>
      <c r="AA453" s="79"/>
      <c r="AB453" s="79"/>
      <c r="AC453" s="79"/>
      <c r="AD453" s="79"/>
      <c r="AE453" s="79"/>
      <c r="AF453" s="79"/>
      <c r="AG453" s="79"/>
      <c r="AH453" s="79"/>
      <c r="AI453" s="79"/>
      <c r="AJ453" s="79"/>
      <c r="AK453" s="71">
        <v>280000000</v>
      </c>
      <c r="AL453" s="78">
        <v>280000000</v>
      </c>
      <c r="AM453" s="79"/>
      <c r="AN453" s="79"/>
      <c r="AO453" s="79"/>
      <c r="AP453" s="79"/>
      <c r="AQ453" s="79"/>
      <c r="AR453" s="79"/>
      <c r="AS453" s="79"/>
      <c r="AT453" s="79"/>
      <c r="AU453" s="79"/>
      <c r="AV453" s="79"/>
      <c r="AW453" s="79"/>
      <c r="AX453" s="71">
        <v>0</v>
      </c>
      <c r="AY453" s="79"/>
      <c r="AZ453" s="79"/>
      <c r="BA453" s="79"/>
      <c r="BB453" s="79"/>
      <c r="BC453" s="79"/>
      <c r="BD453" s="79"/>
      <c r="BE453" s="79"/>
      <c r="BF453" s="79"/>
      <c r="BG453" s="79"/>
      <c r="BH453" s="79"/>
      <c r="BI453" s="79"/>
      <c r="BJ453" s="79"/>
      <c r="BK453" s="71">
        <v>0</v>
      </c>
      <c r="BL453" s="79"/>
      <c r="BM453" s="79"/>
      <c r="BN453" s="79"/>
      <c r="BO453" s="79"/>
      <c r="BP453" s="79"/>
      <c r="BQ453" s="79"/>
      <c r="BR453" s="79"/>
      <c r="BS453" s="79"/>
      <c r="BT453" s="79"/>
      <c r="BU453" s="79"/>
      <c r="BV453" s="79"/>
      <c r="BW453" s="79"/>
      <c r="BX453" s="71">
        <v>280000000</v>
      </c>
      <c r="BY453" s="73">
        <v>280000000</v>
      </c>
      <c r="BZ453" s="73">
        <v>0</v>
      </c>
      <c r="CA453" s="73">
        <v>0</v>
      </c>
      <c r="CB453" s="73">
        <v>0</v>
      </c>
      <c r="CC453" s="73">
        <v>0</v>
      </c>
      <c r="CD453" s="73">
        <v>0</v>
      </c>
      <c r="CE453" s="73">
        <v>0</v>
      </c>
      <c r="CF453" s="73">
        <v>0</v>
      </c>
      <c r="CG453" s="73">
        <v>0</v>
      </c>
      <c r="CH453" s="73">
        <v>0</v>
      </c>
      <c r="CI453" s="73">
        <v>0</v>
      </c>
      <c r="CJ453" s="73">
        <v>0</v>
      </c>
      <c r="CK453" s="63" t="s">
        <v>3528</v>
      </c>
      <c r="CL453" s="74" t="s">
        <v>1154</v>
      </c>
      <c r="CM453" s="74" t="s">
        <v>1155</v>
      </c>
      <c r="CN453" s="74" t="s">
        <v>1392</v>
      </c>
      <c r="CO453" s="60">
        <v>3</v>
      </c>
      <c r="CP453" s="61" t="s">
        <v>3472</v>
      </c>
      <c r="CQ453" s="60">
        <v>301</v>
      </c>
      <c r="CR453" s="61" t="s">
        <v>3473</v>
      </c>
      <c r="CS453" s="60">
        <v>30101</v>
      </c>
      <c r="CT453" s="61" t="s">
        <v>3474</v>
      </c>
      <c r="CU453" s="62">
        <v>3010101</v>
      </c>
      <c r="CV453" s="63" t="s">
        <v>3475</v>
      </c>
      <c r="CW453" s="100" t="s">
        <v>3529</v>
      </c>
      <c r="CX453" s="100" t="s">
        <v>3472</v>
      </c>
      <c r="CY453" s="100" t="s">
        <v>3473</v>
      </c>
      <c r="CZ453" s="100" t="s">
        <v>3474</v>
      </c>
      <c r="DA453" s="100" t="s">
        <v>3475</v>
      </c>
    </row>
    <row r="454" spans="2:105" ht="127.5" hidden="1" x14ac:dyDescent="0.25">
      <c r="B454" s="99" t="s">
        <v>3530</v>
      </c>
      <c r="C454" s="75" t="s">
        <v>3531</v>
      </c>
      <c r="D454" s="100" t="s">
        <v>589</v>
      </c>
      <c r="E454" s="65" t="s">
        <v>3521</v>
      </c>
      <c r="F454" s="63" t="s">
        <v>3522</v>
      </c>
      <c r="G454" s="62" t="s">
        <v>183</v>
      </c>
      <c r="H454" s="63" t="s">
        <v>592</v>
      </c>
      <c r="I454" s="63" t="s">
        <v>185</v>
      </c>
      <c r="J454" s="311">
        <v>2015</v>
      </c>
      <c r="K454" s="310">
        <v>149</v>
      </c>
      <c r="L454" s="63" t="s">
        <v>3523</v>
      </c>
      <c r="M454" s="63" t="s">
        <v>3532</v>
      </c>
      <c r="N454" s="63" t="s">
        <v>3533</v>
      </c>
      <c r="O454" s="63" t="s">
        <v>3533</v>
      </c>
      <c r="P454" s="63" t="s">
        <v>1467</v>
      </c>
      <c r="Q454" s="63"/>
      <c r="R454" s="63"/>
      <c r="S454" s="68">
        <v>100</v>
      </c>
      <c r="T454" s="69">
        <v>25</v>
      </c>
      <c r="U454" s="69">
        <v>50</v>
      </c>
      <c r="V454" s="69">
        <v>75</v>
      </c>
      <c r="W454" s="69">
        <v>100</v>
      </c>
      <c r="X454" s="71">
        <v>200000000</v>
      </c>
      <c r="Y454" s="78">
        <v>200000000</v>
      </c>
      <c r="Z454" s="79"/>
      <c r="AA454" s="79"/>
      <c r="AB454" s="79"/>
      <c r="AC454" s="79"/>
      <c r="AD454" s="79"/>
      <c r="AE454" s="79"/>
      <c r="AF454" s="79"/>
      <c r="AG454" s="79"/>
      <c r="AH454" s="79"/>
      <c r="AI454" s="79"/>
      <c r="AJ454" s="79"/>
      <c r="AK454" s="71">
        <v>200000000</v>
      </c>
      <c r="AL454" s="78">
        <v>200000000</v>
      </c>
      <c r="AM454" s="79"/>
      <c r="AN454" s="79"/>
      <c r="AO454" s="79"/>
      <c r="AP454" s="79"/>
      <c r="AQ454" s="79"/>
      <c r="AR454" s="79"/>
      <c r="AS454" s="79"/>
      <c r="AT454" s="79"/>
      <c r="AU454" s="79"/>
      <c r="AV454" s="79"/>
      <c r="AW454" s="79"/>
      <c r="AX454" s="71">
        <v>200000000</v>
      </c>
      <c r="AY454" s="78">
        <v>200000000</v>
      </c>
      <c r="AZ454" s="79"/>
      <c r="BA454" s="79"/>
      <c r="BB454" s="79"/>
      <c r="BC454" s="79"/>
      <c r="BD454" s="79"/>
      <c r="BE454" s="79"/>
      <c r="BF454" s="79"/>
      <c r="BG454" s="79"/>
      <c r="BH454" s="79"/>
      <c r="BI454" s="79"/>
      <c r="BJ454" s="79"/>
      <c r="BK454" s="71">
        <v>200000000</v>
      </c>
      <c r="BL454" s="78">
        <v>200000000</v>
      </c>
      <c r="BM454" s="79"/>
      <c r="BN454" s="79"/>
      <c r="BO454" s="79"/>
      <c r="BP454" s="79"/>
      <c r="BQ454" s="79"/>
      <c r="BR454" s="79"/>
      <c r="BS454" s="79"/>
      <c r="BT454" s="79"/>
      <c r="BU454" s="79"/>
      <c r="BV454" s="79"/>
      <c r="BW454" s="79"/>
      <c r="BX454" s="71">
        <v>800000000</v>
      </c>
      <c r="BY454" s="73">
        <v>800000000</v>
      </c>
      <c r="BZ454" s="73">
        <v>0</v>
      </c>
      <c r="CA454" s="73">
        <v>0</v>
      </c>
      <c r="CB454" s="73">
        <v>0</v>
      </c>
      <c r="CC454" s="73">
        <v>0</v>
      </c>
      <c r="CD454" s="73">
        <v>0</v>
      </c>
      <c r="CE454" s="73">
        <v>0</v>
      </c>
      <c r="CF454" s="73">
        <v>0</v>
      </c>
      <c r="CG454" s="73">
        <v>0</v>
      </c>
      <c r="CH454" s="73">
        <v>0</v>
      </c>
      <c r="CI454" s="73">
        <v>0</v>
      </c>
      <c r="CJ454" s="73">
        <v>0</v>
      </c>
      <c r="CK454" s="63" t="s">
        <v>3534</v>
      </c>
      <c r="CL454" s="74" t="s">
        <v>1154</v>
      </c>
      <c r="CM454" s="74" t="s">
        <v>1155</v>
      </c>
      <c r="CN454" s="74" t="s">
        <v>1392</v>
      </c>
      <c r="CO454" s="60">
        <v>3</v>
      </c>
      <c r="CP454" s="61" t="s">
        <v>3472</v>
      </c>
      <c r="CQ454" s="60">
        <v>301</v>
      </c>
      <c r="CR454" s="61" t="s">
        <v>3473</v>
      </c>
      <c r="CS454" s="60">
        <v>30101</v>
      </c>
      <c r="CT454" s="61" t="s">
        <v>3474</v>
      </c>
      <c r="CU454" s="62">
        <v>3010101</v>
      </c>
      <c r="CV454" s="63" t="s">
        <v>3475</v>
      </c>
      <c r="CW454" s="100" t="s">
        <v>3529</v>
      </c>
      <c r="CX454" s="100" t="s">
        <v>3472</v>
      </c>
      <c r="CY454" s="100" t="s">
        <v>3473</v>
      </c>
      <c r="CZ454" s="100" t="s">
        <v>3474</v>
      </c>
      <c r="DA454" s="100" t="s">
        <v>3475</v>
      </c>
    </row>
    <row r="455" spans="2:105" ht="127.5" hidden="1" x14ac:dyDescent="0.25">
      <c r="B455" s="99" t="s">
        <v>3535</v>
      </c>
      <c r="C455" s="75" t="s">
        <v>3536</v>
      </c>
      <c r="D455" s="100" t="s">
        <v>589</v>
      </c>
      <c r="E455" s="65" t="s">
        <v>3521</v>
      </c>
      <c r="F455" s="63" t="s">
        <v>3522</v>
      </c>
      <c r="G455" s="62" t="s">
        <v>240</v>
      </c>
      <c r="H455" s="63" t="s">
        <v>592</v>
      </c>
      <c r="I455" s="63" t="s">
        <v>185</v>
      </c>
      <c r="J455" s="311">
        <v>2015</v>
      </c>
      <c r="K455" s="310">
        <v>149</v>
      </c>
      <c r="L455" s="63" t="s">
        <v>1216</v>
      </c>
      <c r="M455" s="63" t="s">
        <v>3537</v>
      </c>
      <c r="N455" s="63" t="s">
        <v>3538</v>
      </c>
      <c r="O455" s="63" t="s">
        <v>3539</v>
      </c>
      <c r="P455" s="63" t="s">
        <v>3540</v>
      </c>
      <c r="Q455" s="63"/>
      <c r="R455" s="63"/>
      <c r="S455" s="68">
        <v>149</v>
      </c>
      <c r="T455" s="69">
        <v>149</v>
      </c>
      <c r="U455" s="69">
        <v>149</v>
      </c>
      <c r="V455" s="69">
        <v>149</v>
      </c>
      <c r="W455" s="69">
        <v>149</v>
      </c>
      <c r="X455" s="71">
        <v>250000000</v>
      </c>
      <c r="Y455" s="78">
        <v>250000000</v>
      </c>
      <c r="Z455" s="79"/>
      <c r="AA455" s="79"/>
      <c r="AB455" s="79"/>
      <c r="AC455" s="79"/>
      <c r="AD455" s="79"/>
      <c r="AE455" s="79"/>
      <c r="AF455" s="79"/>
      <c r="AG455" s="79"/>
      <c r="AH455" s="79"/>
      <c r="AI455" s="79"/>
      <c r="AJ455" s="79"/>
      <c r="AK455" s="71">
        <v>250000000</v>
      </c>
      <c r="AL455" s="78">
        <v>250000000</v>
      </c>
      <c r="AM455" s="79"/>
      <c r="AN455" s="79"/>
      <c r="AO455" s="79"/>
      <c r="AP455" s="79"/>
      <c r="AQ455" s="79"/>
      <c r="AR455" s="79"/>
      <c r="AS455" s="79"/>
      <c r="AT455" s="79"/>
      <c r="AU455" s="79"/>
      <c r="AV455" s="79"/>
      <c r="AW455" s="79"/>
      <c r="AX455" s="71">
        <v>250000000</v>
      </c>
      <c r="AY455" s="78">
        <v>250000000</v>
      </c>
      <c r="AZ455" s="79"/>
      <c r="BA455" s="79"/>
      <c r="BB455" s="79"/>
      <c r="BC455" s="79"/>
      <c r="BD455" s="79"/>
      <c r="BE455" s="79"/>
      <c r="BF455" s="79"/>
      <c r="BG455" s="79"/>
      <c r="BH455" s="79"/>
      <c r="BI455" s="79"/>
      <c r="BJ455" s="79"/>
      <c r="BK455" s="71">
        <v>250000000</v>
      </c>
      <c r="BL455" s="78">
        <v>250000000</v>
      </c>
      <c r="BM455" s="79"/>
      <c r="BN455" s="79"/>
      <c r="BO455" s="79"/>
      <c r="BP455" s="79"/>
      <c r="BQ455" s="79"/>
      <c r="BR455" s="79"/>
      <c r="BS455" s="79"/>
      <c r="BT455" s="79"/>
      <c r="BU455" s="79"/>
      <c r="BV455" s="79"/>
      <c r="BW455" s="79"/>
      <c r="BX455" s="71">
        <v>1000000000</v>
      </c>
      <c r="BY455" s="73">
        <v>1000000000</v>
      </c>
      <c r="BZ455" s="73">
        <v>0</v>
      </c>
      <c r="CA455" s="73">
        <v>0</v>
      </c>
      <c r="CB455" s="73">
        <v>0</v>
      </c>
      <c r="CC455" s="73">
        <v>0</v>
      </c>
      <c r="CD455" s="73">
        <v>0</v>
      </c>
      <c r="CE455" s="73">
        <v>0</v>
      </c>
      <c r="CF455" s="73">
        <v>0</v>
      </c>
      <c r="CG455" s="73">
        <v>0</v>
      </c>
      <c r="CH455" s="73">
        <v>0</v>
      </c>
      <c r="CI455" s="73">
        <v>0</v>
      </c>
      <c r="CJ455" s="73">
        <v>0</v>
      </c>
      <c r="CK455" s="63" t="s">
        <v>3541</v>
      </c>
      <c r="CL455" s="74" t="s">
        <v>1154</v>
      </c>
      <c r="CM455" s="74" t="s">
        <v>1155</v>
      </c>
      <c r="CN455" s="74" t="s">
        <v>1392</v>
      </c>
      <c r="CO455" s="60">
        <v>3</v>
      </c>
      <c r="CP455" s="61" t="s">
        <v>3472</v>
      </c>
      <c r="CQ455" s="60">
        <v>301</v>
      </c>
      <c r="CR455" s="61" t="s">
        <v>3473</v>
      </c>
      <c r="CS455" s="60">
        <v>30101</v>
      </c>
      <c r="CT455" s="61" t="s">
        <v>3474</v>
      </c>
      <c r="CU455" s="62">
        <v>3010101</v>
      </c>
      <c r="CV455" s="63" t="s">
        <v>3475</v>
      </c>
      <c r="CW455" s="100" t="s">
        <v>3529</v>
      </c>
      <c r="CX455" s="100" t="s">
        <v>3472</v>
      </c>
      <c r="CY455" s="100" t="s">
        <v>3473</v>
      </c>
      <c r="CZ455" s="100" t="s">
        <v>3474</v>
      </c>
      <c r="DA455" s="100" t="s">
        <v>3475</v>
      </c>
    </row>
    <row r="456" spans="2:105" ht="89.25" hidden="1" x14ac:dyDescent="0.25">
      <c r="B456" s="65" t="s">
        <v>3542</v>
      </c>
      <c r="C456" s="65" t="s">
        <v>3543</v>
      </c>
      <c r="D456" s="63" t="s">
        <v>564</v>
      </c>
      <c r="E456" s="65" t="s">
        <v>3544</v>
      </c>
      <c r="F456" s="63" t="s">
        <v>3545</v>
      </c>
      <c r="G456" s="62" t="s">
        <v>183</v>
      </c>
      <c r="H456" s="63" t="s">
        <v>580</v>
      </c>
      <c r="I456" s="63" t="s">
        <v>185</v>
      </c>
      <c r="J456" s="311">
        <v>2015</v>
      </c>
      <c r="K456" s="310">
        <v>4</v>
      </c>
      <c r="L456" s="63" t="s">
        <v>568</v>
      </c>
      <c r="M456" s="63" t="s">
        <v>3546</v>
      </c>
      <c r="N456" s="63" t="s">
        <v>3547</v>
      </c>
      <c r="O456" s="63" t="s">
        <v>3548</v>
      </c>
      <c r="P456" s="63" t="s">
        <v>3549</v>
      </c>
      <c r="Q456" s="63"/>
      <c r="R456" s="63"/>
      <c r="S456" s="68">
        <v>40</v>
      </c>
      <c r="T456" s="69">
        <v>10</v>
      </c>
      <c r="U456" s="69">
        <v>20</v>
      </c>
      <c r="V456" s="69">
        <v>20</v>
      </c>
      <c r="W456" s="69">
        <v>40</v>
      </c>
      <c r="X456" s="71">
        <v>150000000</v>
      </c>
      <c r="Y456" s="79">
        <v>150000000</v>
      </c>
      <c r="Z456" s="79"/>
      <c r="AA456" s="79"/>
      <c r="AB456" s="79"/>
      <c r="AC456" s="79"/>
      <c r="AD456" s="79"/>
      <c r="AE456" s="79"/>
      <c r="AF456" s="79"/>
      <c r="AG456" s="79"/>
      <c r="AH456" s="79"/>
      <c r="AI456" s="79"/>
      <c r="AJ456" s="79"/>
      <c r="AK456" s="71">
        <v>200000000</v>
      </c>
      <c r="AL456" s="79">
        <v>200000000</v>
      </c>
      <c r="AM456" s="79"/>
      <c r="AN456" s="79"/>
      <c r="AO456" s="79"/>
      <c r="AP456" s="79"/>
      <c r="AQ456" s="79"/>
      <c r="AR456" s="79"/>
      <c r="AS456" s="79"/>
      <c r="AT456" s="79"/>
      <c r="AU456" s="79"/>
      <c r="AV456" s="79"/>
      <c r="AW456" s="79"/>
      <c r="AX456" s="71">
        <v>0</v>
      </c>
      <c r="AY456" s="79"/>
      <c r="AZ456" s="79"/>
      <c r="BA456" s="79"/>
      <c r="BB456" s="79"/>
      <c r="BC456" s="79"/>
      <c r="BD456" s="79"/>
      <c r="BE456" s="79"/>
      <c r="BF456" s="79"/>
      <c r="BG456" s="79"/>
      <c r="BH456" s="79"/>
      <c r="BI456" s="79"/>
      <c r="BJ456" s="79"/>
      <c r="BK456" s="71">
        <v>200000000</v>
      </c>
      <c r="BL456" s="79">
        <v>200000000</v>
      </c>
      <c r="BM456" s="79"/>
      <c r="BN456" s="79"/>
      <c r="BO456" s="79"/>
      <c r="BP456" s="79"/>
      <c r="BQ456" s="79"/>
      <c r="BR456" s="79"/>
      <c r="BS456" s="79"/>
      <c r="BT456" s="79"/>
      <c r="BU456" s="79"/>
      <c r="BV456" s="79"/>
      <c r="BW456" s="79"/>
      <c r="BX456" s="71">
        <v>550000000</v>
      </c>
      <c r="BY456" s="73">
        <v>550000000</v>
      </c>
      <c r="BZ456" s="73">
        <v>0</v>
      </c>
      <c r="CA456" s="73">
        <v>0</v>
      </c>
      <c r="CB456" s="73">
        <v>0</v>
      </c>
      <c r="CC456" s="73">
        <v>0</v>
      </c>
      <c r="CD456" s="73">
        <v>0</v>
      </c>
      <c r="CE456" s="73">
        <v>0</v>
      </c>
      <c r="CF456" s="73">
        <v>0</v>
      </c>
      <c r="CG456" s="73">
        <v>0</v>
      </c>
      <c r="CH456" s="73">
        <v>0</v>
      </c>
      <c r="CI456" s="73">
        <v>0</v>
      </c>
      <c r="CJ456" s="73">
        <v>0</v>
      </c>
      <c r="CK456" s="87" t="s">
        <v>3550</v>
      </c>
      <c r="CL456" s="90" t="s">
        <v>3138</v>
      </c>
      <c r="CM456" s="90" t="s">
        <v>3139</v>
      </c>
      <c r="CN456" s="90" t="s">
        <v>1392</v>
      </c>
      <c r="CO456" s="60">
        <v>3</v>
      </c>
      <c r="CP456" s="61" t="s">
        <v>3472</v>
      </c>
      <c r="CQ456" s="60">
        <v>301</v>
      </c>
      <c r="CR456" s="61" t="s">
        <v>3473</v>
      </c>
      <c r="CS456" s="60">
        <v>30101</v>
      </c>
      <c r="CT456" s="61" t="s">
        <v>3474</v>
      </c>
      <c r="CU456" s="62">
        <v>3010101</v>
      </c>
      <c r="CV456" s="63" t="s">
        <v>3475</v>
      </c>
      <c r="CW456" s="100" t="s">
        <v>3551</v>
      </c>
      <c r="CX456" s="100" t="s">
        <v>3472</v>
      </c>
      <c r="CY456" s="100" t="s">
        <v>3473</v>
      </c>
      <c r="CZ456" s="100" t="s">
        <v>3474</v>
      </c>
      <c r="DA456" s="100" t="s">
        <v>3475</v>
      </c>
    </row>
    <row r="457" spans="2:105" ht="102" hidden="1" x14ac:dyDescent="0.25">
      <c r="B457" s="99" t="s">
        <v>3552</v>
      </c>
      <c r="C457" s="99" t="s">
        <v>3553</v>
      </c>
      <c r="D457" s="63" t="s">
        <v>1032</v>
      </c>
      <c r="E457" s="100" t="s">
        <v>3554</v>
      </c>
      <c r="F457" s="63" t="s">
        <v>3555</v>
      </c>
      <c r="G457" s="62" t="s">
        <v>183</v>
      </c>
      <c r="H457" s="63" t="s">
        <v>580</v>
      </c>
      <c r="I457" s="63" t="s">
        <v>185</v>
      </c>
      <c r="J457" s="307">
        <v>2015</v>
      </c>
      <c r="K457" s="308">
        <v>0</v>
      </c>
      <c r="L457" s="311" t="s">
        <v>3556</v>
      </c>
      <c r="M457" s="310" t="s">
        <v>3557</v>
      </c>
      <c r="N457" s="63" t="s">
        <v>3558</v>
      </c>
      <c r="O457" s="63" t="s">
        <v>3559</v>
      </c>
      <c r="P457" s="63" t="s">
        <v>246</v>
      </c>
      <c r="Q457" s="63" t="s">
        <v>3560</v>
      </c>
      <c r="R457" s="90"/>
      <c r="S457" s="68">
        <v>1</v>
      </c>
      <c r="T457" s="91">
        <v>0</v>
      </c>
      <c r="U457" s="91">
        <v>0</v>
      </c>
      <c r="V457" s="91">
        <v>1</v>
      </c>
      <c r="W457" s="91">
        <v>1</v>
      </c>
      <c r="X457" s="71">
        <v>1240000000</v>
      </c>
      <c r="Y457" s="92"/>
      <c r="Z457" s="92"/>
      <c r="AA457" s="92"/>
      <c r="AB457" s="92"/>
      <c r="AC457" s="92"/>
      <c r="AD457" s="92"/>
      <c r="AE457" s="92"/>
      <c r="AF457" s="92"/>
      <c r="AG457" s="92"/>
      <c r="AH457" s="92"/>
      <c r="AI457" s="92">
        <v>620000000</v>
      </c>
      <c r="AJ457" s="92">
        <v>620000000</v>
      </c>
      <c r="AK457" s="71">
        <v>0</v>
      </c>
      <c r="AL457" s="162"/>
      <c r="AM457" s="92"/>
      <c r="AN457" s="92"/>
      <c r="AO457" s="92"/>
      <c r="AP457" s="92"/>
      <c r="AQ457" s="92"/>
      <c r="AR457" s="92"/>
      <c r="AS457" s="92"/>
      <c r="AT457" s="92"/>
      <c r="AU457" s="92"/>
      <c r="AV457" s="92">
        <v>0</v>
      </c>
      <c r="AW457" s="92"/>
      <c r="AX457" s="71">
        <v>0</v>
      </c>
      <c r="AY457" s="92"/>
      <c r="AZ457" s="92"/>
      <c r="BA457" s="92"/>
      <c r="BB457" s="92"/>
      <c r="BC457" s="92"/>
      <c r="BD457" s="92"/>
      <c r="BE457" s="92"/>
      <c r="BF457" s="92"/>
      <c r="BG457" s="92"/>
      <c r="BH457" s="92"/>
      <c r="BI457" s="92">
        <v>0</v>
      </c>
      <c r="BJ457" s="92"/>
      <c r="BK457" s="71">
        <v>1240000000</v>
      </c>
      <c r="BL457" s="92"/>
      <c r="BM457" s="92"/>
      <c r="BN457" s="92"/>
      <c r="BO457" s="92"/>
      <c r="BP457" s="92"/>
      <c r="BQ457" s="92"/>
      <c r="BR457" s="92"/>
      <c r="BS457" s="92"/>
      <c r="BT457" s="92"/>
      <c r="BU457" s="92"/>
      <c r="BV457" s="92">
        <v>620000000</v>
      </c>
      <c r="BW457" s="92">
        <v>620000000</v>
      </c>
      <c r="BX457" s="71">
        <v>0</v>
      </c>
      <c r="BY457" s="93">
        <v>0</v>
      </c>
      <c r="BZ457" s="93">
        <v>0</v>
      </c>
      <c r="CA457" s="93">
        <v>0</v>
      </c>
      <c r="CB457" s="93">
        <v>0</v>
      </c>
      <c r="CC457" s="93">
        <v>0</v>
      </c>
      <c r="CD457" s="93">
        <v>0</v>
      </c>
      <c r="CE457" s="93">
        <v>0</v>
      </c>
      <c r="CF457" s="93">
        <v>0</v>
      </c>
      <c r="CG457" s="93">
        <v>0</v>
      </c>
      <c r="CH457" s="93">
        <v>0</v>
      </c>
      <c r="CI457" s="93"/>
      <c r="CJ457" s="93"/>
      <c r="CK457" s="63" t="s">
        <v>3561</v>
      </c>
      <c r="CL457" s="74" t="s">
        <v>2302</v>
      </c>
      <c r="CM457" s="74" t="s">
        <v>876</v>
      </c>
      <c r="CN457" s="74" t="s">
        <v>1392</v>
      </c>
      <c r="CO457" s="84">
        <v>3</v>
      </c>
      <c r="CP457" s="85" t="s">
        <v>3472</v>
      </c>
      <c r="CQ457" s="84">
        <v>301</v>
      </c>
      <c r="CR457" s="85" t="s">
        <v>3473</v>
      </c>
      <c r="CS457" s="84">
        <v>30101</v>
      </c>
      <c r="CT457" s="85" t="s">
        <v>3474</v>
      </c>
      <c r="CU457" s="86">
        <v>3010101</v>
      </c>
      <c r="CV457" s="87" t="s">
        <v>3475</v>
      </c>
      <c r="CW457" s="100" t="s">
        <v>3562</v>
      </c>
      <c r="CX457" s="100" t="s">
        <v>3472</v>
      </c>
      <c r="CY457" s="100" t="s">
        <v>3473</v>
      </c>
      <c r="CZ457" s="100" t="s">
        <v>3474</v>
      </c>
      <c r="DA457" s="100" t="s">
        <v>3475</v>
      </c>
    </row>
    <row r="458" spans="2:105" ht="114.75" hidden="1" x14ac:dyDescent="0.25">
      <c r="B458" s="99" t="s">
        <v>3563</v>
      </c>
      <c r="C458" s="65" t="s">
        <v>3564</v>
      </c>
      <c r="D458" s="63" t="s">
        <v>3565</v>
      </c>
      <c r="E458" s="65" t="s">
        <v>3566</v>
      </c>
      <c r="F458" s="63" t="s">
        <v>3567</v>
      </c>
      <c r="G458" s="62" t="s">
        <v>183</v>
      </c>
      <c r="H458" s="63" t="s">
        <v>580</v>
      </c>
      <c r="I458" s="63" t="s">
        <v>810</v>
      </c>
      <c r="J458" s="311">
        <v>2016</v>
      </c>
      <c r="K458" s="310">
        <v>1</v>
      </c>
      <c r="L458" s="63" t="s">
        <v>3568</v>
      </c>
      <c r="M458" s="63" t="s">
        <v>3569</v>
      </c>
      <c r="N458" s="63" t="s">
        <v>3570</v>
      </c>
      <c r="O458" s="63" t="s">
        <v>3571</v>
      </c>
      <c r="P458" s="63" t="s">
        <v>3572</v>
      </c>
      <c r="Q458" s="63"/>
      <c r="R458" s="63"/>
      <c r="S458" s="68">
        <v>4</v>
      </c>
      <c r="T458" s="69">
        <v>1</v>
      </c>
      <c r="U458" s="69">
        <v>2</v>
      </c>
      <c r="V458" s="69">
        <v>3</v>
      </c>
      <c r="W458" s="69">
        <v>4</v>
      </c>
      <c r="X458" s="71">
        <v>200000000</v>
      </c>
      <c r="Y458" s="79">
        <v>200000000</v>
      </c>
      <c r="Z458" s="79"/>
      <c r="AA458" s="79"/>
      <c r="AB458" s="79"/>
      <c r="AC458" s="79"/>
      <c r="AD458" s="79"/>
      <c r="AE458" s="79"/>
      <c r="AF458" s="79"/>
      <c r="AG458" s="79"/>
      <c r="AH458" s="79"/>
      <c r="AI458" s="79"/>
      <c r="AJ458" s="79"/>
      <c r="AK458" s="71">
        <v>200000000</v>
      </c>
      <c r="AL458" s="79">
        <v>200000000</v>
      </c>
      <c r="AM458" s="79"/>
      <c r="AN458" s="79"/>
      <c r="AO458" s="79"/>
      <c r="AP458" s="79"/>
      <c r="AQ458" s="79"/>
      <c r="AR458" s="79"/>
      <c r="AS458" s="79"/>
      <c r="AT458" s="79"/>
      <c r="AU458" s="79"/>
      <c r="AV458" s="79"/>
      <c r="AW458" s="79"/>
      <c r="AX458" s="71">
        <v>200000000</v>
      </c>
      <c r="AY458" s="79">
        <v>200000000</v>
      </c>
      <c r="AZ458" s="79"/>
      <c r="BA458" s="79"/>
      <c r="BB458" s="79"/>
      <c r="BC458" s="79"/>
      <c r="BD458" s="79"/>
      <c r="BE458" s="79"/>
      <c r="BF458" s="79"/>
      <c r="BG458" s="79"/>
      <c r="BH458" s="79"/>
      <c r="BI458" s="79"/>
      <c r="BJ458" s="79"/>
      <c r="BK458" s="71">
        <v>200000000</v>
      </c>
      <c r="BL458" s="79">
        <v>200000000</v>
      </c>
      <c r="BM458" s="79"/>
      <c r="BN458" s="79"/>
      <c r="BO458" s="79"/>
      <c r="BP458" s="79"/>
      <c r="BQ458" s="79"/>
      <c r="BR458" s="79"/>
      <c r="BS458" s="79"/>
      <c r="BT458" s="79"/>
      <c r="BU458" s="79"/>
      <c r="BV458" s="79"/>
      <c r="BW458" s="79"/>
      <c r="BX458" s="71">
        <v>800000000</v>
      </c>
      <c r="BY458" s="73">
        <v>800000000</v>
      </c>
      <c r="BZ458" s="73">
        <v>0</v>
      </c>
      <c r="CA458" s="73">
        <v>0</v>
      </c>
      <c r="CB458" s="73">
        <v>0</v>
      </c>
      <c r="CC458" s="73">
        <v>0</v>
      </c>
      <c r="CD458" s="73">
        <v>0</v>
      </c>
      <c r="CE458" s="73">
        <v>0</v>
      </c>
      <c r="CF458" s="73">
        <v>0</v>
      </c>
      <c r="CG458" s="73">
        <v>0</v>
      </c>
      <c r="CH458" s="73">
        <v>0</v>
      </c>
      <c r="CI458" s="73">
        <v>0</v>
      </c>
      <c r="CJ458" s="73">
        <v>0</v>
      </c>
      <c r="CK458" s="63" t="s">
        <v>3573</v>
      </c>
      <c r="CL458" s="74" t="s">
        <v>3138</v>
      </c>
      <c r="CM458" s="74" t="s">
        <v>3139</v>
      </c>
      <c r="CN458" s="74" t="s">
        <v>1392</v>
      </c>
      <c r="CO458" s="60">
        <v>3</v>
      </c>
      <c r="CP458" s="61" t="s">
        <v>3472</v>
      </c>
      <c r="CQ458" s="60">
        <v>301</v>
      </c>
      <c r="CR458" s="61" t="s">
        <v>3473</v>
      </c>
      <c r="CS458" s="60">
        <v>30101</v>
      </c>
      <c r="CT458" s="61" t="s">
        <v>3474</v>
      </c>
      <c r="CU458" s="62">
        <v>3010101</v>
      </c>
      <c r="CV458" s="63" t="s">
        <v>3475</v>
      </c>
      <c r="CW458" s="100" t="s">
        <v>3574</v>
      </c>
      <c r="CX458" s="100" t="s">
        <v>3472</v>
      </c>
      <c r="CY458" s="100" t="s">
        <v>3473</v>
      </c>
      <c r="CZ458" s="100" t="s">
        <v>3474</v>
      </c>
      <c r="DA458" s="100" t="s">
        <v>3475</v>
      </c>
    </row>
    <row r="459" spans="2:105" ht="114.75" hidden="1" x14ac:dyDescent="0.25">
      <c r="B459" s="99" t="s">
        <v>3575</v>
      </c>
      <c r="C459" s="65" t="s">
        <v>3576</v>
      </c>
      <c r="D459" s="63" t="s">
        <v>3565</v>
      </c>
      <c r="E459" s="65" t="s">
        <v>3566</v>
      </c>
      <c r="F459" s="63" t="s">
        <v>3567</v>
      </c>
      <c r="G459" s="62" t="s">
        <v>240</v>
      </c>
      <c r="H459" s="63" t="s">
        <v>3577</v>
      </c>
      <c r="I459" s="63" t="s">
        <v>185</v>
      </c>
      <c r="J459" s="311">
        <v>2016</v>
      </c>
      <c r="K459" s="310">
        <v>1</v>
      </c>
      <c r="L459" s="63" t="s">
        <v>3578</v>
      </c>
      <c r="M459" s="63" t="s">
        <v>3579</v>
      </c>
      <c r="N459" s="63" t="s">
        <v>3580</v>
      </c>
      <c r="O459" s="63" t="s">
        <v>3581</v>
      </c>
      <c r="P459" s="63" t="s">
        <v>3582</v>
      </c>
      <c r="Q459" s="63"/>
      <c r="R459" s="63"/>
      <c r="S459" s="68">
        <v>1</v>
      </c>
      <c r="T459" s="69">
        <v>0.25</v>
      </c>
      <c r="U459" s="69">
        <v>0.5</v>
      </c>
      <c r="V459" s="69">
        <v>0.75</v>
      </c>
      <c r="W459" s="69">
        <v>1</v>
      </c>
      <c r="X459" s="71">
        <v>100000000</v>
      </c>
      <c r="Y459" s="79">
        <v>100000000</v>
      </c>
      <c r="Z459" s="79"/>
      <c r="AA459" s="79"/>
      <c r="AB459" s="79"/>
      <c r="AC459" s="79"/>
      <c r="AD459" s="79"/>
      <c r="AE459" s="79"/>
      <c r="AF459" s="79"/>
      <c r="AG459" s="79"/>
      <c r="AH459" s="79"/>
      <c r="AI459" s="79"/>
      <c r="AJ459" s="79"/>
      <c r="AK459" s="71">
        <v>115000000</v>
      </c>
      <c r="AL459" s="79">
        <v>115000000</v>
      </c>
      <c r="AM459" s="79"/>
      <c r="AN459" s="79"/>
      <c r="AO459" s="79"/>
      <c r="AP459" s="79"/>
      <c r="AQ459" s="79"/>
      <c r="AR459" s="79"/>
      <c r="AS459" s="79"/>
      <c r="AT459" s="79"/>
      <c r="AU459" s="79"/>
      <c r="AV459" s="79"/>
      <c r="AW459" s="79"/>
      <c r="AX459" s="71">
        <v>105000000</v>
      </c>
      <c r="AY459" s="79">
        <v>105000000</v>
      </c>
      <c r="AZ459" s="79"/>
      <c r="BA459" s="79"/>
      <c r="BB459" s="79"/>
      <c r="BC459" s="79"/>
      <c r="BD459" s="79"/>
      <c r="BE459" s="79"/>
      <c r="BF459" s="79"/>
      <c r="BG459" s="79"/>
      <c r="BH459" s="79"/>
      <c r="BI459" s="79"/>
      <c r="BJ459" s="79"/>
      <c r="BK459" s="71">
        <v>105000000</v>
      </c>
      <c r="BL459" s="79">
        <v>105000000</v>
      </c>
      <c r="BM459" s="79"/>
      <c r="BN459" s="79"/>
      <c r="BO459" s="79"/>
      <c r="BP459" s="79"/>
      <c r="BQ459" s="79"/>
      <c r="BR459" s="79"/>
      <c r="BS459" s="79"/>
      <c r="BT459" s="79"/>
      <c r="BU459" s="79"/>
      <c r="BV459" s="79"/>
      <c r="BW459" s="79"/>
      <c r="BX459" s="71">
        <v>425000000</v>
      </c>
      <c r="BY459" s="73">
        <v>425000000</v>
      </c>
      <c r="BZ459" s="73">
        <v>0</v>
      </c>
      <c r="CA459" s="73">
        <v>0</v>
      </c>
      <c r="CB459" s="73">
        <v>0</v>
      </c>
      <c r="CC459" s="73">
        <v>0</v>
      </c>
      <c r="CD459" s="73">
        <v>0</v>
      </c>
      <c r="CE459" s="73">
        <v>0</v>
      </c>
      <c r="CF459" s="73">
        <v>0</v>
      </c>
      <c r="CG459" s="73">
        <v>0</v>
      </c>
      <c r="CH459" s="73">
        <v>0</v>
      </c>
      <c r="CI459" s="73">
        <v>0</v>
      </c>
      <c r="CJ459" s="73">
        <v>0</v>
      </c>
      <c r="CK459" s="63" t="s">
        <v>3583</v>
      </c>
      <c r="CL459" s="74" t="s">
        <v>2302</v>
      </c>
      <c r="CM459" s="74" t="s">
        <v>876</v>
      </c>
      <c r="CN459" s="74" t="s">
        <v>1392</v>
      </c>
      <c r="CO459" s="60">
        <v>3</v>
      </c>
      <c r="CP459" s="61" t="s">
        <v>3472</v>
      </c>
      <c r="CQ459" s="60">
        <v>301</v>
      </c>
      <c r="CR459" s="61" t="s">
        <v>3473</v>
      </c>
      <c r="CS459" s="60">
        <v>30101</v>
      </c>
      <c r="CT459" s="61" t="s">
        <v>3474</v>
      </c>
      <c r="CU459" s="62">
        <v>3010101</v>
      </c>
      <c r="CV459" s="63" t="s">
        <v>3475</v>
      </c>
      <c r="CW459" s="100" t="s">
        <v>3574</v>
      </c>
      <c r="CX459" s="100" t="s">
        <v>3472</v>
      </c>
      <c r="CY459" s="100" t="s">
        <v>3473</v>
      </c>
      <c r="CZ459" s="100" t="s">
        <v>3474</v>
      </c>
      <c r="DA459" s="100" t="s">
        <v>3475</v>
      </c>
    </row>
    <row r="460" spans="2:105" ht="114.75" hidden="1" x14ac:dyDescent="0.25">
      <c r="B460" s="99" t="s">
        <v>3584</v>
      </c>
      <c r="C460" s="65" t="s">
        <v>3585</v>
      </c>
      <c r="D460" s="63" t="s">
        <v>3565</v>
      </c>
      <c r="E460" s="65" t="s">
        <v>3566</v>
      </c>
      <c r="F460" s="63" t="s">
        <v>3567</v>
      </c>
      <c r="G460" s="62" t="s">
        <v>240</v>
      </c>
      <c r="H460" s="63" t="s">
        <v>580</v>
      </c>
      <c r="I460" s="63" t="s">
        <v>185</v>
      </c>
      <c r="J460" s="311">
        <v>2017</v>
      </c>
      <c r="K460" s="310">
        <v>1</v>
      </c>
      <c r="L460" s="63" t="s">
        <v>3568</v>
      </c>
      <c r="M460" s="63" t="s">
        <v>3586</v>
      </c>
      <c r="N460" s="63" t="s">
        <v>3587</v>
      </c>
      <c r="O460" s="63" t="s">
        <v>3588</v>
      </c>
      <c r="P460" s="63" t="s">
        <v>3582</v>
      </c>
      <c r="Q460" s="63"/>
      <c r="R460" s="63"/>
      <c r="S460" s="68">
        <v>1</v>
      </c>
      <c r="T460" s="69">
        <v>0.5</v>
      </c>
      <c r="U460" s="69">
        <v>1</v>
      </c>
      <c r="V460" s="69">
        <v>1</v>
      </c>
      <c r="W460" s="69">
        <v>1</v>
      </c>
      <c r="X460" s="71">
        <v>60000000</v>
      </c>
      <c r="Y460" s="79">
        <v>60000000</v>
      </c>
      <c r="Z460" s="79"/>
      <c r="AA460" s="79"/>
      <c r="AB460" s="79"/>
      <c r="AC460" s="79"/>
      <c r="AD460" s="79"/>
      <c r="AE460" s="79"/>
      <c r="AF460" s="79"/>
      <c r="AG460" s="79"/>
      <c r="AH460" s="79"/>
      <c r="AI460" s="79"/>
      <c r="AJ460" s="79"/>
      <c r="AK460" s="71">
        <v>70000000</v>
      </c>
      <c r="AL460" s="79">
        <v>70000000</v>
      </c>
      <c r="AM460" s="79"/>
      <c r="AN460" s="79"/>
      <c r="AO460" s="79"/>
      <c r="AP460" s="79"/>
      <c r="AQ460" s="79"/>
      <c r="AR460" s="79"/>
      <c r="AS460" s="79"/>
      <c r="AT460" s="79"/>
      <c r="AU460" s="79"/>
      <c r="AV460" s="79"/>
      <c r="AW460" s="79"/>
      <c r="AX460" s="71">
        <v>80000000</v>
      </c>
      <c r="AY460" s="79">
        <v>80000000</v>
      </c>
      <c r="AZ460" s="79"/>
      <c r="BA460" s="79"/>
      <c r="BB460" s="79"/>
      <c r="BC460" s="79"/>
      <c r="BD460" s="79"/>
      <c r="BE460" s="79"/>
      <c r="BF460" s="79"/>
      <c r="BG460" s="79"/>
      <c r="BH460" s="79"/>
      <c r="BI460" s="79"/>
      <c r="BJ460" s="79"/>
      <c r="BK460" s="71">
        <v>90000000</v>
      </c>
      <c r="BL460" s="79">
        <v>90000000</v>
      </c>
      <c r="BM460" s="79"/>
      <c r="BN460" s="79"/>
      <c r="BO460" s="79"/>
      <c r="BP460" s="79"/>
      <c r="BQ460" s="79"/>
      <c r="BR460" s="79"/>
      <c r="BS460" s="79"/>
      <c r="BT460" s="79"/>
      <c r="BU460" s="79"/>
      <c r="BV460" s="79"/>
      <c r="BW460" s="79"/>
      <c r="BX460" s="71">
        <v>300000000</v>
      </c>
      <c r="BY460" s="73">
        <v>300000000</v>
      </c>
      <c r="BZ460" s="73">
        <v>0</v>
      </c>
      <c r="CA460" s="73">
        <v>0</v>
      </c>
      <c r="CB460" s="73">
        <v>0</v>
      </c>
      <c r="CC460" s="73">
        <v>0</v>
      </c>
      <c r="CD460" s="73">
        <v>0</v>
      </c>
      <c r="CE460" s="73">
        <v>0</v>
      </c>
      <c r="CF460" s="73">
        <v>0</v>
      </c>
      <c r="CG460" s="73">
        <v>0</v>
      </c>
      <c r="CH460" s="73">
        <v>0</v>
      </c>
      <c r="CI460" s="73">
        <v>0</v>
      </c>
      <c r="CJ460" s="73">
        <v>0</v>
      </c>
      <c r="CK460" s="63" t="s">
        <v>3589</v>
      </c>
      <c r="CL460" s="74" t="s">
        <v>3138</v>
      </c>
      <c r="CM460" s="74" t="s">
        <v>3139</v>
      </c>
      <c r="CN460" s="74" t="s">
        <v>1392</v>
      </c>
      <c r="CO460" s="60">
        <v>3</v>
      </c>
      <c r="CP460" s="61" t="s">
        <v>3472</v>
      </c>
      <c r="CQ460" s="60">
        <v>301</v>
      </c>
      <c r="CR460" s="61" t="s">
        <v>3473</v>
      </c>
      <c r="CS460" s="60">
        <v>30101</v>
      </c>
      <c r="CT460" s="61" t="s">
        <v>3474</v>
      </c>
      <c r="CU460" s="62">
        <v>3010101</v>
      </c>
      <c r="CV460" s="63" t="s">
        <v>3475</v>
      </c>
      <c r="CW460" s="100" t="s">
        <v>3574</v>
      </c>
      <c r="CX460" s="100" t="s">
        <v>3472</v>
      </c>
      <c r="CY460" s="100" t="s">
        <v>3473</v>
      </c>
      <c r="CZ460" s="100" t="s">
        <v>3474</v>
      </c>
      <c r="DA460" s="100" t="s">
        <v>3475</v>
      </c>
    </row>
    <row r="461" spans="2:105" ht="140.25" hidden="1" x14ac:dyDescent="0.25">
      <c r="B461" s="99" t="s">
        <v>3590</v>
      </c>
      <c r="C461" s="65" t="s">
        <v>3591</v>
      </c>
      <c r="D461" s="63" t="s">
        <v>3565</v>
      </c>
      <c r="E461" s="65" t="s">
        <v>3566</v>
      </c>
      <c r="F461" s="63" t="s">
        <v>3567</v>
      </c>
      <c r="G461" s="62" t="s">
        <v>240</v>
      </c>
      <c r="H461" s="63" t="s">
        <v>580</v>
      </c>
      <c r="I461" s="63" t="s">
        <v>185</v>
      </c>
      <c r="J461" s="311">
        <v>2016</v>
      </c>
      <c r="K461" s="310" t="s">
        <v>3592</v>
      </c>
      <c r="L461" s="63" t="s">
        <v>3568</v>
      </c>
      <c r="M461" s="63" t="s">
        <v>3593</v>
      </c>
      <c r="N461" s="63" t="s">
        <v>3594</v>
      </c>
      <c r="O461" s="63" t="s">
        <v>3595</v>
      </c>
      <c r="P461" s="63" t="s">
        <v>3596</v>
      </c>
      <c r="Q461" s="63"/>
      <c r="R461" s="63"/>
      <c r="S461" s="68">
        <v>1</v>
      </c>
      <c r="T461" s="69">
        <v>1</v>
      </c>
      <c r="U461" s="69">
        <v>1</v>
      </c>
      <c r="V461" s="69">
        <v>1</v>
      </c>
      <c r="W461" s="69">
        <v>1</v>
      </c>
      <c r="X461" s="71">
        <v>38000000</v>
      </c>
      <c r="Y461" s="79">
        <v>38000000</v>
      </c>
      <c r="Z461" s="79"/>
      <c r="AA461" s="79"/>
      <c r="AB461" s="79"/>
      <c r="AC461" s="79"/>
      <c r="AD461" s="79"/>
      <c r="AE461" s="79"/>
      <c r="AF461" s="79"/>
      <c r="AG461" s="79"/>
      <c r="AH461" s="79"/>
      <c r="AI461" s="79"/>
      <c r="AJ461" s="79"/>
      <c r="AK461" s="71">
        <v>50000000</v>
      </c>
      <c r="AL461" s="79">
        <v>50000000</v>
      </c>
      <c r="AM461" s="79"/>
      <c r="AN461" s="79"/>
      <c r="AO461" s="79"/>
      <c r="AP461" s="79"/>
      <c r="AQ461" s="79"/>
      <c r="AR461" s="79"/>
      <c r="AS461" s="79"/>
      <c r="AT461" s="79"/>
      <c r="AU461" s="79"/>
      <c r="AV461" s="79"/>
      <c r="AW461" s="79"/>
      <c r="AX461" s="71">
        <v>50000000</v>
      </c>
      <c r="AY461" s="79">
        <v>50000000</v>
      </c>
      <c r="AZ461" s="79"/>
      <c r="BA461" s="79"/>
      <c r="BB461" s="79"/>
      <c r="BC461" s="79"/>
      <c r="BD461" s="79"/>
      <c r="BE461" s="79"/>
      <c r="BF461" s="79"/>
      <c r="BG461" s="79"/>
      <c r="BH461" s="79"/>
      <c r="BI461" s="79"/>
      <c r="BJ461" s="79"/>
      <c r="BK461" s="71">
        <v>50000000</v>
      </c>
      <c r="BL461" s="79">
        <v>50000000</v>
      </c>
      <c r="BM461" s="79"/>
      <c r="BN461" s="79"/>
      <c r="BO461" s="79"/>
      <c r="BP461" s="79"/>
      <c r="BQ461" s="79"/>
      <c r="BR461" s="79"/>
      <c r="BS461" s="79"/>
      <c r="BT461" s="79"/>
      <c r="BU461" s="79"/>
      <c r="BV461" s="79"/>
      <c r="BW461" s="79"/>
      <c r="BX461" s="71">
        <v>188000000</v>
      </c>
      <c r="BY461" s="73">
        <v>188000000</v>
      </c>
      <c r="BZ461" s="73">
        <v>0</v>
      </c>
      <c r="CA461" s="73">
        <v>0</v>
      </c>
      <c r="CB461" s="73">
        <v>0</v>
      </c>
      <c r="CC461" s="73">
        <v>0</v>
      </c>
      <c r="CD461" s="73">
        <v>0</v>
      </c>
      <c r="CE461" s="73">
        <v>0</v>
      </c>
      <c r="CF461" s="73">
        <v>0</v>
      </c>
      <c r="CG461" s="73">
        <v>0</v>
      </c>
      <c r="CH461" s="73">
        <v>0</v>
      </c>
      <c r="CI461" s="73">
        <v>0</v>
      </c>
      <c r="CJ461" s="73">
        <v>0</v>
      </c>
      <c r="CK461" s="63" t="s">
        <v>3597</v>
      </c>
      <c r="CL461" s="74" t="s">
        <v>3138</v>
      </c>
      <c r="CM461" s="74" t="s">
        <v>3139</v>
      </c>
      <c r="CN461" s="74" t="s">
        <v>1392</v>
      </c>
      <c r="CO461" s="60">
        <v>3</v>
      </c>
      <c r="CP461" s="61" t="s">
        <v>3472</v>
      </c>
      <c r="CQ461" s="60">
        <v>301</v>
      </c>
      <c r="CR461" s="61" t="s">
        <v>3473</v>
      </c>
      <c r="CS461" s="60">
        <v>30101</v>
      </c>
      <c r="CT461" s="61" t="s">
        <v>3474</v>
      </c>
      <c r="CU461" s="62">
        <v>3010101</v>
      </c>
      <c r="CV461" s="63" t="s">
        <v>3475</v>
      </c>
      <c r="CW461" s="100" t="s">
        <v>3574</v>
      </c>
      <c r="CX461" s="100" t="s">
        <v>3472</v>
      </c>
      <c r="CY461" s="100" t="s">
        <v>3473</v>
      </c>
      <c r="CZ461" s="100" t="s">
        <v>3474</v>
      </c>
      <c r="DA461" s="100" t="s">
        <v>3475</v>
      </c>
    </row>
    <row r="462" spans="2:105" ht="153" hidden="1" x14ac:dyDescent="0.25">
      <c r="B462" s="99" t="s">
        <v>3598</v>
      </c>
      <c r="C462" s="65" t="s">
        <v>3599</v>
      </c>
      <c r="D462" s="63" t="s">
        <v>3565</v>
      </c>
      <c r="E462" s="65" t="s">
        <v>3566</v>
      </c>
      <c r="F462" s="63" t="s">
        <v>3567</v>
      </c>
      <c r="G462" s="62" t="s">
        <v>183</v>
      </c>
      <c r="H462" s="63" t="s">
        <v>580</v>
      </c>
      <c r="I462" s="63" t="s">
        <v>185</v>
      </c>
      <c r="J462" s="311">
        <v>2016</v>
      </c>
      <c r="K462" s="310" t="s">
        <v>3600</v>
      </c>
      <c r="L462" s="63" t="s">
        <v>3568</v>
      </c>
      <c r="M462" s="63" t="s">
        <v>3601</v>
      </c>
      <c r="N462" s="63" t="s">
        <v>3602</v>
      </c>
      <c r="O462" s="63" t="s">
        <v>3603</v>
      </c>
      <c r="P462" s="63" t="s">
        <v>3604</v>
      </c>
      <c r="Q462" s="63"/>
      <c r="R462" s="63"/>
      <c r="S462" s="68">
        <v>1</v>
      </c>
      <c r="T462" s="69">
        <v>0.25</v>
      </c>
      <c r="U462" s="69">
        <v>0.5</v>
      </c>
      <c r="V462" s="69">
        <v>0.75</v>
      </c>
      <c r="W462" s="69">
        <v>1</v>
      </c>
      <c r="X462" s="71">
        <v>100000000</v>
      </c>
      <c r="Y462" s="79">
        <v>100000000</v>
      </c>
      <c r="Z462" s="79"/>
      <c r="AA462" s="79"/>
      <c r="AB462" s="79"/>
      <c r="AC462" s="79"/>
      <c r="AD462" s="79"/>
      <c r="AE462" s="79"/>
      <c r="AF462" s="79"/>
      <c r="AG462" s="79"/>
      <c r="AH462" s="79"/>
      <c r="AI462" s="79"/>
      <c r="AJ462" s="79"/>
      <c r="AK462" s="71">
        <v>0</v>
      </c>
      <c r="AL462" s="79"/>
      <c r="AM462" s="79"/>
      <c r="AN462" s="79"/>
      <c r="AO462" s="79"/>
      <c r="AP462" s="79"/>
      <c r="AQ462" s="79"/>
      <c r="AR462" s="79"/>
      <c r="AS462" s="79"/>
      <c r="AT462" s="79"/>
      <c r="AU462" s="79"/>
      <c r="AV462" s="79"/>
      <c r="AW462" s="79"/>
      <c r="AX462" s="71">
        <v>0</v>
      </c>
      <c r="AY462" s="79"/>
      <c r="AZ462" s="79"/>
      <c r="BA462" s="79"/>
      <c r="BB462" s="79"/>
      <c r="BC462" s="79"/>
      <c r="BD462" s="79"/>
      <c r="BE462" s="79"/>
      <c r="BF462" s="79"/>
      <c r="BG462" s="79"/>
      <c r="BH462" s="79"/>
      <c r="BI462" s="79"/>
      <c r="BJ462" s="79"/>
      <c r="BK462" s="71">
        <v>0</v>
      </c>
      <c r="BL462" s="79"/>
      <c r="BM462" s="79"/>
      <c r="BN462" s="79"/>
      <c r="BO462" s="79"/>
      <c r="BP462" s="79"/>
      <c r="BQ462" s="79"/>
      <c r="BR462" s="79"/>
      <c r="BS462" s="79"/>
      <c r="BT462" s="79"/>
      <c r="BU462" s="79"/>
      <c r="BV462" s="79"/>
      <c r="BW462" s="79"/>
      <c r="BX462" s="71">
        <v>100000000</v>
      </c>
      <c r="BY462" s="73">
        <v>100000000</v>
      </c>
      <c r="BZ462" s="73">
        <v>0</v>
      </c>
      <c r="CA462" s="73">
        <v>0</v>
      </c>
      <c r="CB462" s="73">
        <v>0</v>
      </c>
      <c r="CC462" s="73">
        <v>0</v>
      </c>
      <c r="CD462" s="73">
        <v>0</v>
      </c>
      <c r="CE462" s="73">
        <v>0</v>
      </c>
      <c r="CF462" s="73">
        <v>0</v>
      </c>
      <c r="CG462" s="73">
        <v>0</v>
      </c>
      <c r="CH462" s="73">
        <v>0</v>
      </c>
      <c r="CI462" s="73">
        <v>0</v>
      </c>
      <c r="CJ462" s="73">
        <v>0</v>
      </c>
      <c r="CK462" s="63" t="s">
        <v>3605</v>
      </c>
      <c r="CL462" s="74" t="s">
        <v>3138</v>
      </c>
      <c r="CM462" s="74" t="s">
        <v>3139</v>
      </c>
      <c r="CN462" s="74" t="s">
        <v>1392</v>
      </c>
      <c r="CO462" s="60">
        <v>3</v>
      </c>
      <c r="CP462" s="61" t="s">
        <v>3472</v>
      </c>
      <c r="CQ462" s="60">
        <v>301</v>
      </c>
      <c r="CR462" s="61" t="s">
        <v>3473</v>
      </c>
      <c r="CS462" s="60">
        <v>30101</v>
      </c>
      <c r="CT462" s="61" t="s">
        <v>3474</v>
      </c>
      <c r="CU462" s="62">
        <v>3010101</v>
      </c>
      <c r="CV462" s="63" t="s">
        <v>3475</v>
      </c>
      <c r="CW462" s="100" t="s">
        <v>3574</v>
      </c>
      <c r="CX462" s="100" t="s">
        <v>3472</v>
      </c>
      <c r="CY462" s="100" t="s">
        <v>3473</v>
      </c>
      <c r="CZ462" s="100" t="s">
        <v>3474</v>
      </c>
      <c r="DA462" s="100" t="s">
        <v>3475</v>
      </c>
    </row>
    <row r="463" spans="2:105" ht="114.75" hidden="1" x14ac:dyDescent="0.25">
      <c r="B463" s="99" t="s">
        <v>3606</v>
      </c>
      <c r="C463" s="65" t="s">
        <v>3607</v>
      </c>
      <c r="D463" s="63" t="s">
        <v>3565</v>
      </c>
      <c r="E463" s="65" t="s">
        <v>3566</v>
      </c>
      <c r="F463" s="63" t="s">
        <v>3567</v>
      </c>
      <c r="G463" s="62" t="s">
        <v>240</v>
      </c>
      <c r="H463" s="63" t="s">
        <v>580</v>
      </c>
      <c r="I463" s="63" t="s">
        <v>185</v>
      </c>
      <c r="J463" s="311">
        <v>2016</v>
      </c>
      <c r="K463" s="310" t="s">
        <v>3608</v>
      </c>
      <c r="L463" s="63" t="s">
        <v>3568</v>
      </c>
      <c r="M463" s="63" t="s">
        <v>3609</v>
      </c>
      <c r="N463" s="63" t="s">
        <v>3610</v>
      </c>
      <c r="O463" s="63" t="s">
        <v>3611</v>
      </c>
      <c r="P463" s="63" t="s">
        <v>3612</v>
      </c>
      <c r="Q463" s="63"/>
      <c r="R463" s="63"/>
      <c r="S463" s="68">
        <v>5</v>
      </c>
      <c r="T463" s="69">
        <v>5</v>
      </c>
      <c r="U463" s="69">
        <v>5</v>
      </c>
      <c r="V463" s="69">
        <v>5</v>
      </c>
      <c r="W463" s="69">
        <v>5</v>
      </c>
      <c r="X463" s="71">
        <v>2000000</v>
      </c>
      <c r="Y463" s="79">
        <v>2000000</v>
      </c>
      <c r="Z463" s="79"/>
      <c r="AA463" s="79"/>
      <c r="AB463" s="79"/>
      <c r="AC463" s="79"/>
      <c r="AD463" s="79"/>
      <c r="AE463" s="79"/>
      <c r="AF463" s="79"/>
      <c r="AG463" s="79"/>
      <c r="AH463" s="79"/>
      <c r="AI463" s="79"/>
      <c r="AJ463" s="79"/>
      <c r="AK463" s="71">
        <v>5000000</v>
      </c>
      <c r="AL463" s="79">
        <v>5000000</v>
      </c>
      <c r="AM463" s="79"/>
      <c r="AN463" s="79"/>
      <c r="AO463" s="79"/>
      <c r="AP463" s="79"/>
      <c r="AQ463" s="79"/>
      <c r="AR463" s="79"/>
      <c r="AS463" s="79"/>
      <c r="AT463" s="79"/>
      <c r="AU463" s="79"/>
      <c r="AV463" s="79"/>
      <c r="AW463" s="79"/>
      <c r="AX463" s="71">
        <v>5000000</v>
      </c>
      <c r="AY463" s="79">
        <v>5000000</v>
      </c>
      <c r="AZ463" s="79"/>
      <c r="BA463" s="79"/>
      <c r="BB463" s="79"/>
      <c r="BC463" s="79"/>
      <c r="BD463" s="79"/>
      <c r="BE463" s="79"/>
      <c r="BF463" s="79"/>
      <c r="BG463" s="79"/>
      <c r="BH463" s="79"/>
      <c r="BI463" s="79"/>
      <c r="BJ463" s="79"/>
      <c r="BK463" s="71">
        <v>5000000</v>
      </c>
      <c r="BL463" s="79">
        <v>5000000</v>
      </c>
      <c r="BM463" s="79"/>
      <c r="BN463" s="79"/>
      <c r="BO463" s="79"/>
      <c r="BP463" s="79"/>
      <c r="BQ463" s="79"/>
      <c r="BR463" s="79"/>
      <c r="BS463" s="79"/>
      <c r="BT463" s="79"/>
      <c r="BU463" s="79"/>
      <c r="BV463" s="79"/>
      <c r="BW463" s="79"/>
      <c r="BX463" s="71">
        <v>17000000</v>
      </c>
      <c r="BY463" s="73">
        <v>17000000</v>
      </c>
      <c r="BZ463" s="73">
        <v>0</v>
      </c>
      <c r="CA463" s="73">
        <v>0</v>
      </c>
      <c r="CB463" s="73">
        <v>0</v>
      </c>
      <c r="CC463" s="73">
        <v>0</v>
      </c>
      <c r="CD463" s="73">
        <v>0</v>
      </c>
      <c r="CE463" s="73">
        <v>0</v>
      </c>
      <c r="CF463" s="73">
        <v>0</v>
      </c>
      <c r="CG463" s="73">
        <v>0</v>
      </c>
      <c r="CH463" s="73">
        <v>0</v>
      </c>
      <c r="CI463" s="73">
        <v>0</v>
      </c>
      <c r="CJ463" s="73">
        <v>0</v>
      </c>
      <c r="CK463" s="63" t="s">
        <v>3613</v>
      </c>
      <c r="CL463" s="74" t="s">
        <v>3138</v>
      </c>
      <c r="CM463" s="74" t="s">
        <v>3139</v>
      </c>
      <c r="CN463" s="74" t="s">
        <v>1392</v>
      </c>
      <c r="CO463" s="60">
        <v>3</v>
      </c>
      <c r="CP463" s="61" t="s">
        <v>3472</v>
      </c>
      <c r="CQ463" s="60">
        <v>301</v>
      </c>
      <c r="CR463" s="61" t="s">
        <v>3473</v>
      </c>
      <c r="CS463" s="60">
        <v>30101</v>
      </c>
      <c r="CT463" s="61" t="s">
        <v>3474</v>
      </c>
      <c r="CU463" s="62">
        <v>3010101</v>
      </c>
      <c r="CV463" s="63" t="s">
        <v>3475</v>
      </c>
      <c r="CW463" s="100" t="s">
        <v>3574</v>
      </c>
      <c r="CX463" s="100" t="s">
        <v>3472</v>
      </c>
      <c r="CY463" s="100" t="s">
        <v>3473</v>
      </c>
      <c r="CZ463" s="100" t="s">
        <v>3474</v>
      </c>
      <c r="DA463" s="100" t="s">
        <v>3475</v>
      </c>
    </row>
    <row r="464" spans="2:105" ht="127.5" hidden="1" x14ac:dyDescent="0.25">
      <c r="B464" s="99" t="s">
        <v>3614</v>
      </c>
      <c r="C464" s="75" t="s">
        <v>3615</v>
      </c>
      <c r="D464" s="100" t="s">
        <v>589</v>
      </c>
      <c r="E464" s="65" t="s">
        <v>3554</v>
      </c>
      <c r="F464" s="63" t="s">
        <v>3555</v>
      </c>
      <c r="G464" s="62" t="s">
        <v>183</v>
      </c>
      <c r="H464" s="63" t="s">
        <v>592</v>
      </c>
      <c r="I464" s="63" t="s">
        <v>185</v>
      </c>
      <c r="J464" s="311"/>
      <c r="K464" s="310"/>
      <c r="L464" s="63" t="s">
        <v>3523</v>
      </c>
      <c r="M464" s="63" t="s">
        <v>3616</v>
      </c>
      <c r="N464" s="63" t="s">
        <v>3617</v>
      </c>
      <c r="O464" s="63" t="s">
        <v>3618</v>
      </c>
      <c r="P464" s="63" t="s">
        <v>3619</v>
      </c>
      <c r="Q464" s="63"/>
      <c r="R464" s="63"/>
      <c r="S464" s="68">
        <v>0</v>
      </c>
      <c r="T464" s="69">
        <v>50</v>
      </c>
      <c r="U464" s="69">
        <v>100</v>
      </c>
      <c r="V464" s="69">
        <v>0</v>
      </c>
      <c r="W464" s="69">
        <v>0</v>
      </c>
      <c r="X464" s="71">
        <v>200000000</v>
      </c>
      <c r="Y464" s="78">
        <v>200000000</v>
      </c>
      <c r="Z464" s="79"/>
      <c r="AA464" s="79"/>
      <c r="AB464" s="79"/>
      <c r="AC464" s="79"/>
      <c r="AD464" s="79"/>
      <c r="AE464" s="79"/>
      <c r="AF464" s="79"/>
      <c r="AG464" s="79"/>
      <c r="AH464" s="79"/>
      <c r="AI464" s="79"/>
      <c r="AJ464" s="79"/>
      <c r="AK464" s="71">
        <v>100000000</v>
      </c>
      <c r="AL464" s="78">
        <v>100000000</v>
      </c>
      <c r="AM464" s="79"/>
      <c r="AN464" s="79"/>
      <c r="AO464" s="79"/>
      <c r="AP464" s="79"/>
      <c r="AQ464" s="79"/>
      <c r="AR464" s="79"/>
      <c r="AS464" s="79"/>
      <c r="AT464" s="79"/>
      <c r="AU464" s="79"/>
      <c r="AV464" s="79"/>
      <c r="AW464" s="79"/>
      <c r="AX464" s="71">
        <v>0</v>
      </c>
      <c r="AY464" s="79"/>
      <c r="AZ464" s="79"/>
      <c r="BA464" s="79"/>
      <c r="BB464" s="79"/>
      <c r="BC464" s="79"/>
      <c r="BD464" s="79"/>
      <c r="BE464" s="79"/>
      <c r="BF464" s="79"/>
      <c r="BG464" s="79"/>
      <c r="BH464" s="79"/>
      <c r="BI464" s="79"/>
      <c r="BJ464" s="79"/>
      <c r="BK464" s="71">
        <v>0</v>
      </c>
      <c r="BL464" s="79"/>
      <c r="BM464" s="79"/>
      <c r="BN464" s="79"/>
      <c r="BO464" s="79"/>
      <c r="BP464" s="79"/>
      <c r="BQ464" s="79"/>
      <c r="BR464" s="79"/>
      <c r="BS464" s="79"/>
      <c r="BT464" s="79"/>
      <c r="BU464" s="79"/>
      <c r="BV464" s="79"/>
      <c r="BW464" s="79"/>
      <c r="BX464" s="71">
        <v>300000000</v>
      </c>
      <c r="BY464" s="73">
        <v>300000000</v>
      </c>
      <c r="BZ464" s="73">
        <v>0</v>
      </c>
      <c r="CA464" s="73">
        <v>0</v>
      </c>
      <c r="CB464" s="73">
        <v>0</v>
      </c>
      <c r="CC464" s="73">
        <v>0</v>
      </c>
      <c r="CD464" s="73">
        <v>0</v>
      </c>
      <c r="CE464" s="73">
        <v>0</v>
      </c>
      <c r="CF464" s="73">
        <v>0</v>
      </c>
      <c r="CG464" s="73">
        <v>0</v>
      </c>
      <c r="CH464" s="73">
        <v>0</v>
      </c>
      <c r="CI464" s="73">
        <v>0</v>
      </c>
      <c r="CJ464" s="73">
        <v>0</v>
      </c>
      <c r="CK464" s="87" t="s">
        <v>3620</v>
      </c>
      <c r="CL464" s="90" t="s">
        <v>1154</v>
      </c>
      <c r="CM464" s="90" t="s">
        <v>1155</v>
      </c>
      <c r="CN464" s="90" t="s">
        <v>1392</v>
      </c>
      <c r="CO464" s="60">
        <v>3</v>
      </c>
      <c r="CP464" s="61" t="s">
        <v>3472</v>
      </c>
      <c r="CQ464" s="60">
        <v>301</v>
      </c>
      <c r="CR464" s="61" t="s">
        <v>3473</v>
      </c>
      <c r="CS464" s="60">
        <v>30101</v>
      </c>
      <c r="CT464" s="61" t="s">
        <v>3474</v>
      </c>
      <c r="CU464" s="62">
        <v>3010101</v>
      </c>
      <c r="CV464" s="63" t="s">
        <v>3475</v>
      </c>
      <c r="CW464" s="100" t="s">
        <v>3562</v>
      </c>
      <c r="CX464" s="100" t="s">
        <v>3472</v>
      </c>
      <c r="CY464" s="100" t="s">
        <v>3473</v>
      </c>
      <c r="CZ464" s="100" t="s">
        <v>3474</v>
      </c>
      <c r="DA464" s="100" t="s">
        <v>3475</v>
      </c>
    </row>
    <row r="465" spans="2:105" ht="102" hidden="1" x14ac:dyDescent="0.25">
      <c r="B465" s="99" t="s">
        <v>3621</v>
      </c>
      <c r="C465" s="99" t="s">
        <v>3622</v>
      </c>
      <c r="D465" s="63" t="s">
        <v>1032</v>
      </c>
      <c r="E465" s="100" t="s">
        <v>3554</v>
      </c>
      <c r="F465" s="63" t="s">
        <v>3555</v>
      </c>
      <c r="G465" s="62" t="s">
        <v>183</v>
      </c>
      <c r="H465" s="63" t="s">
        <v>580</v>
      </c>
      <c r="I465" s="63" t="s">
        <v>185</v>
      </c>
      <c r="J465" s="307">
        <v>2015</v>
      </c>
      <c r="K465" s="308">
        <v>55</v>
      </c>
      <c r="L465" s="311" t="s">
        <v>3623</v>
      </c>
      <c r="M465" s="310" t="s">
        <v>3624</v>
      </c>
      <c r="N465" s="63" t="s">
        <v>3625</v>
      </c>
      <c r="O465" s="63" t="s">
        <v>3626</v>
      </c>
      <c r="P465" s="63" t="s">
        <v>246</v>
      </c>
      <c r="Q465" s="63" t="s">
        <v>3560</v>
      </c>
      <c r="R465" s="90"/>
      <c r="S465" s="68">
        <v>100</v>
      </c>
      <c r="T465" s="91">
        <v>75</v>
      </c>
      <c r="U465" s="91">
        <v>90</v>
      </c>
      <c r="V465" s="91">
        <v>100</v>
      </c>
      <c r="W465" s="91">
        <v>100</v>
      </c>
      <c r="X465" s="71">
        <v>145000000</v>
      </c>
      <c r="Y465" s="162"/>
      <c r="Z465" s="92"/>
      <c r="AA465" s="92"/>
      <c r="AB465" s="92"/>
      <c r="AC465" s="92"/>
      <c r="AD465" s="92"/>
      <c r="AE465" s="92">
        <v>5000000</v>
      </c>
      <c r="AF465" s="92"/>
      <c r="AG465" s="162"/>
      <c r="AH465" s="92"/>
      <c r="AI465" s="92">
        <v>72500000</v>
      </c>
      <c r="AJ465" s="92">
        <v>67500000</v>
      </c>
      <c r="AK465" s="71">
        <v>145000000</v>
      </c>
      <c r="AL465" s="162"/>
      <c r="AM465" s="92"/>
      <c r="AN465" s="92"/>
      <c r="AO465" s="92"/>
      <c r="AP465" s="92"/>
      <c r="AQ465" s="92"/>
      <c r="AR465" s="92">
        <v>5000000</v>
      </c>
      <c r="AS465" s="92"/>
      <c r="AT465" s="162"/>
      <c r="AU465" s="92"/>
      <c r="AV465" s="92">
        <v>72500000</v>
      </c>
      <c r="AW465" s="92">
        <v>67500000</v>
      </c>
      <c r="AX465" s="71">
        <v>145000000</v>
      </c>
      <c r="AY465" s="162"/>
      <c r="AZ465" s="92"/>
      <c r="BA465" s="92"/>
      <c r="BB465" s="92"/>
      <c r="BC465" s="92"/>
      <c r="BD465" s="92"/>
      <c r="BE465" s="92">
        <v>5000000</v>
      </c>
      <c r="BF465" s="92"/>
      <c r="BG465" s="162"/>
      <c r="BH465" s="92"/>
      <c r="BI465" s="92">
        <v>72500000</v>
      </c>
      <c r="BJ465" s="92">
        <v>67500000</v>
      </c>
      <c r="BK465" s="71">
        <v>565000000</v>
      </c>
      <c r="BL465" s="162"/>
      <c r="BM465" s="92"/>
      <c r="BN465" s="92"/>
      <c r="BO465" s="92"/>
      <c r="BP465" s="92"/>
      <c r="BQ465" s="92"/>
      <c r="BR465" s="92">
        <v>5000000</v>
      </c>
      <c r="BS465" s="92"/>
      <c r="BT465" s="162"/>
      <c r="BU465" s="92"/>
      <c r="BV465" s="92">
        <v>290000000</v>
      </c>
      <c r="BW465" s="92">
        <v>270000000</v>
      </c>
      <c r="BX465" s="71">
        <v>20000000</v>
      </c>
      <c r="BY465" s="93">
        <v>0</v>
      </c>
      <c r="BZ465" s="93">
        <v>0</v>
      </c>
      <c r="CA465" s="93">
        <v>0</v>
      </c>
      <c r="CB465" s="93">
        <v>0</v>
      </c>
      <c r="CC465" s="93">
        <v>0</v>
      </c>
      <c r="CD465" s="93">
        <v>0</v>
      </c>
      <c r="CE465" s="93">
        <v>20000000</v>
      </c>
      <c r="CF465" s="93">
        <v>0</v>
      </c>
      <c r="CG465" s="93">
        <v>0</v>
      </c>
      <c r="CH465" s="93">
        <v>0</v>
      </c>
      <c r="CI465" s="93"/>
      <c r="CJ465" s="93"/>
      <c r="CK465" s="87" t="s">
        <v>3627</v>
      </c>
      <c r="CL465" s="90" t="s">
        <v>2302</v>
      </c>
      <c r="CM465" s="90" t="s">
        <v>876</v>
      </c>
      <c r="CN465" s="90" t="s">
        <v>1392</v>
      </c>
      <c r="CO465" s="84">
        <v>3</v>
      </c>
      <c r="CP465" s="85" t="s">
        <v>3472</v>
      </c>
      <c r="CQ465" s="84">
        <v>301</v>
      </c>
      <c r="CR465" s="85" t="s">
        <v>3473</v>
      </c>
      <c r="CS465" s="84">
        <v>30101</v>
      </c>
      <c r="CT465" s="85" t="s">
        <v>3474</v>
      </c>
      <c r="CU465" s="86">
        <v>3010101</v>
      </c>
      <c r="CV465" s="87" t="s">
        <v>3475</v>
      </c>
      <c r="CW465" s="100" t="s">
        <v>3562</v>
      </c>
      <c r="CX465" s="100" t="s">
        <v>3472</v>
      </c>
      <c r="CY465" s="100" t="s">
        <v>3473</v>
      </c>
      <c r="CZ465" s="100" t="s">
        <v>3474</v>
      </c>
      <c r="DA465" s="100" t="s">
        <v>3475</v>
      </c>
    </row>
    <row r="466" spans="2:105" ht="102" hidden="1" x14ac:dyDescent="0.25">
      <c r="B466" s="99" t="s">
        <v>3628</v>
      </c>
      <c r="C466" s="99" t="s">
        <v>3629</v>
      </c>
      <c r="D466" s="63" t="s">
        <v>1032</v>
      </c>
      <c r="E466" s="100" t="s">
        <v>3554</v>
      </c>
      <c r="F466" s="63" t="s">
        <v>3555</v>
      </c>
      <c r="G466" s="62" t="s">
        <v>240</v>
      </c>
      <c r="H466" s="63" t="s">
        <v>580</v>
      </c>
      <c r="I466" s="63" t="s">
        <v>185</v>
      </c>
      <c r="J466" s="307">
        <v>2015</v>
      </c>
      <c r="K466" s="308">
        <v>82.25</v>
      </c>
      <c r="L466" s="311" t="s">
        <v>3630</v>
      </c>
      <c r="M466" s="310" t="s">
        <v>3631</v>
      </c>
      <c r="N466" s="63" t="s">
        <v>3632</v>
      </c>
      <c r="O466" s="63" t="s">
        <v>3633</v>
      </c>
      <c r="P466" s="63" t="s">
        <v>246</v>
      </c>
      <c r="Q466" s="63" t="s">
        <v>3634</v>
      </c>
      <c r="R466" s="90"/>
      <c r="S466" s="68">
        <v>100</v>
      </c>
      <c r="T466" s="91">
        <v>100</v>
      </c>
      <c r="U466" s="91">
        <v>100</v>
      </c>
      <c r="V466" s="91">
        <v>100</v>
      </c>
      <c r="W466" s="91">
        <v>100</v>
      </c>
      <c r="X466" s="71">
        <v>279640000</v>
      </c>
      <c r="Y466" s="151"/>
      <c r="Z466" s="92"/>
      <c r="AA466" s="92"/>
      <c r="AB466" s="92"/>
      <c r="AC466" s="92"/>
      <c r="AD466" s="92"/>
      <c r="AE466" s="92">
        <v>5000000</v>
      </c>
      <c r="AF466" s="92"/>
      <c r="AG466" s="162"/>
      <c r="AH466" s="92"/>
      <c r="AI466" s="92">
        <v>139820000</v>
      </c>
      <c r="AJ466" s="92">
        <v>134820000</v>
      </c>
      <c r="AK466" s="71">
        <v>298514800</v>
      </c>
      <c r="AL466" s="92"/>
      <c r="AM466" s="92"/>
      <c r="AN466" s="92"/>
      <c r="AO466" s="92"/>
      <c r="AP466" s="92"/>
      <c r="AQ466" s="92"/>
      <c r="AR466" s="92">
        <v>5000000</v>
      </c>
      <c r="AS466" s="92"/>
      <c r="AT466" s="162"/>
      <c r="AU466" s="92"/>
      <c r="AV466" s="92">
        <v>149257400</v>
      </c>
      <c r="AW466" s="92">
        <v>144257400</v>
      </c>
      <c r="AX466" s="71">
        <v>318710836</v>
      </c>
      <c r="AY466" s="92"/>
      <c r="AZ466" s="92"/>
      <c r="BA466" s="92"/>
      <c r="BB466" s="92"/>
      <c r="BC466" s="92"/>
      <c r="BD466" s="92"/>
      <c r="BE466" s="92">
        <v>5000000</v>
      </c>
      <c r="BF466" s="92"/>
      <c r="BG466" s="162"/>
      <c r="BH466" s="92"/>
      <c r="BI466" s="92">
        <v>159355418</v>
      </c>
      <c r="BJ466" s="92">
        <v>154355418</v>
      </c>
      <c r="BK466" s="71">
        <v>1143865636</v>
      </c>
      <c r="BL466" s="92"/>
      <c r="BM466" s="92"/>
      <c r="BN466" s="92"/>
      <c r="BO466" s="92"/>
      <c r="BP466" s="92"/>
      <c r="BQ466" s="92"/>
      <c r="BR466" s="92">
        <v>5000000</v>
      </c>
      <c r="BS466" s="92"/>
      <c r="BT466" s="162"/>
      <c r="BU466" s="92"/>
      <c r="BV466" s="92">
        <v>579432818</v>
      </c>
      <c r="BW466" s="92">
        <v>559432818</v>
      </c>
      <c r="BX466" s="71">
        <v>20000000</v>
      </c>
      <c r="BY466" s="93">
        <v>0</v>
      </c>
      <c r="BZ466" s="93">
        <v>0</v>
      </c>
      <c r="CA466" s="93">
        <v>0</v>
      </c>
      <c r="CB466" s="93">
        <v>0</v>
      </c>
      <c r="CC466" s="93">
        <v>0</v>
      </c>
      <c r="CD466" s="93">
        <v>0</v>
      </c>
      <c r="CE466" s="93">
        <v>20000000</v>
      </c>
      <c r="CF466" s="93">
        <v>0</v>
      </c>
      <c r="CG466" s="93">
        <v>0</v>
      </c>
      <c r="CH466" s="93">
        <v>0</v>
      </c>
      <c r="CI466" s="93"/>
      <c r="CJ466" s="93"/>
      <c r="CK466" s="63" t="s">
        <v>3635</v>
      </c>
      <c r="CL466" s="74" t="s">
        <v>2302</v>
      </c>
      <c r="CM466" s="74" t="s">
        <v>876</v>
      </c>
      <c r="CN466" s="74" t="s">
        <v>1392</v>
      </c>
      <c r="CO466" s="84">
        <v>3</v>
      </c>
      <c r="CP466" s="85" t="s">
        <v>3472</v>
      </c>
      <c r="CQ466" s="84">
        <v>301</v>
      </c>
      <c r="CR466" s="85" t="s">
        <v>3473</v>
      </c>
      <c r="CS466" s="84">
        <v>30101</v>
      </c>
      <c r="CT466" s="85" t="s">
        <v>3474</v>
      </c>
      <c r="CU466" s="86">
        <v>3010101</v>
      </c>
      <c r="CV466" s="87" t="s">
        <v>3475</v>
      </c>
      <c r="CW466" s="100" t="s">
        <v>3562</v>
      </c>
      <c r="CX466" s="100" t="s">
        <v>3472</v>
      </c>
      <c r="CY466" s="100" t="s">
        <v>3473</v>
      </c>
      <c r="CZ466" s="100" t="s">
        <v>3474</v>
      </c>
      <c r="DA466" s="100" t="s">
        <v>3475</v>
      </c>
    </row>
    <row r="467" spans="2:105" ht="102" hidden="1" x14ac:dyDescent="0.25">
      <c r="B467" s="99" t="s">
        <v>3636</v>
      </c>
      <c r="C467" s="65" t="s">
        <v>3637</v>
      </c>
      <c r="D467" s="100" t="s">
        <v>3638</v>
      </c>
      <c r="E467" s="65" t="s">
        <v>3639</v>
      </c>
      <c r="F467" s="63" t="s">
        <v>3640</v>
      </c>
      <c r="G467" s="62" t="s">
        <v>240</v>
      </c>
      <c r="H467" s="63" t="s">
        <v>580</v>
      </c>
      <c r="I467" s="63" t="s">
        <v>185</v>
      </c>
      <c r="J467" s="311">
        <v>2015</v>
      </c>
      <c r="K467" s="310">
        <v>1</v>
      </c>
      <c r="L467" s="63" t="s">
        <v>3623</v>
      </c>
      <c r="M467" s="63" t="s">
        <v>3641</v>
      </c>
      <c r="N467" s="63" t="s">
        <v>3642</v>
      </c>
      <c r="O467" s="63" t="s">
        <v>3643</v>
      </c>
      <c r="P467" s="63" t="s">
        <v>3644</v>
      </c>
      <c r="Q467" s="63"/>
      <c r="R467" s="63"/>
      <c r="S467" s="68">
        <v>1</v>
      </c>
      <c r="T467" s="69">
        <v>1</v>
      </c>
      <c r="U467" s="69">
        <v>1</v>
      </c>
      <c r="V467" s="69">
        <v>1</v>
      </c>
      <c r="W467" s="69">
        <v>1</v>
      </c>
      <c r="X467" s="71">
        <v>100000000</v>
      </c>
      <c r="Y467" s="79">
        <v>100000000</v>
      </c>
      <c r="Z467" s="79"/>
      <c r="AA467" s="79"/>
      <c r="AB467" s="79"/>
      <c r="AC467" s="79"/>
      <c r="AD467" s="79"/>
      <c r="AE467" s="79"/>
      <c r="AF467" s="79"/>
      <c r="AG467" s="79"/>
      <c r="AH467" s="79"/>
      <c r="AI467" s="79"/>
      <c r="AJ467" s="79"/>
      <c r="AK467" s="71">
        <v>100000000</v>
      </c>
      <c r="AL467" s="79">
        <v>100000000</v>
      </c>
      <c r="AM467" s="79"/>
      <c r="AN467" s="79"/>
      <c r="AO467" s="79"/>
      <c r="AP467" s="79"/>
      <c r="AQ467" s="79"/>
      <c r="AR467" s="79"/>
      <c r="AS467" s="79"/>
      <c r="AT467" s="79"/>
      <c r="AU467" s="79"/>
      <c r="AV467" s="79"/>
      <c r="AW467" s="79"/>
      <c r="AX467" s="71">
        <v>100000000</v>
      </c>
      <c r="AY467" s="79">
        <v>100000000</v>
      </c>
      <c r="AZ467" s="79"/>
      <c r="BA467" s="79"/>
      <c r="BB467" s="79"/>
      <c r="BC467" s="79"/>
      <c r="BD467" s="79"/>
      <c r="BE467" s="79"/>
      <c r="BF467" s="79"/>
      <c r="BG467" s="79"/>
      <c r="BH467" s="79"/>
      <c r="BI467" s="79"/>
      <c r="BJ467" s="79"/>
      <c r="BK467" s="71">
        <v>100000000</v>
      </c>
      <c r="BL467" s="79">
        <v>100000000</v>
      </c>
      <c r="BM467" s="79"/>
      <c r="BN467" s="79"/>
      <c r="BO467" s="79"/>
      <c r="BP467" s="79"/>
      <c r="BQ467" s="79"/>
      <c r="BR467" s="79"/>
      <c r="BS467" s="79"/>
      <c r="BT467" s="79"/>
      <c r="BU467" s="79"/>
      <c r="BV467" s="79"/>
      <c r="BW467" s="79"/>
      <c r="BX467" s="71">
        <v>400000000</v>
      </c>
      <c r="BY467" s="73">
        <v>400000000</v>
      </c>
      <c r="BZ467" s="73">
        <v>0</v>
      </c>
      <c r="CA467" s="73">
        <v>0</v>
      </c>
      <c r="CB467" s="73">
        <v>0</v>
      </c>
      <c r="CC467" s="73">
        <v>0</v>
      </c>
      <c r="CD467" s="73">
        <v>0</v>
      </c>
      <c r="CE467" s="73">
        <v>0</v>
      </c>
      <c r="CF467" s="73">
        <v>0</v>
      </c>
      <c r="CG467" s="73">
        <v>0</v>
      </c>
      <c r="CH467" s="73">
        <v>0</v>
      </c>
      <c r="CI467" s="73">
        <v>0</v>
      </c>
      <c r="CJ467" s="73">
        <v>0</v>
      </c>
      <c r="CK467" s="63" t="s">
        <v>3645</v>
      </c>
      <c r="CL467" s="74" t="s">
        <v>3138</v>
      </c>
      <c r="CM467" s="74" t="s">
        <v>3139</v>
      </c>
      <c r="CN467" s="74" t="s">
        <v>1392</v>
      </c>
      <c r="CO467" s="60">
        <v>3</v>
      </c>
      <c r="CP467" s="61" t="s">
        <v>3472</v>
      </c>
      <c r="CQ467" s="60">
        <v>301</v>
      </c>
      <c r="CR467" s="61" t="s">
        <v>3473</v>
      </c>
      <c r="CS467" s="60">
        <v>30101</v>
      </c>
      <c r="CT467" s="61" t="s">
        <v>3474</v>
      </c>
      <c r="CU467" s="62">
        <v>3010101</v>
      </c>
      <c r="CV467" s="63" t="s">
        <v>3475</v>
      </c>
      <c r="CW467" s="100" t="s">
        <v>3646</v>
      </c>
      <c r="CX467" s="100" t="s">
        <v>3472</v>
      </c>
      <c r="CY467" s="100" t="s">
        <v>3473</v>
      </c>
      <c r="CZ467" s="100" t="s">
        <v>3474</v>
      </c>
      <c r="DA467" s="100" t="s">
        <v>3475</v>
      </c>
    </row>
    <row r="468" spans="2:105" ht="102" hidden="1" x14ac:dyDescent="0.25">
      <c r="B468" s="99" t="s">
        <v>3647</v>
      </c>
      <c r="C468" s="65" t="s">
        <v>3648</v>
      </c>
      <c r="D468" s="100" t="s">
        <v>3638</v>
      </c>
      <c r="E468" s="65" t="s">
        <v>3639</v>
      </c>
      <c r="F468" s="63" t="s">
        <v>3640</v>
      </c>
      <c r="G468" s="62" t="s">
        <v>240</v>
      </c>
      <c r="H468" s="63" t="s">
        <v>580</v>
      </c>
      <c r="I468" s="63" t="s">
        <v>185</v>
      </c>
      <c r="J468" s="311">
        <v>2015</v>
      </c>
      <c r="K468" s="310">
        <v>3</v>
      </c>
      <c r="L468" s="63" t="s">
        <v>3623</v>
      </c>
      <c r="M468" s="63" t="s">
        <v>3649</v>
      </c>
      <c r="N468" s="63" t="s">
        <v>3650</v>
      </c>
      <c r="O468" s="63" t="s">
        <v>3651</v>
      </c>
      <c r="P468" s="63" t="s">
        <v>3644</v>
      </c>
      <c r="Q468" s="63"/>
      <c r="R468" s="63"/>
      <c r="S468" s="68">
        <v>3</v>
      </c>
      <c r="T468" s="69">
        <v>3</v>
      </c>
      <c r="U468" s="69">
        <v>3</v>
      </c>
      <c r="V468" s="69">
        <v>3</v>
      </c>
      <c r="W468" s="69">
        <v>3</v>
      </c>
      <c r="X468" s="71">
        <v>0</v>
      </c>
      <c r="Y468" s="79"/>
      <c r="Z468" s="79"/>
      <c r="AA468" s="79"/>
      <c r="AB468" s="79"/>
      <c r="AC468" s="79"/>
      <c r="AD468" s="79"/>
      <c r="AE468" s="79"/>
      <c r="AF468" s="79"/>
      <c r="AG468" s="79"/>
      <c r="AH468" s="79"/>
      <c r="AI468" s="79"/>
      <c r="AJ468" s="79"/>
      <c r="AK468" s="71">
        <v>0</v>
      </c>
      <c r="AL468" s="79"/>
      <c r="AM468" s="79"/>
      <c r="AN468" s="79"/>
      <c r="AO468" s="79"/>
      <c r="AP468" s="79"/>
      <c r="AQ468" s="79"/>
      <c r="AR468" s="79"/>
      <c r="AS468" s="79"/>
      <c r="AT468" s="79"/>
      <c r="AU468" s="79"/>
      <c r="AV468" s="79"/>
      <c r="AW468" s="79"/>
      <c r="AX468" s="71">
        <v>0</v>
      </c>
      <c r="AY468" s="79"/>
      <c r="AZ468" s="79"/>
      <c r="BA468" s="79"/>
      <c r="BB468" s="79"/>
      <c r="BC468" s="79"/>
      <c r="BD468" s="79"/>
      <c r="BE468" s="79"/>
      <c r="BF468" s="79"/>
      <c r="BG468" s="79"/>
      <c r="BH468" s="79"/>
      <c r="BI468" s="79"/>
      <c r="BJ468" s="79"/>
      <c r="BK468" s="71">
        <v>0</v>
      </c>
      <c r="BL468" s="79"/>
      <c r="BM468" s="79"/>
      <c r="BN468" s="79"/>
      <c r="BO468" s="79"/>
      <c r="BP468" s="79"/>
      <c r="BQ468" s="79"/>
      <c r="BR468" s="79"/>
      <c r="BS468" s="79"/>
      <c r="BT468" s="79"/>
      <c r="BU468" s="79"/>
      <c r="BV468" s="79"/>
      <c r="BW468" s="79"/>
      <c r="BX468" s="71">
        <v>0</v>
      </c>
      <c r="BY468" s="73">
        <v>0</v>
      </c>
      <c r="BZ468" s="73">
        <v>0</v>
      </c>
      <c r="CA468" s="73">
        <v>0</v>
      </c>
      <c r="CB468" s="73">
        <v>0</v>
      </c>
      <c r="CC468" s="73">
        <v>0</v>
      </c>
      <c r="CD468" s="73">
        <v>0</v>
      </c>
      <c r="CE468" s="73">
        <v>0</v>
      </c>
      <c r="CF468" s="73">
        <v>0</v>
      </c>
      <c r="CG468" s="73">
        <v>0</v>
      </c>
      <c r="CH468" s="73">
        <v>0</v>
      </c>
      <c r="CI468" s="73">
        <v>0</v>
      </c>
      <c r="CJ468" s="73">
        <v>0</v>
      </c>
      <c r="CK468" s="63" t="s">
        <v>3652</v>
      </c>
      <c r="CL468" s="74" t="s">
        <v>3138</v>
      </c>
      <c r="CM468" s="74" t="s">
        <v>3139</v>
      </c>
      <c r="CN468" s="74" t="s">
        <v>1392</v>
      </c>
      <c r="CO468" s="60">
        <v>3</v>
      </c>
      <c r="CP468" s="61" t="s">
        <v>3472</v>
      </c>
      <c r="CQ468" s="60">
        <v>301</v>
      </c>
      <c r="CR468" s="61" t="s">
        <v>3473</v>
      </c>
      <c r="CS468" s="60">
        <v>30101</v>
      </c>
      <c r="CT468" s="61" t="s">
        <v>3474</v>
      </c>
      <c r="CU468" s="62">
        <v>3010101</v>
      </c>
      <c r="CV468" s="63" t="s">
        <v>3475</v>
      </c>
      <c r="CW468" s="100" t="s">
        <v>3646</v>
      </c>
      <c r="CX468" s="100" t="s">
        <v>3472</v>
      </c>
      <c r="CY468" s="100" t="s">
        <v>3473</v>
      </c>
      <c r="CZ468" s="100" t="s">
        <v>3474</v>
      </c>
      <c r="DA468" s="100" t="s">
        <v>3475</v>
      </c>
    </row>
    <row r="469" spans="2:105" ht="114.75" hidden="1" x14ac:dyDescent="0.25">
      <c r="B469" s="99" t="s">
        <v>3653</v>
      </c>
      <c r="C469" s="65" t="s">
        <v>3654</v>
      </c>
      <c r="D469" s="63" t="s">
        <v>486</v>
      </c>
      <c r="E469" s="65" t="s">
        <v>3655</v>
      </c>
      <c r="F469" s="63" t="s">
        <v>3656</v>
      </c>
      <c r="G469" s="62" t="s">
        <v>183</v>
      </c>
      <c r="H469" s="63" t="s">
        <v>2611</v>
      </c>
      <c r="I469" s="63" t="s">
        <v>185</v>
      </c>
      <c r="J469" s="311">
        <v>2015</v>
      </c>
      <c r="K469" s="310" t="s">
        <v>3657</v>
      </c>
      <c r="L469" s="63" t="s">
        <v>2622</v>
      </c>
      <c r="M469" s="63" t="s">
        <v>3658</v>
      </c>
      <c r="N469" s="63" t="s">
        <v>2689</v>
      </c>
      <c r="O469" s="63" t="s">
        <v>3659</v>
      </c>
      <c r="P469" s="63" t="s">
        <v>232</v>
      </c>
      <c r="Q469" s="63"/>
      <c r="R469" s="63"/>
      <c r="S469" s="68">
        <v>3</v>
      </c>
      <c r="T469" s="69">
        <v>0</v>
      </c>
      <c r="U469" s="69">
        <v>1</v>
      </c>
      <c r="V469" s="69">
        <v>2</v>
      </c>
      <c r="W469" s="69">
        <v>3</v>
      </c>
      <c r="X469" s="71">
        <v>0</v>
      </c>
      <c r="Y469" s="79"/>
      <c r="Z469" s="79"/>
      <c r="AA469" s="79"/>
      <c r="AB469" s="79"/>
      <c r="AC469" s="79"/>
      <c r="AD469" s="79"/>
      <c r="AE469" s="79"/>
      <c r="AF469" s="79"/>
      <c r="AG469" s="79"/>
      <c r="AH469" s="79"/>
      <c r="AI469" s="79"/>
      <c r="AJ469" s="79"/>
      <c r="AK469" s="71">
        <v>50000000</v>
      </c>
      <c r="AL469" s="79">
        <v>50000000</v>
      </c>
      <c r="AM469" s="79"/>
      <c r="AN469" s="79"/>
      <c r="AO469" s="79"/>
      <c r="AP469" s="79"/>
      <c r="AQ469" s="79"/>
      <c r="AR469" s="79"/>
      <c r="AS469" s="79"/>
      <c r="AT469" s="79"/>
      <c r="AU469" s="79"/>
      <c r="AV469" s="79"/>
      <c r="AW469" s="79"/>
      <c r="AX469" s="71">
        <v>50000000</v>
      </c>
      <c r="AY469" s="79">
        <v>50000000</v>
      </c>
      <c r="AZ469" s="79"/>
      <c r="BA469" s="79"/>
      <c r="BB469" s="79"/>
      <c r="BC469" s="79"/>
      <c r="BD469" s="79"/>
      <c r="BE469" s="79"/>
      <c r="BF469" s="79"/>
      <c r="BG469" s="79"/>
      <c r="BH469" s="79"/>
      <c r="BI469" s="79"/>
      <c r="BJ469" s="79"/>
      <c r="BK469" s="71">
        <v>75000000</v>
      </c>
      <c r="BL469" s="79">
        <v>75000000</v>
      </c>
      <c r="BM469" s="79"/>
      <c r="BN469" s="79"/>
      <c r="BO469" s="79"/>
      <c r="BP469" s="79"/>
      <c r="BQ469" s="79"/>
      <c r="BR469" s="79"/>
      <c r="BS469" s="79"/>
      <c r="BT469" s="79"/>
      <c r="BU469" s="79"/>
      <c r="BV469" s="79"/>
      <c r="BW469" s="79"/>
      <c r="BX469" s="71">
        <v>175000000</v>
      </c>
      <c r="BY469" s="73">
        <v>175000000</v>
      </c>
      <c r="BZ469" s="73">
        <v>0</v>
      </c>
      <c r="CA469" s="73">
        <v>0</v>
      </c>
      <c r="CB469" s="73">
        <v>0</v>
      </c>
      <c r="CC469" s="73">
        <v>0</v>
      </c>
      <c r="CD469" s="73">
        <v>0</v>
      </c>
      <c r="CE469" s="73">
        <v>0</v>
      </c>
      <c r="CF469" s="73">
        <v>0</v>
      </c>
      <c r="CG469" s="73">
        <v>0</v>
      </c>
      <c r="CH469" s="73">
        <v>0</v>
      </c>
      <c r="CI469" s="73">
        <v>0</v>
      </c>
      <c r="CJ469" s="73">
        <v>0</v>
      </c>
      <c r="CK469" s="63" t="s">
        <v>3660</v>
      </c>
      <c r="CL469" s="74" t="s">
        <v>1989</v>
      </c>
      <c r="CM469" s="74" t="s">
        <v>1990</v>
      </c>
      <c r="CN469" s="74" t="s">
        <v>1392</v>
      </c>
      <c r="CO469" s="60">
        <v>3</v>
      </c>
      <c r="CP469" s="61" t="s">
        <v>3472</v>
      </c>
      <c r="CQ469" s="60">
        <v>301</v>
      </c>
      <c r="CR469" s="61" t="s">
        <v>3473</v>
      </c>
      <c r="CS469" s="60">
        <v>30101</v>
      </c>
      <c r="CT469" s="61" t="s">
        <v>3474</v>
      </c>
      <c r="CU469" s="62">
        <v>3010101</v>
      </c>
      <c r="CV469" s="63" t="s">
        <v>3475</v>
      </c>
      <c r="CW469" s="100" t="s">
        <v>3661</v>
      </c>
      <c r="CX469" s="100" t="s">
        <v>3472</v>
      </c>
      <c r="CY469" s="100" t="s">
        <v>3473</v>
      </c>
      <c r="CZ469" s="100" t="s">
        <v>3474</v>
      </c>
      <c r="DA469" s="100" t="s">
        <v>3475</v>
      </c>
    </row>
    <row r="470" spans="2:105" ht="114.75" hidden="1" x14ac:dyDescent="0.25">
      <c r="B470" s="99" t="s">
        <v>3662</v>
      </c>
      <c r="C470" s="65" t="s">
        <v>3663</v>
      </c>
      <c r="D470" s="63" t="s">
        <v>3664</v>
      </c>
      <c r="E470" s="65" t="s">
        <v>3655</v>
      </c>
      <c r="F470" s="63" t="s">
        <v>3656</v>
      </c>
      <c r="G470" s="62" t="s">
        <v>183</v>
      </c>
      <c r="H470" s="63" t="s">
        <v>580</v>
      </c>
      <c r="I470" s="63" t="s">
        <v>185</v>
      </c>
      <c r="J470" s="311">
        <v>2015</v>
      </c>
      <c r="K470" s="310">
        <v>0</v>
      </c>
      <c r="L470" s="63" t="s">
        <v>186</v>
      </c>
      <c r="M470" s="63" t="s">
        <v>3665</v>
      </c>
      <c r="N470" s="63" t="s">
        <v>3666</v>
      </c>
      <c r="O470" s="63" t="s">
        <v>3667</v>
      </c>
      <c r="P470" s="63"/>
      <c r="Q470" s="63"/>
      <c r="R470" s="63"/>
      <c r="S470" s="68">
        <v>50</v>
      </c>
      <c r="T470" s="69">
        <v>12</v>
      </c>
      <c r="U470" s="69">
        <v>24</v>
      </c>
      <c r="V470" s="69">
        <v>37</v>
      </c>
      <c r="W470" s="69">
        <v>50</v>
      </c>
      <c r="X470" s="71">
        <v>2000000000</v>
      </c>
      <c r="Y470" s="79">
        <v>2000000000</v>
      </c>
      <c r="Z470" s="79"/>
      <c r="AA470" s="79"/>
      <c r="AB470" s="79"/>
      <c r="AC470" s="79"/>
      <c r="AD470" s="79"/>
      <c r="AE470" s="79"/>
      <c r="AF470" s="79"/>
      <c r="AG470" s="79"/>
      <c r="AH470" s="79"/>
      <c r="AI470" s="79"/>
      <c r="AJ470" s="79"/>
      <c r="AK470" s="71">
        <v>2000000000</v>
      </c>
      <c r="AL470" s="79">
        <v>2000000000</v>
      </c>
      <c r="AM470" s="79"/>
      <c r="AN470" s="79"/>
      <c r="AO470" s="79"/>
      <c r="AP470" s="79"/>
      <c r="AQ470" s="79"/>
      <c r="AR470" s="79"/>
      <c r="AS470" s="79"/>
      <c r="AT470" s="79"/>
      <c r="AU470" s="79"/>
      <c r="AV470" s="79"/>
      <c r="AW470" s="79"/>
      <c r="AX470" s="71">
        <v>2000000000</v>
      </c>
      <c r="AY470" s="79">
        <v>2000000000</v>
      </c>
      <c r="AZ470" s="79"/>
      <c r="BA470" s="79"/>
      <c r="BB470" s="79"/>
      <c r="BC470" s="79"/>
      <c r="BD470" s="79"/>
      <c r="BE470" s="79"/>
      <c r="BF470" s="79"/>
      <c r="BG470" s="79"/>
      <c r="BH470" s="79"/>
      <c r="BI470" s="79"/>
      <c r="BJ470" s="79"/>
      <c r="BK470" s="71">
        <v>2000000000</v>
      </c>
      <c r="BL470" s="79">
        <v>2000000000</v>
      </c>
      <c r="BM470" s="79"/>
      <c r="BN470" s="79"/>
      <c r="BO470" s="79"/>
      <c r="BP470" s="79"/>
      <c r="BQ470" s="79"/>
      <c r="BR470" s="79"/>
      <c r="BS470" s="79"/>
      <c r="BT470" s="79"/>
      <c r="BU470" s="79"/>
      <c r="BV470" s="79"/>
      <c r="BW470" s="79"/>
      <c r="BX470" s="71">
        <v>8000000000</v>
      </c>
      <c r="BY470" s="73">
        <v>8000000000</v>
      </c>
      <c r="BZ470" s="73">
        <v>0</v>
      </c>
      <c r="CA470" s="73">
        <v>0</v>
      </c>
      <c r="CB470" s="73">
        <v>0</v>
      </c>
      <c r="CC470" s="73">
        <v>0</v>
      </c>
      <c r="CD470" s="73">
        <v>0</v>
      </c>
      <c r="CE470" s="73">
        <v>0</v>
      </c>
      <c r="CF470" s="73">
        <v>0</v>
      </c>
      <c r="CG470" s="73">
        <v>0</v>
      </c>
      <c r="CH470" s="73">
        <v>0</v>
      </c>
      <c r="CI470" s="73">
        <v>0</v>
      </c>
      <c r="CJ470" s="73">
        <v>0</v>
      </c>
      <c r="CK470" s="63" t="s">
        <v>3668</v>
      </c>
      <c r="CL470" s="74" t="s">
        <v>3138</v>
      </c>
      <c r="CM470" s="74" t="s">
        <v>3139</v>
      </c>
      <c r="CN470" s="74" t="s">
        <v>1392</v>
      </c>
      <c r="CO470" s="60">
        <v>3</v>
      </c>
      <c r="CP470" s="61" t="s">
        <v>3472</v>
      </c>
      <c r="CQ470" s="60">
        <v>301</v>
      </c>
      <c r="CR470" s="61" t="s">
        <v>3473</v>
      </c>
      <c r="CS470" s="60">
        <v>30101</v>
      </c>
      <c r="CT470" s="61" t="s">
        <v>3474</v>
      </c>
      <c r="CU470" s="62">
        <v>3010101</v>
      </c>
      <c r="CV470" s="63" t="s">
        <v>3475</v>
      </c>
      <c r="CW470" s="100" t="s">
        <v>3661</v>
      </c>
      <c r="CX470" s="100" t="s">
        <v>3472</v>
      </c>
      <c r="CY470" s="100" t="s">
        <v>3473</v>
      </c>
      <c r="CZ470" s="100" t="s">
        <v>3474</v>
      </c>
      <c r="DA470" s="100" t="s">
        <v>3475</v>
      </c>
    </row>
    <row r="471" spans="2:105" ht="114.75" hidden="1" x14ac:dyDescent="0.25">
      <c r="B471" s="65" t="s">
        <v>3669</v>
      </c>
      <c r="C471" s="75" t="s">
        <v>3670</v>
      </c>
      <c r="D471" s="63" t="s">
        <v>3464</v>
      </c>
      <c r="E471" s="65" t="s">
        <v>3655</v>
      </c>
      <c r="F471" s="63" t="s">
        <v>3656</v>
      </c>
      <c r="G471" s="62" t="s">
        <v>183</v>
      </c>
      <c r="H471" s="63" t="s">
        <v>580</v>
      </c>
      <c r="I471" s="63" t="s">
        <v>185</v>
      </c>
      <c r="J471" s="311">
        <v>2015</v>
      </c>
      <c r="K471" s="310">
        <v>0</v>
      </c>
      <c r="L471" s="63" t="s">
        <v>186</v>
      </c>
      <c r="M471" s="63" t="s">
        <v>3671</v>
      </c>
      <c r="N471" s="63" t="s">
        <v>3672</v>
      </c>
      <c r="O471" s="63" t="s">
        <v>3673</v>
      </c>
      <c r="P471" s="63" t="s">
        <v>3470</v>
      </c>
      <c r="Q471" s="63"/>
      <c r="R471" s="63"/>
      <c r="S471" s="68">
        <v>1</v>
      </c>
      <c r="T471" s="69">
        <v>0.38</v>
      </c>
      <c r="U471" s="69">
        <v>0.56000000000000005</v>
      </c>
      <c r="V471" s="69">
        <v>0.74</v>
      </c>
      <c r="W471" s="69">
        <v>1</v>
      </c>
      <c r="X471" s="71">
        <v>4600000000</v>
      </c>
      <c r="Y471" s="79">
        <v>4600000000</v>
      </c>
      <c r="Z471" s="79"/>
      <c r="AA471" s="79"/>
      <c r="AB471" s="79"/>
      <c r="AC471" s="79"/>
      <c r="AD471" s="79"/>
      <c r="AE471" s="79"/>
      <c r="AF471" s="79"/>
      <c r="AG471" s="79"/>
      <c r="AH471" s="79"/>
      <c r="AI471" s="79"/>
      <c r="AJ471" s="79"/>
      <c r="AK471" s="71">
        <v>2200000000</v>
      </c>
      <c r="AL471" s="79">
        <v>2200000000</v>
      </c>
      <c r="AM471" s="79"/>
      <c r="AN471" s="79"/>
      <c r="AO471" s="79"/>
      <c r="AP471" s="79"/>
      <c r="AQ471" s="79"/>
      <c r="AR471" s="79"/>
      <c r="AS471" s="79"/>
      <c r="AT471" s="79"/>
      <c r="AU471" s="79"/>
      <c r="AV471" s="79"/>
      <c r="AW471" s="79"/>
      <c r="AX471" s="71">
        <v>2200000000</v>
      </c>
      <c r="AY471" s="79">
        <v>2200000000</v>
      </c>
      <c r="AZ471" s="79"/>
      <c r="BA471" s="79"/>
      <c r="BB471" s="79"/>
      <c r="BC471" s="79"/>
      <c r="BD471" s="79"/>
      <c r="BE471" s="79"/>
      <c r="BF471" s="79"/>
      <c r="BG471" s="79"/>
      <c r="BH471" s="79"/>
      <c r="BI471" s="79"/>
      <c r="BJ471" s="79"/>
      <c r="BK471" s="71">
        <v>3000000000</v>
      </c>
      <c r="BL471" s="79">
        <v>3000000000</v>
      </c>
      <c r="BM471" s="79"/>
      <c r="BN471" s="79"/>
      <c r="BO471" s="79"/>
      <c r="BP471" s="79"/>
      <c r="BQ471" s="79"/>
      <c r="BR471" s="79"/>
      <c r="BS471" s="79"/>
      <c r="BT471" s="79"/>
      <c r="BU471" s="79"/>
      <c r="BV471" s="79"/>
      <c r="BW471" s="79"/>
      <c r="BX471" s="71">
        <v>12000000000</v>
      </c>
      <c r="BY471" s="73">
        <v>12000000000</v>
      </c>
      <c r="BZ471" s="73">
        <v>0</v>
      </c>
      <c r="CA471" s="73">
        <v>0</v>
      </c>
      <c r="CB471" s="73">
        <v>0</v>
      </c>
      <c r="CC471" s="73">
        <v>0</v>
      </c>
      <c r="CD471" s="73">
        <v>0</v>
      </c>
      <c r="CE471" s="73">
        <v>0</v>
      </c>
      <c r="CF471" s="73">
        <v>0</v>
      </c>
      <c r="CG471" s="73">
        <v>0</v>
      </c>
      <c r="CH471" s="73">
        <v>0</v>
      </c>
      <c r="CI471" s="73">
        <v>0</v>
      </c>
      <c r="CJ471" s="73">
        <v>0</v>
      </c>
      <c r="CK471" s="63" t="s">
        <v>3674</v>
      </c>
      <c r="CL471" s="74" t="s">
        <v>3138</v>
      </c>
      <c r="CM471" s="74" t="s">
        <v>3139</v>
      </c>
      <c r="CN471" s="74" t="s">
        <v>1392</v>
      </c>
      <c r="CO471" s="60">
        <v>3</v>
      </c>
      <c r="CP471" s="61" t="s">
        <v>3472</v>
      </c>
      <c r="CQ471" s="60">
        <v>301</v>
      </c>
      <c r="CR471" s="61" t="s">
        <v>3473</v>
      </c>
      <c r="CS471" s="60">
        <v>30101</v>
      </c>
      <c r="CT471" s="61" t="s">
        <v>3474</v>
      </c>
      <c r="CU471" s="62">
        <v>3010102</v>
      </c>
      <c r="CV471" s="63" t="s">
        <v>3675</v>
      </c>
      <c r="CW471" s="100" t="s">
        <v>3661</v>
      </c>
      <c r="CX471" s="100" t="s">
        <v>3472</v>
      </c>
      <c r="CY471" s="100" t="s">
        <v>3473</v>
      </c>
      <c r="CZ471" s="100" t="s">
        <v>3474</v>
      </c>
      <c r="DA471" s="100" t="s">
        <v>3675</v>
      </c>
    </row>
    <row r="472" spans="2:105" ht="114.75" hidden="1" x14ac:dyDescent="0.25">
      <c r="B472" s="65" t="s">
        <v>3676</v>
      </c>
      <c r="C472" s="65" t="s">
        <v>3677</v>
      </c>
      <c r="D472" s="63" t="s">
        <v>709</v>
      </c>
      <c r="E472" s="65" t="s">
        <v>3655</v>
      </c>
      <c r="F472" s="63" t="s">
        <v>3656</v>
      </c>
      <c r="G472" s="62" t="s">
        <v>240</v>
      </c>
      <c r="H472" s="63" t="s">
        <v>710</v>
      </c>
      <c r="I472" s="63" t="s">
        <v>185</v>
      </c>
      <c r="J472" s="311">
        <v>2015</v>
      </c>
      <c r="K472" s="310">
        <v>0</v>
      </c>
      <c r="L472" s="63" t="s">
        <v>778</v>
      </c>
      <c r="M472" s="63" t="s">
        <v>1710</v>
      </c>
      <c r="N472" s="63" t="s">
        <v>1711</v>
      </c>
      <c r="O472" s="63" t="s">
        <v>1712</v>
      </c>
      <c r="P472" s="63" t="s">
        <v>1713</v>
      </c>
      <c r="Q472" s="63"/>
      <c r="R472" s="63"/>
      <c r="S472" s="68">
        <v>80</v>
      </c>
      <c r="T472" s="69">
        <v>25</v>
      </c>
      <c r="U472" s="69">
        <v>45</v>
      </c>
      <c r="V472" s="69">
        <v>65</v>
      </c>
      <c r="W472" s="69">
        <v>80</v>
      </c>
      <c r="X472" s="71">
        <v>888542981</v>
      </c>
      <c r="Y472" s="79">
        <v>888542981</v>
      </c>
      <c r="Z472" s="79"/>
      <c r="AA472" s="79"/>
      <c r="AB472" s="79"/>
      <c r="AC472" s="79"/>
      <c r="AD472" s="79"/>
      <c r="AE472" s="79"/>
      <c r="AF472" s="79"/>
      <c r="AG472" s="79"/>
      <c r="AH472" s="79"/>
      <c r="AI472" s="79"/>
      <c r="AJ472" s="79"/>
      <c r="AK472" s="71">
        <v>600000000</v>
      </c>
      <c r="AL472" s="79">
        <v>600000000</v>
      </c>
      <c r="AM472" s="79"/>
      <c r="AN472" s="79"/>
      <c r="AO472" s="79"/>
      <c r="AP472" s="79"/>
      <c r="AQ472" s="79"/>
      <c r="AR472" s="79"/>
      <c r="AS472" s="79"/>
      <c r="AT472" s="79"/>
      <c r="AU472" s="79"/>
      <c r="AV472" s="79"/>
      <c r="AW472" s="79"/>
      <c r="AX472" s="71">
        <v>700000000</v>
      </c>
      <c r="AY472" s="79">
        <v>700000000</v>
      </c>
      <c r="AZ472" s="79"/>
      <c r="BA472" s="79"/>
      <c r="BB472" s="79"/>
      <c r="BC472" s="79"/>
      <c r="BD472" s="79"/>
      <c r="BE472" s="79"/>
      <c r="BF472" s="79"/>
      <c r="BG472" s="79"/>
      <c r="BH472" s="79"/>
      <c r="BI472" s="79"/>
      <c r="BJ472" s="79"/>
      <c r="BK472" s="71">
        <v>800000000</v>
      </c>
      <c r="BL472" s="79">
        <v>800000000</v>
      </c>
      <c r="BM472" s="79"/>
      <c r="BN472" s="79"/>
      <c r="BO472" s="79"/>
      <c r="BP472" s="79"/>
      <c r="BQ472" s="79"/>
      <c r="BR472" s="79"/>
      <c r="BS472" s="79"/>
      <c r="BT472" s="79"/>
      <c r="BU472" s="79"/>
      <c r="BV472" s="79"/>
      <c r="BW472" s="79"/>
      <c r="BX472" s="71">
        <v>2988542981</v>
      </c>
      <c r="BY472" s="73">
        <v>2988542981</v>
      </c>
      <c r="BZ472" s="73">
        <v>0</v>
      </c>
      <c r="CA472" s="73">
        <v>0</v>
      </c>
      <c r="CB472" s="73">
        <v>0</v>
      </c>
      <c r="CC472" s="73">
        <v>0</v>
      </c>
      <c r="CD472" s="73">
        <v>0</v>
      </c>
      <c r="CE472" s="73">
        <v>0</v>
      </c>
      <c r="CF472" s="73">
        <v>0</v>
      </c>
      <c r="CG472" s="73">
        <v>0</v>
      </c>
      <c r="CH472" s="73">
        <v>0</v>
      </c>
      <c r="CI472" s="73">
        <v>0</v>
      </c>
      <c r="CJ472" s="73">
        <v>0</v>
      </c>
      <c r="CK472" s="63" t="s">
        <v>3678</v>
      </c>
      <c r="CL472" s="74" t="s">
        <v>717</v>
      </c>
      <c r="CM472" s="74" t="s">
        <v>718</v>
      </c>
      <c r="CN472" s="74" t="s">
        <v>1392</v>
      </c>
      <c r="CO472" s="60">
        <v>3</v>
      </c>
      <c r="CP472" s="61" t="s">
        <v>3472</v>
      </c>
      <c r="CQ472" s="60">
        <v>301</v>
      </c>
      <c r="CR472" s="61" t="s">
        <v>3473</v>
      </c>
      <c r="CS472" s="60">
        <v>30101</v>
      </c>
      <c r="CT472" s="61" t="s">
        <v>3474</v>
      </c>
      <c r="CU472" s="62">
        <v>3010102</v>
      </c>
      <c r="CV472" s="63" t="s">
        <v>3675</v>
      </c>
      <c r="CW472" s="100" t="s">
        <v>3661</v>
      </c>
      <c r="CX472" s="100" t="s">
        <v>3472</v>
      </c>
      <c r="CY472" s="100" t="s">
        <v>3473</v>
      </c>
      <c r="CZ472" s="100" t="s">
        <v>3474</v>
      </c>
      <c r="DA472" s="100" t="s">
        <v>3675</v>
      </c>
    </row>
    <row r="473" spans="2:105" ht="114.75" hidden="1" x14ac:dyDescent="0.25">
      <c r="B473" s="65" t="s">
        <v>3679</v>
      </c>
      <c r="C473" s="75" t="s">
        <v>3680</v>
      </c>
      <c r="D473" s="63" t="s">
        <v>3464</v>
      </c>
      <c r="E473" s="65" t="s">
        <v>3655</v>
      </c>
      <c r="F473" s="63" t="s">
        <v>3656</v>
      </c>
      <c r="G473" s="62" t="s">
        <v>240</v>
      </c>
      <c r="H473" s="63" t="s">
        <v>710</v>
      </c>
      <c r="I473" s="63" t="s">
        <v>185</v>
      </c>
      <c r="J473" s="311">
        <v>2015</v>
      </c>
      <c r="K473" s="310">
        <v>1</v>
      </c>
      <c r="L473" s="63" t="s">
        <v>778</v>
      </c>
      <c r="M473" s="63" t="s">
        <v>1718</v>
      </c>
      <c r="N473" s="63" t="s">
        <v>1719</v>
      </c>
      <c r="O473" s="63" t="s">
        <v>1720</v>
      </c>
      <c r="P473" s="63" t="s">
        <v>1721</v>
      </c>
      <c r="Q473" s="63"/>
      <c r="R473" s="63"/>
      <c r="S473" s="68">
        <v>1</v>
      </c>
      <c r="T473" s="69">
        <v>1</v>
      </c>
      <c r="U473" s="69">
        <v>1</v>
      </c>
      <c r="V473" s="69">
        <v>1</v>
      </c>
      <c r="W473" s="69">
        <v>1</v>
      </c>
      <c r="X473" s="71">
        <v>200000000</v>
      </c>
      <c r="Y473" s="79">
        <v>200000000</v>
      </c>
      <c r="Z473" s="79"/>
      <c r="AA473" s="79"/>
      <c r="AB473" s="79"/>
      <c r="AC473" s="79"/>
      <c r="AD473" s="79"/>
      <c r="AE473" s="79"/>
      <c r="AF473" s="79"/>
      <c r="AG473" s="79"/>
      <c r="AH473" s="79"/>
      <c r="AI473" s="79"/>
      <c r="AJ473" s="79"/>
      <c r="AK473" s="71">
        <v>200000000</v>
      </c>
      <c r="AL473" s="79">
        <v>200000000</v>
      </c>
      <c r="AM473" s="79"/>
      <c r="AN473" s="79"/>
      <c r="AO473" s="79"/>
      <c r="AP473" s="79"/>
      <c r="AQ473" s="79"/>
      <c r="AR473" s="79"/>
      <c r="AS473" s="79"/>
      <c r="AT473" s="79"/>
      <c r="AU473" s="79"/>
      <c r="AV473" s="79"/>
      <c r="AW473" s="79"/>
      <c r="AX473" s="71">
        <v>200000000</v>
      </c>
      <c r="AY473" s="79">
        <v>200000000</v>
      </c>
      <c r="AZ473" s="79"/>
      <c r="BA473" s="79"/>
      <c r="BB473" s="79"/>
      <c r="BC473" s="79"/>
      <c r="BD473" s="79"/>
      <c r="BE473" s="79"/>
      <c r="BF473" s="79"/>
      <c r="BG473" s="79"/>
      <c r="BH473" s="79"/>
      <c r="BI473" s="79"/>
      <c r="BJ473" s="79"/>
      <c r="BK473" s="71">
        <v>200000000</v>
      </c>
      <c r="BL473" s="79">
        <v>200000000</v>
      </c>
      <c r="BM473" s="79"/>
      <c r="BN473" s="79"/>
      <c r="BO473" s="79"/>
      <c r="BP473" s="79"/>
      <c r="BQ473" s="79"/>
      <c r="BR473" s="79"/>
      <c r="BS473" s="79"/>
      <c r="BT473" s="79"/>
      <c r="BU473" s="79"/>
      <c r="BV473" s="79"/>
      <c r="BW473" s="79"/>
      <c r="BX473" s="71">
        <v>800000000</v>
      </c>
      <c r="BY473" s="73">
        <v>800000000</v>
      </c>
      <c r="BZ473" s="73">
        <v>0</v>
      </c>
      <c r="CA473" s="73">
        <v>0</v>
      </c>
      <c r="CB473" s="73">
        <v>0</v>
      </c>
      <c r="CC473" s="73">
        <v>0</v>
      </c>
      <c r="CD473" s="73">
        <v>0</v>
      </c>
      <c r="CE473" s="73">
        <v>0</v>
      </c>
      <c r="CF473" s="73">
        <v>0</v>
      </c>
      <c r="CG473" s="73">
        <v>0</v>
      </c>
      <c r="CH473" s="73">
        <v>0</v>
      </c>
      <c r="CI473" s="73">
        <v>0</v>
      </c>
      <c r="CJ473" s="73">
        <v>0</v>
      </c>
      <c r="CK473" s="63" t="s">
        <v>3681</v>
      </c>
      <c r="CL473" s="74" t="s">
        <v>717</v>
      </c>
      <c r="CM473" s="74" t="s">
        <v>718</v>
      </c>
      <c r="CN473" s="74" t="s">
        <v>1392</v>
      </c>
      <c r="CO473" s="60">
        <v>3</v>
      </c>
      <c r="CP473" s="61" t="s">
        <v>3472</v>
      </c>
      <c r="CQ473" s="60">
        <v>301</v>
      </c>
      <c r="CR473" s="61" t="s">
        <v>3473</v>
      </c>
      <c r="CS473" s="60">
        <v>30101</v>
      </c>
      <c r="CT473" s="61" t="s">
        <v>3474</v>
      </c>
      <c r="CU473" s="62">
        <v>3010102</v>
      </c>
      <c r="CV473" s="63" t="s">
        <v>3675</v>
      </c>
      <c r="CW473" s="100" t="s">
        <v>3661</v>
      </c>
      <c r="CX473" s="100" t="s">
        <v>3472</v>
      </c>
      <c r="CY473" s="100" t="s">
        <v>3473</v>
      </c>
      <c r="CZ473" s="100" t="s">
        <v>3474</v>
      </c>
      <c r="DA473" s="100" t="s">
        <v>3675</v>
      </c>
    </row>
    <row r="474" spans="2:105" ht="114.75" hidden="1" x14ac:dyDescent="0.25">
      <c r="B474" s="65" t="s">
        <v>3682</v>
      </c>
      <c r="C474" s="75" t="s">
        <v>3683</v>
      </c>
      <c r="D474" s="63" t="s">
        <v>3464</v>
      </c>
      <c r="E474" s="65" t="s">
        <v>3655</v>
      </c>
      <c r="F474" s="63" t="s">
        <v>3656</v>
      </c>
      <c r="G474" s="62" t="s">
        <v>240</v>
      </c>
      <c r="H474" s="63" t="s">
        <v>710</v>
      </c>
      <c r="I474" s="63" t="s">
        <v>185</v>
      </c>
      <c r="J474" s="311">
        <v>2015</v>
      </c>
      <c r="K474" s="310">
        <v>0</v>
      </c>
      <c r="L474" s="63" t="s">
        <v>778</v>
      </c>
      <c r="M474" s="63" t="s">
        <v>1725</v>
      </c>
      <c r="N474" s="63" t="s">
        <v>1726</v>
      </c>
      <c r="O474" s="63" t="s">
        <v>1727</v>
      </c>
      <c r="P474" s="63" t="s">
        <v>1728</v>
      </c>
      <c r="Q474" s="63"/>
      <c r="R474" s="63"/>
      <c r="S474" s="68">
        <v>1</v>
      </c>
      <c r="T474" s="69">
        <v>1</v>
      </c>
      <c r="U474" s="69">
        <v>1</v>
      </c>
      <c r="V474" s="69">
        <v>1</v>
      </c>
      <c r="W474" s="69">
        <v>1</v>
      </c>
      <c r="X474" s="71">
        <v>300000000</v>
      </c>
      <c r="Y474" s="79">
        <v>300000000</v>
      </c>
      <c r="Z474" s="79"/>
      <c r="AA474" s="79"/>
      <c r="AB474" s="79"/>
      <c r="AC474" s="79"/>
      <c r="AD474" s="79"/>
      <c r="AE474" s="79"/>
      <c r="AF474" s="79"/>
      <c r="AG474" s="79"/>
      <c r="AH474" s="79"/>
      <c r="AI474" s="79"/>
      <c r="AJ474" s="79"/>
      <c r="AK474" s="71">
        <v>200000000</v>
      </c>
      <c r="AL474" s="79">
        <v>200000000</v>
      </c>
      <c r="AM474" s="79"/>
      <c r="AN474" s="79"/>
      <c r="AO474" s="79"/>
      <c r="AP474" s="79"/>
      <c r="AQ474" s="79"/>
      <c r="AR474" s="79"/>
      <c r="AS474" s="79"/>
      <c r="AT474" s="79"/>
      <c r="AU474" s="79"/>
      <c r="AV474" s="79"/>
      <c r="AW474" s="79"/>
      <c r="AX474" s="71">
        <v>150000000</v>
      </c>
      <c r="AY474" s="79">
        <v>150000000</v>
      </c>
      <c r="AZ474" s="79"/>
      <c r="BA474" s="79"/>
      <c r="BB474" s="79"/>
      <c r="BC474" s="79"/>
      <c r="BD474" s="79"/>
      <c r="BE474" s="79"/>
      <c r="BF474" s="79"/>
      <c r="BG474" s="79"/>
      <c r="BH474" s="79"/>
      <c r="BI474" s="79"/>
      <c r="BJ474" s="79"/>
      <c r="BK474" s="71">
        <v>150000000</v>
      </c>
      <c r="BL474" s="79">
        <v>150000000</v>
      </c>
      <c r="BM474" s="79"/>
      <c r="BN474" s="79"/>
      <c r="BO474" s="79"/>
      <c r="BP474" s="79"/>
      <c r="BQ474" s="79"/>
      <c r="BR474" s="79"/>
      <c r="BS474" s="79"/>
      <c r="BT474" s="79"/>
      <c r="BU474" s="79"/>
      <c r="BV474" s="79"/>
      <c r="BW474" s="79"/>
      <c r="BX474" s="71">
        <v>800000000</v>
      </c>
      <c r="BY474" s="73">
        <v>800000000</v>
      </c>
      <c r="BZ474" s="73">
        <v>0</v>
      </c>
      <c r="CA474" s="73">
        <v>0</v>
      </c>
      <c r="CB474" s="73">
        <v>0</v>
      </c>
      <c r="CC474" s="73">
        <v>0</v>
      </c>
      <c r="CD474" s="73">
        <v>0</v>
      </c>
      <c r="CE474" s="73">
        <v>0</v>
      </c>
      <c r="CF474" s="73">
        <v>0</v>
      </c>
      <c r="CG474" s="73">
        <v>0</v>
      </c>
      <c r="CH474" s="73">
        <v>0</v>
      </c>
      <c r="CI474" s="73">
        <v>0</v>
      </c>
      <c r="CJ474" s="73">
        <v>0</v>
      </c>
      <c r="CK474" s="63" t="s">
        <v>3684</v>
      </c>
      <c r="CL474" s="74" t="s">
        <v>717</v>
      </c>
      <c r="CM474" s="74" t="s">
        <v>718</v>
      </c>
      <c r="CN474" s="74" t="s">
        <v>1392</v>
      </c>
      <c r="CO474" s="60">
        <v>3</v>
      </c>
      <c r="CP474" s="61" t="s">
        <v>3472</v>
      </c>
      <c r="CQ474" s="60">
        <v>301</v>
      </c>
      <c r="CR474" s="61" t="s">
        <v>3473</v>
      </c>
      <c r="CS474" s="60">
        <v>30101</v>
      </c>
      <c r="CT474" s="61" t="s">
        <v>3474</v>
      </c>
      <c r="CU474" s="62">
        <v>3010102</v>
      </c>
      <c r="CV474" s="63" t="s">
        <v>3675</v>
      </c>
      <c r="CW474" s="100" t="s">
        <v>3661</v>
      </c>
      <c r="CX474" s="100" t="s">
        <v>3472</v>
      </c>
      <c r="CY474" s="100" t="s">
        <v>3473</v>
      </c>
      <c r="CZ474" s="100" t="s">
        <v>3474</v>
      </c>
      <c r="DA474" s="100" t="s">
        <v>3675</v>
      </c>
    </row>
    <row r="475" spans="2:105" ht="114.75" hidden="1" x14ac:dyDescent="0.25">
      <c r="B475" s="65" t="s">
        <v>3685</v>
      </c>
      <c r="C475" s="75" t="s">
        <v>3686</v>
      </c>
      <c r="D475" s="63" t="s">
        <v>3464</v>
      </c>
      <c r="E475" s="65" t="s">
        <v>3655</v>
      </c>
      <c r="F475" s="63" t="s">
        <v>3656</v>
      </c>
      <c r="G475" s="62" t="s">
        <v>240</v>
      </c>
      <c r="H475" s="63" t="s">
        <v>710</v>
      </c>
      <c r="I475" s="63" t="s">
        <v>185</v>
      </c>
      <c r="J475" s="311">
        <v>2015</v>
      </c>
      <c r="K475" s="310">
        <v>0</v>
      </c>
      <c r="L475" s="63" t="s">
        <v>778</v>
      </c>
      <c r="M475" s="63" t="s">
        <v>2095</v>
      </c>
      <c r="N475" s="63" t="s">
        <v>2096</v>
      </c>
      <c r="O475" s="63" t="s">
        <v>2097</v>
      </c>
      <c r="P475" s="63" t="s">
        <v>2098</v>
      </c>
      <c r="Q475" s="63"/>
      <c r="R475" s="63"/>
      <c r="S475" s="68">
        <v>1</v>
      </c>
      <c r="T475" s="69">
        <v>1</v>
      </c>
      <c r="U475" s="69">
        <v>1</v>
      </c>
      <c r="V475" s="69">
        <v>1</v>
      </c>
      <c r="W475" s="69">
        <v>1</v>
      </c>
      <c r="X475" s="71">
        <v>200000000</v>
      </c>
      <c r="Y475" s="79">
        <v>200000000</v>
      </c>
      <c r="Z475" s="79"/>
      <c r="AA475" s="79"/>
      <c r="AB475" s="79"/>
      <c r="AC475" s="79"/>
      <c r="AD475" s="79"/>
      <c r="AE475" s="79"/>
      <c r="AF475" s="79"/>
      <c r="AG475" s="79"/>
      <c r="AH475" s="79"/>
      <c r="AI475" s="79"/>
      <c r="AJ475" s="79"/>
      <c r="AK475" s="71">
        <v>200000000</v>
      </c>
      <c r="AL475" s="79">
        <v>200000000</v>
      </c>
      <c r="AM475" s="79"/>
      <c r="AN475" s="79"/>
      <c r="AO475" s="79"/>
      <c r="AP475" s="79"/>
      <c r="AQ475" s="79"/>
      <c r="AR475" s="79"/>
      <c r="AS475" s="79"/>
      <c r="AT475" s="79"/>
      <c r="AU475" s="79"/>
      <c r="AV475" s="79"/>
      <c r="AW475" s="79"/>
      <c r="AX475" s="71">
        <v>100000000</v>
      </c>
      <c r="AY475" s="79">
        <v>100000000</v>
      </c>
      <c r="AZ475" s="79"/>
      <c r="BA475" s="79"/>
      <c r="BB475" s="79"/>
      <c r="BC475" s="79"/>
      <c r="BD475" s="79"/>
      <c r="BE475" s="79"/>
      <c r="BF475" s="79"/>
      <c r="BG475" s="79"/>
      <c r="BH475" s="79"/>
      <c r="BI475" s="79"/>
      <c r="BJ475" s="79"/>
      <c r="BK475" s="71">
        <v>100000000</v>
      </c>
      <c r="BL475" s="79">
        <v>100000000</v>
      </c>
      <c r="BM475" s="79"/>
      <c r="BN475" s="79"/>
      <c r="BO475" s="79"/>
      <c r="BP475" s="79"/>
      <c r="BQ475" s="79"/>
      <c r="BR475" s="79"/>
      <c r="BS475" s="79"/>
      <c r="BT475" s="79"/>
      <c r="BU475" s="79"/>
      <c r="BV475" s="79"/>
      <c r="BW475" s="79"/>
      <c r="BX475" s="71">
        <v>600000000</v>
      </c>
      <c r="BY475" s="73">
        <v>600000000</v>
      </c>
      <c r="BZ475" s="73">
        <v>0</v>
      </c>
      <c r="CA475" s="73">
        <v>0</v>
      </c>
      <c r="CB475" s="73">
        <v>0</v>
      </c>
      <c r="CC475" s="73">
        <v>0</v>
      </c>
      <c r="CD475" s="73">
        <v>0</v>
      </c>
      <c r="CE475" s="73">
        <v>0</v>
      </c>
      <c r="CF475" s="73">
        <v>0</v>
      </c>
      <c r="CG475" s="73">
        <v>0</v>
      </c>
      <c r="CH475" s="73">
        <v>0</v>
      </c>
      <c r="CI475" s="73">
        <v>0</v>
      </c>
      <c r="CJ475" s="73">
        <v>0</v>
      </c>
      <c r="CK475" s="63" t="s">
        <v>3687</v>
      </c>
      <c r="CL475" s="74" t="s">
        <v>717</v>
      </c>
      <c r="CM475" s="74" t="s">
        <v>718</v>
      </c>
      <c r="CN475" s="74" t="s">
        <v>1392</v>
      </c>
      <c r="CO475" s="60">
        <v>3</v>
      </c>
      <c r="CP475" s="61" t="s">
        <v>3472</v>
      </c>
      <c r="CQ475" s="60">
        <v>301</v>
      </c>
      <c r="CR475" s="61" t="s">
        <v>3473</v>
      </c>
      <c r="CS475" s="60">
        <v>30101</v>
      </c>
      <c r="CT475" s="61" t="s">
        <v>3474</v>
      </c>
      <c r="CU475" s="62">
        <v>3010102</v>
      </c>
      <c r="CV475" s="63" t="s">
        <v>3675</v>
      </c>
      <c r="CW475" s="100" t="s">
        <v>3661</v>
      </c>
      <c r="CX475" s="100" t="s">
        <v>3472</v>
      </c>
      <c r="CY475" s="100" t="s">
        <v>3473</v>
      </c>
      <c r="CZ475" s="100" t="s">
        <v>3474</v>
      </c>
      <c r="DA475" s="100" t="s">
        <v>3675</v>
      </c>
    </row>
    <row r="476" spans="2:105" ht="114.75" hidden="1" x14ac:dyDescent="0.25">
      <c r="B476" s="65" t="s">
        <v>3688</v>
      </c>
      <c r="C476" s="75" t="s">
        <v>3689</v>
      </c>
      <c r="D476" s="63" t="s">
        <v>3464</v>
      </c>
      <c r="E476" s="65" t="s">
        <v>3655</v>
      </c>
      <c r="F476" s="63" t="s">
        <v>3656</v>
      </c>
      <c r="G476" s="62" t="s">
        <v>240</v>
      </c>
      <c r="H476" s="63" t="s">
        <v>710</v>
      </c>
      <c r="I476" s="63" t="s">
        <v>185</v>
      </c>
      <c r="J476" s="311">
        <v>2015</v>
      </c>
      <c r="K476" s="310">
        <v>0</v>
      </c>
      <c r="L476" s="63" t="s">
        <v>778</v>
      </c>
      <c r="M476" s="63" t="s">
        <v>3690</v>
      </c>
      <c r="N476" s="63" t="s">
        <v>3691</v>
      </c>
      <c r="O476" s="63" t="s">
        <v>3692</v>
      </c>
      <c r="P476" s="63" t="s">
        <v>3693</v>
      </c>
      <c r="Q476" s="63"/>
      <c r="R476" s="63"/>
      <c r="S476" s="68">
        <v>30</v>
      </c>
      <c r="T476" s="69">
        <v>30</v>
      </c>
      <c r="U476" s="69">
        <v>30</v>
      </c>
      <c r="V476" s="69">
        <v>30</v>
      </c>
      <c r="W476" s="69">
        <v>30</v>
      </c>
      <c r="X476" s="71">
        <v>100000000</v>
      </c>
      <c r="Y476" s="79">
        <v>100000000</v>
      </c>
      <c r="Z476" s="79"/>
      <c r="AA476" s="79"/>
      <c r="AB476" s="79"/>
      <c r="AC476" s="79"/>
      <c r="AD476" s="79"/>
      <c r="AE476" s="79"/>
      <c r="AF476" s="79"/>
      <c r="AG476" s="79"/>
      <c r="AH476" s="79"/>
      <c r="AI476" s="79"/>
      <c r="AJ476" s="79"/>
      <c r="AK476" s="71">
        <v>100000000</v>
      </c>
      <c r="AL476" s="79">
        <v>100000000</v>
      </c>
      <c r="AM476" s="79"/>
      <c r="AN476" s="79"/>
      <c r="AO476" s="79"/>
      <c r="AP476" s="79"/>
      <c r="AQ476" s="79"/>
      <c r="AR476" s="79"/>
      <c r="AS476" s="79"/>
      <c r="AT476" s="79"/>
      <c r="AU476" s="79"/>
      <c r="AV476" s="79"/>
      <c r="AW476" s="79"/>
      <c r="AX476" s="71">
        <v>100000000</v>
      </c>
      <c r="AY476" s="79">
        <v>100000000</v>
      </c>
      <c r="AZ476" s="79"/>
      <c r="BA476" s="79"/>
      <c r="BB476" s="79"/>
      <c r="BC476" s="79"/>
      <c r="BD476" s="79"/>
      <c r="BE476" s="79"/>
      <c r="BF476" s="79"/>
      <c r="BG476" s="79"/>
      <c r="BH476" s="79"/>
      <c r="BI476" s="79"/>
      <c r="BJ476" s="79"/>
      <c r="BK476" s="71">
        <v>100000000</v>
      </c>
      <c r="BL476" s="79">
        <v>100000000</v>
      </c>
      <c r="BM476" s="79"/>
      <c r="BN476" s="79"/>
      <c r="BO476" s="79"/>
      <c r="BP476" s="79"/>
      <c r="BQ476" s="79"/>
      <c r="BR476" s="79"/>
      <c r="BS476" s="79"/>
      <c r="BT476" s="79"/>
      <c r="BU476" s="79"/>
      <c r="BV476" s="79"/>
      <c r="BW476" s="79"/>
      <c r="BX476" s="71">
        <v>400000000</v>
      </c>
      <c r="BY476" s="73">
        <v>400000000</v>
      </c>
      <c r="BZ476" s="73">
        <v>0</v>
      </c>
      <c r="CA476" s="73">
        <v>0</v>
      </c>
      <c r="CB476" s="73">
        <v>0</v>
      </c>
      <c r="CC476" s="73">
        <v>0</v>
      </c>
      <c r="CD476" s="73">
        <v>0</v>
      </c>
      <c r="CE476" s="73">
        <v>0</v>
      </c>
      <c r="CF476" s="73">
        <v>0</v>
      </c>
      <c r="CG476" s="73">
        <v>0</v>
      </c>
      <c r="CH476" s="73">
        <v>0</v>
      </c>
      <c r="CI476" s="73">
        <v>0</v>
      </c>
      <c r="CJ476" s="73">
        <v>0</v>
      </c>
      <c r="CK476" s="63" t="s">
        <v>3694</v>
      </c>
      <c r="CL476" s="74" t="s">
        <v>717</v>
      </c>
      <c r="CM476" s="74" t="s">
        <v>718</v>
      </c>
      <c r="CN476" s="74" t="s">
        <v>1392</v>
      </c>
      <c r="CO476" s="60">
        <v>3</v>
      </c>
      <c r="CP476" s="61" t="s">
        <v>3472</v>
      </c>
      <c r="CQ476" s="60">
        <v>301</v>
      </c>
      <c r="CR476" s="61" t="s">
        <v>3473</v>
      </c>
      <c r="CS476" s="60">
        <v>30101</v>
      </c>
      <c r="CT476" s="61" t="s">
        <v>3474</v>
      </c>
      <c r="CU476" s="62">
        <v>3010102</v>
      </c>
      <c r="CV476" s="63" t="s">
        <v>3675</v>
      </c>
      <c r="CW476" s="100" t="s">
        <v>3661</v>
      </c>
      <c r="CX476" s="100" t="s">
        <v>3472</v>
      </c>
      <c r="CY476" s="100" t="s">
        <v>3473</v>
      </c>
      <c r="CZ476" s="100" t="s">
        <v>3474</v>
      </c>
      <c r="DA476" s="100" t="s">
        <v>3675</v>
      </c>
    </row>
    <row r="477" spans="2:105" ht="114.75" hidden="1" x14ac:dyDescent="0.25">
      <c r="B477" s="65" t="s">
        <v>3695</v>
      </c>
      <c r="C477" s="65" t="s">
        <v>3696</v>
      </c>
      <c r="D477" s="63" t="s">
        <v>709</v>
      </c>
      <c r="E477" s="65" t="s">
        <v>3655</v>
      </c>
      <c r="F477" s="63" t="s">
        <v>3656</v>
      </c>
      <c r="G477" s="62" t="s">
        <v>240</v>
      </c>
      <c r="H477" s="63" t="s">
        <v>710</v>
      </c>
      <c r="I477" s="63" t="s">
        <v>185</v>
      </c>
      <c r="J477" s="311">
        <v>2015</v>
      </c>
      <c r="K477" s="310">
        <v>1</v>
      </c>
      <c r="L477" s="63" t="s">
        <v>778</v>
      </c>
      <c r="M477" s="63" t="s">
        <v>1718</v>
      </c>
      <c r="N477" s="63" t="s">
        <v>1719</v>
      </c>
      <c r="O477" s="63" t="s">
        <v>1720</v>
      </c>
      <c r="P477" s="63" t="s">
        <v>1721</v>
      </c>
      <c r="Q477" s="63"/>
      <c r="R477" s="63"/>
      <c r="S477" s="68">
        <v>1</v>
      </c>
      <c r="T477" s="69">
        <v>1</v>
      </c>
      <c r="U477" s="69">
        <v>1</v>
      </c>
      <c r="V477" s="69">
        <v>1</v>
      </c>
      <c r="W477" s="69">
        <v>1</v>
      </c>
      <c r="X477" s="71">
        <v>0</v>
      </c>
      <c r="Y477" s="79"/>
      <c r="Z477" s="79"/>
      <c r="AA477" s="79"/>
      <c r="AB477" s="79"/>
      <c r="AC477" s="79"/>
      <c r="AD477" s="79"/>
      <c r="AE477" s="79"/>
      <c r="AF477" s="79"/>
      <c r="AG477" s="79"/>
      <c r="AH477" s="79"/>
      <c r="AI477" s="79"/>
      <c r="AJ477" s="79"/>
      <c r="AK477" s="71">
        <v>6041699729</v>
      </c>
      <c r="AL477" s="79"/>
      <c r="AM477" s="79"/>
      <c r="AN477" s="79"/>
      <c r="AO477" s="79"/>
      <c r="AP477" s="79"/>
      <c r="AQ477" s="79"/>
      <c r="AR477" s="79"/>
      <c r="AS477" s="79"/>
      <c r="AT477" s="79">
        <v>6041699729</v>
      </c>
      <c r="AU477" s="79"/>
      <c r="AV477" s="79"/>
      <c r="AW477" s="79"/>
      <c r="AX477" s="71">
        <v>0</v>
      </c>
      <c r="AY477" s="79"/>
      <c r="AZ477" s="79"/>
      <c r="BA477" s="79"/>
      <c r="BB477" s="79"/>
      <c r="BC477" s="79"/>
      <c r="BD477" s="79"/>
      <c r="BE477" s="79"/>
      <c r="BF477" s="79"/>
      <c r="BG477" s="79"/>
      <c r="BH477" s="79"/>
      <c r="BI477" s="79"/>
      <c r="BJ477" s="79"/>
      <c r="BK477" s="71">
        <v>0</v>
      </c>
      <c r="BL477" s="79"/>
      <c r="BM477" s="79"/>
      <c r="BN477" s="79"/>
      <c r="BO477" s="79"/>
      <c r="BP477" s="79"/>
      <c r="BQ477" s="79"/>
      <c r="BR477" s="79"/>
      <c r="BS477" s="79"/>
      <c r="BT477" s="79"/>
      <c r="BU477" s="79"/>
      <c r="BV477" s="79"/>
      <c r="BW477" s="79"/>
      <c r="BX477" s="71">
        <v>6041699729</v>
      </c>
      <c r="BY477" s="73">
        <v>0</v>
      </c>
      <c r="BZ477" s="73">
        <v>0</v>
      </c>
      <c r="CA477" s="73">
        <v>0</v>
      </c>
      <c r="CB477" s="73">
        <v>0</v>
      </c>
      <c r="CC477" s="73">
        <v>0</v>
      </c>
      <c r="CD477" s="73">
        <v>0</v>
      </c>
      <c r="CE477" s="73">
        <v>0</v>
      </c>
      <c r="CF477" s="73">
        <v>0</v>
      </c>
      <c r="CG477" s="73">
        <v>6041699729</v>
      </c>
      <c r="CH477" s="73">
        <v>0</v>
      </c>
      <c r="CI477" s="73">
        <v>0</v>
      </c>
      <c r="CJ477" s="73">
        <v>0</v>
      </c>
      <c r="CK477" s="63" t="s">
        <v>3697</v>
      </c>
      <c r="CL477" s="74" t="s">
        <v>717</v>
      </c>
      <c r="CM477" s="74" t="s">
        <v>718</v>
      </c>
      <c r="CN477" s="74" t="s">
        <v>1392</v>
      </c>
      <c r="CO477" s="60">
        <v>3</v>
      </c>
      <c r="CP477" s="61" t="s">
        <v>3472</v>
      </c>
      <c r="CQ477" s="60">
        <v>301</v>
      </c>
      <c r="CR477" s="61" t="s">
        <v>3473</v>
      </c>
      <c r="CS477" s="60">
        <v>30101</v>
      </c>
      <c r="CT477" s="61" t="s">
        <v>3474</v>
      </c>
      <c r="CU477" s="62">
        <v>3010102</v>
      </c>
      <c r="CV477" s="63" t="s">
        <v>3675</v>
      </c>
      <c r="CW477" s="100" t="s">
        <v>3661</v>
      </c>
      <c r="CX477" s="100" t="s">
        <v>3472</v>
      </c>
      <c r="CY477" s="100" t="s">
        <v>3473</v>
      </c>
      <c r="CZ477" s="100" t="s">
        <v>3474</v>
      </c>
      <c r="DA477" s="100" t="s">
        <v>3675</v>
      </c>
    </row>
    <row r="478" spans="2:105" ht="114.75" hidden="1" x14ac:dyDescent="0.25">
      <c r="B478" s="65" t="s">
        <v>3698</v>
      </c>
      <c r="C478" s="65" t="s">
        <v>3699</v>
      </c>
      <c r="D478" s="63" t="s">
        <v>709</v>
      </c>
      <c r="E478" s="65" t="s">
        <v>3655</v>
      </c>
      <c r="F478" s="63" t="s">
        <v>3656</v>
      </c>
      <c r="G478" s="62" t="s">
        <v>240</v>
      </c>
      <c r="H478" s="63" t="s">
        <v>710</v>
      </c>
      <c r="I478" s="63" t="s">
        <v>185</v>
      </c>
      <c r="J478" s="311">
        <v>2015</v>
      </c>
      <c r="K478" s="310">
        <v>0</v>
      </c>
      <c r="L478" s="63" t="s">
        <v>778</v>
      </c>
      <c r="M478" s="63" t="s">
        <v>1725</v>
      </c>
      <c r="N478" s="63" t="s">
        <v>1726</v>
      </c>
      <c r="O478" s="63" t="s">
        <v>1727</v>
      </c>
      <c r="P478" s="63" t="s">
        <v>1728</v>
      </c>
      <c r="Q478" s="63"/>
      <c r="R478" s="63"/>
      <c r="S478" s="68">
        <v>60</v>
      </c>
      <c r="T478" s="69">
        <v>15</v>
      </c>
      <c r="U478" s="69">
        <v>30</v>
      </c>
      <c r="V478" s="69">
        <v>45</v>
      </c>
      <c r="W478" s="69">
        <v>60</v>
      </c>
      <c r="X478" s="71">
        <v>50000000</v>
      </c>
      <c r="Y478" s="79">
        <v>50000000</v>
      </c>
      <c r="Z478" s="79"/>
      <c r="AA478" s="79"/>
      <c r="AB478" s="79"/>
      <c r="AC478" s="79"/>
      <c r="AD478" s="79"/>
      <c r="AE478" s="79"/>
      <c r="AF478" s="79"/>
      <c r="AG478" s="79"/>
      <c r="AH478" s="79"/>
      <c r="AI478" s="79"/>
      <c r="AJ478" s="79"/>
      <c r="AK478" s="71">
        <v>50000000</v>
      </c>
      <c r="AL478" s="79">
        <v>50000000</v>
      </c>
      <c r="AM478" s="79"/>
      <c r="AN478" s="79"/>
      <c r="AO478" s="79"/>
      <c r="AP478" s="79"/>
      <c r="AQ478" s="79"/>
      <c r="AR478" s="79"/>
      <c r="AS478" s="79"/>
      <c r="AT478" s="79"/>
      <c r="AU478" s="79"/>
      <c r="AV478" s="79"/>
      <c r="AW478" s="79"/>
      <c r="AX478" s="71">
        <v>50000000</v>
      </c>
      <c r="AY478" s="79">
        <v>50000000</v>
      </c>
      <c r="AZ478" s="79"/>
      <c r="BA478" s="79"/>
      <c r="BB478" s="79"/>
      <c r="BC478" s="79"/>
      <c r="BD478" s="79"/>
      <c r="BE478" s="79"/>
      <c r="BF478" s="79"/>
      <c r="BG478" s="79"/>
      <c r="BH478" s="79"/>
      <c r="BI478" s="79"/>
      <c r="BJ478" s="79"/>
      <c r="BK478" s="71">
        <v>50000000</v>
      </c>
      <c r="BL478" s="79">
        <v>50000000</v>
      </c>
      <c r="BM478" s="79"/>
      <c r="BN478" s="79"/>
      <c r="BO478" s="79"/>
      <c r="BP478" s="79"/>
      <c r="BQ478" s="79"/>
      <c r="BR478" s="79"/>
      <c r="BS478" s="79"/>
      <c r="BT478" s="79"/>
      <c r="BU478" s="79"/>
      <c r="BV478" s="79"/>
      <c r="BW478" s="79"/>
      <c r="BX478" s="71">
        <v>200000000</v>
      </c>
      <c r="BY478" s="73">
        <v>200000000</v>
      </c>
      <c r="BZ478" s="73">
        <v>0</v>
      </c>
      <c r="CA478" s="73">
        <v>0</v>
      </c>
      <c r="CB478" s="73">
        <v>0</v>
      </c>
      <c r="CC478" s="73">
        <v>0</v>
      </c>
      <c r="CD478" s="73">
        <v>0</v>
      </c>
      <c r="CE478" s="73">
        <v>0</v>
      </c>
      <c r="CF478" s="73">
        <v>0</v>
      </c>
      <c r="CG478" s="73">
        <v>0</v>
      </c>
      <c r="CH478" s="73">
        <v>0</v>
      </c>
      <c r="CI478" s="73">
        <v>0</v>
      </c>
      <c r="CJ478" s="73">
        <v>0</v>
      </c>
      <c r="CK478" s="63" t="s">
        <v>3700</v>
      </c>
      <c r="CL478" s="74" t="s">
        <v>717</v>
      </c>
      <c r="CM478" s="74" t="s">
        <v>718</v>
      </c>
      <c r="CN478" s="74" t="s">
        <v>1392</v>
      </c>
      <c r="CO478" s="60">
        <v>3</v>
      </c>
      <c r="CP478" s="61" t="s">
        <v>3472</v>
      </c>
      <c r="CQ478" s="60">
        <v>301</v>
      </c>
      <c r="CR478" s="61" t="s">
        <v>3473</v>
      </c>
      <c r="CS478" s="60">
        <v>30101</v>
      </c>
      <c r="CT478" s="61" t="s">
        <v>3474</v>
      </c>
      <c r="CU478" s="62">
        <v>3010102</v>
      </c>
      <c r="CV478" s="63" t="s">
        <v>3675</v>
      </c>
      <c r="CW478" s="100" t="s">
        <v>3661</v>
      </c>
      <c r="CX478" s="100" t="s">
        <v>3472</v>
      </c>
      <c r="CY478" s="100" t="s">
        <v>3473</v>
      </c>
      <c r="CZ478" s="100" t="s">
        <v>3474</v>
      </c>
      <c r="DA478" s="100" t="s">
        <v>3675</v>
      </c>
    </row>
    <row r="479" spans="2:105" ht="114.75" hidden="1" x14ac:dyDescent="0.25">
      <c r="B479" s="65" t="s">
        <v>3701</v>
      </c>
      <c r="C479" s="75" t="s">
        <v>3702</v>
      </c>
      <c r="D479" s="63" t="s">
        <v>3283</v>
      </c>
      <c r="E479" s="65" t="s">
        <v>3703</v>
      </c>
      <c r="F479" s="63" t="s">
        <v>3704</v>
      </c>
      <c r="G479" s="62" t="s">
        <v>240</v>
      </c>
      <c r="H479" s="63" t="s">
        <v>710</v>
      </c>
      <c r="I479" s="63" t="s">
        <v>185</v>
      </c>
      <c r="J479" s="311">
        <v>2015</v>
      </c>
      <c r="K479" s="310">
        <v>0</v>
      </c>
      <c r="L479" s="63" t="s">
        <v>778</v>
      </c>
      <c r="M479" s="63" t="s">
        <v>2095</v>
      </c>
      <c r="N479" s="63" t="s">
        <v>2096</v>
      </c>
      <c r="O479" s="63" t="s">
        <v>2097</v>
      </c>
      <c r="P479" s="63" t="s">
        <v>2098</v>
      </c>
      <c r="Q479" s="63"/>
      <c r="R479" s="63"/>
      <c r="S479" s="68">
        <v>0</v>
      </c>
      <c r="T479" s="69">
        <v>1</v>
      </c>
      <c r="U479" s="69">
        <v>2</v>
      </c>
      <c r="V479" s="69">
        <v>3</v>
      </c>
      <c r="W479" s="69">
        <v>0</v>
      </c>
      <c r="X479" s="71">
        <v>1500000000</v>
      </c>
      <c r="Y479" s="79">
        <v>1500000000</v>
      </c>
      <c r="Z479" s="79"/>
      <c r="AA479" s="79"/>
      <c r="AB479" s="79"/>
      <c r="AC479" s="79"/>
      <c r="AD479" s="79"/>
      <c r="AE479" s="79"/>
      <c r="AF479" s="79"/>
      <c r="AG479" s="79"/>
      <c r="AH479" s="79"/>
      <c r="AI479" s="79"/>
      <c r="AJ479" s="79"/>
      <c r="AK479" s="71">
        <v>89366400</v>
      </c>
      <c r="AL479" s="79"/>
      <c r="AM479" s="79"/>
      <c r="AN479" s="79"/>
      <c r="AO479" s="79"/>
      <c r="AP479" s="79"/>
      <c r="AQ479" s="79"/>
      <c r="AR479" s="79"/>
      <c r="AS479" s="78">
        <v>89366400</v>
      </c>
      <c r="AT479" s="79"/>
      <c r="AU479" s="79"/>
      <c r="AV479" s="79"/>
      <c r="AW479" s="79"/>
      <c r="AX479" s="71">
        <v>95622048</v>
      </c>
      <c r="AY479" s="79"/>
      <c r="AZ479" s="79"/>
      <c r="BA479" s="79"/>
      <c r="BB479" s="79"/>
      <c r="BC479" s="79"/>
      <c r="BD479" s="79"/>
      <c r="BE479" s="79"/>
      <c r="BF479" s="78">
        <v>95622048</v>
      </c>
      <c r="BG479" s="79"/>
      <c r="BH479" s="79"/>
      <c r="BI479" s="79"/>
      <c r="BJ479" s="79"/>
      <c r="BK479" s="71">
        <v>102315591</v>
      </c>
      <c r="BL479" s="79"/>
      <c r="BM479" s="79"/>
      <c r="BN479" s="79"/>
      <c r="BO479" s="79"/>
      <c r="BP479" s="79"/>
      <c r="BQ479" s="79"/>
      <c r="BR479" s="79"/>
      <c r="BS479" s="78">
        <v>102315591</v>
      </c>
      <c r="BT479" s="79"/>
      <c r="BU479" s="79"/>
      <c r="BV479" s="79"/>
      <c r="BW479" s="79"/>
      <c r="BX479" s="71">
        <v>1787304039</v>
      </c>
      <c r="BY479" s="73">
        <v>1500000000</v>
      </c>
      <c r="BZ479" s="73">
        <v>0</v>
      </c>
      <c r="CA479" s="73">
        <v>0</v>
      </c>
      <c r="CB479" s="73">
        <v>0</v>
      </c>
      <c r="CC479" s="73">
        <v>0</v>
      </c>
      <c r="CD479" s="73">
        <v>0</v>
      </c>
      <c r="CE479" s="73">
        <v>0</v>
      </c>
      <c r="CF479" s="73">
        <v>287304039</v>
      </c>
      <c r="CG479" s="73">
        <v>0</v>
      </c>
      <c r="CH479" s="73">
        <v>0</v>
      </c>
      <c r="CI479" s="73">
        <v>0</v>
      </c>
      <c r="CJ479" s="73">
        <v>0</v>
      </c>
      <c r="CK479" s="63" t="s">
        <v>3705</v>
      </c>
      <c r="CL479" s="74" t="s">
        <v>717</v>
      </c>
      <c r="CM479" s="74" t="s">
        <v>718</v>
      </c>
      <c r="CN479" s="74" t="s">
        <v>1392</v>
      </c>
      <c r="CO479" s="60">
        <v>3</v>
      </c>
      <c r="CP479" s="61" t="s">
        <v>3472</v>
      </c>
      <c r="CQ479" s="60">
        <v>301</v>
      </c>
      <c r="CR479" s="61" t="s">
        <v>3473</v>
      </c>
      <c r="CS479" s="60">
        <v>30101</v>
      </c>
      <c r="CT479" s="61" t="s">
        <v>3474</v>
      </c>
      <c r="CU479" s="62">
        <v>3010102</v>
      </c>
      <c r="CV479" s="63" t="s">
        <v>3675</v>
      </c>
      <c r="CW479" s="100" t="s">
        <v>3706</v>
      </c>
      <c r="CX479" s="100" t="s">
        <v>3472</v>
      </c>
      <c r="CY479" s="100" t="s">
        <v>3473</v>
      </c>
      <c r="CZ479" s="100" t="s">
        <v>3474</v>
      </c>
      <c r="DA479" s="100" t="s">
        <v>3675</v>
      </c>
    </row>
    <row r="480" spans="2:105" ht="89.25" hidden="1" x14ac:dyDescent="0.25">
      <c r="B480" s="99" t="s">
        <v>3707</v>
      </c>
      <c r="C480" s="65" t="s">
        <v>3708</v>
      </c>
      <c r="D480" s="63" t="s">
        <v>3664</v>
      </c>
      <c r="E480" s="65" t="s">
        <v>3709</v>
      </c>
      <c r="F480" s="63" t="s">
        <v>3710</v>
      </c>
      <c r="G480" s="62" t="s">
        <v>183</v>
      </c>
      <c r="H480" s="63" t="s">
        <v>580</v>
      </c>
      <c r="I480" s="63" t="s">
        <v>185</v>
      </c>
      <c r="J480" s="311">
        <v>2015</v>
      </c>
      <c r="K480" s="310">
        <v>1006</v>
      </c>
      <c r="L480" s="63" t="s">
        <v>1496</v>
      </c>
      <c r="M480" s="63" t="s">
        <v>3711</v>
      </c>
      <c r="N480" s="63" t="s">
        <v>3712</v>
      </c>
      <c r="O480" s="63" t="s">
        <v>3713</v>
      </c>
      <c r="P480" s="63" t="s">
        <v>3714</v>
      </c>
      <c r="Q480" s="63"/>
      <c r="R480" s="63"/>
      <c r="S480" s="68">
        <v>1006</v>
      </c>
      <c r="T480" s="69">
        <v>201</v>
      </c>
      <c r="U480" s="69">
        <v>402</v>
      </c>
      <c r="V480" s="69">
        <v>704</v>
      </c>
      <c r="W480" s="69">
        <v>1006</v>
      </c>
      <c r="X480" s="71">
        <v>200000000</v>
      </c>
      <c r="Y480" s="79">
        <v>200000000</v>
      </c>
      <c r="Z480" s="79"/>
      <c r="AA480" s="79"/>
      <c r="AB480" s="79"/>
      <c r="AC480" s="79"/>
      <c r="AD480" s="79"/>
      <c r="AE480" s="79"/>
      <c r="AF480" s="79"/>
      <c r="AG480" s="79"/>
      <c r="AH480" s="79"/>
      <c r="AI480" s="79"/>
      <c r="AJ480" s="79"/>
      <c r="AK480" s="71">
        <v>200000000</v>
      </c>
      <c r="AL480" s="79">
        <v>200000000</v>
      </c>
      <c r="AM480" s="79"/>
      <c r="AN480" s="79"/>
      <c r="AO480" s="79"/>
      <c r="AP480" s="79"/>
      <c r="AQ480" s="79"/>
      <c r="AR480" s="79"/>
      <c r="AS480" s="79"/>
      <c r="AT480" s="79"/>
      <c r="AU480" s="79"/>
      <c r="AV480" s="79"/>
      <c r="AW480" s="79"/>
      <c r="AX480" s="71">
        <v>300000000</v>
      </c>
      <c r="AY480" s="79">
        <v>300000000</v>
      </c>
      <c r="AZ480" s="79"/>
      <c r="BA480" s="79"/>
      <c r="BB480" s="79"/>
      <c r="BC480" s="79"/>
      <c r="BD480" s="79"/>
      <c r="BE480" s="79"/>
      <c r="BF480" s="79"/>
      <c r="BG480" s="79"/>
      <c r="BH480" s="79"/>
      <c r="BI480" s="79"/>
      <c r="BJ480" s="79"/>
      <c r="BK480" s="71">
        <v>300000000</v>
      </c>
      <c r="BL480" s="79">
        <v>300000000</v>
      </c>
      <c r="BM480" s="79"/>
      <c r="BN480" s="79"/>
      <c r="BO480" s="79"/>
      <c r="BP480" s="79"/>
      <c r="BQ480" s="79"/>
      <c r="BR480" s="79"/>
      <c r="BS480" s="79"/>
      <c r="BT480" s="79"/>
      <c r="BU480" s="79"/>
      <c r="BV480" s="79"/>
      <c r="BW480" s="79"/>
      <c r="BX480" s="71">
        <v>1000000000</v>
      </c>
      <c r="BY480" s="73">
        <v>1000000000</v>
      </c>
      <c r="BZ480" s="73">
        <v>0</v>
      </c>
      <c r="CA480" s="73">
        <v>0</v>
      </c>
      <c r="CB480" s="73">
        <v>0</v>
      </c>
      <c r="CC480" s="73">
        <v>0</v>
      </c>
      <c r="CD480" s="73">
        <v>0</v>
      </c>
      <c r="CE480" s="73">
        <v>0</v>
      </c>
      <c r="CF480" s="73">
        <v>0</v>
      </c>
      <c r="CG480" s="73">
        <v>0</v>
      </c>
      <c r="CH480" s="73">
        <v>0</v>
      </c>
      <c r="CI480" s="73">
        <v>0</v>
      </c>
      <c r="CJ480" s="73">
        <v>0</v>
      </c>
      <c r="CK480" s="87" t="s">
        <v>3715</v>
      </c>
      <c r="CL480" s="90" t="s">
        <v>3138</v>
      </c>
      <c r="CM480" s="90" t="s">
        <v>3139</v>
      </c>
      <c r="CN480" s="90" t="s">
        <v>1392</v>
      </c>
      <c r="CO480" s="60">
        <v>3</v>
      </c>
      <c r="CP480" s="61" t="s">
        <v>3472</v>
      </c>
      <c r="CQ480" s="60">
        <v>301</v>
      </c>
      <c r="CR480" s="61" t="s">
        <v>3473</v>
      </c>
      <c r="CS480" s="60">
        <v>30101</v>
      </c>
      <c r="CT480" s="61" t="s">
        <v>3474</v>
      </c>
      <c r="CU480" s="62">
        <v>3010103</v>
      </c>
      <c r="CV480" s="63" t="s">
        <v>3716</v>
      </c>
      <c r="CW480" s="100" t="s">
        <v>3717</v>
      </c>
      <c r="CX480" s="100" t="s">
        <v>3472</v>
      </c>
      <c r="CY480" s="100" t="s">
        <v>3473</v>
      </c>
      <c r="CZ480" s="100" t="s">
        <v>3474</v>
      </c>
      <c r="DA480" s="100" t="s">
        <v>3716</v>
      </c>
    </row>
    <row r="481" spans="2:105" ht="102" hidden="1" x14ac:dyDescent="0.25">
      <c r="B481" s="99" t="s">
        <v>3718</v>
      </c>
      <c r="C481" s="99" t="s">
        <v>3719</v>
      </c>
      <c r="D481" s="63" t="s">
        <v>1032</v>
      </c>
      <c r="E481" s="100" t="s">
        <v>3554</v>
      </c>
      <c r="F481" s="63" t="s">
        <v>3555</v>
      </c>
      <c r="G481" s="62" t="s">
        <v>240</v>
      </c>
      <c r="H481" s="63" t="s">
        <v>580</v>
      </c>
      <c r="I481" s="63" t="s">
        <v>185</v>
      </c>
      <c r="J481" s="307">
        <v>2015</v>
      </c>
      <c r="K481" s="308">
        <v>500</v>
      </c>
      <c r="L481" s="311" t="s">
        <v>1496</v>
      </c>
      <c r="M481" s="310" t="s">
        <v>3720</v>
      </c>
      <c r="N481" s="63" t="s">
        <v>3721</v>
      </c>
      <c r="O481" s="63" t="s">
        <v>3722</v>
      </c>
      <c r="P481" s="63" t="s">
        <v>257</v>
      </c>
      <c r="Q481" s="63" t="s">
        <v>232</v>
      </c>
      <c r="R481" s="90"/>
      <c r="S481" s="68">
        <v>600</v>
      </c>
      <c r="T481" s="91">
        <v>600</v>
      </c>
      <c r="U481" s="91">
        <v>600</v>
      </c>
      <c r="V481" s="91">
        <v>600</v>
      </c>
      <c r="W481" s="91">
        <v>600</v>
      </c>
      <c r="X481" s="71">
        <v>150000000</v>
      </c>
      <c r="Y481" s="162"/>
      <c r="Z481" s="92"/>
      <c r="AA481" s="92"/>
      <c r="AB481" s="92"/>
      <c r="AC481" s="92"/>
      <c r="AD481" s="92"/>
      <c r="AE481" s="92">
        <v>5000000</v>
      </c>
      <c r="AF481" s="92"/>
      <c r="AG481" s="162"/>
      <c r="AH481" s="92"/>
      <c r="AI481" s="92">
        <v>75000000</v>
      </c>
      <c r="AJ481" s="92">
        <v>70000000</v>
      </c>
      <c r="AK481" s="71">
        <v>150000000</v>
      </c>
      <c r="AL481" s="162"/>
      <c r="AM481" s="92"/>
      <c r="AN481" s="92"/>
      <c r="AO481" s="92"/>
      <c r="AP481" s="92"/>
      <c r="AQ481" s="92"/>
      <c r="AR481" s="92">
        <v>5000000</v>
      </c>
      <c r="AS481" s="92"/>
      <c r="AT481" s="162"/>
      <c r="AU481" s="92"/>
      <c r="AV481" s="92">
        <v>75000000</v>
      </c>
      <c r="AW481" s="92">
        <v>70000000</v>
      </c>
      <c r="AX481" s="71">
        <v>150000000</v>
      </c>
      <c r="AY481" s="162"/>
      <c r="AZ481" s="92"/>
      <c r="BA481" s="92"/>
      <c r="BB481" s="92"/>
      <c r="BC481" s="92"/>
      <c r="BD481" s="92"/>
      <c r="BE481" s="92">
        <v>5000000</v>
      </c>
      <c r="BF481" s="92"/>
      <c r="BG481" s="162"/>
      <c r="BH481" s="92"/>
      <c r="BI481" s="92">
        <v>75000000</v>
      </c>
      <c r="BJ481" s="92">
        <v>70000000</v>
      </c>
      <c r="BK481" s="71">
        <v>585000000</v>
      </c>
      <c r="BL481" s="162"/>
      <c r="BM481" s="92"/>
      <c r="BN481" s="92"/>
      <c r="BO481" s="92"/>
      <c r="BP481" s="92"/>
      <c r="BQ481" s="92"/>
      <c r="BR481" s="92">
        <v>5000000</v>
      </c>
      <c r="BS481" s="92"/>
      <c r="BT481" s="162"/>
      <c r="BU481" s="92"/>
      <c r="BV481" s="92">
        <v>300000000</v>
      </c>
      <c r="BW481" s="92">
        <v>280000000</v>
      </c>
      <c r="BX481" s="71">
        <v>20000000</v>
      </c>
      <c r="BY481" s="93">
        <v>0</v>
      </c>
      <c r="BZ481" s="93">
        <v>0</v>
      </c>
      <c r="CA481" s="93">
        <v>0</v>
      </c>
      <c r="CB481" s="93">
        <v>0</v>
      </c>
      <c r="CC481" s="93">
        <v>0</v>
      </c>
      <c r="CD481" s="93">
        <v>0</v>
      </c>
      <c r="CE481" s="93">
        <v>20000000</v>
      </c>
      <c r="CF481" s="93">
        <v>0</v>
      </c>
      <c r="CG481" s="93">
        <v>0</v>
      </c>
      <c r="CH481" s="93">
        <v>0</v>
      </c>
      <c r="CI481" s="93"/>
      <c r="CJ481" s="93"/>
      <c r="CK481" s="63" t="s">
        <v>3723</v>
      </c>
      <c r="CL481" s="74" t="s">
        <v>3138</v>
      </c>
      <c r="CM481" s="74" t="s">
        <v>3139</v>
      </c>
      <c r="CN481" s="74" t="s">
        <v>1392</v>
      </c>
      <c r="CO481" s="84">
        <v>3</v>
      </c>
      <c r="CP481" s="85" t="s">
        <v>3472</v>
      </c>
      <c r="CQ481" s="84">
        <v>301</v>
      </c>
      <c r="CR481" s="85" t="s">
        <v>3473</v>
      </c>
      <c r="CS481" s="84">
        <v>30101</v>
      </c>
      <c r="CT481" s="85" t="s">
        <v>3474</v>
      </c>
      <c r="CU481" s="86">
        <v>3010103</v>
      </c>
      <c r="CV481" s="87" t="s">
        <v>3716</v>
      </c>
      <c r="CW481" s="100" t="s">
        <v>3562</v>
      </c>
      <c r="CX481" s="100" t="s">
        <v>3472</v>
      </c>
      <c r="CY481" s="100" t="s">
        <v>3473</v>
      </c>
      <c r="CZ481" s="100" t="s">
        <v>3474</v>
      </c>
      <c r="DA481" s="100" t="s">
        <v>3716</v>
      </c>
    </row>
    <row r="482" spans="2:105" ht="102" hidden="1" x14ac:dyDescent="0.25">
      <c r="B482" s="99" t="s">
        <v>3724</v>
      </c>
      <c r="C482" s="65" t="s">
        <v>3725</v>
      </c>
      <c r="D482" s="63" t="s">
        <v>3664</v>
      </c>
      <c r="E482" s="65" t="s">
        <v>3726</v>
      </c>
      <c r="F482" s="63" t="s">
        <v>3727</v>
      </c>
      <c r="G482" s="62" t="s">
        <v>183</v>
      </c>
      <c r="H482" s="63" t="s">
        <v>580</v>
      </c>
      <c r="I482" s="63" t="s">
        <v>185</v>
      </c>
      <c r="J482" s="311">
        <v>2015</v>
      </c>
      <c r="K482" s="310">
        <v>0</v>
      </c>
      <c r="L482" s="63" t="s">
        <v>3728</v>
      </c>
      <c r="M482" s="63" t="s">
        <v>3729</v>
      </c>
      <c r="N482" s="63" t="s">
        <v>3730</v>
      </c>
      <c r="O482" s="63" t="s">
        <v>3731</v>
      </c>
      <c r="P482" s="63" t="s">
        <v>3732</v>
      </c>
      <c r="Q482" s="63"/>
      <c r="R482" s="63"/>
      <c r="S482" s="68">
        <v>100</v>
      </c>
      <c r="T482" s="69">
        <v>20</v>
      </c>
      <c r="U482" s="69">
        <v>40</v>
      </c>
      <c r="V482" s="69">
        <v>70</v>
      </c>
      <c r="W482" s="69">
        <v>100</v>
      </c>
      <c r="X482" s="71">
        <v>40000000</v>
      </c>
      <c r="Y482" s="79">
        <v>40000000</v>
      </c>
      <c r="Z482" s="79"/>
      <c r="AA482" s="79"/>
      <c r="AB482" s="79"/>
      <c r="AC482" s="79"/>
      <c r="AD482" s="79"/>
      <c r="AE482" s="79"/>
      <c r="AF482" s="79"/>
      <c r="AG482" s="79"/>
      <c r="AH482" s="79"/>
      <c r="AI482" s="79"/>
      <c r="AJ482" s="79"/>
      <c r="AK482" s="71">
        <v>40000000</v>
      </c>
      <c r="AL482" s="79">
        <v>40000000</v>
      </c>
      <c r="AM482" s="79"/>
      <c r="AN482" s="79"/>
      <c r="AO482" s="79"/>
      <c r="AP482" s="79"/>
      <c r="AQ482" s="79"/>
      <c r="AR482" s="79"/>
      <c r="AS482" s="79"/>
      <c r="AT482" s="79"/>
      <c r="AU482" s="79"/>
      <c r="AV482" s="79"/>
      <c r="AW482" s="79"/>
      <c r="AX482" s="71">
        <v>60000000</v>
      </c>
      <c r="AY482" s="79">
        <v>60000000</v>
      </c>
      <c r="AZ482" s="79"/>
      <c r="BA482" s="79"/>
      <c r="BB482" s="79"/>
      <c r="BC482" s="79"/>
      <c r="BD482" s="79"/>
      <c r="BE482" s="79"/>
      <c r="BF482" s="79"/>
      <c r="BG482" s="79"/>
      <c r="BH482" s="79"/>
      <c r="BI482" s="79"/>
      <c r="BJ482" s="79"/>
      <c r="BK482" s="71">
        <v>60000000</v>
      </c>
      <c r="BL482" s="79">
        <v>60000000</v>
      </c>
      <c r="BM482" s="79"/>
      <c r="BN482" s="79"/>
      <c r="BO482" s="79"/>
      <c r="BP482" s="79"/>
      <c r="BQ482" s="79"/>
      <c r="BR482" s="79"/>
      <c r="BS482" s="79"/>
      <c r="BT482" s="79"/>
      <c r="BU482" s="79"/>
      <c r="BV482" s="79"/>
      <c r="BW482" s="79"/>
      <c r="BX482" s="71">
        <v>200000000</v>
      </c>
      <c r="BY482" s="73">
        <v>200000000</v>
      </c>
      <c r="BZ482" s="73">
        <v>0</v>
      </c>
      <c r="CA482" s="73">
        <v>0</v>
      </c>
      <c r="CB482" s="73">
        <v>0</v>
      </c>
      <c r="CC482" s="73">
        <v>0</v>
      </c>
      <c r="CD482" s="73">
        <v>0</v>
      </c>
      <c r="CE482" s="73">
        <v>0</v>
      </c>
      <c r="CF482" s="73">
        <v>0</v>
      </c>
      <c r="CG482" s="73">
        <v>0</v>
      </c>
      <c r="CH482" s="73">
        <v>0</v>
      </c>
      <c r="CI482" s="73">
        <v>0</v>
      </c>
      <c r="CJ482" s="73">
        <v>0</v>
      </c>
      <c r="CK482" s="63" t="s">
        <v>3733</v>
      </c>
      <c r="CL482" s="74" t="s">
        <v>3138</v>
      </c>
      <c r="CM482" s="74" t="s">
        <v>3139</v>
      </c>
      <c r="CN482" s="74" t="s">
        <v>1392</v>
      </c>
      <c r="CO482" s="60">
        <v>3</v>
      </c>
      <c r="CP482" s="61" t="s">
        <v>3472</v>
      </c>
      <c r="CQ482" s="60">
        <v>301</v>
      </c>
      <c r="CR482" s="61" t="s">
        <v>3473</v>
      </c>
      <c r="CS482" s="60">
        <v>30101</v>
      </c>
      <c r="CT482" s="61" t="s">
        <v>3474</v>
      </c>
      <c r="CU482" s="62">
        <v>3010103</v>
      </c>
      <c r="CV482" s="63" t="s">
        <v>3716</v>
      </c>
      <c r="CW482" s="100" t="s">
        <v>3734</v>
      </c>
      <c r="CX482" s="100" t="s">
        <v>3472</v>
      </c>
      <c r="CY482" s="100" t="s">
        <v>3473</v>
      </c>
      <c r="CZ482" s="100" t="s">
        <v>3474</v>
      </c>
      <c r="DA482" s="100" t="s">
        <v>3716</v>
      </c>
    </row>
    <row r="483" spans="2:105" ht="102" hidden="1" x14ac:dyDescent="0.25">
      <c r="B483" s="99" t="s">
        <v>3735</v>
      </c>
      <c r="C483" s="65" t="s">
        <v>3736</v>
      </c>
      <c r="D483" s="63" t="s">
        <v>3664</v>
      </c>
      <c r="E483" s="65" t="s">
        <v>3726</v>
      </c>
      <c r="F483" s="63" t="s">
        <v>3727</v>
      </c>
      <c r="G483" s="62" t="s">
        <v>183</v>
      </c>
      <c r="H483" s="63" t="s">
        <v>580</v>
      </c>
      <c r="I483" s="63" t="s">
        <v>185</v>
      </c>
      <c r="J483" s="311">
        <v>2015</v>
      </c>
      <c r="K483" s="310">
        <v>0</v>
      </c>
      <c r="L483" s="63" t="s">
        <v>3728</v>
      </c>
      <c r="M483" s="63" t="s">
        <v>3737</v>
      </c>
      <c r="N483" s="63" t="s">
        <v>3738</v>
      </c>
      <c r="O483" s="63" t="s">
        <v>3739</v>
      </c>
      <c r="P483" s="63" t="s">
        <v>3740</v>
      </c>
      <c r="Q483" s="63"/>
      <c r="R483" s="63"/>
      <c r="S483" s="68">
        <v>100</v>
      </c>
      <c r="T483" s="69">
        <v>20</v>
      </c>
      <c r="U483" s="69">
        <v>40</v>
      </c>
      <c r="V483" s="69">
        <v>70</v>
      </c>
      <c r="W483" s="69">
        <v>100</v>
      </c>
      <c r="X483" s="71">
        <v>20000000</v>
      </c>
      <c r="Y483" s="101">
        <v>20000000</v>
      </c>
      <c r="Z483" s="79"/>
      <c r="AA483" s="79"/>
      <c r="AB483" s="79"/>
      <c r="AC483" s="79"/>
      <c r="AD483" s="79"/>
      <c r="AE483" s="79"/>
      <c r="AF483" s="79"/>
      <c r="AG483" s="79"/>
      <c r="AH483" s="79"/>
      <c r="AI483" s="79"/>
      <c r="AJ483" s="79"/>
      <c r="AK483" s="71">
        <v>20000000</v>
      </c>
      <c r="AL483" s="79">
        <v>20000000</v>
      </c>
      <c r="AM483" s="79"/>
      <c r="AN483" s="79"/>
      <c r="AO483" s="79"/>
      <c r="AP483" s="79"/>
      <c r="AQ483" s="79"/>
      <c r="AR483" s="79"/>
      <c r="AS483" s="79"/>
      <c r="AT483" s="79"/>
      <c r="AU483" s="79"/>
      <c r="AV483" s="79"/>
      <c r="AW483" s="79"/>
      <c r="AX483" s="71">
        <v>30000000</v>
      </c>
      <c r="AY483" s="79">
        <v>30000000</v>
      </c>
      <c r="AZ483" s="79"/>
      <c r="BA483" s="79"/>
      <c r="BB483" s="79"/>
      <c r="BC483" s="79"/>
      <c r="BD483" s="79"/>
      <c r="BE483" s="79"/>
      <c r="BF483" s="79"/>
      <c r="BG483" s="79"/>
      <c r="BH483" s="79"/>
      <c r="BI483" s="79"/>
      <c r="BJ483" s="79"/>
      <c r="BK483" s="71">
        <v>30000000</v>
      </c>
      <c r="BL483" s="79">
        <v>30000000</v>
      </c>
      <c r="BM483" s="79"/>
      <c r="BN483" s="79"/>
      <c r="BO483" s="79"/>
      <c r="BP483" s="79"/>
      <c r="BQ483" s="79"/>
      <c r="BR483" s="79"/>
      <c r="BS483" s="79"/>
      <c r="BT483" s="79"/>
      <c r="BU483" s="79"/>
      <c r="BV483" s="79"/>
      <c r="BW483" s="79"/>
      <c r="BX483" s="71">
        <v>100000000</v>
      </c>
      <c r="BY483" s="73">
        <v>100000000</v>
      </c>
      <c r="BZ483" s="73">
        <v>0</v>
      </c>
      <c r="CA483" s="73">
        <v>0</v>
      </c>
      <c r="CB483" s="73">
        <v>0</v>
      </c>
      <c r="CC483" s="73">
        <v>0</v>
      </c>
      <c r="CD483" s="73">
        <v>0</v>
      </c>
      <c r="CE483" s="73">
        <v>0</v>
      </c>
      <c r="CF483" s="73">
        <v>0</v>
      </c>
      <c r="CG483" s="73">
        <v>0</v>
      </c>
      <c r="CH483" s="73">
        <v>0</v>
      </c>
      <c r="CI483" s="73">
        <v>0</v>
      </c>
      <c r="CJ483" s="73">
        <v>0</v>
      </c>
      <c r="CK483" s="63" t="s">
        <v>3741</v>
      </c>
      <c r="CL483" s="74" t="s">
        <v>3138</v>
      </c>
      <c r="CM483" s="74" t="s">
        <v>3139</v>
      </c>
      <c r="CN483" s="74" t="s">
        <v>1392</v>
      </c>
      <c r="CO483" s="60">
        <v>3</v>
      </c>
      <c r="CP483" s="61" t="s">
        <v>3472</v>
      </c>
      <c r="CQ483" s="60">
        <v>301</v>
      </c>
      <c r="CR483" s="61" t="s">
        <v>3473</v>
      </c>
      <c r="CS483" s="60">
        <v>30101</v>
      </c>
      <c r="CT483" s="61" t="s">
        <v>3474</v>
      </c>
      <c r="CU483" s="62">
        <v>3010103</v>
      </c>
      <c r="CV483" s="63" t="s">
        <v>3716</v>
      </c>
      <c r="CW483" s="100" t="s">
        <v>3734</v>
      </c>
      <c r="CX483" s="100" t="s">
        <v>3472</v>
      </c>
      <c r="CY483" s="100" t="s">
        <v>3473</v>
      </c>
      <c r="CZ483" s="100" t="s">
        <v>3474</v>
      </c>
      <c r="DA483" s="100" t="s">
        <v>3716</v>
      </c>
    </row>
    <row r="484" spans="2:105" ht="178.5" hidden="1" x14ac:dyDescent="0.25">
      <c r="B484" s="99" t="s">
        <v>3742</v>
      </c>
      <c r="C484" s="75" t="s">
        <v>3743</v>
      </c>
      <c r="D484" s="100" t="s">
        <v>589</v>
      </c>
      <c r="E484" s="65" t="s">
        <v>3505</v>
      </c>
      <c r="F484" s="63" t="s">
        <v>3506</v>
      </c>
      <c r="G484" s="62" t="s">
        <v>183</v>
      </c>
      <c r="H484" s="63" t="s">
        <v>592</v>
      </c>
      <c r="I484" s="63" t="s">
        <v>185</v>
      </c>
      <c r="J484" s="311"/>
      <c r="K484" s="310"/>
      <c r="L484" s="63" t="s">
        <v>1216</v>
      </c>
      <c r="M484" s="63" t="s">
        <v>3744</v>
      </c>
      <c r="N484" s="63" t="s">
        <v>3745</v>
      </c>
      <c r="O484" s="63" t="s">
        <v>3746</v>
      </c>
      <c r="P484" s="63" t="s">
        <v>3510</v>
      </c>
      <c r="Q484" s="63"/>
      <c r="R484" s="63"/>
      <c r="S484" s="68">
        <v>25</v>
      </c>
      <c r="T484" s="69">
        <v>5</v>
      </c>
      <c r="U484" s="69">
        <v>10</v>
      </c>
      <c r="V484" s="69">
        <v>15</v>
      </c>
      <c r="W484" s="69">
        <v>25</v>
      </c>
      <c r="X484" s="71">
        <v>20000000</v>
      </c>
      <c r="Y484" s="78">
        <v>20000000</v>
      </c>
      <c r="Z484" s="79"/>
      <c r="AA484" s="79"/>
      <c r="AB484" s="79"/>
      <c r="AC484" s="79"/>
      <c r="AD484" s="79"/>
      <c r="AE484" s="79"/>
      <c r="AF484" s="79"/>
      <c r="AG484" s="79"/>
      <c r="AH484" s="79"/>
      <c r="AI484" s="79"/>
      <c r="AJ484" s="79"/>
      <c r="AK484" s="71">
        <v>21800000</v>
      </c>
      <c r="AL484" s="78">
        <v>21800000</v>
      </c>
      <c r="AM484" s="79"/>
      <c r="AN484" s="79"/>
      <c r="AO484" s="79"/>
      <c r="AP484" s="79"/>
      <c r="AQ484" s="79"/>
      <c r="AR484" s="79"/>
      <c r="AS484" s="79"/>
      <c r="AT484" s="79"/>
      <c r="AU484" s="79"/>
      <c r="AV484" s="79"/>
      <c r="AW484" s="79"/>
      <c r="AX484" s="71">
        <v>23600000</v>
      </c>
      <c r="AY484" s="78">
        <v>23600000</v>
      </c>
      <c r="AZ484" s="79"/>
      <c r="BA484" s="79"/>
      <c r="BB484" s="79"/>
      <c r="BC484" s="79"/>
      <c r="BD484" s="79"/>
      <c r="BE484" s="79"/>
      <c r="BF484" s="79"/>
      <c r="BG484" s="79"/>
      <c r="BH484" s="79"/>
      <c r="BI484" s="79"/>
      <c r="BJ484" s="79"/>
      <c r="BK484" s="71">
        <v>27200000</v>
      </c>
      <c r="BL484" s="78">
        <v>27200000</v>
      </c>
      <c r="BM484" s="79"/>
      <c r="BN484" s="79"/>
      <c r="BO484" s="79"/>
      <c r="BP484" s="79"/>
      <c r="BQ484" s="79"/>
      <c r="BR484" s="79"/>
      <c r="BS484" s="79"/>
      <c r="BT484" s="79"/>
      <c r="BU484" s="79"/>
      <c r="BV484" s="79"/>
      <c r="BW484" s="79"/>
      <c r="BX484" s="71">
        <v>92600000</v>
      </c>
      <c r="BY484" s="73">
        <v>92600000</v>
      </c>
      <c r="BZ484" s="73">
        <v>0</v>
      </c>
      <c r="CA484" s="73">
        <v>0</v>
      </c>
      <c r="CB484" s="73">
        <v>0</v>
      </c>
      <c r="CC484" s="73">
        <v>0</v>
      </c>
      <c r="CD484" s="73">
        <v>0</v>
      </c>
      <c r="CE484" s="73">
        <v>0</v>
      </c>
      <c r="CF484" s="73">
        <v>0</v>
      </c>
      <c r="CG484" s="73">
        <v>0</v>
      </c>
      <c r="CH484" s="73">
        <v>0</v>
      </c>
      <c r="CI484" s="73">
        <v>0</v>
      </c>
      <c r="CJ484" s="73">
        <v>0</v>
      </c>
      <c r="CK484" s="63" t="s">
        <v>3747</v>
      </c>
      <c r="CL484" s="74" t="s">
        <v>1154</v>
      </c>
      <c r="CM484" s="74" t="s">
        <v>1155</v>
      </c>
      <c r="CN484" s="74" t="s">
        <v>1392</v>
      </c>
      <c r="CO484" s="60">
        <v>3</v>
      </c>
      <c r="CP484" s="61" t="s">
        <v>3472</v>
      </c>
      <c r="CQ484" s="60">
        <v>301</v>
      </c>
      <c r="CR484" s="61" t="s">
        <v>3473</v>
      </c>
      <c r="CS484" s="60">
        <v>30101</v>
      </c>
      <c r="CT484" s="61" t="s">
        <v>3474</v>
      </c>
      <c r="CU484" s="62">
        <v>3010103</v>
      </c>
      <c r="CV484" s="63" t="s">
        <v>3716</v>
      </c>
      <c r="CW484" s="100" t="s">
        <v>3512</v>
      </c>
      <c r="CX484" s="100" t="s">
        <v>3472</v>
      </c>
      <c r="CY484" s="100" t="s">
        <v>3473</v>
      </c>
      <c r="CZ484" s="100" t="s">
        <v>3474</v>
      </c>
      <c r="DA484" s="100" t="s">
        <v>3716</v>
      </c>
    </row>
    <row r="485" spans="2:105" ht="114.75" hidden="1" x14ac:dyDescent="0.25">
      <c r="B485" s="99" t="s">
        <v>3748</v>
      </c>
      <c r="C485" s="65" t="s">
        <v>3749</v>
      </c>
      <c r="D485" s="63" t="s">
        <v>3664</v>
      </c>
      <c r="E485" s="65" t="s">
        <v>3750</v>
      </c>
      <c r="F485" s="63" t="s">
        <v>3751</v>
      </c>
      <c r="G485" s="62" t="s">
        <v>183</v>
      </c>
      <c r="H485" s="63" t="s">
        <v>580</v>
      </c>
      <c r="I485" s="63" t="s">
        <v>185</v>
      </c>
      <c r="J485" s="311">
        <v>2015</v>
      </c>
      <c r="K485" s="310">
        <v>0</v>
      </c>
      <c r="L485" s="63" t="s">
        <v>3752</v>
      </c>
      <c r="M485" s="63" t="s">
        <v>3753</v>
      </c>
      <c r="N485" s="63" t="s">
        <v>3754</v>
      </c>
      <c r="O485" s="63" t="s">
        <v>3755</v>
      </c>
      <c r="P485" s="63"/>
      <c r="Q485" s="63"/>
      <c r="R485" s="63"/>
      <c r="S485" s="68">
        <v>100</v>
      </c>
      <c r="T485" s="69">
        <v>0</v>
      </c>
      <c r="U485" s="69">
        <v>33</v>
      </c>
      <c r="V485" s="69">
        <v>66</v>
      </c>
      <c r="W485" s="69">
        <v>100</v>
      </c>
      <c r="X485" s="71">
        <v>0</v>
      </c>
      <c r="Y485" s="79"/>
      <c r="Z485" s="79"/>
      <c r="AA485" s="79"/>
      <c r="AB485" s="79"/>
      <c r="AC485" s="79"/>
      <c r="AD485" s="79"/>
      <c r="AE485" s="79"/>
      <c r="AF485" s="79"/>
      <c r="AG485" s="79"/>
      <c r="AH485" s="79"/>
      <c r="AI485" s="79"/>
      <c r="AJ485" s="79"/>
      <c r="AK485" s="71">
        <v>18000000000</v>
      </c>
      <c r="AL485" s="79"/>
      <c r="AM485" s="79"/>
      <c r="AN485" s="79"/>
      <c r="AO485" s="79"/>
      <c r="AP485" s="79"/>
      <c r="AQ485" s="79"/>
      <c r="AR485" s="79"/>
      <c r="AS485" s="79"/>
      <c r="AT485" s="79"/>
      <c r="AU485" s="79"/>
      <c r="AV485" s="79">
        <v>18000000000</v>
      </c>
      <c r="AW485" s="79"/>
      <c r="AX485" s="71">
        <v>0</v>
      </c>
      <c r="AY485" s="79"/>
      <c r="AZ485" s="79"/>
      <c r="BA485" s="79"/>
      <c r="BB485" s="79"/>
      <c r="BC485" s="79"/>
      <c r="BD485" s="79"/>
      <c r="BE485" s="79"/>
      <c r="BF485" s="79"/>
      <c r="BG485" s="79"/>
      <c r="BH485" s="79"/>
      <c r="BI485" s="79"/>
      <c r="BJ485" s="79"/>
      <c r="BK485" s="71">
        <v>0</v>
      </c>
      <c r="BL485" s="79"/>
      <c r="BM485" s="79"/>
      <c r="BN485" s="79"/>
      <c r="BO485" s="79"/>
      <c r="BP485" s="79"/>
      <c r="BQ485" s="79"/>
      <c r="BR485" s="79"/>
      <c r="BS485" s="79"/>
      <c r="BT485" s="79"/>
      <c r="BU485" s="79"/>
      <c r="BV485" s="79"/>
      <c r="BW485" s="79"/>
      <c r="BX485" s="71">
        <v>18000000000</v>
      </c>
      <c r="BY485" s="73">
        <v>0</v>
      </c>
      <c r="BZ485" s="73">
        <v>0</v>
      </c>
      <c r="CA485" s="73">
        <v>0</v>
      </c>
      <c r="CB485" s="73">
        <v>0</v>
      </c>
      <c r="CC485" s="73">
        <v>0</v>
      </c>
      <c r="CD485" s="73">
        <v>0</v>
      </c>
      <c r="CE485" s="73">
        <v>0</v>
      </c>
      <c r="CF485" s="73">
        <v>0</v>
      </c>
      <c r="CG485" s="73">
        <v>0</v>
      </c>
      <c r="CH485" s="73">
        <v>0</v>
      </c>
      <c r="CI485" s="73">
        <v>18000000000</v>
      </c>
      <c r="CJ485" s="73">
        <v>0</v>
      </c>
      <c r="CK485" s="63" t="s">
        <v>3756</v>
      </c>
      <c r="CL485" s="74" t="s">
        <v>3138</v>
      </c>
      <c r="CM485" s="74" t="s">
        <v>3139</v>
      </c>
      <c r="CN485" s="74" t="s">
        <v>1392</v>
      </c>
      <c r="CO485" s="60">
        <v>3</v>
      </c>
      <c r="CP485" s="61" t="s">
        <v>3472</v>
      </c>
      <c r="CQ485" s="60">
        <v>301</v>
      </c>
      <c r="CR485" s="61" t="s">
        <v>3473</v>
      </c>
      <c r="CS485" s="60">
        <v>30101</v>
      </c>
      <c r="CT485" s="61" t="s">
        <v>3474</v>
      </c>
      <c r="CU485" s="62">
        <v>3010104</v>
      </c>
      <c r="CV485" s="63" t="s">
        <v>3757</v>
      </c>
      <c r="CW485" s="100" t="s">
        <v>3758</v>
      </c>
      <c r="CX485" s="100" t="s">
        <v>3472</v>
      </c>
      <c r="CY485" s="100" t="s">
        <v>3473</v>
      </c>
      <c r="CZ485" s="100" t="s">
        <v>3474</v>
      </c>
      <c r="DA485" s="100" t="s">
        <v>3757</v>
      </c>
    </row>
    <row r="486" spans="2:105" ht="114.75" hidden="1" x14ac:dyDescent="0.25">
      <c r="B486" s="99" t="s">
        <v>3759</v>
      </c>
      <c r="C486" s="65" t="s">
        <v>3760</v>
      </c>
      <c r="D486" s="63" t="s">
        <v>3664</v>
      </c>
      <c r="E486" s="65" t="s">
        <v>3750</v>
      </c>
      <c r="F486" s="63" t="s">
        <v>3751</v>
      </c>
      <c r="G486" s="62" t="s">
        <v>183</v>
      </c>
      <c r="H486" s="63" t="s">
        <v>580</v>
      </c>
      <c r="I486" s="63" t="s">
        <v>185</v>
      </c>
      <c r="J486" s="311">
        <v>2015</v>
      </c>
      <c r="K486" s="310">
        <v>0</v>
      </c>
      <c r="L486" s="63" t="s">
        <v>3752</v>
      </c>
      <c r="M486" s="63" t="s">
        <v>3761</v>
      </c>
      <c r="N486" s="63" t="s">
        <v>3762</v>
      </c>
      <c r="O486" s="63" t="s">
        <v>3763</v>
      </c>
      <c r="P486" s="63"/>
      <c r="Q486" s="63"/>
      <c r="R486" s="63"/>
      <c r="S486" s="68">
        <v>1</v>
      </c>
      <c r="T486" s="69">
        <v>0</v>
      </c>
      <c r="U486" s="69">
        <v>0.25</v>
      </c>
      <c r="V486" s="69">
        <v>0.5</v>
      </c>
      <c r="W486" s="69">
        <v>1</v>
      </c>
      <c r="X486" s="71">
        <v>0</v>
      </c>
      <c r="Y486" s="79"/>
      <c r="Z486" s="79"/>
      <c r="AA486" s="79"/>
      <c r="AB486" s="79"/>
      <c r="AC486" s="79"/>
      <c r="AD486" s="79"/>
      <c r="AE486" s="79"/>
      <c r="AF486" s="79"/>
      <c r="AG486" s="79"/>
      <c r="AH486" s="79"/>
      <c r="AI486" s="101"/>
      <c r="AJ486" s="79"/>
      <c r="AK486" s="71">
        <v>9900000000</v>
      </c>
      <c r="AL486" s="79"/>
      <c r="AM486" s="79"/>
      <c r="AN486" s="79"/>
      <c r="AO486" s="79"/>
      <c r="AP486" s="79"/>
      <c r="AQ486" s="79"/>
      <c r="AR486" s="79"/>
      <c r="AS486" s="79"/>
      <c r="AT486" s="79"/>
      <c r="AU486" s="79"/>
      <c r="AV486" s="101">
        <v>9900000000</v>
      </c>
      <c r="AW486" s="79"/>
      <c r="AX486" s="71">
        <v>0</v>
      </c>
      <c r="AY486" s="79"/>
      <c r="AZ486" s="79"/>
      <c r="BA486" s="79"/>
      <c r="BB486" s="79"/>
      <c r="BC486" s="79"/>
      <c r="BD486" s="79"/>
      <c r="BE486" s="79"/>
      <c r="BF486" s="79"/>
      <c r="BG486" s="79"/>
      <c r="BH486" s="79"/>
      <c r="BI486" s="101"/>
      <c r="BJ486" s="79"/>
      <c r="BK486" s="71">
        <v>0</v>
      </c>
      <c r="BL486" s="79"/>
      <c r="BM486" s="79"/>
      <c r="BN486" s="79"/>
      <c r="BO486" s="79"/>
      <c r="BP486" s="79"/>
      <c r="BQ486" s="79"/>
      <c r="BR486" s="79"/>
      <c r="BS486" s="79"/>
      <c r="BT486" s="79"/>
      <c r="BU486" s="79"/>
      <c r="BV486" s="101"/>
      <c r="BW486" s="79"/>
      <c r="BX486" s="71">
        <v>9900000000</v>
      </c>
      <c r="BY486" s="73">
        <v>0</v>
      </c>
      <c r="BZ486" s="73">
        <v>0</v>
      </c>
      <c r="CA486" s="73">
        <v>0</v>
      </c>
      <c r="CB486" s="73">
        <v>0</v>
      </c>
      <c r="CC486" s="73">
        <v>0</v>
      </c>
      <c r="CD486" s="73">
        <v>0</v>
      </c>
      <c r="CE486" s="73">
        <v>0</v>
      </c>
      <c r="CF486" s="73">
        <v>0</v>
      </c>
      <c r="CG486" s="73">
        <v>0</v>
      </c>
      <c r="CH486" s="73">
        <v>0</v>
      </c>
      <c r="CI486" s="73">
        <v>9900000000</v>
      </c>
      <c r="CJ486" s="73">
        <v>0</v>
      </c>
      <c r="CK486" s="63" t="s">
        <v>3764</v>
      </c>
      <c r="CL486" s="74" t="s">
        <v>3138</v>
      </c>
      <c r="CM486" s="74" t="s">
        <v>3139</v>
      </c>
      <c r="CN486" s="74" t="s">
        <v>1392</v>
      </c>
      <c r="CO486" s="60">
        <v>3</v>
      </c>
      <c r="CP486" s="61" t="s">
        <v>3472</v>
      </c>
      <c r="CQ486" s="60">
        <v>301</v>
      </c>
      <c r="CR486" s="61" t="s">
        <v>3473</v>
      </c>
      <c r="CS486" s="60">
        <v>30101</v>
      </c>
      <c r="CT486" s="61" t="s">
        <v>3474</v>
      </c>
      <c r="CU486" s="62">
        <v>3010104</v>
      </c>
      <c r="CV486" s="63" t="s">
        <v>3757</v>
      </c>
      <c r="CW486" s="100" t="s">
        <v>3758</v>
      </c>
      <c r="CX486" s="100" t="s">
        <v>3472</v>
      </c>
      <c r="CY486" s="100" t="s">
        <v>3473</v>
      </c>
      <c r="CZ486" s="100" t="s">
        <v>3474</v>
      </c>
      <c r="DA486" s="100" t="s">
        <v>3757</v>
      </c>
    </row>
    <row r="487" spans="2:105" ht="114.75" hidden="1" x14ac:dyDescent="0.25">
      <c r="B487" s="99" t="s">
        <v>3765</v>
      </c>
      <c r="C487" s="65" t="s">
        <v>3766</v>
      </c>
      <c r="D487" s="63" t="s">
        <v>3664</v>
      </c>
      <c r="E487" s="65" t="s">
        <v>3750</v>
      </c>
      <c r="F487" s="63" t="s">
        <v>3751</v>
      </c>
      <c r="G487" s="62" t="s">
        <v>183</v>
      </c>
      <c r="H487" s="63" t="s">
        <v>580</v>
      </c>
      <c r="I487" s="63" t="s">
        <v>185</v>
      </c>
      <c r="J487" s="311">
        <v>2015</v>
      </c>
      <c r="K487" s="310">
        <v>0</v>
      </c>
      <c r="L487" s="63" t="s">
        <v>3752</v>
      </c>
      <c r="M487" s="63" t="s">
        <v>3767</v>
      </c>
      <c r="N487" s="63" t="s">
        <v>3768</v>
      </c>
      <c r="O487" s="63" t="s">
        <v>3769</v>
      </c>
      <c r="P487" s="63"/>
      <c r="Q487" s="63"/>
      <c r="R487" s="63"/>
      <c r="S487" s="68">
        <v>100</v>
      </c>
      <c r="T487" s="69">
        <v>0</v>
      </c>
      <c r="U487" s="69">
        <v>33.33</v>
      </c>
      <c r="V487" s="69">
        <v>66.66</v>
      </c>
      <c r="W487" s="69">
        <v>100</v>
      </c>
      <c r="X487" s="71">
        <v>0</v>
      </c>
      <c r="Y487" s="79"/>
      <c r="Z487" s="79"/>
      <c r="AA487" s="79"/>
      <c r="AB487" s="79"/>
      <c r="AC487" s="79"/>
      <c r="AD487" s="79"/>
      <c r="AE487" s="79"/>
      <c r="AF487" s="79"/>
      <c r="AG487" s="79"/>
      <c r="AH487" s="79"/>
      <c r="AI487" s="101"/>
      <c r="AJ487" s="79"/>
      <c r="AK487" s="71">
        <v>8720000000</v>
      </c>
      <c r="AL487" s="79"/>
      <c r="AM487" s="79"/>
      <c r="AN487" s="79"/>
      <c r="AO487" s="79"/>
      <c r="AP487" s="79"/>
      <c r="AQ487" s="79"/>
      <c r="AR487" s="79"/>
      <c r="AS487" s="79"/>
      <c r="AT487" s="79"/>
      <c r="AU487" s="79"/>
      <c r="AV487" s="101">
        <v>8720000000</v>
      </c>
      <c r="AW487" s="79"/>
      <c r="AX487" s="71">
        <v>0</v>
      </c>
      <c r="AY487" s="79"/>
      <c r="AZ487" s="79"/>
      <c r="BA487" s="79"/>
      <c r="BB487" s="79"/>
      <c r="BC487" s="79"/>
      <c r="BD487" s="79"/>
      <c r="BE487" s="79"/>
      <c r="BF487" s="79"/>
      <c r="BG487" s="79"/>
      <c r="BH487" s="79"/>
      <c r="BI487" s="101"/>
      <c r="BJ487" s="79"/>
      <c r="BK487" s="71">
        <v>0</v>
      </c>
      <c r="BL487" s="79"/>
      <c r="BM487" s="79"/>
      <c r="BN487" s="79"/>
      <c r="BO487" s="79"/>
      <c r="BP487" s="79"/>
      <c r="BQ487" s="79"/>
      <c r="BR487" s="79"/>
      <c r="BS487" s="79"/>
      <c r="BT487" s="79"/>
      <c r="BU487" s="79"/>
      <c r="BV487" s="101"/>
      <c r="BW487" s="79"/>
      <c r="BX487" s="71">
        <v>8720000000</v>
      </c>
      <c r="BY487" s="73">
        <v>0</v>
      </c>
      <c r="BZ487" s="73">
        <v>0</v>
      </c>
      <c r="CA487" s="73">
        <v>0</v>
      </c>
      <c r="CB487" s="73">
        <v>0</v>
      </c>
      <c r="CC487" s="73">
        <v>0</v>
      </c>
      <c r="CD487" s="73">
        <v>0</v>
      </c>
      <c r="CE487" s="73">
        <v>0</v>
      </c>
      <c r="CF487" s="73">
        <v>0</v>
      </c>
      <c r="CG487" s="73">
        <v>0</v>
      </c>
      <c r="CH487" s="73">
        <v>0</v>
      </c>
      <c r="CI487" s="73">
        <v>8720000000</v>
      </c>
      <c r="CJ487" s="73">
        <v>0</v>
      </c>
      <c r="CK487" s="63" t="s">
        <v>3770</v>
      </c>
      <c r="CL487" s="74" t="s">
        <v>3138</v>
      </c>
      <c r="CM487" s="74" t="s">
        <v>3139</v>
      </c>
      <c r="CN487" s="74" t="s">
        <v>1392</v>
      </c>
      <c r="CO487" s="60">
        <v>3</v>
      </c>
      <c r="CP487" s="61" t="s">
        <v>3472</v>
      </c>
      <c r="CQ487" s="60">
        <v>301</v>
      </c>
      <c r="CR487" s="61" t="s">
        <v>3473</v>
      </c>
      <c r="CS487" s="60">
        <v>30101</v>
      </c>
      <c r="CT487" s="61" t="s">
        <v>3474</v>
      </c>
      <c r="CU487" s="62">
        <v>3010104</v>
      </c>
      <c r="CV487" s="63" t="s">
        <v>3757</v>
      </c>
      <c r="CW487" s="100" t="s">
        <v>3758</v>
      </c>
      <c r="CX487" s="100" t="s">
        <v>3472</v>
      </c>
      <c r="CY487" s="100" t="s">
        <v>3473</v>
      </c>
      <c r="CZ487" s="100" t="s">
        <v>3474</v>
      </c>
      <c r="DA487" s="100" t="s">
        <v>3757</v>
      </c>
    </row>
    <row r="488" spans="2:105" ht="114.75" hidden="1" x14ac:dyDescent="0.25">
      <c r="B488" s="99" t="s">
        <v>3771</v>
      </c>
      <c r="C488" s="65" t="s">
        <v>3772</v>
      </c>
      <c r="D488" s="63" t="s">
        <v>3664</v>
      </c>
      <c r="E488" s="65" t="s">
        <v>3750</v>
      </c>
      <c r="F488" s="63" t="s">
        <v>3751</v>
      </c>
      <c r="G488" s="62" t="s">
        <v>183</v>
      </c>
      <c r="H488" s="63" t="s">
        <v>580</v>
      </c>
      <c r="I488" s="63" t="s">
        <v>185</v>
      </c>
      <c r="J488" s="311">
        <v>2015</v>
      </c>
      <c r="K488" s="310">
        <v>0</v>
      </c>
      <c r="L488" s="63" t="s">
        <v>3752</v>
      </c>
      <c r="M488" s="63" t="s">
        <v>3773</v>
      </c>
      <c r="N488" s="63" t="s">
        <v>3774</v>
      </c>
      <c r="O488" s="63" t="s">
        <v>3775</v>
      </c>
      <c r="P488" s="63"/>
      <c r="Q488" s="63"/>
      <c r="R488" s="63"/>
      <c r="S488" s="68">
        <v>1</v>
      </c>
      <c r="T488" s="69">
        <v>0</v>
      </c>
      <c r="U488" s="69">
        <v>0.25</v>
      </c>
      <c r="V488" s="69">
        <v>0.5</v>
      </c>
      <c r="W488" s="69">
        <v>1</v>
      </c>
      <c r="X488" s="71">
        <v>0</v>
      </c>
      <c r="Y488" s="79"/>
      <c r="Z488" s="79"/>
      <c r="AA488" s="79"/>
      <c r="AB488" s="79"/>
      <c r="AC488" s="79"/>
      <c r="AD488" s="79"/>
      <c r="AE488" s="79"/>
      <c r="AF488" s="79"/>
      <c r="AG488" s="79"/>
      <c r="AH488" s="79"/>
      <c r="AI488" s="79"/>
      <c r="AJ488" s="79"/>
      <c r="AK488" s="71">
        <v>2181000000</v>
      </c>
      <c r="AL488" s="79"/>
      <c r="AM488" s="79"/>
      <c r="AN488" s="79"/>
      <c r="AO488" s="79"/>
      <c r="AP488" s="79"/>
      <c r="AQ488" s="79"/>
      <c r="AR488" s="79"/>
      <c r="AS488" s="79"/>
      <c r="AT488" s="79"/>
      <c r="AU488" s="79"/>
      <c r="AV488" s="101">
        <v>2181000000</v>
      </c>
      <c r="AW488" s="79"/>
      <c r="AX488" s="71">
        <v>0</v>
      </c>
      <c r="AY488" s="79"/>
      <c r="AZ488" s="79"/>
      <c r="BA488" s="79"/>
      <c r="BB488" s="79"/>
      <c r="BC488" s="79"/>
      <c r="BD488" s="79"/>
      <c r="BE488" s="79"/>
      <c r="BF488" s="79"/>
      <c r="BG488" s="79"/>
      <c r="BH488" s="79"/>
      <c r="BI488" s="101"/>
      <c r="BJ488" s="79"/>
      <c r="BK488" s="71">
        <v>0</v>
      </c>
      <c r="BL488" s="79"/>
      <c r="BM488" s="79"/>
      <c r="BN488" s="79"/>
      <c r="BO488" s="79"/>
      <c r="BP488" s="79"/>
      <c r="BQ488" s="79"/>
      <c r="BR488" s="79"/>
      <c r="BS488" s="79"/>
      <c r="BT488" s="79"/>
      <c r="BU488" s="79"/>
      <c r="BV488" s="101"/>
      <c r="BW488" s="79"/>
      <c r="BX488" s="71">
        <v>2181000000</v>
      </c>
      <c r="BY488" s="73">
        <v>0</v>
      </c>
      <c r="BZ488" s="73">
        <v>0</v>
      </c>
      <c r="CA488" s="73">
        <v>0</v>
      </c>
      <c r="CB488" s="73">
        <v>0</v>
      </c>
      <c r="CC488" s="73">
        <v>0</v>
      </c>
      <c r="CD488" s="73">
        <v>0</v>
      </c>
      <c r="CE488" s="73">
        <v>0</v>
      </c>
      <c r="CF488" s="73">
        <v>0</v>
      </c>
      <c r="CG488" s="73">
        <v>0</v>
      </c>
      <c r="CH488" s="73">
        <v>0</v>
      </c>
      <c r="CI488" s="73">
        <v>2181000000</v>
      </c>
      <c r="CJ488" s="73">
        <v>0</v>
      </c>
      <c r="CK488" s="63" t="s">
        <v>3776</v>
      </c>
      <c r="CL488" s="74" t="s">
        <v>3138</v>
      </c>
      <c r="CM488" s="74" t="s">
        <v>3139</v>
      </c>
      <c r="CN488" s="74" t="s">
        <v>1392</v>
      </c>
      <c r="CO488" s="60">
        <v>3</v>
      </c>
      <c r="CP488" s="61" t="s">
        <v>3472</v>
      </c>
      <c r="CQ488" s="60">
        <v>301</v>
      </c>
      <c r="CR488" s="61" t="s">
        <v>3473</v>
      </c>
      <c r="CS488" s="60">
        <v>30101</v>
      </c>
      <c r="CT488" s="61" t="s">
        <v>3474</v>
      </c>
      <c r="CU488" s="62">
        <v>3010104</v>
      </c>
      <c r="CV488" s="63" t="s">
        <v>3757</v>
      </c>
      <c r="CW488" s="100" t="s">
        <v>3758</v>
      </c>
      <c r="CX488" s="100" t="s">
        <v>3472</v>
      </c>
      <c r="CY488" s="100" t="s">
        <v>3473</v>
      </c>
      <c r="CZ488" s="100" t="s">
        <v>3474</v>
      </c>
      <c r="DA488" s="100" t="s">
        <v>3757</v>
      </c>
    </row>
    <row r="489" spans="2:105" ht="114.75" hidden="1" x14ac:dyDescent="0.25">
      <c r="B489" s="99" t="s">
        <v>3777</v>
      </c>
      <c r="C489" s="65" t="s">
        <v>3778</v>
      </c>
      <c r="D489" s="63" t="s">
        <v>3664</v>
      </c>
      <c r="E489" s="65" t="s">
        <v>3750</v>
      </c>
      <c r="F489" s="63" t="s">
        <v>3751</v>
      </c>
      <c r="G489" s="62" t="s">
        <v>183</v>
      </c>
      <c r="H489" s="63" t="s">
        <v>580</v>
      </c>
      <c r="I489" s="63" t="s">
        <v>185</v>
      </c>
      <c r="J489" s="311">
        <v>2015</v>
      </c>
      <c r="K489" s="310">
        <v>0</v>
      </c>
      <c r="L489" s="63" t="s">
        <v>3752</v>
      </c>
      <c r="M489" s="63" t="s">
        <v>3779</v>
      </c>
      <c r="N489" s="63" t="s">
        <v>3780</v>
      </c>
      <c r="O489" s="63" t="s">
        <v>3781</v>
      </c>
      <c r="P489" s="63"/>
      <c r="Q489" s="63"/>
      <c r="R489" s="63"/>
      <c r="S489" s="68">
        <v>100</v>
      </c>
      <c r="T489" s="69">
        <v>0</v>
      </c>
      <c r="U489" s="69">
        <v>25</v>
      </c>
      <c r="V489" s="69">
        <v>50</v>
      </c>
      <c r="W489" s="69">
        <v>100</v>
      </c>
      <c r="X489" s="71">
        <v>0</v>
      </c>
      <c r="Y489" s="79"/>
      <c r="Z489" s="79"/>
      <c r="AA489" s="79"/>
      <c r="AB489" s="79"/>
      <c r="AC489" s="79"/>
      <c r="AD489" s="79"/>
      <c r="AE489" s="79"/>
      <c r="AF489" s="79"/>
      <c r="AG489" s="79"/>
      <c r="AH489" s="79"/>
      <c r="AI489" s="79"/>
      <c r="AJ489" s="79"/>
      <c r="AK489" s="71">
        <v>2120000000</v>
      </c>
      <c r="AL489" s="79"/>
      <c r="AM489" s="79"/>
      <c r="AN489" s="79"/>
      <c r="AO489" s="79"/>
      <c r="AP489" s="79"/>
      <c r="AQ489" s="79"/>
      <c r="AR489" s="79"/>
      <c r="AS489" s="79"/>
      <c r="AT489" s="79"/>
      <c r="AU489" s="79"/>
      <c r="AV489" s="79">
        <v>2120000000</v>
      </c>
      <c r="AW489" s="79"/>
      <c r="AX489" s="71">
        <v>0</v>
      </c>
      <c r="AY489" s="79"/>
      <c r="AZ489" s="79"/>
      <c r="BA489" s="79"/>
      <c r="BB489" s="79"/>
      <c r="BC489" s="79"/>
      <c r="BD489" s="79"/>
      <c r="BE489" s="79"/>
      <c r="BF489" s="79"/>
      <c r="BG489" s="79"/>
      <c r="BH489" s="79"/>
      <c r="BI489" s="79"/>
      <c r="BJ489" s="79"/>
      <c r="BK489" s="71">
        <v>0</v>
      </c>
      <c r="BL489" s="79"/>
      <c r="BM489" s="79"/>
      <c r="BN489" s="79"/>
      <c r="BO489" s="79"/>
      <c r="BP489" s="79"/>
      <c r="BQ489" s="79"/>
      <c r="BR489" s="79"/>
      <c r="BS489" s="79"/>
      <c r="BT489" s="79"/>
      <c r="BU489" s="79"/>
      <c r="BV489" s="79"/>
      <c r="BW489" s="79"/>
      <c r="BX489" s="71">
        <v>2120000000</v>
      </c>
      <c r="BY489" s="73">
        <v>0</v>
      </c>
      <c r="BZ489" s="73">
        <v>0</v>
      </c>
      <c r="CA489" s="73">
        <v>0</v>
      </c>
      <c r="CB489" s="73">
        <v>0</v>
      </c>
      <c r="CC489" s="73">
        <v>0</v>
      </c>
      <c r="CD489" s="73">
        <v>0</v>
      </c>
      <c r="CE489" s="73">
        <v>0</v>
      </c>
      <c r="CF489" s="73">
        <v>0</v>
      </c>
      <c r="CG489" s="73">
        <v>0</v>
      </c>
      <c r="CH489" s="73">
        <v>0</v>
      </c>
      <c r="CI489" s="73">
        <v>2120000000</v>
      </c>
      <c r="CJ489" s="73">
        <v>0</v>
      </c>
      <c r="CK489" s="63" t="s">
        <v>3782</v>
      </c>
      <c r="CL489" s="74" t="s">
        <v>3138</v>
      </c>
      <c r="CM489" s="74" t="s">
        <v>3139</v>
      </c>
      <c r="CN489" s="74" t="s">
        <v>1392</v>
      </c>
      <c r="CO489" s="60">
        <v>3</v>
      </c>
      <c r="CP489" s="61" t="s">
        <v>3472</v>
      </c>
      <c r="CQ489" s="60">
        <v>301</v>
      </c>
      <c r="CR489" s="61" t="s">
        <v>3473</v>
      </c>
      <c r="CS489" s="60">
        <v>30101</v>
      </c>
      <c r="CT489" s="61" t="s">
        <v>3474</v>
      </c>
      <c r="CU489" s="62">
        <v>3010104</v>
      </c>
      <c r="CV489" s="63" t="s">
        <v>3757</v>
      </c>
      <c r="CW489" s="100" t="s">
        <v>3758</v>
      </c>
      <c r="CX489" s="100" t="s">
        <v>3472</v>
      </c>
      <c r="CY489" s="100" t="s">
        <v>3473</v>
      </c>
      <c r="CZ489" s="100" t="s">
        <v>3474</v>
      </c>
      <c r="DA489" s="100" t="s">
        <v>3757</v>
      </c>
    </row>
    <row r="490" spans="2:105" ht="114.75" hidden="1" x14ac:dyDescent="0.25">
      <c r="B490" s="99" t="s">
        <v>3783</v>
      </c>
      <c r="C490" s="65" t="s">
        <v>3784</v>
      </c>
      <c r="D490" s="63" t="s">
        <v>3664</v>
      </c>
      <c r="E490" s="65" t="s">
        <v>3750</v>
      </c>
      <c r="F490" s="63" t="s">
        <v>3751</v>
      </c>
      <c r="G490" s="62" t="s">
        <v>183</v>
      </c>
      <c r="H490" s="63" t="s">
        <v>580</v>
      </c>
      <c r="I490" s="63" t="s">
        <v>185</v>
      </c>
      <c r="J490" s="311">
        <v>2015</v>
      </c>
      <c r="K490" s="310">
        <v>0</v>
      </c>
      <c r="L490" s="63" t="s">
        <v>3752</v>
      </c>
      <c r="M490" s="63" t="s">
        <v>3785</v>
      </c>
      <c r="N490" s="63" t="s">
        <v>3786</v>
      </c>
      <c r="O490" s="63" t="s">
        <v>3787</v>
      </c>
      <c r="P490" s="63"/>
      <c r="Q490" s="63"/>
      <c r="R490" s="63"/>
      <c r="S490" s="68">
        <v>24</v>
      </c>
      <c r="T490" s="69">
        <v>0</v>
      </c>
      <c r="U490" s="69">
        <v>6</v>
      </c>
      <c r="V490" s="69">
        <v>12</v>
      </c>
      <c r="W490" s="69">
        <v>24</v>
      </c>
      <c r="X490" s="71">
        <v>0</v>
      </c>
      <c r="Y490" s="79"/>
      <c r="Z490" s="79"/>
      <c r="AA490" s="79"/>
      <c r="AB490" s="79"/>
      <c r="AC490" s="79"/>
      <c r="AD490" s="79"/>
      <c r="AE490" s="79"/>
      <c r="AF490" s="79"/>
      <c r="AG490" s="79"/>
      <c r="AH490" s="79"/>
      <c r="AI490" s="79"/>
      <c r="AJ490" s="79"/>
      <c r="AK490" s="71">
        <v>3120000000</v>
      </c>
      <c r="AL490" s="79"/>
      <c r="AM490" s="79"/>
      <c r="AN490" s="79"/>
      <c r="AO490" s="79"/>
      <c r="AP490" s="79"/>
      <c r="AQ490" s="79"/>
      <c r="AR490" s="79"/>
      <c r="AS490" s="79"/>
      <c r="AT490" s="79"/>
      <c r="AU490" s="79"/>
      <c r="AV490" s="101">
        <v>3120000000</v>
      </c>
      <c r="AW490" s="79"/>
      <c r="AX490" s="71">
        <v>0</v>
      </c>
      <c r="AY490" s="79"/>
      <c r="AZ490" s="79"/>
      <c r="BA490" s="79"/>
      <c r="BB490" s="79"/>
      <c r="BC490" s="79"/>
      <c r="BD490" s="79"/>
      <c r="BE490" s="79"/>
      <c r="BF490" s="79"/>
      <c r="BG490" s="79"/>
      <c r="BH490" s="79"/>
      <c r="BI490" s="101"/>
      <c r="BJ490" s="79"/>
      <c r="BK490" s="71">
        <v>0</v>
      </c>
      <c r="BL490" s="79"/>
      <c r="BM490" s="79"/>
      <c r="BN490" s="79"/>
      <c r="BO490" s="79"/>
      <c r="BP490" s="79"/>
      <c r="BQ490" s="79"/>
      <c r="BR490" s="79"/>
      <c r="BS490" s="79"/>
      <c r="BT490" s="79"/>
      <c r="BU490" s="79"/>
      <c r="BV490" s="101"/>
      <c r="BW490" s="79"/>
      <c r="BX490" s="71">
        <v>3120000000</v>
      </c>
      <c r="BY490" s="73">
        <v>0</v>
      </c>
      <c r="BZ490" s="73">
        <v>0</v>
      </c>
      <c r="CA490" s="73">
        <v>0</v>
      </c>
      <c r="CB490" s="73">
        <v>0</v>
      </c>
      <c r="CC490" s="73">
        <v>0</v>
      </c>
      <c r="CD490" s="73">
        <v>0</v>
      </c>
      <c r="CE490" s="73">
        <v>0</v>
      </c>
      <c r="CF490" s="73">
        <v>0</v>
      </c>
      <c r="CG490" s="73">
        <v>0</v>
      </c>
      <c r="CH490" s="73">
        <v>0</v>
      </c>
      <c r="CI490" s="73">
        <v>3120000000</v>
      </c>
      <c r="CJ490" s="73">
        <v>0</v>
      </c>
      <c r="CK490" s="63" t="s">
        <v>3788</v>
      </c>
      <c r="CL490" s="74" t="s">
        <v>3138</v>
      </c>
      <c r="CM490" s="74" t="s">
        <v>3139</v>
      </c>
      <c r="CN490" s="74" t="s">
        <v>1392</v>
      </c>
      <c r="CO490" s="60">
        <v>3</v>
      </c>
      <c r="CP490" s="61" t="s">
        <v>3472</v>
      </c>
      <c r="CQ490" s="60">
        <v>301</v>
      </c>
      <c r="CR490" s="61" t="s">
        <v>3473</v>
      </c>
      <c r="CS490" s="60">
        <v>30101</v>
      </c>
      <c r="CT490" s="61" t="s">
        <v>3474</v>
      </c>
      <c r="CU490" s="62">
        <v>3010104</v>
      </c>
      <c r="CV490" s="63" t="s">
        <v>3757</v>
      </c>
      <c r="CW490" s="100" t="s">
        <v>3758</v>
      </c>
      <c r="CX490" s="100" t="s">
        <v>3472</v>
      </c>
      <c r="CY490" s="100" t="s">
        <v>3473</v>
      </c>
      <c r="CZ490" s="100" t="s">
        <v>3474</v>
      </c>
      <c r="DA490" s="100" t="s">
        <v>3757</v>
      </c>
    </row>
    <row r="491" spans="2:105" ht="114.75" hidden="1" x14ac:dyDescent="0.25">
      <c r="B491" s="99" t="s">
        <v>3789</v>
      </c>
      <c r="C491" s="65" t="s">
        <v>3790</v>
      </c>
      <c r="D491" s="63" t="s">
        <v>3664</v>
      </c>
      <c r="E491" s="65" t="s">
        <v>3750</v>
      </c>
      <c r="F491" s="63" t="s">
        <v>3751</v>
      </c>
      <c r="G491" s="62" t="s">
        <v>183</v>
      </c>
      <c r="H491" s="63" t="s">
        <v>580</v>
      </c>
      <c r="I491" s="63" t="s">
        <v>185</v>
      </c>
      <c r="J491" s="311">
        <v>2015</v>
      </c>
      <c r="K491" s="310">
        <v>0</v>
      </c>
      <c r="L491" s="63" t="s">
        <v>3752</v>
      </c>
      <c r="M491" s="63" t="s">
        <v>3791</v>
      </c>
      <c r="N491" s="63" t="s">
        <v>3792</v>
      </c>
      <c r="O491" s="63" t="s">
        <v>3793</v>
      </c>
      <c r="P491" s="63"/>
      <c r="Q491" s="63"/>
      <c r="R491" s="63"/>
      <c r="S491" s="68">
        <v>1</v>
      </c>
      <c r="T491" s="69">
        <v>0</v>
      </c>
      <c r="U491" s="69">
        <v>0</v>
      </c>
      <c r="V491" s="69">
        <v>0</v>
      </c>
      <c r="W491" s="69">
        <v>1</v>
      </c>
      <c r="X491" s="71">
        <v>0</v>
      </c>
      <c r="Y491" s="79"/>
      <c r="Z491" s="79"/>
      <c r="AA491" s="79"/>
      <c r="AB491" s="79"/>
      <c r="AC491" s="79"/>
      <c r="AD491" s="79"/>
      <c r="AE491" s="79"/>
      <c r="AF491" s="79"/>
      <c r="AG491" s="79"/>
      <c r="AH491" s="79"/>
      <c r="AI491" s="79"/>
      <c r="AJ491" s="79"/>
      <c r="AK491" s="71">
        <v>1200000000</v>
      </c>
      <c r="AL491" s="79"/>
      <c r="AM491" s="79"/>
      <c r="AN491" s="79"/>
      <c r="AO491" s="79"/>
      <c r="AP491" s="79"/>
      <c r="AQ491" s="79"/>
      <c r="AR491" s="79"/>
      <c r="AS491" s="79"/>
      <c r="AT491" s="79"/>
      <c r="AU491" s="79"/>
      <c r="AV491" s="101">
        <v>1200000000</v>
      </c>
      <c r="AW491" s="79"/>
      <c r="AX491" s="71">
        <v>0</v>
      </c>
      <c r="AY491" s="79"/>
      <c r="AZ491" s="79"/>
      <c r="BA491" s="79"/>
      <c r="BB491" s="79"/>
      <c r="BC491" s="79"/>
      <c r="BD491" s="79"/>
      <c r="BE491" s="79"/>
      <c r="BF491" s="79"/>
      <c r="BG491" s="79"/>
      <c r="BH491" s="79"/>
      <c r="BI491" s="101"/>
      <c r="BJ491" s="79"/>
      <c r="BK491" s="71">
        <v>0</v>
      </c>
      <c r="BL491" s="79"/>
      <c r="BM491" s="79"/>
      <c r="BN491" s="79"/>
      <c r="BO491" s="79"/>
      <c r="BP491" s="79"/>
      <c r="BQ491" s="79"/>
      <c r="BR491" s="79"/>
      <c r="BS491" s="79"/>
      <c r="BT491" s="79"/>
      <c r="BU491" s="79"/>
      <c r="BV491" s="101"/>
      <c r="BW491" s="79"/>
      <c r="BX491" s="71">
        <v>1200000000</v>
      </c>
      <c r="BY491" s="73">
        <v>0</v>
      </c>
      <c r="BZ491" s="73">
        <v>0</v>
      </c>
      <c r="CA491" s="73">
        <v>0</v>
      </c>
      <c r="CB491" s="73">
        <v>0</v>
      </c>
      <c r="CC491" s="73">
        <v>0</v>
      </c>
      <c r="CD491" s="73">
        <v>0</v>
      </c>
      <c r="CE491" s="73">
        <v>0</v>
      </c>
      <c r="CF491" s="73">
        <v>0</v>
      </c>
      <c r="CG491" s="73">
        <v>0</v>
      </c>
      <c r="CH491" s="73">
        <v>0</v>
      </c>
      <c r="CI491" s="73">
        <v>1200000000</v>
      </c>
      <c r="CJ491" s="73">
        <v>0</v>
      </c>
      <c r="CK491" s="63" t="s">
        <v>3794</v>
      </c>
      <c r="CL491" s="74" t="s">
        <v>3138</v>
      </c>
      <c r="CM491" s="74" t="s">
        <v>3139</v>
      </c>
      <c r="CN491" s="74" t="s">
        <v>1392</v>
      </c>
      <c r="CO491" s="60">
        <v>3</v>
      </c>
      <c r="CP491" s="61" t="s">
        <v>3472</v>
      </c>
      <c r="CQ491" s="60">
        <v>301</v>
      </c>
      <c r="CR491" s="61" t="s">
        <v>3473</v>
      </c>
      <c r="CS491" s="60">
        <v>30101</v>
      </c>
      <c r="CT491" s="61" t="s">
        <v>3474</v>
      </c>
      <c r="CU491" s="62">
        <v>3010104</v>
      </c>
      <c r="CV491" s="63" t="s">
        <v>3757</v>
      </c>
      <c r="CW491" s="100" t="s">
        <v>3758</v>
      </c>
      <c r="CX491" s="100" t="s">
        <v>3472</v>
      </c>
      <c r="CY491" s="100" t="s">
        <v>3473</v>
      </c>
      <c r="CZ491" s="100" t="s">
        <v>3474</v>
      </c>
      <c r="DA491" s="100" t="s">
        <v>3757</v>
      </c>
    </row>
    <row r="492" spans="2:105" ht="114.75" hidden="1" x14ac:dyDescent="0.25">
      <c r="B492" s="99" t="s">
        <v>3795</v>
      </c>
      <c r="C492" s="65" t="s">
        <v>3796</v>
      </c>
      <c r="D492" s="63" t="s">
        <v>3797</v>
      </c>
      <c r="E492" s="65" t="s">
        <v>3750</v>
      </c>
      <c r="F492" s="63" t="s">
        <v>3751</v>
      </c>
      <c r="G492" s="62" t="s">
        <v>183</v>
      </c>
      <c r="H492" s="63" t="s">
        <v>580</v>
      </c>
      <c r="I492" s="63" t="s">
        <v>185</v>
      </c>
      <c r="J492" s="307">
        <v>2015</v>
      </c>
      <c r="K492" s="310" t="s">
        <v>3657</v>
      </c>
      <c r="L492" s="63" t="s">
        <v>3798</v>
      </c>
      <c r="M492" s="63" t="s">
        <v>3799</v>
      </c>
      <c r="N492" s="63" t="s">
        <v>3800</v>
      </c>
      <c r="O492" s="63" t="s">
        <v>3801</v>
      </c>
      <c r="P492" s="63" t="s">
        <v>232</v>
      </c>
      <c r="Q492" s="63"/>
      <c r="R492" s="63"/>
      <c r="S492" s="68">
        <v>100</v>
      </c>
      <c r="T492" s="69">
        <v>5</v>
      </c>
      <c r="U492" s="69">
        <v>30</v>
      </c>
      <c r="V492" s="69">
        <v>60</v>
      </c>
      <c r="W492" s="69">
        <v>100</v>
      </c>
      <c r="X492" s="71">
        <v>3960396.0396039602</v>
      </c>
      <c r="Y492" s="79">
        <v>3960396.0396039602</v>
      </c>
      <c r="Z492" s="79"/>
      <c r="AA492" s="79"/>
      <c r="AB492" s="79"/>
      <c r="AC492" s="79"/>
      <c r="AD492" s="79"/>
      <c r="AE492" s="79"/>
      <c r="AF492" s="79"/>
      <c r="AG492" s="79"/>
      <c r="AH492" s="79"/>
      <c r="AI492" s="79"/>
      <c r="AJ492" s="79"/>
      <c r="AK492" s="71">
        <v>158415841.58415842</v>
      </c>
      <c r="AL492" s="79">
        <v>158415841.58415842</v>
      </c>
      <c r="AM492" s="79"/>
      <c r="AN492" s="79"/>
      <c r="AO492" s="79"/>
      <c r="AP492" s="79"/>
      <c r="AQ492" s="79"/>
      <c r="AR492" s="79"/>
      <c r="AS492" s="79"/>
      <c r="AT492" s="79"/>
      <c r="AU492" s="79"/>
      <c r="AV492" s="79"/>
      <c r="AW492" s="79"/>
      <c r="AX492" s="71">
        <v>118811881.1881188</v>
      </c>
      <c r="AY492" s="79">
        <v>118811881.1881188</v>
      </c>
      <c r="AZ492" s="79"/>
      <c r="BA492" s="79"/>
      <c r="BB492" s="79"/>
      <c r="BC492" s="79"/>
      <c r="BD492" s="79"/>
      <c r="BE492" s="79"/>
      <c r="BF492" s="79"/>
      <c r="BG492" s="79"/>
      <c r="BH492" s="79"/>
      <c r="BI492" s="79"/>
      <c r="BJ492" s="79"/>
      <c r="BK492" s="71">
        <v>118811881.1881188</v>
      </c>
      <c r="BL492" s="79">
        <v>118811881.1881188</v>
      </c>
      <c r="BM492" s="79"/>
      <c r="BN492" s="79"/>
      <c r="BO492" s="79"/>
      <c r="BP492" s="79"/>
      <c r="BQ492" s="79"/>
      <c r="BR492" s="79"/>
      <c r="BS492" s="79"/>
      <c r="BT492" s="79"/>
      <c r="BU492" s="79"/>
      <c r="BV492" s="79"/>
      <c r="BW492" s="79"/>
      <c r="BX492" s="71">
        <v>400000000</v>
      </c>
      <c r="BY492" s="73">
        <v>400000000</v>
      </c>
      <c r="BZ492" s="73">
        <v>0</v>
      </c>
      <c r="CA492" s="73">
        <v>0</v>
      </c>
      <c r="CB492" s="73">
        <v>0</v>
      </c>
      <c r="CC492" s="73">
        <v>0</v>
      </c>
      <c r="CD492" s="73">
        <v>0</v>
      </c>
      <c r="CE492" s="73">
        <v>0</v>
      </c>
      <c r="CF492" s="73">
        <v>0</v>
      </c>
      <c r="CG492" s="73">
        <v>0</v>
      </c>
      <c r="CH492" s="73">
        <v>0</v>
      </c>
      <c r="CI492" s="73">
        <v>0</v>
      </c>
      <c r="CJ492" s="73">
        <v>0</v>
      </c>
      <c r="CK492" s="63" t="s">
        <v>3802</v>
      </c>
      <c r="CL492" s="74" t="s">
        <v>3138</v>
      </c>
      <c r="CM492" s="74" t="s">
        <v>3139</v>
      </c>
      <c r="CN492" s="74" t="s">
        <v>1392</v>
      </c>
      <c r="CO492" s="60">
        <v>3</v>
      </c>
      <c r="CP492" s="61" t="s">
        <v>3472</v>
      </c>
      <c r="CQ492" s="60">
        <v>301</v>
      </c>
      <c r="CR492" s="61" t="s">
        <v>3473</v>
      </c>
      <c r="CS492" s="60">
        <v>30101</v>
      </c>
      <c r="CT492" s="61" t="s">
        <v>3474</v>
      </c>
      <c r="CU492" s="62">
        <v>3010104</v>
      </c>
      <c r="CV492" s="63" t="s">
        <v>3757</v>
      </c>
      <c r="CW492" s="100" t="s">
        <v>3758</v>
      </c>
      <c r="CX492" s="100" t="s">
        <v>3472</v>
      </c>
      <c r="CY492" s="100" t="s">
        <v>3473</v>
      </c>
      <c r="CZ492" s="100" t="s">
        <v>3474</v>
      </c>
      <c r="DA492" s="100" t="s">
        <v>3757</v>
      </c>
    </row>
    <row r="493" spans="2:105" ht="114.75" hidden="1" x14ac:dyDescent="0.25">
      <c r="B493" s="99" t="s">
        <v>3803</v>
      </c>
      <c r="C493" s="75" t="s">
        <v>3804</v>
      </c>
      <c r="D493" s="63" t="s">
        <v>1113</v>
      </c>
      <c r="E493" s="65" t="s">
        <v>3750</v>
      </c>
      <c r="F493" s="63" t="s">
        <v>3751</v>
      </c>
      <c r="G493" s="62" t="s">
        <v>240</v>
      </c>
      <c r="H493" s="63" t="s">
        <v>653</v>
      </c>
      <c r="I493" s="63" t="s">
        <v>185</v>
      </c>
      <c r="J493" s="311">
        <v>2015</v>
      </c>
      <c r="K493" s="310">
        <v>0</v>
      </c>
      <c r="L493" s="63" t="s">
        <v>242</v>
      </c>
      <c r="M493" s="63" t="s">
        <v>3805</v>
      </c>
      <c r="N493" s="63" t="s">
        <v>3806</v>
      </c>
      <c r="O493" s="63"/>
      <c r="P493" s="63" t="s">
        <v>3807</v>
      </c>
      <c r="Q493" s="63"/>
      <c r="R493" s="63"/>
      <c r="S493" s="68">
        <v>0</v>
      </c>
      <c r="T493" s="69">
        <v>0</v>
      </c>
      <c r="U493" s="69">
        <v>1</v>
      </c>
      <c r="V493" s="69">
        <v>0</v>
      </c>
      <c r="W493" s="69">
        <v>0</v>
      </c>
      <c r="X493" s="71">
        <v>0</v>
      </c>
      <c r="Y493" s="79"/>
      <c r="Z493" s="79"/>
      <c r="AA493" s="79"/>
      <c r="AB493" s="79"/>
      <c r="AC493" s="79"/>
      <c r="AD493" s="79"/>
      <c r="AE493" s="79"/>
      <c r="AF493" s="79"/>
      <c r="AG493" s="79"/>
      <c r="AH493" s="79"/>
      <c r="AI493" s="79"/>
      <c r="AJ493" s="79"/>
      <c r="AK493" s="71">
        <v>20000000000</v>
      </c>
      <c r="AL493" s="79"/>
      <c r="AM493" s="79"/>
      <c r="AN493" s="79"/>
      <c r="AO493" s="79"/>
      <c r="AP493" s="79"/>
      <c r="AQ493" s="79"/>
      <c r="AR493" s="79"/>
      <c r="AS493" s="79"/>
      <c r="AT493" s="79"/>
      <c r="AU493" s="79"/>
      <c r="AV493" s="79">
        <v>20000000000</v>
      </c>
      <c r="AW493" s="79"/>
      <c r="AX493" s="71">
        <v>0</v>
      </c>
      <c r="AY493" s="79"/>
      <c r="AZ493" s="79"/>
      <c r="BA493" s="79"/>
      <c r="BB493" s="79"/>
      <c r="BC493" s="79"/>
      <c r="BD493" s="79"/>
      <c r="BE493" s="79"/>
      <c r="BF493" s="79"/>
      <c r="BG493" s="79"/>
      <c r="BH493" s="79"/>
      <c r="BI493" s="79"/>
      <c r="BJ493" s="79"/>
      <c r="BK493" s="71">
        <v>0</v>
      </c>
      <c r="BL493" s="79"/>
      <c r="BM493" s="79"/>
      <c r="BN493" s="79"/>
      <c r="BO493" s="79"/>
      <c r="BP493" s="79"/>
      <c r="BQ493" s="79"/>
      <c r="BR493" s="79"/>
      <c r="BS493" s="79"/>
      <c r="BT493" s="79"/>
      <c r="BU493" s="79"/>
      <c r="BV493" s="79"/>
      <c r="BW493" s="79"/>
      <c r="BX493" s="71">
        <v>20000000000</v>
      </c>
      <c r="BY493" s="73">
        <v>0</v>
      </c>
      <c r="BZ493" s="73">
        <v>0</v>
      </c>
      <c r="CA493" s="73">
        <v>0</v>
      </c>
      <c r="CB493" s="73">
        <v>0</v>
      </c>
      <c r="CC493" s="73">
        <v>0</v>
      </c>
      <c r="CD493" s="73">
        <v>0</v>
      </c>
      <c r="CE493" s="73">
        <v>0</v>
      </c>
      <c r="CF493" s="73">
        <v>0</v>
      </c>
      <c r="CG493" s="73">
        <v>0</v>
      </c>
      <c r="CH493" s="73">
        <v>0</v>
      </c>
      <c r="CI493" s="73">
        <v>20000000000</v>
      </c>
      <c r="CJ493" s="73">
        <v>0</v>
      </c>
      <c r="CK493" s="63" t="s">
        <v>3808</v>
      </c>
      <c r="CL493" s="74" t="s">
        <v>660</v>
      </c>
      <c r="CM493" s="74" t="s">
        <v>661</v>
      </c>
      <c r="CN493" s="74" t="s">
        <v>1392</v>
      </c>
      <c r="CO493" s="60">
        <v>3</v>
      </c>
      <c r="CP493" s="61" t="s">
        <v>3472</v>
      </c>
      <c r="CQ493" s="60">
        <v>301</v>
      </c>
      <c r="CR493" s="61" t="s">
        <v>3473</v>
      </c>
      <c r="CS493" s="60">
        <v>30101</v>
      </c>
      <c r="CT493" s="61" t="s">
        <v>3474</v>
      </c>
      <c r="CU493" s="62">
        <v>3010104</v>
      </c>
      <c r="CV493" s="63" t="s">
        <v>3757</v>
      </c>
      <c r="CW493" s="100" t="s">
        <v>3758</v>
      </c>
      <c r="CX493" s="100" t="s">
        <v>3472</v>
      </c>
      <c r="CY493" s="100" t="s">
        <v>3473</v>
      </c>
      <c r="CZ493" s="100" t="s">
        <v>3474</v>
      </c>
      <c r="DA493" s="100" t="s">
        <v>3757</v>
      </c>
    </row>
    <row r="494" spans="2:105" ht="114.75" hidden="1" x14ac:dyDescent="0.25">
      <c r="B494" s="99" t="s">
        <v>3809</v>
      </c>
      <c r="C494" s="75" t="s">
        <v>3810</v>
      </c>
      <c r="D494" s="63" t="s">
        <v>3283</v>
      </c>
      <c r="E494" s="65" t="s">
        <v>3750</v>
      </c>
      <c r="F494" s="63" t="s">
        <v>3751</v>
      </c>
      <c r="G494" s="62" t="s">
        <v>183</v>
      </c>
      <c r="H494" s="63" t="s">
        <v>3284</v>
      </c>
      <c r="I494" s="63" t="s">
        <v>185</v>
      </c>
      <c r="J494" s="311">
        <v>2015</v>
      </c>
      <c r="K494" s="310">
        <v>0</v>
      </c>
      <c r="L494" s="63" t="s">
        <v>242</v>
      </c>
      <c r="M494" s="63" t="s">
        <v>3811</v>
      </c>
      <c r="N494" s="63" t="s">
        <v>3812</v>
      </c>
      <c r="O494" s="63" t="s">
        <v>3813</v>
      </c>
      <c r="P494" s="63"/>
      <c r="Q494" s="63"/>
      <c r="R494" s="63"/>
      <c r="S494" s="68">
        <v>1</v>
      </c>
      <c r="T494" s="69">
        <v>0</v>
      </c>
      <c r="U494" s="69">
        <v>1</v>
      </c>
      <c r="V494" s="69">
        <v>1</v>
      </c>
      <c r="W494" s="69">
        <v>1</v>
      </c>
      <c r="X494" s="71">
        <v>0</v>
      </c>
      <c r="Y494" s="79"/>
      <c r="Z494" s="79"/>
      <c r="AA494" s="79"/>
      <c r="AB494" s="79"/>
      <c r="AC494" s="79"/>
      <c r="AD494" s="79"/>
      <c r="AE494" s="79"/>
      <c r="AF494" s="79"/>
      <c r="AG494" s="79"/>
      <c r="AH494" s="79"/>
      <c r="AI494" s="79"/>
      <c r="AJ494" s="79"/>
      <c r="AK494" s="71">
        <v>20000000000</v>
      </c>
      <c r="AL494" s="79"/>
      <c r="AM494" s="79"/>
      <c r="AN494" s="79"/>
      <c r="AO494" s="79"/>
      <c r="AP494" s="79"/>
      <c r="AQ494" s="79"/>
      <c r="AR494" s="79"/>
      <c r="AS494" s="79"/>
      <c r="AT494" s="79"/>
      <c r="AU494" s="79"/>
      <c r="AV494" s="79">
        <v>20000000000</v>
      </c>
      <c r="AW494" s="79"/>
      <c r="AX494" s="71">
        <v>0</v>
      </c>
      <c r="AY494" s="79"/>
      <c r="AZ494" s="79"/>
      <c r="BA494" s="79"/>
      <c r="BB494" s="79"/>
      <c r="BC494" s="79"/>
      <c r="BD494" s="79"/>
      <c r="BE494" s="79"/>
      <c r="BF494" s="79"/>
      <c r="BG494" s="79"/>
      <c r="BH494" s="79"/>
      <c r="BI494" s="79"/>
      <c r="BJ494" s="79"/>
      <c r="BK494" s="71">
        <v>0</v>
      </c>
      <c r="BL494" s="79"/>
      <c r="BM494" s="79"/>
      <c r="BN494" s="79"/>
      <c r="BO494" s="79"/>
      <c r="BP494" s="79"/>
      <c r="BQ494" s="79"/>
      <c r="BR494" s="79"/>
      <c r="BS494" s="79"/>
      <c r="BT494" s="79"/>
      <c r="BU494" s="79"/>
      <c r="BV494" s="79"/>
      <c r="BW494" s="79"/>
      <c r="BX494" s="71">
        <v>20000000000</v>
      </c>
      <c r="BY494" s="73">
        <v>0</v>
      </c>
      <c r="BZ494" s="73">
        <v>0</v>
      </c>
      <c r="CA494" s="73">
        <v>0</v>
      </c>
      <c r="CB494" s="73">
        <v>0</v>
      </c>
      <c r="CC494" s="73">
        <v>0</v>
      </c>
      <c r="CD494" s="73">
        <v>0</v>
      </c>
      <c r="CE494" s="73">
        <v>0</v>
      </c>
      <c r="CF494" s="73">
        <v>0</v>
      </c>
      <c r="CG494" s="73">
        <v>0</v>
      </c>
      <c r="CH494" s="73">
        <v>0</v>
      </c>
      <c r="CI494" s="73">
        <v>20000000000</v>
      </c>
      <c r="CJ494" s="73">
        <v>0</v>
      </c>
      <c r="CK494" s="63" t="s">
        <v>3814</v>
      </c>
      <c r="CL494" s="74" t="s">
        <v>2302</v>
      </c>
      <c r="CM494" s="74" t="s">
        <v>3815</v>
      </c>
      <c r="CN494" s="74" t="s">
        <v>1392</v>
      </c>
      <c r="CO494" s="60">
        <v>3</v>
      </c>
      <c r="CP494" s="61" t="s">
        <v>3472</v>
      </c>
      <c r="CQ494" s="60">
        <v>301</v>
      </c>
      <c r="CR494" s="61" t="s">
        <v>3473</v>
      </c>
      <c r="CS494" s="60">
        <v>30101</v>
      </c>
      <c r="CT494" s="61" t="s">
        <v>3474</v>
      </c>
      <c r="CU494" s="62">
        <v>3010104</v>
      </c>
      <c r="CV494" s="63" t="s">
        <v>3757</v>
      </c>
      <c r="CW494" s="100" t="s">
        <v>3758</v>
      </c>
      <c r="CX494" s="100" t="s">
        <v>3472</v>
      </c>
      <c r="CY494" s="100" t="s">
        <v>3473</v>
      </c>
      <c r="CZ494" s="100" t="s">
        <v>3474</v>
      </c>
      <c r="DA494" s="100" t="s">
        <v>3757</v>
      </c>
    </row>
    <row r="495" spans="2:105" ht="102" hidden="1" x14ac:dyDescent="0.25">
      <c r="B495" s="99" t="s">
        <v>3816</v>
      </c>
      <c r="C495" s="65" t="s">
        <v>3817</v>
      </c>
      <c r="D495" s="63" t="s">
        <v>3664</v>
      </c>
      <c r="E495" s="65" t="s">
        <v>3726</v>
      </c>
      <c r="F495" s="63" t="s">
        <v>3727</v>
      </c>
      <c r="G495" s="62" t="s">
        <v>240</v>
      </c>
      <c r="H495" s="63" t="s">
        <v>580</v>
      </c>
      <c r="I495" s="63" t="s">
        <v>185</v>
      </c>
      <c r="J495" s="311">
        <v>2015</v>
      </c>
      <c r="K495" s="310">
        <v>0</v>
      </c>
      <c r="L495" s="63" t="s">
        <v>3728</v>
      </c>
      <c r="M495" s="63" t="s">
        <v>3818</v>
      </c>
      <c r="N495" s="63" t="s">
        <v>3819</v>
      </c>
      <c r="O495" s="63" t="s">
        <v>3820</v>
      </c>
      <c r="P495" s="63" t="s">
        <v>3740</v>
      </c>
      <c r="Q495" s="63"/>
      <c r="R495" s="63"/>
      <c r="S495" s="68">
        <v>100</v>
      </c>
      <c r="T495" s="69">
        <v>100</v>
      </c>
      <c r="U495" s="69">
        <v>100</v>
      </c>
      <c r="V495" s="69">
        <v>100</v>
      </c>
      <c r="W495" s="69">
        <v>100</v>
      </c>
      <c r="X495" s="71">
        <v>89858560</v>
      </c>
      <c r="Y495" s="101">
        <v>89858560</v>
      </c>
      <c r="Z495" s="79"/>
      <c r="AA495" s="79"/>
      <c r="AB495" s="79"/>
      <c r="AC495" s="79"/>
      <c r="AD495" s="79"/>
      <c r="AE495" s="79"/>
      <c r="AF495" s="79"/>
      <c r="AG495" s="79"/>
      <c r="AH495" s="79"/>
      <c r="AI495" s="79"/>
      <c r="AJ495" s="79"/>
      <c r="AK495" s="71">
        <v>89858560</v>
      </c>
      <c r="AL495" s="101">
        <v>89858560</v>
      </c>
      <c r="AM495" s="79"/>
      <c r="AN495" s="79"/>
      <c r="AO495" s="79"/>
      <c r="AP495" s="79"/>
      <c r="AQ495" s="79"/>
      <c r="AR495" s="79"/>
      <c r="AS495" s="79"/>
      <c r="AT495" s="79"/>
      <c r="AU495" s="79"/>
      <c r="AV495" s="79"/>
      <c r="AW495" s="79"/>
      <c r="AX495" s="71">
        <v>134787840</v>
      </c>
      <c r="AY495" s="101">
        <v>134787840</v>
      </c>
      <c r="AZ495" s="79"/>
      <c r="BA495" s="79"/>
      <c r="BB495" s="79"/>
      <c r="BC495" s="79"/>
      <c r="BD495" s="79"/>
      <c r="BE495" s="79"/>
      <c r="BF495" s="79"/>
      <c r="BG495" s="79"/>
      <c r="BH495" s="79"/>
      <c r="BI495" s="79"/>
      <c r="BJ495" s="79"/>
      <c r="BK495" s="71">
        <v>134787840</v>
      </c>
      <c r="BL495" s="101">
        <v>134787840</v>
      </c>
      <c r="BM495" s="79"/>
      <c r="BN495" s="79"/>
      <c r="BO495" s="79"/>
      <c r="BP495" s="79"/>
      <c r="BQ495" s="79"/>
      <c r="BR495" s="79"/>
      <c r="BS495" s="79"/>
      <c r="BT495" s="79"/>
      <c r="BU495" s="79"/>
      <c r="BV495" s="79"/>
      <c r="BW495" s="79"/>
      <c r="BX495" s="71">
        <v>449292800</v>
      </c>
      <c r="BY495" s="73">
        <v>449292800</v>
      </c>
      <c r="BZ495" s="73">
        <v>0</v>
      </c>
      <c r="CA495" s="73">
        <v>0</v>
      </c>
      <c r="CB495" s="73">
        <v>0</v>
      </c>
      <c r="CC495" s="73">
        <v>0</v>
      </c>
      <c r="CD495" s="73">
        <v>0</v>
      </c>
      <c r="CE495" s="73">
        <v>0</v>
      </c>
      <c r="CF495" s="73">
        <v>0</v>
      </c>
      <c r="CG495" s="73">
        <v>0</v>
      </c>
      <c r="CH495" s="73">
        <v>0</v>
      </c>
      <c r="CI495" s="73">
        <v>0</v>
      </c>
      <c r="CJ495" s="73">
        <v>0</v>
      </c>
      <c r="CK495" s="63" t="s">
        <v>3821</v>
      </c>
      <c r="CL495" s="74" t="s">
        <v>3138</v>
      </c>
      <c r="CM495" s="74" t="s">
        <v>3139</v>
      </c>
      <c r="CN495" s="74" t="s">
        <v>1392</v>
      </c>
      <c r="CO495" s="60">
        <v>3</v>
      </c>
      <c r="CP495" s="61" t="s">
        <v>3472</v>
      </c>
      <c r="CQ495" s="60">
        <v>301</v>
      </c>
      <c r="CR495" s="61" t="s">
        <v>3473</v>
      </c>
      <c r="CS495" s="60">
        <v>30101</v>
      </c>
      <c r="CT495" s="61" t="s">
        <v>3474</v>
      </c>
      <c r="CU495" s="62">
        <v>3010104</v>
      </c>
      <c r="CV495" s="63" t="s">
        <v>3757</v>
      </c>
      <c r="CW495" s="100" t="s">
        <v>3734</v>
      </c>
      <c r="CX495" s="100" t="s">
        <v>3472</v>
      </c>
      <c r="CY495" s="100" t="s">
        <v>3473</v>
      </c>
      <c r="CZ495" s="100" t="s">
        <v>3474</v>
      </c>
      <c r="DA495" s="100" t="s">
        <v>3757</v>
      </c>
    </row>
    <row r="496" spans="2:105" ht="102" hidden="1" x14ac:dyDescent="0.25">
      <c r="B496" s="99" t="s">
        <v>3822</v>
      </c>
      <c r="C496" s="65" t="s">
        <v>3823</v>
      </c>
      <c r="D496" s="63" t="s">
        <v>3664</v>
      </c>
      <c r="E496" s="65" t="s">
        <v>3726</v>
      </c>
      <c r="F496" s="63" t="s">
        <v>3727</v>
      </c>
      <c r="G496" s="62" t="s">
        <v>183</v>
      </c>
      <c r="H496" s="63" t="s">
        <v>580</v>
      </c>
      <c r="I496" s="63" t="s">
        <v>185</v>
      </c>
      <c r="J496" s="311">
        <v>2015</v>
      </c>
      <c r="K496" s="310">
        <v>0</v>
      </c>
      <c r="L496" s="63" t="s">
        <v>3728</v>
      </c>
      <c r="M496" s="63" t="s">
        <v>3824</v>
      </c>
      <c r="N496" s="63" t="s">
        <v>3825</v>
      </c>
      <c r="O496" s="63" t="s">
        <v>3826</v>
      </c>
      <c r="P496" s="63" t="s">
        <v>3740</v>
      </c>
      <c r="Q496" s="63"/>
      <c r="R496" s="63"/>
      <c r="S496" s="68">
        <v>1</v>
      </c>
      <c r="T496" s="69">
        <v>0.2</v>
      </c>
      <c r="U496" s="69">
        <v>0.4</v>
      </c>
      <c r="V496" s="69">
        <v>0.7</v>
      </c>
      <c r="W496" s="69">
        <v>1</v>
      </c>
      <c r="X496" s="71">
        <v>80000000</v>
      </c>
      <c r="Y496" s="101">
        <v>80000000</v>
      </c>
      <c r="Z496" s="79"/>
      <c r="AA496" s="79"/>
      <c r="AB496" s="79"/>
      <c r="AC496" s="79"/>
      <c r="AD496" s="79"/>
      <c r="AE496" s="79"/>
      <c r="AF496" s="79"/>
      <c r="AG496" s="79"/>
      <c r="AH496" s="79"/>
      <c r="AI496" s="79"/>
      <c r="AJ496" s="79"/>
      <c r="AK496" s="71">
        <v>80000000</v>
      </c>
      <c r="AL496" s="101">
        <v>80000000</v>
      </c>
      <c r="AM496" s="79"/>
      <c r="AN496" s="79"/>
      <c r="AO496" s="79"/>
      <c r="AP496" s="79"/>
      <c r="AQ496" s="79"/>
      <c r="AR496" s="79"/>
      <c r="AS496" s="79"/>
      <c r="AT496" s="79"/>
      <c r="AU496" s="79"/>
      <c r="AV496" s="79"/>
      <c r="AW496" s="79"/>
      <c r="AX496" s="71">
        <v>120000000</v>
      </c>
      <c r="AY496" s="101">
        <v>120000000</v>
      </c>
      <c r="AZ496" s="79"/>
      <c r="BA496" s="79"/>
      <c r="BB496" s="79"/>
      <c r="BC496" s="79"/>
      <c r="BD496" s="79"/>
      <c r="BE496" s="79"/>
      <c r="BF496" s="79"/>
      <c r="BG496" s="79"/>
      <c r="BH496" s="79"/>
      <c r="BI496" s="79"/>
      <c r="BJ496" s="79"/>
      <c r="BK496" s="71">
        <v>120000000</v>
      </c>
      <c r="BL496" s="101">
        <v>120000000</v>
      </c>
      <c r="BM496" s="79"/>
      <c r="BN496" s="79"/>
      <c r="BO496" s="79"/>
      <c r="BP496" s="79"/>
      <c r="BQ496" s="79"/>
      <c r="BR496" s="79"/>
      <c r="BS496" s="79"/>
      <c r="BT496" s="79"/>
      <c r="BU496" s="79"/>
      <c r="BV496" s="79"/>
      <c r="BW496" s="79"/>
      <c r="BX496" s="71">
        <v>400000000</v>
      </c>
      <c r="BY496" s="73">
        <v>400000000</v>
      </c>
      <c r="BZ496" s="73">
        <v>0</v>
      </c>
      <c r="CA496" s="73">
        <v>0</v>
      </c>
      <c r="CB496" s="73">
        <v>0</v>
      </c>
      <c r="CC496" s="73">
        <v>0</v>
      </c>
      <c r="CD496" s="73">
        <v>0</v>
      </c>
      <c r="CE496" s="73">
        <v>0</v>
      </c>
      <c r="CF496" s="73">
        <v>0</v>
      </c>
      <c r="CG496" s="73">
        <v>0</v>
      </c>
      <c r="CH496" s="73">
        <v>0</v>
      </c>
      <c r="CI496" s="73">
        <v>0</v>
      </c>
      <c r="CJ496" s="73">
        <v>0</v>
      </c>
      <c r="CK496" s="63" t="s">
        <v>3827</v>
      </c>
      <c r="CL496" s="74" t="s">
        <v>3138</v>
      </c>
      <c r="CM496" s="74" t="s">
        <v>3139</v>
      </c>
      <c r="CN496" s="74" t="s">
        <v>1392</v>
      </c>
      <c r="CO496" s="60">
        <v>3</v>
      </c>
      <c r="CP496" s="61" t="s">
        <v>3472</v>
      </c>
      <c r="CQ496" s="60">
        <v>301</v>
      </c>
      <c r="CR496" s="61" t="s">
        <v>3473</v>
      </c>
      <c r="CS496" s="60">
        <v>30101</v>
      </c>
      <c r="CT496" s="61" t="s">
        <v>3474</v>
      </c>
      <c r="CU496" s="62">
        <v>3010104</v>
      </c>
      <c r="CV496" s="63" t="s">
        <v>3757</v>
      </c>
      <c r="CW496" s="100" t="s">
        <v>3734</v>
      </c>
      <c r="CX496" s="100" t="s">
        <v>3472</v>
      </c>
      <c r="CY496" s="100" t="s">
        <v>3473</v>
      </c>
      <c r="CZ496" s="100" t="s">
        <v>3474</v>
      </c>
      <c r="DA496" s="100" t="s">
        <v>3757</v>
      </c>
    </row>
    <row r="497" spans="2:105" ht="102" hidden="1" x14ac:dyDescent="0.25">
      <c r="B497" s="99" t="s">
        <v>3828</v>
      </c>
      <c r="C497" s="65" t="s">
        <v>3829</v>
      </c>
      <c r="D497" s="63" t="s">
        <v>3664</v>
      </c>
      <c r="E497" s="65" t="s">
        <v>3726</v>
      </c>
      <c r="F497" s="63" t="s">
        <v>3727</v>
      </c>
      <c r="G497" s="62" t="s">
        <v>240</v>
      </c>
      <c r="H497" s="63" t="s">
        <v>580</v>
      </c>
      <c r="I497" s="63" t="s">
        <v>185</v>
      </c>
      <c r="J497" s="311">
        <v>2015</v>
      </c>
      <c r="K497" s="310">
        <v>0</v>
      </c>
      <c r="L497" s="63" t="s">
        <v>3728</v>
      </c>
      <c r="M497" s="63" t="s">
        <v>3830</v>
      </c>
      <c r="N497" s="63" t="s">
        <v>3831</v>
      </c>
      <c r="O497" s="63" t="s">
        <v>3832</v>
      </c>
      <c r="P497" s="63" t="s">
        <v>3740</v>
      </c>
      <c r="Q497" s="63"/>
      <c r="R497" s="63"/>
      <c r="S497" s="68">
        <v>100</v>
      </c>
      <c r="T497" s="69">
        <v>100</v>
      </c>
      <c r="U497" s="69">
        <v>100</v>
      </c>
      <c r="V497" s="69">
        <v>100</v>
      </c>
      <c r="W497" s="69">
        <v>100</v>
      </c>
      <c r="X497" s="71">
        <v>60000000</v>
      </c>
      <c r="Y497" s="101">
        <v>60000000</v>
      </c>
      <c r="Z497" s="79"/>
      <c r="AA497" s="79"/>
      <c r="AB497" s="79"/>
      <c r="AC497" s="79"/>
      <c r="AD497" s="79"/>
      <c r="AE497" s="79"/>
      <c r="AF497" s="79"/>
      <c r="AG497" s="79"/>
      <c r="AH497" s="79"/>
      <c r="AI497" s="79"/>
      <c r="AJ497" s="79"/>
      <c r="AK497" s="71">
        <v>60000000</v>
      </c>
      <c r="AL497" s="101">
        <v>60000000</v>
      </c>
      <c r="AM497" s="79"/>
      <c r="AN497" s="79"/>
      <c r="AO497" s="79"/>
      <c r="AP497" s="79"/>
      <c r="AQ497" s="79"/>
      <c r="AR497" s="79"/>
      <c r="AS497" s="79"/>
      <c r="AT497" s="79"/>
      <c r="AU497" s="79"/>
      <c r="AV497" s="79"/>
      <c r="AW497" s="79"/>
      <c r="AX497" s="71">
        <v>90000000</v>
      </c>
      <c r="AY497" s="79">
        <v>90000000</v>
      </c>
      <c r="AZ497" s="79"/>
      <c r="BA497" s="79"/>
      <c r="BB497" s="79"/>
      <c r="BC497" s="79"/>
      <c r="BD497" s="79"/>
      <c r="BE497" s="79"/>
      <c r="BF497" s="79"/>
      <c r="BG497" s="79"/>
      <c r="BH497" s="79"/>
      <c r="BI497" s="79"/>
      <c r="BJ497" s="79"/>
      <c r="BK497" s="71">
        <v>90000000</v>
      </c>
      <c r="BL497" s="79">
        <v>90000000</v>
      </c>
      <c r="BM497" s="79"/>
      <c r="BN497" s="79"/>
      <c r="BO497" s="79"/>
      <c r="BP497" s="79"/>
      <c r="BQ497" s="79"/>
      <c r="BR497" s="79"/>
      <c r="BS497" s="79"/>
      <c r="BT497" s="79"/>
      <c r="BU497" s="79"/>
      <c r="BV497" s="79"/>
      <c r="BW497" s="79"/>
      <c r="BX497" s="71">
        <v>300000000</v>
      </c>
      <c r="BY497" s="73">
        <v>300000000</v>
      </c>
      <c r="BZ497" s="73">
        <v>0</v>
      </c>
      <c r="CA497" s="73">
        <v>0</v>
      </c>
      <c r="CB497" s="73">
        <v>0</v>
      </c>
      <c r="CC497" s="73">
        <v>0</v>
      </c>
      <c r="CD497" s="73">
        <v>0</v>
      </c>
      <c r="CE497" s="73">
        <v>0</v>
      </c>
      <c r="CF497" s="73">
        <v>0</v>
      </c>
      <c r="CG497" s="73">
        <v>0</v>
      </c>
      <c r="CH497" s="73">
        <v>0</v>
      </c>
      <c r="CI497" s="73">
        <v>0</v>
      </c>
      <c r="CJ497" s="73">
        <v>0</v>
      </c>
      <c r="CK497" s="63" t="s">
        <v>3833</v>
      </c>
      <c r="CL497" s="74" t="s">
        <v>3138</v>
      </c>
      <c r="CM497" s="74" t="s">
        <v>3139</v>
      </c>
      <c r="CN497" s="74" t="s">
        <v>1392</v>
      </c>
      <c r="CO497" s="60">
        <v>3</v>
      </c>
      <c r="CP497" s="61" t="s">
        <v>3472</v>
      </c>
      <c r="CQ497" s="60">
        <v>301</v>
      </c>
      <c r="CR497" s="61" t="s">
        <v>3473</v>
      </c>
      <c r="CS497" s="60">
        <v>30101</v>
      </c>
      <c r="CT497" s="61" t="s">
        <v>3474</v>
      </c>
      <c r="CU497" s="62">
        <v>3010104</v>
      </c>
      <c r="CV497" s="63" t="s">
        <v>3757</v>
      </c>
      <c r="CW497" s="100" t="s">
        <v>3734</v>
      </c>
      <c r="CX497" s="100" t="s">
        <v>3472</v>
      </c>
      <c r="CY497" s="100" t="s">
        <v>3473</v>
      </c>
      <c r="CZ497" s="100" t="s">
        <v>3474</v>
      </c>
      <c r="DA497" s="100" t="s">
        <v>3757</v>
      </c>
    </row>
    <row r="498" spans="2:105" ht="102" hidden="1" x14ac:dyDescent="0.25">
      <c r="B498" s="99" t="s">
        <v>3834</v>
      </c>
      <c r="C498" s="65" t="s">
        <v>3835</v>
      </c>
      <c r="D498" s="63" t="s">
        <v>1368</v>
      </c>
      <c r="E498" s="65" t="s">
        <v>3836</v>
      </c>
      <c r="F498" s="63" t="s">
        <v>3837</v>
      </c>
      <c r="G498" s="62" t="s">
        <v>183</v>
      </c>
      <c r="H498" s="63" t="s">
        <v>679</v>
      </c>
      <c r="I498" s="63" t="s">
        <v>185</v>
      </c>
      <c r="J498" s="311">
        <v>2015</v>
      </c>
      <c r="K498" s="310">
        <v>0</v>
      </c>
      <c r="L498" s="63" t="s">
        <v>1371</v>
      </c>
      <c r="M498" s="63" t="s">
        <v>3838</v>
      </c>
      <c r="N498" s="63" t="s">
        <v>1809</v>
      </c>
      <c r="O498" s="63" t="s">
        <v>3839</v>
      </c>
      <c r="P498" s="63"/>
      <c r="Q498" s="63"/>
      <c r="R498" s="63"/>
      <c r="S498" s="68">
        <v>1</v>
      </c>
      <c r="T498" s="69">
        <v>0</v>
      </c>
      <c r="U498" s="69">
        <v>0.5</v>
      </c>
      <c r="V498" s="69">
        <v>1</v>
      </c>
      <c r="W498" s="69">
        <v>1</v>
      </c>
      <c r="X498" s="71">
        <v>0</v>
      </c>
      <c r="Y498" s="79"/>
      <c r="Z498" s="79"/>
      <c r="AA498" s="79"/>
      <c r="AB498" s="79"/>
      <c r="AC498" s="79"/>
      <c r="AD498" s="79"/>
      <c r="AE498" s="79"/>
      <c r="AF498" s="79"/>
      <c r="AG498" s="79"/>
      <c r="AH498" s="79"/>
      <c r="AI498" s="79"/>
      <c r="AJ498" s="79"/>
      <c r="AK498" s="71">
        <v>450000000</v>
      </c>
      <c r="AL498" s="79"/>
      <c r="AM498" s="79"/>
      <c r="AN498" s="79"/>
      <c r="AO498" s="79"/>
      <c r="AP498" s="79"/>
      <c r="AQ498" s="79"/>
      <c r="AR498" s="79"/>
      <c r="AS498" s="79"/>
      <c r="AT498" s="79">
        <v>450000000</v>
      </c>
      <c r="AU498" s="79"/>
      <c r="AV498" s="79"/>
      <c r="AW498" s="79"/>
      <c r="AX498" s="71">
        <v>250000000</v>
      </c>
      <c r="AY498" s="79"/>
      <c r="AZ498" s="79"/>
      <c r="BA498" s="79"/>
      <c r="BB498" s="79"/>
      <c r="BC498" s="79"/>
      <c r="BD498" s="79"/>
      <c r="BE498" s="79"/>
      <c r="BF498" s="79"/>
      <c r="BG498" s="79">
        <v>250000000</v>
      </c>
      <c r="BH498" s="79"/>
      <c r="BI498" s="79"/>
      <c r="BJ498" s="79"/>
      <c r="BK498" s="71">
        <v>250000000</v>
      </c>
      <c r="BL498" s="79"/>
      <c r="BM498" s="79"/>
      <c r="BN498" s="79"/>
      <c r="BO498" s="79"/>
      <c r="BP498" s="79"/>
      <c r="BQ498" s="79"/>
      <c r="BR498" s="79"/>
      <c r="BS498" s="79"/>
      <c r="BT498" s="79">
        <v>250000000</v>
      </c>
      <c r="BU498" s="79"/>
      <c r="BV498" s="79"/>
      <c r="BW498" s="79"/>
      <c r="BX498" s="71">
        <v>950000000</v>
      </c>
      <c r="BY498" s="73">
        <v>0</v>
      </c>
      <c r="BZ498" s="73">
        <v>0</v>
      </c>
      <c r="CA498" s="73">
        <v>0</v>
      </c>
      <c r="CB498" s="73">
        <v>0</v>
      </c>
      <c r="CC498" s="73">
        <v>0</v>
      </c>
      <c r="CD498" s="73">
        <v>0</v>
      </c>
      <c r="CE498" s="73">
        <v>0</v>
      </c>
      <c r="CF498" s="73">
        <v>0</v>
      </c>
      <c r="CG498" s="73">
        <v>950000000</v>
      </c>
      <c r="CH498" s="73">
        <v>0</v>
      </c>
      <c r="CI498" s="73">
        <v>0</v>
      </c>
      <c r="CJ498" s="73">
        <v>0</v>
      </c>
      <c r="CK498" s="63" t="s">
        <v>3840</v>
      </c>
      <c r="CL498" s="74" t="s">
        <v>2302</v>
      </c>
      <c r="CM498" s="74" t="s">
        <v>876</v>
      </c>
      <c r="CN498" s="74" t="s">
        <v>1392</v>
      </c>
      <c r="CO498" s="60">
        <v>3</v>
      </c>
      <c r="CP498" s="61" t="s">
        <v>3472</v>
      </c>
      <c r="CQ498" s="60">
        <v>301</v>
      </c>
      <c r="CR498" s="61" t="s">
        <v>3473</v>
      </c>
      <c r="CS498" s="60">
        <v>30101</v>
      </c>
      <c r="CT498" s="61" t="s">
        <v>3474</v>
      </c>
      <c r="CU498" s="62">
        <v>3010105</v>
      </c>
      <c r="CV498" s="63" t="s">
        <v>3841</v>
      </c>
      <c r="CW498" s="100" t="s">
        <v>3842</v>
      </c>
      <c r="CX498" s="100" t="s">
        <v>3472</v>
      </c>
      <c r="CY498" s="100" t="s">
        <v>3473</v>
      </c>
      <c r="CZ498" s="100" t="s">
        <v>3474</v>
      </c>
      <c r="DA498" s="100" t="s">
        <v>3841</v>
      </c>
    </row>
    <row r="499" spans="2:105" ht="102" hidden="1" x14ac:dyDescent="0.25">
      <c r="B499" s="99" t="s">
        <v>3843</v>
      </c>
      <c r="C499" s="65" t="s">
        <v>3844</v>
      </c>
      <c r="D499" s="63" t="s">
        <v>1368</v>
      </c>
      <c r="E499" s="65" t="s">
        <v>3836</v>
      </c>
      <c r="F499" s="63" t="s">
        <v>3837</v>
      </c>
      <c r="G499" s="62" t="s">
        <v>183</v>
      </c>
      <c r="H499" s="63" t="s">
        <v>679</v>
      </c>
      <c r="I499" s="63" t="s">
        <v>185</v>
      </c>
      <c r="J499" s="311">
        <v>2015</v>
      </c>
      <c r="K499" s="310">
        <v>0</v>
      </c>
      <c r="L499" s="63" t="s">
        <v>3845</v>
      </c>
      <c r="M499" s="63" t="s">
        <v>3846</v>
      </c>
      <c r="N499" s="63" t="s">
        <v>1809</v>
      </c>
      <c r="O499" s="63" t="s">
        <v>3847</v>
      </c>
      <c r="P499" s="63"/>
      <c r="Q499" s="63"/>
      <c r="R499" s="63"/>
      <c r="S499" s="68">
        <v>1</v>
      </c>
      <c r="T499" s="69">
        <v>0</v>
      </c>
      <c r="U499" s="69">
        <v>0.5</v>
      </c>
      <c r="V499" s="69">
        <v>1</v>
      </c>
      <c r="W499" s="69">
        <v>1</v>
      </c>
      <c r="X499" s="71">
        <v>0</v>
      </c>
      <c r="Y499" s="79"/>
      <c r="Z499" s="79"/>
      <c r="AA499" s="79"/>
      <c r="AB499" s="79"/>
      <c r="AC499" s="79"/>
      <c r="AD499" s="79"/>
      <c r="AE499" s="79"/>
      <c r="AF499" s="79"/>
      <c r="AG499" s="79"/>
      <c r="AH499" s="79"/>
      <c r="AI499" s="79"/>
      <c r="AJ499" s="79"/>
      <c r="AK499" s="71">
        <v>2400000000</v>
      </c>
      <c r="AL499" s="79">
        <v>1100000000</v>
      </c>
      <c r="AM499" s="79"/>
      <c r="AN499" s="79"/>
      <c r="AO499" s="79"/>
      <c r="AP499" s="79"/>
      <c r="AQ499" s="79"/>
      <c r="AR499" s="163">
        <v>1300000000</v>
      </c>
      <c r="AS499" s="79"/>
      <c r="AT499" s="79"/>
      <c r="AU499" s="79"/>
      <c r="AV499" s="79"/>
      <c r="AW499" s="79"/>
      <c r="AX499" s="71">
        <v>2568000000</v>
      </c>
      <c r="AY499" s="79">
        <v>201723815.46002007</v>
      </c>
      <c r="AZ499" s="79"/>
      <c r="BA499" s="79"/>
      <c r="BB499" s="79"/>
      <c r="BC499" s="79"/>
      <c r="BD499" s="79"/>
      <c r="BE499" s="131">
        <v>2366276184.5399799</v>
      </c>
      <c r="BF499" s="79"/>
      <c r="BG499" s="79"/>
      <c r="BH499" s="79"/>
      <c r="BI499" s="79"/>
      <c r="BJ499" s="79"/>
      <c r="BK499" s="71">
        <v>2698276184.5399799</v>
      </c>
      <c r="BL499" s="131">
        <v>2698276184.5399799</v>
      </c>
      <c r="BM499" s="79"/>
      <c r="BN499" s="79"/>
      <c r="BO499" s="79"/>
      <c r="BP499" s="79"/>
      <c r="BQ499" s="79"/>
      <c r="BR499" s="79"/>
      <c r="BS499" s="79"/>
      <c r="BT499" s="79"/>
      <c r="BU499" s="79"/>
      <c r="BV499" s="79"/>
      <c r="BW499" s="79"/>
      <c r="BX499" s="71">
        <v>7666276184.5399799</v>
      </c>
      <c r="BY499" s="73">
        <v>4000000000</v>
      </c>
      <c r="BZ499" s="73">
        <v>0</v>
      </c>
      <c r="CA499" s="73">
        <v>0</v>
      </c>
      <c r="CB499" s="73">
        <v>0</v>
      </c>
      <c r="CC499" s="73">
        <v>0</v>
      </c>
      <c r="CD499" s="73">
        <v>0</v>
      </c>
      <c r="CE499" s="73">
        <v>3666276184.5399799</v>
      </c>
      <c r="CF499" s="73">
        <v>0</v>
      </c>
      <c r="CG499" s="73">
        <v>0</v>
      </c>
      <c r="CH499" s="73">
        <v>0</v>
      </c>
      <c r="CI499" s="73">
        <v>0</v>
      </c>
      <c r="CJ499" s="73">
        <v>0</v>
      </c>
      <c r="CK499" s="63" t="s">
        <v>3848</v>
      </c>
      <c r="CL499" s="74" t="s">
        <v>2302</v>
      </c>
      <c r="CM499" s="74" t="s">
        <v>876</v>
      </c>
      <c r="CN499" s="74" t="s">
        <v>1392</v>
      </c>
      <c r="CO499" s="60">
        <v>3</v>
      </c>
      <c r="CP499" s="61" t="s">
        <v>3472</v>
      </c>
      <c r="CQ499" s="60">
        <v>301</v>
      </c>
      <c r="CR499" s="61" t="s">
        <v>3473</v>
      </c>
      <c r="CS499" s="60">
        <v>30101</v>
      </c>
      <c r="CT499" s="61" t="s">
        <v>3474</v>
      </c>
      <c r="CU499" s="62">
        <v>3010105</v>
      </c>
      <c r="CV499" s="63" t="s">
        <v>3841</v>
      </c>
      <c r="CW499" s="100" t="s">
        <v>3842</v>
      </c>
      <c r="CX499" s="100" t="s">
        <v>3472</v>
      </c>
      <c r="CY499" s="100" t="s">
        <v>3473</v>
      </c>
      <c r="CZ499" s="100" t="s">
        <v>3474</v>
      </c>
      <c r="DA499" s="100" t="s">
        <v>3841</v>
      </c>
    </row>
    <row r="500" spans="2:105" ht="102" hidden="1" x14ac:dyDescent="0.25">
      <c r="B500" s="99" t="s">
        <v>3849</v>
      </c>
      <c r="C500" s="65" t="s">
        <v>3850</v>
      </c>
      <c r="D500" s="63" t="s">
        <v>1368</v>
      </c>
      <c r="E500" s="65" t="s">
        <v>3836</v>
      </c>
      <c r="F500" s="63" t="s">
        <v>3837</v>
      </c>
      <c r="G500" s="62" t="s">
        <v>183</v>
      </c>
      <c r="H500" s="63" t="s">
        <v>679</v>
      </c>
      <c r="I500" s="63" t="s">
        <v>185</v>
      </c>
      <c r="J500" s="311">
        <v>2015</v>
      </c>
      <c r="K500" s="310">
        <v>0</v>
      </c>
      <c r="L500" s="63" t="s">
        <v>3845</v>
      </c>
      <c r="M500" s="63" t="s">
        <v>3851</v>
      </c>
      <c r="N500" s="63" t="s">
        <v>3852</v>
      </c>
      <c r="O500" s="63" t="s">
        <v>3853</v>
      </c>
      <c r="P500" s="63" t="s">
        <v>3854</v>
      </c>
      <c r="Q500" s="63"/>
      <c r="R500" s="63"/>
      <c r="S500" s="68">
        <v>4</v>
      </c>
      <c r="T500" s="69">
        <v>0</v>
      </c>
      <c r="U500" s="69">
        <v>1</v>
      </c>
      <c r="V500" s="69">
        <v>3</v>
      </c>
      <c r="W500" s="69">
        <v>4</v>
      </c>
      <c r="X500" s="71">
        <v>7500000000</v>
      </c>
      <c r="Y500" s="79"/>
      <c r="Z500" s="79"/>
      <c r="AA500" s="79"/>
      <c r="AB500" s="79"/>
      <c r="AC500" s="78">
        <v>7500000000</v>
      </c>
      <c r="AD500" s="79"/>
      <c r="AE500" s="79"/>
      <c r="AF500" s="79"/>
      <c r="AG500" s="79"/>
      <c r="AH500" s="79"/>
      <c r="AI500" s="79"/>
      <c r="AJ500" s="79"/>
      <c r="AK500" s="71">
        <v>300000000</v>
      </c>
      <c r="AL500" s="79">
        <v>300000000</v>
      </c>
      <c r="AM500" s="79"/>
      <c r="AN500" s="79"/>
      <c r="AO500" s="79"/>
      <c r="AP500" s="79"/>
      <c r="AQ500" s="79"/>
      <c r="AR500" s="79"/>
      <c r="AS500" s="79"/>
      <c r="AT500" s="79"/>
      <c r="AU500" s="79"/>
      <c r="AV500" s="79"/>
      <c r="AW500" s="79"/>
      <c r="AX500" s="71">
        <v>300000000</v>
      </c>
      <c r="AY500" s="79">
        <v>300000000</v>
      </c>
      <c r="AZ500" s="79"/>
      <c r="BA500" s="79"/>
      <c r="BB500" s="79"/>
      <c r="BC500" s="79"/>
      <c r="BD500" s="79"/>
      <c r="BE500" s="79"/>
      <c r="BF500" s="79"/>
      <c r="BG500" s="79"/>
      <c r="BH500" s="79"/>
      <c r="BI500" s="79"/>
      <c r="BJ500" s="79"/>
      <c r="BK500" s="71">
        <v>300000000</v>
      </c>
      <c r="BL500" s="79">
        <v>300000000</v>
      </c>
      <c r="BM500" s="79"/>
      <c r="BN500" s="79"/>
      <c r="BO500" s="79"/>
      <c r="BP500" s="79"/>
      <c r="BQ500" s="79"/>
      <c r="BR500" s="79"/>
      <c r="BS500" s="79"/>
      <c r="BT500" s="79"/>
      <c r="BU500" s="79"/>
      <c r="BV500" s="79"/>
      <c r="BW500" s="79"/>
      <c r="BX500" s="71">
        <v>8400000000</v>
      </c>
      <c r="BY500" s="73">
        <v>900000000</v>
      </c>
      <c r="BZ500" s="73">
        <v>0</v>
      </c>
      <c r="CA500" s="73">
        <v>0</v>
      </c>
      <c r="CB500" s="73">
        <v>0</v>
      </c>
      <c r="CC500" s="73">
        <v>7500000000</v>
      </c>
      <c r="CD500" s="73">
        <v>0</v>
      </c>
      <c r="CE500" s="73">
        <v>0</v>
      </c>
      <c r="CF500" s="73">
        <v>0</v>
      </c>
      <c r="CG500" s="73">
        <v>0</v>
      </c>
      <c r="CH500" s="73">
        <v>0</v>
      </c>
      <c r="CI500" s="73">
        <v>0</v>
      </c>
      <c r="CJ500" s="73">
        <v>0</v>
      </c>
      <c r="CK500" s="63" t="s">
        <v>3855</v>
      </c>
      <c r="CL500" s="74" t="s">
        <v>2302</v>
      </c>
      <c r="CM500" s="74" t="s">
        <v>876</v>
      </c>
      <c r="CN500" s="74" t="s">
        <v>1392</v>
      </c>
      <c r="CO500" s="60">
        <v>3</v>
      </c>
      <c r="CP500" s="61" t="s">
        <v>3472</v>
      </c>
      <c r="CQ500" s="60">
        <v>301</v>
      </c>
      <c r="CR500" s="61" t="s">
        <v>3473</v>
      </c>
      <c r="CS500" s="60">
        <v>30101</v>
      </c>
      <c r="CT500" s="61" t="s">
        <v>3474</v>
      </c>
      <c r="CU500" s="62">
        <v>3010105</v>
      </c>
      <c r="CV500" s="63" t="s">
        <v>3841</v>
      </c>
      <c r="CW500" s="100" t="s">
        <v>3842</v>
      </c>
      <c r="CX500" s="100" t="s">
        <v>3472</v>
      </c>
      <c r="CY500" s="100" t="s">
        <v>3473</v>
      </c>
      <c r="CZ500" s="100" t="s">
        <v>3474</v>
      </c>
      <c r="DA500" s="100" t="s">
        <v>3841</v>
      </c>
    </row>
    <row r="501" spans="2:105" ht="102" hidden="1" x14ac:dyDescent="0.25">
      <c r="B501" s="99" t="s">
        <v>3856</v>
      </c>
      <c r="C501" s="65" t="s">
        <v>3857</v>
      </c>
      <c r="D501" s="63" t="s">
        <v>1368</v>
      </c>
      <c r="E501" s="65" t="s">
        <v>3836</v>
      </c>
      <c r="F501" s="63" t="s">
        <v>3837</v>
      </c>
      <c r="G501" s="62" t="s">
        <v>183</v>
      </c>
      <c r="H501" s="63" t="s">
        <v>679</v>
      </c>
      <c r="I501" s="63" t="s">
        <v>185</v>
      </c>
      <c r="J501" s="311">
        <v>2015</v>
      </c>
      <c r="K501" s="310">
        <v>0</v>
      </c>
      <c r="L501" s="63" t="s">
        <v>1371</v>
      </c>
      <c r="M501" s="63" t="s">
        <v>3858</v>
      </c>
      <c r="N501" s="63" t="s">
        <v>3859</v>
      </c>
      <c r="O501" s="63" t="s">
        <v>3860</v>
      </c>
      <c r="P501" s="63"/>
      <c r="Q501" s="63"/>
      <c r="R501" s="63"/>
      <c r="S501" s="68">
        <v>100</v>
      </c>
      <c r="T501" s="69">
        <v>10</v>
      </c>
      <c r="U501" s="69">
        <v>30</v>
      </c>
      <c r="V501" s="69">
        <v>70</v>
      </c>
      <c r="W501" s="69">
        <v>100</v>
      </c>
      <c r="X501" s="71">
        <v>25000000</v>
      </c>
      <c r="Y501" s="79">
        <v>25000000</v>
      </c>
      <c r="Z501" s="79"/>
      <c r="AA501" s="79"/>
      <c r="AB501" s="79"/>
      <c r="AC501" s="79"/>
      <c r="AD501" s="79"/>
      <c r="AE501" s="79"/>
      <c r="AF501" s="79"/>
      <c r="AG501" s="79"/>
      <c r="AH501" s="79"/>
      <c r="AI501" s="79"/>
      <c r="AJ501" s="79"/>
      <c r="AK501" s="71">
        <v>40000000</v>
      </c>
      <c r="AL501" s="79">
        <v>40000000</v>
      </c>
      <c r="AM501" s="79"/>
      <c r="AN501" s="79"/>
      <c r="AO501" s="79"/>
      <c r="AP501" s="79"/>
      <c r="AQ501" s="79"/>
      <c r="AR501" s="79"/>
      <c r="AS501" s="79"/>
      <c r="AT501" s="79"/>
      <c r="AU501" s="79"/>
      <c r="AV501" s="79"/>
      <c r="AW501" s="79"/>
      <c r="AX501" s="71">
        <v>40000000</v>
      </c>
      <c r="AY501" s="79">
        <v>40000000</v>
      </c>
      <c r="AZ501" s="79"/>
      <c r="BA501" s="79"/>
      <c r="BB501" s="79"/>
      <c r="BC501" s="79"/>
      <c r="BD501" s="79"/>
      <c r="BE501" s="79"/>
      <c r="BF501" s="79"/>
      <c r="BG501" s="79"/>
      <c r="BH501" s="79"/>
      <c r="BI501" s="79"/>
      <c r="BJ501" s="79"/>
      <c r="BK501" s="71">
        <v>40000000</v>
      </c>
      <c r="BL501" s="79">
        <v>40000000</v>
      </c>
      <c r="BM501" s="79"/>
      <c r="BN501" s="79"/>
      <c r="BO501" s="79"/>
      <c r="BP501" s="79"/>
      <c r="BQ501" s="79"/>
      <c r="BR501" s="79"/>
      <c r="BS501" s="79"/>
      <c r="BT501" s="79"/>
      <c r="BU501" s="79"/>
      <c r="BV501" s="79"/>
      <c r="BW501" s="79"/>
      <c r="BX501" s="71">
        <v>145000000</v>
      </c>
      <c r="BY501" s="73">
        <v>145000000</v>
      </c>
      <c r="BZ501" s="73">
        <v>0</v>
      </c>
      <c r="CA501" s="73">
        <v>0</v>
      </c>
      <c r="CB501" s="73">
        <v>0</v>
      </c>
      <c r="CC501" s="73">
        <v>0</v>
      </c>
      <c r="CD501" s="73">
        <v>0</v>
      </c>
      <c r="CE501" s="73">
        <v>0</v>
      </c>
      <c r="CF501" s="73">
        <v>0</v>
      </c>
      <c r="CG501" s="73">
        <v>0</v>
      </c>
      <c r="CH501" s="73">
        <v>0</v>
      </c>
      <c r="CI501" s="73">
        <v>0</v>
      </c>
      <c r="CJ501" s="73">
        <v>0</v>
      </c>
      <c r="CK501" s="63" t="s">
        <v>3861</v>
      </c>
      <c r="CL501" s="74" t="s">
        <v>2302</v>
      </c>
      <c r="CM501" s="74" t="s">
        <v>876</v>
      </c>
      <c r="CN501" s="74" t="s">
        <v>1392</v>
      </c>
      <c r="CO501" s="60">
        <v>3</v>
      </c>
      <c r="CP501" s="61" t="s">
        <v>3472</v>
      </c>
      <c r="CQ501" s="60">
        <v>301</v>
      </c>
      <c r="CR501" s="61" t="s">
        <v>3473</v>
      </c>
      <c r="CS501" s="60">
        <v>30101</v>
      </c>
      <c r="CT501" s="61" t="s">
        <v>3474</v>
      </c>
      <c r="CU501" s="62">
        <v>3010105</v>
      </c>
      <c r="CV501" s="63" t="s">
        <v>3841</v>
      </c>
      <c r="CW501" s="100" t="s">
        <v>3842</v>
      </c>
      <c r="CX501" s="100" t="s">
        <v>3472</v>
      </c>
      <c r="CY501" s="100" t="s">
        <v>3473</v>
      </c>
      <c r="CZ501" s="100" t="s">
        <v>3474</v>
      </c>
      <c r="DA501" s="100" t="s">
        <v>3841</v>
      </c>
    </row>
    <row r="502" spans="2:105" ht="102" hidden="1" x14ac:dyDescent="0.25">
      <c r="B502" s="99" t="s">
        <v>3862</v>
      </c>
      <c r="C502" s="65" t="s">
        <v>3863</v>
      </c>
      <c r="D502" s="63" t="s">
        <v>1368</v>
      </c>
      <c r="E502" s="65" t="s">
        <v>3836</v>
      </c>
      <c r="F502" s="63" t="s">
        <v>3837</v>
      </c>
      <c r="G502" s="62" t="s">
        <v>183</v>
      </c>
      <c r="H502" s="63" t="s">
        <v>679</v>
      </c>
      <c r="I502" s="63" t="s">
        <v>185</v>
      </c>
      <c r="J502" s="311">
        <v>2015</v>
      </c>
      <c r="K502" s="310">
        <v>0</v>
      </c>
      <c r="L502" s="63" t="s">
        <v>1371</v>
      </c>
      <c r="M502" s="63" t="s">
        <v>3864</v>
      </c>
      <c r="N502" s="63" t="s">
        <v>3865</v>
      </c>
      <c r="O502" s="63" t="s">
        <v>3866</v>
      </c>
      <c r="P502" s="63"/>
      <c r="Q502" s="63"/>
      <c r="R502" s="63"/>
      <c r="S502" s="68">
        <v>42</v>
      </c>
      <c r="T502" s="69">
        <v>0</v>
      </c>
      <c r="U502" s="69">
        <v>15</v>
      </c>
      <c r="V502" s="69">
        <v>30</v>
      </c>
      <c r="W502" s="69">
        <v>42</v>
      </c>
      <c r="X502" s="71">
        <v>15000000</v>
      </c>
      <c r="Y502" s="79"/>
      <c r="Z502" s="79"/>
      <c r="AA502" s="79"/>
      <c r="AB502" s="79"/>
      <c r="AC502" s="79"/>
      <c r="AD502" s="79"/>
      <c r="AE502" s="79"/>
      <c r="AF502" s="79"/>
      <c r="AG502" s="79">
        <v>15000000</v>
      </c>
      <c r="AH502" s="79"/>
      <c r="AI502" s="79"/>
      <c r="AJ502" s="79"/>
      <c r="AK502" s="71">
        <v>15000000</v>
      </c>
      <c r="AL502" s="79"/>
      <c r="AM502" s="79"/>
      <c r="AN502" s="79"/>
      <c r="AO502" s="79"/>
      <c r="AP502" s="79"/>
      <c r="AQ502" s="79"/>
      <c r="AR502" s="79"/>
      <c r="AS502" s="79"/>
      <c r="AT502" s="79">
        <v>15000000</v>
      </c>
      <c r="AU502" s="79"/>
      <c r="AV502" s="79"/>
      <c r="AW502" s="79"/>
      <c r="AX502" s="71">
        <v>15000000</v>
      </c>
      <c r="AY502" s="79"/>
      <c r="AZ502" s="79"/>
      <c r="BA502" s="79"/>
      <c r="BB502" s="79"/>
      <c r="BC502" s="79"/>
      <c r="BD502" s="79"/>
      <c r="BE502" s="79"/>
      <c r="BF502" s="79"/>
      <c r="BG502" s="79">
        <v>15000000</v>
      </c>
      <c r="BH502" s="79"/>
      <c r="BI502" s="79"/>
      <c r="BJ502" s="79"/>
      <c r="BK502" s="71">
        <v>15000000</v>
      </c>
      <c r="BL502" s="79"/>
      <c r="BM502" s="79"/>
      <c r="BN502" s="79"/>
      <c r="BO502" s="79"/>
      <c r="BP502" s="79"/>
      <c r="BQ502" s="79"/>
      <c r="BR502" s="79"/>
      <c r="BS502" s="79"/>
      <c r="BT502" s="79">
        <v>15000000</v>
      </c>
      <c r="BU502" s="79"/>
      <c r="BV502" s="79"/>
      <c r="BW502" s="79"/>
      <c r="BX502" s="71">
        <v>60000000</v>
      </c>
      <c r="BY502" s="73">
        <v>0</v>
      </c>
      <c r="BZ502" s="73">
        <v>0</v>
      </c>
      <c r="CA502" s="73">
        <v>0</v>
      </c>
      <c r="CB502" s="73">
        <v>0</v>
      </c>
      <c r="CC502" s="73">
        <v>0</v>
      </c>
      <c r="CD502" s="73">
        <v>0</v>
      </c>
      <c r="CE502" s="73">
        <v>0</v>
      </c>
      <c r="CF502" s="73">
        <v>0</v>
      </c>
      <c r="CG502" s="73">
        <v>60000000</v>
      </c>
      <c r="CH502" s="73">
        <v>0</v>
      </c>
      <c r="CI502" s="73">
        <v>0</v>
      </c>
      <c r="CJ502" s="73">
        <v>0</v>
      </c>
      <c r="CK502" s="63" t="s">
        <v>3867</v>
      </c>
      <c r="CL502" s="74" t="s">
        <v>2302</v>
      </c>
      <c r="CM502" s="74" t="s">
        <v>876</v>
      </c>
      <c r="CN502" s="74" t="s">
        <v>1392</v>
      </c>
      <c r="CO502" s="60">
        <v>3</v>
      </c>
      <c r="CP502" s="61" t="s">
        <v>3472</v>
      </c>
      <c r="CQ502" s="60">
        <v>301</v>
      </c>
      <c r="CR502" s="61" t="s">
        <v>3473</v>
      </c>
      <c r="CS502" s="60">
        <v>30101</v>
      </c>
      <c r="CT502" s="61" t="s">
        <v>3474</v>
      </c>
      <c r="CU502" s="62">
        <v>3010105</v>
      </c>
      <c r="CV502" s="63" t="s">
        <v>3841</v>
      </c>
      <c r="CW502" s="100" t="s">
        <v>3842</v>
      </c>
      <c r="CX502" s="100" t="s">
        <v>3472</v>
      </c>
      <c r="CY502" s="100" t="s">
        <v>3473</v>
      </c>
      <c r="CZ502" s="100" t="s">
        <v>3474</v>
      </c>
      <c r="DA502" s="100" t="s">
        <v>3841</v>
      </c>
    </row>
    <row r="503" spans="2:105" ht="102" hidden="1" x14ac:dyDescent="0.25">
      <c r="B503" s="99" t="s">
        <v>3868</v>
      </c>
      <c r="C503" s="75" t="s">
        <v>3869</v>
      </c>
      <c r="D503" s="63" t="s">
        <v>1368</v>
      </c>
      <c r="E503" s="65" t="s">
        <v>3836</v>
      </c>
      <c r="F503" s="63" t="s">
        <v>3837</v>
      </c>
      <c r="G503" s="62" t="s">
        <v>183</v>
      </c>
      <c r="H503" s="63" t="s">
        <v>679</v>
      </c>
      <c r="I503" s="63" t="s">
        <v>185</v>
      </c>
      <c r="J503" s="311">
        <v>2015</v>
      </c>
      <c r="K503" s="310">
        <v>0</v>
      </c>
      <c r="L503" s="63" t="s">
        <v>3845</v>
      </c>
      <c r="M503" s="63" t="s">
        <v>3870</v>
      </c>
      <c r="N503" s="63" t="s">
        <v>3871</v>
      </c>
      <c r="O503" s="63" t="s">
        <v>3872</v>
      </c>
      <c r="P503" s="63"/>
      <c r="Q503" s="63"/>
      <c r="R503" s="63"/>
      <c r="S503" s="68">
        <v>700</v>
      </c>
      <c r="T503" s="69">
        <v>350</v>
      </c>
      <c r="U503" s="69">
        <v>700</v>
      </c>
      <c r="V503" s="69">
        <v>700</v>
      </c>
      <c r="W503" s="69">
        <v>700</v>
      </c>
      <c r="X503" s="71">
        <v>3000000000</v>
      </c>
      <c r="Y503" s="79"/>
      <c r="Z503" s="79"/>
      <c r="AA503" s="79"/>
      <c r="AB503" s="79"/>
      <c r="AC503" s="78">
        <v>3000000000</v>
      </c>
      <c r="AD503" s="79"/>
      <c r="AE503" s="79"/>
      <c r="AF503" s="79"/>
      <c r="AG503" s="79"/>
      <c r="AH503" s="79"/>
      <c r="AI503" s="79"/>
      <c r="AJ503" s="79"/>
      <c r="AK503" s="71">
        <v>0</v>
      </c>
      <c r="AL503" s="79"/>
      <c r="AM503" s="79"/>
      <c r="AN503" s="79"/>
      <c r="AO503" s="79"/>
      <c r="AP503" s="79"/>
      <c r="AQ503" s="79"/>
      <c r="AR503" s="79"/>
      <c r="AS503" s="79"/>
      <c r="AT503" s="79"/>
      <c r="AU503" s="79"/>
      <c r="AV503" s="79"/>
      <c r="AW503" s="79"/>
      <c r="AX503" s="71">
        <v>0</v>
      </c>
      <c r="AY503" s="79"/>
      <c r="AZ503" s="79"/>
      <c r="BA503" s="79"/>
      <c r="BB503" s="79"/>
      <c r="BC503" s="79"/>
      <c r="BD503" s="79"/>
      <c r="BE503" s="79"/>
      <c r="BF503" s="79"/>
      <c r="BG503" s="79"/>
      <c r="BH503" s="79"/>
      <c r="BI503" s="79"/>
      <c r="BJ503" s="79"/>
      <c r="BK503" s="71">
        <v>0</v>
      </c>
      <c r="BL503" s="79"/>
      <c r="BM503" s="79"/>
      <c r="BN503" s="79"/>
      <c r="BO503" s="79"/>
      <c r="BP503" s="79"/>
      <c r="BQ503" s="79"/>
      <c r="BR503" s="79"/>
      <c r="BS503" s="79"/>
      <c r="BT503" s="79"/>
      <c r="BU503" s="79"/>
      <c r="BV503" s="79"/>
      <c r="BW503" s="79"/>
      <c r="BX503" s="71">
        <v>3000000000</v>
      </c>
      <c r="BY503" s="73">
        <v>0</v>
      </c>
      <c r="BZ503" s="73">
        <v>0</v>
      </c>
      <c r="CA503" s="73">
        <v>0</v>
      </c>
      <c r="CB503" s="73">
        <v>0</v>
      </c>
      <c r="CC503" s="73">
        <v>3000000000</v>
      </c>
      <c r="CD503" s="73">
        <v>0</v>
      </c>
      <c r="CE503" s="73">
        <v>0</v>
      </c>
      <c r="CF503" s="73">
        <v>0</v>
      </c>
      <c r="CG503" s="73">
        <v>0</v>
      </c>
      <c r="CH503" s="73">
        <v>0</v>
      </c>
      <c r="CI503" s="73">
        <v>0</v>
      </c>
      <c r="CJ503" s="73">
        <v>0</v>
      </c>
      <c r="CK503" s="63" t="s">
        <v>3873</v>
      </c>
      <c r="CL503" s="74" t="s">
        <v>2302</v>
      </c>
      <c r="CM503" s="74" t="s">
        <v>876</v>
      </c>
      <c r="CN503" s="74" t="s">
        <v>1392</v>
      </c>
      <c r="CO503" s="60">
        <v>3</v>
      </c>
      <c r="CP503" s="61" t="s">
        <v>3472</v>
      </c>
      <c r="CQ503" s="60">
        <v>301</v>
      </c>
      <c r="CR503" s="61" t="s">
        <v>3473</v>
      </c>
      <c r="CS503" s="60">
        <v>30101</v>
      </c>
      <c r="CT503" s="61" t="s">
        <v>3474</v>
      </c>
      <c r="CU503" s="62">
        <v>3010105</v>
      </c>
      <c r="CV503" s="63" t="s">
        <v>3841</v>
      </c>
      <c r="CW503" s="100" t="s">
        <v>3842</v>
      </c>
      <c r="CX503" s="100" t="s">
        <v>3472</v>
      </c>
      <c r="CY503" s="100" t="s">
        <v>3473</v>
      </c>
      <c r="CZ503" s="100" t="s">
        <v>3474</v>
      </c>
      <c r="DA503" s="100" t="s">
        <v>3841</v>
      </c>
    </row>
    <row r="504" spans="2:105" ht="102" hidden="1" x14ac:dyDescent="0.25">
      <c r="B504" s="99" t="s">
        <v>3874</v>
      </c>
      <c r="C504" s="65" t="s">
        <v>3875</v>
      </c>
      <c r="D504" s="63" t="s">
        <v>1368</v>
      </c>
      <c r="E504" s="65" t="s">
        <v>3836</v>
      </c>
      <c r="F504" s="63" t="s">
        <v>3837</v>
      </c>
      <c r="G504" s="62" t="s">
        <v>183</v>
      </c>
      <c r="H504" s="63" t="s">
        <v>679</v>
      </c>
      <c r="I504" s="63" t="s">
        <v>185</v>
      </c>
      <c r="J504" s="311">
        <v>2015</v>
      </c>
      <c r="K504" s="310">
        <v>0</v>
      </c>
      <c r="L504" s="63" t="s">
        <v>3876</v>
      </c>
      <c r="M504" s="63" t="s">
        <v>3877</v>
      </c>
      <c r="N504" s="63" t="s">
        <v>1809</v>
      </c>
      <c r="O504" s="63" t="s">
        <v>3847</v>
      </c>
      <c r="P504" s="63"/>
      <c r="Q504" s="63"/>
      <c r="R504" s="63"/>
      <c r="S504" s="68">
        <v>1</v>
      </c>
      <c r="T504" s="69">
        <v>0</v>
      </c>
      <c r="U504" s="69">
        <v>0.5</v>
      </c>
      <c r="V504" s="69">
        <v>1</v>
      </c>
      <c r="W504" s="69">
        <v>1</v>
      </c>
      <c r="X504" s="71">
        <v>0</v>
      </c>
      <c r="Y504" s="79"/>
      <c r="Z504" s="79"/>
      <c r="AA504" s="79"/>
      <c r="AB504" s="79"/>
      <c r="AC504" s="79"/>
      <c r="AD504" s="79"/>
      <c r="AE504" s="79"/>
      <c r="AF504" s="79"/>
      <c r="AG504" s="79"/>
      <c r="AH504" s="79"/>
      <c r="AI504" s="79"/>
      <c r="AJ504" s="79"/>
      <c r="AK504" s="71">
        <v>700000000</v>
      </c>
      <c r="AL504" s="79">
        <v>700000000</v>
      </c>
      <c r="AM504" s="79"/>
      <c r="AN504" s="79"/>
      <c r="AO504" s="79"/>
      <c r="AP504" s="79"/>
      <c r="AQ504" s="79"/>
      <c r="AR504" s="79"/>
      <c r="AS504" s="79"/>
      <c r="AT504" s="79"/>
      <c r="AU504" s="79"/>
      <c r="AV504" s="79"/>
      <c r="AW504" s="79"/>
      <c r="AX504" s="71">
        <v>7100000000</v>
      </c>
      <c r="AY504" s="79">
        <v>300000000</v>
      </c>
      <c r="AZ504" s="79"/>
      <c r="BA504" s="79"/>
      <c r="BB504" s="79"/>
      <c r="BC504" s="79">
        <v>6800000000</v>
      </c>
      <c r="BD504" s="79"/>
      <c r="BE504" s="79"/>
      <c r="BF504" s="79"/>
      <c r="BG504" s="79"/>
      <c r="BH504" s="79"/>
      <c r="BI504" s="79"/>
      <c r="BJ504" s="79"/>
      <c r="BK504" s="71">
        <v>0</v>
      </c>
      <c r="BL504" s="79"/>
      <c r="BM504" s="79"/>
      <c r="BN504" s="79"/>
      <c r="BO504" s="79"/>
      <c r="BP504" s="79"/>
      <c r="BQ504" s="79"/>
      <c r="BR504" s="79"/>
      <c r="BS504" s="79"/>
      <c r="BT504" s="79"/>
      <c r="BU504" s="79"/>
      <c r="BV504" s="79"/>
      <c r="BW504" s="79"/>
      <c r="BX504" s="71">
        <v>7800000000</v>
      </c>
      <c r="BY504" s="73">
        <v>1000000000</v>
      </c>
      <c r="BZ504" s="73">
        <v>0</v>
      </c>
      <c r="CA504" s="73">
        <v>0</v>
      </c>
      <c r="CB504" s="73">
        <v>0</v>
      </c>
      <c r="CC504" s="73">
        <v>6800000000</v>
      </c>
      <c r="CD504" s="73">
        <v>0</v>
      </c>
      <c r="CE504" s="73">
        <v>0</v>
      </c>
      <c r="CF504" s="73">
        <v>0</v>
      </c>
      <c r="CG504" s="73">
        <v>0</v>
      </c>
      <c r="CH504" s="73">
        <v>0</v>
      </c>
      <c r="CI504" s="73">
        <v>0</v>
      </c>
      <c r="CJ504" s="73">
        <v>0</v>
      </c>
      <c r="CK504" s="63" t="s">
        <v>3878</v>
      </c>
      <c r="CL504" s="74" t="s">
        <v>2302</v>
      </c>
      <c r="CM504" s="74" t="s">
        <v>876</v>
      </c>
      <c r="CN504" s="74" t="s">
        <v>1392</v>
      </c>
      <c r="CO504" s="60">
        <v>3</v>
      </c>
      <c r="CP504" s="61" t="s">
        <v>3472</v>
      </c>
      <c r="CQ504" s="60">
        <v>301</v>
      </c>
      <c r="CR504" s="61" t="s">
        <v>3473</v>
      </c>
      <c r="CS504" s="60">
        <v>30101</v>
      </c>
      <c r="CT504" s="61" t="s">
        <v>3474</v>
      </c>
      <c r="CU504" s="62">
        <v>3010105</v>
      </c>
      <c r="CV504" s="63" t="s">
        <v>3841</v>
      </c>
      <c r="CW504" s="100" t="s">
        <v>3842</v>
      </c>
      <c r="CX504" s="100" t="s">
        <v>3472</v>
      </c>
      <c r="CY504" s="100" t="s">
        <v>3473</v>
      </c>
      <c r="CZ504" s="100" t="s">
        <v>3474</v>
      </c>
      <c r="DA504" s="100" t="s">
        <v>3841</v>
      </c>
    </row>
    <row r="505" spans="2:105" ht="102" hidden="1" x14ac:dyDescent="0.25">
      <c r="B505" s="65" t="s">
        <v>3879</v>
      </c>
      <c r="C505" s="153" t="s">
        <v>3880</v>
      </c>
      <c r="D505" s="63" t="s">
        <v>1104</v>
      </c>
      <c r="E505" s="65" t="s">
        <v>3836</v>
      </c>
      <c r="F505" s="63" t="s">
        <v>3837</v>
      </c>
      <c r="G505" s="62" t="s">
        <v>183</v>
      </c>
      <c r="H505" s="63" t="s">
        <v>580</v>
      </c>
      <c r="I505" s="63" t="s">
        <v>185</v>
      </c>
      <c r="J505" s="311">
        <v>2015</v>
      </c>
      <c r="K505" s="310">
        <v>14</v>
      </c>
      <c r="L505" s="63" t="s">
        <v>242</v>
      </c>
      <c r="M505" s="63" t="s">
        <v>3881</v>
      </c>
      <c r="N505" s="63" t="s">
        <v>3882</v>
      </c>
      <c r="O505" s="63" t="s">
        <v>3883</v>
      </c>
      <c r="P505" s="63" t="s">
        <v>232</v>
      </c>
      <c r="Q505" s="63"/>
      <c r="R505" s="63"/>
      <c r="S505" s="68">
        <v>9</v>
      </c>
      <c r="T505" s="69">
        <v>5</v>
      </c>
      <c r="U505" s="69">
        <v>7</v>
      </c>
      <c r="V505" s="69">
        <v>9</v>
      </c>
      <c r="W505" s="69">
        <v>9</v>
      </c>
      <c r="X505" s="71">
        <v>813000000</v>
      </c>
      <c r="Y505" s="79"/>
      <c r="Z505" s="79"/>
      <c r="AA505" s="79"/>
      <c r="AB505" s="79"/>
      <c r="AC505" s="79"/>
      <c r="AD505" s="79"/>
      <c r="AE505" s="79"/>
      <c r="AF505" s="101">
        <v>813000000</v>
      </c>
      <c r="AG505" s="79"/>
      <c r="AH505" s="79"/>
      <c r="AI505" s="79"/>
      <c r="AJ505" s="79"/>
      <c r="AK505" s="71">
        <v>140000000</v>
      </c>
      <c r="AL505" s="79"/>
      <c r="AM505" s="79"/>
      <c r="AN505" s="79"/>
      <c r="AO505" s="79"/>
      <c r="AP505" s="79"/>
      <c r="AQ505" s="79"/>
      <c r="AR505" s="79"/>
      <c r="AS505" s="101">
        <v>140000000</v>
      </c>
      <c r="AT505" s="79"/>
      <c r="AU505" s="79"/>
      <c r="AV505" s="79"/>
      <c r="AW505" s="79"/>
      <c r="AX505" s="71">
        <v>100000000</v>
      </c>
      <c r="AY505" s="79"/>
      <c r="AZ505" s="79"/>
      <c r="BA505" s="79"/>
      <c r="BB505" s="79"/>
      <c r="BC505" s="79"/>
      <c r="BD505" s="79"/>
      <c r="BE505" s="79"/>
      <c r="BF505" s="101">
        <v>100000000</v>
      </c>
      <c r="BG505" s="79"/>
      <c r="BH505" s="79"/>
      <c r="BI505" s="79"/>
      <c r="BJ505" s="79"/>
      <c r="BK505" s="71">
        <v>0</v>
      </c>
      <c r="BL505" s="79"/>
      <c r="BM505" s="79"/>
      <c r="BN505" s="79"/>
      <c r="BO505" s="79"/>
      <c r="BP505" s="79"/>
      <c r="BQ505" s="79"/>
      <c r="BR505" s="79"/>
      <c r="BS505" s="79"/>
      <c r="BT505" s="79"/>
      <c r="BU505" s="79"/>
      <c r="BV505" s="79"/>
      <c r="BW505" s="79"/>
      <c r="BX505" s="71">
        <v>1053000000</v>
      </c>
      <c r="BY505" s="73">
        <v>0</v>
      </c>
      <c r="BZ505" s="73">
        <v>0</v>
      </c>
      <c r="CA505" s="73">
        <v>0</v>
      </c>
      <c r="CB505" s="73">
        <v>0</v>
      </c>
      <c r="CC505" s="73">
        <v>0</v>
      </c>
      <c r="CD505" s="73">
        <v>0</v>
      </c>
      <c r="CE505" s="73">
        <v>0</v>
      </c>
      <c r="CF505" s="73">
        <v>1053000000</v>
      </c>
      <c r="CG505" s="73">
        <v>0</v>
      </c>
      <c r="CH505" s="73">
        <v>0</v>
      </c>
      <c r="CI505" s="73">
        <v>0</v>
      </c>
      <c r="CJ505" s="73">
        <v>0</v>
      </c>
      <c r="CK505" s="63" t="s">
        <v>3884</v>
      </c>
      <c r="CL505" s="74" t="s">
        <v>3138</v>
      </c>
      <c r="CM505" s="74" t="s">
        <v>3139</v>
      </c>
      <c r="CN505" s="74" t="s">
        <v>1392</v>
      </c>
      <c r="CO505" s="60">
        <v>3</v>
      </c>
      <c r="CP505" s="61" t="s">
        <v>3472</v>
      </c>
      <c r="CQ505" s="60">
        <v>301</v>
      </c>
      <c r="CR505" s="61" t="s">
        <v>3473</v>
      </c>
      <c r="CS505" s="60">
        <v>30101</v>
      </c>
      <c r="CT505" s="61" t="s">
        <v>3474</v>
      </c>
      <c r="CU505" s="62">
        <v>3010105</v>
      </c>
      <c r="CV505" s="63" t="s">
        <v>3841</v>
      </c>
      <c r="CW505" s="100" t="s">
        <v>3842</v>
      </c>
      <c r="CX505" s="100" t="s">
        <v>3472</v>
      </c>
      <c r="CY505" s="100" t="s">
        <v>3473</v>
      </c>
      <c r="CZ505" s="100" t="s">
        <v>3474</v>
      </c>
      <c r="DA505" s="100" t="s">
        <v>3841</v>
      </c>
    </row>
    <row r="506" spans="2:105" ht="102" hidden="1" x14ac:dyDescent="0.25">
      <c r="B506" s="65" t="s">
        <v>3885</v>
      </c>
      <c r="C506" s="153" t="s">
        <v>3886</v>
      </c>
      <c r="D506" s="63" t="s">
        <v>1104</v>
      </c>
      <c r="E506" s="65" t="s">
        <v>3836</v>
      </c>
      <c r="F506" s="63" t="s">
        <v>3837</v>
      </c>
      <c r="G506" s="62" t="s">
        <v>240</v>
      </c>
      <c r="H506" s="63" t="s">
        <v>580</v>
      </c>
      <c r="I506" s="63" t="s">
        <v>185</v>
      </c>
      <c r="J506" s="311">
        <v>2015</v>
      </c>
      <c r="K506" s="310">
        <v>14</v>
      </c>
      <c r="L506" s="63" t="s">
        <v>242</v>
      </c>
      <c r="M506" s="63" t="s">
        <v>3887</v>
      </c>
      <c r="N506" s="63" t="s">
        <v>3888</v>
      </c>
      <c r="O506" s="63" t="s">
        <v>3889</v>
      </c>
      <c r="P506" s="63" t="s">
        <v>232</v>
      </c>
      <c r="Q506" s="63"/>
      <c r="R506" s="63"/>
      <c r="S506" s="68">
        <v>14</v>
      </c>
      <c r="T506" s="69">
        <v>0</v>
      </c>
      <c r="U506" s="69">
        <v>10</v>
      </c>
      <c r="V506" s="69">
        <v>14</v>
      </c>
      <c r="W506" s="69">
        <v>14</v>
      </c>
      <c r="X506" s="71">
        <v>0</v>
      </c>
      <c r="Y506" s="79"/>
      <c r="Z506" s="79"/>
      <c r="AA506" s="79"/>
      <c r="AB506" s="79"/>
      <c r="AC506" s="79"/>
      <c r="AD506" s="79"/>
      <c r="AE506" s="79"/>
      <c r="AF506" s="79"/>
      <c r="AG506" s="79"/>
      <c r="AH506" s="79"/>
      <c r="AI506" s="79"/>
      <c r="AJ506" s="79"/>
      <c r="AK506" s="71">
        <v>2000000000</v>
      </c>
      <c r="AL506" s="79"/>
      <c r="AM506" s="79"/>
      <c r="AN506" s="79"/>
      <c r="AO506" s="79"/>
      <c r="AP506" s="79"/>
      <c r="AQ506" s="79"/>
      <c r="AR506" s="79"/>
      <c r="AS506" s="101">
        <v>2000000000</v>
      </c>
      <c r="AT506" s="79"/>
      <c r="AU506" s="79"/>
      <c r="AV506" s="79"/>
      <c r="AW506" s="79"/>
      <c r="AX506" s="71">
        <v>180000000</v>
      </c>
      <c r="AY506" s="79"/>
      <c r="AZ506" s="79"/>
      <c r="BA506" s="79"/>
      <c r="BB506" s="79"/>
      <c r="BC506" s="79"/>
      <c r="BD506" s="79"/>
      <c r="BE506" s="79"/>
      <c r="BF506" s="101">
        <v>180000000</v>
      </c>
      <c r="BG506" s="79"/>
      <c r="BH506" s="79"/>
      <c r="BI506" s="79"/>
      <c r="BJ506" s="79"/>
      <c r="BK506" s="71">
        <v>0</v>
      </c>
      <c r="BL506" s="79"/>
      <c r="BM506" s="79"/>
      <c r="BN506" s="79"/>
      <c r="BO506" s="79"/>
      <c r="BP506" s="79"/>
      <c r="BQ506" s="79"/>
      <c r="BR506" s="79"/>
      <c r="BS506" s="79"/>
      <c r="BT506" s="79"/>
      <c r="BU506" s="79"/>
      <c r="BV506" s="79"/>
      <c r="BW506" s="79"/>
      <c r="BX506" s="71">
        <v>2180000000</v>
      </c>
      <c r="BY506" s="73">
        <v>0</v>
      </c>
      <c r="BZ506" s="73">
        <v>0</v>
      </c>
      <c r="CA506" s="73">
        <v>0</v>
      </c>
      <c r="CB506" s="73">
        <v>0</v>
      </c>
      <c r="CC506" s="73">
        <v>0</v>
      </c>
      <c r="CD506" s="73">
        <v>0</v>
      </c>
      <c r="CE506" s="73">
        <v>0</v>
      </c>
      <c r="CF506" s="73">
        <v>2180000000</v>
      </c>
      <c r="CG506" s="73">
        <v>0</v>
      </c>
      <c r="CH506" s="73">
        <v>0</v>
      </c>
      <c r="CI506" s="73">
        <v>0</v>
      </c>
      <c r="CJ506" s="73">
        <v>0</v>
      </c>
      <c r="CK506" s="87" t="s">
        <v>3890</v>
      </c>
      <c r="CL506" s="90" t="s">
        <v>3138</v>
      </c>
      <c r="CM506" s="90" t="s">
        <v>3139</v>
      </c>
      <c r="CN506" s="90" t="s">
        <v>1392</v>
      </c>
      <c r="CO506" s="60">
        <v>3</v>
      </c>
      <c r="CP506" s="61" t="s">
        <v>3472</v>
      </c>
      <c r="CQ506" s="60">
        <v>301</v>
      </c>
      <c r="CR506" s="61" t="s">
        <v>3473</v>
      </c>
      <c r="CS506" s="60">
        <v>30101</v>
      </c>
      <c r="CT506" s="61" t="s">
        <v>3474</v>
      </c>
      <c r="CU506" s="62">
        <v>3010105</v>
      </c>
      <c r="CV506" s="63" t="s">
        <v>3841</v>
      </c>
      <c r="CW506" s="100" t="s">
        <v>3842</v>
      </c>
      <c r="CX506" s="100" t="s">
        <v>3472</v>
      </c>
      <c r="CY506" s="100" t="s">
        <v>3473</v>
      </c>
      <c r="CZ506" s="100" t="s">
        <v>3474</v>
      </c>
      <c r="DA506" s="100" t="s">
        <v>3841</v>
      </c>
    </row>
    <row r="507" spans="2:105" ht="102" hidden="1" x14ac:dyDescent="0.25">
      <c r="B507" s="99" t="s">
        <v>3891</v>
      </c>
      <c r="C507" s="99" t="s">
        <v>3892</v>
      </c>
      <c r="D507" s="63" t="s">
        <v>1032</v>
      </c>
      <c r="E507" s="100" t="s">
        <v>3893</v>
      </c>
      <c r="F507" s="63" t="s">
        <v>3894</v>
      </c>
      <c r="G507" s="62" t="s">
        <v>240</v>
      </c>
      <c r="H507" s="63" t="s">
        <v>580</v>
      </c>
      <c r="I507" s="63" t="s">
        <v>185</v>
      </c>
      <c r="J507" s="307">
        <v>2015</v>
      </c>
      <c r="K507" s="308">
        <v>42</v>
      </c>
      <c r="L507" s="311" t="s">
        <v>3895</v>
      </c>
      <c r="M507" s="310" t="s">
        <v>3896</v>
      </c>
      <c r="N507" s="63" t="s">
        <v>3897</v>
      </c>
      <c r="O507" s="63" t="s">
        <v>3898</v>
      </c>
      <c r="P507" s="63" t="s">
        <v>246</v>
      </c>
      <c r="Q507" s="63" t="s">
        <v>3899</v>
      </c>
      <c r="R507" s="90"/>
      <c r="S507" s="68">
        <v>42</v>
      </c>
      <c r="T507" s="91">
        <v>42</v>
      </c>
      <c r="U507" s="91">
        <v>42</v>
      </c>
      <c r="V507" s="91">
        <v>42</v>
      </c>
      <c r="W507" s="91">
        <v>42</v>
      </c>
      <c r="X507" s="71">
        <v>0</v>
      </c>
      <c r="Y507" s="151"/>
      <c r="Z507" s="92"/>
      <c r="AA507" s="92"/>
      <c r="AB507" s="92"/>
      <c r="AC507" s="92"/>
      <c r="AD507" s="92"/>
      <c r="AE507" s="92"/>
      <c r="AF507" s="92"/>
      <c r="AG507" s="92"/>
      <c r="AH507" s="92"/>
      <c r="AI507" s="92">
        <v>0</v>
      </c>
      <c r="AJ507" s="92"/>
      <c r="AK507" s="71">
        <v>0</v>
      </c>
      <c r="AL507" s="151"/>
      <c r="AM507" s="92"/>
      <c r="AN507" s="92"/>
      <c r="AO507" s="92"/>
      <c r="AP507" s="92"/>
      <c r="AQ507" s="92"/>
      <c r="AR507" s="92"/>
      <c r="AS507" s="92"/>
      <c r="AT507" s="92"/>
      <c r="AU507" s="92"/>
      <c r="AV507" s="92">
        <v>0</v>
      </c>
      <c r="AW507" s="92"/>
      <c r="AX507" s="71">
        <v>0</v>
      </c>
      <c r="AY507" s="151"/>
      <c r="AZ507" s="92"/>
      <c r="BA507" s="92"/>
      <c r="BB507" s="92"/>
      <c r="BC507" s="92"/>
      <c r="BD507" s="92"/>
      <c r="BE507" s="92"/>
      <c r="BF507" s="92"/>
      <c r="BG507" s="92"/>
      <c r="BH507" s="92"/>
      <c r="BI507" s="92">
        <v>0</v>
      </c>
      <c r="BJ507" s="92"/>
      <c r="BK507" s="71">
        <v>0</v>
      </c>
      <c r="BL507" s="151"/>
      <c r="BM507" s="92"/>
      <c r="BN507" s="92"/>
      <c r="BO507" s="92"/>
      <c r="BP507" s="92"/>
      <c r="BQ507" s="92"/>
      <c r="BR507" s="92"/>
      <c r="BS507" s="92"/>
      <c r="BT507" s="92"/>
      <c r="BU507" s="92"/>
      <c r="BV507" s="92">
        <v>0</v>
      </c>
      <c r="BW507" s="92">
        <v>0</v>
      </c>
      <c r="BX507" s="71">
        <v>0</v>
      </c>
      <c r="BY507" s="93">
        <v>0</v>
      </c>
      <c r="BZ507" s="93">
        <v>0</v>
      </c>
      <c r="CA507" s="93">
        <v>0</v>
      </c>
      <c r="CB507" s="93">
        <v>0</v>
      </c>
      <c r="CC507" s="93">
        <v>0</v>
      </c>
      <c r="CD507" s="93">
        <v>0</v>
      </c>
      <c r="CE507" s="93">
        <v>0</v>
      </c>
      <c r="CF507" s="93">
        <v>0</v>
      </c>
      <c r="CG507" s="93">
        <v>0</v>
      </c>
      <c r="CH507" s="93">
        <v>0</v>
      </c>
      <c r="CI507" s="93"/>
      <c r="CJ507" s="93"/>
      <c r="CK507" s="87" t="s">
        <v>3900</v>
      </c>
      <c r="CL507" s="90" t="s">
        <v>3138</v>
      </c>
      <c r="CM507" s="90" t="s">
        <v>3139</v>
      </c>
      <c r="CN507" s="90" t="s">
        <v>1392</v>
      </c>
      <c r="CO507" s="84">
        <v>3</v>
      </c>
      <c r="CP507" s="85" t="s">
        <v>3472</v>
      </c>
      <c r="CQ507" s="84">
        <v>301</v>
      </c>
      <c r="CR507" s="85" t="s">
        <v>3473</v>
      </c>
      <c r="CS507" s="84">
        <v>30101</v>
      </c>
      <c r="CT507" s="85" t="s">
        <v>3474</v>
      </c>
      <c r="CU507" s="86">
        <v>3010106</v>
      </c>
      <c r="CV507" s="87" t="s">
        <v>3901</v>
      </c>
      <c r="CW507" s="100" t="s">
        <v>3902</v>
      </c>
      <c r="CX507" s="100" t="s">
        <v>3472</v>
      </c>
      <c r="CY507" s="100" t="s">
        <v>3473</v>
      </c>
      <c r="CZ507" s="100" t="s">
        <v>3474</v>
      </c>
      <c r="DA507" s="100" t="s">
        <v>3901</v>
      </c>
    </row>
    <row r="508" spans="2:105" ht="102" hidden="1" x14ac:dyDescent="0.25">
      <c r="B508" s="99" t="s">
        <v>3903</v>
      </c>
      <c r="C508" s="99" t="s">
        <v>3904</v>
      </c>
      <c r="D508" s="63" t="s">
        <v>1032</v>
      </c>
      <c r="E508" s="100" t="s">
        <v>3893</v>
      </c>
      <c r="F508" s="63" t="s">
        <v>3894</v>
      </c>
      <c r="G508" s="62" t="s">
        <v>240</v>
      </c>
      <c r="H508" s="63" t="s">
        <v>580</v>
      </c>
      <c r="I508" s="63" t="s">
        <v>185</v>
      </c>
      <c r="J508" s="307">
        <v>2015</v>
      </c>
      <c r="K508" s="308">
        <v>42</v>
      </c>
      <c r="L508" s="311" t="s">
        <v>3895</v>
      </c>
      <c r="M508" s="310" t="s">
        <v>3905</v>
      </c>
      <c r="N508" s="63" t="s">
        <v>3906</v>
      </c>
      <c r="O508" s="63" t="s">
        <v>3907</v>
      </c>
      <c r="P508" s="63" t="s">
        <v>246</v>
      </c>
      <c r="Q508" s="63" t="s">
        <v>3908</v>
      </c>
      <c r="R508" s="90"/>
      <c r="S508" s="68">
        <v>42</v>
      </c>
      <c r="T508" s="91">
        <v>42</v>
      </c>
      <c r="U508" s="91">
        <v>42</v>
      </c>
      <c r="V508" s="91">
        <v>42</v>
      </c>
      <c r="W508" s="91">
        <v>42</v>
      </c>
      <c r="X508" s="71">
        <v>100000000</v>
      </c>
      <c r="Y508" s="151"/>
      <c r="Z508" s="92"/>
      <c r="AA508" s="92"/>
      <c r="AB508" s="92"/>
      <c r="AC508" s="92"/>
      <c r="AD508" s="92"/>
      <c r="AE508" s="92"/>
      <c r="AF508" s="92"/>
      <c r="AG508" s="92"/>
      <c r="AH508" s="92"/>
      <c r="AI508" s="92">
        <v>50000000</v>
      </c>
      <c r="AJ508" s="92">
        <v>50000000</v>
      </c>
      <c r="AK508" s="71">
        <v>100000000</v>
      </c>
      <c r="AL508" s="151"/>
      <c r="AM508" s="92"/>
      <c r="AN508" s="92"/>
      <c r="AO508" s="92"/>
      <c r="AP508" s="92"/>
      <c r="AQ508" s="92"/>
      <c r="AR508" s="92"/>
      <c r="AS508" s="92"/>
      <c r="AT508" s="92"/>
      <c r="AU508" s="92"/>
      <c r="AV508" s="92">
        <v>50000000</v>
      </c>
      <c r="AW508" s="92">
        <v>50000000</v>
      </c>
      <c r="AX508" s="71">
        <v>100000000</v>
      </c>
      <c r="AY508" s="151"/>
      <c r="AZ508" s="92"/>
      <c r="BA508" s="92"/>
      <c r="BB508" s="92"/>
      <c r="BC508" s="92"/>
      <c r="BD508" s="92"/>
      <c r="BE508" s="92"/>
      <c r="BF508" s="92"/>
      <c r="BG508" s="92"/>
      <c r="BH508" s="92"/>
      <c r="BI508" s="92">
        <v>50000000</v>
      </c>
      <c r="BJ508" s="92">
        <v>50000000</v>
      </c>
      <c r="BK508" s="71">
        <v>400000000</v>
      </c>
      <c r="BL508" s="151"/>
      <c r="BM508" s="92"/>
      <c r="BN508" s="92"/>
      <c r="BO508" s="92"/>
      <c r="BP508" s="92"/>
      <c r="BQ508" s="92"/>
      <c r="BR508" s="92"/>
      <c r="BS508" s="92"/>
      <c r="BT508" s="92"/>
      <c r="BU508" s="92"/>
      <c r="BV508" s="92">
        <v>200000000</v>
      </c>
      <c r="BW508" s="92">
        <v>200000000</v>
      </c>
      <c r="BX508" s="71">
        <v>0</v>
      </c>
      <c r="BY508" s="93">
        <v>0</v>
      </c>
      <c r="BZ508" s="93">
        <v>0</v>
      </c>
      <c r="CA508" s="93">
        <v>0</v>
      </c>
      <c r="CB508" s="93">
        <v>0</v>
      </c>
      <c r="CC508" s="93">
        <v>0</v>
      </c>
      <c r="CD508" s="93">
        <v>0</v>
      </c>
      <c r="CE508" s="93">
        <v>0</v>
      </c>
      <c r="CF508" s="93">
        <v>0</v>
      </c>
      <c r="CG508" s="93">
        <v>0</v>
      </c>
      <c r="CH508" s="93">
        <v>0</v>
      </c>
      <c r="CI508" s="93"/>
      <c r="CJ508" s="93"/>
      <c r="CK508" s="63" t="s">
        <v>3909</v>
      </c>
      <c r="CL508" s="74" t="s">
        <v>3138</v>
      </c>
      <c r="CM508" s="74" t="s">
        <v>3139</v>
      </c>
      <c r="CN508" s="74" t="s">
        <v>1392</v>
      </c>
      <c r="CO508" s="84">
        <v>3</v>
      </c>
      <c r="CP508" s="85" t="s">
        <v>3472</v>
      </c>
      <c r="CQ508" s="84">
        <v>301</v>
      </c>
      <c r="CR508" s="85" t="s">
        <v>3473</v>
      </c>
      <c r="CS508" s="84">
        <v>30101</v>
      </c>
      <c r="CT508" s="85" t="s">
        <v>3474</v>
      </c>
      <c r="CU508" s="86">
        <v>3010106</v>
      </c>
      <c r="CV508" s="87" t="s">
        <v>3901</v>
      </c>
      <c r="CW508" s="100" t="s">
        <v>3902</v>
      </c>
      <c r="CX508" s="100" t="s">
        <v>3472</v>
      </c>
      <c r="CY508" s="100" t="s">
        <v>3473</v>
      </c>
      <c r="CZ508" s="100" t="s">
        <v>3474</v>
      </c>
      <c r="DA508" s="100" t="s">
        <v>3901</v>
      </c>
    </row>
    <row r="509" spans="2:105" ht="140.25" hidden="1" x14ac:dyDescent="0.25">
      <c r="B509" s="99" t="s">
        <v>3910</v>
      </c>
      <c r="C509" s="65" t="s">
        <v>3911</v>
      </c>
      <c r="D509" s="63" t="s">
        <v>3565</v>
      </c>
      <c r="E509" s="65" t="s">
        <v>3544</v>
      </c>
      <c r="F509" s="63" t="s">
        <v>3545</v>
      </c>
      <c r="G509" s="62" t="s">
        <v>240</v>
      </c>
      <c r="H509" s="63" t="s">
        <v>580</v>
      </c>
      <c r="I509" s="63" t="s">
        <v>185</v>
      </c>
      <c r="J509" s="311">
        <v>2016</v>
      </c>
      <c r="K509" s="310" t="s">
        <v>3912</v>
      </c>
      <c r="L509" s="63" t="s">
        <v>3568</v>
      </c>
      <c r="M509" s="63" t="s">
        <v>3913</v>
      </c>
      <c r="N509" s="63" t="s">
        <v>3914</v>
      </c>
      <c r="O509" s="63" t="s">
        <v>3915</v>
      </c>
      <c r="P509" s="63" t="s">
        <v>3596</v>
      </c>
      <c r="Q509" s="63"/>
      <c r="R509" s="63"/>
      <c r="S509" s="68">
        <v>1</v>
      </c>
      <c r="T509" s="69">
        <v>1</v>
      </c>
      <c r="U509" s="69">
        <v>1</v>
      </c>
      <c r="V509" s="69">
        <v>1</v>
      </c>
      <c r="W509" s="69">
        <v>1</v>
      </c>
      <c r="X509" s="71">
        <v>100000000</v>
      </c>
      <c r="Y509" s="79">
        <v>100000000</v>
      </c>
      <c r="Z509" s="79"/>
      <c r="AA509" s="79"/>
      <c r="AB509" s="79"/>
      <c r="AC509" s="79"/>
      <c r="AD509" s="79"/>
      <c r="AE509" s="79"/>
      <c r="AF509" s="79"/>
      <c r="AG509" s="79"/>
      <c r="AH509" s="79"/>
      <c r="AI509" s="79"/>
      <c r="AJ509" s="79"/>
      <c r="AK509" s="71">
        <v>160000000</v>
      </c>
      <c r="AL509" s="79">
        <v>160000000</v>
      </c>
      <c r="AM509" s="79"/>
      <c r="AN509" s="79"/>
      <c r="AO509" s="79"/>
      <c r="AP509" s="79"/>
      <c r="AQ509" s="79"/>
      <c r="AR509" s="79"/>
      <c r="AS509" s="79"/>
      <c r="AT509" s="79"/>
      <c r="AU509" s="79"/>
      <c r="AV509" s="79"/>
      <c r="AW509" s="79"/>
      <c r="AX509" s="71">
        <v>160000000</v>
      </c>
      <c r="AY509" s="79">
        <v>160000000</v>
      </c>
      <c r="AZ509" s="79"/>
      <c r="BA509" s="79"/>
      <c r="BB509" s="79"/>
      <c r="BC509" s="79"/>
      <c r="BD509" s="79"/>
      <c r="BE509" s="79"/>
      <c r="BF509" s="79"/>
      <c r="BG509" s="79"/>
      <c r="BH509" s="79"/>
      <c r="BI509" s="79"/>
      <c r="BJ509" s="79"/>
      <c r="BK509" s="71">
        <v>150000000</v>
      </c>
      <c r="BL509" s="79">
        <v>150000000</v>
      </c>
      <c r="BM509" s="79"/>
      <c r="BN509" s="79"/>
      <c r="BO509" s="79"/>
      <c r="BP509" s="79"/>
      <c r="BQ509" s="79"/>
      <c r="BR509" s="79"/>
      <c r="BS509" s="79"/>
      <c r="BT509" s="79"/>
      <c r="BU509" s="79"/>
      <c r="BV509" s="79"/>
      <c r="BW509" s="79"/>
      <c r="BX509" s="71">
        <v>570000000</v>
      </c>
      <c r="BY509" s="73">
        <v>570000000</v>
      </c>
      <c r="BZ509" s="73">
        <v>0</v>
      </c>
      <c r="CA509" s="73">
        <v>0</v>
      </c>
      <c r="CB509" s="73">
        <v>0</v>
      </c>
      <c r="CC509" s="73">
        <v>0</v>
      </c>
      <c r="CD509" s="73">
        <v>0</v>
      </c>
      <c r="CE509" s="73">
        <v>0</v>
      </c>
      <c r="CF509" s="73">
        <v>0</v>
      </c>
      <c r="CG509" s="73">
        <v>0</v>
      </c>
      <c r="CH509" s="73">
        <v>0</v>
      </c>
      <c r="CI509" s="73">
        <v>0</v>
      </c>
      <c r="CJ509" s="73">
        <v>0</v>
      </c>
      <c r="CK509" s="63" t="s">
        <v>3916</v>
      </c>
      <c r="CL509" s="74" t="s">
        <v>3138</v>
      </c>
      <c r="CM509" s="74" t="s">
        <v>3139</v>
      </c>
      <c r="CN509" s="74" t="s">
        <v>1392</v>
      </c>
      <c r="CO509" s="60">
        <v>3</v>
      </c>
      <c r="CP509" s="61" t="s">
        <v>3472</v>
      </c>
      <c r="CQ509" s="60">
        <v>301</v>
      </c>
      <c r="CR509" s="61" t="s">
        <v>3473</v>
      </c>
      <c r="CS509" s="60">
        <v>30101</v>
      </c>
      <c r="CT509" s="61" t="s">
        <v>3474</v>
      </c>
      <c r="CU509" s="62">
        <v>3010106</v>
      </c>
      <c r="CV509" s="63" t="s">
        <v>3901</v>
      </c>
      <c r="CW509" s="100" t="s">
        <v>3551</v>
      </c>
      <c r="CX509" s="100" t="s">
        <v>3472</v>
      </c>
      <c r="CY509" s="100" t="s">
        <v>3473</v>
      </c>
      <c r="CZ509" s="100" t="s">
        <v>3474</v>
      </c>
      <c r="DA509" s="100" t="s">
        <v>3901</v>
      </c>
    </row>
    <row r="510" spans="2:105" ht="114.75" hidden="1" x14ac:dyDescent="0.25">
      <c r="B510" s="65" t="s">
        <v>3917</v>
      </c>
      <c r="C510" s="65" t="s">
        <v>3918</v>
      </c>
      <c r="D510" s="63" t="s">
        <v>1113</v>
      </c>
      <c r="E510" s="65" t="s">
        <v>3919</v>
      </c>
      <c r="F510" s="63" t="s">
        <v>3920</v>
      </c>
      <c r="G510" s="62" t="s">
        <v>240</v>
      </c>
      <c r="H510" s="63" t="s">
        <v>653</v>
      </c>
      <c r="I510" s="63" t="s">
        <v>185</v>
      </c>
      <c r="J510" s="311">
        <v>2015</v>
      </c>
      <c r="K510" s="310">
        <v>0</v>
      </c>
      <c r="L510" s="63" t="s">
        <v>242</v>
      </c>
      <c r="M510" s="63" t="s">
        <v>3921</v>
      </c>
      <c r="N510" s="63" t="s">
        <v>3922</v>
      </c>
      <c r="O510" s="63"/>
      <c r="P510" s="63" t="s">
        <v>3923</v>
      </c>
      <c r="Q510" s="63"/>
      <c r="R510" s="63"/>
      <c r="S510" s="68">
        <v>42</v>
      </c>
      <c r="T510" s="69">
        <v>42</v>
      </c>
      <c r="U510" s="69">
        <v>42</v>
      </c>
      <c r="V510" s="69">
        <v>42</v>
      </c>
      <c r="W510" s="69">
        <v>42</v>
      </c>
      <c r="X510" s="71">
        <v>12739937965.9</v>
      </c>
      <c r="Y510" s="79">
        <v>8607758000</v>
      </c>
      <c r="Z510" s="79"/>
      <c r="AA510" s="79"/>
      <c r="AB510" s="79"/>
      <c r="AC510" s="79"/>
      <c r="AD510" s="79"/>
      <c r="AE510" s="79"/>
      <c r="AF510" s="78">
        <v>1121583544</v>
      </c>
      <c r="AG510" s="79">
        <v>376334965.89999998</v>
      </c>
      <c r="AH510" s="78">
        <v>2634261456</v>
      </c>
      <c r="AI510" s="79"/>
      <c r="AJ510" s="79"/>
      <c r="AK510" s="71">
        <v>13090249969</v>
      </c>
      <c r="AL510" s="79">
        <v>4779500000</v>
      </c>
      <c r="AM510" s="79"/>
      <c r="AN510" s="79"/>
      <c r="AO510" s="79"/>
      <c r="AP510" s="79">
        <v>4000000000</v>
      </c>
      <c r="AQ510" s="79"/>
      <c r="AR510" s="79"/>
      <c r="AS510" s="78">
        <v>1089004858</v>
      </c>
      <c r="AT510" s="79"/>
      <c r="AU510" s="78">
        <v>3221745111</v>
      </c>
      <c r="AV510" s="79"/>
      <c r="AW510" s="79"/>
      <c r="AX510" s="71">
        <v>21858271231.333328</v>
      </c>
      <c r="AY510" s="79">
        <v>4872200000</v>
      </c>
      <c r="AZ510" s="79"/>
      <c r="BA510" s="79"/>
      <c r="BB510" s="79"/>
      <c r="BC510" s="79"/>
      <c r="BD510" s="79"/>
      <c r="BE510" s="79"/>
      <c r="BF510" s="78">
        <v>552083544</v>
      </c>
      <c r="BG510" s="79"/>
      <c r="BH510" s="78">
        <v>16433987687.33333</v>
      </c>
      <c r="BI510" s="79"/>
      <c r="BJ510" s="79"/>
      <c r="BK510" s="71">
        <v>17668027305</v>
      </c>
      <c r="BL510" s="79">
        <v>5164532000</v>
      </c>
      <c r="BM510" s="79"/>
      <c r="BN510" s="79"/>
      <c r="BO510" s="79"/>
      <c r="BP510" s="79"/>
      <c r="BQ510" s="79"/>
      <c r="BR510" s="79"/>
      <c r="BS510" s="78">
        <v>564494544</v>
      </c>
      <c r="BT510" s="79"/>
      <c r="BU510" s="78">
        <v>11939000761</v>
      </c>
      <c r="BV510" s="79"/>
      <c r="BW510" s="79"/>
      <c r="BX510" s="71">
        <v>65356486471.23333</v>
      </c>
      <c r="BY510" s="73">
        <v>23423990000</v>
      </c>
      <c r="BZ510" s="73">
        <v>0</v>
      </c>
      <c r="CA510" s="73">
        <v>0</v>
      </c>
      <c r="CB510" s="73">
        <v>0</v>
      </c>
      <c r="CC510" s="73">
        <v>4000000000</v>
      </c>
      <c r="CD510" s="73">
        <v>0</v>
      </c>
      <c r="CE510" s="73">
        <v>0</v>
      </c>
      <c r="CF510" s="73">
        <v>3327166490</v>
      </c>
      <c r="CG510" s="73">
        <v>376334965.89999998</v>
      </c>
      <c r="CH510" s="73">
        <v>34228995015.333328</v>
      </c>
      <c r="CI510" s="73">
        <v>0</v>
      </c>
      <c r="CJ510" s="73">
        <v>0</v>
      </c>
      <c r="CK510" s="63" t="s">
        <v>3924</v>
      </c>
      <c r="CL510" s="74" t="s">
        <v>660</v>
      </c>
      <c r="CM510" s="74" t="s">
        <v>661</v>
      </c>
      <c r="CN510" s="74" t="s">
        <v>1392</v>
      </c>
      <c r="CO510" s="60">
        <v>3</v>
      </c>
      <c r="CP510" s="61" t="s">
        <v>3472</v>
      </c>
      <c r="CQ510" s="60">
        <v>301</v>
      </c>
      <c r="CR510" s="61" t="s">
        <v>3473</v>
      </c>
      <c r="CS510" s="60">
        <v>30101</v>
      </c>
      <c r="CT510" s="61" t="s">
        <v>3474</v>
      </c>
      <c r="CU510" s="62">
        <v>3010106</v>
      </c>
      <c r="CV510" s="63" t="s">
        <v>3901</v>
      </c>
      <c r="CW510" s="100" t="s">
        <v>3925</v>
      </c>
      <c r="CX510" s="100" t="s">
        <v>3472</v>
      </c>
      <c r="CY510" s="100" t="s">
        <v>3473</v>
      </c>
      <c r="CZ510" s="100" t="s">
        <v>3474</v>
      </c>
      <c r="DA510" s="100" t="s">
        <v>3901</v>
      </c>
    </row>
    <row r="511" spans="2:105" ht="114.75" hidden="1" x14ac:dyDescent="0.25">
      <c r="B511" s="65" t="s">
        <v>3926</v>
      </c>
      <c r="C511" s="65" t="s">
        <v>3927</v>
      </c>
      <c r="D511" s="63" t="s">
        <v>1113</v>
      </c>
      <c r="E511" s="65" t="s">
        <v>3919</v>
      </c>
      <c r="F511" s="63" t="s">
        <v>3920</v>
      </c>
      <c r="G511" s="62" t="s">
        <v>183</v>
      </c>
      <c r="H511" s="63" t="s">
        <v>653</v>
      </c>
      <c r="I511" s="63" t="s">
        <v>185</v>
      </c>
      <c r="J511" s="311">
        <v>2015</v>
      </c>
      <c r="K511" s="310">
        <v>0</v>
      </c>
      <c r="L511" s="63" t="s">
        <v>242</v>
      </c>
      <c r="M511" s="63" t="s">
        <v>3928</v>
      </c>
      <c r="N511" s="63" t="s">
        <v>3929</v>
      </c>
      <c r="O511" s="63"/>
      <c r="P511" s="63"/>
      <c r="Q511" s="63"/>
      <c r="R511" s="63"/>
      <c r="S511" s="68">
        <v>42</v>
      </c>
      <c r="T511" s="69">
        <v>30</v>
      </c>
      <c r="U511" s="69">
        <v>34</v>
      </c>
      <c r="V511" s="69">
        <v>38</v>
      </c>
      <c r="W511" s="69">
        <v>42</v>
      </c>
      <c r="X511" s="71">
        <v>811073171.12</v>
      </c>
      <c r="Y511" s="78">
        <v>670000000</v>
      </c>
      <c r="Z511" s="79"/>
      <c r="AA511" s="79"/>
      <c r="AB511" s="79"/>
      <c r="AC511" s="79"/>
      <c r="AD511" s="79"/>
      <c r="AE511" s="79"/>
      <c r="AF511" s="78">
        <v>141073171.12</v>
      </c>
      <c r="AG511" s="78"/>
      <c r="AH511" s="79"/>
      <c r="AI511" s="79"/>
      <c r="AJ511" s="79"/>
      <c r="AK511" s="71">
        <v>641626830</v>
      </c>
      <c r="AL511" s="78">
        <v>493500000</v>
      </c>
      <c r="AM511" s="79"/>
      <c r="AN511" s="79"/>
      <c r="AO511" s="79"/>
      <c r="AP511" s="79"/>
      <c r="AQ511" s="79"/>
      <c r="AR511" s="79"/>
      <c r="AS511" s="78">
        <v>148126830</v>
      </c>
      <c r="AT511" s="79"/>
      <c r="AU511" s="79"/>
      <c r="AV511" s="79"/>
      <c r="AW511" s="79"/>
      <c r="AX511" s="71">
        <v>776536552</v>
      </c>
      <c r="AY511" s="78">
        <v>628409722</v>
      </c>
      <c r="AZ511" s="79"/>
      <c r="BA511" s="79"/>
      <c r="BB511" s="79"/>
      <c r="BC511" s="79"/>
      <c r="BD511" s="79"/>
      <c r="BE511" s="79"/>
      <c r="BF511" s="78">
        <v>148126830</v>
      </c>
      <c r="BG511" s="79"/>
      <c r="BH511" s="79"/>
      <c r="BI511" s="79"/>
      <c r="BJ511" s="79"/>
      <c r="BK511" s="71">
        <v>801672941</v>
      </c>
      <c r="BL511" s="78">
        <v>653546111</v>
      </c>
      <c r="BM511" s="79"/>
      <c r="BN511" s="79"/>
      <c r="BO511" s="79"/>
      <c r="BP511" s="79"/>
      <c r="BQ511" s="79"/>
      <c r="BR511" s="79"/>
      <c r="BS511" s="78">
        <v>148126830</v>
      </c>
      <c r="BT511" s="79"/>
      <c r="BU511" s="79"/>
      <c r="BV511" s="79"/>
      <c r="BW511" s="79"/>
      <c r="BX511" s="71">
        <v>3030909494.1199999</v>
      </c>
      <c r="BY511" s="73">
        <v>2445455833</v>
      </c>
      <c r="BZ511" s="73">
        <v>0</v>
      </c>
      <c r="CA511" s="73">
        <v>0</v>
      </c>
      <c r="CB511" s="73">
        <v>0</v>
      </c>
      <c r="CC511" s="73">
        <v>0</v>
      </c>
      <c r="CD511" s="73">
        <v>0</v>
      </c>
      <c r="CE511" s="73">
        <v>0</v>
      </c>
      <c r="CF511" s="73">
        <v>585453661.12</v>
      </c>
      <c r="CG511" s="73">
        <v>0</v>
      </c>
      <c r="CH511" s="73">
        <v>0</v>
      </c>
      <c r="CI511" s="73">
        <v>0</v>
      </c>
      <c r="CJ511" s="73">
        <v>0</v>
      </c>
      <c r="CK511" s="87" t="s">
        <v>3930</v>
      </c>
      <c r="CL511" s="90" t="s">
        <v>660</v>
      </c>
      <c r="CM511" s="90" t="s">
        <v>661</v>
      </c>
      <c r="CN511" s="90" t="s">
        <v>296</v>
      </c>
      <c r="CO511" s="60">
        <v>3</v>
      </c>
      <c r="CP511" s="61" t="s">
        <v>3472</v>
      </c>
      <c r="CQ511" s="60">
        <v>301</v>
      </c>
      <c r="CR511" s="61" t="s">
        <v>3473</v>
      </c>
      <c r="CS511" s="60">
        <v>30101</v>
      </c>
      <c r="CT511" s="61" t="s">
        <v>3474</v>
      </c>
      <c r="CU511" s="62">
        <v>3010106</v>
      </c>
      <c r="CV511" s="63" t="s">
        <v>3901</v>
      </c>
      <c r="CW511" s="100" t="s">
        <v>3925</v>
      </c>
      <c r="CX511" s="100" t="s">
        <v>3472</v>
      </c>
      <c r="CY511" s="100" t="s">
        <v>3473</v>
      </c>
      <c r="CZ511" s="100" t="s">
        <v>3474</v>
      </c>
      <c r="DA511" s="100" t="s">
        <v>3901</v>
      </c>
    </row>
    <row r="512" spans="2:105" ht="76.5" hidden="1" x14ac:dyDescent="0.25">
      <c r="B512" s="99" t="s">
        <v>3931</v>
      </c>
      <c r="C512" s="99" t="s">
        <v>3932</v>
      </c>
      <c r="D512" s="63" t="s">
        <v>1032</v>
      </c>
      <c r="E512" s="100" t="s">
        <v>3544</v>
      </c>
      <c r="F512" s="63" t="s">
        <v>3545</v>
      </c>
      <c r="G512" s="62" t="s">
        <v>240</v>
      </c>
      <c r="H512" s="63" t="s">
        <v>580</v>
      </c>
      <c r="I512" s="63" t="s">
        <v>185</v>
      </c>
      <c r="J512" s="307">
        <v>2015</v>
      </c>
      <c r="K512" s="308" t="s">
        <v>490</v>
      </c>
      <c r="L512" s="311" t="s">
        <v>186</v>
      </c>
      <c r="M512" s="310" t="s">
        <v>3933</v>
      </c>
      <c r="N512" s="63" t="s">
        <v>3934</v>
      </c>
      <c r="O512" s="63" t="s">
        <v>3935</v>
      </c>
      <c r="P512" s="63" t="s">
        <v>246</v>
      </c>
      <c r="Q512" s="63" t="s">
        <v>3936</v>
      </c>
      <c r="R512" s="87"/>
      <c r="S512" s="68">
        <v>100</v>
      </c>
      <c r="T512" s="91">
        <v>100</v>
      </c>
      <c r="U512" s="91">
        <v>100</v>
      </c>
      <c r="V512" s="91">
        <v>100</v>
      </c>
      <c r="W512" s="91">
        <v>100</v>
      </c>
      <c r="X512" s="71">
        <v>5103518400</v>
      </c>
      <c r="Y512" s="162"/>
      <c r="Z512" s="92"/>
      <c r="AA512" s="92"/>
      <c r="AB512" s="92"/>
      <c r="AC512" s="92"/>
      <c r="AD512" s="92"/>
      <c r="AE512" s="92"/>
      <c r="AF512" s="92"/>
      <c r="AG512" s="92"/>
      <c r="AH512" s="92"/>
      <c r="AI512" s="92">
        <v>3601759200</v>
      </c>
      <c r="AJ512" s="92">
        <v>1501759200</v>
      </c>
      <c r="AK512" s="71">
        <v>2531764688</v>
      </c>
      <c r="AL512" s="92"/>
      <c r="AM512" s="92"/>
      <c r="AN512" s="92"/>
      <c r="AO512" s="92"/>
      <c r="AP512" s="92"/>
      <c r="AQ512" s="92"/>
      <c r="AR512" s="92">
        <v>2100000000</v>
      </c>
      <c r="AS512" s="92"/>
      <c r="AT512" s="162"/>
      <c r="AU512" s="92"/>
      <c r="AV512" s="92">
        <v>215882344</v>
      </c>
      <c r="AW512" s="92">
        <v>215882344</v>
      </c>
      <c r="AX512" s="71">
        <v>461988216.16000003</v>
      </c>
      <c r="AY512" s="162"/>
      <c r="AZ512" s="92"/>
      <c r="BA512" s="92"/>
      <c r="BB512" s="92"/>
      <c r="BC512" s="92"/>
      <c r="BD512" s="92"/>
      <c r="BE512" s="92"/>
      <c r="BF512" s="92"/>
      <c r="BG512" s="92"/>
      <c r="BH512" s="92"/>
      <c r="BI512" s="92">
        <v>230994108.08000001</v>
      </c>
      <c r="BJ512" s="92">
        <v>230994108.08000001</v>
      </c>
      <c r="BK512" s="71">
        <v>6374391304.1599998</v>
      </c>
      <c r="BL512" s="92"/>
      <c r="BM512" s="92"/>
      <c r="BN512" s="92"/>
      <c r="BO512" s="92"/>
      <c r="BP512" s="92"/>
      <c r="BQ512" s="92"/>
      <c r="BR512" s="92"/>
      <c r="BS512" s="92"/>
      <c r="BT512" s="92"/>
      <c r="BU512" s="92"/>
      <c r="BV512" s="92">
        <v>4237195652.0799999</v>
      </c>
      <c r="BW512" s="92">
        <v>2137195652.0799999</v>
      </c>
      <c r="BX512" s="71">
        <v>2100000000</v>
      </c>
      <c r="BY512" s="93">
        <v>0</v>
      </c>
      <c r="BZ512" s="93">
        <v>0</v>
      </c>
      <c r="CA512" s="93">
        <v>0</v>
      </c>
      <c r="CB512" s="93">
        <v>0</v>
      </c>
      <c r="CC512" s="93">
        <v>0</v>
      </c>
      <c r="CD512" s="93">
        <v>0</v>
      </c>
      <c r="CE512" s="93">
        <v>2100000000</v>
      </c>
      <c r="CF512" s="93">
        <v>0</v>
      </c>
      <c r="CG512" s="93">
        <v>0</v>
      </c>
      <c r="CH512" s="93">
        <v>0</v>
      </c>
      <c r="CI512" s="93"/>
      <c r="CJ512" s="93"/>
      <c r="CK512" s="87" t="s">
        <v>3937</v>
      </c>
      <c r="CL512" s="90" t="s">
        <v>3138</v>
      </c>
      <c r="CM512" s="90" t="s">
        <v>3139</v>
      </c>
      <c r="CN512" s="90" t="s">
        <v>1392</v>
      </c>
      <c r="CO512" s="84">
        <v>3</v>
      </c>
      <c r="CP512" s="85" t="s">
        <v>3472</v>
      </c>
      <c r="CQ512" s="84">
        <v>301</v>
      </c>
      <c r="CR512" s="85" t="s">
        <v>3473</v>
      </c>
      <c r="CS512" s="84">
        <v>30101</v>
      </c>
      <c r="CT512" s="85" t="s">
        <v>3474</v>
      </c>
      <c r="CU512" s="86">
        <v>3010106</v>
      </c>
      <c r="CV512" s="87" t="s">
        <v>3901</v>
      </c>
      <c r="CW512" s="100" t="s">
        <v>3551</v>
      </c>
      <c r="CX512" s="100" t="s">
        <v>3472</v>
      </c>
      <c r="CY512" s="100" t="s">
        <v>3473</v>
      </c>
      <c r="CZ512" s="100" t="s">
        <v>3474</v>
      </c>
      <c r="DA512" s="100" t="s">
        <v>3901</v>
      </c>
    </row>
    <row r="513" spans="2:105" ht="76.5" hidden="1" x14ac:dyDescent="0.25">
      <c r="B513" s="99" t="s">
        <v>3938</v>
      </c>
      <c r="C513" s="99" t="s">
        <v>3939</v>
      </c>
      <c r="D513" s="63" t="s">
        <v>1032</v>
      </c>
      <c r="E513" s="100" t="s">
        <v>3544</v>
      </c>
      <c r="F513" s="63" t="s">
        <v>3545</v>
      </c>
      <c r="G513" s="62" t="s">
        <v>240</v>
      </c>
      <c r="H513" s="63" t="s">
        <v>580</v>
      </c>
      <c r="I513" s="63" t="s">
        <v>185</v>
      </c>
      <c r="J513" s="307">
        <v>2015</v>
      </c>
      <c r="K513" s="308">
        <v>900</v>
      </c>
      <c r="L513" s="311" t="s">
        <v>3479</v>
      </c>
      <c r="M513" s="310" t="s">
        <v>3940</v>
      </c>
      <c r="N513" s="63" t="s">
        <v>3941</v>
      </c>
      <c r="O513" s="63" t="s">
        <v>3942</v>
      </c>
      <c r="P513" s="63" t="s">
        <v>246</v>
      </c>
      <c r="Q513" s="63" t="s">
        <v>3483</v>
      </c>
      <c r="R513" s="87"/>
      <c r="S513" s="68">
        <v>100</v>
      </c>
      <c r="T513" s="91">
        <v>100</v>
      </c>
      <c r="U513" s="91">
        <v>100</v>
      </c>
      <c r="V513" s="91">
        <v>100</v>
      </c>
      <c r="W513" s="91">
        <v>100</v>
      </c>
      <c r="X513" s="71">
        <v>428000000</v>
      </c>
      <c r="Y513" s="162"/>
      <c r="Z513" s="92"/>
      <c r="AA513" s="92"/>
      <c r="AB513" s="92"/>
      <c r="AC513" s="92"/>
      <c r="AD513" s="92"/>
      <c r="AE513" s="92"/>
      <c r="AF513" s="92"/>
      <c r="AG513" s="92"/>
      <c r="AH513" s="92"/>
      <c r="AI513" s="92">
        <v>214000000</v>
      </c>
      <c r="AJ513" s="92">
        <v>214000000</v>
      </c>
      <c r="AK513" s="71">
        <v>457960000</v>
      </c>
      <c r="AL513" s="162"/>
      <c r="AM513" s="92"/>
      <c r="AN513" s="92"/>
      <c r="AO513" s="92"/>
      <c r="AP513" s="92"/>
      <c r="AQ513" s="92"/>
      <c r="AR513" s="92"/>
      <c r="AS513" s="92"/>
      <c r="AT513" s="92"/>
      <c r="AU513" s="92"/>
      <c r="AV513" s="92">
        <v>228980000</v>
      </c>
      <c r="AW513" s="92">
        <v>228980000</v>
      </c>
      <c r="AX513" s="71">
        <v>490017200</v>
      </c>
      <c r="AY513" s="162"/>
      <c r="AZ513" s="92"/>
      <c r="BA513" s="92"/>
      <c r="BB513" s="92"/>
      <c r="BC513" s="92"/>
      <c r="BD513" s="92"/>
      <c r="BE513" s="92"/>
      <c r="BF513" s="92"/>
      <c r="BG513" s="92"/>
      <c r="BH513" s="92"/>
      <c r="BI513" s="92">
        <v>245008600</v>
      </c>
      <c r="BJ513" s="92">
        <v>245008600</v>
      </c>
      <c r="BK513" s="71">
        <v>1775977200</v>
      </c>
      <c r="BL513" s="162"/>
      <c r="BM513" s="92"/>
      <c r="BN513" s="92"/>
      <c r="BO513" s="92"/>
      <c r="BP513" s="92"/>
      <c r="BQ513" s="92"/>
      <c r="BR513" s="92"/>
      <c r="BS513" s="92"/>
      <c r="BT513" s="92"/>
      <c r="BU513" s="92"/>
      <c r="BV513" s="92">
        <v>887988600</v>
      </c>
      <c r="BW513" s="92">
        <v>887988600</v>
      </c>
      <c r="BX513" s="71">
        <v>0</v>
      </c>
      <c r="BY513" s="93">
        <v>0</v>
      </c>
      <c r="BZ513" s="93">
        <v>0</v>
      </c>
      <c r="CA513" s="93">
        <v>0</v>
      </c>
      <c r="CB513" s="93">
        <v>0</v>
      </c>
      <c r="CC513" s="93">
        <v>0</v>
      </c>
      <c r="CD513" s="93">
        <v>0</v>
      </c>
      <c r="CE513" s="93">
        <v>0</v>
      </c>
      <c r="CF513" s="93">
        <v>0</v>
      </c>
      <c r="CG513" s="93">
        <v>0</v>
      </c>
      <c r="CH513" s="93">
        <v>0</v>
      </c>
      <c r="CI513" s="93"/>
      <c r="CJ513" s="93"/>
      <c r="CK513" s="87" t="s">
        <v>3943</v>
      </c>
      <c r="CL513" s="90" t="s">
        <v>3138</v>
      </c>
      <c r="CM513" s="90" t="s">
        <v>3139</v>
      </c>
      <c r="CN513" s="90" t="s">
        <v>1392</v>
      </c>
      <c r="CO513" s="84">
        <v>3</v>
      </c>
      <c r="CP513" s="85" t="s">
        <v>3472</v>
      </c>
      <c r="CQ513" s="84">
        <v>301</v>
      </c>
      <c r="CR513" s="85" t="s">
        <v>3473</v>
      </c>
      <c r="CS513" s="84">
        <v>30101</v>
      </c>
      <c r="CT513" s="85" t="s">
        <v>3474</v>
      </c>
      <c r="CU513" s="86">
        <v>3010106</v>
      </c>
      <c r="CV513" s="87" t="s">
        <v>3901</v>
      </c>
      <c r="CW513" s="100" t="s">
        <v>3551</v>
      </c>
      <c r="CX513" s="100" t="s">
        <v>3472</v>
      </c>
      <c r="CY513" s="100" t="s">
        <v>3473</v>
      </c>
      <c r="CZ513" s="100" t="s">
        <v>3474</v>
      </c>
      <c r="DA513" s="100" t="s">
        <v>3901</v>
      </c>
    </row>
    <row r="514" spans="2:105" ht="76.5" hidden="1" x14ac:dyDescent="0.25">
      <c r="B514" s="99" t="s">
        <v>3944</v>
      </c>
      <c r="C514" s="99" t="s">
        <v>3945</v>
      </c>
      <c r="D514" s="63" t="s">
        <v>1032</v>
      </c>
      <c r="E514" s="100" t="s">
        <v>3544</v>
      </c>
      <c r="F514" s="63" t="s">
        <v>3545</v>
      </c>
      <c r="G514" s="62" t="s">
        <v>240</v>
      </c>
      <c r="H514" s="63" t="s">
        <v>580</v>
      </c>
      <c r="I514" s="63" t="s">
        <v>185</v>
      </c>
      <c r="J514" s="307">
        <v>2015</v>
      </c>
      <c r="K514" s="308">
        <v>10</v>
      </c>
      <c r="L514" s="311" t="s">
        <v>3895</v>
      </c>
      <c r="M514" s="310" t="s">
        <v>3946</v>
      </c>
      <c r="N514" s="63" t="s">
        <v>3947</v>
      </c>
      <c r="O514" s="63" t="s">
        <v>3948</v>
      </c>
      <c r="P514" s="63" t="s">
        <v>246</v>
      </c>
      <c r="Q514" s="63" t="s">
        <v>2398</v>
      </c>
      <c r="R514" s="87"/>
      <c r="S514" s="68">
        <v>28</v>
      </c>
      <c r="T514" s="91">
        <v>28</v>
      </c>
      <c r="U514" s="91">
        <v>28</v>
      </c>
      <c r="V514" s="91">
        <v>28</v>
      </c>
      <c r="W514" s="91">
        <v>28</v>
      </c>
      <c r="X514" s="71">
        <v>216745620</v>
      </c>
      <c r="Y514" s="161"/>
      <c r="Z514" s="92"/>
      <c r="AA514" s="92"/>
      <c r="AB514" s="92"/>
      <c r="AC514" s="92"/>
      <c r="AD514" s="92"/>
      <c r="AE514" s="92"/>
      <c r="AF514" s="92"/>
      <c r="AG514" s="92"/>
      <c r="AH514" s="92"/>
      <c r="AI514" s="92">
        <v>108372810</v>
      </c>
      <c r="AJ514" s="92">
        <v>108372810</v>
      </c>
      <c r="AK514" s="71">
        <v>231917813.40000001</v>
      </c>
      <c r="AL514" s="161"/>
      <c r="AM514" s="92"/>
      <c r="AN514" s="92"/>
      <c r="AO514" s="92"/>
      <c r="AP514" s="92"/>
      <c r="AQ514" s="92"/>
      <c r="AR514" s="92"/>
      <c r="AS514" s="92"/>
      <c r="AT514" s="92"/>
      <c r="AU514" s="92"/>
      <c r="AV514" s="92">
        <v>115958906.7</v>
      </c>
      <c r="AW514" s="92">
        <v>115958906.7</v>
      </c>
      <c r="AX514" s="71">
        <v>248152060.33800003</v>
      </c>
      <c r="AY514" s="161"/>
      <c r="AZ514" s="92"/>
      <c r="BA514" s="92"/>
      <c r="BB514" s="92"/>
      <c r="BC514" s="92"/>
      <c r="BD514" s="92"/>
      <c r="BE514" s="92"/>
      <c r="BF514" s="92"/>
      <c r="BG514" s="92"/>
      <c r="BH514" s="92"/>
      <c r="BI514" s="92">
        <v>124076030.16900001</v>
      </c>
      <c r="BJ514" s="92">
        <v>124076030.16900001</v>
      </c>
      <c r="BK514" s="71">
        <v>899381493.73800004</v>
      </c>
      <c r="BL514" s="161"/>
      <c r="BM514" s="92"/>
      <c r="BN514" s="92"/>
      <c r="BO514" s="92"/>
      <c r="BP514" s="92"/>
      <c r="BQ514" s="92"/>
      <c r="BR514" s="92"/>
      <c r="BS514" s="92"/>
      <c r="BT514" s="92"/>
      <c r="BU514" s="92"/>
      <c r="BV514" s="92">
        <v>449690746.86900002</v>
      </c>
      <c r="BW514" s="92">
        <v>449690746.86900002</v>
      </c>
      <c r="BX514" s="71">
        <v>0</v>
      </c>
      <c r="BY514" s="93">
        <v>0</v>
      </c>
      <c r="BZ514" s="93">
        <v>0</v>
      </c>
      <c r="CA514" s="93">
        <v>0</v>
      </c>
      <c r="CB514" s="93">
        <v>0</v>
      </c>
      <c r="CC514" s="93">
        <v>0</v>
      </c>
      <c r="CD514" s="93">
        <v>0</v>
      </c>
      <c r="CE514" s="93">
        <v>0</v>
      </c>
      <c r="CF514" s="93">
        <v>0</v>
      </c>
      <c r="CG514" s="93">
        <v>0</v>
      </c>
      <c r="CH514" s="93">
        <v>0</v>
      </c>
      <c r="CI514" s="93"/>
      <c r="CJ514" s="93"/>
      <c r="CK514" s="87" t="s">
        <v>3949</v>
      </c>
      <c r="CL514" s="90" t="s">
        <v>3138</v>
      </c>
      <c r="CM514" s="90" t="s">
        <v>3139</v>
      </c>
      <c r="CN514" s="90" t="s">
        <v>1392</v>
      </c>
      <c r="CO514" s="84">
        <v>3</v>
      </c>
      <c r="CP514" s="85" t="s">
        <v>3472</v>
      </c>
      <c r="CQ514" s="84">
        <v>301</v>
      </c>
      <c r="CR514" s="85" t="s">
        <v>3473</v>
      </c>
      <c r="CS514" s="84">
        <v>30101</v>
      </c>
      <c r="CT514" s="85" t="s">
        <v>3474</v>
      </c>
      <c r="CU514" s="86">
        <v>3010106</v>
      </c>
      <c r="CV514" s="87" t="s">
        <v>3901</v>
      </c>
      <c r="CW514" s="100" t="s">
        <v>3551</v>
      </c>
      <c r="CX514" s="100" t="s">
        <v>3472</v>
      </c>
      <c r="CY514" s="100" t="s">
        <v>3473</v>
      </c>
      <c r="CZ514" s="100" t="s">
        <v>3474</v>
      </c>
      <c r="DA514" s="100" t="s">
        <v>3901</v>
      </c>
    </row>
    <row r="515" spans="2:105" ht="76.5" hidden="1" x14ac:dyDescent="0.25">
      <c r="B515" s="99" t="s">
        <v>3950</v>
      </c>
      <c r="C515" s="99" t="s">
        <v>3951</v>
      </c>
      <c r="D515" s="63" t="s">
        <v>1032</v>
      </c>
      <c r="E515" s="100" t="s">
        <v>3544</v>
      </c>
      <c r="F515" s="63" t="s">
        <v>3545</v>
      </c>
      <c r="G515" s="62" t="s">
        <v>240</v>
      </c>
      <c r="H515" s="63" t="s">
        <v>580</v>
      </c>
      <c r="I515" s="63" t="s">
        <v>185</v>
      </c>
      <c r="J515" s="307">
        <v>2015</v>
      </c>
      <c r="K515" s="308">
        <v>42</v>
      </c>
      <c r="L515" s="311" t="s">
        <v>3895</v>
      </c>
      <c r="M515" s="310" t="s">
        <v>3952</v>
      </c>
      <c r="N515" s="63" t="s">
        <v>3953</v>
      </c>
      <c r="O515" s="63" t="s">
        <v>3954</v>
      </c>
      <c r="P515" s="63" t="s">
        <v>246</v>
      </c>
      <c r="Q515" s="63" t="s">
        <v>3955</v>
      </c>
      <c r="R515" s="87"/>
      <c r="S515" s="68">
        <v>42</v>
      </c>
      <c r="T515" s="91">
        <v>42</v>
      </c>
      <c r="U515" s="91">
        <v>42</v>
      </c>
      <c r="V515" s="91">
        <v>42</v>
      </c>
      <c r="W515" s="91">
        <v>42</v>
      </c>
      <c r="X515" s="71">
        <v>1622262223.1999998</v>
      </c>
      <c r="Y515" s="161"/>
      <c r="Z515" s="92"/>
      <c r="AA515" s="92"/>
      <c r="AB515" s="92"/>
      <c r="AC515" s="92"/>
      <c r="AD515" s="92"/>
      <c r="AE515" s="92">
        <v>1500000000</v>
      </c>
      <c r="AF515" s="92"/>
      <c r="AG515" s="92"/>
      <c r="AH515" s="92"/>
      <c r="AI515" s="92">
        <v>61131111.600000001</v>
      </c>
      <c r="AJ515" s="92">
        <v>61131111.600000001</v>
      </c>
      <c r="AK515" s="71">
        <v>130820578.82400002</v>
      </c>
      <c r="AL515" s="92"/>
      <c r="AM515" s="92"/>
      <c r="AN515" s="92"/>
      <c r="AO515" s="92"/>
      <c r="AP515" s="92"/>
      <c r="AQ515" s="92"/>
      <c r="AR515" s="92"/>
      <c r="AS515" s="92"/>
      <c r="AT515" s="92"/>
      <c r="AU515" s="92"/>
      <c r="AV515" s="92">
        <v>65410289.412000008</v>
      </c>
      <c r="AW515" s="92">
        <v>65410289.412000008</v>
      </c>
      <c r="AX515" s="71">
        <v>139978019.34168002</v>
      </c>
      <c r="AY515" s="92"/>
      <c r="AZ515" s="92"/>
      <c r="BA515" s="92"/>
      <c r="BB515" s="92"/>
      <c r="BC515" s="92"/>
      <c r="BD515" s="92"/>
      <c r="BE515" s="92"/>
      <c r="BF515" s="92"/>
      <c r="BG515" s="92"/>
      <c r="BH515" s="92"/>
      <c r="BI515" s="92">
        <v>69989009.67084001</v>
      </c>
      <c r="BJ515" s="92">
        <v>69989009.67084001</v>
      </c>
      <c r="BK515" s="71">
        <v>2007324581.3656797</v>
      </c>
      <c r="BL515" s="92"/>
      <c r="BM515" s="92"/>
      <c r="BN515" s="92"/>
      <c r="BO515" s="92"/>
      <c r="BP515" s="92"/>
      <c r="BQ515" s="92"/>
      <c r="BR515" s="92"/>
      <c r="BS515" s="92"/>
      <c r="BT515" s="92"/>
      <c r="BU515" s="92"/>
      <c r="BV515" s="92">
        <v>1753662290.6828399</v>
      </c>
      <c r="BW515" s="92">
        <v>253662290.68283999</v>
      </c>
      <c r="BX515" s="71">
        <v>1500000000</v>
      </c>
      <c r="BY515" s="93">
        <v>0</v>
      </c>
      <c r="BZ515" s="93">
        <v>0</v>
      </c>
      <c r="CA515" s="93">
        <v>0</v>
      </c>
      <c r="CB515" s="93">
        <v>0</v>
      </c>
      <c r="CC515" s="93">
        <v>0</v>
      </c>
      <c r="CD515" s="93">
        <v>0</v>
      </c>
      <c r="CE515" s="93">
        <v>1500000000</v>
      </c>
      <c r="CF515" s="93">
        <v>0</v>
      </c>
      <c r="CG515" s="93">
        <v>0</v>
      </c>
      <c r="CH515" s="93">
        <v>0</v>
      </c>
      <c r="CI515" s="93"/>
      <c r="CJ515" s="93"/>
      <c r="CK515" s="87" t="s">
        <v>3956</v>
      </c>
      <c r="CL515" s="90" t="s">
        <v>3138</v>
      </c>
      <c r="CM515" s="90" t="s">
        <v>3139</v>
      </c>
      <c r="CN515" s="90" t="s">
        <v>1392</v>
      </c>
      <c r="CO515" s="84">
        <v>3</v>
      </c>
      <c r="CP515" s="85" t="s">
        <v>3472</v>
      </c>
      <c r="CQ515" s="84">
        <v>301</v>
      </c>
      <c r="CR515" s="85" t="s">
        <v>3473</v>
      </c>
      <c r="CS515" s="84">
        <v>30101</v>
      </c>
      <c r="CT515" s="85" t="s">
        <v>3474</v>
      </c>
      <c r="CU515" s="86">
        <v>3010106</v>
      </c>
      <c r="CV515" s="87" t="s">
        <v>3901</v>
      </c>
      <c r="CW515" s="100" t="s">
        <v>3551</v>
      </c>
      <c r="CX515" s="100" t="s">
        <v>3472</v>
      </c>
      <c r="CY515" s="100" t="s">
        <v>3473</v>
      </c>
      <c r="CZ515" s="100" t="s">
        <v>3474</v>
      </c>
      <c r="DA515" s="100" t="s">
        <v>3901</v>
      </c>
    </row>
    <row r="516" spans="2:105" ht="76.5" hidden="1" x14ac:dyDescent="0.25">
      <c r="B516" s="99" t="s">
        <v>3957</v>
      </c>
      <c r="C516" s="99" t="s">
        <v>3958</v>
      </c>
      <c r="D516" s="63" t="s">
        <v>1032</v>
      </c>
      <c r="E516" s="100" t="s">
        <v>3544</v>
      </c>
      <c r="F516" s="63" t="s">
        <v>3545</v>
      </c>
      <c r="G516" s="62" t="s">
        <v>240</v>
      </c>
      <c r="H516" s="63" t="s">
        <v>580</v>
      </c>
      <c r="I516" s="63" t="s">
        <v>185</v>
      </c>
      <c r="J516" s="307">
        <v>2015</v>
      </c>
      <c r="K516" s="308">
        <v>42</v>
      </c>
      <c r="L516" s="311" t="s">
        <v>3959</v>
      </c>
      <c r="M516" s="310" t="s">
        <v>3960</v>
      </c>
      <c r="N516" s="63" t="s">
        <v>3961</v>
      </c>
      <c r="O516" s="63" t="s">
        <v>3962</v>
      </c>
      <c r="P516" s="63" t="s">
        <v>246</v>
      </c>
      <c r="Q516" s="63" t="s">
        <v>3963</v>
      </c>
      <c r="R516" s="87"/>
      <c r="S516" s="68">
        <v>42</v>
      </c>
      <c r="T516" s="91">
        <v>42</v>
      </c>
      <c r="U516" s="91">
        <v>42</v>
      </c>
      <c r="V516" s="91">
        <v>42</v>
      </c>
      <c r="W516" s="91">
        <v>42</v>
      </c>
      <c r="X516" s="71">
        <v>120311656</v>
      </c>
      <c r="Y516" s="161"/>
      <c r="Z516" s="92"/>
      <c r="AA516" s="92"/>
      <c r="AB516" s="92"/>
      <c r="AC516" s="92"/>
      <c r="AD516" s="92"/>
      <c r="AE516" s="92"/>
      <c r="AF516" s="92"/>
      <c r="AG516" s="92"/>
      <c r="AH516" s="92"/>
      <c r="AI516" s="92">
        <v>60155828</v>
      </c>
      <c r="AJ516" s="92">
        <v>60155828</v>
      </c>
      <c r="AK516" s="71">
        <v>128733471.92</v>
      </c>
      <c r="AL516" s="161"/>
      <c r="AM516" s="92"/>
      <c r="AN516" s="92"/>
      <c r="AO516" s="92"/>
      <c r="AP516" s="92"/>
      <c r="AQ516" s="92"/>
      <c r="AR516" s="92"/>
      <c r="AS516" s="92"/>
      <c r="AT516" s="92"/>
      <c r="AU516" s="92"/>
      <c r="AV516" s="92">
        <v>64366735.960000001</v>
      </c>
      <c r="AW516" s="92">
        <v>64366735.960000001</v>
      </c>
      <c r="AX516" s="71">
        <v>137744814.9544</v>
      </c>
      <c r="AY516" s="161"/>
      <c r="AZ516" s="92"/>
      <c r="BA516" s="92"/>
      <c r="BB516" s="92"/>
      <c r="BC516" s="92"/>
      <c r="BD516" s="92"/>
      <c r="BE516" s="92"/>
      <c r="BF516" s="92"/>
      <c r="BG516" s="92"/>
      <c r="BH516" s="92"/>
      <c r="BI516" s="92">
        <v>68872407.477200001</v>
      </c>
      <c r="BJ516" s="92">
        <v>68872407.477200001</v>
      </c>
      <c r="BK516" s="71">
        <v>499230742.87440002</v>
      </c>
      <c r="BL516" s="161"/>
      <c r="BM516" s="92"/>
      <c r="BN516" s="92"/>
      <c r="BO516" s="92"/>
      <c r="BP516" s="92"/>
      <c r="BQ516" s="92"/>
      <c r="BR516" s="92"/>
      <c r="BS516" s="92"/>
      <c r="BT516" s="92"/>
      <c r="BU516" s="92"/>
      <c r="BV516" s="92">
        <v>249615371.43720001</v>
      </c>
      <c r="BW516" s="92">
        <v>249615371.43720001</v>
      </c>
      <c r="BX516" s="71">
        <v>0</v>
      </c>
      <c r="BY516" s="93">
        <v>0</v>
      </c>
      <c r="BZ516" s="93">
        <v>0</v>
      </c>
      <c r="CA516" s="93">
        <v>0</v>
      </c>
      <c r="CB516" s="93">
        <v>0</v>
      </c>
      <c r="CC516" s="93">
        <v>0</v>
      </c>
      <c r="CD516" s="93">
        <v>0</v>
      </c>
      <c r="CE516" s="93">
        <v>0</v>
      </c>
      <c r="CF516" s="93">
        <v>0</v>
      </c>
      <c r="CG516" s="93">
        <v>0</v>
      </c>
      <c r="CH516" s="93">
        <v>0</v>
      </c>
      <c r="CI516" s="93"/>
      <c r="CJ516" s="93"/>
      <c r="CK516" s="87" t="s">
        <v>3964</v>
      </c>
      <c r="CL516" s="90" t="s">
        <v>3138</v>
      </c>
      <c r="CM516" s="90" t="s">
        <v>3139</v>
      </c>
      <c r="CN516" s="90" t="s">
        <v>1392</v>
      </c>
      <c r="CO516" s="84">
        <v>3</v>
      </c>
      <c r="CP516" s="85" t="s">
        <v>3472</v>
      </c>
      <c r="CQ516" s="84">
        <v>301</v>
      </c>
      <c r="CR516" s="85" t="s">
        <v>3473</v>
      </c>
      <c r="CS516" s="84">
        <v>30101</v>
      </c>
      <c r="CT516" s="85" t="s">
        <v>3474</v>
      </c>
      <c r="CU516" s="86">
        <v>3010106</v>
      </c>
      <c r="CV516" s="87" t="s">
        <v>3901</v>
      </c>
      <c r="CW516" s="100" t="s">
        <v>3551</v>
      </c>
      <c r="CX516" s="100" t="s">
        <v>3472</v>
      </c>
      <c r="CY516" s="100" t="s">
        <v>3473</v>
      </c>
      <c r="CZ516" s="100" t="s">
        <v>3474</v>
      </c>
      <c r="DA516" s="100" t="s">
        <v>3901</v>
      </c>
    </row>
    <row r="517" spans="2:105" ht="76.5" hidden="1" x14ac:dyDescent="0.25">
      <c r="B517" s="99" t="s">
        <v>3965</v>
      </c>
      <c r="C517" s="99" t="s">
        <v>3966</v>
      </c>
      <c r="D517" s="63" t="s">
        <v>1032</v>
      </c>
      <c r="E517" s="100" t="s">
        <v>3544</v>
      </c>
      <c r="F517" s="63" t="s">
        <v>3545</v>
      </c>
      <c r="G517" s="62" t="s">
        <v>240</v>
      </c>
      <c r="H517" s="63" t="s">
        <v>580</v>
      </c>
      <c r="I517" s="63" t="s">
        <v>185</v>
      </c>
      <c r="J517" s="307">
        <v>2015</v>
      </c>
      <c r="K517" s="308">
        <v>42</v>
      </c>
      <c r="L517" s="311" t="s">
        <v>3959</v>
      </c>
      <c r="M517" s="310" t="s">
        <v>3960</v>
      </c>
      <c r="N517" s="63" t="s">
        <v>3961</v>
      </c>
      <c r="O517" s="63" t="s">
        <v>3962</v>
      </c>
      <c r="P517" s="63" t="s">
        <v>246</v>
      </c>
      <c r="Q517" s="63" t="s">
        <v>3963</v>
      </c>
      <c r="R517" s="87"/>
      <c r="S517" s="68">
        <v>42</v>
      </c>
      <c r="T517" s="91">
        <v>42</v>
      </c>
      <c r="U517" s="91">
        <v>42</v>
      </c>
      <c r="V517" s="91">
        <v>42</v>
      </c>
      <c r="W517" s="91">
        <v>42</v>
      </c>
      <c r="X517" s="71">
        <v>100000000</v>
      </c>
      <c r="Y517" s="162"/>
      <c r="Z517" s="92"/>
      <c r="AA517" s="92"/>
      <c r="AB517" s="92"/>
      <c r="AC517" s="92"/>
      <c r="AD517" s="92"/>
      <c r="AE517" s="92"/>
      <c r="AF517" s="92"/>
      <c r="AG517" s="92"/>
      <c r="AH517" s="92"/>
      <c r="AI517" s="92">
        <v>50000000</v>
      </c>
      <c r="AJ517" s="92">
        <v>50000000</v>
      </c>
      <c r="AK517" s="71">
        <v>100000000</v>
      </c>
      <c r="AL517" s="162"/>
      <c r="AM517" s="92"/>
      <c r="AN517" s="92"/>
      <c r="AO517" s="92"/>
      <c r="AP517" s="92"/>
      <c r="AQ517" s="92"/>
      <c r="AR517" s="92"/>
      <c r="AS517" s="92"/>
      <c r="AT517" s="92"/>
      <c r="AU517" s="92"/>
      <c r="AV517" s="92">
        <v>50000000</v>
      </c>
      <c r="AW517" s="92">
        <v>50000000</v>
      </c>
      <c r="AX517" s="71">
        <v>100000000</v>
      </c>
      <c r="AY517" s="162"/>
      <c r="AZ517" s="92"/>
      <c r="BA517" s="92"/>
      <c r="BB517" s="92"/>
      <c r="BC517" s="92"/>
      <c r="BD517" s="92"/>
      <c r="BE517" s="92"/>
      <c r="BF517" s="92"/>
      <c r="BG517" s="92"/>
      <c r="BH517" s="92"/>
      <c r="BI517" s="92">
        <v>50000000</v>
      </c>
      <c r="BJ517" s="92">
        <v>50000000</v>
      </c>
      <c r="BK517" s="71">
        <v>400000000</v>
      </c>
      <c r="BL517" s="162"/>
      <c r="BM517" s="92"/>
      <c r="BN517" s="92"/>
      <c r="BO517" s="92"/>
      <c r="BP517" s="92"/>
      <c r="BQ517" s="92"/>
      <c r="BR517" s="92"/>
      <c r="BS517" s="92"/>
      <c r="BT517" s="92"/>
      <c r="BU517" s="92"/>
      <c r="BV517" s="92">
        <v>200000000</v>
      </c>
      <c r="BW517" s="92">
        <v>200000000</v>
      </c>
      <c r="BX517" s="71">
        <v>0</v>
      </c>
      <c r="BY517" s="93">
        <v>0</v>
      </c>
      <c r="BZ517" s="93">
        <v>0</v>
      </c>
      <c r="CA517" s="93">
        <v>0</v>
      </c>
      <c r="CB517" s="93">
        <v>0</v>
      </c>
      <c r="CC517" s="93">
        <v>0</v>
      </c>
      <c r="CD517" s="93">
        <v>0</v>
      </c>
      <c r="CE517" s="93">
        <v>0</v>
      </c>
      <c r="CF517" s="93">
        <v>0</v>
      </c>
      <c r="CG517" s="93">
        <v>0</v>
      </c>
      <c r="CH517" s="93">
        <v>0</v>
      </c>
      <c r="CI517" s="93"/>
      <c r="CJ517" s="93"/>
      <c r="CK517" s="87" t="s">
        <v>3967</v>
      </c>
      <c r="CL517" s="90" t="s">
        <v>3138</v>
      </c>
      <c r="CM517" s="90" t="s">
        <v>3139</v>
      </c>
      <c r="CN517" s="90" t="s">
        <v>1392</v>
      </c>
      <c r="CO517" s="84">
        <v>3</v>
      </c>
      <c r="CP517" s="85" t="s">
        <v>3472</v>
      </c>
      <c r="CQ517" s="84">
        <v>301</v>
      </c>
      <c r="CR517" s="85" t="s">
        <v>3473</v>
      </c>
      <c r="CS517" s="84">
        <v>30101</v>
      </c>
      <c r="CT517" s="85" t="s">
        <v>3474</v>
      </c>
      <c r="CU517" s="86">
        <v>3010106</v>
      </c>
      <c r="CV517" s="87" t="s">
        <v>3901</v>
      </c>
      <c r="CW517" s="100" t="s">
        <v>3551</v>
      </c>
      <c r="CX517" s="100" t="s">
        <v>3472</v>
      </c>
      <c r="CY517" s="100" t="s">
        <v>3473</v>
      </c>
      <c r="CZ517" s="100" t="s">
        <v>3474</v>
      </c>
      <c r="DA517" s="100" t="s">
        <v>3901</v>
      </c>
    </row>
    <row r="518" spans="2:105" ht="76.5" hidden="1" x14ac:dyDescent="0.25">
      <c r="B518" s="99" t="s">
        <v>3968</v>
      </c>
      <c r="C518" s="99" t="s">
        <v>3969</v>
      </c>
      <c r="D518" s="63" t="s">
        <v>1032</v>
      </c>
      <c r="E518" s="100" t="s">
        <v>3544</v>
      </c>
      <c r="F518" s="63" t="s">
        <v>3545</v>
      </c>
      <c r="G518" s="62" t="s">
        <v>240</v>
      </c>
      <c r="H518" s="63" t="s">
        <v>580</v>
      </c>
      <c r="I518" s="63" t="s">
        <v>185</v>
      </c>
      <c r="J518" s="307">
        <v>2015</v>
      </c>
      <c r="K518" s="308">
        <v>6</v>
      </c>
      <c r="L518" s="311" t="s">
        <v>3895</v>
      </c>
      <c r="M518" s="310" t="s">
        <v>3970</v>
      </c>
      <c r="N518" s="63" t="s">
        <v>3971</v>
      </c>
      <c r="O518" s="63" t="s">
        <v>3972</v>
      </c>
      <c r="P518" s="63" t="s">
        <v>246</v>
      </c>
      <c r="Q518" s="63" t="s">
        <v>3955</v>
      </c>
      <c r="R518" s="87"/>
      <c r="S518" s="68">
        <v>126</v>
      </c>
      <c r="T518" s="91">
        <v>126</v>
      </c>
      <c r="U518" s="91">
        <v>126</v>
      </c>
      <c r="V518" s="91">
        <v>126</v>
      </c>
      <c r="W518" s="91">
        <v>126</v>
      </c>
      <c r="X518" s="71">
        <v>71481820.799999997</v>
      </c>
      <c r="Y518" s="161"/>
      <c r="Z518" s="92"/>
      <c r="AA518" s="92"/>
      <c r="AB518" s="92"/>
      <c r="AC518" s="92"/>
      <c r="AD518" s="92"/>
      <c r="AE518" s="92"/>
      <c r="AF518" s="92"/>
      <c r="AG518" s="92"/>
      <c r="AH518" s="92"/>
      <c r="AI518" s="92">
        <v>35740910.399999999</v>
      </c>
      <c r="AJ518" s="92">
        <v>35740910.399999999</v>
      </c>
      <c r="AK518" s="71">
        <v>76485548.255999997</v>
      </c>
      <c r="AL518" s="161"/>
      <c r="AM518" s="92"/>
      <c r="AN518" s="92"/>
      <c r="AO518" s="92"/>
      <c r="AP518" s="92"/>
      <c r="AQ518" s="92"/>
      <c r="AR518" s="92"/>
      <c r="AS518" s="92"/>
      <c r="AT518" s="92"/>
      <c r="AU518" s="92"/>
      <c r="AV518" s="92">
        <v>38242774.127999999</v>
      </c>
      <c r="AW518" s="92">
        <v>38242774.127999999</v>
      </c>
      <c r="AX518" s="71">
        <v>81839536.633919999</v>
      </c>
      <c r="AY518" s="161"/>
      <c r="AZ518" s="92"/>
      <c r="BA518" s="92"/>
      <c r="BB518" s="92"/>
      <c r="BC518" s="92"/>
      <c r="BD518" s="92"/>
      <c r="BE518" s="92"/>
      <c r="BF518" s="92"/>
      <c r="BG518" s="92"/>
      <c r="BH518" s="92"/>
      <c r="BI518" s="92">
        <v>40919768.31696</v>
      </c>
      <c r="BJ518" s="92">
        <v>40919768.31696</v>
      </c>
      <c r="BK518" s="71">
        <v>296612345.68992001</v>
      </c>
      <c r="BL518" s="161"/>
      <c r="BM518" s="92"/>
      <c r="BN518" s="92"/>
      <c r="BO518" s="92"/>
      <c r="BP518" s="92"/>
      <c r="BQ518" s="92"/>
      <c r="BR518" s="92"/>
      <c r="BS518" s="92"/>
      <c r="BT518" s="92"/>
      <c r="BU518" s="92"/>
      <c r="BV518" s="92">
        <v>148306172.84496</v>
      </c>
      <c r="BW518" s="92">
        <v>148306172.84496</v>
      </c>
      <c r="BX518" s="71">
        <v>0</v>
      </c>
      <c r="BY518" s="93">
        <v>0</v>
      </c>
      <c r="BZ518" s="93">
        <v>0</v>
      </c>
      <c r="CA518" s="93">
        <v>0</v>
      </c>
      <c r="CB518" s="93">
        <v>0</v>
      </c>
      <c r="CC518" s="93">
        <v>0</v>
      </c>
      <c r="CD518" s="93">
        <v>0</v>
      </c>
      <c r="CE518" s="93">
        <v>0</v>
      </c>
      <c r="CF518" s="93">
        <v>0</v>
      </c>
      <c r="CG518" s="93">
        <v>0</v>
      </c>
      <c r="CH518" s="93">
        <v>0</v>
      </c>
      <c r="CI518" s="93"/>
      <c r="CJ518" s="93"/>
      <c r="CK518" s="63" t="s">
        <v>3973</v>
      </c>
      <c r="CL518" s="74" t="s">
        <v>3138</v>
      </c>
      <c r="CM518" s="74" t="s">
        <v>3139</v>
      </c>
      <c r="CN518" s="74" t="s">
        <v>1392</v>
      </c>
      <c r="CO518" s="84">
        <v>3</v>
      </c>
      <c r="CP518" s="85" t="s">
        <v>3472</v>
      </c>
      <c r="CQ518" s="84">
        <v>301</v>
      </c>
      <c r="CR518" s="85" t="s">
        <v>3473</v>
      </c>
      <c r="CS518" s="84">
        <v>30101</v>
      </c>
      <c r="CT518" s="85" t="s">
        <v>3474</v>
      </c>
      <c r="CU518" s="86">
        <v>3010106</v>
      </c>
      <c r="CV518" s="87" t="s">
        <v>3901</v>
      </c>
      <c r="CW518" s="100" t="s">
        <v>3551</v>
      </c>
      <c r="CX518" s="100" t="s">
        <v>3472</v>
      </c>
      <c r="CY518" s="100" t="s">
        <v>3473</v>
      </c>
      <c r="CZ518" s="100" t="s">
        <v>3474</v>
      </c>
      <c r="DA518" s="100" t="s">
        <v>3901</v>
      </c>
    </row>
    <row r="519" spans="2:105" ht="114.75" hidden="1" x14ac:dyDescent="0.25">
      <c r="B519" s="65" t="s">
        <v>3974</v>
      </c>
      <c r="C519" s="65" t="s">
        <v>3975</v>
      </c>
      <c r="D519" s="63" t="s">
        <v>652</v>
      </c>
      <c r="E519" s="65" t="s">
        <v>3919</v>
      </c>
      <c r="F519" s="63" t="s">
        <v>3920</v>
      </c>
      <c r="G519" s="62" t="s">
        <v>240</v>
      </c>
      <c r="H519" s="63" t="s">
        <v>653</v>
      </c>
      <c r="I519" s="63" t="s">
        <v>185</v>
      </c>
      <c r="J519" s="311">
        <v>2015</v>
      </c>
      <c r="K519" s="310">
        <v>57</v>
      </c>
      <c r="L519" s="63" t="s">
        <v>242</v>
      </c>
      <c r="M519" s="63" t="s">
        <v>3976</v>
      </c>
      <c r="N519" s="63" t="s">
        <v>3977</v>
      </c>
      <c r="O519" s="63" t="s">
        <v>3978</v>
      </c>
      <c r="P519" s="164" t="s">
        <v>3979</v>
      </c>
      <c r="Q519" s="63" t="s">
        <v>3980</v>
      </c>
      <c r="R519" s="63"/>
      <c r="S519" s="68">
        <v>57</v>
      </c>
      <c r="T519" s="69">
        <v>57</v>
      </c>
      <c r="U519" s="69">
        <v>57</v>
      </c>
      <c r="V519" s="69">
        <v>57</v>
      </c>
      <c r="W519" s="69">
        <v>57</v>
      </c>
      <c r="X519" s="71">
        <v>368500000</v>
      </c>
      <c r="Y519" s="79"/>
      <c r="Z519" s="79"/>
      <c r="AA519" s="79"/>
      <c r="AB519" s="79"/>
      <c r="AC519" s="79"/>
      <c r="AD519" s="79"/>
      <c r="AE519" s="79"/>
      <c r="AF519" s="78">
        <v>368500000</v>
      </c>
      <c r="AG519" s="79"/>
      <c r="AH519" s="79"/>
      <c r="AI519" s="79"/>
      <c r="AJ519" s="79"/>
      <c r="AK519" s="71">
        <v>379500000</v>
      </c>
      <c r="AL519" s="79"/>
      <c r="AM519" s="79"/>
      <c r="AN519" s="79"/>
      <c r="AO519" s="79"/>
      <c r="AP519" s="79"/>
      <c r="AQ519" s="79"/>
      <c r="AR519" s="79"/>
      <c r="AS519" s="78">
        <v>379500000</v>
      </c>
      <c r="AT519" s="79"/>
      <c r="AU519" s="79"/>
      <c r="AV519" s="79"/>
      <c r="AW519" s="79"/>
      <c r="AX519" s="71">
        <v>391000000</v>
      </c>
      <c r="AY519" s="79"/>
      <c r="AZ519" s="79"/>
      <c r="BA519" s="79"/>
      <c r="BB519" s="79"/>
      <c r="BC519" s="79"/>
      <c r="BD519" s="79"/>
      <c r="BE519" s="79"/>
      <c r="BF519" s="78">
        <v>391000000</v>
      </c>
      <c r="BG519" s="79"/>
      <c r="BH519" s="79"/>
      <c r="BI519" s="79"/>
      <c r="BJ519" s="79"/>
      <c r="BK519" s="71">
        <v>402500000</v>
      </c>
      <c r="BL519" s="79"/>
      <c r="BM519" s="79"/>
      <c r="BN519" s="79"/>
      <c r="BO519" s="79"/>
      <c r="BP519" s="79"/>
      <c r="BQ519" s="79"/>
      <c r="BR519" s="79"/>
      <c r="BS519" s="78">
        <v>402500000</v>
      </c>
      <c r="BT519" s="79"/>
      <c r="BU519" s="79"/>
      <c r="BV519" s="79"/>
      <c r="BW519" s="79"/>
      <c r="BX519" s="71">
        <v>1541500000</v>
      </c>
      <c r="BY519" s="73">
        <v>0</v>
      </c>
      <c r="BZ519" s="73">
        <v>0</v>
      </c>
      <c r="CA519" s="73">
        <v>0</v>
      </c>
      <c r="CB519" s="73">
        <v>0</v>
      </c>
      <c r="CC519" s="73">
        <v>0</v>
      </c>
      <c r="CD519" s="73">
        <v>0</v>
      </c>
      <c r="CE519" s="73">
        <v>0</v>
      </c>
      <c r="CF519" s="73">
        <v>1541500000</v>
      </c>
      <c r="CG519" s="73">
        <v>0</v>
      </c>
      <c r="CH519" s="73">
        <v>0</v>
      </c>
      <c r="CI519" s="73">
        <v>0</v>
      </c>
      <c r="CJ519" s="73">
        <v>0</v>
      </c>
      <c r="CK519" s="63" t="s">
        <v>3981</v>
      </c>
      <c r="CL519" s="74" t="s">
        <v>660</v>
      </c>
      <c r="CM519" s="74" t="s">
        <v>661</v>
      </c>
      <c r="CN519" s="74" t="s">
        <v>296</v>
      </c>
      <c r="CO519" s="60">
        <v>3</v>
      </c>
      <c r="CP519" s="61" t="s">
        <v>3472</v>
      </c>
      <c r="CQ519" s="60">
        <v>301</v>
      </c>
      <c r="CR519" s="61" t="s">
        <v>3473</v>
      </c>
      <c r="CS519" s="60">
        <v>30101</v>
      </c>
      <c r="CT519" s="61" t="s">
        <v>3474</v>
      </c>
      <c r="CU519" s="62">
        <v>3010106</v>
      </c>
      <c r="CV519" s="63" t="s">
        <v>3901</v>
      </c>
      <c r="CW519" s="100" t="s">
        <v>3925</v>
      </c>
      <c r="CX519" s="100" t="s">
        <v>3472</v>
      </c>
      <c r="CY519" s="100" t="s">
        <v>3473</v>
      </c>
      <c r="CZ519" s="100" t="s">
        <v>3474</v>
      </c>
      <c r="DA519" s="100" t="s">
        <v>3901</v>
      </c>
    </row>
    <row r="520" spans="2:105" ht="89.25" hidden="1" x14ac:dyDescent="0.25">
      <c r="B520" s="65" t="s">
        <v>3982</v>
      </c>
      <c r="C520" s="65" t="s">
        <v>3983</v>
      </c>
      <c r="D520" s="63" t="s">
        <v>486</v>
      </c>
      <c r="E520" s="65" t="s">
        <v>3544</v>
      </c>
      <c r="F520" s="63" t="s">
        <v>3545</v>
      </c>
      <c r="G520" s="62" t="s">
        <v>240</v>
      </c>
      <c r="H520" s="63" t="s">
        <v>489</v>
      </c>
      <c r="I520" s="63" t="s">
        <v>185</v>
      </c>
      <c r="J520" s="311">
        <v>2015</v>
      </c>
      <c r="K520" s="310">
        <v>42</v>
      </c>
      <c r="L520" s="63" t="s">
        <v>2374</v>
      </c>
      <c r="M520" s="63" t="s">
        <v>3984</v>
      </c>
      <c r="N520" s="63" t="s">
        <v>3985</v>
      </c>
      <c r="O520" s="63" t="s">
        <v>3986</v>
      </c>
      <c r="P520" s="164" t="s">
        <v>3979</v>
      </c>
      <c r="Q520" s="63" t="s">
        <v>3987</v>
      </c>
      <c r="R520" s="63"/>
      <c r="S520" s="68">
        <v>42</v>
      </c>
      <c r="T520" s="69">
        <v>42</v>
      </c>
      <c r="U520" s="69">
        <v>42</v>
      </c>
      <c r="V520" s="69">
        <v>42</v>
      </c>
      <c r="W520" s="69">
        <v>42</v>
      </c>
      <c r="X520" s="71">
        <v>340000000</v>
      </c>
      <c r="Y520" s="79"/>
      <c r="Z520" s="79"/>
      <c r="AA520" s="79"/>
      <c r="AB520" s="78">
        <v>340000000</v>
      </c>
      <c r="AC520" s="79"/>
      <c r="AD520" s="79"/>
      <c r="AE520" s="79"/>
      <c r="AF520" s="79"/>
      <c r="AG520" s="79"/>
      <c r="AH520" s="79"/>
      <c r="AI520" s="79"/>
      <c r="AJ520" s="79"/>
      <c r="AK520" s="71">
        <v>10000000</v>
      </c>
      <c r="AL520" s="79"/>
      <c r="AM520" s="79"/>
      <c r="AN520" s="79"/>
      <c r="AO520" s="79">
        <v>10000000</v>
      </c>
      <c r="AP520" s="79"/>
      <c r="AQ520" s="79"/>
      <c r="AR520" s="79"/>
      <c r="AS520" s="79"/>
      <c r="AT520" s="79"/>
      <c r="AU520" s="79"/>
      <c r="AV520" s="79"/>
      <c r="AW520" s="79"/>
      <c r="AX520" s="71">
        <v>10000000</v>
      </c>
      <c r="AY520" s="79"/>
      <c r="AZ520" s="79"/>
      <c r="BA520" s="79"/>
      <c r="BB520" s="79">
        <v>10000000</v>
      </c>
      <c r="BC520" s="79"/>
      <c r="BD520" s="79"/>
      <c r="BE520" s="79"/>
      <c r="BF520" s="79"/>
      <c r="BG520" s="79"/>
      <c r="BH520" s="79"/>
      <c r="BI520" s="79"/>
      <c r="BJ520" s="79"/>
      <c r="BK520" s="71">
        <v>10000000</v>
      </c>
      <c r="BL520" s="79"/>
      <c r="BM520" s="79"/>
      <c r="BN520" s="79"/>
      <c r="BO520" s="79">
        <v>10000000</v>
      </c>
      <c r="BP520" s="79"/>
      <c r="BQ520" s="79"/>
      <c r="BR520" s="79"/>
      <c r="BS520" s="79"/>
      <c r="BT520" s="79"/>
      <c r="BU520" s="79"/>
      <c r="BV520" s="79"/>
      <c r="BW520" s="79"/>
      <c r="BX520" s="71">
        <v>370000000</v>
      </c>
      <c r="BY520" s="73">
        <v>0</v>
      </c>
      <c r="BZ520" s="73">
        <v>0</v>
      </c>
      <c r="CA520" s="73">
        <v>0</v>
      </c>
      <c r="CB520" s="73">
        <v>370000000</v>
      </c>
      <c r="CC520" s="73">
        <v>0</v>
      </c>
      <c r="CD520" s="73">
        <v>0</v>
      </c>
      <c r="CE520" s="73">
        <v>0</v>
      </c>
      <c r="CF520" s="73">
        <v>0</v>
      </c>
      <c r="CG520" s="73">
        <v>0</v>
      </c>
      <c r="CH520" s="73">
        <v>0</v>
      </c>
      <c r="CI520" s="73">
        <v>0</v>
      </c>
      <c r="CJ520" s="73">
        <v>0</v>
      </c>
      <c r="CK520" s="63" t="s">
        <v>3988</v>
      </c>
      <c r="CL520" s="74" t="s">
        <v>497</v>
      </c>
      <c r="CM520" s="74" t="s">
        <v>498</v>
      </c>
      <c r="CN520" s="74" t="s">
        <v>1392</v>
      </c>
      <c r="CO520" s="60">
        <v>3</v>
      </c>
      <c r="CP520" s="61" t="s">
        <v>3472</v>
      </c>
      <c r="CQ520" s="60">
        <v>301</v>
      </c>
      <c r="CR520" s="61" t="s">
        <v>3473</v>
      </c>
      <c r="CS520" s="60">
        <v>30101</v>
      </c>
      <c r="CT520" s="61" t="s">
        <v>3474</v>
      </c>
      <c r="CU520" s="62">
        <v>3010106</v>
      </c>
      <c r="CV520" s="63" t="s">
        <v>3901</v>
      </c>
      <c r="CW520" s="100" t="s">
        <v>3551</v>
      </c>
      <c r="CX520" s="100" t="s">
        <v>3472</v>
      </c>
      <c r="CY520" s="100" t="s">
        <v>3473</v>
      </c>
      <c r="CZ520" s="100" t="s">
        <v>3474</v>
      </c>
      <c r="DA520" s="100" t="s">
        <v>3901</v>
      </c>
    </row>
    <row r="521" spans="2:105" ht="76.5" hidden="1" x14ac:dyDescent="0.25">
      <c r="B521" s="99" t="s">
        <v>3989</v>
      </c>
      <c r="C521" s="80" t="s">
        <v>3990</v>
      </c>
      <c r="D521" s="63" t="s">
        <v>3991</v>
      </c>
      <c r="E521" s="65" t="s">
        <v>3544</v>
      </c>
      <c r="F521" s="63" t="s">
        <v>3545</v>
      </c>
      <c r="G521" s="62" t="s">
        <v>240</v>
      </c>
      <c r="H521" s="63" t="s">
        <v>580</v>
      </c>
      <c r="I521" s="63" t="s">
        <v>185</v>
      </c>
      <c r="J521" s="311">
        <v>2015</v>
      </c>
      <c r="K521" s="310" t="s">
        <v>3657</v>
      </c>
      <c r="L521" s="63" t="s">
        <v>3895</v>
      </c>
      <c r="M521" s="63" t="s">
        <v>3992</v>
      </c>
      <c r="N521" s="63" t="s">
        <v>3993</v>
      </c>
      <c r="O521" s="63" t="s">
        <v>3994</v>
      </c>
      <c r="P521" s="164" t="s">
        <v>3979</v>
      </c>
      <c r="Q521" s="63" t="s">
        <v>3995</v>
      </c>
      <c r="R521" s="63"/>
      <c r="S521" s="68">
        <v>100</v>
      </c>
      <c r="T521" s="69">
        <v>100</v>
      </c>
      <c r="U521" s="69">
        <v>100</v>
      </c>
      <c r="V521" s="69">
        <v>100</v>
      </c>
      <c r="W521" s="69">
        <v>100</v>
      </c>
      <c r="X521" s="71">
        <v>250000000</v>
      </c>
      <c r="Y521" s="79">
        <v>250000000</v>
      </c>
      <c r="Z521" s="79"/>
      <c r="AA521" s="79"/>
      <c r="AB521" s="79"/>
      <c r="AC521" s="79"/>
      <c r="AD521" s="79"/>
      <c r="AE521" s="79"/>
      <c r="AF521" s="79"/>
      <c r="AG521" s="79"/>
      <c r="AH521" s="79"/>
      <c r="AI521" s="79"/>
      <c r="AJ521" s="79"/>
      <c r="AK521" s="71">
        <v>250000000</v>
      </c>
      <c r="AL521" s="79">
        <v>250000000</v>
      </c>
      <c r="AM521" s="79"/>
      <c r="AN521" s="79"/>
      <c r="AO521" s="79"/>
      <c r="AP521" s="79"/>
      <c r="AQ521" s="79"/>
      <c r="AR521" s="79"/>
      <c r="AS521" s="79"/>
      <c r="AT521" s="79"/>
      <c r="AU521" s="79"/>
      <c r="AV521" s="79"/>
      <c r="AW521" s="79"/>
      <c r="AX521" s="71">
        <v>250000000</v>
      </c>
      <c r="AY521" s="79">
        <v>250000000</v>
      </c>
      <c r="AZ521" s="79"/>
      <c r="BA521" s="79"/>
      <c r="BB521" s="79"/>
      <c r="BC521" s="79"/>
      <c r="BD521" s="79"/>
      <c r="BE521" s="79"/>
      <c r="BF521" s="79"/>
      <c r="BG521" s="79"/>
      <c r="BH521" s="79"/>
      <c r="BI521" s="79"/>
      <c r="BJ521" s="79"/>
      <c r="BK521" s="71">
        <v>250000000</v>
      </c>
      <c r="BL521" s="79">
        <v>250000000</v>
      </c>
      <c r="BM521" s="79"/>
      <c r="BN521" s="79"/>
      <c r="BO521" s="79"/>
      <c r="BP521" s="79"/>
      <c r="BQ521" s="79"/>
      <c r="BR521" s="79"/>
      <c r="BS521" s="79"/>
      <c r="BT521" s="79"/>
      <c r="BU521" s="79"/>
      <c r="BV521" s="79"/>
      <c r="BW521" s="79"/>
      <c r="BX521" s="71">
        <v>1000000000</v>
      </c>
      <c r="BY521" s="73">
        <v>1000000000</v>
      </c>
      <c r="BZ521" s="73">
        <v>0</v>
      </c>
      <c r="CA521" s="73">
        <v>0</v>
      </c>
      <c r="CB521" s="73">
        <v>0</v>
      </c>
      <c r="CC521" s="73">
        <v>0</v>
      </c>
      <c r="CD521" s="73">
        <v>0</v>
      </c>
      <c r="CE521" s="73">
        <v>0</v>
      </c>
      <c r="CF521" s="73">
        <v>0</v>
      </c>
      <c r="CG521" s="73">
        <v>0</v>
      </c>
      <c r="CH521" s="73">
        <v>0</v>
      </c>
      <c r="CI521" s="73">
        <v>0</v>
      </c>
      <c r="CJ521" s="73">
        <v>0</v>
      </c>
      <c r="CK521" s="87" t="s">
        <v>3996</v>
      </c>
      <c r="CL521" s="90" t="s">
        <v>3138</v>
      </c>
      <c r="CM521" s="90" t="s">
        <v>3139</v>
      </c>
      <c r="CN521" s="90" t="s">
        <v>1392</v>
      </c>
      <c r="CO521" s="60">
        <v>3</v>
      </c>
      <c r="CP521" s="61" t="s">
        <v>3472</v>
      </c>
      <c r="CQ521" s="60">
        <v>301</v>
      </c>
      <c r="CR521" s="61" t="s">
        <v>3473</v>
      </c>
      <c r="CS521" s="60">
        <v>30101</v>
      </c>
      <c r="CT521" s="61" t="s">
        <v>3474</v>
      </c>
      <c r="CU521" s="62">
        <v>3010106</v>
      </c>
      <c r="CV521" s="63" t="s">
        <v>3901</v>
      </c>
      <c r="CW521" s="100" t="s">
        <v>3551</v>
      </c>
      <c r="CX521" s="100" t="s">
        <v>3472</v>
      </c>
      <c r="CY521" s="100" t="s">
        <v>3473</v>
      </c>
      <c r="CZ521" s="100" t="s">
        <v>3474</v>
      </c>
      <c r="DA521" s="100" t="s">
        <v>3901</v>
      </c>
    </row>
    <row r="522" spans="2:105" ht="76.5" hidden="1" x14ac:dyDescent="0.25">
      <c r="B522" s="99" t="s">
        <v>3997</v>
      </c>
      <c r="C522" s="99" t="s">
        <v>3998</v>
      </c>
      <c r="D522" s="63" t="s">
        <v>1032</v>
      </c>
      <c r="E522" s="100" t="s">
        <v>3544</v>
      </c>
      <c r="F522" s="63" t="s">
        <v>3545</v>
      </c>
      <c r="G522" s="62" t="s">
        <v>240</v>
      </c>
      <c r="H522" s="63" t="s">
        <v>580</v>
      </c>
      <c r="I522" s="63" t="s">
        <v>185</v>
      </c>
      <c r="J522" s="307">
        <v>2015</v>
      </c>
      <c r="K522" s="308">
        <v>90</v>
      </c>
      <c r="L522" s="311" t="s">
        <v>3479</v>
      </c>
      <c r="M522" s="310" t="s">
        <v>3999</v>
      </c>
      <c r="N522" s="63" t="s">
        <v>4000</v>
      </c>
      <c r="O522" s="63" t="s">
        <v>4001</v>
      </c>
      <c r="P522" s="63" t="s">
        <v>246</v>
      </c>
      <c r="Q522" s="63" t="s">
        <v>3483</v>
      </c>
      <c r="R522" s="90"/>
      <c r="S522" s="68">
        <v>100</v>
      </c>
      <c r="T522" s="91">
        <v>100</v>
      </c>
      <c r="U522" s="91">
        <v>100</v>
      </c>
      <c r="V522" s="91">
        <v>100</v>
      </c>
      <c r="W522" s="91">
        <v>100</v>
      </c>
      <c r="X522" s="71">
        <v>1354614008</v>
      </c>
      <c r="Y522" s="162"/>
      <c r="Z522" s="92"/>
      <c r="AA522" s="92"/>
      <c r="AB522" s="92"/>
      <c r="AC522" s="92"/>
      <c r="AD522" s="92"/>
      <c r="AE522" s="92"/>
      <c r="AF522" s="92"/>
      <c r="AG522" s="92"/>
      <c r="AH522" s="92"/>
      <c r="AI522" s="92">
        <v>677307004</v>
      </c>
      <c r="AJ522" s="92">
        <v>677307004</v>
      </c>
      <c r="AK522" s="71">
        <v>1354614008</v>
      </c>
      <c r="AL522" s="162"/>
      <c r="AM522" s="92"/>
      <c r="AN522" s="92"/>
      <c r="AO522" s="92"/>
      <c r="AP522" s="92"/>
      <c r="AQ522" s="92"/>
      <c r="AR522" s="92"/>
      <c r="AS522" s="92"/>
      <c r="AT522" s="92"/>
      <c r="AU522" s="92"/>
      <c r="AV522" s="92">
        <v>677307004</v>
      </c>
      <c r="AW522" s="92">
        <v>677307004</v>
      </c>
      <c r="AX522" s="71">
        <v>1354614008</v>
      </c>
      <c r="AY522" s="162"/>
      <c r="AZ522" s="92"/>
      <c r="BA522" s="92"/>
      <c r="BB522" s="92"/>
      <c r="BC522" s="92"/>
      <c r="BD522" s="92"/>
      <c r="BE522" s="92"/>
      <c r="BF522" s="92"/>
      <c r="BG522" s="92"/>
      <c r="BH522" s="92"/>
      <c r="BI522" s="92">
        <v>677307004</v>
      </c>
      <c r="BJ522" s="92">
        <v>677307004</v>
      </c>
      <c r="BK522" s="71">
        <v>15418456032</v>
      </c>
      <c r="BL522" s="162"/>
      <c r="BM522" s="92"/>
      <c r="BN522" s="92"/>
      <c r="BO522" s="92"/>
      <c r="BP522" s="92"/>
      <c r="BQ522" s="92"/>
      <c r="BR522" s="92"/>
      <c r="BS522" s="92"/>
      <c r="BT522" s="92"/>
      <c r="BU522" s="92"/>
      <c r="BV522" s="92">
        <v>7709228016</v>
      </c>
      <c r="BW522" s="92">
        <v>7709228016</v>
      </c>
      <c r="BX522" s="71">
        <v>0</v>
      </c>
      <c r="BY522" s="93">
        <v>0</v>
      </c>
      <c r="BZ522" s="93">
        <v>0</v>
      </c>
      <c r="CA522" s="93">
        <v>0</v>
      </c>
      <c r="CB522" s="93">
        <v>0</v>
      </c>
      <c r="CC522" s="93">
        <v>0</v>
      </c>
      <c r="CD522" s="93">
        <v>0</v>
      </c>
      <c r="CE522" s="93">
        <v>0</v>
      </c>
      <c r="CF522" s="93">
        <v>0</v>
      </c>
      <c r="CG522" s="93">
        <v>0</v>
      </c>
      <c r="CH522" s="93">
        <v>0</v>
      </c>
      <c r="CI522" s="93"/>
      <c r="CJ522" s="93"/>
      <c r="CK522" s="63" t="s">
        <v>4002</v>
      </c>
      <c r="CL522" s="74" t="s">
        <v>3138</v>
      </c>
      <c r="CM522" s="74" t="s">
        <v>3139</v>
      </c>
      <c r="CN522" s="74" t="s">
        <v>1392</v>
      </c>
      <c r="CO522" s="84">
        <v>3</v>
      </c>
      <c r="CP522" s="85" t="s">
        <v>3472</v>
      </c>
      <c r="CQ522" s="84">
        <v>301</v>
      </c>
      <c r="CR522" s="85" t="s">
        <v>3473</v>
      </c>
      <c r="CS522" s="84">
        <v>30101</v>
      </c>
      <c r="CT522" s="85" t="s">
        <v>3474</v>
      </c>
      <c r="CU522" s="86">
        <v>3010106</v>
      </c>
      <c r="CV522" s="87" t="s">
        <v>3901</v>
      </c>
      <c r="CW522" s="100" t="s">
        <v>3551</v>
      </c>
      <c r="CX522" s="100" t="s">
        <v>3472</v>
      </c>
      <c r="CY522" s="100" t="s">
        <v>3473</v>
      </c>
      <c r="CZ522" s="100" t="s">
        <v>3474</v>
      </c>
      <c r="DA522" s="100" t="s">
        <v>3901</v>
      </c>
    </row>
    <row r="523" spans="2:105" ht="76.5" hidden="1" x14ac:dyDescent="0.25">
      <c r="B523" s="99" t="s">
        <v>4003</v>
      </c>
      <c r="C523" s="65" t="s">
        <v>4004</v>
      </c>
      <c r="D523" s="63" t="s">
        <v>3797</v>
      </c>
      <c r="E523" s="65" t="s">
        <v>3709</v>
      </c>
      <c r="F523" s="63" t="s">
        <v>3710</v>
      </c>
      <c r="G523" s="62" t="s">
        <v>240</v>
      </c>
      <c r="H523" s="63" t="s">
        <v>580</v>
      </c>
      <c r="I523" s="63" t="s">
        <v>185</v>
      </c>
      <c r="J523" s="307">
        <v>2015</v>
      </c>
      <c r="K523" s="310" t="s">
        <v>3657</v>
      </c>
      <c r="L523" s="63" t="s">
        <v>4005</v>
      </c>
      <c r="M523" s="63" t="s">
        <v>4006</v>
      </c>
      <c r="N523" s="63" t="s">
        <v>4007</v>
      </c>
      <c r="O523" s="63" t="s">
        <v>4008</v>
      </c>
      <c r="P523" s="164"/>
      <c r="Q523" s="63" t="s">
        <v>232</v>
      </c>
      <c r="R523" s="63"/>
      <c r="S523" s="68">
        <v>1</v>
      </c>
      <c r="T523" s="69">
        <v>1</v>
      </c>
      <c r="U523" s="69">
        <v>1</v>
      </c>
      <c r="V523" s="69">
        <v>1</v>
      </c>
      <c r="W523" s="69">
        <v>1</v>
      </c>
      <c r="X523" s="71">
        <v>590000000</v>
      </c>
      <c r="Y523" s="78">
        <v>590000000</v>
      </c>
      <c r="Z523" s="79"/>
      <c r="AA523" s="79"/>
      <c r="AB523" s="79"/>
      <c r="AC523" s="79"/>
      <c r="AD523" s="79"/>
      <c r="AE523" s="79"/>
      <c r="AF523" s="79"/>
      <c r="AG523" s="79"/>
      <c r="AH523" s="79"/>
      <c r="AI523" s="79"/>
      <c r="AJ523" s="79"/>
      <c r="AK523" s="71">
        <v>600000000</v>
      </c>
      <c r="AL523" s="78">
        <v>600000000</v>
      </c>
      <c r="AM523" s="79"/>
      <c r="AN523" s="79"/>
      <c r="AO523" s="79"/>
      <c r="AP523" s="79"/>
      <c r="AQ523" s="79"/>
      <c r="AR523" s="79"/>
      <c r="AS523" s="79"/>
      <c r="AT523" s="79"/>
      <c r="AU523" s="79"/>
      <c r="AV523" s="79"/>
      <c r="AW523" s="79"/>
      <c r="AX523" s="71">
        <v>600000000</v>
      </c>
      <c r="AY523" s="78">
        <v>600000000</v>
      </c>
      <c r="AZ523" s="79"/>
      <c r="BA523" s="79"/>
      <c r="BB523" s="79"/>
      <c r="BC523" s="79"/>
      <c r="BD523" s="79"/>
      <c r="BE523" s="79"/>
      <c r="BF523" s="79"/>
      <c r="BG523" s="79"/>
      <c r="BH523" s="79"/>
      <c r="BI523" s="79"/>
      <c r="BJ523" s="79"/>
      <c r="BK523" s="71">
        <v>0</v>
      </c>
      <c r="BL523" s="78" t="s">
        <v>2678</v>
      </c>
      <c r="BM523" s="79"/>
      <c r="BN523" s="79"/>
      <c r="BO523" s="79"/>
      <c r="BP523" s="79"/>
      <c r="BQ523" s="79"/>
      <c r="BR523" s="79"/>
      <c r="BS523" s="79"/>
      <c r="BT523" s="79"/>
      <c r="BU523" s="79"/>
      <c r="BV523" s="79"/>
      <c r="BW523" s="79"/>
      <c r="BX523" s="71" t="e">
        <v>#VALUE!</v>
      </c>
      <c r="BY523" s="73" t="e">
        <v>#VALUE!</v>
      </c>
      <c r="BZ523" s="73">
        <v>0</v>
      </c>
      <c r="CA523" s="73">
        <v>0</v>
      </c>
      <c r="CB523" s="73">
        <v>0</v>
      </c>
      <c r="CC523" s="73">
        <v>0</v>
      </c>
      <c r="CD523" s="73">
        <v>0</v>
      </c>
      <c r="CE523" s="73">
        <v>0</v>
      </c>
      <c r="CF523" s="73">
        <v>0</v>
      </c>
      <c r="CG523" s="73">
        <v>0</v>
      </c>
      <c r="CH523" s="73">
        <v>0</v>
      </c>
      <c r="CI523" s="73">
        <v>0</v>
      </c>
      <c r="CJ523" s="73">
        <v>0</v>
      </c>
      <c r="CK523" s="87" t="s">
        <v>4009</v>
      </c>
      <c r="CL523" s="90" t="s">
        <v>3138</v>
      </c>
      <c r="CM523" s="90" t="s">
        <v>3139</v>
      </c>
      <c r="CN523" s="90" t="s">
        <v>1392</v>
      </c>
      <c r="CO523" s="60">
        <v>3</v>
      </c>
      <c r="CP523" s="61" t="s">
        <v>3472</v>
      </c>
      <c r="CQ523" s="60">
        <v>301</v>
      </c>
      <c r="CR523" s="61" t="s">
        <v>3473</v>
      </c>
      <c r="CS523" s="60">
        <v>30101</v>
      </c>
      <c r="CT523" s="61" t="s">
        <v>3474</v>
      </c>
      <c r="CU523" s="62">
        <v>3010107</v>
      </c>
      <c r="CV523" s="63" t="s">
        <v>4010</v>
      </c>
      <c r="CW523" s="100" t="s">
        <v>3717</v>
      </c>
      <c r="CX523" s="100" t="s">
        <v>3472</v>
      </c>
      <c r="CY523" s="100" t="s">
        <v>3473</v>
      </c>
      <c r="CZ523" s="100" t="s">
        <v>3474</v>
      </c>
      <c r="DA523" s="100" t="s">
        <v>4010</v>
      </c>
    </row>
    <row r="524" spans="2:105" ht="76.5" hidden="1" x14ac:dyDescent="0.25">
      <c r="B524" s="99" t="s">
        <v>4011</v>
      </c>
      <c r="C524" s="88" t="s">
        <v>4012</v>
      </c>
      <c r="D524" s="100" t="s">
        <v>589</v>
      </c>
      <c r="E524" s="65" t="s">
        <v>4013</v>
      </c>
      <c r="F524" s="63" t="s">
        <v>4014</v>
      </c>
      <c r="G524" s="62" t="s">
        <v>240</v>
      </c>
      <c r="H524" s="63" t="s">
        <v>592</v>
      </c>
      <c r="I524" s="63" t="s">
        <v>185</v>
      </c>
      <c r="J524" s="311"/>
      <c r="K524" s="310"/>
      <c r="L524" s="63" t="s">
        <v>1216</v>
      </c>
      <c r="M524" s="63" t="s">
        <v>4015</v>
      </c>
      <c r="N524" s="63" t="s">
        <v>4016</v>
      </c>
      <c r="O524" s="63" t="s">
        <v>4017</v>
      </c>
      <c r="P524" s="164" t="s">
        <v>3979</v>
      </c>
      <c r="Q524" s="63" t="s">
        <v>3510</v>
      </c>
      <c r="R524" s="90"/>
      <c r="S524" s="68">
        <v>100</v>
      </c>
      <c r="T524" s="91">
        <v>100</v>
      </c>
      <c r="U524" s="91">
        <v>100</v>
      </c>
      <c r="V524" s="91">
        <v>100</v>
      </c>
      <c r="W524" s="91">
        <v>100</v>
      </c>
      <c r="X524" s="71">
        <v>1000000000</v>
      </c>
      <c r="Y524" s="120">
        <v>1000000000</v>
      </c>
      <c r="Z524" s="92"/>
      <c r="AA524" s="92"/>
      <c r="AB524" s="92"/>
      <c r="AC524" s="92"/>
      <c r="AD524" s="92"/>
      <c r="AE524" s="92"/>
      <c r="AF524" s="92"/>
      <c r="AG524" s="92"/>
      <c r="AH524" s="92"/>
      <c r="AI524" s="92"/>
      <c r="AJ524" s="92"/>
      <c r="AK524" s="71">
        <v>450000000</v>
      </c>
      <c r="AL524" s="120">
        <v>450000000</v>
      </c>
      <c r="AM524" s="92"/>
      <c r="AN524" s="92"/>
      <c r="AO524" s="92"/>
      <c r="AP524" s="92"/>
      <c r="AQ524" s="92"/>
      <c r="AR524" s="92"/>
      <c r="AS524" s="92"/>
      <c r="AT524" s="92"/>
      <c r="AU524" s="92"/>
      <c r="AV524" s="92"/>
      <c r="AW524" s="92"/>
      <c r="AX524" s="71">
        <v>450000000</v>
      </c>
      <c r="AY524" s="120">
        <v>450000000</v>
      </c>
      <c r="AZ524" s="92"/>
      <c r="BA524" s="92"/>
      <c r="BB524" s="92"/>
      <c r="BC524" s="92"/>
      <c r="BD524" s="92"/>
      <c r="BE524" s="92"/>
      <c r="BF524" s="92"/>
      <c r="BG524" s="92"/>
      <c r="BH524" s="92"/>
      <c r="BI524" s="92"/>
      <c r="BJ524" s="92"/>
      <c r="BK524" s="71">
        <v>450000000</v>
      </c>
      <c r="BL524" s="120">
        <v>450000000</v>
      </c>
      <c r="BM524" s="92"/>
      <c r="BN524" s="92"/>
      <c r="BO524" s="92"/>
      <c r="BP524" s="92"/>
      <c r="BQ524" s="92"/>
      <c r="BR524" s="92"/>
      <c r="BS524" s="92"/>
      <c r="BT524" s="92"/>
      <c r="BU524" s="92"/>
      <c r="BV524" s="92"/>
      <c r="BW524" s="92"/>
      <c r="BX524" s="71">
        <v>2350000000</v>
      </c>
      <c r="BY524" s="93">
        <v>2350000000</v>
      </c>
      <c r="BZ524" s="93">
        <v>0</v>
      </c>
      <c r="CA524" s="93">
        <v>0</v>
      </c>
      <c r="CB524" s="93">
        <v>0</v>
      </c>
      <c r="CC524" s="93">
        <v>0</v>
      </c>
      <c r="CD524" s="93">
        <v>0</v>
      </c>
      <c r="CE524" s="93">
        <v>0</v>
      </c>
      <c r="CF524" s="93">
        <v>0</v>
      </c>
      <c r="CG524" s="93">
        <v>0</v>
      </c>
      <c r="CH524" s="93">
        <v>0</v>
      </c>
      <c r="CI524" s="93">
        <v>0</v>
      </c>
      <c r="CJ524" s="93">
        <v>0</v>
      </c>
      <c r="CK524" s="63" t="s">
        <v>4018</v>
      </c>
      <c r="CL524" s="74" t="s">
        <v>1154</v>
      </c>
      <c r="CM524" s="74" t="s">
        <v>1155</v>
      </c>
      <c r="CN524" s="74" t="s">
        <v>1392</v>
      </c>
      <c r="CO524" s="84">
        <v>3</v>
      </c>
      <c r="CP524" s="85" t="s">
        <v>3472</v>
      </c>
      <c r="CQ524" s="84">
        <v>301</v>
      </c>
      <c r="CR524" s="85" t="s">
        <v>3473</v>
      </c>
      <c r="CS524" s="84">
        <v>30101</v>
      </c>
      <c r="CT524" s="85" t="s">
        <v>3474</v>
      </c>
      <c r="CU524" s="86">
        <v>3010107</v>
      </c>
      <c r="CV524" s="87" t="s">
        <v>4010</v>
      </c>
      <c r="CW524" s="100" t="s">
        <v>4019</v>
      </c>
      <c r="CX524" s="100" t="s">
        <v>3472</v>
      </c>
      <c r="CY524" s="100" t="s">
        <v>3473</v>
      </c>
      <c r="CZ524" s="100" t="s">
        <v>3474</v>
      </c>
      <c r="DA524" s="100" t="s">
        <v>4010</v>
      </c>
    </row>
    <row r="525" spans="2:105" ht="102" hidden="1" x14ac:dyDescent="0.25">
      <c r="B525" s="99" t="s">
        <v>4020</v>
      </c>
      <c r="C525" s="65" t="s">
        <v>4021</v>
      </c>
      <c r="D525" s="63" t="s">
        <v>3664</v>
      </c>
      <c r="E525" s="65" t="s">
        <v>4022</v>
      </c>
      <c r="F525" s="63" t="s">
        <v>4023</v>
      </c>
      <c r="G525" s="62" t="s">
        <v>183</v>
      </c>
      <c r="H525" s="63" t="s">
        <v>580</v>
      </c>
      <c r="I525" s="63" t="s">
        <v>185</v>
      </c>
      <c r="J525" s="311">
        <v>2015</v>
      </c>
      <c r="K525" s="310">
        <v>0</v>
      </c>
      <c r="L525" s="63" t="s">
        <v>3728</v>
      </c>
      <c r="M525" s="63" t="s">
        <v>4024</v>
      </c>
      <c r="N525" s="63" t="s">
        <v>4025</v>
      </c>
      <c r="O525" s="63" t="s">
        <v>4026</v>
      </c>
      <c r="P525" s="164"/>
      <c r="Q525" s="63"/>
      <c r="R525" s="63"/>
      <c r="S525" s="68">
        <v>1</v>
      </c>
      <c r="T525" s="69">
        <v>0</v>
      </c>
      <c r="U525" s="69">
        <v>1</v>
      </c>
      <c r="V525" s="69">
        <v>1</v>
      </c>
      <c r="W525" s="69">
        <v>1</v>
      </c>
      <c r="X525" s="71">
        <v>784654000</v>
      </c>
      <c r="Y525" s="101">
        <v>784654000</v>
      </c>
      <c r="Z525" s="79"/>
      <c r="AA525" s="79"/>
      <c r="AB525" s="79"/>
      <c r="AC525" s="79"/>
      <c r="AD525" s="79"/>
      <c r="AE525" s="79"/>
      <c r="AF525" s="79"/>
      <c r="AG525" s="79"/>
      <c r="AH525" s="79"/>
      <c r="AI525" s="79"/>
      <c r="AJ525" s="79"/>
      <c r="AK525" s="71">
        <v>784654000</v>
      </c>
      <c r="AL525" s="101">
        <v>784654000</v>
      </c>
      <c r="AM525" s="79"/>
      <c r="AN525" s="79"/>
      <c r="AO525" s="79"/>
      <c r="AP525" s="79"/>
      <c r="AQ525" s="79"/>
      <c r="AR525" s="79"/>
      <c r="AS525" s="79"/>
      <c r="AT525" s="79"/>
      <c r="AU525" s="79"/>
      <c r="AV525" s="79"/>
      <c r="AW525" s="79"/>
      <c r="AX525" s="71">
        <v>0</v>
      </c>
      <c r="AY525" s="79"/>
      <c r="AZ525" s="79"/>
      <c r="BA525" s="79"/>
      <c r="BB525" s="79"/>
      <c r="BC525" s="79"/>
      <c r="BD525" s="79"/>
      <c r="BE525" s="79"/>
      <c r="BF525" s="79"/>
      <c r="BG525" s="79"/>
      <c r="BH525" s="79"/>
      <c r="BI525" s="79"/>
      <c r="BJ525" s="79"/>
      <c r="BK525" s="71">
        <v>0</v>
      </c>
      <c r="BL525" s="79"/>
      <c r="BM525" s="79"/>
      <c r="BN525" s="79"/>
      <c r="BO525" s="79"/>
      <c r="BP525" s="79"/>
      <c r="BQ525" s="79"/>
      <c r="BR525" s="79"/>
      <c r="BS525" s="79"/>
      <c r="BT525" s="79"/>
      <c r="BU525" s="79"/>
      <c r="BV525" s="79"/>
      <c r="BW525" s="79"/>
      <c r="BX525" s="71">
        <v>1569308000</v>
      </c>
      <c r="BY525" s="73">
        <v>1569308000</v>
      </c>
      <c r="BZ525" s="73">
        <v>0</v>
      </c>
      <c r="CA525" s="73">
        <v>0</v>
      </c>
      <c r="CB525" s="73">
        <v>0</v>
      </c>
      <c r="CC525" s="73">
        <v>0</v>
      </c>
      <c r="CD525" s="73">
        <v>0</v>
      </c>
      <c r="CE525" s="73">
        <v>0</v>
      </c>
      <c r="CF525" s="73">
        <v>0</v>
      </c>
      <c r="CG525" s="73">
        <v>0</v>
      </c>
      <c r="CH525" s="73">
        <v>0</v>
      </c>
      <c r="CI525" s="73">
        <v>0</v>
      </c>
      <c r="CJ525" s="73">
        <v>0</v>
      </c>
      <c r="CK525" s="63" t="s">
        <v>4027</v>
      </c>
      <c r="CL525" s="74" t="s">
        <v>3138</v>
      </c>
      <c r="CM525" s="74" t="s">
        <v>3139</v>
      </c>
      <c r="CN525" s="74" t="s">
        <v>1392</v>
      </c>
      <c r="CO525" s="60">
        <v>3</v>
      </c>
      <c r="CP525" s="61" t="s">
        <v>3472</v>
      </c>
      <c r="CQ525" s="60">
        <v>301</v>
      </c>
      <c r="CR525" s="61" t="s">
        <v>3473</v>
      </c>
      <c r="CS525" s="60">
        <v>30101</v>
      </c>
      <c r="CT525" s="61" t="s">
        <v>3474</v>
      </c>
      <c r="CU525" s="62">
        <v>3010107</v>
      </c>
      <c r="CV525" s="63" t="s">
        <v>4010</v>
      </c>
      <c r="CW525" s="100" t="s">
        <v>4028</v>
      </c>
      <c r="CX525" s="100" t="s">
        <v>3472</v>
      </c>
      <c r="CY525" s="100" t="s">
        <v>3473</v>
      </c>
      <c r="CZ525" s="100" t="s">
        <v>3474</v>
      </c>
      <c r="DA525" s="100" t="s">
        <v>4010</v>
      </c>
    </row>
    <row r="526" spans="2:105" ht="102" hidden="1" x14ac:dyDescent="0.25">
      <c r="B526" s="99" t="s">
        <v>4029</v>
      </c>
      <c r="C526" s="65" t="s">
        <v>4030</v>
      </c>
      <c r="D526" s="63" t="s">
        <v>3664</v>
      </c>
      <c r="E526" s="65" t="s">
        <v>4022</v>
      </c>
      <c r="F526" s="63" t="s">
        <v>4023</v>
      </c>
      <c r="G526" s="62" t="s">
        <v>183</v>
      </c>
      <c r="H526" s="63" t="s">
        <v>580</v>
      </c>
      <c r="I526" s="63" t="s">
        <v>185</v>
      </c>
      <c r="J526" s="311">
        <v>2015</v>
      </c>
      <c r="K526" s="310">
        <v>0</v>
      </c>
      <c r="L526" s="63" t="s">
        <v>4031</v>
      </c>
      <c r="M526" s="63" t="s">
        <v>4032</v>
      </c>
      <c r="N526" s="63" t="s">
        <v>4033</v>
      </c>
      <c r="O526" s="63" t="s">
        <v>4034</v>
      </c>
      <c r="P526" s="164"/>
      <c r="Q526" s="63"/>
      <c r="R526" s="63"/>
      <c r="S526" s="68">
        <v>100</v>
      </c>
      <c r="T526" s="69">
        <v>0</v>
      </c>
      <c r="U526" s="69">
        <v>45</v>
      </c>
      <c r="V526" s="69">
        <v>75</v>
      </c>
      <c r="W526" s="69">
        <v>100</v>
      </c>
      <c r="X526" s="71">
        <v>0</v>
      </c>
      <c r="Y526" s="79"/>
      <c r="Z526" s="79"/>
      <c r="AA526" s="79"/>
      <c r="AB526" s="79"/>
      <c r="AC526" s="79"/>
      <c r="AD526" s="79"/>
      <c r="AE526" s="79"/>
      <c r="AF526" s="79"/>
      <c r="AG526" s="79"/>
      <c r="AH526" s="79"/>
      <c r="AI526" s="79"/>
      <c r="AJ526" s="79"/>
      <c r="AK526" s="71">
        <v>450000000</v>
      </c>
      <c r="AL526" s="101">
        <v>450000000</v>
      </c>
      <c r="AM526" s="79"/>
      <c r="AN526" s="79"/>
      <c r="AO526" s="79"/>
      <c r="AP526" s="79"/>
      <c r="AQ526" s="79"/>
      <c r="AR526" s="79"/>
      <c r="AS526" s="79"/>
      <c r="AT526" s="79"/>
      <c r="AU526" s="79"/>
      <c r="AV526" s="79"/>
      <c r="AW526" s="79"/>
      <c r="AX526" s="71">
        <v>300000000</v>
      </c>
      <c r="AY526" s="101">
        <v>300000000</v>
      </c>
      <c r="AZ526" s="79"/>
      <c r="BA526" s="79"/>
      <c r="BB526" s="79"/>
      <c r="BC526" s="79"/>
      <c r="BD526" s="79"/>
      <c r="BE526" s="79"/>
      <c r="BF526" s="79"/>
      <c r="BG526" s="79"/>
      <c r="BH526" s="79"/>
      <c r="BI526" s="79"/>
      <c r="BJ526" s="79"/>
      <c r="BK526" s="71">
        <v>250000000</v>
      </c>
      <c r="BL526" s="101">
        <v>250000000</v>
      </c>
      <c r="BM526" s="79"/>
      <c r="BN526" s="79"/>
      <c r="BO526" s="79"/>
      <c r="BP526" s="79"/>
      <c r="BQ526" s="79"/>
      <c r="BR526" s="79"/>
      <c r="BS526" s="79"/>
      <c r="BT526" s="79"/>
      <c r="BU526" s="79"/>
      <c r="BV526" s="79"/>
      <c r="BW526" s="79"/>
      <c r="BX526" s="71">
        <v>1000000000</v>
      </c>
      <c r="BY526" s="73">
        <v>1000000000</v>
      </c>
      <c r="BZ526" s="73">
        <v>0</v>
      </c>
      <c r="CA526" s="73">
        <v>0</v>
      </c>
      <c r="CB526" s="73">
        <v>0</v>
      </c>
      <c r="CC526" s="73">
        <v>0</v>
      </c>
      <c r="CD526" s="73">
        <v>0</v>
      </c>
      <c r="CE526" s="73">
        <v>0</v>
      </c>
      <c r="CF526" s="73">
        <v>0</v>
      </c>
      <c r="CG526" s="73">
        <v>0</v>
      </c>
      <c r="CH526" s="73">
        <v>0</v>
      </c>
      <c r="CI526" s="73">
        <v>0</v>
      </c>
      <c r="CJ526" s="73">
        <v>0</v>
      </c>
      <c r="CK526" s="63" t="s">
        <v>4035</v>
      </c>
      <c r="CL526" s="74" t="s">
        <v>3138</v>
      </c>
      <c r="CM526" s="74" t="s">
        <v>3139</v>
      </c>
      <c r="CN526" s="74" t="s">
        <v>1392</v>
      </c>
      <c r="CO526" s="60">
        <v>3</v>
      </c>
      <c r="CP526" s="61" t="s">
        <v>3472</v>
      </c>
      <c r="CQ526" s="60">
        <v>301</v>
      </c>
      <c r="CR526" s="61" t="s">
        <v>3473</v>
      </c>
      <c r="CS526" s="60">
        <v>30101</v>
      </c>
      <c r="CT526" s="61" t="s">
        <v>3474</v>
      </c>
      <c r="CU526" s="62">
        <v>3010107</v>
      </c>
      <c r="CV526" s="63" t="s">
        <v>4010</v>
      </c>
      <c r="CW526" s="100" t="s">
        <v>4028</v>
      </c>
      <c r="CX526" s="100" t="s">
        <v>3472</v>
      </c>
      <c r="CY526" s="100" t="s">
        <v>3473</v>
      </c>
      <c r="CZ526" s="100" t="s">
        <v>3474</v>
      </c>
      <c r="DA526" s="100" t="s">
        <v>4010</v>
      </c>
    </row>
    <row r="527" spans="2:105" ht="102" hidden="1" x14ac:dyDescent="0.25">
      <c r="B527" s="99" t="s">
        <v>4036</v>
      </c>
      <c r="C527" s="65" t="s">
        <v>4037</v>
      </c>
      <c r="D527" s="63" t="s">
        <v>3664</v>
      </c>
      <c r="E527" s="65" t="s">
        <v>4022</v>
      </c>
      <c r="F527" s="63" t="s">
        <v>4023</v>
      </c>
      <c r="G527" s="62" t="s">
        <v>183</v>
      </c>
      <c r="H527" s="63" t="s">
        <v>580</v>
      </c>
      <c r="I527" s="63" t="s">
        <v>185</v>
      </c>
      <c r="J527" s="311">
        <v>2015</v>
      </c>
      <c r="K527" s="310">
        <v>0</v>
      </c>
      <c r="L527" s="63" t="s">
        <v>4031</v>
      </c>
      <c r="M527" s="63" t="s">
        <v>4038</v>
      </c>
      <c r="N527" s="63" t="s">
        <v>4039</v>
      </c>
      <c r="O527" s="63" t="s">
        <v>4040</v>
      </c>
      <c r="P527" s="164"/>
      <c r="Q527" s="63"/>
      <c r="R527" s="63"/>
      <c r="S527" s="68">
        <v>100</v>
      </c>
      <c r="T527" s="69">
        <v>0</v>
      </c>
      <c r="U527" s="69">
        <v>45</v>
      </c>
      <c r="V527" s="69">
        <v>75</v>
      </c>
      <c r="W527" s="69">
        <v>100</v>
      </c>
      <c r="X527" s="71">
        <v>0</v>
      </c>
      <c r="Y527" s="79"/>
      <c r="Z527" s="79"/>
      <c r="AA527" s="79"/>
      <c r="AB527" s="79"/>
      <c r="AC527" s="79"/>
      <c r="AD527" s="79"/>
      <c r="AE527" s="79"/>
      <c r="AF527" s="79"/>
      <c r="AG527" s="79"/>
      <c r="AH527" s="79"/>
      <c r="AI527" s="79"/>
      <c r="AJ527" s="79"/>
      <c r="AK527" s="71">
        <v>400000000</v>
      </c>
      <c r="AL527" s="101">
        <v>400000000</v>
      </c>
      <c r="AM527" s="79"/>
      <c r="AN527" s="79"/>
      <c r="AO527" s="79"/>
      <c r="AP527" s="79"/>
      <c r="AQ527" s="79"/>
      <c r="AR527" s="79"/>
      <c r="AS527" s="79"/>
      <c r="AT527" s="79"/>
      <c r="AU527" s="79"/>
      <c r="AV527" s="79"/>
      <c r="AW527" s="79"/>
      <c r="AX527" s="71">
        <v>300000000</v>
      </c>
      <c r="AY527" s="101">
        <v>300000000</v>
      </c>
      <c r="AZ527" s="79"/>
      <c r="BA527" s="79"/>
      <c r="BB527" s="79"/>
      <c r="BC527" s="79"/>
      <c r="BD527" s="79"/>
      <c r="BE527" s="79"/>
      <c r="BF527" s="79"/>
      <c r="BG527" s="79"/>
      <c r="BH527" s="79"/>
      <c r="BI527" s="79"/>
      <c r="BJ527" s="79"/>
      <c r="BK527" s="71">
        <v>300000000</v>
      </c>
      <c r="BL527" s="101">
        <v>300000000</v>
      </c>
      <c r="BM527" s="79"/>
      <c r="BN527" s="79"/>
      <c r="BO527" s="79"/>
      <c r="BP527" s="79"/>
      <c r="BQ527" s="79"/>
      <c r="BR527" s="79"/>
      <c r="BS527" s="79"/>
      <c r="BT527" s="79"/>
      <c r="BU527" s="79"/>
      <c r="BV527" s="79"/>
      <c r="BW527" s="79"/>
      <c r="BX527" s="71">
        <v>1000000000</v>
      </c>
      <c r="BY527" s="73">
        <v>1000000000</v>
      </c>
      <c r="BZ527" s="73">
        <v>0</v>
      </c>
      <c r="CA527" s="73">
        <v>0</v>
      </c>
      <c r="CB527" s="73">
        <v>0</v>
      </c>
      <c r="CC527" s="73">
        <v>0</v>
      </c>
      <c r="CD527" s="73">
        <v>0</v>
      </c>
      <c r="CE527" s="73">
        <v>0</v>
      </c>
      <c r="CF527" s="73">
        <v>0</v>
      </c>
      <c r="CG527" s="73">
        <v>0</v>
      </c>
      <c r="CH527" s="73">
        <v>0</v>
      </c>
      <c r="CI527" s="73">
        <v>0</v>
      </c>
      <c r="CJ527" s="73">
        <v>0</v>
      </c>
      <c r="CK527" s="63" t="s">
        <v>4041</v>
      </c>
      <c r="CL527" s="74" t="s">
        <v>3138</v>
      </c>
      <c r="CM527" s="74" t="s">
        <v>3139</v>
      </c>
      <c r="CN527" s="74" t="s">
        <v>1392</v>
      </c>
      <c r="CO527" s="60">
        <v>3</v>
      </c>
      <c r="CP527" s="61" t="s">
        <v>3472</v>
      </c>
      <c r="CQ527" s="60">
        <v>301</v>
      </c>
      <c r="CR527" s="61" t="s">
        <v>3473</v>
      </c>
      <c r="CS527" s="60">
        <v>30101</v>
      </c>
      <c r="CT527" s="61" t="s">
        <v>3474</v>
      </c>
      <c r="CU527" s="62">
        <v>3010107</v>
      </c>
      <c r="CV527" s="63" t="s">
        <v>4010</v>
      </c>
      <c r="CW527" s="100" t="s">
        <v>4028</v>
      </c>
      <c r="CX527" s="100" t="s">
        <v>3472</v>
      </c>
      <c r="CY527" s="100" t="s">
        <v>3473</v>
      </c>
      <c r="CZ527" s="100" t="s">
        <v>3474</v>
      </c>
      <c r="DA527" s="100" t="s">
        <v>4010</v>
      </c>
    </row>
    <row r="528" spans="2:105" ht="102" hidden="1" x14ac:dyDescent="0.25">
      <c r="B528" s="99" t="s">
        <v>4042</v>
      </c>
      <c r="C528" s="65" t="s">
        <v>4043</v>
      </c>
      <c r="D528" s="63" t="s">
        <v>3664</v>
      </c>
      <c r="E528" s="65" t="s">
        <v>4022</v>
      </c>
      <c r="F528" s="63" t="s">
        <v>4023</v>
      </c>
      <c r="G528" s="62" t="s">
        <v>183</v>
      </c>
      <c r="H528" s="63" t="s">
        <v>580</v>
      </c>
      <c r="I528" s="63" t="s">
        <v>185</v>
      </c>
      <c r="J528" s="311">
        <v>2015</v>
      </c>
      <c r="K528" s="310">
        <v>0</v>
      </c>
      <c r="L528" s="63" t="s">
        <v>4031</v>
      </c>
      <c r="M528" s="63" t="s">
        <v>4044</v>
      </c>
      <c r="N528" s="63" t="s">
        <v>4045</v>
      </c>
      <c r="O528" s="63" t="s">
        <v>4046</v>
      </c>
      <c r="P528" s="164"/>
      <c r="Q528" s="63"/>
      <c r="R528" s="63"/>
      <c r="S528" s="68">
        <v>100</v>
      </c>
      <c r="T528" s="69">
        <v>0</v>
      </c>
      <c r="U528" s="69">
        <v>40</v>
      </c>
      <c r="V528" s="69">
        <v>70</v>
      </c>
      <c r="W528" s="69">
        <v>100</v>
      </c>
      <c r="X528" s="71">
        <v>0</v>
      </c>
      <c r="Y528" s="79"/>
      <c r="Z528" s="79"/>
      <c r="AA528" s="79"/>
      <c r="AB528" s="79"/>
      <c r="AC528" s="79"/>
      <c r="AD528" s="79"/>
      <c r="AE528" s="79"/>
      <c r="AF528" s="79"/>
      <c r="AG528" s="79"/>
      <c r="AH528" s="79"/>
      <c r="AI528" s="79"/>
      <c r="AJ528" s="79"/>
      <c r="AK528" s="71">
        <v>172276800</v>
      </c>
      <c r="AL528" s="101">
        <v>172276800</v>
      </c>
      <c r="AM528" s="79"/>
      <c r="AN528" s="79"/>
      <c r="AO528" s="79"/>
      <c r="AP528" s="79"/>
      <c r="AQ528" s="79"/>
      <c r="AR528" s="79"/>
      <c r="AS528" s="79"/>
      <c r="AT528" s="79"/>
      <c r="AU528" s="79"/>
      <c r="AV528" s="79"/>
      <c r="AW528" s="79"/>
      <c r="AX528" s="71">
        <v>129207600</v>
      </c>
      <c r="AY528" s="101">
        <v>129207600</v>
      </c>
      <c r="AZ528" s="79"/>
      <c r="BA528" s="79"/>
      <c r="BB528" s="79"/>
      <c r="BC528" s="79"/>
      <c r="BD528" s="79"/>
      <c r="BE528" s="79"/>
      <c r="BF528" s="79"/>
      <c r="BG528" s="79"/>
      <c r="BH528" s="79"/>
      <c r="BI528" s="79"/>
      <c r="BJ528" s="79"/>
      <c r="BK528" s="71">
        <v>129207600</v>
      </c>
      <c r="BL528" s="101">
        <v>129207600</v>
      </c>
      <c r="BM528" s="79"/>
      <c r="BN528" s="79"/>
      <c r="BO528" s="79"/>
      <c r="BP528" s="79"/>
      <c r="BQ528" s="79"/>
      <c r="BR528" s="79"/>
      <c r="BS528" s="79"/>
      <c r="BT528" s="79"/>
      <c r="BU528" s="79"/>
      <c r="BV528" s="79"/>
      <c r="BW528" s="79"/>
      <c r="BX528" s="71">
        <v>430692000</v>
      </c>
      <c r="BY528" s="73">
        <v>430692000</v>
      </c>
      <c r="BZ528" s="73">
        <v>0</v>
      </c>
      <c r="CA528" s="73">
        <v>0</v>
      </c>
      <c r="CB528" s="73">
        <v>0</v>
      </c>
      <c r="CC528" s="73">
        <v>0</v>
      </c>
      <c r="CD528" s="73">
        <v>0</v>
      </c>
      <c r="CE528" s="73">
        <v>0</v>
      </c>
      <c r="CF528" s="73">
        <v>0</v>
      </c>
      <c r="CG528" s="73">
        <v>0</v>
      </c>
      <c r="CH528" s="73">
        <v>0</v>
      </c>
      <c r="CI528" s="73">
        <v>0</v>
      </c>
      <c r="CJ528" s="73">
        <v>0</v>
      </c>
      <c r="CK528" s="63" t="s">
        <v>4047</v>
      </c>
      <c r="CL528" s="74" t="s">
        <v>3138</v>
      </c>
      <c r="CM528" s="74" t="s">
        <v>3139</v>
      </c>
      <c r="CN528" s="74" t="s">
        <v>1392</v>
      </c>
      <c r="CO528" s="60">
        <v>3</v>
      </c>
      <c r="CP528" s="61" t="s">
        <v>3472</v>
      </c>
      <c r="CQ528" s="60">
        <v>301</v>
      </c>
      <c r="CR528" s="61" t="s">
        <v>3473</v>
      </c>
      <c r="CS528" s="60">
        <v>30101</v>
      </c>
      <c r="CT528" s="61" t="s">
        <v>3474</v>
      </c>
      <c r="CU528" s="62">
        <v>3010107</v>
      </c>
      <c r="CV528" s="63" t="s">
        <v>4010</v>
      </c>
      <c r="CW528" s="100" t="s">
        <v>4028</v>
      </c>
      <c r="CX528" s="100" t="s">
        <v>3472</v>
      </c>
      <c r="CY528" s="100" t="s">
        <v>3473</v>
      </c>
      <c r="CZ528" s="100" t="s">
        <v>3474</v>
      </c>
      <c r="DA528" s="100" t="s">
        <v>4010</v>
      </c>
    </row>
    <row r="529" spans="2:105" ht="76.5" hidden="1" x14ac:dyDescent="0.25">
      <c r="B529" s="99" t="s">
        <v>4048</v>
      </c>
      <c r="C529" s="65" t="s">
        <v>4049</v>
      </c>
      <c r="D529" s="63" t="s">
        <v>4050</v>
      </c>
      <c r="E529" s="65" t="s">
        <v>4051</v>
      </c>
      <c r="F529" s="63" t="s">
        <v>4052</v>
      </c>
      <c r="G529" s="62" t="s">
        <v>183</v>
      </c>
      <c r="H529" s="63" t="s">
        <v>580</v>
      </c>
      <c r="I529" s="63" t="s">
        <v>185</v>
      </c>
      <c r="J529" s="311">
        <v>2015</v>
      </c>
      <c r="K529" s="310">
        <v>0</v>
      </c>
      <c r="L529" s="63" t="s">
        <v>4053</v>
      </c>
      <c r="M529" s="63" t="s">
        <v>4054</v>
      </c>
      <c r="N529" s="63" t="s">
        <v>4055</v>
      </c>
      <c r="O529" s="63" t="s">
        <v>4056</v>
      </c>
      <c r="P529" s="164" t="s">
        <v>3979</v>
      </c>
      <c r="Q529" s="63" t="s">
        <v>4057</v>
      </c>
      <c r="R529" s="63"/>
      <c r="S529" s="68">
        <v>0.6</v>
      </c>
      <c r="T529" s="69">
        <v>0.15</v>
      </c>
      <c r="U529" s="69">
        <v>0.3</v>
      </c>
      <c r="V529" s="69">
        <v>0.45</v>
      </c>
      <c r="W529" s="69">
        <v>0.6</v>
      </c>
      <c r="X529" s="71">
        <v>100000000</v>
      </c>
      <c r="Y529" s="79">
        <v>100000000</v>
      </c>
      <c r="Z529" s="79"/>
      <c r="AA529" s="79"/>
      <c r="AB529" s="79"/>
      <c r="AC529" s="79"/>
      <c r="AD529" s="79"/>
      <c r="AE529" s="79"/>
      <c r="AF529" s="79"/>
      <c r="AG529" s="79"/>
      <c r="AH529" s="79"/>
      <c r="AI529" s="79"/>
      <c r="AJ529" s="79"/>
      <c r="AK529" s="71">
        <v>100000000</v>
      </c>
      <c r="AL529" s="79">
        <v>100000000</v>
      </c>
      <c r="AM529" s="79"/>
      <c r="AN529" s="79"/>
      <c r="AO529" s="79"/>
      <c r="AP529" s="79"/>
      <c r="AQ529" s="79"/>
      <c r="AR529" s="79"/>
      <c r="AS529" s="79"/>
      <c r="AT529" s="79"/>
      <c r="AU529" s="79"/>
      <c r="AV529" s="79"/>
      <c r="AW529" s="79"/>
      <c r="AX529" s="71">
        <v>100000000</v>
      </c>
      <c r="AY529" s="79">
        <v>100000000</v>
      </c>
      <c r="AZ529" s="79"/>
      <c r="BA529" s="79"/>
      <c r="BB529" s="79"/>
      <c r="BC529" s="79"/>
      <c r="BD529" s="79"/>
      <c r="BE529" s="79"/>
      <c r="BF529" s="79"/>
      <c r="BG529" s="79"/>
      <c r="BH529" s="79"/>
      <c r="BI529" s="79"/>
      <c r="BJ529" s="79"/>
      <c r="BK529" s="71">
        <v>100000000</v>
      </c>
      <c r="BL529" s="79">
        <v>100000000</v>
      </c>
      <c r="BM529" s="79"/>
      <c r="BN529" s="79"/>
      <c r="BO529" s="79"/>
      <c r="BP529" s="79"/>
      <c r="BQ529" s="79"/>
      <c r="BR529" s="79"/>
      <c r="BS529" s="79"/>
      <c r="BT529" s="79"/>
      <c r="BU529" s="79"/>
      <c r="BV529" s="79"/>
      <c r="BW529" s="79"/>
      <c r="BX529" s="71">
        <v>400000000</v>
      </c>
      <c r="BY529" s="73">
        <v>400000000</v>
      </c>
      <c r="BZ529" s="73">
        <v>0</v>
      </c>
      <c r="CA529" s="73">
        <v>0</v>
      </c>
      <c r="CB529" s="73">
        <v>0</v>
      </c>
      <c r="CC529" s="73">
        <v>0</v>
      </c>
      <c r="CD529" s="73">
        <v>0</v>
      </c>
      <c r="CE529" s="73">
        <v>0</v>
      </c>
      <c r="CF529" s="73">
        <v>0</v>
      </c>
      <c r="CG529" s="73">
        <v>0</v>
      </c>
      <c r="CH529" s="73">
        <v>0</v>
      </c>
      <c r="CI529" s="73">
        <v>0</v>
      </c>
      <c r="CJ529" s="73">
        <v>0</v>
      </c>
      <c r="CK529" s="63" t="s">
        <v>4058</v>
      </c>
      <c r="CL529" s="74" t="s">
        <v>3138</v>
      </c>
      <c r="CM529" s="74" t="s">
        <v>3139</v>
      </c>
      <c r="CN529" s="74" t="s">
        <v>1392</v>
      </c>
      <c r="CO529" s="60">
        <v>3</v>
      </c>
      <c r="CP529" s="61" t="s">
        <v>3472</v>
      </c>
      <c r="CQ529" s="60">
        <v>301</v>
      </c>
      <c r="CR529" s="61" t="s">
        <v>3473</v>
      </c>
      <c r="CS529" s="60">
        <v>30101</v>
      </c>
      <c r="CT529" s="61" t="s">
        <v>3474</v>
      </c>
      <c r="CU529" s="62">
        <v>3010107</v>
      </c>
      <c r="CV529" s="63" t="s">
        <v>4010</v>
      </c>
      <c r="CW529" s="100" t="s">
        <v>4059</v>
      </c>
      <c r="CX529" s="100" t="s">
        <v>3472</v>
      </c>
      <c r="CY529" s="100" t="s">
        <v>3473</v>
      </c>
      <c r="CZ529" s="100" t="s">
        <v>3474</v>
      </c>
      <c r="DA529" s="100" t="s">
        <v>4010</v>
      </c>
    </row>
    <row r="530" spans="2:105" ht="89.25" hidden="1" x14ac:dyDescent="0.25">
      <c r="B530" s="99" t="s">
        <v>4060</v>
      </c>
      <c r="C530" s="65" t="s">
        <v>4061</v>
      </c>
      <c r="D530" s="63" t="s">
        <v>709</v>
      </c>
      <c r="E530" s="65" t="s">
        <v>4013</v>
      </c>
      <c r="F530" s="63" t="s">
        <v>4014</v>
      </c>
      <c r="G530" s="62" t="s">
        <v>240</v>
      </c>
      <c r="H530" s="63" t="s">
        <v>710</v>
      </c>
      <c r="I530" s="63" t="s">
        <v>185</v>
      </c>
      <c r="J530" s="311">
        <v>2015</v>
      </c>
      <c r="K530" s="310">
        <v>0</v>
      </c>
      <c r="L530" s="63" t="s">
        <v>778</v>
      </c>
      <c r="M530" s="63" t="s">
        <v>2095</v>
      </c>
      <c r="N530" s="63" t="s">
        <v>2096</v>
      </c>
      <c r="O530" s="63" t="s">
        <v>2097</v>
      </c>
      <c r="P530" s="164" t="s">
        <v>3979</v>
      </c>
      <c r="Q530" s="63" t="s">
        <v>2098</v>
      </c>
      <c r="R530" s="63"/>
      <c r="S530" s="68">
        <v>1</v>
      </c>
      <c r="T530" s="69">
        <v>1</v>
      </c>
      <c r="U530" s="69">
        <v>1</v>
      </c>
      <c r="V530" s="69">
        <v>1</v>
      </c>
      <c r="W530" s="69">
        <v>1</v>
      </c>
      <c r="X530" s="71">
        <v>33000000</v>
      </c>
      <c r="Y530" s="78">
        <v>33000000</v>
      </c>
      <c r="Z530" s="79"/>
      <c r="AA530" s="79"/>
      <c r="AB530" s="79"/>
      <c r="AC530" s="79"/>
      <c r="AD530" s="79"/>
      <c r="AE530" s="79"/>
      <c r="AF530" s="79"/>
      <c r="AG530" s="79"/>
      <c r="AH530" s="79"/>
      <c r="AI530" s="79"/>
      <c r="AJ530" s="79"/>
      <c r="AK530" s="71">
        <v>33000000</v>
      </c>
      <c r="AL530" s="78">
        <v>33000000</v>
      </c>
      <c r="AM530" s="79"/>
      <c r="AN530" s="79"/>
      <c r="AO530" s="79"/>
      <c r="AP530" s="79"/>
      <c r="AQ530" s="79"/>
      <c r="AR530" s="79"/>
      <c r="AS530" s="79"/>
      <c r="AT530" s="79"/>
      <c r="AU530" s="79"/>
      <c r="AV530" s="79"/>
      <c r="AW530" s="79"/>
      <c r="AX530" s="71">
        <v>34000000</v>
      </c>
      <c r="AY530" s="78">
        <v>34000000</v>
      </c>
      <c r="AZ530" s="79"/>
      <c r="BA530" s="79"/>
      <c r="BB530" s="79"/>
      <c r="BC530" s="79"/>
      <c r="BD530" s="79"/>
      <c r="BE530" s="79"/>
      <c r="BF530" s="79"/>
      <c r="BG530" s="79"/>
      <c r="BH530" s="79"/>
      <c r="BI530" s="79"/>
      <c r="BJ530" s="79"/>
      <c r="BK530" s="71">
        <v>0</v>
      </c>
      <c r="BL530" s="78"/>
      <c r="BM530" s="79"/>
      <c r="BN530" s="79"/>
      <c r="BO530" s="79"/>
      <c r="BP530" s="79"/>
      <c r="BQ530" s="79"/>
      <c r="BR530" s="79"/>
      <c r="BS530" s="79"/>
      <c r="BT530" s="79"/>
      <c r="BU530" s="79"/>
      <c r="BV530" s="79"/>
      <c r="BW530" s="79"/>
      <c r="BX530" s="71">
        <v>100000000</v>
      </c>
      <c r="BY530" s="73">
        <v>100000000</v>
      </c>
      <c r="BZ530" s="73">
        <v>0</v>
      </c>
      <c r="CA530" s="73">
        <v>0</v>
      </c>
      <c r="CB530" s="73">
        <v>0</v>
      </c>
      <c r="CC530" s="73">
        <v>0</v>
      </c>
      <c r="CD530" s="73">
        <v>0</v>
      </c>
      <c r="CE530" s="73">
        <v>0</v>
      </c>
      <c r="CF530" s="73">
        <v>0</v>
      </c>
      <c r="CG530" s="73">
        <v>0</v>
      </c>
      <c r="CH530" s="73">
        <v>0</v>
      </c>
      <c r="CI530" s="73">
        <v>0</v>
      </c>
      <c r="CJ530" s="73">
        <v>0</v>
      </c>
      <c r="CK530" s="63" t="s">
        <v>4062</v>
      </c>
      <c r="CL530" s="74" t="s">
        <v>717</v>
      </c>
      <c r="CM530" s="74" t="s">
        <v>718</v>
      </c>
      <c r="CN530" s="74" t="s">
        <v>1392</v>
      </c>
      <c r="CO530" s="60">
        <v>3</v>
      </c>
      <c r="CP530" s="61" t="s">
        <v>3472</v>
      </c>
      <c r="CQ530" s="60">
        <v>301</v>
      </c>
      <c r="CR530" s="61" t="s">
        <v>3473</v>
      </c>
      <c r="CS530" s="60">
        <v>30101</v>
      </c>
      <c r="CT530" s="61" t="s">
        <v>3474</v>
      </c>
      <c r="CU530" s="62">
        <v>3010107</v>
      </c>
      <c r="CV530" s="63" t="s">
        <v>4010</v>
      </c>
      <c r="CW530" s="100" t="s">
        <v>4019</v>
      </c>
      <c r="CX530" s="100" t="s">
        <v>3472</v>
      </c>
      <c r="CY530" s="100" t="s">
        <v>3473</v>
      </c>
      <c r="CZ530" s="100" t="s">
        <v>3474</v>
      </c>
      <c r="DA530" s="100" t="s">
        <v>4010</v>
      </c>
    </row>
    <row r="531" spans="2:105" ht="76.5" hidden="1" x14ac:dyDescent="0.25">
      <c r="B531" s="99" t="s">
        <v>4063</v>
      </c>
      <c r="C531" s="65" t="s">
        <v>4064</v>
      </c>
      <c r="D531" s="63" t="s">
        <v>4050</v>
      </c>
      <c r="E531" s="65" t="s">
        <v>4013</v>
      </c>
      <c r="F531" s="63" t="s">
        <v>4014</v>
      </c>
      <c r="G531" s="62" t="s">
        <v>183</v>
      </c>
      <c r="H531" s="63" t="s">
        <v>580</v>
      </c>
      <c r="I531" s="63" t="s">
        <v>185</v>
      </c>
      <c r="J531" s="311">
        <v>2015</v>
      </c>
      <c r="K531" s="310">
        <v>0</v>
      </c>
      <c r="L531" s="63" t="s">
        <v>4053</v>
      </c>
      <c r="M531" s="63" t="s">
        <v>4065</v>
      </c>
      <c r="N531" s="63" t="s">
        <v>4066</v>
      </c>
      <c r="O531" s="63" t="s">
        <v>4067</v>
      </c>
      <c r="P531" s="164" t="s">
        <v>3979</v>
      </c>
      <c r="Q531" s="63" t="s">
        <v>4057</v>
      </c>
      <c r="R531" s="63"/>
      <c r="S531" s="68">
        <v>4800</v>
      </c>
      <c r="T531" s="69">
        <v>1200</v>
      </c>
      <c r="U531" s="69">
        <v>2400</v>
      </c>
      <c r="V531" s="69">
        <v>3600</v>
      </c>
      <c r="W531" s="69">
        <v>4800</v>
      </c>
      <c r="X531" s="71">
        <v>100000000</v>
      </c>
      <c r="Y531" s="79">
        <v>100000000</v>
      </c>
      <c r="Z531" s="79"/>
      <c r="AA531" s="79"/>
      <c r="AB531" s="79"/>
      <c r="AC531" s="79"/>
      <c r="AD531" s="79"/>
      <c r="AE531" s="79"/>
      <c r="AF531" s="79"/>
      <c r="AG531" s="79"/>
      <c r="AH531" s="79"/>
      <c r="AI531" s="79"/>
      <c r="AJ531" s="79"/>
      <c r="AK531" s="71">
        <v>100000000</v>
      </c>
      <c r="AL531" s="79">
        <v>100000000</v>
      </c>
      <c r="AM531" s="79"/>
      <c r="AN531" s="79"/>
      <c r="AO531" s="79"/>
      <c r="AP531" s="79"/>
      <c r="AQ531" s="79"/>
      <c r="AR531" s="79"/>
      <c r="AS531" s="79"/>
      <c r="AT531" s="79"/>
      <c r="AU531" s="79"/>
      <c r="AV531" s="79"/>
      <c r="AW531" s="79"/>
      <c r="AX531" s="71">
        <v>100000000</v>
      </c>
      <c r="AY531" s="79">
        <v>100000000</v>
      </c>
      <c r="AZ531" s="79"/>
      <c r="BA531" s="79"/>
      <c r="BB531" s="79"/>
      <c r="BC531" s="79"/>
      <c r="BD531" s="79"/>
      <c r="BE531" s="79"/>
      <c r="BF531" s="79"/>
      <c r="BG531" s="79"/>
      <c r="BH531" s="79"/>
      <c r="BI531" s="79"/>
      <c r="BJ531" s="79"/>
      <c r="BK531" s="71">
        <v>100000000</v>
      </c>
      <c r="BL531" s="79">
        <v>100000000</v>
      </c>
      <c r="BM531" s="79"/>
      <c r="BN531" s="79"/>
      <c r="BO531" s="79"/>
      <c r="BP531" s="79"/>
      <c r="BQ531" s="79"/>
      <c r="BR531" s="79"/>
      <c r="BS531" s="79"/>
      <c r="BT531" s="79"/>
      <c r="BU531" s="79"/>
      <c r="BV531" s="79"/>
      <c r="BW531" s="79"/>
      <c r="BX531" s="71">
        <v>400000000</v>
      </c>
      <c r="BY531" s="73">
        <v>400000000</v>
      </c>
      <c r="BZ531" s="73">
        <v>0</v>
      </c>
      <c r="CA531" s="73">
        <v>0</v>
      </c>
      <c r="CB531" s="73">
        <v>0</v>
      </c>
      <c r="CC531" s="73">
        <v>0</v>
      </c>
      <c r="CD531" s="73">
        <v>0</v>
      </c>
      <c r="CE531" s="73">
        <v>0</v>
      </c>
      <c r="CF531" s="73">
        <v>0</v>
      </c>
      <c r="CG531" s="73">
        <v>0</v>
      </c>
      <c r="CH531" s="73">
        <v>0</v>
      </c>
      <c r="CI531" s="73">
        <v>0</v>
      </c>
      <c r="CJ531" s="73">
        <v>0</v>
      </c>
      <c r="CK531" s="63" t="s">
        <v>4068</v>
      </c>
      <c r="CL531" s="74" t="s">
        <v>3138</v>
      </c>
      <c r="CM531" s="74" t="s">
        <v>3139</v>
      </c>
      <c r="CN531" s="74" t="s">
        <v>1392</v>
      </c>
      <c r="CO531" s="60">
        <v>3</v>
      </c>
      <c r="CP531" s="61" t="s">
        <v>3472</v>
      </c>
      <c r="CQ531" s="60">
        <v>301</v>
      </c>
      <c r="CR531" s="61" t="s">
        <v>3473</v>
      </c>
      <c r="CS531" s="60">
        <v>30101</v>
      </c>
      <c r="CT531" s="61" t="s">
        <v>3474</v>
      </c>
      <c r="CU531" s="62">
        <v>3010107</v>
      </c>
      <c r="CV531" s="63" t="s">
        <v>4010</v>
      </c>
      <c r="CW531" s="100" t="s">
        <v>4019</v>
      </c>
      <c r="CX531" s="100" t="s">
        <v>3472</v>
      </c>
      <c r="CY531" s="100" t="s">
        <v>3473</v>
      </c>
      <c r="CZ531" s="100" t="s">
        <v>3474</v>
      </c>
      <c r="DA531" s="100" t="s">
        <v>4010</v>
      </c>
    </row>
    <row r="532" spans="2:105" ht="114.75" hidden="1" x14ac:dyDescent="0.25">
      <c r="B532" s="99" t="s">
        <v>4069</v>
      </c>
      <c r="C532" s="75" t="s">
        <v>4070</v>
      </c>
      <c r="D532" s="63" t="s">
        <v>3464</v>
      </c>
      <c r="E532" s="65" t="s">
        <v>3655</v>
      </c>
      <c r="F532" s="63" t="s">
        <v>3656</v>
      </c>
      <c r="G532" s="62" t="s">
        <v>240</v>
      </c>
      <c r="H532" s="63" t="s">
        <v>710</v>
      </c>
      <c r="I532" s="63" t="s">
        <v>185</v>
      </c>
      <c r="J532" s="311">
        <v>2015</v>
      </c>
      <c r="K532" s="310">
        <v>0</v>
      </c>
      <c r="L532" s="63" t="s">
        <v>778</v>
      </c>
      <c r="M532" s="63" t="s">
        <v>3690</v>
      </c>
      <c r="N532" s="63" t="s">
        <v>3691</v>
      </c>
      <c r="O532" s="63" t="s">
        <v>3692</v>
      </c>
      <c r="P532" s="164" t="s">
        <v>3979</v>
      </c>
      <c r="Q532" s="63" t="s">
        <v>3693</v>
      </c>
      <c r="R532" s="63"/>
      <c r="S532" s="68">
        <v>1</v>
      </c>
      <c r="T532" s="69">
        <v>1</v>
      </c>
      <c r="U532" s="69">
        <v>1</v>
      </c>
      <c r="V532" s="69">
        <v>1</v>
      </c>
      <c r="W532" s="69">
        <v>1</v>
      </c>
      <c r="X532" s="71">
        <v>300000000</v>
      </c>
      <c r="Y532" s="79">
        <v>300000000</v>
      </c>
      <c r="Z532" s="79"/>
      <c r="AA532" s="79"/>
      <c r="AB532" s="79"/>
      <c r="AC532" s="79"/>
      <c r="AD532" s="79"/>
      <c r="AE532" s="79"/>
      <c r="AF532" s="79"/>
      <c r="AG532" s="79"/>
      <c r="AH532" s="79"/>
      <c r="AI532" s="79"/>
      <c r="AJ532" s="79"/>
      <c r="AK532" s="71">
        <v>0</v>
      </c>
      <c r="AL532" s="79"/>
      <c r="AM532" s="79"/>
      <c r="AN532" s="79"/>
      <c r="AO532" s="79"/>
      <c r="AP532" s="79"/>
      <c r="AQ532" s="79"/>
      <c r="AR532" s="79"/>
      <c r="AS532" s="79"/>
      <c r="AT532" s="79"/>
      <c r="AU532" s="79"/>
      <c r="AV532" s="79"/>
      <c r="AW532" s="79"/>
      <c r="AX532" s="71">
        <v>0</v>
      </c>
      <c r="AY532" s="79"/>
      <c r="AZ532" s="79"/>
      <c r="BA532" s="79"/>
      <c r="BB532" s="79"/>
      <c r="BC532" s="79"/>
      <c r="BD532" s="79"/>
      <c r="BE532" s="79"/>
      <c r="BF532" s="79"/>
      <c r="BG532" s="79"/>
      <c r="BH532" s="79"/>
      <c r="BI532" s="79"/>
      <c r="BJ532" s="79"/>
      <c r="BK532" s="71">
        <v>0</v>
      </c>
      <c r="BL532" s="79"/>
      <c r="BM532" s="79"/>
      <c r="BN532" s="79"/>
      <c r="BO532" s="79"/>
      <c r="BP532" s="79"/>
      <c r="BQ532" s="79"/>
      <c r="BR532" s="79"/>
      <c r="BS532" s="79"/>
      <c r="BT532" s="79"/>
      <c r="BU532" s="79"/>
      <c r="BV532" s="79"/>
      <c r="BW532" s="79"/>
      <c r="BX532" s="71">
        <v>300000000</v>
      </c>
      <c r="BY532" s="73">
        <v>300000000</v>
      </c>
      <c r="BZ532" s="73">
        <v>0</v>
      </c>
      <c r="CA532" s="73">
        <v>0</v>
      </c>
      <c r="CB532" s="73">
        <v>0</v>
      </c>
      <c r="CC532" s="73">
        <v>0</v>
      </c>
      <c r="CD532" s="73">
        <v>0</v>
      </c>
      <c r="CE532" s="73">
        <v>0</v>
      </c>
      <c r="CF532" s="73">
        <v>0</v>
      </c>
      <c r="CG532" s="73">
        <v>0</v>
      </c>
      <c r="CH532" s="73">
        <v>0</v>
      </c>
      <c r="CI532" s="73">
        <v>0</v>
      </c>
      <c r="CJ532" s="73">
        <v>0</v>
      </c>
      <c r="CK532" s="63" t="s">
        <v>4071</v>
      </c>
      <c r="CL532" s="74" t="s">
        <v>717</v>
      </c>
      <c r="CM532" s="74" t="s">
        <v>718</v>
      </c>
      <c r="CN532" s="74" t="s">
        <v>1392</v>
      </c>
      <c r="CO532" s="60">
        <v>3</v>
      </c>
      <c r="CP532" s="61" t="s">
        <v>3472</v>
      </c>
      <c r="CQ532" s="60">
        <v>301</v>
      </c>
      <c r="CR532" s="61" t="s">
        <v>3473</v>
      </c>
      <c r="CS532" s="60">
        <v>30101</v>
      </c>
      <c r="CT532" s="61" t="s">
        <v>3474</v>
      </c>
      <c r="CU532" s="62">
        <v>3010108</v>
      </c>
      <c r="CV532" s="63" t="s">
        <v>4072</v>
      </c>
      <c r="CW532" s="100" t="s">
        <v>3661</v>
      </c>
      <c r="CX532" s="100" t="s">
        <v>3472</v>
      </c>
      <c r="CY532" s="100" t="s">
        <v>3473</v>
      </c>
      <c r="CZ532" s="100" t="s">
        <v>3474</v>
      </c>
      <c r="DA532" s="100" t="s">
        <v>4072</v>
      </c>
    </row>
    <row r="533" spans="2:105" ht="114.75" hidden="1" x14ac:dyDescent="0.25">
      <c r="B533" s="99" t="s">
        <v>4073</v>
      </c>
      <c r="C533" s="65" t="s">
        <v>4074</v>
      </c>
      <c r="D533" s="100" t="s">
        <v>3664</v>
      </c>
      <c r="E533" s="65" t="s">
        <v>3655</v>
      </c>
      <c r="F533" s="63" t="s">
        <v>3656</v>
      </c>
      <c r="G533" s="62" t="s">
        <v>183</v>
      </c>
      <c r="H533" s="63" t="s">
        <v>580</v>
      </c>
      <c r="I533" s="63" t="s">
        <v>185</v>
      </c>
      <c r="J533" s="311">
        <v>2015</v>
      </c>
      <c r="K533" s="310">
        <v>0</v>
      </c>
      <c r="L533" s="63" t="s">
        <v>186</v>
      </c>
      <c r="M533" s="63" t="s">
        <v>4075</v>
      </c>
      <c r="N533" s="63" t="s">
        <v>4076</v>
      </c>
      <c r="O533" s="63" t="s">
        <v>4077</v>
      </c>
      <c r="P533" s="164"/>
      <c r="Q533" s="63"/>
      <c r="R533" s="63"/>
      <c r="S533" s="68">
        <v>1</v>
      </c>
      <c r="T533" s="69">
        <v>0</v>
      </c>
      <c r="U533" s="69">
        <v>0</v>
      </c>
      <c r="V533" s="69">
        <v>0</v>
      </c>
      <c r="W533" s="69">
        <v>1</v>
      </c>
      <c r="X533" s="71">
        <v>0</v>
      </c>
      <c r="Y533" s="79"/>
      <c r="Z533" s="79"/>
      <c r="AA533" s="79"/>
      <c r="AB533" s="79"/>
      <c r="AC533" s="79"/>
      <c r="AD533" s="79"/>
      <c r="AE533" s="79"/>
      <c r="AF533" s="79"/>
      <c r="AG533" s="79"/>
      <c r="AH533" s="79"/>
      <c r="AI533" s="79"/>
      <c r="AJ533" s="79"/>
      <c r="AK533" s="71">
        <v>0</v>
      </c>
      <c r="AL533" s="79"/>
      <c r="AM533" s="79"/>
      <c r="AN533" s="79"/>
      <c r="AO533" s="79"/>
      <c r="AP533" s="79"/>
      <c r="AQ533" s="79"/>
      <c r="AR533" s="79"/>
      <c r="AS533" s="79"/>
      <c r="AT533" s="79"/>
      <c r="AU533" s="79"/>
      <c r="AV533" s="79"/>
      <c r="AW533" s="79"/>
      <c r="AX533" s="71">
        <v>0</v>
      </c>
      <c r="AY533" s="79"/>
      <c r="AZ533" s="79"/>
      <c r="BA533" s="79"/>
      <c r="BB533" s="79"/>
      <c r="BC533" s="79"/>
      <c r="BD533" s="79"/>
      <c r="BE533" s="79"/>
      <c r="BF533" s="79"/>
      <c r="BG533" s="79"/>
      <c r="BH533" s="79"/>
      <c r="BI533" s="79"/>
      <c r="BJ533" s="79"/>
      <c r="BK533" s="71">
        <v>0</v>
      </c>
      <c r="BL533" s="79"/>
      <c r="BM533" s="79"/>
      <c r="BN533" s="79"/>
      <c r="BO533" s="79"/>
      <c r="BP533" s="79"/>
      <c r="BQ533" s="79"/>
      <c r="BR533" s="79"/>
      <c r="BS533" s="79"/>
      <c r="BT533" s="79"/>
      <c r="BU533" s="79"/>
      <c r="BV533" s="79"/>
      <c r="BW533" s="79"/>
      <c r="BX533" s="71">
        <v>0</v>
      </c>
      <c r="BY533" s="73">
        <v>0</v>
      </c>
      <c r="BZ533" s="73">
        <v>0</v>
      </c>
      <c r="CA533" s="73">
        <v>0</v>
      </c>
      <c r="CB533" s="73">
        <v>0</v>
      </c>
      <c r="CC533" s="73">
        <v>0</v>
      </c>
      <c r="CD533" s="73">
        <v>0</v>
      </c>
      <c r="CE533" s="73">
        <v>0</v>
      </c>
      <c r="CF533" s="73">
        <v>0</v>
      </c>
      <c r="CG533" s="73">
        <v>0</v>
      </c>
      <c r="CH533" s="73">
        <v>0</v>
      </c>
      <c r="CI533" s="73">
        <v>0</v>
      </c>
      <c r="CJ533" s="73">
        <v>0</v>
      </c>
      <c r="CK533" s="63" t="s">
        <v>4078</v>
      </c>
      <c r="CL533" s="74" t="s">
        <v>3138</v>
      </c>
      <c r="CM533" s="74" t="s">
        <v>3139</v>
      </c>
      <c r="CN533" s="74" t="s">
        <v>1392</v>
      </c>
      <c r="CO533" s="60">
        <v>3</v>
      </c>
      <c r="CP533" s="61" t="s">
        <v>3472</v>
      </c>
      <c r="CQ533" s="60">
        <v>301</v>
      </c>
      <c r="CR533" s="61" t="s">
        <v>3473</v>
      </c>
      <c r="CS533" s="60">
        <v>30101</v>
      </c>
      <c r="CT533" s="61" t="s">
        <v>3474</v>
      </c>
      <c r="CU533" s="62">
        <v>3010108</v>
      </c>
      <c r="CV533" s="63" t="s">
        <v>4072</v>
      </c>
      <c r="CW533" s="100" t="s">
        <v>3661</v>
      </c>
      <c r="CX533" s="100" t="s">
        <v>3472</v>
      </c>
      <c r="CY533" s="100" t="s">
        <v>3473</v>
      </c>
      <c r="CZ533" s="100" t="s">
        <v>3474</v>
      </c>
      <c r="DA533" s="100" t="s">
        <v>4072</v>
      </c>
    </row>
    <row r="534" spans="2:105" ht="114.75" hidden="1" x14ac:dyDescent="0.25">
      <c r="B534" s="65" t="s">
        <v>4079</v>
      </c>
      <c r="C534" s="65" t="s">
        <v>4080</v>
      </c>
      <c r="D534" s="63" t="s">
        <v>709</v>
      </c>
      <c r="E534" s="65" t="s">
        <v>4081</v>
      </c>
      <c r="F534" s="63" t="s">
        <v>4082</v>
      </c>
      <c r="G534" s="62" t="s">
        <v>240</v>
      </c>
      <c r="H534" s="63" t="s">
        <v>710</v>
      </c>
      <c r="I534" s="63" t="s">
        <v>185</v>
      </c>
      <c r="J534" s="311">
        <v>2015</v>
      </c>
      <c r="K534" s="310">
        <v>0</v>
      </c>
      <c r="L534" s="63" t="s">
        <v>778</v>
      </c>
      <c r="M534" s="63" t="s">
        <v>3690</v>
      </c>
      <c r="N534" s="63" t="s">
        <v>3691</v>
      </c>
      <c r="O534" s="63" t="s">
        <v>3692</v>
      </c>
      <c r="P534" s="164" t="s">
        <v>3979</v>
      </c>
      <c r="Q534" s="63" t="s">
        <v>3693</v>
      </c>
      <c r="R534" s="63"/>
      <c r="S534" s="68">
        <v>1</v>
      </c>
      <c r="T534" s="69">
        <v>0</v>
      </c>
      <c r="U534" s="69">
        <v>1</v>
      </c>
      <c r="V534" s="69">
        <v>1</v>
      </c>
      <c r="W534" s="69">
        <v>1</v>
      </c>
      <c r="X534" s="71">
        <v>0</v>
      </c>
      <c r="Y534" s="78"/>
      <c r="Z534" s="79"/>
      <c r="AA534" s="79"/>
      <c r="AB534" s="79"/>
      <c r="AC534" s="79"/>
      <c r="AD534" s="79"/>
      <c r="AE534" s="79"/>
      <c r="AF534" s="79"/>
      <c r="AG534" s="79"/>
      <c r="AH534" s="78"/>
      <c r="AI534" s="79"/>
      <c r="AJ534" s="79"/>
      <c r="AK534" s="71">
        <v>330000000</v>
      </c>
      <c r="AL534" s="79">
        <v>330000000</v>
      </c>
      <c r="AM534" s="79"/>
      <c r="AN534" s="79"/>
      <c r="AO534" s="79"/>
      <c r="AP534" s="79"/>
      <c r="AQ534" s="79"/>
      <c r="AR534" s="79"/>
      <c r="AS534" s="79"/>
      <c r="AT534" s="79"/>
      <c r="AU534" s="78"/>
      <c r="AV534" s="79"/>
      <c r="AW534" s="79"/>
      <c r="AX534" s="71">
        <v>330000000</v>
      </c>
      <c r="AY534" s="79">
        <v>330000000</v>
      </c>
      <c r="AZ534" s="79"/>
      <c r="BA534" s="79"/>
      <c r="BB534" s="79"/>
      <c r="BC534" s="79"/>
      <c r="BD534" s="79"/>
      <c r="BE534" s="79"/>
      <c r="BF534" s="79"/>
      <c r="BG534" s="79"/>
      <c r="BH534" s="78"/>
      <c r="BI534" s="79"/>
      <c r="BJ534" s="79"/>
      <c r="BK534" s="71">
        <v>340000000</v>
      </c>
      <c r="BL534" s="79">
        <v>340000000</v>
      </c>
      <c r="BM534" s="79"/>
      <c r="BN534" s="79"/>
      <c r="BO534" s="79"/>
      <c r="BP534" s="79"/>
      <c r="BQ534" s="79"/>
      <c r="BR534" s="79"/>
      <c r="BS534" s="79"/>
      <c r="BT534" s="79"/>
      <c r="BU534" s="78"/>
      <c r="BV534" s="79"/>
      <c r="BW534" s="79"/>
      <c r="BX534" s="71">
        <v>1000000000</v>
      </c>
      <c r="BY534" s="73">
        <v>1000000000</v>
      </c>
      <c r="BZ534" s="73">
        <v>0</v>
      </c>
      <c r="CA534" s="73">
        <v>0</v>
      </c>
      <c r="CB534" s="73">
        <v>0</v>
      </c>
      <c r="CC534" s="73">
        <v>0</v>
      </c>
      <c r="CD534" s="73">
        <v>0</v>
      </c>
      <c r="CE534" s="73">
        <v>0</v>
      </c>
      <c r="CF534" s="73">
        <v>0</v>
      </c>
      <c r="CG534" s="73">
        <v>0</v>
      </c>
      <c r="CH534" s="73">
        <v>0</v>
      </c>
      <c r="CI534" s="73">
        <v>0</v>
      </c>
      <c r="CJ534" s="73">
        <v>0</v>
      </c>
      <c r="CK534" s="63" t="s">
        <v>4083</v>
      </c>
      <c r="CL534" s="74" t="s">
        <v>717</v>
      </c>
      <c r="CM534" s="74" t="s">
        <v>718</v>
      </c>
      <c r="CN534" s="74" t="s">
        <v>918</v>
      </c>
      <c r="CO534" s="60">
        <v>3</v>
      </c>
      <c r="CP534" s="61" t="s">
        <v>3472</v>
      </c>
      <c r="CQ534" s="60">
        <v>302</v>
      </c>
      <c r="CR534" s="61" t="s">
        <v>4084</v>
      </c>
      <c r="CS534" s="60">
        <v>30201</v>
      </c>
      <c r="CT534" s="61" t="s">
        <v>4085</v>
      </c>
      <c r="CU534" s="62">
        <v>3020101</v>
      </c>
      <c r="CV534" s="63" t="s">
        <v>4086</v>
      </c>
      <c r="CW534" s="100" t="s">
        <v>4087</v>
      </c>
      <c r="CX534" s="100" t="s">
        <v>3472</v>
      </c>
      <c r="CY534" s="100" t="s">
        <v>4084</v>
      </c>
      <c r="CZ534" s="100" t="s">
        <v>4085</v>
      </c>
      <c r="DA534" s="100" t="s">
        <v>4086</v>
      </c>
    </row>
    <row r="535" spans="2:105" ht="114.75" hidden="1" x14ac:dyDescent="0.25">
      <c r="B535" s="65" t="s">
        <v>4088</v>
      </c>
      <c r="C535" s="65" t="s">
        <v>4089</v>
      </c>
      <c r="D535" s="63" t="s">
        <v>709</v>
      </c>
      <c r="E535" s="65" t="s">
        <v>4081</v>
      </c>
      <c r="F535" s="63" t="s">
        <v>4082</v>
      </c>
      <c r="G535" s="62" t="s">
        <v>240</v>
      </c>
      <c r="H535" s="63" t="s">
        <v>710</v>
      </c>
      <c r="I535" s="63" t="s">
        <v>185</v>
      </c>
      <c r="J535" s="311">
        <v>2015</v>
      </c>
      <c r="K535" s="310">
        <v>0</v>
      </c>
      <c r="L535" s="63" t="s">
        <v>778</v>
      </c>
      <c r="M535" s="63" t="s">
        <v>4090</v>
      </c>
      <c r="N535" s="63" t="s">
        <v>4091</v>
      </c>
      <c r="O535" s="63" t="s">
        <v>4092</v>
      </c>
      <c r="P535" s="164" t="s">
        <v>3979</v>
      </c>
      <c r="Q535" s="63" t="s">
        <v>4093</v>
      </c>
      <c r="R535" s="63"/>
      <c r="S535" s="68">
        <v>10</v>
      </c>
      <c r="T535" s="69">
        <v>0</v>
      </c>
      <c r="U535" s="69">
        <v>10</v>
      </c>
      <c r="V535" s="69">
        <v>10</v>
      </c>
      <c r="W535" s="69">
        <v>10</v>
      </c>
      <c r="X535" s="71">
        <v>0</v>
      </c>
      <c r="Y535" s="78"/>
      <c r="Z535" s="79"/>
      <c r="AA535" s="79"/>
      <c r="AB535" s="79"/>
      <c r="AC535" s="79"/>
      <c r="AD535" s="79"/>
      <c r="AE535" s="79"/>
      <c r="AF535" s="79"/>
      <c r="AG535" s="79"/>
      <c r="AH535" s="79"/>
      <c r="AI535" s="79"/>
      <c r="AJ535" s="79"/>
      <c r="AK535" s="71">
        <v>500000000</v>
      </c>
      <c r="AL535" s="78"/>
      <c r="AM535" s="79"/>
      <c r="AN535" s="79"/>
      <c r="AO535" s="79"/>
      <c r="AP535" s="79"/>
      <c r="AQ535" s="79"/>
      <c r="AR535" s="79"/>
      <c r="AS535" s="79"/>
      <c r="AT535" s="79">
        <v>500000000</v>
      </c>
      <c r="AU535" s="79"/>
      <c r="AV535" s="79"/>
      <c r="AW535" s="79"/>
      <c r="AX535" s="71">
        <v>500000000</v>
      </c>
      <c r="AY535" s="78"/>
      <c r="AZ535" s="79"/>
      <c r="BA535" s="79"/>
      <c r="BB535" s="79"/>
      <c r="BC535" s="79"/>
      <c r="BD535" s="79"/>
      <c r="BE535" s="79"/>
      <c r="BF535" s="79"/>
      <c r="BG535" s="79">
        <v>500000000</v>
      </c>
      <c r="BH535" s="79"/>
      <c r="BI535" s="79"/>
      <c r="BJ535" s="79"/>
      <c r="BK535" s="71">
        <v>0</v>
      </c>
      <c r="BL535" s="78"/>
      <c r="BM535" s="79"/>
      <c r="BN535" s="79"/>
      <c r="BO535" s="79"/>
      <c r="BP535" s="79"/>
      <c r="BQ535" s="79"/>
      <c r="BR535" s="79"/>
      <c r="BS535" s="79"/>
      <c r="BT535" s="79"/>
      <c r="BU535" s="79"/>
      <c r="BV535" s="79"/>
      <c r="BW535" s="79"/>
      <c r="BX535" s="71">
        <v>1000000000</v>
      </c>
      <c r="BY535" s="73">
        <v>0</v>
      </c>
      <c r="BZ535" s="73">
        <v>0</v>
      </c>
      <c r="CA535" s="73">
        <v>0</v>
      </c>
      <c r="CB535" s="73">
        <v>0</v>
      </c>
      <c r="CC535" s="73">
        <v>0</v>
      </c>
      <c r="CD535" s="73">
        <v>0</v>
      </c>
      <c r="CE535" s="73">
        <v>0</v>
      </c>
      <c r="CF535" s="73">
        <v>0</v>
      </c>
      <c r="CG535" s="73">
        <v>1000000000</v>
      </c>
      <c r="CH535" s="73">
        <v>0</v>
      </c>
      <c r="CI535" s="73">
        <v>0</v>
      </c>
      <c r="CJ535" s="73">
        <v>0</v>
      </c>
      <c r="CK535" s="63" t="s">
        <v>4094</v>
      </c>
      <c r="CL535" s="74" t="s">
        <v>717</v>
      </c>
      <c r="CM535" s="74" t="s">
        <v>718</v>
      </c>
      <c r="CN535" s="74" t="s">
        <v>918</v>
      </c>
      <c r="CO535" s="60">
        <v>3</v>
      </c>
      <c r="CP535" s="61" t="s">
        <v>3472</v>
      </c>
      <c r="CQ535" s="60">
        <v>302</v>
      </c>
      <c r="CR535" s="61" t="s">
        <v>4084</v>
      </c>
      <c r="CS535" s="60">
        <v>30201</v>
      </c>
      <c r="CT535" s="61" t="s">
        <v>4085</v>
      </c>
      <c r="CU535" s="62">
        <v>3020101</v>
      </c>
      <c r="CV535" s="63" t="s">
        <v>4086</v>
      </c>
      <c r="CW535" s="100" t="s">
        <v>4087</v>
      </c>
      <c r="CX535" s="100" t="s">
        <v>3472</v>
      </c>
      <c r="CY535" s="100" t="s">
        <v>4084</v>
      </c>
      <c r="CZ535" s="100" t="s">
        <v>4085</v>
      </c>
      <c r="DA535" s="100" t="s">
        <v>4086</v>
      </c>
    </row>
    <row r="536" spans="2:105" ht="140.25" hidden="1" x14ac:dyDescent="0.25">
      <c r="B536" s="65" t="s">
        <v>4095</v>
      </c>
      <c r="C536" s="65" t="s">
        <v>4096</v>
      </c>
      <c r="D536" s="63" t="s">
        <v>709</v>
      </c>
      <c r="E536" s="65" t="s">
        <v>4097</v>
      </c>
      <c r="F536" s="63" t="s">
        <v>4098</v>
      </c>
      <c r="G536" s="62" t="s">
        <v>240</v>
      </c>
      <c r="H536" s="63" t="s">
        <v>710</v>
      </c>
      <c r="I536" s="63" t="s">
        <v>185</v>
      </c>
      <c r="J536" s="311">
        <v>2015</v>
      </c>
      <c r="K536" s="310">
        <v>0</v>
      </c>
      <c r="L536" s="63" t="s">
        <v>778</v>
      </c>
      <c r="M536" s="63" t="s">
        <v>4099</v>
      </c>
      <c r="N536" s="63" t="s">
        <v>4100</v>
      </c>
      <c r="O536" s="63" t="s">
        <v>4101</v>
      </c>
      <c r="P536" s="164" t="s">
        <v>3979</v>
      </c>
      <c r="Q536" s="63" t="s">
        <v>4102</v>
      </c>
      <c r="R536" s="63"/>
      <c r="S536" s="68">
        <v>1</v>
      </c>
      <c r="T536" s="69">
        <v>0</v>
      </c>
      <c r="U536" s="69">
        <v>1</v>
      </c>
      <c r="V536" s="69">
        <v>1</v>
      </c>
      <c r="W536" s="69">
        <v>1</v>
      </c>
      <c r="X536" s="71">
        <v>400000000</v>
      </c>
      <c r="Y536" s="79"/>
      <c r="Z536" s="79"/>
      <c r="AA536" s="79"/>
      <c r="AB536" s="79"/>
      <c r="AC536" s="79"/>
      <c r="AD536" s="79"/>
      <c r="AE536" s="79"/>
      <c r="AF536" s="79"/>
      <c r="AG536" s="79"/>
      <c r="AH536" s="79">
        <v>400000000</v>
      </c>
      <c r="AI536" s="79"/>
      <c r="AJ536" s="79"/>
      <c r="AK536" s="71">
        <v>900000000</v>
      </c>
      <c r="AL536" s="79">
        <v>100000000</v>
      </c>
      <c r="AM536" s="79"/>
      <c r="AN536" s="79"/>
      <c r="AO536" s="79"/>
      <c r="AP536" s="79"/>
      <c r="AQ536" s="79"/>
      <c r="AR536" s="79"/>
      <c r="AS536" s="79"/>
      <c r="AT536" s="79">
        <v>800000000</v>
      </c>
      <c r="AU536" s="79"/>
      <c r="AV536" s="79"/>
      <c r="AW536" s="79"/>
      <c r="AX536" s="71">
        <v>900000000</v>
      </c>
      <c r="AY536" s="78">
        <v>100000000</v>
      </c>
      <c r="AZ536" s="79"/>
      <c r="BA536" s="79"/>
      <c r="BB536" s="79"/>
      <c r="BC536" s="79"/>
      <c r="BD536" s="79"/>
      <c r="BE536" s="79"/>
      <c r="BF536" s="79"/>
      <c r="BG536" s="79">
        <v>800000000</v>
      </c>
      <c r="BH536" s="79"/>
      <c r="BI536" s="79"/>
      <c r="BJ536" s="79"/>
      <c r="BK536" s="71">
        <v>0</v>
      </c>
      <c r="BL536" s="79"/>
      <c r="BM536" s="79"/>
      <c r="BN536" s="79"/>
      <c r="BO536" s="79"/>
      <c r="BP536" s="79"/>
      <c r="BQ536" s="79"/>
      <c r="BR536" s="79"/>
      <c r="BS536" s="79"/>
      <c r="BT536" s="79"/>
      <c r="BU536" s="79"/>
      <c r="BV536" s="79"/>
      <c r="BW536" s="79"/>
      <c r="BX536" s="71">
        <v>2200000000</v>
      </c>
      <c r="BY536" s="73">
        <v>200000000</v>
      </c>
      <c r="BZ536" s="73">
        <v>0</v>
      </c>
      <c r="CA536" s="73">
        <v>0</v>
      </c>
      <c r="CB536" s="73">
        <v>0</v>
      </c>
      <c r="CC536" s="73">
        <v>0</v>
      </c>
      <c r="CD536" s="73">
        <v>0</v>
      </c>
      <c r="CE536" s="73">
        <v>0</v>
      </c>
      <c r="CF536" s="73">
        <v>0</v>
      </c>
      <c r="CG536" s="73">
        <v>1600000000</v>
      </c>
      <c r="CH536" s="73">
        <v>400000000</v>
      </c>
      <c r="CI536" s="73">
        <v>0</v>
      </c>
      <c r="CJ536" s="73">
        <v>0</v>
      </c>
      <c r="CK536" s="63" t="s">
        <v>4103</v>
      </c>
      <c r="CL536" s="74" t="s">
        <v>717</v>
      </c>
      <c r="CM536" s="74" t="s">
        <v>718</v>
      </c>
      <c r="CN536" s="74" t="s">
        <v>918</v>
      </c>
      <c r="CO536" s="60">
        <v>3</v>
      </c>
      <c r="CP536" s="61" t="s">
        <v>3472</v>
      </c>
      <c r="CQ536" s="60">
        <v>302</v>
      </c>
      <c r="CR536" s="61" t="s">
        <v>4084</v>
      </c>
      <c r="CS536" s="60">
        <v>30201</v>
      </c>
      <c r="CT536" s="61" t="s">
        <v>4085</v>
      </c>
      <c r="CU536" s="62">
        <v>3020101</v>
      </c>
      <c r="CV536" s="63" t="s">
        <v>4086</v>
      </c>
      <c r="CW536" s="100" t="s">
        <v>4104</v>
      </c>
      <c r="CX536" s="100" t="s">
        <v>3472</v>
      </c>
      <c r="CY536" s="100" t="s">
        <v>4084</v>
      </c>
      <c r="CZ536" s="100" t="s">
        <v>4085</v>
      </c>
      <c r="DA536" s="100" t="s">
        <v>4086</v>
      </c>
    </row>
    <row r="537" spans="2:105" ht="140.25" hidden="1" x14ac:dyDescent="0.25">
      <c r="B537" s="65" t="s">
        <v>4105</v>
      </c>
      <c r="C537" s="65" t="s">
        <v>4106</v>
      </c>
      <c r="D537" s="63" t="s">
        <v>709</v>
      </c>
      <c r="E537" s="65" t="s">
        <v>4097</v>
      </c>
      <c r="F537" s="63" t="s">
        <v>4098</v>
      </c>
      <c r="G537" s="62" t="s">
        <v>240</v>
      </c>
      <c r="H537" s="63" t="s">
        <v>710</v>
      </c>
      <c r="I537" s="63" t="s">
        <v>185</v>
      </c>
      <c r="J537" s="311">
        <v>2105</v>
      </c>
      <c r="K537" s="310">
        <v>0</v>
      </c>
      <c r="L537" s="63" t="s">
        <v>778</v>
      </c>
      <c r="M537" s="63" t="s">
        <v>4107</v>
      </c>
      <c r="N537" s="63" t="s">
        <v>4108</v>
      </c>
      <c r="O537" s="63" t="s">
        <v>4109</v>
      </c>
      <c r="P537" s="164" t="s">
        <v>3979</v>
      </c>
      <c r="Q537" s="63" t="s">
        <v>4102</v>
      </c>
      <c r="R537" s="63"/>
      <c r="S537" s="68">
        <v>1</v>
      </c>
      <c r="T537" s="69">
        <v>1</v>
      </c>
      <c r="U537" s="69">
        <v>1</v>
      </c>
      <c r="V537" s="69">
        <v>1</v>
      </c>
      <c r="W537" s="69">
        <v>1</v>
      </c>
      <c r="X537" s="71">
        <v>73000000</v>
      </c>
      <c r="Y537" s="79">
        <v>73000000</v>
      </c>
      <c r="Z537" s="79"/>
      <c r="AA537" s="79"/>
      <c r="AB537" s="79"/>
      <c r="AC537" s="79"/>
      <c r="AD537" s="79"/>
      <c r="AE537" s="79"/>
      <c r="AF537" s="79"/>
      <c r="AG537" s="79"/>
      <c r="AH537" s="79"/>
      <c r="AI537" s="79"/>
      <c r="AJ537" s="79"/>
      <c r="AK537" s="71">
        <v>73000000</v>
      </c>
      <c r="AL537" s="79"/>
      <c r="AM537" s="79"/>
      <c r="AN537" s="79"/>
      <c r="AO537" s="79"/>
      <c r="AP537" s="79"/>
      <c r="AQ537" s="79"/>
      <c r="AR537" s="79"/>
      <c r="AS537" s="79"/>
      <c r="AT537" s="79"/>
      <c r="AU537" s="79">
        <v>73000000</v>
      </c>
      <c r="AV537" s="79"/>
      <c r="AW537" s="79"/>
      <c r="AX537" s="71">
        <v>73000000</v>
      </c>
      <c r="AY537" s="79"/>
      <c r="AZ537" s="79"/>
      <c r="BA537" s="79"/>
      <c r="BB537" s="79"/>
      <c r="BC537" s="79"/>
      <c r="BD537" s="79"/>
      <c r="BE537" s="79"/>
      <c r="BF537" s="79"/>
      <c r="BG537" s="79"/>
      <c r="BH537" s="79">
        <v>73000000</v>
      </c>
      <c r="BI537" s="79"/>
      <c r="BJ537" s="79"/>
      <c r="BK537" s="71">
        <v>73000000</v>
      </c>
      <c r="BL537" s="79"/>
      <c r="BM537" s="79"/>
      <c r="BN537" s="79"/>
      <c r="BO537" s="79"/>
      <c r="BP537" s="79"/>
      <c r="BQ537" s="79"/>
      <c r="BR537" s="79"/>
      <c r="BS537" s="79"/>
      <c r="BT537" s="79"/>
      <c r="BU537" s="79">
        <v>73000000</v>
      </c>
      <c r="BV537" s="79"/>
      <c r="BW537" s="79"/>
      <c r="BX537" s="71">
        <v>292000000</v>
      </c>
      <c r="BY537" s="73">
        <v>73000000</v>
      </c>
      <c r="BZ537" s="73">
        <v>0</v>
      </c>
      <c r="CA537" s="73">
        <v>0</v>
      </c>
      <c r="CB537" s="73">
        <v>0</v>
      </c>
      <c r="CC537" s="73">
        <v>0</v>
      </c>
      <c r="CD537" s="73">
        <v>0</v>
      </c>
      <c r="CE537" s="73">
        <v>0</v>
      </c>
      <c r="CF537" s="73">
        <v>0</v>
      </c>
      <c r="CG537" s="73">
        <v>0</v>
      </c>
      <c r="CH537" s="73">
        <v>219000000</v>
      </c>
      <c r="CI537" s="73">
        <v>0</v>
      </c>
      <c r="CJ537" s="73">
        <v>0</v>
      </c>
      <c r="CK537" s="63" t="s">
        <v>4110</v>
      </c>
      <c r="CL537" s="74" t="s">
        <v>717</v>
      </c>
      <c r="CM537" s="74" t="s">
        <v>718</v>
      </c>
      <c r="CN537" s="74" t="s">
        <v>918</v>
      </c>
      <c r="CO537" s="60">
        <v>3</v>
      </c>
      <c r="CP537" s="61" t="s">
        <v>3472</v>
      </c>
      <c r="CQ537" s="60">
        <v>302</v>
      </c>
      <c r="CR537" s="61" t="s">
        <v>4084</v>
      </c>
      <c r="CS537" s="60">
        <v>30201</v>
      </c>
      <c r="CT537" s="61" t="s">
        <v>4085</v>
      </c>
      <c r="CU537" s="62">
        <v>3020101</v>
      </c>
      <c r="CV537" s="63" t="s">
        <v>4086</v>
      </c>
      <c r="CW537" s="100" t="s">
        <v>4104</v>
      </c>
      <c r="CX537" s="100" t="s">
        <v>3472</v>
      </c>
      <c r="CY537" s="100" t="s">
        <v>4084</v>
      </c>
      <c r="CZ537" s="100" t="s">
        <v>4085</v>
      </c>
      <c r="DA537" s="100" t="s">
        <v>4086</v>
      </c>
    </row>
    <row r="538" spans="2:105" ht="114.75" hidden="1" x14ac:dyDescent="0.25">
      <c r="B538" s="65" t="s">
        <v>4111</v>
      </c>
      <c r="C538" s="65" t="s">
        <v>4112</v>
      </c>
      <c r="D538" s="63" t="s">
        <v>709</v>
      </c>
      <c r="E538" s="65" t="s">
        <v>4081</v>
      </c>
      <c r="F538" s="63" t="s">
        <v>4082</v>
      </c>
      <c r="G538" s="62" t="s">
        <v>240</v>
      </c>
      <c r="H538" s="63" t="s">
        <v>710</v>
      </c>
      <c r="I538" s="63" t="s">
        <v>185</v>
      </c>
      <c r="J538" s="311">
        <v>2105</v>
      </c>
      <c r="K538" s="310">
        <v>0</v>
      </c>
      <c r="L538" s="63" t="s">
        <v>778</v>
      </c>
      <c r="M538" s="63" t="s">
        <v>4113</v>
      </c>
      <c r="N538" s="63" t="s">
        <v>4114</v>
      </c>
      <c r="O538" s="63" t="s">
        <v>4115</v>
      </c>
      <c r="P538" s="164" t="s">
        <v>3979</v>
      </c>
      <c r="Q538" s="63" t="s">
        <v>4116</v>
      </c>
      <c r="R538" s="63"/>
      <c r="S538" s="68">
        <v>1</v>
      </c>
      <c r="T538" s="69">
        <v>1</v>
      </c>
      <c r="U538" s="69">
        <v>1</v>
      </c>
      <c r="V538" s="69">
        <v>1</v>
      </c>
      <c r="W538" s="69">
        <v>1</v>
      </c>
      <c r="X538" s="71">
        <v>200000000</v>
      </c>
      <c r="Y538" s="79"/>
      <c r="Z538" s="79"/>
      <c r="AA538" s="79"/>
      <c r="AB538" s="79"/>
      <c r="AC538" s="79"/>
      <c r="AD538" s="79"/>
      <c r="AE538" s="79"/>
      <c r="AF538" s="79"/>
      <c r="AG538" s="79"/>
      <c r="AH538" s="79">
        <v>200000000</v>
      </c>
      <c r="AI538" s="79"/>
      <c r="AJ538" s="79"/>
      <c r="AK538" s="71">
        <v>0</v>
      </c>
      <c r="AL538" s="79"/>
      <c r="AM538" s="79"/>
      <c r="AN538" s="79"/>
      <c r="AO538" s="79"/>
      <c r="AP538" s="79"/>
      <c r="AQ538" s="79"/>
      <c r="AR538" s="79"/>
      <c r="AS538" s="79"/>
      <c r="AT538" s="79"/>
      <c r="AU538" s="79"/>
      <c r="AV538" s="79"/>
      <c r="AW538" s="79"/>
      <c r="AX538" s="71">
        <v>0</v>
      </c>
      <c r="AY538" s="79"/>
      <c r="AZ538" s="79"/>
      <c r="BA538" s="79"/>
      <c r="BB538" s="79"/>
      <c r="BC538" s="79"/>
      <c r="BD538" s="79"/>
      <c r="BE538" s="79"/>
      <c r="BF538" s="79"/>
      <c r="BG538" s="79"/>
      <c r="BH538" s="79"/>
      <c r="BI538" s="79"/>
      <c r="BJ538" s="79"/>
      <c r="BK538" s="71">
        <v>0</v>
      </c>
      <c r="BL538" s="79"/>
      <c r="BM538" s="79"/>
      <c r="BN538" s="79"/>
      <c r="BO538" s="79"/>
      <c r="BP538" s="79"/>
      <c r="BQ538" s="79"/>
      <c r="BR538" s="79"/>
      <c r="BS538" s="79"/>
      <c r="BT538" s="79"/>
      <c r="BU538" s="79"/>
      <c r="BV538" s="79"/>
      <c r="BW538" s="79"/>
      <c r="BX538" s="71">
        <v>200000000</v>
      </c>
      <c r="BY538" s="73">
        <v>0</v>
      </c>
      <c r="BZ538" s="73">
        <v>0</v>
      </c>
      <c r="CA538" s="73">
        <v>0</v>
      </c>
      <c r="CB538" s="73">
        <v>0</v>
      </c>
      <c r="CC538" s="73">
        <v>0</v>
      </c>
      <c r="CD538" s="73">
        <v>0</v>
      </c>
      <c r="CE538" s="73">
        <v>0</v>
      </c>
      <c r="CF538" s="73">
        <v>0</v>
      </c>
      <c r="CG538" s="73">
        <v>0</v>
      </c>
      <c r="CH538" s="73">
        <v>200000000</v>
      </c>
      <c r="CI538" s="73">
        <v>0</v>
      </c>
      <c r="CJ538" s="73">
        <v>0</v>
      </c>
      <c r="CK538" s="63" t="s">
        <v>4117</v>
      </c>
      <c r="CL538" s="74" t="s">
        <v>717</v>
      </c>
      <c r="CM538" s="74" t="s">
        <v>718</v>
      </c>
      <c r="CN538" s="74" t="s">
        <v>918</v>
      </c>
      <c r="CO538" s="60">
        <v>3</v>
      </c>
      <c r="CP538" s="61" t="s">
        <v>3472</v>
      </c>
      <c r="CQ538" s="60">
        <v>302</v>
      </c>
      <c r="CR538" s="61" t="s">
        <v>4084</v>
      </c>
      <c r="CS538" s="60">
        <v>30201</v>
      </c>
      <c r="CT538" s="61" t="s">
        <v>4085</v>
      </c>
      <c r="CU538" s="62">
        <v>3020101</v>
      </c>
      <c r="CV538" s="63" t="s">
        <v>4086</v>
      </c>
      <c r="CW538" s="100" t="s">
        <v>4087</v>
      </c>
      <c r="CX538" s="100" t="s">
        <v>3472</v>
      </c>
      <c r="CY538" s="100" t="s">
        <v>4084</v>
      </c>
      <c r="CZ538" s="100" t="s">
        <v>4085</v>
      </c>
      <c r="DA538" s="100" t="s">
        <v>4086</v>
      </c>
    </row>
    <row r="539" spans="2:105" ht="114.75" hidden="1" x14ac:dyDescent="0.25">
      <c r="B539" s="65" t="s">
        <v>4118</v>
      </c>
      <c r="C539" s="65" t="s">
        <v>4119</v>
      </c>
      <c r="D539" s="63" t="s">
        <v>709</v>
      </c>
      <c r="E539" s="65" t="s">
        <v>4081</v>
      </c>
      <c r="F539" s="63" t="s">
        <v>4082</v>
      </c>
      <c r="G539" s="62" t="s">
        <v>240</v>
      </c>
      <c r="H539" s="63" t="s">
        <v>710</v>
      </c>
      <c r="I539" s="63" t="s">
        <v>185</v>
      </c>
      <c r="J539" s="311">
        <v>2105</v>
      </c>
      <c r="K539" s="310">
        <v>0</v>
      </c>
      <c r="L539" s="63" t="s">
        <v>4120</v>
      </c>
      <c r="M539" s="63" t="s">
        <v>4121</v>
      </c>
      <c r="N539" s="63" t="s">
        <v>4122</v>
      </c>
      <c r="O539" s="63" t="s">
        <v>4123</v>
      </c>
      <c r="P539" s="164" t="s">
        <v>3979</v>
      </c>
      <c r="Q539" s="63" t="s">
        <v>4124</v>
      </c>
      <c r="R539" s="63"/>
      <c r="S539" s="68">
        <v>1</v>
      </c>
      <c r="T539" s="69">
        <v>1</v>
      </c>
      <c r="U539" s="69">
        <v>1</v>
      </c>
      <c r="V539" s="69">
        <v>1</v>
      </c>
      <c r="W539" s="69">
        <v>1</v>
      </c>
      <c r="X539" s="71">
        <v>400000000</v>
      </c>
      <c r="Y539" s="79"/>
      <c r="Z539" s="79"/>
      <c r="AA539" s="79"/>
      <c r="AB539" s="79"/>
      <c r="AC539" s="79"/>
      <c r="AD539" s="79"/>
      <c r="AE539" s="79"/>
      <c r="AF539" s="79"/>
      <c r="AG539" s="79"/>
      <c r="AH539" s="79">
        <v>400000000</v>
      </c>
      <c r="AI539" s="79"/>
      <c r="AJ539" s="79"/>
      <c r="AK539" s="71">
        <v>0</v>
      </c>
      <c r="AL539" s="79"/>
      <c r="AM539" s="79"/>
      <c r="AN539" s="79"/>
      <c r="AO539" s="79"/>
      <c r="AP539" s="79"/>
      <c r="AQ539" s="79"/>
      <c r="AR539" s="79"/>
      <c r="AS539" s="79"/>
      <c r="AT539" s="79"/>
      <c r="AU539" s="79"/>
      <c r="AV539" s="79"/>
      <c r="AW539" s="79"/>
      <c r="AX539" s="71">
        <v>0</v>
      </c>
      <c r="AY539" s="79"/>
      <c r="AZ539" s="79"/>
      <c r="BA539" s="79"/>
      <c r="BB539" s="79"/>
      <c r="BC539" s="79"/>
      <c r="BD539" s="79"/>
      <c r="BE539" s="79"/>
      <c r="BF539" s="79"/>
      <c r="BG539" s="79"/>
      <c r="BH539" s="79"/>
      <c r="BI539" s="79"/>
      <c r="BJ539" s="79"/>
      <c r="BK539" s="71">
        <v>0</v>
      </c>
      <c r="BL539" s="79"/>
      <c r="BM539" s="79"/>
      <c r="BN539" s="79"/>
      <c r="BO539" s="79"/>
      <c r="BP539" s="79"/>
      <c r="BQ539" s="79"/>
      <c r="BR539" s="79"/>
      <c r="BS539" s="79"/>
      <c r="BT539" s="79"/>
      <c r="BU539" s="79"/>
      <c r="BV539" s="79"/>
      <c r="BW539" s="79"/>
      <c r="BX539" s="71">
        <v>400000000</v>
      </c>
      <c r="BY539" s="73">
        <v>0</v>
      </c>
      <c r="BZ539" s="73">
        <v>0</v>
      </c>
      <c r="CA539" s="73">
        <v>0</v>
      </c>
      <c r="CB539" s="73">
        <v>0</v>
      </c>
      <c r="CC539" s="73">
        <v>0</v>
      </c>
      <c r="CD539" s="73">
        <v>0</v>
      </c>
      <c r="CE539" s="73">
        <v>0</v>
      </c>
      <c r="CF539" s="73">
        <v>0</v>
      </c>
      <c r="CG539" s="73">
        <v>0</v>
      </c>
      <c r="CH539" s="73">
        <v>400000000</v>
      </c>
      <c r="CI539" s="73">
        <v>0</v>
      </c>
      <c r="CJ539" s="73">
        <v>0</v>
      </c>
      <c r="CK539" s="63" t="s">
        <v>4125</v>
      </c>
      <c r="CL539" s="74" t="s">
        <v>717</v>
      </c>
      <c r="CM539" s="74" t="s">
        <v>718</v>
      </c>
      <c r="CN539" s="74" t="s">
        <v>918</v>
      </c>
      <c r="CO539" s="60">
        <v>3</v>
      </c>
      <c r="CP539" s="61" t="s">
        <v>3472</v>
      </c>
      <c r="CQ539" s="60">
        <v>302</v>
      </c>
      <c r="CR539" s="61" t="s">
        <v>4084</v>
      </c>
      <c r="CS539" s="60">
        <v>30201</v>
      </c>
      <c r="CT539" s="61" t="s">
        <v>4085</v>
      </c>
      <c r="CU539" s="62">
        <v>3020101</v>
      </c>
      <c r="CV539" s="63" t="s">
        <v>4086</v>
      </c>
      <c r="CW539" s="100" t="s">
        <v>4087</v>
      </c>
      <c r="CX539" s="100" t="s">
        <v>3472</v>
      </c>
      <c r="CY539" s="100" t="s">
        <v>4084</v>
      </c>
      <c r="CZ539" s="100" t="s">
        <v>4085</v>
      </c>
      <c r="DA539" s="100" t="s">
        <v>4086</v>
      </c>
    </row>
    <row r="540" spans="2:105" ht="114.75" hidden="1" x14ac:dyDescent="0.25">
      <c r="B540" s="65" t="s">
        <v>4126</v>
      </c>
      <c r="C540" s="65" t="s">
        <v>4127</v>
      </c>
      <c r="D540" s="100" t="s">
        <v>709</v>
      </c>
      <c r="E540" s="65" t="s">
        <v>4081</v>
      </c>
      <c r="F540" s="63" t="s">
        <v>4082</v>
      </c>
      <c r="G540" s="62" t="s">
        <v>240</v>
      </c>
      <c r="H540" s="63" t="s">
        <v>710</v>
      </c>
      <c r="I540" s="63" t="s">
        <v>185</v>
      </c>
      <c r="J540" s="311">
        <v>2015</v>
      </c>
      <c r="K540" s="310">
        <v>0</v>
      </c>
      <c r="L540" s="63" t="s">
        <v>778</v>
      </c>
      <c r="M540" s="63" t="s">
        <v>4128</v>
      </c>
      <c r="N540" s="63" t="s">
        <v>4129</v>
      </c>
      <c r="O540" s="63" t="s">
        <v>4130</v>
      </c>
      <c r="P540" s="164" t="s">
        <v>3979</v>
      </c>
      <c r="Q540" s="63" t="s">
        <v>4131</v>
      </c>
      <c r="R540" s="63"/>
      <c r="S540" s="68">
        <v>1</v>
      </c>
      <c r="T540" s="69">
        <v>1</v>
      </c>
      <c r="U540" s="69">
        <v>1</v>
      </c>
      <c r="V540" s="69">
        <v>1</v>
      </c>
      <c r="W540" s="69">
        <v>1</v>
      </c>
      <c r="X540" s="71">
        <v>100000000</v>
      </c>
      <c r="Y540" s="79"/>
      <c r="Z540" s="79"/>
      <c r="AA540" s="79"/>
      <c r="AB540" s="79"/>
      <c r="AC540" s="79"/>
      <c r="AD540" s="79"/>
      <c r="AE540" s="79"/>
      <c r="AF540" s="79"/>
      <c r="AG540" s="79">
        <v>100000000</v>
      </c>
      <c r="AH540" s="79"/>
      <c r="AI540" s="79"/>
      <c r="AJ540" s="79"/>
      <c r="AK540" s="71">
        <v>0</v>
      </c>
      <c r="AL540" s="79"/>
      <c r="AM540" s="79"/>
      <c r="AN540" s="79"/>
      <c r="AO540" s="79"/>
      <c r="AP540" s="79"/>
      <c r="AQ540" s="79"/>
      <c r="AR540" s="79"/>
      <c r="AS540" s="79"/>
      <c r="AT540" s="79"/>
      <c r="AU540" s="79"/>
      <c r="AV540" s="79"/>
      <c r="AW540" s="79"/>
      <c r="AX540" s="71">
        <v>0</v>
      </c>
      <c r="AY540" s="79"/>
      <c r="AZ540" s="79"/>
      <c r="BA540" s="79"/>
      <c r="BB540" s="79"/>
      <c r="BC540" s="79"/>
      <c r="BD540" s="79"/>
      <c r="BE540" s="79"/>
      <c r="BF540" s="79"/>
      <c r="BG540" s="79"/>
      <c r="BH540" s="79"/>
      <c r="BI540" s="79"/>
      <c r="BJ540" s="79"/>
      <c r="BK540" s="71">
        <v>0</v>
      </c>
      <c r="BL540" s="79"/>
      <c r="BM540" s="79"/>
      <c r="BN540" s="79"/>
      <c r="BO540" s="79"/>
      <c r="BP540" s="79"/>
      <c r="BQ540" s="79"/>
      <c r="BR540" s="79"/>
      <c r="BS540" s="79"/>
      <c r="BT540" s="79"/>
      <c r="BU540" s="79"/>
      <c r="BV540" s="79"/>
      <c r="BW540" s="79"/>
      <c r="BX540" s="71">
        <v>100000000</v>
      </c>
      <c r="BY540" s="73">
        <v>0</v>
      </c>
      <c r="BZ540" s="73">
        <v>0</v>
      </c>
      <c r="CA540" s="73">
        <v>0</v>
      </c>
      <c r="CB540" s="73">
        <v>0</v>
      </c>
      <c r="CC540" s="73">
        <v>0</v>
      </c>
      <c r="CD540" s="73">
        <v>0</v>
      </c>
      <c r="CE540" s="73">
        <v>0</v>
      </c>
      <c r="CF540" s="73">
        <v>0</v>
      </c>
      <c r="CG540" s="73">
        <v>100000000</v>
      </c>
      <c r="CH540" s="73">
        <v>0</v>
      </c>
      <c r="CI540" s="73">
        <v>0</v>
      </c>
      <c r="CJ540" s="73">
        <v>0</v>
      </c>
      <c r="CK540" s="63" t="s">
        <v>4132</v>
      </c>
      <c r="CL540" s="74" t="s">
        <v>717</v>
      </c>
      <c r="CM540" s="74" t="s">
        <v>718</v>
      </c>
      <c r="CN540" s="74" t="s">
        <v>918</v>
      </c>
      <c r="CO540" s="60">
        <v>3</v>
      </c>
      <c r="CP540" s="61" t="s">
        <v>3472</v>
      </c>
      <c r="CQ540" s="60">
        <v>302</v>
      </c>
      <c r="CR540" s="61" t="s">
        <v>4084</v>
      </c>
      <c r="CS540" s="60">
        <v>30201</v>
      </c>
      <c r="CT540" s="61" t="s">
        <v>4085</v>
      </c>
      <c r="CU540" s="62">
        <v>3020101</v>
      </c>
      <c r="CV540" s="63" t="s">
        <v>4086</v>
      </c>
      <c r="CW540" s="100" t="s">
        <v>4087</v>
      </c>
      <c r="CX540" s="100" t="s">
        <v>3472</v>
      </c>
      <c r="CY540" s="100" t="s">
        <v>4084</v>
      </c>
      <c r="CZ540" s="100" t="s">
        <v>4085</v>
      </c>
      <c r="DA540" s="100" t="s">
        <v>4086</v>
      </c>
    </row>
    <row r="541" spans="2:105" ht="114.75" hidden="1" x14ac:dyDescent="0.25">
      <c r="B541" s="65" t="s">
        <v>4133</v>
      </c>
      <c r="C541" s="75" t="s">
        <v>4134</v>
      </c>
      <c r="D541" s="100" t="s">
        <v>709</v>
      </c>
      <c r="E541" s="65" t="s">
        <v>4081</v>
      </c>
      <c r="F541" s="63" t="s">
        <v>4082</v>
      </c>
      <c r="G541" s="62" t="s">
        <v>240</v>
      </c>
      <c r="H541" s="63" t="s">
        <v>710</v>
      </c>
      <c r="I541" s="63" t="s">
        <v>185</v>
      </c>
      <c r="J541" s="311">
        <v>2015</v>
      </c>
      <c r="K541" s="310">
        <v>0</v>
      </c>
      <c r="L541" s="63" t="s">
        <v>778</v>
      </c>
      <c r="M541" s="63" t="s">
        <v>4135</v>
      </c>
      <c r="N541" s="63" t="s">
        <v>4136</v>
      </c>
      <c r="O541" s="63" t="s">
        <v>4137</v>
      </c>
      <c r="P541" s="164" t="s">
        <v>3979</v>
      </c>
      <c r="Q541" s="63" t="s">
        <v>4138</v>
      </c>
      <c r="R541" s="63"/>
      <c r="S541" s="68">
        <v>1</v>
      </c>
      <c r="T541" s="69">
        <v>1</v>
      </c>
      <c r="U541" s="69">
        <v>1</v>
      </c>
      <c r="V541" s="69">
        <v>1</v>
      </c>
      <c r="W541" s="69">
        <v>1</v>
      </c>
      <c r="X541" s="71">
        <v>120000000</v>
      </c>
      <c r="Y541" s="79"/>
      <c r="Z541" s="79"/>
      <c r="AA541" s="79"/>
      <c r="AB541" s="79"/>
      <c r="AC541" s="79"/>
      <c r="AD541" s="79"/>
      <c r="AE541" s="79"/>
      <c r="AF541" s="79"/>
      <c r="AG541" s="78">
        <v>60000000</v>
      </c>
      <c r="AH541" s="78">
        <v>60000000</v>
      </c>
      <c r="AI541" s="79"/>
      <c r="AJ541" s="79"/>
      <c r="AK541" s="71">
        <v>240000000</v>
      </c>
      <c r="AL541" s="79"/>
      <c r="AM541" s="79"/>
      <c r="AN541" s="79"/>
      <c r="AO541" s="79"/>
      <c r="AP541" s="79"/>
      <c r="AQ541" s="79"/>
      <c r="AR541" s="79"/>
      <c r="AS541" s="79"/>
      <c r="AT541" s="78">
        <v>120000000</v>
      </c>
      <c r="AU541" s="78">
        <v>120000000</v>
      </c>
      <c r="AV541" s="79"/>
      <c r="AW541" s="79"/>
      <c r="AX541" s="71">
        <v>240000000</v>
      </c>
      <c r="AY541" s="79"/>
      <c r="AZ541" s="79"/>
      <c r="BA541" s="79"/>
      <c r="BB541" s="79"/>
      <c r="BC541" s="79"/>
      <c r="BD541" s="79"/>
      <c r="BE541" s="79"/>
      <c r="BF541" s="79"/>
      <c r="BG541" s="78">
        <v>120000000</v>
      </c>
      <c r="BH541" s="78">
        <v>120000000</v>
      </c>
      <c r="BI541" s="79"/>
      <c r="BJ541" s="79"/>
      <c r="BK541" s="71">
        <v>0</v>
      </c>
      <c r="BL541" s="79"/>
      <c r="BM541" s="79"/>
      <c r="BN541" s="79"/>
      <c r="BO541" s="79"/>
      <c r="BP541" s="79"/>
      <c r="BQ541" s="79"/>
      <c r="BR541" s="79"/>
      <c r="BS541" s="79"/>
      <c r="BT541" s="78"/>
      <c r="BU541" s="78"/>
      <c r="BV541" s="79"/>
      <c r="BW541" s="79"/>
      <c r="BX541" s="71">
        <v>600000000</v>
      </c>
      <c r="BY541" s="73">
        <v>0</v>
      </c>
      <c r="BZ541" s="73">
        <v>0</v>
      </c>
      <c r="CA541" s="73">
        <v>0</v>
      </c>
      <c r="CB541" s="73">
        <v>0</v>
      </c>
      <c r="CC541" s="73">
        <v>0</v>
      </c>
      <c r="CD541" s="73">
        <v>0</v>
      </c>
      <c r="CE541" s="73">
        <v>0</v>
      </c>
      <c r="CF541" s="73">
        <v>0</v>
      </c>
      <c r="CG541" s="73">
        <v>300000000</v>
      </c>
      <c r="CH541" s="73">
        <v>300000000</v>
      </c>
      <c r="CI541" s="73">
        <v>0</v>
      </c>
      <c r="CJ541" s="73">
        <v>0</v>
      </c>
      <c r="CK541" s="63" t="s">
        <v>4139</v>
      </c>
      <c r="CL541" s="74" t="s">
        <v>717</v>
      </c>
      <c r="CM541" s="74" t="s">
        <v>718</v>
      </c>
      <c r="CN541" s="74" t="s">
        <v>918</v>
      </c>
      <c r="CO541" s="60">
        <v>3</v>
      </c>
      <c r="CP541" s="61" t="s">
        <v>3472</v>
      </c>
      <c r="CQ541" s="60">
        <v>302</v>
      </c>
      <c r="CR541" s="61" t="s">
        <v>4084</v>
      </c>
      <c r="CS541" s="60">
        <v>30201</v>
      </c>
      <c r="CT541" s="61" t="s">
        <v>4085</v>
      </c>
      <c r="CU541" s="62">
        <v>3020101</v>
      </c>
      <c r="CV541" s="63" t="s">
        <v>4086</v>
      </c>
      <c r="CW541" s="100" t="s">
        <v>4087</v>
      </c>
      <c r="CX541" s="100" t="s">
        <v>3472</v>
      </c>
      <c r="CY541" s="100" t="s">
        <v>4084</v>
      </c>
      <c r="CZ541" s="100" t="s">
        <v>4085</v>
      </c>
      <c r="DA541" s="100" t="s">
        <v>4086</v>
      </c>
    </row>
    <row r="542" spans="2:105" ht="114.75" hidden="1" x14ac:dyDescent="0.25">
      <c r="B542" s="65" t="s">
        <v>4140</v>
      </c>
      <c r="C542" s="75" t="s">
        <v>4141</v>
      </c>
      <c r="D542" s="100" t="s">
        <v>709</v>
      </c>
      <c r="E542" s="65" t="s">
        <v>4081</v>
      </c>
      <c r="F542" s="63" t="s">
        <v>4082</v>
      </c>
      <c r="G542" s="62" t="s">
        <v>240</v>
      </c>
      <c r="H542" s="63" t="s">
        <v>710</v>
      </c>
      <c r="I542" s="63" t="s">
        <v>185</v>
      </c>
      <c r="J542" s="311">
        <v>2015</v>
      </c>
      <c r="K542" s="310">
        <v>0</v>
      </c>
      <c r="L542" s="63" t="s">
        <v>778</v>
      </c>
      <c r="M542" s="63" t="s">
        <v>4142</v>
      </c>
      <c r="N542" s="63" t="s">
        <v>4143</v>
      </c>
      <c r="O542" s="63" t="s">
        <v>4144</v>
      </c>
      <c r="P542" s="164" t="s">
        <v>3979</v>
      </c>
      <c r="Q542" s="63" t="s">
        <v>4145</v>
      </c>
      <c r="R542" s="63"/>
      <c r="S542" s="68">
        <v>1</v>
      </c>
      <c r="T542" s="69">
        <v>1</v>
      </c>
      <c r="U542" s="69">
        <v>1</v>
      </c>
      <c r="V542" s="69">
        <v>1</v>
      </c>
      <c r="W542" s="69">
        <v>1</v>
      </c>
      <c r="X542" s="71">
        <v>150000000</v>
      </c>
      <c r="Y542" s="78"/>
      <c r="Z542" s="79"/>
      <c r="AA542" s="79"/>
      <c r="AB542" s="79"/>
      <c r="AC542" s="79"/>
      <c r="AD542" s="79"/>
      <c r="AE542" s="79"/>
      <c r="AF542" s="79"/>
      <c r="AG542" s="79"/>
      <c r="AH542" s="79">
        <v>150000000</v>
      </c>
      <c r="AI542" s="79"/>
      <c r="AJ542" s="79"/>
      <c r="AK542" s="71">
        <v>150000000</v>
      </c>
      <c r="AL542" s="78"/>
      <c r="AM542" s="79"/>
      <c r="AN542" s="79"/>
      <c r="AO542" s="79"/>
      <c r="AP542" s="79"/>
      <c r="AQ542" s="79"/>
      <c r="AR542" s="79"/>
      <c r="AS542" s="79"/>
      <c r="AT542" s="79"/>
      <c r="AU542" s="79">
        <v>150000000</v>
      </c>
      <c r="AV542" s="79"/>
      <c r="AW542" s="79"/>
      <c r="AX542" s="71">
        <v>0</v>
      </c>
      <c r="AY542" s="78"/>
      <c r="AZ542" s="79"/>
      <c r="BA542" s="79"/>
      <c r="BB542" s="79"/>
      <c r="BC542" s="79"/>
      <c r="BD542" s="79"/>
      <c r="BE542" s="79"/>
      <c r="BF542" s="79"/>
      <c r="BG542" s="79"/>
      <c r="BH542" s="79"/>
      <c r="BI542" s="79"/>
      <c r="BJ542" s="79"/>
      <c r="BK542" s="71">
        <v>0</v>
      </c>
      <c r="BL542" s="78"/>
      <c r="BM542" s="79"/>
      <c r="BN542" s="79"/>
      <c r="BO542" s="79"/>
      <c r="BP542" s="79"/>
      <c r="BQ542" s="79"/>
      <c r="BR542" s="79"/>
      <c r="BS542" s="79"/>
      <c r="BT542" s="79"/>
      <c r="BU542" s="79"/>
      <c r="BV542" s="79"/>
      <c r="BW542" s="79"/>
      <c r="BX542" s="71">
        <v>300000000</v>
      </c>
      <c r="BY542" s="73">
        <v>0</v>
      </c>
      <c r="BZ542" s="73">
        <v>0</v>
      </c>
      <c r="CA542" s="73">
        <v>0</v>
      </c>
      <c r="CB542" s="73">
        <v>0</v>
      </c>
      <c r="CC542" s="73">
        <v>0</v>
      </c>
      <c r="CD542" s="73">
        <v>0</v>
      </c>
      <c r="CE542" s="73">
        <v>0</v>
      </c>
      <c r="CF542" s="73">
        <v>0</v>
      </c>
      <c r="CG542" s="73">
        <v>0</v>
      </c>
      <c r="CH542" s="73">
        <v>300000000</v>
      </c>
      <c r="CI542" s="73">
        <v>0</v>
      </c>
      <c r="CJ542" s="73">
        <v>0</v>
      </c>
      <c r="CK542" s="63" t="s">
        <v>4146</v>
      </c>
      <c r="CL542" s="74" t="s">
        <v>717</v>
      </c>
      <c r="CM542" s="74" t="s">
        <v>718</v>
      </c>
      <c r="CN542" s="74" t="s">
        <v>918</v>
      </c>
      <c r="CO542" s="60">
        <v>3</v>
      </c>
      <c r="CP542" s="61" t="s">
        <v>3472</v>
      </c>
      <c r="CQ542" s="60">
        <v>302</v>
      </c>
      <c r="CR542" s="61" t="s">
        <v>4084</v>
      </c>
      <c r="CS542" s="60">
        <v>30201</v>
      </c>
      <c r="CT542" s="61" t="s">
        <v>4085</v>
      </c>
      <c r="CU542" s="62">
        <v>3020101</v>
      </c>
      <c r="CV542" s="63" t="s">
        <v>4086</v>
      </c>
      <c r="CW542" s="100" t="s">
        <v>4087</v>
      </c>
      <c r="CX542" s="100" t="s">
        <v>3472</v>
      </c>
      <c r="CY542" s="100" t="s">
        <v>4084</v>
      </c>
      <c r="CZ542" s="100" t="s">
        <v>4085</v>
      </c>
      <c r="DA542" s="100" t="s">
        <v>4086</v>
      </c>
    </row>
    <row r="543" spans="2:105" ht="114.75" hidden="1" x14ac:dyDescent="0.25">
      <c r="B543" s="65" t="s">
        <v>4147</v>
      </c>
      <c r="C543" s="65" t="s">
        <v>4148</v>
      </c>
      <c r="D543" s="100" t="s">
        <v>709</v>
      </c>
      <c r="E543" s="65" t="s">
        <v>4081</v>
      </c>
      <c r="F543" s="63" t="s">
        <v>4082</v>
      </c>
      <c r="G543" s="62" t="s">
        <v>240</v>
      </c>
      <c r="H543" s="63" t="s">
        <v>710</v>
      </c>
      <c r="I543" s="63" t="s">
        <v>185</v>
      </c>
      <c r="J543" s="311">
        <v>2015</v>
      </c>
      <c r="K543" s="310">
        <v>0</v>
      </c>
      <c r="L543" s="63" t="s">
        <v>778</v>
      </c>
      <c r="M543" s="63" t="s">
        <v>4149</v>
      </c>
      <c r="N543" s="63" t="s">
        <v>4150</v>
      </c>
      <c r="O543" s="63" t="s">
        <v>4151</v>
      </c>
      <c r="P543" s="164" t="s">
        <v>3979</v>
      </c>
      <c r="Q543" s="63" t="s">
        <v>4152</v>
      </c>
      <c r="R543" s="63"/>
      <c r="S543" s="68">
        <v>0</v>
      </c>
      <c r="T543" s="69">
        <v>1</v>
      </c>
      <c r="U543" s="69">
        <v>0</v>
      </c>
      <c r="V543" s="69">
        <v>0</v>
      </c>
      <c r="W543" s="69">
        <v>0</v>
      </c>
      <c r="X543" s="71">
        <v>0</v>
      </c>
      <c r="Y543" s="79"/>
      <c r="Z543" s="79"/>
      <c r="AA543" s="79"/>
      <c r="AB543" s="79"/>
      <c r="AC543" s="79"/>
      <c r="AD543" s="79"/>
      <c r="AE543" s="79"/>
      <c r="AF543" s="79"/>
      <c r="AG543" s="79"/>
      <c r="AH543" s="79"/>
      <c r="AI543" s="79"/>
      <c r="AJ543" s="79"/>
      <c r="AK543" s="71">
        <v>2300000000</v>
      </c>
      <c r="AL543" s="79"/>
      <c r="AM543" s="79"/>
      <c r="AN543" s="79"/>
      <c r="AO543" s="79"/>
      <c r="AP543" s="79">
        <v>2300000000</v>
      </c>
      <c r="AQ543" s="79"/>
      <c r="AR543" s="79"/>
      <c r="AS543" s="79"/>
      <c r="AT543" s="79"/>
      <c r="AU543" s="79"/>
      <c r="AV543" s="79"/>
      <c r="AW543" s="79"/>
      <c r="AX543" s="71">
        <v>0</v>
      </c>
      <c r="AY543" s="79"/>
      <c r="AZ543" s="79"/>
      <c r="BA543" s="79"/>
      <c r="BB543" s="79"/>
      <c r="BC543" s="79"/>
      <c r="BD543" s="79"/>
      <c r="BE543" s="79"/>
      <c r="BF543" s="79"/>
      <c r="BG543" s="79"/>
      <c r="BH543" s="79"/>
      <c r="BI543" s="79"/>
      <c r="BJ543" s="79"/>
      <c r="BK543" s="71">
        <v>0</v>
      </c>
      <c r="BL543" s="79"/>
      <c r="BM543" s="79"/>
      <c r="BN543" s="79"/>
      <c r="BO543" s="79"/>
      <c r="BP543" s="79"/>
      <c r="BQ543" s="79"/>
      <c r="BR543" s="79"/>
      <c r="BS543" s="79"/>
      <c r="BT543" s="79"/>
      <c r="BU543" s="79"/>
      <c r="BV543" s="79"/>
      <c r="BW543" s="79"/>
      <c r="BX543" s="71">
        <v>2300000000</v>
      </c>
      <c r="BY543" s="73">
        <v>0</v>
      </c>
      <c r="BZ543" s="73">
        <v>0</v>
      </c>
      <c r="CA543" s="73">
        <v>0</v>
      </c>
      <c r="CB543" s="73">
        <v>0</v>
      </c>
      <c r="CC543" s="73">
        <v>2300000000</v>
      </c>
      <c r="CD543" s="73">
        <v>0</v>
      </c>
      <c r="CE543" s="73">
        <v>0</v>
      </c>
      <c r="CF543" s="73">
        <v>0</v>
      </c>
      <c r="CG543" s="73">
        <v>0</v>
      </c>
      <c r="CH543" s="73">
        <v>0</v>
      </c>
      <c r="CI543" s="73">
        <v>0</v>
      </c>
      <c r="CJ543" s="73">
        <v>0</v>
      </c>
      <c r="CK543" s="63" t="s">
        <v>4153</v>
      </c>
      <c r="CL543" s="74" t="s">
        <v>717</v>
      </c>
      <c r="CM543" s="74" t="s">
        <v>718</v>
      </c>
      <c r="CN543" s="74" t="s">
        <v>918</v>
      </c>
      <c r="CO543" s="60">
        <v>3</v>
      </c>
      <c r="CP543" s="61" t="s">
        <v>3472</v>
      </c>
      <c r="CQ543" s="60">
        <v>302</v>
      </c>
      <c r="CR543" s="61" t="s">
        <v>4084</v>
      </c>
      <c r="CS543" s="60">
        <v>30201</v>
      </c>
      <c r="CT543" s="61" t="s">
        <v>4085</v>
      </c>
      <c r="CU543" s="62">
        <v>3020101</v>
      </c>
      <c r="CV543" s="63" t="s">
        <v>4086</v>
      </c>
      <c r="CW543" s="100" t="s">
        <v>4087</v>
      </c>
      <c r="CX543" s="100" t="s">
        <v>3472</v>
      </c>
      <c r="CY543" s="100" t="s">
        <v>4084</v>
      </c>
      <c r="CZ543" s="100" t="s">
        <v>4085</v>
      </c>
      <c r="DA543" s="100" t="s">
        <v>4086</v>
      </c>
    </row>
    <row r="544" spans="2:105" ht="114.75" hidden="1" x14ac:dyDescent="0.25">
      <c r="B544" s="65" t="s">
        <v>4154</v>
      </c>
      <c r="C544" s="65" t="s">
        <v>4155</v>
      </c>
      <c r="D544" s="63" t="s">
        <v>709</v>
      </c>
      <c r="E544" s="65" t="s">
        <v>4081</v>
      </c>
      <c r="F544" s="63" t="s">
        <v>4082</v>
      </c>
      <c r="G544" s="62" t="s">
        <v>240</v>
      </c>
      <c r="H544" s="63" t="s">
        <v>710</v>
      </c>
      <c r="I544" s="63" t="s">
        <v>185</v>
      </c>
      <c r="J544" s="311">
        <v>2015</v>
      </c>
      <c r="K544" s="310">
        <v>0</v>
      </c>
      <c r="L544" s="63" t="s">
        <v>778</v>
      </c>
      <c r="M544" s="63" t="s">
        <v>4156</v>
      </c>
      <c r="N544" s="63" t="s">
        <v>4157</v>
      </c>
      <c r="O544" s="63" t="s">
        <v>4158</v>
      </c>
      <c r="P544" s="164" t="s">
        <v>3979</v>
      </c>
      <c r="Q544" s="63" t="s">
        <v>4152</v>
      </c>
      <c r="R544" s="63"/>
      <c r="S544" s="68">
        <v>0</v>
      </c>
      <c r="T544" s="69">
        <v>1</v>
      </c>
      <c r="U544" s="69">
        <v>0</v>
      </c>
      <c r="V544" s="69">
        <v>0</v>
      </c>
      <c r="W544" s="69">
        <v>0</v>
      </c>
      <c r="X544" s="71">
        <v>0</v>
      </c>
      <c r="Y544" s="79"/>
      <c r="Z544" s="79"/>
      <c r="AA544" s="79"/>
      <c r="AB544" s="79"/>
      <c r="AC544" s="79"/>
      <c r="AD544" s="79"/>
      <c r="AE544" s="79"/>
      <c r="AF544" s="79"/>
      <c r="AG544" s="79"/>
      <c r="AH544" s="79"/>
      <c r="AI544" s="79"/>
      <c r="AJ544" s="79"/>
      <c r="AK544" s="71">
        <v>30000000000</v>
      </c>
      <c r="AL544" s="79"/>
      <c r="AM544" s="79"/>
      <c r="AN544" s="79"/>
      <c r="AO544" s="79"/>
      <c r="AP544" s="79">
        <v>5000000000</v>
      </c>
      <c r="AQ544" s="79"/>
      <c r="AR544" s="79"/>
      <c r="AS544" s="79"/>
      <c r="AT544" s="79">
        <v>23500000000</v>
      </c>
      <c r="AU544" s="79">
        <v>1500000000</v>
      </c>
      <c r="AV544" s="79"/>
      <c r="AW544" s="79"/>
      <c r="AX544" s="71">
        <v>30000000000</v>
      </c>
      <c r="AY544" s="79"/>
      <c r="AZ544" s="79"/>
      <c r="BA544" s="79"/>
      <c r="BB544" s="79"/>
      <c r="BC544" s="79">
        <v>5000000000</v>
      </c>
      <c r="BD544" s="79"/>
      <c r="BE544" s="79"/>
      <c r="BF544" s="79"/>
      <c r="BG544" s="79">
        <v>23500000000</v>
      </c>
      <c r="BH544" s="79">
        <v>1500000000</v>
      </c>
      <c r="BI544" s="79"/>
      <c r="BJ544" s="79"/>
      <c r="BK544" s="71">
        <v>0</v>
      </c>
      <c r="BL544" s="79"/>
      <c r="BM544" s="79"/>
      <c r="BN544" s="79"/>
      <c r="BO544" s="79"/>
      <c r="BP544" s="79"/>
      <c r="BQ544" s="79"/>
      <c r="BR544" s="79"/>
      <c r="BS544" s="79"/>
      <c r="BT544" s="79"/>
      <c r="BU544" s="79"/>
      <c r="BV544" s="79"/>
      <c r="BW544" s="79"/>
      <c r="BX544" s="71">
        <v>60000000000</v>
      </c>
      <c r="BY544" s="73">
        <v>0</v>
      </c>
      <c r="BZ544" s="73">
        <v>0</v>
      </c>
      <c r="CA544" s="73">
        <v>0</v>
      </c>
      <c r="CB544" s="73">
        <v>0</v>
      </c>
      <c r="CC544" s="73">
        <v>10000000000</v>
      </c>
      <c r="CD544" s="73">
        <v>0</v>
      </c>
      <c r="CE544" s="73">
        <v>0</v>
      </c>
      <c r="CF544" s="73">
        <v>0</v>
      </c>
      <c r="CG544" s="73">
        <v>47000000000</v>
      </c>
      <c r="CH544" s="73">
        <v>3000000000</v>
      </c>
      <c r="CI544" s="73">
        <v>0</v>
      </c>
      <c r="CJ544" s="73">
        <v>0</v>
      </c>
      <c r="CK544" s="63" t="s">
        <v>4159</v>
      </c>
      <c r="CL544" s="74" t="s">
        <v>717</v>
      </c>
      <c r="CM544" s="74" t="s">
        <v>718</v>
      </c>
      <c r="CN544" s="74" t="s">
        <v>918</v>
      </c>
      <c r="CO544" s="60">
        <v>3</v>
      </c>
      <c r="CP544" s="61" t="s">
        <v>3472</v>
      </c>
      <c r="CQ544" s="60">
        <v>302</v>
      </c>
      <c r="CR544" s="61" t="s">
        <v>4084</v>
      </c>
      <c r="CS544" s="60">
        <v>30201</v>
      </c>
      <c r="CT544" s="61" t="s">
        <v>4085</v>
      </c>
      <c r="CU544" s="62">
        <v>3020101</v>
      </c>
      <c r="CV544" s="63" t="s">
        <v>4086</v>
      </c>
      <c r="CW544" s="100" t="s">
        <v>4087</v>
      </c>
      <c r="CX544" s="100" t="s">
        <v>3472</v>
      </c>
      <c r="CY544" s="100" t="s">
        <v>4084</v>
      </c>
      <c r="CZ544" s="100" t="s">
        <v>4085</v>
      </c>
      <c r="DA544" s="100" t="s">
        <v>4086</v>
      </c>
    </row>
    <row r="545" spans="2:105" ht="178.5" hidden="1" x14ac:dyDescent="0.25">
      <c r="B545" s="65" t="s">
        <v>4160</v>
      </c>
      <c r="C545" s="75" t="s">
        <v>4161</v>
      </c>
      <c r="D545" s="63" t="s">
        <v>709</v>
      </c>
      <c r="E545" s="65" t="s">
        <v>4162</v>
      </c>
      <c r="F545" s="63" t="s">
        <v>4163</v>
      </c>
      <c r="G545" s="62" t="s">
        <v>240</v>
      </c>
      <c r="H545" s="63" t="s">
        <v>710</v>
      </c>
      <c r="I545" s="63" t="s">
        <v>185</v>
      </c>
      <c r="J545" s="311">
        <v>2015</v>
      </c>
      <c r="K545" s="310">
        <v>0</v>
      </c>
      <c r="L545" s="63" t="s">
        <v>778</v>
      </c>
      <c r="M545" s="63" t="s">
        <v>4164</v>
      </c>
      <c r="N545" s="63" t="s">
        <v>4165</v>
      </c>
      <c r="O545" s="63" t="s">
        <v>4166</v>
      </c>
      <c r="P545" s="164" t="s">
        <v>3979</v>
      </c>
      <c r="Q545" s="63" t="s">
        <v>4167</v>
      </c>
      <c r="R545" s="63"/>
      <c r="S545" s="68">
        <v>1</v>
      </c>
      <c r="T545" s="69">
        <v>1</v>
      </c>
      <c r="U545" s="69">
        <v>1</v>
      </c>
      <c r="V545" s="69">
        <v>1</v>
      </c>
      <c r="W545" s="69">
        <v>1</v>
      </c>
      <c r="X545" s="71">
        <v>2000000000</v>
      </c>
      <c r="Y545" s="78"/>
      <c r="Z545" s="79"/>
      <c r="AA545" s="79"/>
      <c r="AB545" s="79"/>
      <c r="AC545" s="79"/>
      <c r="AD545" s="79"/>
      <c r="AE545" s="79"/>
      <c r="AF545" s="79"/>
      <c r="AG545" s="79"/>
      <c r="AH545" s="79">
        <v>2000000000</v>
      </c>
      <c r="AI545" s="79"/>
      <c r="AJ545" s="79"/>
      <c r="AK545" s="71">
        <v>1000000000</v>
      </c>
      <c r="AL545" s="78"/>
      <c r="AM545" s="79"/>
      <c r="AN545" s="79"/>
      <c r="AO545" s="79"/>
      <c r="AP545" s="79"/>
      <c r="AQ545" s="79"/>
      <c r="AR545" s="79"/>
      <c r="AS545" s="79"/>
      <c r="AT545" s="79">
        <v>1000000000</v>
      </c>
      <c r="AU545" s="79"/>
      <c r="AV545" s="79"/>
      <c r="AW545" s="79"/>
      <c r="AX545" s="71">
        <v>1000000000</v>
      </c>
      <c r="AY545" s="78"/>
      <c r="AZ545" s="79"/>
      <c r="BA545" s="79"/>
      <c r="BB545" s="79"/>
      <c r="BC545" s="79"/>
      <c r="BD545" s="79"/>
      <c r="BE545" s="79"/>
      <c r="BF545" s="79"/>
      <c r="BG545" s="79">
        <v>1000000000</v>
      </c>
      <c r="BH545" s="79"/>
      <c r="BI545" s="79"/>
      <c r="BJ545" s="79"/>
      <c r="BK545" s="71">
        <v>0</v>
      </c>
      <c r="BL545" s="78"/>
      <c r="BM545" s="79"/>
      <c r="BN545" s="79"/>
      <c r="BO545" s="79"/>
      <c r="BP545" s="79"/>
      <c r="BQ545" s="79"/>
      <c r="BR545" s="79"/>
      <c r="BS545" s="79"/>
      <c r="BT545" s="79"/>
      <c r="BU545" s="79"/>
      <c r="BV545" s="79"/>
      <c r="BW545" s="79"/>
      <c r="BX545" s="71">
        <v>4000000000</v>
      </c>
      <c r="BY545" s="73">
        <v>0</v>
      </c>
      <c r="BZ545" s="73">
        <v>0</v>
      </c>
      <c r="CA545" s="73">
        <v>0</v>
      </c>
      <c r="CB545" s="73">
        <v>0</v>
      </c>
      <c r="CC545" s="73">
        <v>0</v>
      </c>
      <c r="CD545" s="73">
        <v>0</v>
      </c>
      <c r="CE545" s="73">
        <v>0</v>
      </c>
      <c r="CF545" s="73">
        <v>0</v>
      </c>
      <c r="CG545" s="73">
        <v>2000000000</v>
      </c>
      <c r="CH545" s="73">
        <v>2000000000</v>
      </c>
      <c r="CI545" s="73">
        <v>0</v>
      </c>
      <c r="CJ545" s="73">
        <v>0</v>
      </c>
      <c r="CK545" s="63" t="s">
        <v>4168</v>
      </c>
      <c r="CL545" s="74" t="s">
        <v>717</v>
      </c>
      <c r="CM545" s="74" t="s">
        <v>718</v>
      </c>
      <c r="CN545" s="74" t="s">
        <v>918</v>
      </c>
      <c r="CO545" s="60">
        <v>3</v>
      </c>
      <c r="CP545" s="61" t="s">
        <v>3472</v>
      </c>
      <c r="CQ545" s="60">
        <v>302</v>
      </c>
      <c r="CR545" s="61" t="s">
        <v>4084</v>
      </c>
      <c r="CS545" s="60">
        <v>30201</v>
      </c>
      <c r="CT545" s="61" t="s">
        <v>4085</v>
      </c>
      <c r="CU545" s="62">
        <v>3020102</v>
      </c>
      <c r="CV545" s="63" t="s">
        <v>4169</v>
      </c>
      <c r="CW545" s="100" t="s">
        <v>4170</v>
      </c>
      <c r="CX545" s="100" t="s">
        <v>3472</v>
      </c>
      <c r="CY545" s="100" t="s">
        <v>4084</v>
      </c>
      <c r="CZ545" s="100" t="s">
        <v>4085</v>
      </c>
      <c r="DA545" s="100" t="s">
        <v>4169</v>
      </c>
    </row>
    <row r="546" spans="2:105" ht="178.5" hidden="1" x14ac:dyDescent="0.25">
      <c r="B546" s="65" t="s">
        <v>4171</v>
      </c>
      <c r="C546" s="65" t="s">
        <v>4172</v>
      </c>
      <c r="D546" s="63" t="s">
        <v>709</v>
      </c>
      <c r="E546" s="65" t="s">
        <v>4162</v>
      </c>
      <c r="F546" s="63" t="s">
        <v>4163</v>
      </c>
      <c r="G546" s="62" t="s">
        <v>240</v>
      </c>
      <c r="H546" s="63" t="s">
        <v>710</v>
      </c>
      <c r="I546" s="63" t="s">
        <v>185</v>
      </c>
      <c r="J546" s="311">
        <v>2015</v>
      </c>
      <c r="K546" s="310">
        <v>0</v>
      </c>
      <c r="L546" s="63" t="s">
        <v>778</v>
      </c>
      <c r="M546" s="63" t="s">
        <v>4173</v>
      </c>
      <c r="N546" s="63" t="s">
        <v>4174</v>
      </c>
      <c r="O546" s="63" t="s">
        <v>4175</v>
      </c>
      <c r="P546" s="164" t="s">
        <v>3979</v>
      </c>
      <c r="Q546" s="63" t="s">
        <v>4167</v>
      </c>
      <c r="R546" s="63"/>
      <c r="S546" s="68">
        <v>1</v>
      </c>
      <c r="T546" s="69">
        <v>1</v>
      </c>
      <c r="U546" s="69">
        <v>1</v>
      </c>
      <c r="V546" s="69">
        <v>1</v>
      </c>
      <c r="W546" s="69">
        <v>1</v>
      </c>
      <c r="X546" s="71">
        <v>140000000</v>
      </c>
      <c r="Y546" s="78">
        <v>140000000</v>
      </c>
      <c r="Z546" s="79"/>
      <c r="AA546" s="79"/>
      <c r="AB546" s="79"/>
      <c r="AC546" s="79"/>
      <c r="AD546" s="79"/>
      <c r="AE546" s="79"/>
      <c r="AF546" s="79"/>
      <c r="AG546" s="79"/>
      <c r="AH546" s="79"/>
      <c r="AI546" s="79"/>
      <c r="AJ546" s="79"/>
      <c r="AK546" s="71">
        <v>0</v>
      </c>
      <c r="AL546" s="78"/>
      <c r="AM546" s="79"/>
      <c r="AN546" s="79"/>
      <c r="AO546" s="79"/>
      <c r="AP546" s="79"/>
      <c r="AQ546" s="79"/>
      <c r="AR546" s="79"/>
      <c r="AS546" s="79"/>
      <c r="AT546" s="79"/>
      <c r="AU546" s="79"/>
      <c r="AV546" s="79"/>
      <c r="AW546" s="79"/>
      <c r="AX546" s="71">
        <v>0</v>
      </c>
      <c r="AY546" s="78"/>
      <c r="AZ546" s="79"/>
      <c r="BA546" s="79"/>
      <c r="BB546" s="79"/>
      <c r="BC546" s="79"/>
      <c r="BD546" s="79"/>
      <c r="BE546" s="79"/>
      <c r="BF546" s="79"/>
      <c r="BG546" s="79"/>
      <c r="BH546" s="79"/>
      <c r="BI546" s="79"/>
      <c r="BJ546" s="79"/>
      <c r="BK546" s="71">
        <v>0</v>
      </c>
      <c r="BL546" s="78"/>
      <c r="BM546" s="79"/>
      <c r="BN546" s="79"/>
      <c r="BO546" s="79"/>
      <c r="BP546" s="79"/>
      <c r="BQ546" s="79"/>
      <c r="BR546" s="79"/>
      <c r="BS546" s="79"/>
      <c r="BT546" s="79"/>
      <c r="BU546" s="79"/>
      <c r="BV546" s="79"/>
      <c r="BW546" s="79"/>
      <c r="BX546" s="71">
        <v>140000000</v>
      </c>
      <c r="BY546" s="73">
        <v>140000000</v>
      </c>
      <c r="BZ546" s="73">
        <v>0</v>
      </c>
      <c r="CA546" s="73">
        <v>0</v>
      </c>
      <c r="CB546" s="73">
        <v>0</v>
      </c>
      <c r="CC546" s="73">
        <v>0</v>
      </c>
      <c r="CD546" s="73">
        <v>0</v>
      </c>
      <c r="CE546" s="73">
        <v>0</v>
      </c>
      <c r="CF546" s="73">
        <v>0</v>
      </c>
      <c r="CG546" s="73">
        <v>0</v>
      </c>
      <c r="CH546" s="73">
        <v>0</v>
      </c>
      <c r="CI546" s="73">
        <v>0</v>
      </c>
      <c r="CJ546" s="73">
        <v>0</v>
      </c>
      <c r="CK546" s="63" t="s">
        <v>4176</v>
      </c>
      <c r="CL546" s="74" t="s">
        <v>717</v>
      </c>
      <c r="CM546" s="74" t="s">
        <v>718</v>
      </c>
      <c r="CN546" s="74" t="s">
        <v>918</v>
      </c>
      <c r="CO546" s="60">
        <v>3</v>
      </c>
      <c r="CP546" s="61" t="s">
        <v>3472</v>
      </c>
      <c r="CQ546" s="60">
        <v>302</v>
      </c>
      <c r="CR546" s="61" t="s">
        <v>4084</v>
      </c>
      <c r="CS546" s="60">
        <v>30201</v>
      </c>
      <c r="CT546" s="61" t="s">
        <v>4085</v>
      </c>
      <c r="CU546" s="62">
        <v>3020102</v>
      </c>
      <c r="CV546" s="63" t="s">
        <v>4169</v>
      </c>
      <c r="CW546" s="100" t="s">
        <v>4170</v>
      </c>
      <c r="CX546" s="100" t="s">
        <v>3472</v>
      </c>
      <c r="CY546" s="100" t="s">
        <v>4084</v>
      </c>
      <c r="CZ546" s="100" t="s">
        <v>4085</v>
      </c>
      <c r="DA546" s="100" t="s">
        <v>4169</v>
      </c>
    </row>
    <row r="547" spans="2:105" ht="178.5" hidden="1" x14ac:dyDescent="0.25">
      <c r="B547" s="65" t="s">
        <v>4177</v>
      </c>
      <c r="C547" s="65" t="s">
        <v>4178</v>
      </c>
      <c r="D547" s="63" t="s">
        <v>709</v>
      </c>
      <c r="E547" s="65" t="s">
        <v>4162</v>
      </c>
      <c r="F547" s="63" t="s">
        <v>4163</v>
      </c>
      <c r="G547" s="62" t="s">
        <v>240</v>
      </c>
      <c r="H547" s="63" t="s">
        <v>710</v>
      </c>
      <c r="I547" s="63" t="s">
        <v>185</v>
      </c>
      <c r="J547" s="311">
        <v>2015</v>
      </c>
      <c r="K547" s="310">
        <v>0</v>
      </c>
      <c r="L547" s="63" t="s">
        <v>778</v>
      </c>
      <c r="M547" s="63" t="s">
        <v>4179</v>
      </c>
      <c r="N547" s="63" t="s">
        <v>4180</v>
      </c>
      <c r="O547" s="63" t="s">
        <v>4181</v>
      </c>
      <c r="P547" s="164" t="s">
        <v>3979</v>
      </c>
      <c r="Q547" s="63" t="s">
        <v>4182</v>
      </c>
      <c r="R547" s="63"/>
      <c r="S547" s="68">
        <v>1</v>
      </c>
      <c r="T547" s="69">
        <v>1</v>
      </c>
      <c r="U547" s="69">
        <v>1</v>
      </c>
      <c r="V547" s="69">
        <v>1</v>
      </c>
      <c r="W547" s="69">
        <v>1</v>
      </c>
      <c r="X547" s="71">
        <v>1500000000</v>
      </c>
      <c r="Y547" s="78"/>
      <c r="Z547" s="79"/>
      <c r="AA547" s="79"/>
      <c r="AB547" s="79"/>
      <c r="AC547" s="79"/>
      <c r="AD547" s="79"/>
      <c r="AE547" s="79"/>
      <c r="AF547" s="79"/>
      <c r="AG547" s="79"/>
      <c r="AH547" s="78">
        <v>1500000000</v>
      </c>
      <c r="AI547" s="79"/>
      <c r="AJ547" s="79"/>
      <c r="AK547" s="71">
        <v>1500000000</v>
      </c>
      <c r="AL547" s="78"/>
      <c r="AM547" s="79"/>
      <c r="AN547" s="79"/>
      <c r="AO547" s="79"/>
      <c r="AP547" s="79"/>
      <c r="AQ547" s="79"/>
      <c r="AR547" s="79"/>
      <c r="AS547" s="79"/>
      <c r="AT547" s="79"/>
      <c r="AU547" s="78">
        <v>1500000000</v>
      </c>
      <c r="AV547" s="79"/>
      <c r="AW547" s="79"/>
      <c r="AX547" s="71">
        <v>1500000000</v>
      </c>
      <c r="AY547" s="78"/>
      <c r="AZ547" s="79"/>
      <c r="BA547" s="79"/>
      <c r="BB547" s="79"/>
      <c r="BC547" s="79"/>
      <c r="BD547" s="79"/>
      <c r="BE547" s="79"/>
      <c r="BF547" s="79"/>
      <c r="BG547" s="79"/>
      <c r="BH547" s="78">
        <v>1500000000</v>
      </c>
      <c r="BI547" s="79"/>
      <c r="BJ547" s="79"/>
      <c r="BK547" s="71">
        <v>1500000000</v>
      </c>
      <c r="BL547" s="78"/>
      <c r="BM547" s="79"/>
      <c r="BN547" s="79"/>
      <c r="BO547" s="79"/>
      <c r="BP547" s="79"/>
      <c r="BQ547" s="79"/>
      <c r="BR547" s="79"/>
      <c r="BS547" s="79"/>
      <c r="BT547" s="79"/>
      <c r="BU547" s="78">
        <v>1500000000</v>
      </c>
      <c r="BV547" s="79"/>
      <c r="BW547" s="79"/>
      <c r="BX547" s="71">
        <v>6000000000</v>
      </c>
      <c r="BY547" s="73">
        <v>0</v>
      </c>
      <c r="BZ547" s="73">
        <v>0</v>
      </c>
      <c r="CA547" s="73">
        <v>0</v>
      </c>
      <c r="CB547" s="73">
        <v>0</v>
      </c>
      <c r="CC547" s="73">
        <v>0</v>
      </c>
      <c r="CD547" s="73">
        <v>0</v>
      </c>
      <c r="CE547" s="73">
        <v>0</v>
      </c>
      <c r="CF547" s="73">
        <v>0</v>
      </c>
      <c r="CG547" s="73">
        <v>0</v>
      </c>
      <c r="CH547" s="73">
        <v>6000000000</v>
      </c>
      <c r="CI547" s="73">
        <v>0</v>
      </c>
      <c r="CJ547" s="73">
        <v>0</v>
      </c>
      <c r="CK547" s="63" t="s">
        <v>4183</v>
      </c>
      <c r="CL547" s="74" t="s">
        <v>717</v>
      </c>
      <c r="CM547" s="74" t="s">
        <v>718</v>
      </c>
      <c r="CN547" s="74" t="s">
        <v>918</v>
      </c>
      <c r="CO547" s="60">
        <v>3</v>
      </c>
      <c r="CP547" s="61" t="s">
        <v>3472</v>
      </c>
      <c r="CQ547" s="60">
        <v>302</v>
      </c>
      <c r="CR547" s="61" t="s">
        <v>4084</v>
      </c>
      <c r="CS547" s="60">
        <v>30201</v>
      </c>
      <c r="CT547" s="61" t="s">
        <v>4085</v>
      </c>
      <c r="CU547" s="62">
        <v>3020102</v>
      </c>
      <c r="CV547" s="63" t="s">
        <v>4169</v>
      </c>
      <c r="CW547" s="100" t="s">
        <v>4170</v>
      </c>
      <c r="CX547" s="100" t="s">
        <v>3472</v>
      </c>
      <c r="CY547" s="100" t="s">
        <v>4084</v>
      </c>
      <c r="CZ547" s="100" t="s">
        <v>4085</v>
      </c>
      <c r="DA547" s="100" t="s">
        <v>4169</v>
      </c>
    </row>
    <row r="548" spans="2:105" ht="178.5" hidden="1" x14ac:dyDescent="0.25">
      <c r="B548" s="65" t="s">
        <v>4184</v>
      </c>
      <c r="C548" s="65" t="s">
        <v>4185</v>
      </c>
      <c r="D548" s="100" t="s">
        <v>709</v>
      </c>
      <c r="E548" s="65" t="s">
        <v>4162</v>
      </c>
      <c r="F548" s="63" t="s">
        <v>4163</v>
      </c>
      <c r="G548" s="62" t="s">
        <v>240</v>
      </c>
      <c r="H548" s="63" t="s">
        <v>710</v>
      </c>
      <c r="I548" s="63" t="s">
        <v>185</v>
      </c>
      <c r="J548" s="311">
        <v>2015</v>
      </c>
      <c r="K548" s="310">
        <v>0</v>
      </c>
      <c r="L548" s="63" t="s">
        <v>778</v>
      </c>
      <c r="M548" s="63" t="s">
        <v>4186</v>
      </c>
      <c r="N548" s="63" t="s">
        <v>4187</v>
      </c>
      <c r="O548" s="63" t="s">
        <v>4188</v>
      </c>
      <c r="P548" s="164" t="s">
        <v>3979</v>
      </c>
      <c r="Q548" s="63" t="s">
        <v>4152</v>
      </c>
      <c r="R548" s="63"/>
      <c r="S548" s="68">
        <v>1</v>
      </c>
      <c r="T548" s="69">
        <v>1</v>
      </c>
      <c r="U548" s="69">
        <v>1</v>
      </c>
      <c r="V548" s="69">
        <v>1</v>
      </c>
      <c r="W548" s="69">
        <v>1</v>
      </c>
      <c r="X548" s="71">
        <v>150000000</v>
      </c>
      <c r="Y548" s="78"/>
      <c r="Z548" s="79"/>
      <c r="AA548" s="79"/>
      <c r="AB548" s="79"/>
      <c r="AC548" s="79"/>
      <c r="AD548" s="79"/>
      <c r="AE548" s="79"/>
      <c r="AF548" s="79"/>
      <c r="AG548" s="79"/>
      <c r="AH548" s="79">
        <v>150000000</v>
      </c>
      <c r="AI548" s="79"/>
      <c r="AJ548" s="79"/>
      <c r="AK548" s="71">
        <v>250000000</v>
      </c>
      <c r="AL548" s="78">
        <v>100000000</v>
      </c>
      <c r="AM548" s="79"/>
      <c r="AN548" s="79"/>
      <c r="AO548" s="79"/>
      <c r="AP548" s="79"/>
      <c r="AQ548" s="79"/>
      <c r="AR548" s="79"/>
      <c r="AS548" s="79"/>
      <c r="AT548" s="79"/>
      <c r="AU548" s="79">
        <v>150000000</v>
      </c>
      <c r="AV548" s="79"/>
      <c r="AW548" s="79"/>
      <c r="AX548" s="71">
        <v>100000000</v>
      </c>
      <c r="AY548" s="78">
        <v>100000000</v>
      </c>
      <c r="AZ548" s="79"/>
      <c r="BA548" s="79"/>
      <c r="BB548" s="79"/>
      <c r="BC548" s="79"/>
      <c r="BD548" s="79"/>
      <c r="BE548" s="79"/>
      <c r="BF548" s="79"/>
      <c r="BG548" s="79"/>
      <c r="BH548" s="79"/>
      <c r="BI548" s="79"/>
      <c r="BJ548" s="79"/>
      <c r="BK548" s="71">
        <v>0</v>
      </c>
      <c r="BL548" s="78"/>
      <c r="BM548" s="79"/>
      <c r="BN548" s="79"/>
      <c r="BO548" s="79"/>
      <c r="BP548" s="79"/>
      <c r="BQ548" s="79"/>
      <c r="BR548" s="79"/>
      <c r="BS548" s="79"/>
      <c r="BT548" s="79"/>
      <c r="BU548" s="79"/>
      <c r="BV548" s="79"/>
      <c r="BW548" s="79"/>
      <c r="BX548" s="71">
        <v>500000000</v>
      </c>
      <c r="BY548" s="73">
        <v>200000000</v>
      </c>
      <c r="BZ548" s="73">
        <v>0</v>
      </c>
      <c r="CA548" s="73">
        <v>0</v>
      </c>
      <c r="CB548" s="73">
        <v>0</v>
      </c>
      <c r="CC548" s="73">
        <v>0</v>
      </c>
      <c r="CD548" s="73">
        <v>0</v>
      </c>
      <c r="CE548" s="73">
        <v>0</v>
      </c>
      <c r="CF548" s="73">
        <v>0</v>
      </c>
      <c r="CG548" s="73">
        <v>0</v>
      </c>
      <c r="CH548" s="73">
        <v>300000000</v>
      </c>
      <c r="CI548" s="73">
        <v>0</v>
      </c>
      <c r="CJ548" s="73">
        <v>0</v>
      </c>
      <c r="CK548" s="63" t="s">
        <v>4189</v>
      </c>
      <c r="CL548" s="74" t="s">
        <v>717</v>
      </c>
      <c r="CM548" s="74" t="s">
        <v>718</v>
      </c>
      <c r="CN548" s="74" t="s">
        <v>918</v>
      </c>
      <c r="CO548" s="60">
        <v>3</v>
      </c>
      <c r="CP548" s="61" t="s">
        <v>3472</v>
      </c>
      <c r="CQ548" s="60">
        <v>302</v>
      </c>
      <c r="CR548" s="61" t="s">
        <v>4084</v>
      </c>
      <c r="CS548" s="60">
        <v>30201</v>
      </c>
      <c r="CT548" s="61" t="s">
        <v>4085</v>
      </c>
      <c r="CU548" s="62">
        <v>3020102</v>
      </c>
      <c r="CV548" s="63" t="s">
        <v>4169</v>
      </c>
      <c r="CW548" s="100" t="s">
        <v>4170</v>
      </c>
      <c r="CX548" s="100" t="s">
        <v>3472</v>
      </c>
      <c r="CY548" s="100" t="s">
        <v>4084</v>
      </c>
      <c r="CZ548" s="100" t="s">
        <v>4085</v>
      </c>
      <c r="DA548" s="100" t="s">
        <v>4169</v>
      </c>
    </row>
    <row r="549" spans="2:105" ht="178.5" hidden="1" x14ac:dyDescent="0.25">
      <c r="B549" s="65" t="s">
        <v>4190</v>
      </c>
      <c r="C549" s="65" t="s">
        <v>4191</v>
      </c>
      <c r="D549" s="63" t="s">
        <v>709</v>
      </c>
      <c r="E549" s="65" t="s">
        <v>4162</v>
      </c>
      <c r="F549" s="63" t="s">
        <v>4163</v>
      </c>
      <c r="G549" s="62" t="s">
        <v>240</v>
      </c>
      <c r="H549" s="63" t="s">
        <v>710</v>
      </c>
      <c r="I549" s="63" t="s">
        <v>185</v>
      </c>
      <c r="J549" s="311">
        <v>2015</v>
      </c>
      <c r="K549" s="310">
        <v>0</v>
      </c>
      <c r="L549" s="63" t="s">
        <v>778</v>
      </c>
      <c r="M549" s="63" t="s">
        <v>4192</v>
      </c>
      <c r="N549" s="63"/>
      <c r="O549" s="63"/>
      <c r="P549" s="164" t="s">
        <v>3979</v>
      </c>
      <c r="Q549" s="63" t="s">
        <v>4152</v>
      </c>
      <c r="R549" s="63"/>
      <c r="S549" s="68">
        <v>1</v>
      </c>
      <c r="T549" s="69">
        <v>1</v>
      </c>
      <c r="U549" s="69">
        <v>1</v>
      </c>
      <c r="V549" s="69">
        <v>1</v>
      </c>
      <c r="W549" s="69">
        <v>1</v>
      </c>
      <c r="X549" s="71">
        <v>0</v>
      </c>
      <c r="Y549" s="79"/>
      <c r="Z549" s="79"/>
      <c r="AA549" s="79"/>
      <c r="AB549" s="79"/>
      <c r="AC549" s="79"/>
      <c r="AD549" s="79"/>
      <c r="AE549" s="79"/>
      <c r="AF549" s="79"/>
      <c r="AG549" s="79"/>
      <c r="AH549" s="78"/>
      <c r="AI549" s="79"/>
      <c r="AJ549" s="79"/>
      <c r="AK549" s="71">
        <v>500000000</v>
      </c>
      <c r="AL549" s="79">
        <v>500000000</v>
      </c>
      <c r="AM549" s="79"/>
      <c r="AN549" s="79"/>
      <c r="AO549" s="79"/>
      <c r="AP549" s="79"/>
      <c r="AQ549" s="79"/>
      <c r="AR549" s="79"/>
      <c r="AS549" s="79"/>
      <c r="AT549" s="79"/>
      <c r="AU549" s="78"/>
      <c r="AV549" s="79"/>
      <c r="AW549" s="79"/>
      <c r="AX549" s="71">
        <v>500000000</v>
      </c>
      <c r="AY549" s="79">
        <v>500000000</v>
      </c>
      <c r="AZ549" s="79"/>
      <c r="BA549" s="79"/>
      <c r="BB549" s="79"/>
      <c r="BC549" s="79"/>
      <c r="BD549" s="79"/>
      <c r="BE549" s="79"/>
      <c r="BF549" s="79"/>
      <c r="BG549" s="79"/>
      <c r="BH549" s="78"/>
      <c r="BI549" s="79"/>
      <c r="BJ549" s="79"/>
      <c r="BK549" s="71">
        <v>0</v>
      </c>
      <c r="BL549" s="79"/>
      <c r="BM549" s="79"/>
      <c r="BN549" s="79"/>
      <c r="BO549" s="79"/>
      <c r="BP549" s="79"/>
      <c r="BQ549" s="79"/>
      <c r="BR549" s="79"/>
      <c r="BS549" s="79"/>
      <c r="BT549" s="79"/>
      <c r="BU549" s="78"/>
      <c r="BV549" s="79"/>
      <c r="BW549" s="79"/>
      <c r="BX549" s="71">
        <v>1000000000</v>
      </c>
      <c r="BY549" s="73">
        <v>1000000000</v>
      </c>
      <c r="BZ549" s="73">
        <v>0</v>
      </c>
      <c r="CA549" s="73">
        <v>0</v>
      </c>
      <c r="CB549" s="73">
        <v>0</v>
      </c>
      <c r="CC549" s="73">
        <v>0</v>
      </c>
      <c r="CD549" s="73">
        <v>0</v>
      </c>
      <c r="CE549" s="73">
        <v>0</v>
      </c>
      <c r="CF549" s="73">
        <v>0</v>
      </c>
      <c r="CG549" s="73">
        <v>0</v>
      </c>
      <c r="CH549" s="73">
        <v>0</v>
      </c>
      <c r="CI549" s="73">
        <v>0</v>
      </c>
      <c r="CJ549" s="73">
        <v>0</v>
      </c>
      <c r="CK549" s="63" t="s">
        <v>4193</v>
      </c>
      <c r="CL549" s="74" t="s">
        <v>717</v>
      </c>
      <c r="CM549" s="74" t="s">
        <v>718</v>
      </c>
      <c r="CN549" s="74" t="s">
        <v>918</v>
      </c>
      <c r="CO549" s="60">
        <v>3</v>
      </c>
      <c r="CP549" s="61" t="s">
        <v>3472</v>
      </c>
      <c r="CQ549" s="60">
        <v>302</v>
      </c>
      <c r="CR549" s="61" t="s">
        <v>4084</v>
      </c>
      <c r="CS549" s="60">
        <v>30201</v>
      </c>
      <c r="CT549" s="61" t="s">
        <v>4085</v>
      </c>
      <c r="CU549" s="62">
        <v>3020102</v>
      </c>
      <c r="CV549" s="63" t="s">
        <v>4169</v>
      </c>
      <c r="CW549" s="100" t="s">
        <v>4170</v>
      </c>
      <c r="CX549" s="100" t="s">
        <v>3472</v>
      </c>
      <c r="CY549" s="100" t="s">
        <v>4084</v>
      </c>
      <c r="CZ549" s="100" t="s">
        <v>4085</v>
      </c>
      <c r="DA549" s="100" t="s">
        <v>4169</v>
      </c>
    </row>
    <row r="550" spans="2:105" ht="178.5" hidden="1" x14ac:dyDescent="0.25">
      <c r="B550" s="65" t="s">
        <v>4194</v>
      </c>
      <c r="C550" s="65" t="s">
        <v>4195</v>
      </c>
      <c r="D550" s="63" t="s">
        <v>709</v>
      </c>
      <c r="E550" s="65" t="s">
        <v>4162</v>
      </c>
      <c r="F550" s="63" t="s">
        <v>4163</v>
      </c>
      <c r="G550" s="62" t="s">
        <v>240</v>
      </c>
      <c r="H550" s="63" t="s">
        <v>710</v>
      </c>
      <c r="I550" s="63" t="s">
        <v>185</v>
      </c>
      <c r="J550" s="311">
        <v>2015</v>
      </c>
      <c r="K550" s="310">
        <v>0</v>
      </c>
      <c r="L550" s="63" t="s">
        <v>778</v>
      </c>
      <c r="M550" s="63" t="s">
        <v>4196</v>
      </c>
      <c r="N550" s="63" t="s">
        <v>4150</v>
      </c>
      <c r="O550" s="63"/>
      <c r="P550" s="164" t="s">
        <v>3979</v>
      </c>
      <c r="Q550" s="63" t="s">
        <v>4152</v>
      </c>
      <c r="R550" s="63"/>
      <c r="S550" s="68">
        <v>11</v>
      </c>
      <c r="T550" s="69">
        <v>11</v>
      </c>
      <c r="U550" s="69">
        <v>11</v>
      </c>
      <c r="V550" s="69">
        <v>11</v>
      </c>
      <c r="W550" s="69">
        <v>11</v>
      </c>
      <c r="X550" s="71">
        <v>2000000000</v>
      </c>
      <c r="Y550" s="78"/>
      <c r="Z550" s="79"/>
      <c r="AA550" s="79"/>
      <c r="AB550" s="79"/>
      <c r="AC550" s="79"/>
      <c r="AD550" s="79"/>
      <c r="AE550" s="79"/>
      <c r="AF550" s="79"/>
      <c r="AG550" s="79"/>
      <c r="AH550" s="79">
        <v>2000000000</v>
      </c>
      <c r="AI550" s="79"/>
      <c r="AJ550" s="79"/>
      <c r="AK550" s="71">
        <v>2000000000</v>
      </c>
      <c r="AL550" s="78"/>
      <c r="AM550" s="79"/>
      <c r="AN550" s="79"/>
      <c r="AO550" s="79"/>
      <c r="AP550" s="79"/>
      <c r="AQ550" s="79"/>
      <c r="AR550" s="79"/>
      <c r="AS550" s="79"/>
      <c r="AT550" s="79"/>
      <c r="AU550" s="79">
        <v>2000000000</v>
      </c>
      <c r="AV550" s="79"/>
      <c r="AW550" s="79"/>
      <c r="AX550" s="71">
        <v>1000000000</v>
      </c>
      <c r="AY550" s="78"/>
      <c r="AZ550" s="79"/>
      <c r="BA550" s="79"/>
      <c r="BB550" s="79"/>
      <c r="BC550" s="79"/>
      <c r="BD550" s="79"/>
      <c r="BE550" s="79"/>
      <c r="BF550" s="79"/>
      <c r="BG550" s="79"/>
      <c r="BH550" s="79">
        <v>1000000000</v>
      </c>
      <c r="BI550" s="79"/>
      <c r="BJ550" s="79"/>
      <c r="BK550" s="71">
        <v>0</v>
      </c>
      <c r="BL550" s="78"/>
      <c r="BM550" s="79"/>
      <c r="BN550" s="79"/>
      <c r="BO550" s="79"/>
      <c r="BP550" s="79"/>
      <c r="BQ550" s="79"/>
      <c r="BR550" s="79"/>
      <c r="BS550" s="79"/>
      <c r="BT550" s="79"/>
      <c r="BU550" s="79"/>
      <c r="BV550" s="79"/>
      <c r="BW550" s="79"/>
      <c r="BX550" s="71">
        <v>5000000000</v>
      </c>
      <c r="BY550" s="73">
        <v>0</v>
      </c>
      <c r="BZ550" s="73">
        <v>0</v>
      </c>
      <c r="CA550" s="73">
        <v>0</v>
      </c>
      <c r="CB550" s="73">
        <v>0</v>
      </c>
      <c r="CC550" s="73">
        <v>0</v>
      </c>
      <c r="CD550" s="73">
        <v>0</v>
      </c>
      <c r="CE550" s="73">
        <v>0</v>
      </c>
      <c r="CF550" s="73">
        <v>0</v>
      </c>
      <c r="CG550" s="73">
        <v>0</v>
      </c>
      <c r="CH550" s="73">
        <v>5000000000</v>
      </c>
      <c r="CI550" s="73">
        <v>0</v>
      </c>
      <c r="CJ550" s="73">
        <v>0</v>
      </c>
      <c r="CK550" s="63" t="s">
        <v>4197</v>
      </c>
      <c r="CL550" s="74" t="s">
        <v>717</v>
      </c>
      <c r="CM550" s="74" t="s">
        <v>718</v>
      </c>
      <c r="CN550" s="74" t="s">
        <v>918</v>
      </c>
      <c r="CO550" s="60">
        <v>3</v>
      </c>
      <c r="CP550" s="61" t="s">
        <v>3472</v>
      </c>
      <c r="CQ550" s="60">
        <v>302</v>
      </c>
      <c r="CR550" s="61" t="s">
        <v>4084</v>
      </c>
      <c r="CS550" s="60">
        <v>30201</v>
      </c>
      <c r="CT550" s="61" t="s">
        <v>4085</v>
      </c>
      <c r="CU550" s="62">
        <v>3020102</v>
      </c>
      <c r="CV550" s="63" t="s">
        <v>4169</v>
      </c>
      <c r="CW550" s="100" t="s">
        <v>4170</v>
      </c>
      <c r="CX550" s="100" t="s">
        <v>3472</v>
      </c>
      <c r="CY550" s="100" t="s">
        <v>4084</v>
      </c>
      <c r="CZ550" s="100" t="s">
        <v>4085</v>
      </c>
      <c r="DA550" s="100" t="s">
        <v>4169</v>
      </c>
    </row>
    <row r="551" spans="2:105" ht="178.5" hidden="1" x14ac:dyDescent="0.25">
      <c r="B551" s="65" t="s">
        <v>4198</v>
      </c>
      <c r="C551" s="65" t="s">
        <v>4199</v>
      </c>
      <c r="D551" s="63" t="s">
        <v>709</v>
      </c>
      <c r="E551" s="65" t="s">
        <v>4162</v>
      </c>
      <c r="F551" s="63" t="s">
        <v>4163</v>
      </c>
      <c r="G551" s="62" t="s">
        <v>240</v>
      </c>
      <c r="H551" s="63" t="s">
        <v>580</v>
      </c>
      <c r="I551" s="63" t="s">
        <v>185</v>
      </c>
      <c r="J551" s="311">
        <v>2015</v>
      </c>
      <c r="K551" s="310">
        <v>0</v>
      </c>
      <c r="L551" s="63" t="s">
        <v>711</v>
      </c>
      <c r="M551" s="63" t="s">
        <v>4200</v>
      </c>
      <c r="N551" s="63" t="s">
        <v>4201</v>
      </c>
      <c r="O551" s="63" t="s">
        <v>4202</v>
      </c>
      <c r="P551" s="164" t="s">
        <v>3979</v>
      </c>
      <c r="Q551" s="63" t="s">
        <v>4203</v>
      </c>
      <c r="R551" s="63"/>
      <c r="S551" s="68">
        <v>2</v>
      </c>
      <c r="T551" s="69">
        <v>2</v>
      </c>
      <c r="U551" s="69">
        <v>2</v>
      </c>
      <c r="V551" s="69">
        <v>2</v>
      </c>
      <c r="W551" s="69">
        <v>2</v>
      </c>
      <c r="X551" s="71">
        <v>140000000</v>
      </c>
      <c r="Y551" s="78">
        <v>140000000</v>
      </c>
      <c r="Z551" s="79"/>
      <c r="AA551" s="79"/>
      <c r="AB551" s="79"/>
      <c r="AC551" s="79"/>
      <c r="AD551" s="79"/>
      <c r="AE551" s="79"/>
      <c r="AF551" s="79"/>
      <c r="AG551" s="79"/>
      <c r="AH551" s="79"/>
      <c r="AI551" s="79"/>
      <c r="AJ551" s="79"/>
      <c r="AK551" s="71">
        <v>120000000</v>
      </c>
      <c r="AL551" s="78">
        <v>120000000</v>
      </c>
      <c r="AM551" s="79"/>
      <c r="AN551" s="79"/>
      <c r="AO551" s="79"/>
      <c r="AP551" s="79"/>
      <c r="AQ551" s="79"/>
      <c r="AR551" s="79"/>
      <c r="AS551" s="79"/>
      <c r="AT551" s="79"/>
      <c r="AU551" s="79"/>
      <c r="AV551" s="79"/>
      <c r="AW551" s="79"/>
      <c r="AX551" s="71">
        <v>0</v>
      </c>
      <c r="AY551" s="79"/>
      <c r="AZ551" s="79"/>
      <c r="BA551" s="79"/>
      <c r="BB551" s="79"/>
      <c r="BC551" s="79"/>
      <c r="BD551" s="79"/>
      <c r="BE551" s="79"/>
      <c r="BF551" s="79"/>
      <c r="BG551" s="79"/>
      <c r="BH551" s="79"/>
      <c r="BI551" s="79"/>
      <c r="BJ551" s="79"/>
      <c r="BK551" s="71">
        <v>0</v>
      </c>
      <c r="BL551" s="79"/>
      <c r="BM551" s="79"/>
      <c r="BN551" s="79"/>
      <c r="BO551" s="79"/>
      <c r="BP551" s="79"/>
      <c r="BQ551" s="79"/>
      <c r="BR551" s="79"/>
      <c r="BS551" s="79"/>
      <c r="BT551" s="79"/>
      <c r="BU551" s="79"/>
      <c r="BV551" s="79"/>
      <c r="BW551" s="79"/>
      <c r="BX551" s="71">
        <v>260000000</v>
      </c>
      <c r="BY551" s="73">
        <v>260000000</v>
      </c>
      <c r="BZ551" s="73">
        <v>0</v>
      </c>
      <c r="CA551" s="73">
        <v>0</v>
      </c>
      <c r="CB551" s="73">
        <v>0</v>
      </c>
      <c r="CC551" s="73">
        <v>0</v>
      </c>
      <c r="CD551" s="73">
        <v>0</v>
      </c>
      <c r="CE551" s="73">
        <v>0</v>
      </c>
      <c r="CF551" s="73">
        <v>0</v>
      </c>
      <c r="CG551" s="73">
        <v>0</v>
      </c>
      <c r="CH551" s="73">
        <v>0</v>
      </c>
      <c r="CI551" s="73">
        <v>0</v>
      </c>
      <c r="CJ551" s="73">
        <v>0</v>
      </c>
      <c r="CK551" s="63" t="s">
        <v>4204</v>
      </c>
      <c r="CL551" s="74" t="s">
        <v>3138</v>
      </c>
      <c r="CM551" s="74" t="s">
        <v>3139</v>
      </c>
      <c r="CN551" s="74" t="s">
        <v>918</v>
      </c>
      <c r="CO551" s="60">
        <v>3</v>
      </c>
      <c r="CP551" s="61" t="s">
        <v>3472</v>
      </c>
      <c r="CQ551" s="60">
        <v>302</v>
      </c>
      <c r="CR551" s="61" t="s">
        <v>4084</v>
      </c>
      <c r="CS551" s="60">
        <v>30201</v>
      </c>
      <c r="CT551" s="61" t="s">
        <v>4085</v>
      </c>
      <c r="CU551" s="62">
        <v>3020102</v>
      </c>
      <c r="CV551" s="63" t="s">
        <v>4169</v>
      </c>
      <c r="CW551" s="100" t="s">
        <v>4170</v>
      </c>
      <c r="CX551" s="100" t="s">
        <v>3472</v>
      </c>
      <c r="CY551" s="100" t="s">
        <v>4084</v>
      </c>
      <c r="CZ551" s="100" t="s">
        <v>4085</v>
      </c>
      <c r="DA551" s="100" t="s">
        <v>4169</v>
      </c>
    </row>
    <row r="552" spans="2:105" ht="178.5" hidden="1" x14ac:dyDescent="0.25">
      <c r="B552" s="65" t="s">
        <v>4205</v>
      </c>
      <c r="C552" s="75" t="s">
        <v>4206</v>
      </c>
      <c r="D552" s="63" t="s">
        <v>486</v>
      </c>
      <c r="E552" s="65" t="s">
        <v>4162</v>
      </c>
      <c r="F552" s="63" t="s">
        <v>4163</v>
      </c>
      <c r="G552" s="62" t="s">
        <v>183</v>
      </c>
      <c r="H552" s="63" t="s">
        <v>489</v>
      </c>
      <c r="I552" s="63" t="s">
        <v>185</v>
      </c>
      <c r="J552" s="311">
        <v>2015</v>
      </c>
      <c r="K552" s="310">
        <v>42</v>
      </c>
      <c r="L552" s="63" t="s">
        <v>491</v>
      </c>
      <c r="M552" s="63" t="s">
        <v>4207</v>
      </c>
      <c r="N552" s="63" t="s">
        <v>4208</v>
      </c>
      <c r="O552" s="63" t="s">
        <v>4209</v>
      </c>
      <c r="P552" s="164" t="s">
        <v>3979</v>
      </c>
      <c r="Q552" s="63" t="s">
        <v>4210</v>
      </c>
      <c r="R552" s="63"/>
      <c r="S552" s="68">
        <v>4000</v>
      </c>
      <c r="T552" s="69">
        <v>0</v>
      </c>
      <c r="U552" s="69">
        <v>1300</v>
      </c>
      <c r="V552" s="69">
        <v>2600</v>
      </c>
      <c r="W552" s="69">
        <v>4000</v>
      </c>
      <c r="X552" s="71">
        <v>0</v>
      </c>
      <c r="Y552" s="79"/>
      <c r="Z552" s="79"/>
      <c r="AA552" s="79"/>
      <c r="AB552" s="79"/>
      <c r="AC552" s="79"/>
      <c r="AD552" s="79"/>
      <c r="AE552" s="79"/>
      <c r="AF552" s="79"/>
      <c r="AG552" s="79"/>
      <c r="AH552" s="79"/>
      <c r="AI552" s="79"/>
      <c r="AJ552" s="79"/>
      <c r="AK552" s="71">
        <v>9600000000</v>
      </c>
      <c r="AL552" s="79">
        <v>4800000000</v>
      </c>
      <c r="AM552" s="79"/>
      <c r="AN552" s="79"/>
      <c r="AO552" s="79"/>
      <c r="AP552" s="79"/>
      <c r="AQ552" s="79"/>
      <c r="AR552" s="79"/>
      <c r="AS552" s="79"/>
      <c r="AT552" s="79">
        <v>4800000000</v>
      </c>
      <c r="AU552" s="79"/>
      <c r="AV552" s="79"/>
      <c r="AW552" s="79"/>
      <c r="AX552" s="71">
        <v>9600000000</v>
      </c>
      <c r="AY552" s="79"/>
      <c r="AZ552" s="79"/>
      <c r="BA552" s="79"/>
      <c r="BB552" s="79"/>
      <c r="BC552" s="79"/>
      <c r="BD552" s="79"/>
      <c r="BE552" s="79"/>
      <c r="BF552" s="79"/>
      <c r="BG552" s="79">
        <v>9600000000</v>
      </c>
      <c r="BH552" s="79"/>
      <c r="BI552" s="79"/>
      <c r="BJ552" s="79"/>
      <c r="BK552" s="71">
        <v>9600000000</v>
      </c>
      <c r="BL552" s="79"/>
      <c r="BM552" s="79"/>
      <c r="BN552" s="79"/>
      <c r="BO552" s="79"/>
      <c r="BP552" s="79"/>
      <c r="BQ552" s="79"/>
      <c r="BR552" s="79"/>
      <c r="BS552" s="79"/>
      <c r="BT552" s="79">
        <v>9600000000</v>
      </c>
      <c r="BU552" s="79"/>
      <c r="BV552" s="79"/>
      <c r="BW552" s="79"/>
      <c r="BX552" s="71">
        <v>28800000000</v>
      </c>
      <c r="BY552" s="73">
        <v>4800000000</v>
      </c>
      <c r="BZ552" s="73">
        <v>0</v>
      </c>
      <c r="CA552" s="73">
        <v>0</v>
      </c>
      <c r="CB552" s="73">
        <v>0</v>
      </c>
      <c r="CC552" s="73">
        <v>0</v>
      </c>
      <c r="CD552" s="73">
        <v>0</v>
      </c>
      <c r="CE552" s="73">
        <v>0</v>
      </c>
      <c r="CF552" s="73">
        <v>0</v>
      </c>
      <c r="CG552" s="73">
        <v>24000000000</v>
      </c>
      <c r="CH552" s="73">
        <v>0</v>
      </c>
      <c r="CI552" s="73">
        <v>0</v>
      </c>
      <c r="CJ552" s="73">
        <v>0</v>
      </c>
      <c r="CK552" s="63" t="s">
        <v>4211</v>
      </c>
      <c r="CL552" s="74" t="s">
        <v>497</v>
      </c>
      <c r="CM552" s="74" t="s">
        <v>498</v>
      </c>
      <c r="CN552" s="74" t="s">
        <v>918</v>
      </c>
      <c r="CO552" s="60">
        <v>3</v>
      </c>
      <c r="CP552" s="61" t="s">
        <v>3472</v>
      </c>
      <c r="CQ552" s="60">
        <v>302</v>
      </c>
      <c r="CR552" s="61" t="s">
        <v>4084</v>
      </c>
      <c r="CS552" s="60">
        <v>30201</v>
      </c>
      <c r="CT552" s="61" t="s">
        <v>4085</v>
      </c>
      <c r="CU552" s="62">
        <v>3020102</v>
      </c>
      <c r="CV552" s="63" t="s">
        <v>4169</v>
      </c>
      <c r="CW552" s="100" t="s">
        <v>4170</v>
      </c>
      <c r="CX552" s="100" t="s">
        <v>3472</v>
      </c>
      <c r="CY552" s="100" t="s">
        <v>4084</v>
      </c>
      <c r="CZ552" s="100" t="s">
        <v>4085</v>
      </c>
      <c r="DA552" s="100" t="s">
        <v>4169</v>
      </c>
    </row>
    <row r="553" spans="2:105" ht="178.5" hidden="1" x14ac:dyDescent="0.25">
      <c r="B553" s="65" t="s">
        <v>4212</v>
      </c>
      <c r="C553" s="165" t="s">
        <v>4213</v>
      </c>
      <c r="D553" s="63" t="s">
        <v>4214</v>
      </c>
      <c r="E553" s="65" t="s">
        <v>4162</v>
      </c>
      <c r="F553" s="63" t="s">
        <v>4163</v>
      </c>
      <c r="G553" s="62" t="s">
        <v>240</v>
      </c>
      <c r="H553" s="63" t="s">
        <v>4215</v>
      </c>
      <c r="I553" s="63" t="s">
        <v>185</v>
      </c>
      <c r="J553" s="307">
        <v>2015</v>
      </c>
      <c r="K553" s="310" t="s">
        <v>3657</v>
      </c>
      <c r="L553" s="63" t="s">
        <v>4216</v>
      </c>
      <c r="M553" s="63" t="s">
        <v>4217</v>
      </c>
      <c r="N553" s="63" t="s">
        <v>4218</v>
      </c>
      <c r="O553" s="63" t="s">
        <v>4219</v>
      </c>
      <c r="P553" s="164" t="s">
        <v>3979</v>
      </c>
      <c r="Q553" s="63" t="s">
        <v>4220</v>
      </c>
      <c r="R553" s="63"/>
      <c r="S553" s="68">
        <v>3</v>
      </c>
      <c r="T553" s="69">
        <v>3</v>
      </c>
      <c r="U553" s="69">
        <v>3</v>
      </c>
      <c r="V553" s="69">
        <v>3</v>
      </c>
      <c r="W553" s="69">
        <v>3</v>
      </c>
      <c r="X553" s="71">
        <v>200000000</v>
      </c>
      <c r="Y553" s="166">
        <v>200000000</v>
      </c>
      <c r="Z553" s="79"/>
      <c r="AA553" s="79"/>
      <c r="AB553" s="79"/>
      <c r="AC553" s="79"/>
      <c r="AD553" s="79"/>
      <c r="AE553" s="79"/>
      <c r="AF553" s="79"/>
      <c r="AG553" s="79"/>
      <c r="AH553" s="79"/>
      <c r="AI553" s="79"/>
      <c r="AJ553" s="79"/>
      <c r="AK553" s="71">
        <v>100000000</v>
      </c>
      <c r="AL553" s="166">
        <v>100000000</v>
      </c>
      <c r="AM553" s="79"/>
      <c r="AN553" s="79"/>
      <c r="AO553" s="79"/>
      <c r="AP553" s="79"/>
      <c r="AQ553" s="79"/>
      <c r="AR553" s="79"/>
      <c r="AS553" s="79"/>
      <c r="AT553" s="79"/>
      <c r="AU553" s="79"/>
      <c r="AV553" s="79"/>
      <c r="AW553" s="79"/>
      <c r="AX553" s="71">
        <v>50000000</v>
      </c>
      <c r="AY553" s="79">
        <v>50000000</v>
      </c>
      <c r="AZ553" s="79"/>
      <c r="BA553" s="79"/>
      <c r="BB553" s="79"/>
      <c r="BC553" s="79"/>
      <c r="BD553" s="79"/>
      <c r="BE553" s="79"/>
      <c r="BF553" s="79"/>
      <c r="BG553" s="79"/>
      <c r="BH553" s="79"/>
      <c r="BI553" s="79"/>
      <c r="BJ553" s="79"/>
      <c r="BK553" s="71">
        <v>50000000</v>
      </c>
      <c r="BL553" s="79">
        <v>50000000</v>
      </c>
      <c r="BM553" s="79"/>
      <c r="BN553" s="79"/>
      <c r="BO553" s="79"/>
      <c r="BP553" s="79"/>
      <c r="BQ553" s="79"/>
      <c r="BR553" s="79"/>
      <c r="BS553" s="79"/>
      <c r="BT553" s="79"/>
      <c r="BU553" s="79"/>
      <c r="BV553" s="79"/>
      <c r="BW553" s="79"/>
      <c r="BX553" s="71">
        <v>400000000</v>
      </c>
      <c r="BY553" s="73">
        <v>400000000</v>
      </c>
      <c r="BZ553" s="73">
        <v>0</v>
      </c>
      <c r="CA553" s="73">
        <v>0</v>
      </c>
      <c r="CB553" s="73">
        <v>0</v>
      </c>
      <c r="CC553" s="73">
        <v>0</v>
      </c>
      <c r="CD553" s="73">
        <v>0</v>
      </c>
      <c r="CE553" s="73">
        <v>0</v>
      </c>
      <c r="CF553" s="73">
        <v>0</v>
      </c>
      <c r="CG553" s="73">
        <v>0</v>
      </c>
      <c r="CH553" s="73">
        <v>0</v>
      </c>
      <c r="CI553" s="73">
        <v>0</v>
      </c>
      <c r="CJ553" s="73">
        <v>0</v>
      </c>
      <c r="CK553" s="63" t="s">
        <v>4221</v>
      </c>
      <c r="CL553" s="74" t="s">
        <v>4222</v>
      </c>
      <c r="CM553" s="74" t="s">
        <v>4223</v>
      </c>
      <c r="CN553" s="74" t="s">
        <v>918</v>
      </c>
      <c r="CO553" s="60">
        <v>3</v>
      </c>
      <c r="CP553" s="61" t="s">
        <v>3472</v>
      </c>
      <c r="CQ553" s="60">
        <v>303</v>
      </c>
      <c r="CR553" s="61" t="s">
        <v>4224</v>
      </c>
      <c r="CS553" s="60">
        <v>30301</v>
      </c>
      <c r="CT553" s="61" t="s">
        <v>4225</v>
      </c>
      <c r="CU553" s="62">
        <v>3030101</v>
      </c>
      <c r="CV553" s="63" t="s">
        <v>4226</v>
      </c>
      <c r="CW553" s="100" t="s">
        <v>4170</v>
      </c>
      <c r="CX553" s="100" t="s">
        <v>3472</v>
      </c>
      <c r="CY553" s="100" t="s">
        <v>4224</v>
      </c>
      <c r="CZ553" s="100" t="s">
        <v>4225</v>
      </c>
      <c r="DA553" s="100" t="s">
        <v>4226</v>
      </c>
    </row>
    <row r="554" spans="2:105" ht="102" hidden="1" x14ac:dyDescent="0.25">
      <c r="B554" s="65" t="s">
        <v>4227</v>
      </c>
      <c r="C554" s="65" t="s">
        <v>4228</v>
      </c>
      <c r="D554" s="63" t="s">
        <v>709</v>
      </c>
      <c r="E554" s="65" t="s">
        <v>4229</v>
      </c>
      <c r="F554" s="63" t="s">
        <v>4230</v>
      </c>
      <c r="G554" s="62" t="s">
        <v>240</v>
      </c>
      <c r="H554" s="63" t="s">
        <v>710</v>
      </c>
      <c r="I554" s="63" t="s">
        <v>185</v>
      </c>
      <c r="J554" s="311">
        <v>2015</v>
      </c>
      <c r="K554" s="310">
        <v>1</v>
      </c>
      <c r="L554" s="63" t="s">
        <v>721</v>
      </c>
      <c r="M554" s="63" t="s">
        <v>4231</v>
      </c>
      <c r="N554" s="63" t="s">
        <v>4232</v>
      </c>
      <c r="O554" s="63" t="s">
        <v>4233</v>
      </c>
      <c r="P554" s="164" t="s">
        <v>3979</v>
      </c>
      <c r="Q554" s="63" t="s">
        <v>4234</v>
      </c>
      <c r="R554" s="63"/>
      <c r="S554" s="68">
        <v>1</v>
      </c>
      <c r="T554" s="69">
        <v>0</v>
      </c>
      <c r="U554" s="69">
        <v>1</v>
      </c>
      <c r="V554" s="69">
        <v>0</v>
      </c>
      <c r="W554" s="69">
        <v>1</v>
      </c>
      <c r="X554" s="71">
        <v>0</v>
      </c>
      <c r="Y554" s="79"/>
      <c r="Z554" s="79"/>
      <c r="AA554" s="79"/>
      <c r="AB554" s="79"/>
      <c r="AC554" s="79"/>
      <c r="AD554" s="79"/>
      <c r="AE554" s="79"/>
      <c r="AF554" s="79"/>
      <c r="AG554" s="79"/>
      <c r="AH554" s="79"/>
      <c r="AI554" s="79"/>
      <c r="AJ554" s="79"/>
      <c r="AK554" s="71">
        <v>0</v>
      </c>
      <c r="AL554" s="79"/>
      <c r="AM554" s="79"/>
      <c r="AN554" s="79"/>
      <c r="AO554" s="79"/>
      <c r="AP554" s="79"/>
      <c r="AQ554" s="79"/>
      <c r="AR554" s="79"/>
      <c r="AS554" s="79"/>
      <c r="AT554" s="79"/>
      <c r="AU554" s="79"/>
      <c r="AV554" s="79"/>
      <c r="AW554" s="79"/>
      <c r="AX554" s="71">
        <v>50000000</v>
      </c>
      <c r="AY554" s="79">
        <v>50000000</v>
      </c>
      <c r="AZ554" s="79"/>
      <c r="BA554" s="79"/>
      <c r="BB554" s="79"/>
      <c r="BC554" s="79"/>
      <c r="BD554" s="79"/>
      <c r="BE554" s="79"/>
      <c r="BF554" s="79"/>
      <c r="BG554" s="79"/>
      <c r="BH554" s="79"/>
      <c r="BI554" s="79"/>
      <c r="BJ554" s="79"/>
      <c r="BK554" s="71">
        <v>0</v>
      </c>
      <c r="BL554" s="79"/>
      <c r="BM554" s="79"/>
      <c r="BN554" s="79"/>
      <c r="BO554" s="79"/>
      <c r="BP554" s="79"/>
      <c r="BQ554" s="79"/>
      <c r="BR554" s="79"/>
      <c r="BS554" s="79"/>
      <c r="BT554" s="79"/>
      <c r="BU554" s="79"/>
      <c r="BV554" s="79"/>
      <c r="BW554" s="79"/>
      <c r="BX554" s="71">
        <v>50000000</v>
      </c>
      <c r="BY554" s="73">
        <v>50000000</v>
      </c>
      <c r="BZ554" s="73">
        <v>0</v>
      </c>
      <c r="CA554" s="73">
        <v>0</v>
      </c>
      <c r="CB554" s="73">
        <v>0</v>
      </c>
      <c r="CC554" s="73">
        <v>0</v>
      </c>
      <c r="CD554" s="73">
        <v>0</v>
      </c>
      <c r="CE554" s="73">
        <v>0</v>
      </c>
      <c r="CF554" s="73">
        <v>0</v>
      </c>
      <c r="CG554" s="73">
        <v>0</v>
      </c>
      <c r="CH554" s="73">
        <v>0</v>
      </c>
      <c r="CI554" s="73">
        <v>0</v>
      </c>
      <c r="CJ554" s="73">
        <v>0</v>
      </c>
      <c r="CK554" s="63" t="s">
        <v>4235</v>
      </c>
      <c r="CL554" s="74" t="s">
        <v>717</v>
      </c>
      <c r="CM554" s="74" t="s">
        <v>718</v>
      </c>
      <c r="CN554" s="74" t="s">
        <v>918</v>
      </c>
      <c r="CO554" s="60">
        <v>3</v>
      </c>
      <c r="CP554" s="61" t="s">
        <v>3472</v>
      </c>
      <c r="CQ554" s="60">
        <v>302</v>
      </c>
      <c r="CR554" s="61" t="s">
        <v>4084</v>
      </c>
      <c r="CS554" s="60">
        <v>30201</v>
      </c>
      <c r="CT554" s="61" t="s">
        <v>4085</v>
      </c>
      <c r="CU554" s="62">
        <v>3020102</v>
      </c>
      <c r="CV554" s="63" t="s">
        <v>4169</v>
      </c>
      <c r="CW554" s="100" t="s">
        <v>4236</v>
      </c>
      <c r="CX554" s="100" t="s">
        <v>3472</v>
      </c>
      <c r="CY554" s="100" t="s">
        <v>4084</v>
      </c>
      <c r="CZ554" s="100" t="s">
        <v>4085</v>
      </c>
      <c r="DA554" s="100" t="s">
        <v>4169</v>
      </c>
    </row>
    <row r="555" spans="2:105" ht="63.75" hidden="1" x14ac:dyDescent="0.25">
      <c r="B555" s="65" t="s">
        <v>4237</v>
      </c>
      <c r="C555" s="65" t="s">
        <v>4238</v>
      </c>
      <c r="D555" s="63" t="s">
        <v>709</v>
      </c>
      <c r="E555" s="65" t="s">
        <v>4239</v>
      </c>
      <c r="F555" s="63" t="s">
        <v>4240</v>
      </c>
      <c r="G555" s="62" t="s">
        <v>240</v>
      </c>
      <c r="H555" s="63" t="s">
        <v>710</v>
      </c>
      <c r="I555" s="63" t="s">
        <v>185</v>
      </c>
      <c r="J555" s="311">
        <v>2015</v>
      </c>
      <c r="K555" s="310">
        <v>0</v>
      </c>
      <c r="L555" s="63" t="s">
        <v>711</v>
      </c>
      <c r="M555" s="63" t="s">
        <v>4241</v>
      </c>
      <c r="N555" s="63" t="s">
        <v>4242</v>
      </c>
      <c r="O555" s="63" t="s">
        <v>4243</v>
      </c>
      <c r="P555" s="164" t="s">
        <v>3979</v>
      </c>
      <c r="Q555" s="63" t="s">
        <v>4244</v>
      </c>
      <c r="R555" s="63"/>
      <c r="S555" s="68">
        <v>1</v>
      </c>
      <c r="T555" s="69">
        <v>1</v>
      </c>
      <c r="U555" s="69">
        <v>1</v>
      </c>
      <c r="V555" s="69">
        <v>1</v>
      </c>
      <c r="W555" s="69">
        <v>1</v>
      </c>
      <c r="X555" s="71">
        <v>0</v>
      </c>
      <c r="Y555" s="78"/>
      <c r="Z555" s="79"/>
      <c r="AA555" s="79"/>
      <c r="AB555" s="79"/>
      <c r="AC555" s="79"/>
      <c r="AD555" s="79"/>
      <c r="AE555" s="79"/>
      <c r="AF555" s="79"/>
      <c r="AG555" s="79"/>
      <c r="AH555" s="79"/>
      <c r="AI555" s="79"/>
      <c r="AJ555" s="79"/>
      <c r="AK555" s="71">
        <v>100000000</v>
      </c>
      <c r="AL555" s="78">
        <v>100000000</v>
      </c>
      <c r="AM555" s="79"/>
      <c r="AN555" s="79"/>
      <c r="AO555" s="79"/>
      <c r="AP555" s="79"/>
      <c r="AQ555" s="79"/>
      <c r="AR555" s="79"/>
      <c r="AS555" s="79"/>
      <c r="AT555" s="79"/>
      <c r="AU555" s="79"/>
      <c r="AV555" s="79"/>
      <c r="AW555" s="79"/>
      <c r="AX555" s="71">
        <v>100000000</v>
      </c>
      <c r="AY555" s="78">
        <v>100000000</v>
      </c>
      <c r="AZ555" s="79"/>
      <c r="BA555" s="79"/>
      <c r="BB555" s="79"/>
      <c r="BC555" s="79"/>
      <c r="BD555" s="79"/>
      <c r="BE555" s="79"/>
      <c r="BF555" s="79"/>
      <c r="BG555" s="79"/>
      <c r="BH555" s="79"/>
      <c r="BI555" s="79"/>
      <c r="BJ555" s="79"/>
      <c r="BK555" s="71">
        <v>0</v>
      </c>
      <c r="BL555" s="78"/>
      <c r="BM555" s="79"/>
      <c r="BN555" s="79"/>
      <c r="BO555" s="79"/>
      <c r="BP555" s="79"/>
      <c r="BQ555" s="79"/>
      <c r="BR555" s="79"/>
      <c r="BS555" s="79"/>
      <c r="BT555" s="79"/>
      <c r="BU555" s="79"/>
      <c r="BV555" s="79"/>
      <c r="BW555" s="79"/>
      <c r="BX555" s="71">
        <v>200000000</v>
      </c>
      <c r="BY555" s="73">
        <v>200000000</v>
      </c>
      <c r="BZ555" s="73">
        <v>0</v>
      </c>
      <c r="CA555" s="73">
        <v>0</v>
      </c>
      <c r="CB555" s="73">
        <v>0</v>
      </c>
      <c r="CC555" s="73">
        <v>0</v>
      </c>
      <c r="CD555" s="73">
        <v>0</v>
      </c>
      <c r="CE555" s="73">
        <v>0</v>
      </c>
      <c r="CF555" s="73">
        <v>0</v>
      </c>
      <c r="CG555" s="73">
        <v>0</v>
      </c>
      <c r="CH555" s="73">
        <v>0</v>
      </c>
      <c r="CI555" s="73">
        <v>0</v>
      </c>
      <c r="CJ555" s="73">
        <v>0</v>
      </c>
      <c r="CK555" s="63" t="s">
        <v>4245</v>
      </c>
      <c r="CL555" s="74" t="s">
        <v>717</v>
      </c>
      <c r="CM555" s="74" t="s">
        <v>718</v>
      </c>
      <c r="CN555" s="74" t="s">
        <v>918</v>
      </c>
      <c r="CO555" s="60">
        <v>3</v>
      </c>
      <c r="CP555" s="61" t="s">
        <v>3472</v>
      </c>
      <c r="CQ555" s="60">
        <v>302</v>
      </c>
      <c r="CR555" s="61" t="s">
        <v>4084</v>
      </c>
      <c r="CS555" s="60">
        <v>30201</v>
      </c>
      <c r="CT555" s="61" t="s">
        <v>4085</v>
      </c>
      <c r="CU555" s="62">
        <v>3020103</v>
      </c>
      <c r="CV555" s="63" t="s">
        <v>4246</v>
      </c>
      <c r="CW555" s="100" t="s">
        <v>4247</v>
      </c>
      <c r="CX555" s="100" t="s">
        <v>3472</v>
      </c>
      <c r="CY555" s="100" t="s">
        <v>4084</v>
      </c>
      <c r="CZ555" s="100" t="s">
        <v>4085</v>
      </c>
      <c r="DA555" s="100" t="s">
        <v>4246</v>
      </c>
    </row>
    <row r="556" spans="2:105" ht="63.75" hidden="1" x14ac:dyDescent="0.25">
      <c r="B556" s="65" t="s">
        <v>4248</v>
      </c>
      <c r="C556" s="65" t="s">
        <v>4249</v>
      </c>
      <c r="D556" s="63" t="s">
        <v>709</v>
      </c>
      <c r="E556" s="65" t="s">
        <v>4239</v>
      </c>
      <c r="F556" s="63" t="s">
        <v>4240</v>
      </c>
      <c r="G556" s="62" t="s">
        <v>240</v>
      </c>
      <c r="H556" s="63" t="s">
        <v>710</v>
      </c>
      <c r="I556" s="63" t="s">
        <v>185</v>
      </c>
      <c r="J556" s="311">
        <v>2015</v>
      </c>
      <c r="K556" s="310">
        <v>0</v>
      </c>
      <c r="L556" s="63" t="s">
        <v>711</v>
      </c>
      <c r="M556" s="63" t="s">
        <v>4250</v>
      </c>
      <c r="N556" s="63" t="s">
        <v>4251</v>
      </c>
      <c r="O556" s="63" t="s">
        <v>4252</v>
      </c>
      <c r="P556" s="164" t="s">
        <v>3979</v>
      </c>
      <c r="Q556" s="63" t="s">
        <v>4253</v>
      </c>
      <c r="R556" s="63"/>
      <c r="S556" s="68">
        <v>1</v>
      </c>
      <c r="T556" s="69">
        <v>1</v>
      </c>
      <c r="U556" s="69">
        <v>1</v>
      </c>
      <c r="V556" s="69">
        <v>1</v>
      </c>
      <c r="W556" s="69">
        <v>1</v>
      </c>
      <c r="X556" s="71">
        <v>0</v>
      </c>
      <c r="Y556" s="78"/>
      <c r="Z556" s="79"/>
      <c r="AA556" s="79"/>
      <c r="AB556" s="79"/>
      <c r="AC556" s="79"/>
      <c r="AD556" s="79"/>
      <c r="AE556" s="79"/>
      <c r="AF556" s="79"/>
      <c r="AG556" s="79"/>
      <c r="AH556" s="79"/>
      <c r="AI556" s="79"/>
      <c r="AJ556" s="79"/>
      <c r="AK556" s="71">
        <v>150000000</v>
      </c>
      <c r="AL556" s="78">
        <v>150000000</v>
      </c>
      <c r="AM556" s="79"/>
      <c r="AN556" s="79"/>
      <c r="AO556" s="79"/>
      <c r="AP556" s="79"/>
      <c r="AQ556" s="79"/>
      <c r="AR556" s="79"/>
      <c r="AS556" s="79"/>
      <c r="AT556" s="79"/>
      <c r="AU556" s="79"/>
      <c r="AV556" s="79"/>
      <c r="AW556" s="79"/>
      <c r="AX556" s="71">
        <v>0</v>
      </c>
      <c r="AY556" s="78"/>
      <c r="AZ556" s="79"/>
      <c r="BA556" s="79"/>
      <c r="BB556" s="79"/>
      <c r="BC556" s="79"/>
      <c r="BD556" s="79"/>
      <c r="BE556" s="79"/>
      <c r="BF556" s="79"/>
      <c r="BG556" s="79"/>
      <c r="BH556" s="79"/>
      <c r="BI556" s="79"/>
      <c r="BJ556" s="79"/>
      <c r="BK556" s="71">
        <v>0</v>
      </c>
      <c r="BL556" s="78"/>
      <c r="BM556" s="79"/>
      <c r="BN556" s="79"/>
      <c r="BO556" s="79"/>
      <c r="BP556" s="79"/>
      <c r="BQ556" s="79"/>
      <c r="BR556" s="79"/>
      <c r="BS556" s="79"/>
      <c r="BT556" s="79"/>
      <c r="BU556" s="79"/>
      <c r="BV556" s="79"/>
      <c r="BW556" s="79"/>
      <c r="BX556" s="71">
        <v>150000000</v>
      </c>
      <c r="BY556" s="73">
        <v>150000000</v>
      </c>
      <c r="BZ556" s="73">
        <v>0</v>
      </c>
      <c r="CA556" s="73">
        <v>0</v>
      </c>
      <c r="CB556" s="73">
        <v>0</v>
      </c>
      <c r="CC556" s="73">
        <v>0</v>
      </c>
      <c r="CD556" s="73">
        <v>0</v>
      </c>
      <c r="CE556" s="73">
        <v>0</v>
      </c>
      <c r="CF556" s="73">
        <v>0</v>
      </c>
      <c r="CG556" s="73">
        <v>0</v>
      </c>
      <c r="CH556" s="73">
        <v>0</v>
      </c>
      <c r="CI556" s="73">
        <v>0</v>
      </c>
      <c r="CJ556" s="73">
        <v>0</v>
      </c>
      <c r="CK556" s="63" t="s">
        <v>4254</v>
      </c>
      <c r="CL556" s="74" t="s">
        <v>717</v>
      </c>
      <c r="CM556" s="74" t="s">
        <v>718</v>
      </c>
      <c r="CN556" s="74" t="s">
        <v>918</v>
      </c>
      <c r="CO556" s="60">
        <v>3</v>
      </c>
      <c r="CP556" s="61" t="s">
        <v>3472</v>
      </c>
      <c r="CQ556" s="60">
        <v>302</v>
      </c>
      <c r="CR556" s="61" t="s">
        <v>4084</v>
      </c>
      <c r="CS556" s="60">
        <v>30201</v>
      </c>
      <c r="CT556" s="61" t="s">
        <v>4085</v>
      </c>
      <c r="CU556" s="62">
        <v>3020103</v>
      </c>
      <c r="CV556" s="63" t="s">
        <v>4246</v>
      </c>
      <c r="CW556" s="100" t="s">
        <v>4247</v>
      </c>
      <c r="CX556" s="100" t="s">
        <v>3472</v>
      </c>
      <c r="CY556" s="100" t="s">
        <v>4084</v>
      </c>
      <c r="CZ556" s="100" t="s">
        <v>4085</v>
      </c>
      <c r="DA556" s="100" t="s">
        <v>4246</v>
      </c>
    </row>
    <row r="557" spans="2:105" ht="63.75" hidden="1" x14ac:dyDescent="0.25">
      <c r="B557" s="65" t="s">
        <v>4255</v>
      </c>
      <c r="C557" s="65" t="s">
        <v>4256</v>
      </c>
      <c r="D557" s="63" t="s">
        <v>709</v>
      </c>
      <c r="E557" s="65" t="s">
        <v>4239</v>
      </c>
      <c r="F557" s="63" t="s">
        <v>4240</v>
      </c>
      <c r="G557" s="62" t="s">
        <v>240</v>
      </c>
      <c r="H557" s="63" t="s">
        <v>710</v>
      </c>
      <c r="I557" s="63" t="s">
        <v>185</v>
      </c>
      <c r="J557" s="311">
        <v>2015</v>
      </c>
      <c r="K557" s="310">
        <v>0</v>
      </c>
      <c r="L557" s="63" t="s">
        <v>711</v>
      </c>
      <c r="M557" s="63" t="s">
        <v>4257</v>
      </c>
      <c r="N557" s="63" t="s">
        <v>4258</v>
      </c>
      <c r="O557" s="63" t="s">
        <v>4259</v>
      </c>
      <c r="P557" s="164" t="s">
        <v>3979</v>
      </c>
      <c r="Q557" s="63" t="s">
        <v>4260</v>
      </c>
      <c r="R557" s="63"/>
      <c r="S557" s="68">
        <v>1</v>
      </c>
      <c r="T557" s="69">
        <v>1</v>
      </c>
      <c r="U557" s="69">
        <v>1</v>
      </c>
      <c r="V557" s="69">
        <v>1</v>
      </c>
      <c r="W557" s="69">
        <v>1</v>
      </c>
      <c r="X557" s="71">
        <v>0</v>
      </c>
      <c r="Y557" s="79"/>
      <c r="Z557" s="79"/>
      <c r="AA557" s="79"/>
      <c r="AB557" s="79"/>
      <c r="AC557" s="79"/>
      <c r="AD557" s="79"/>
      <c r="AE557" s="79"/>
      <c r="AF557" s="79"/>
      <c r="AG557" s="79"/>
      <c r="AH557" s="79"/>
      <c r="AI557" s="79"/>
      <c r="AJ557" s="79"/>
      <c r="AK557" s="71">
        <v>50000000</v>
      </c>
      <c r="AL557" s="79">
        <v>50000000</v>
      </c>
      <c r="AM557" s="79"/>
      <c r="AN557" s="79"/>
      <c r="AO557" s="79"/>
      <c r="AP557" s="79"/>
      <c r="AQ557" s="79"/>
      <c r="AR557" s="79"/>
      <c r="AS557" s="79"/>
      <c r="AT557" s="79"/>
      <c r="AU557" s="79"/>
      <c r="AV557" s="79"/>
      <c r="AW557" s="79"/>
      <c r="AX557" s="71">
        <v>0</v>
      </c>
      <c r="AY557" s="79"/>
      <c r="AZ557" s="79"/>
      <c r="BA557" s="79"/>
      <c r="BB557" s="79"/>
      <c r="BC557" s="79"/>
      <c r="BD557" s="79"/>
      <c r="BE557" s="79"/>
      <c r="BF557" s="79"/>
      <c r="BG557" s="79"/>
      <c r="BH557" s="79"/>
      <c r="BI557" s="79"/>
      <c r="BJ557" s="79"/>
      <c r="BK557" s="71">
        <v>0</v>
      </c>
      <c r="BL557" s="79"/>
      <c r="BM557" s="79"/>
      <c r="BN557" s="79"/>
      <c r="BO557" s="79"/>
      <c r="BP557" s="79"/>
      <c r="BQ557" s="79"/>
      <c r="BR557" s="79"/>
      <c r="BS557" s="79"/>
      <c r="BT557" s="79"/>
      <c r="BU557" s="79"/>
      <c r="BV557" s="79"/>
      <c r="BW557" s="79"/>
      <c r="BX557" s="71">
        <v>50000000</v>
      </c>
      <c r="BY557" s="73">
        <v>50000000</v>
      </c>
      <c r="BZ557" s="73">
        <v>0</v>
      </c>
      <c r="CA557" s="73">
        <v>0</v>
      </c>
      <c r="CB557" s="73">
        <v>0</v>
      </c>
      <c r="CC557" s="73">
        <v>0</v>
      </c>
      <c r="CD557" s="73">
        <v>0</v>
      </c>
      <c r="CE557" s="73">
        <v>0</v>
      </c>
      <c r="CF557" s="73">
        <v>0</v>
      </c>
      <c r="CG557" s="73">
        <v>0</v>
      </c>
      <c r="CH557" s="73">
        <v>0</v>
      </c>
      <c r="CI557" s="73">
        <v>0</v>
      </c>
      <c r="CJ557" s="73">
        <v>0</v>
      </c>
      <c r="CK557" s="63" t="s">
        <v>4261</v>
      </c>
      <c r="CL557" s="74" t="s">
        <v>717</v>
      </c>
      <c r="CM557" s="74" t="s">
        <v>718</v>
      </c>
      <c r="CN557" s="74" t="s">
        <v>918</v>
      </c>
      <c r="CO557" s="60">
        <v>3</v>
      </c>
      <c r="CP557" s="61" t="s">
        <v>3472</v>
      </c>
      <c r="CQ557" s="60">
        <v>302</v>
      </c>
      <c r="CR557" s="61" t="s">
        <v>4084</v>
      </c>
      <c r="CS557" s="60">
        <v>30201</v>
      </c>
      <c r="CT557" s="61" t="s">
        <v>4085</v>
      </c>
      <c r="CU557" s="62">
        <v>3020103</v>
      </c>
      <c r="CV557" s="63" t="s">
        <v>4246</v>
      </c>
      <c r="CW557" s="100" t="s">
        <v>4247</v>
      </c>
      <c r="CX557" s="100" t="s">
        <v>3472</v>
      </c>
      <c r="CY557" s="100" t="s">
        <v>4084</v>
      </c>
      <c r="CZ557" s="100" t="s">
        <v>4085</v>
      </c>
      <c r="DA557" s="100" t="s">
        <v>4246</v>
      </c>
    </row>
    <row r="558" spans="2:105" ht="63.75" hidden="1" x14ac:dyDescent="0.25">
      <c r="B558" s="99" t="s">
        <v>4262</v>
      </c>
      <c r="C558" s="75" t="s">
        <v>4263</v>
      </c>
      <c r="D558" s="63" t="s">
        <v>687</v>
      </c>
      <c r="E558" s="65" t="s">
        <v>4239</v>
      </c>
      <c r="F558" s="63" t="s">
        <v>4240</v>
      </c>
      <c r="G558" s="62" t="s">
        <v>183</v>
      </c>
      <c r="H558" s="63" t="s">
        <v>567</v>
      </c>
      <c r="I558" s="63" t="s">
        <v>339</v>
      </c>
      <c r="J558" s="307">
        <v>2015</v>
      </c>
      <c r="K558" s="310" t="s">
        <v>3657</v>
      </c>
      <c r="L558" s="63" t="s">
        <v>568</v>
      </c>
      <c r="M558" s="63" t="s">
        <v>4264</v>
      </c>
      <c r="N558" s="63" t="s">
        <v>4265</v>
      </c>
      <c r="O558" s="63" t="s">
        <v>4265</v>
      </c>
      <c r="P558" s="164"/>
      <c r="Q558" s="63"/>
      <c r="R558" s="63"/>
      <c r="S558" s="68">
        <v>1</v>
      </c>
      <c r="T558" s="69">
        <v>0</v>
      </c>
      <c r="U558" s="69">
        <v>0</v>
      </c>
      <c r="V558" s="69">
        <v>0</v>
      </c>
      <c r="W558" s="69">
        <v>1</v>
      </c>
      <c r="X558" s="71">
        <v>100000000</v>
      </c>
      <c r="Y558" s="79">
        <v>100000000</v>
      </c>
      <c r="Z558" s="79"/>
      <c r="AA558" s="79"/>
      <c r="AB558" s="79"/>
      <c r="AC558" s="79"/>
      <c r="AD558" s="79"/>
      <c r="AE558" s="79"/>
      <c r="AF558" s="79"/>
      <c r="AG558" s="79"/>
      <c r="AH558" s="79"/>
      <c r="AI558" s="79"/>
      <c r="AJ558" s="79"/>
      <c r="AK558" s="71">
        <v>73000000</v>
      </c>
      <c r="AL558" s="79">
        <v>73000000</v>
      </c>
      <c r="AM558" s="79"/>
      <c r="AN558" s="79"/>
      <c r="AO558" s="79"/>
      <c r="AP558" s="79"/>
      <c r="AQ558" s="79"/>
      <c r="AR558" s="79"/>
      <c r="AS558" s="79"/>
      <c r="AT558" s="79"/>
      <c r="AU558" s="79"/>
      <c r="AV558" s="79"/>
      <c r="AW558" s="79"/>
      <c r="AX558" s="71">
        <v>73000000</v>
      </c>
      <c r="AY558" s="79">
        <v>73000000</v>
      </c>
      <c r="AZ558" s="79"/>
      <c r="BA558" s="79"/>
      <c r="BB558" s="79"/>
      <c r="BC558" s="79"/>
      <c r="BD558" s="79"/>
      <c r="BE558" s="79"/>
      <c r="BF558" s="79"/>
      <c r="BG558" s="79"/>
      <c r="BH558" s="79"/>
      <c r="BI558" s="79"/>
      <c r="BJ558" s="79"/>
      <c r="BK558" s="71">
        <v>74000000</v>
      </c>
      <c r="BL558" s="79">
        <v>74000000</v>
      </c>
      <c r="BM558" s="79"/>
      <c r="BN558" s="79"/>
      <c r="BO558" s="79"/>
      <c r="BP558" s="79"/>
      <c r="BQ558" s="79"/>
      <c r="BR558" s="79"/>
      <c r="BS558" s="79"/>
      <c r="BT558" s="79"/>
      <c r="BU558" s="79"/>
      <c r="BV558" s="79"/>
      <c r="BW558" s="79"/>
      <c r="BX558" s="71">
        <v>320000000</v>
      </c>
      <c r="BY558" s="73">
        <v>320000000</v>
      </c>
      <c r="BZ558" s="73">
        <v>0</v>
      </c>
      <c r="CA558" s="73">
        <v>0</v>
      </c>
      <c r="CB558" s="73">
        <v>0</v>
      </c>
      <c r="CC558" s="73">
        <v>0</v>
      </c>
      <c r="CD558" s="73">
        <v>0</v>
      </c>
      <c r="CE558" s="73">
        <v>0</v>
      </c>
      <c r="CF558" s="73">
        <v>0</v>
      </c>
      <c r="CG558" s="73">
        <v>0</v>
      </c>
      <c r="CH558" s="73">
        <v>0</v>
      </c>
      <c r="CI558" s="73">
        <v>0</v>
      </c>
      <c r="CJ558" s="73">
        <v>0</v>
      </c>
      <c r="CK558" s="63" t="s">
        <v>4266</v>
      </c>
      <c r="CL558" s="74" t="s">
        <v>727</v>
      </c>
      <c r="CM558" s="74" t="s">
        <v>728</v>
      </c>
      <c r="CN558" s="74" t="s">
        <v>918</v>
      </c>
      <c r="CO558" s="60">
        <v>3</v>
      </c>
      <c r="CP558" s="61" t="s">
        <v>3472</v>
      </c>
      <c r="CQ558" s="60">
        <v>302</v>
      </c>
      <c r="CR558" s="61" t="s">
        <v>4084</v>
      </c>
      <c r="CS558" s="60">
        <v>30201</v>
      </c>
      <c r="CT558" s="61" t="s">
        <v>4085</v>
      </c>
      <c r="CU558" s="62">
        <v>3020103</v>
      </c>
      <c r="CV558" s="63" t="s">
        <v>4246</v>
      </c>
      <c r="CW558" s="100" t="s">
        <v>4247</v>
      </c>
      <c r="CX558" s="100" t="s">
        <v>3472</v>
      </c>
      <c r="CY558" s="100" t="s">
        <v>4084</v>
      </c>
      <c r="CZ558" s="100" t="s">
        <v>4085</v>
      </c>
      <c r="DA558" s="100" t="s">
        <v>4246</v>
      </c>
    </row>
    <row r="559" spans="2:105" ht="63.75" hidden="1" x14ac:dyDescent="0.25">
      <c r="B559" s="65" t="s">
        <v>4267</v>
      </c>
      <c r="C559" s="75" t="s">
        <v>4268</v>
      </c>
      <c r="D559" s="63" t="s">
        <v>709</v>
      </c>
      <c r="E559" s="65" t="s">
        <v>4239</v>
      </c>
      <c r="F559" s="63" t="s">
        <v>4240</v>
      </c>
      <c r="G559" s="62" t="s">
        <v>240</v>
      </c>
      <c r="H559" s="63" t="s">
        <v>710</v>
      </c>
      <c r="I559" s="63" t="s">
        <v>185</v>
      </c>
      <c r="J559" s="311">
        <v>2015</v>
      </c>
      <c r="K559" s="310">
        <v>0</v>
      </c>
      <c r="L559" s="63" t="s">
        <v>711</v>
      </c>
      <c r="M559" s="63" t="s">
        <v>4269</v>
      </c>
      <c r="N559" s="63" t="s">
        <v>4270</v>
      </c>
      <c r="O559" s="63" t="s">
        <v>4271</v>
      </c>
      <c r="P559" s="164" t="s">
        <v>3979</v>
      </c>
      <c r="Q559" s="63" t="s">
        <v>4272</v>
      </c>
      <c r="R559" s="63"/>
      <c r="S559" s="68">
        <v>1</v>
      </c>
      <c r="T559" s="69">
        <v>1</v>
      </c>
      <c r="U559" s="69">
        <v>1</v>
      </c>
      <c r="V559" s="69">
        <v>1</v>
      </c>
      <c r="W559" s="69">
        <v>1</v>
      </c>
      <c r="X559" s="71">
        <v>0</v>
      </c>
      <c r="Y559" s="79"/>
      <c r="Z559" s="79"/>
      <c r="AA559" s="79"/>
      <c r="AB559" s="79"/>
      <c r="AC559" s="79"/>
      <c r="AD559" s="79"/>
      <c r="AE559" s="79"/>
      <c r="AF559" s="79"/>
      <c r="AG559" s="79"/>
      <c r="AH559" s="79"/>
      <c r="AI559" s="79"/>
      <c r="AJ559" s="79"/>
      <c r="AK559" s="71">
        <v>0</v>
      </c>
      <c r="AL559" s="79"/>
      <c r="AM559" s="79"/>
      <c r="AN559" s="79"/>
      <c r="AO559" s="79"/>
      <c r="AP559" s="79"/>
      <c r="AQ559" s="79"/>
      <c r="AR559" s="79"/>
      <c r="AS559" s="79"/>
      <c r="AT559" s="79"/>
      <c r="AU559" s="79"/>
      <c r="AV559" s="79"/>
      <c r="AW559" s="79"/>
      <c r="AX559" s="71">
        <v>0</v>
      </c>
      <c r="AY559" s="79"/>
      <c r="AZ559" s="79"/>
      <c r="BA559" s="79"/>
      <c r="BB559" s="79"/>
      <c r="BC559" s="79"/>
      <c r="BD559" s="79"/>
      <c r="BE559" s="79"/>
      <c r="BF559" s="79"/>
      <c r="BG559" s="79"/>
      <c r="BH559" s="79"/>
      <c r="BI559" s="79"/>
      <c r="BJ559" s="79"/>
      <c r="BK559" s="71">
        <v>0</v>
      </c>
      <c r="BL559" s="79"/>
      <c r="BM559" s="79"/>
      <c r="BN559" s="79"/>
      <c r="BO559" s="79"/>
      <c r="BP559" s="79"/>
      <c r="BQ559" s="79"/>
      <c r="BR559" s="79"/>
      <c r="BS559" s="79"/>
      <c r="BT559" s="79"/>
      <c r="BU559" s="79"/>
      <c r="BV559" s="79"/>
      <c r="BW559" s="79"/>
      <c r="BX559" s="71">
        <v>0</v>
      </c>
      <c r="BY559" s="73">
        <v>0</v>
      </c>
      <c r="BZ559" s="73">
        <v>0</v>
      </c>
      <c r="CA559" s="73">
        <v>0</v>
      </c>
      <c r="CB559" s="73">
        <v>0</v>
      </c>
      <c r="CC559" s="73">
        <v>0</v>
      </c>
      <c r="CD559" s="73">
        <v>0</v>
      </c>
      <c r="CE559" s="73">
        <v>0</v>
      </c>
      <c r="CF559" s="73">
        <v>0</v>
      </c>
      <c r="CG559" s="73">
        <v>0</v>
      </c>
      <c r="CH559" s="73">
        <v>0</v>
      </c>
      <c r="CI559" s="73">
        <v>0</v>
      </c>
      <c r="CJ559" s="73">
        <v>0</v>
      </c>
      <c r="CK559" s="63" t="s">
        <v>4273</v>
      </c>
      <c r="CL559" s="74" t="s">
        <v>717</v>
      </c>
      <c r="CM559" s="74" t="s">
        <v>718</v>
      </c>
      <c r="CN559" s="74" t="s">
        <v>918</v>
      </c>
      <c r="CO559" s="60">
        <v>3</v>
      </c>
      <c r="CP559" s="61" t="s">
        <v>3472</v>
      </c>
      <c r="CQ559" s="60">
        <v>302</v>
      </c>
      <c r="CR559" s="61" t="s">
        <v>4084</v>
      </c>
      <c r="CS559" s="60">
        <v>30201</v>
      </c>
      <c r="CT559" s="61" t="s">
        <v>4085</v>
      </c>
      <c r="CU559" s="62">
        <v>3020103</v>
      </c>
      <c r="CV559" s="63" t="s">
        <v>4246</v>
      </c>
      <c r="CW559" s="100" t="s">
        <v>4247</v>
      </c>
      <c r="CX559" s="100" t="s">
        <v>3472</v>
      </c>
      <c r="CY559" s="100" t="s">
        <v>4084</v>
      </c>
      <c r="CZ559" s="100" t="s">
        <v>4085</v>
      </c>
      <c r="DA559" s="100" t="s">
        <v>4246</v>
      </c>
    </row>
    <row r="560" spans="2:105" ht="63.75" hidden="1" x14ac:dyDescent="0.25">
      <c r="B560" s="65" t="s">
        <v>4274</v>
      </c>
      <c r="C560" s="65" t="s">
        <v>4275</v>
      </c>
      <c r="D560" s="63" t="s">
        <v>709</v>
      </c>
      <c r="E560" s="65" t="s">
        <v>4239</v>
      </c>
      <c r="F560" s="63" t="s">
        <v>4240</v>
      </c>
      <c r="G560" s="62" t="s">
        <v>240</v>
      </c>
      <c r="H560" s="63" t="s">
        <v>710</v>
      </c>
      <c r="I560" s="63" t="s">
        <v>185</v>
      </c>
      <c r="J560" s="311">
        <v>2015</v>
      </c>
      <c r="K560" s="310">
        <v>0</v>
      </c>
      <c r="L560" s="63" t="s">
        <v>711</v>
      </c>
      <c r="M560" s="63" t="s">
        <v>4276</v>
      </c>
      <c r="N560" s="63" t="s">
        <v>4277</v>
      </c>
      <c r="O560" s="63" t="s">
        <v>4278</v>
      </c>
      <c r="P560" s="164" t="s">
        <v>3979</v>
      </c>
      <c r="Q560" s="63" t="s">
        <v>4279</v>
      </c>
      <c r="R560" s="63"/>
      <c r="S560" s="68">
        <v>100</v>
      </c>
      <c r="T560" s="69">
        <v>100</v>
      </c>
      <c r="U560" s="69">
        <v>100</v>
      </c>
      <c r="V560" s="69">
        <v>100</v>
      </c>
      <c r="W560" s="69">
        <v>100</v>
      </c>
      <c r="X560" s="71">
        <v>200000000</v>
      </c>
      <c r="Y560" s="79"/>
      <c r="Z560" s="79"/>
      <c r="AA560" s="79"/>
      <c r="AB560" s="79"/>
      <c r="AC560" s="79"/>
      <c r="AD560" s="79"/>
      <c r="AE560" s="79"/>
      <c r="AF560" s="79"/>
      <c r="AG560" s="79">
        <v>200000000</v>
      </c>
      <c r="AH560" s="79"/>
      <c r="AI560" s="79"/>
      <c r="AJ560" s="79"/>
      <c r="AK560" s="71">
        <v>200000000</v>
      </c>
      <c r="AL560" s="79"/>
      <c r="AM560" s="79"/>
      <c r="AN560" s="79"/>
      <c r="AO560" s="79"/>
      <c r="AP560" s="79"/>
      <c r="AQ560" s="79"/>
      <c r="AR560" s="79"/>
      <c r="AS560" s="79"/>
      <c r="AT560" s="79">
        <v>200000000</v>
      </c>
      <c r="AU560" s="79"/>
      <c r="AV560" s="79"/>
      <c r="AW560" s="79"/>
      <c r="AX560" s="71">
        <v>200000000</v>
      </c>
      <c r="AY560" s="79"/>
      <c r="AZ560" s="79"/>
      <c r="BA560" s="79"/>
      <c r="BB560" s="79"/>
      <c r="BC560" s="79"/>
      <c r="BD560" s="79"/>
      <c r="BE560" s="79"/>
      <c r="BF560" s="79"/>
      <c r="BG560" s="79">
        <v>200000000</v>
      </c>
      <c r="BH560" s="79"/>
      <c r="BI560" s="79"/>
      <c r="BJ560" s="79"/>
      <c r="BK560" s="71">
        <v>200000000</v>
      </c>
      <c r="BL560" s="79"/>
      <c r="BM560" s="79"/>
      <c r="BN560" s="79"/>
      <c r="BO560" s="79"/>
      <c r="BP560" s="79"/>
      <c r="BQ560" s="79"/>
      <c r="BR560" s="79"/>
      <c r="BS560" s="79"/>
      <c r="BT560" s="79">
        <v>200000000</v>
      </c>
      <c r="BU560" s="79"/>
      <c r="BV560" s="79"/>
      <c r="BW560" s="79"/>
      <c r="BX560" s="71">
        <v>800000000</v>
      </c>
      <c r="BY560" s="73">
        <v>0</v>
      </c>
      <c r="BZ560" s="73">
        <v>0</v>
      </c>
      <c r="CA560" s="73">
        <v>0</v>
      </c>
      <c r="CB560" s="73">
        <v>0</v>
      </c>
      <c r="CC560" s="73">
        <v>0</v>
      </c>
      <c r="CD560" s="73">
        <v>0</v>
      </c>
      <c r="CE560" s="73">
        <v>0</v>
      </c>
      <c r="CF560" s="73">
        <v>0</v>
      </c>
      <c r="CG560" s="73">
        <v>800000000</v>
      </c>
      <c r="CH560" s="73">
        <v>0</v>
      </c>
      <c r="CI560" s="73">
        <v>0</v>
      </c>
      <c r="CJ560" s="73">
        <v>0</v>
      </c>
      <c r="CK560" s="63" t="s">
        <v>4280</v>
      </c>
      <c r="CL560" s="74" t="s">
        <v>717</v>
      </c>
      <c r="CM560" s="74" t="s">
        <v>718</v>
      </c>
      <c r="CN560" s="74" t="s">
        <v>918</v>
      </c>
      <c r="CO560" s="60">
        <v>3</v>
      </c>
      <c r="CP560" s="61" t="s">
        <v>3472</v>
      </c>
      <c r="CQ560" s="60">
        <v>302</v>
      </c>
      <c r="CR560" s="61" t="s">
        <v>4084</v>
      </c>
      <c r="CS560" s="60">
        <v>30201</v>
      </c>
      <c r="CT560" s="61" t="s">
        <v>4085</v>
      </c>
      <c r="CU560" s="62">
        <v>3020103</v>
      </c>
      <c r="CV560" s="63" t="s">
        <v>4246</v>
      </c>
      <c r="CW560" s="100" t="s">
        <v>4247</v>
      </c>
      <c r="CX560" s="100" t="s">
        <v>3472</v>
      </c>
      <c r="CY560" s="100" t="s">
        <v>4084</v>
      </c>
      <c r="CZ560" s="100" t="s">
        <v>4085</v>
      </c>
      <c r="DA560" s="100" t="s">
        <v>4246</v>
      </c>
    </row>
    <row r="561" spans="2:105" ht="102" hidden="1" x14ac:dyDescent="0.25">
      <c r="B561" s="65" t="s">
        <v>4281</v>
      </c>
      <c r="C561" s="65" t="s">
        <v>4282</v>
      </c>
      <c r="D561" s="63" t="s">
        <v>709</v>
      </c>
      <c r="E561" s="65" t="s">
        <v>4283</v>
      </c>
      <c r="F561" s="63" t="s">
        <v>4284</v>
      </c>
      <c r="G561" s="62" t="s">
        <v>240</v>
      </c>
      <c r="H561" s="63" t="s">
        <v>2229</v>
      </c>
      <c r="I561" s="63" t="s">
        <v>185</v>
      </c>
      <c r="J561" s="311">
        <v>2015</v>
      </c>
      <c r="K561" s="310">
        <v>0</v>
      </c>
      <c r="L561" s="63" t="s">
        <v>711</v>
      </c>
      <c r="M561" s="63" t="s">
        <v>4285</v>
      </c>
      <c r="N561" s="63" t="s">
        <v>4286</v>
      </c>
      <c r="O561" s="63" t="s">
        <v>4287</v>
      </c>
      <c r="P561" s="164" t="s">
        <v>3979</v>
      </c>
      <c r="Q561" s="63" t="s">
        <v>4203</v>
      </c>
      <c r="R561" s="63"/>
      <c r="S561" s="68">
        <v>5</v>
      </c>
      <c r="T561" s="69">
        <v>5</v>
      </c>
      <c r="U561" s="69">
        <v>5</v>
      </c>
      <c r="V561" s="69">
        <v>5</v>
      </c>
      <c r="W561" s="69">
        <v>5</v>
      </c>
      <c r="X561" s="71">
        <v>60000000</v>
      </c>
      <c r="Y561" s="79">
        <v>60000000</v>
      </c>
      <c r="Z561" s="79"/>
      <c r="AA561" s="79"/>
      <c r="AB561" s="79"/>
      <c r="AC561" s="79"/>
      <c r="AD561" s="79"/>
      <c r="AE561" s="79"/>
      <c r="AF561" s="79"/>
      <c r="AG561" s="79"/>
      <c r="AH561" s="79"/>
      <c r="AI561" s="79"/>
      <c r="AJ561" s="79"/>
      <c r="AK561" s="71">
        <v>0</v>
      </c>
      <c r="AL561" s="79"/>
      <c r="AM561" s="79"/>
      <c r="AN561" s="79"/>
      <c r="AO561" s="79"/>
      <c r="AP561" s="79"/>
      <c r="AQ561" s="79"/>
      <c r="AR561" s="79"/>
      <c r="AS561" s="79"/>
      <c r="AT561" s="79"/>
      <c r="AU561" s="79"/>
      <c r="AV561" s="79"/>
      <c r="AW561" s="79"/>
      <c r="AX561" s="71">
        <v>0</v>
      </c>
      <c r="AY561" s="79"/>
      <c r="AZ561" s="79"/>
      <c r="BA561" s="79"/>
      <c r="BB561" s="79"/>
      <c r="BC561" s="79"/>
      <c r="BD561" s="79"/>
      <c r="BE561" s="79"/>
      <c r="BF561" s="79"/>
      <c r="BG561" s="79"/>
      <c r="BH561" s="79"/>
      <c r="BI561" s="79"/>
      <c r="BJ561" s="79"/>
      <c r="BK561" s="71">
        <v>0</v>
      </c>
      <c r="BL561" s="79"/>
      <c r="BM561" s="79"/>
      <c r="BN561" s="79"/>
      <c r="BO561" s="79"/>
      <c r="BP561" s="79"/>
      <c r="BQ561" s="79"/>
      <c r="BR561" s="79"/>
      <c r="BS561" s="79"/>
      <c r="BT561" s="79"/>
      <c r="BU561" s="79"/>
      <c r="BV561" s="79"/>
      <c r="BW561" s="79"/>
      <c r="BX561" s="71">
        <v>60000000</v>
      </c>
      <c r="BY561" s="73">
        <v>60000000</v>
      </c>
      <c r="BZ561" s="73">
        <v>0</v>
      </c>
      <c r="CA561" s="73">
        <v>0</v>
      </c>
      <c r="CB561" s="73">
        <v>0</v>
      </c>
      <c r="CC561" s="73">
        <v>0</v>
      </c>
      <c r="CD561" s="73">
        <v>0</v>
      </c>
      <c r="CE561" s="73">
        <v>0</v>
      </c>
      <c r="CF561" s="73">
        <v>0</v>
      </c>
      <c r="CG561" s="73">
        <v>0</v>
      </c>
      <c r="CH561" s="73">
        <v>0</v>
      </c>
      <c r="CI561" s="73">
        <v>0</v>
      </c>
      <c r="CJ561" s="73">
        <v>0</v>
      </c>
      <c r="CK561" s="63" t="s">
        <v>4288</v>
      </c>
      <c r="CL561" s="74" t="s">
        <v>4289</v>
      </c>
      <c r="CM561" s="74" t="s">
        <v>876</v>
      </c>
      <c r="CN561" s="74" t="s">
        <v>606</v>
      </c>
      <c r="CO561" s="60">
        <v>3</v>
      </c>
      <c r="CP561" s="61" t="s">
        <v>3472</v>
      </c>
      <c r="CQ561" s="60">
        <v>302</v>
      </c>
      <c r="CR561" s="61" t="s">
        <v>4084</v>
      </c>
      <c r="CS561" s="60">
        <v>30202</v>
      </c>
      <c r="CT561" s="61" t="s">
        <v>4290</v>
      </c>
      <c r="CU561" s="62">
        <v>3020201</v>
      </c>
      <c r="CV561" s="63" t="s">
        <v>4291</v>
      </c>
      <c r="CW561" s="100" t="s">
        <v>4292</v>
      </c>
      <c r="CX561" s="100" t="s">
        <v>3472</v>
      </c>
      <c r="CY561" s="100" t="s">
        <v>4084</v>
      </c>
      <c r="CZ561" s="100" t="s">
        <v>4290</v>
      </c>
      <c r="DA561" s="100" t="s">
        <v>4291</v>
      </c>
    </row>
    <row r="562" spans="2:105" ht="102" hidden="1" x14ac:dyDescent="0.25">
      <c r="B562" s="65" t="s">
        <v>4293</v>
      </c>
      <c r="C562" s="65" t="s">
        <v>4294</v>
      </c>
      <c r="D562" s="63" t="s">
        <v>709</v>
      </c>
      <c r="E562" s="65" t="s">
        <v>4283</v>
      </c>
      <c r="F562" s="63" t="s">
        <v>4284</v>
      </c>
      <c r="G562" s="62" t="s">
        <v>240</v>
      </c>
      <c r="H562" s="63" t="s">
        <v>4295</v>
      </c>
      <c r="I562" s="63" t="s">
        <v>185</v>
      </c>
      <c r="J562" s="311">
        <v>2015</v>
      </c>
      <c r="K562" s="310">
        <v>0</v>
      </c>
      <c r="L562" s="63" t="s">
        <v>711</v>
      </c>
      <c r="M562" s="63" t="s">
        <v>4296</v>
      </c>
      <c r="N562" s="63" t="s">
        <v>4297</v>
      </c>
      <c r="O562" s="63" t="s">
        <v>4298</v>
      </c>
      <c r="P562" s="164" t="s">
        <v>3979</v>
      </c>
      <c r="Q562" s="63" t="s">
        <v>4203</v>
      </c>
      <c r="R562" s="63"/>
      <c r="S562" s="68">
        <v>10</v>
      </c>
      <c r="T562" s="69">
        <v>10</v>
      </c>
      <c r="U562" s="69">
        <v>10</v>
      </c>
      <c r="V562" s="69">
        <v>10</v>
      </c>
      <c r="W562" s="69">
        <v>10</v>
      </c>
      <c r="X562" s="71">
        <v>0</v>
      </c>
      <c r="Y562" s="79"/>
      <c r="Z562" s="79"/>
      <c r="AA562" s="79"/>
      <c r="AB562" s="79"/>
      <c r="AC562" s="79"/>
      <c r="AD562" s="79"/>
      <c r="AE562" s="79"/>
      <c r="AF562" s="79"/>
      <c r="AG562" s="79"/>
      <c r="AH562" s="79"/>
      <c r="AI562" s="79"/>
      <c r="AJ562" s="79"/>
      <c r="AK562" s="71">
        <v>130000000</v>
      </c>
      <c r="AL562" s="79">
        <v>130000000</v>
      </c>
      <c r="AM562" s="79"/>
      <c r="AN562" s="79"/>
      <c r="AO562" s="79"/>
      <c r="AP562" s="79"/>
      <c r="AQ562" s="79"/>
      <c r="AR562" s="79"/>
      <c r="AS562" s="79"/>
      <c r="AT562" s="79"/>
      <c r="AU562" s="79"/>
      <c r="AV562" s="79"/>
      <c r="AW562" s="79"/>
      <c r="AX562" s="71">
        <v>130000000</v>
      </c>
      <c r="AY562" s="79">
        <v>130000000</v>
      </c>
      <c r="AZ562" s="79"/>
      <c r="BA562" s="79"/>
      <c r="BB562" s="79"/>
      <c r="BC562" s="79"/>
      <c r="BD562" s="79"/>
      <c r="BE562" s="79"/>
      <c r="BF562" s="79"/>
      <c r="BG562" s="79"/>
      <c r="BH562" s="79"/>
      <c r="BI562" s="79"/>
      <c r="BJ562" s="79"/>
      <c r="BK562" s="71">
        <v>0</v>
      </c>
      <c r="BL562" s="79"/>
      <c r="BM562" s="79"/>
      <c r="BN562" s="79"/>
      <c r="BO562" s="79"/>
      <c r="BP562" s="79"/>
      <c r="BQ562" s="79"/>
      <c r="BR562" s="79"/>
      <c r="BS562" s="79"/>
      <c r="BT562" s="79"/>
      <c r="BU562" s="79"/>
      <c r="BV562" s="79"/>
      <c r="BW562" s="79"/>
      <c r="BX562" s="71">
        <v>260000000</v>
      </c>
      <c r="BY562" s="73">
        <v>260000000</v>
      </c>
      <c r="BZ562" s="73">
        <v>0</v>
      </c>
      <c r="CA562" s="73">
        <v>0</v>
      </c>
      <c r="CB562" s="73">
        <v>0</v>
      </c>
      <c r="CC562" s="73">
        <v>0</v>
      </c>
      <c r="CD562" s="73">
        <v>0</v>
      </c>
      <c r="CE562" s="73">
        <v>0</v>
      </c>
      <c r="CF562" s="73">
        <v>0</v>
      </c>
      <c r="CG562" s="73">
        <v>0</v>
      </c>
      <c r="CH562" s="73">
        <v>0</v>
      </c>
      <c r="CI562" s="73">
        <v>0</v>
      </c>
      <c r="CJ562" s="73">
        <v>0</v>
      </c>
      <c r="CK562" s="63" t="s">
        <v>4299</v>
      </c>
      <c r="CL562" s="74" t="s">
        <v>717</v>
      </c>
      <c r="CM562" s="74" t="s">
        <v>718</v>
      </c>
      <c r="CN562" s="74" t="s">
        <v>606</v>
      </c>
      <c r="CO562" s="60">
        <v>3</v>
      </c>
      <c r="CP562" s="61" t="s">
        <v>3472</v>
      </c>
      <c r="CQ562" s="60">
        <v>302</v>
      </c>
      <c r="CR562" s="61" t="s">
        <v>4084</v>
      </c>
      <c r="CS562" s="60">
        <v>30202</v>
      </c>
      <c r="CT562" s="61" t="s">
        <v>4290</v>
      </c>
      <c r="CU562" s="62">
        <v>3020202</v>
      </c>
      <c r="CV562" s="63" t="s">
        <v>4300</v>
      </c>
      <c r="CW562" s="100" t="s">
        <v>4292</v>
      </c>
      <c r="CX562" s="100" t="s">
        <v>3472</v>
      </c>
      <c r="CY562" s="100" t="s">
        <v>4084</v>
      </c>
      <c r="CZ562" s="100" t="s">
        <v>4290</v>
      </c>
      <c r="DA562" s="100" t="s">
        <v>4300</v>
      </c>
    </row>
    <row r="563" spans="2:105" ht="102" hidden="1" x14ac:dyDescent="0.25">
      <c r="B563" s="65" t="s">
        <v>4301</v>
      </c>
      <c r="C563" s="65" t="s">
        <v>4302</v>
      </c>
      <c r="D563" s="63" t="s">
        <v>709</v>
      </c>
      <c r="E563" s="65" t="s">
        <v>4283</v>
      </c>
      <c r="F563" s="63" t="s">
        <v>4284</v>
      </c>
      <c r="G563" s="62" t="s">
        <v>240</v>
      </c>
      <c r="H563" s="63" t="s">
        <v>4295</v>
      </c>
      <c r="I563" s="63" t="s">
        <v>185</v>
      </c>
      <c r="J563" s="311">
        <v>2105</v>
      </c>
      <c r="K563" s="310">
        <v>0</v>
      </c>
      <c r="L563" s="63" t="s">
        <v>711</v>
      </c>
      <c r="M563" s="63" t="s">
        <v>4303</v>
      </c>
      <c r="N563" s="63" t="s">
        <v>4304</v>
      </c>
      <c r="O563" s="63" t="s">
        <v>4305</v>
      </c>
      <c r="P563" s="164" t="s">
        <v>3979</v>
      </c>
      <c r="Q563" s="63" t="s">
        <v>4203</v>
      </c>
      <c r="R563" s="63"/>
      <c r="S563" s="68">
        <v>5</v>
      </c>
      <c r="T563" s="69">
        <v>5</v>
      </c>
      <c r="U563" s="69">
        <v>5</v>
      </c>
      <c r="V563" s="69">
        <v>5</v>
      </c>
      <c r="W563" s="69">
        <v>5</v>
      </c>
      <c r="X563" s="71">
        <v>25000000</v>
      </c>
      <c r="Y563" s="79">
        <v>25000000</v>
      </c>
      <c r="Z563" s="79"/>
      <c r="AA563" s="79"/>
      <c r="AB563" s="79"/>
      <c r="AC563" s="79"/>
      <c r="AD563" s="79"/>
      <c r="AE563" s="79"/>
      <c r="AF563" s="79"/>
      <c r="AG563" s="79"/>
      <c r="AH563" s="79"/>
      <c r="AI563" s="79"/>
      <c r="AJ563" s="79"/>
      <c r="AK563" s="71">
        <v>0</v>
      </c>
      <c r="AL563" s="79"/>
      <c r="AM563" s="79"/>
      <c r="AN563" s="79"/>
      <c r="AO563" s="79"/>
      <c r="AP563" s="79"/>
      <c r="AQ563" s="79"/>
      <c r="AR563" s="79"/>
      <c r="AS563" s="79"/>
      <c r="AT563" s="79"/>
      <c r="AU563" s="79"/>
      <c r="AV563" s="79"/>
      <c r="AW563" s="79"/>
      <c r="AX563" s="71">
        <v>0</v>
      </c>
      <c r="AY563" s="79"/>
      <c r="AZ563" s="79"/>
      <c r="BA563" s="79"/>
      <c r="BB563" s="79"/>
      <c r="BC563" s="79"/>
      <c r="BD563" s="79"/>
      <c r="BE563" s="79"/>
      <c r="BF563" s="79"/>
      <c r="BG563" s="79"/>
      <c r="BH563" s="79"/>
      <c r="BI563" s="79"/>
      <c r="BJ563" s="79"/>
      <c r="BK563" s="71">
        <v>0</v>
      </c>
      <c r="BL563" s="79"/>
      <c r="BM563" s="79"/>
      <c r="BN563" s="79"/>
      <c r="BO563" s="79"/>
      <c r="BP563" s="79"/>
      <c r="BQ563" s="79"/>
      <c r="BR563" s="79"/>
      <c r="BS563" s="79"/>
      <c r="BT563" s="79"/>
      <c r="BU563" s="79"/>
      <c r="BV563" s="79"/>
      <c r="BW563" s="79"/>
      <c r="BX563" s="71">
        <v>25000000</v>
      </c>
      <c r="BY563" s="73">
        <v>25000000</v>
      </c>
      <c r="BZ563" s="73">
        <v>0</v>
      </c>
      <c r="CA563" s="73">
        <v>0</v>
      </c>
      <c r="CB563" s="73">
        <v>0</v>
      </c>
      <c r="CC563" s="73">
        <v>0</v>
      </c>
      <c r="CD563" s="73">
        <v>0</v>
      </c>
      <c r="CE563" s="73">
        <v>0</v>
      </c>
      <c r="CF563" s="73">
        <v>0</v>
      </c>
      <c r="CG563" s="73">
        <v>0</v>
      </c>
      <c r="CH563" s="73">
        <v>0</v>
      </c>
      <c r="CI563" s="73">
        <v>0</v>
      </c>
      <c r="CJ563" s="73">
        <v>0</v>
      </c>
      <c r="CK563" s="63" t="s">
        <v>4306</v>
      </c>
      <c r="CL563" s="74" t="s">
        <v>717</v>
      </c>
      <c r="CM563" s="74" t="s">
        <v>718</v>
      </c>
      <c r="CN563" s="74" t="s">
        <v>606</v>
      </c>
      <c r="CO563" s="60">
        <v>3</v>
      </c>
      <c r="CP563" s="61" t="s">
        <v>3472</v>
      </c>
      <c r="CQ563" s="60">
        <v>302</v>
      </c>
      <c r="CR563" s="61" t="s">
        <v>4084</v>
      </c>
      <c r="CS563" s="60">
        <v>30202</v>
      </c>
      <c r="CT563" s="61" t="s">
        <v>4290</v>
      </c>
      <c r="CU563" s="62">
        <v>3020202</v>
      </c>
      <c r="CV563" s="63" t="s">
        <v>4300</v>
      </c>
      <c r="CW563" s="100" t="s">
        <v>4292</v>
      </c>
      <c r="CX563" s="100" t="s">
        <v>3472</v>
      </c>
      <c r="CY563" s="100" t="s">
        <v>4084</v>
      </c>
      <c r="CZ563" s="100" t="s">
        <v>4290</v>
      </c>
      <c r="DA563" s="100" t="s">
        <v>4300</v>
      </c>
    </row>
    <row r="564" spans="2:105" ht="102" hidden="1" x14ac:dyDescent="0.25">
      <c r="B564" s="65" t="s">
        <v>4307</v>
      </c>
      <c r="C564" s="65" t="s">
        <v>4308</v>
      </c>
      <c r="D564" s="63" t="s">
        <v>709</v>
      </c>
      <c r="E564" s="65" t="s">
        <v>4283</v>
      </c>
      <c r="F564" s="63" t="s">
        <v>4284</v>
      </c>
      <c r="G564" s="62" t="s">
        <v>183</v>
      </c>
      <c r="H564" s="63" t="s">
        <v>4295</v>
      </c>
      <c r="I564" s="63" t="s">
        <v>185</v>
      </c>
      <c r="J564" s="311">
        <v>2015</v>
      </c>
      <c r="K564" s="310">
        <v>4</v>
      </c>
      <c r="L564" s="63" t="s">
        <v>711</v>
      </c>
      <c r="M564" s="63" t="s">
        <v>4309</v>
      </c>
      <c r="N564" s="63" t="s">
        <v>4310</v>
      </c>
      <c r="O564" s="63" t="s">
        <v>4311</v>
      </c>
      <c r="P564" s="164" t="s">
        <v>3979</v>
      </c>
      <c r="Q564" s="63" t="s">
        <v>4203</v>
      </c>
      <c r="R564" s="63"/>
      <c r="S564" s="68">
        <v>4</v>
      </c>
      <c r="T564" s="69">
        <v>1</v>
      </c>
      <c r="U564" s="69">
        <v>2</v>
      </c>
      <c r="V564" s="69">
        <v>3</v>
      </c>
      <c r="W564" s="69">
        <v>4</v>
      </c>
      <c r="X564" s="71">
        <v>5000000</v>
      </c>
      <c r="Y564" s="79">
        <v>5000000</v>
      </c>
      <c r="Z564" s="79"/>
      <c r="AA564" s="79"/>
      <c r="AB564" s="79"/>
      <c r="AC564" s="79"/>
      <c r="AD564" s="79"/>
      <c r="AE564" s="79"/>
      <c r="AF564" s="79"/>
      <c r="AG564" s="79"/>
      <c r="AH564" s="79"/>
      <c r="AI564" s="79"/>
      <c r="AJ564" s="79"/>
      <c r="AK564" s="71">
        <v>5000000</v>
      </c>
      <c r="AL564" s="79">
        <v>5000000</v>
      </c>
      <c r="AM564" s="79"/>
      <c r="AN564" s="79"/>
      <c r="AO564" s="79"/>
      <c r="AP564" s="79"/>
      <c r="AQ564" s="79"/>
      <c r="AR564" s="79"/>
      <c r="AS564" s="79"/>
      <c r="AT564" s="79"/>
      <c r="AU564" s="79"/>
      <c r="AV564" s="79"/>
      <c r="AW564" s="79"/>
      <c r="AX564" s="71">
        <v>5000000</v>
      </c>
      <c r="AY564" s="79">
        <v>5000000</v>
      </c>
      <c r="AZ564" s="79"/>
      <c r="BA564" s="79"/>
      <c r="BB564" s="79"/>
      <c r="BC564" s="79"/>
      <c r="BD564" s="79"/>
      <c r="BE564" s="79"/>
      <c r="BF564" s="79"/>
      <c r="BG564" s="79"/>
      <c r="BH564" s="79"/>
      <c r="BI564" s="79"/>
      <c r="BJ564" s="79"/>
      <c r="BK564" s="71">
        <v>5000000</v>
      </c>
      <c r="BL564" s="79">
        <v>5000000</v>
      </c>
      <c r="BM564" s="79"/>
      <c r="BN564" s="79"/>
      <c r="BO564" s="79"/>
      <c r="BP564" s="79"/>
      <c r="BQ564" s="79"/>
      <c r="BR564" s="79"/>
      <c r="BS564" s="79"/>
      <c r="BT564" s="79"/>
      <c r="BU564" s="79"/>
      <c r="BV564" s="79"/>
      <c r="BW564" s="79"/>
      <c r="BX564" s="71">
        <v>20000000</v>
      </c>
      <c r="BY564" s="73">
        <v>20000000</v>
      </c>
      <c r="BZ564" s="73">
        <v>0</v>
      </c>
      <c r="CA564" s="73">
        <v>0</v>
      </c>
      <c r="CB564" s="73">
        <v>0</v>
      </c>
      <c r="CC564" s="73">
        <v>0</v>
      </c>
      <c r="CD564" s="73">
        <v>0</v>
      </c>
      <c r="CE564" s="73">
        <v>0</v>
      </c>
      <c r="CF564" s="73">
        <v>0</v>
      </c>
      <c r="CG564" s="73">
        <v>0</v>
      </c>
      <c r="CH564" s="73">
        <v>0</v>
      </c>
      <c r="CI564" s="73">
        <v>0</v>
      </c>
      <c r="CJ564" s="73">
        <v>0</v>
      </c>
      <c r="CK564" s="63" t="s">
        <v>4312</v>
      </c>
      <c r="CL564" s="74" t="s">
        <v>717</v>
      </c>
      <c r="CM564" s="74" t="s">
        <v>718</v>
      </c>
      <c r="CN564" s="74" t="s">
        <v>606</v>
      </c>
      <c r="CO564" s="60">
        <v>3</v>
      </c>
      <c r="CP564" s="61" t="s">
        <v>3472</v>
      </c>
      <c r="CQ564" s="60">
        <v>302</v>
      </c>
      <c r="CR564" s="61" t="s">
        <v>4084</v>
      </c>
      <c r="CS564" s="60">
        <v>30202</v>
      </c>
      <c r="CT564" s="61" t="s">
        <v>4290</v>
      </c>
      <c r="CU564" s="62">
        <v>3020202</v>
      </c>
      <c r="CV564" s="63" t="s">
        <v>4300</v>
      </c>
      <c r="CW564" s="100" t="s">
        <v>4292</v>
      </c>
      <c r="CX564" s="100" t="s">
        <v>3472</v>
      </c>
      <c r="CY564" s="100" t="s">
        <v>4084</v>
      </c>
      <c r="CZ564" s="100" t="s">
        <v>4290</v>
      </c>
      <c r="DA564" s="100" t="s">
        <v>4300</v>
      </c>
    </row>
    <row r="565" spans="2:105" ht="102" hidden="1" x14ac:dyDescent="0.25">
      <c r="B565" s="99" t="s">
        <v>4313</v>
      </c>
      <c r="C565" s="65" t="s">
        <v>4314</v>
      </c>
      <c r="D565" s="63" t="s">
        <v>1368</v>
      </c>
      <c r="E565" s="65" t="s">
        <v>4315</v>
      </c>
      <c r="F565" s="63" t="s">
        <v>4316</v>
      </c>
      <c r="G565" s="62" t="s">
        <v>183</v>
      </c>
      <c r="H565" s="63" t="s">
        <v>679</v>
      </c>
      <c r="I565" s="63" t="s">
        <v>185</v>
      </c>
      <c r="J565" s="311">
        <v>2015</v>
      </c>
      <c r="K565" s="310">
        <v>0</v>
      </c>
      <c r="L565" s="63" t="s">
        <v>1371</v>
      </c>
      <c r="M565" s="63" t="s">
        <v>4317</v>
      </c>
      <c r="N565" s="63" t="s">
        <v>1809</v>
      </c>
      <c r="O565" s="63" t="s">
        <v>4318</v>
      </c>
      <c r="P565" s="164"/>
      <c r="Q565" s="63"/>
      <c r="R565" s="63"/>
      <c r="S565" s="68">
        <v>1</v>
      </c>
      <c r="T565" s="69">
        <v>0</v>
      </c>
      <c r="U565" s="69">
        <v>0.5</v>
      </c>
      <c r="V565" s="69">
        <v>1</v>
      </c>
      <c r="W565" s="69">
        <v>1</v>
      </c>
      <c r="X565" s="71">
        <v>0</v>
      </c>
      <c r="Y565" s="79"/>
      <c r="Z565" s="79"/>
      <c r="AA565" s="79"/>
      <c r="AB565" s="79"/>
      <c r="AC565" s="79"/>
      <c r="AD565" s="79"/>
      <c r="AE565" s="79"/>
      <c r="AF565" s="79"/>
      <c r="AG565" s="79"/>
      <c r="AH565" s="79"/>
      <c r="AI565" s="79"/>
      <c r="AJ565" s="79"/>
      <c r="AK565" s="71">
        <v>1000000000</v>
      </c>
      <c r="AL565" s="79"/>
      <c r="AM565" s="79"/>
      <c r="AN565" s="79"/>
      <c r="AO565" s="79"/>
      <c r="AP565" s="79"/>
      <c r="AQ565" s="79"/>
      <c r="AR565" s="79"/>
      <c r="AS565" s="79"/>
      <c r="AT565" s="79">
        <v>1000000000</v>
      </c>
      <c r="AU565" s="79"/>
      <c r="AV565" s="79"/>
      <c r="AW565" s="79"/>
      <c r="AX565" s="71">
        <v>1000000000</v>
      </c>
      <c r="AY565" s="79"/>
      <c r="AZ565" s="79"/>
      <c r="BA565" s="79"/>
      <c r="BB565" s="79"/>
      <c r="BC565" s="79"/>
      <c r="BD565" s="79"/>
      <c r="BE565" s="79"/>
      <c r="BF565" s="79"/>
      <c r="BG565" s="79">
        <v>1000000000</v>
      </c>
      <c r="BH565" s="79"/>
      <c r="BI565" s="79"/>
      <c r="BJ565" s="79"/>
      <c r="BK565" s="71">
        <v>0</v>
      </c>
      <c r="BL565" s="79"/>
      <c r="BM565" s="79"/>
      <c r="BN565" s="79"/>
      <c r="BO565" s="79"/>
      <c r="BP565" s="79"/>
      <c r="BQ565" s="79"/>
      <c r="BR565" s="79"/>
      <c r="BS565" s="79"/>
      <c r="BT565" s="79"/>
      <c r="BU565" s="79"/>
      <c r="BV565" s="79"/>
      <c r="BW565" s="79"/>
      <c r="BX565" s="71">
        <v>2000000000</v>
      </c>
      <c r="BY565" s="73">
        <v>0</v>
      </c>
      <c r="BZ565" s="73">
        <v>0</v>
      </c>
      <c r="CA565" s="73">
        <v>0</v>
      </c>
      <c r="CB565" s="73">
        <v>0</v>
      </c>
      <c r="CC565" s="73">
        <v>0</v>
      </c>
      <c r="CD565" s="73">
        <v>0</v>
      </c>
      <c r="CE565" s="73">
        <v>0</v>
      </c>
      <c r="CF565" s="73">
        <v>0</v>
      </c>
      <c r="CG565" s="73">
        <v>2000000000</v>
      </c>
      <c r="CH565" s="73">
        <v>0</v>
      </c>
      <c r="CI565" s="73">
        <v>0</v>
      </c>
      <c r="CJ565" s="73">
        <v>0</v>
      </c>
      <c r="CK565" s="63" t="s">
        <v>4319</v>
      </c>
      <c r="CL565" s="74" t="s">
        <v>4289</v>
      </c>
      <c r="CM565" s="74" t="s">
        <v>876</v>
      </c>
      <c r="CN565" s="74" t="s">
        <v>606</v>
      </c>
      <c r="CO565" s="60">
        <v>3</v>
      </c>
      <c r="CP565" s="61" t="s">
        <v>3472</v>
      </c>
      <c r="CQ565" s="60">
        <v>302</v>
      </c>
      <c r="CR565" s="61" t="s">
        <v>4084</v>
      </c>
      <c r="CS565" s="60">
        <v>30202</v>
      </c>
      <c r="CT565" s="61" t="s">
        <v>4290</v>
      </c>
      <c r="CU565" s="62">
        <v>3020202</v>
      </c>
      <c r="CV565" s="63" t="s">
        <v>4300</v>
      </c>
      <c r="CW565" s="100" t="s">
        <v>4320</v>
      </c>
      <c r="CX565" s="100" t="s">
        <v>3472</v>
      </c>
      <c r="CY565" s="100" t="s">
        <v>4084</v>
      </c>
      <c r="CZ565" s="100" t="s">
        <v>4290</v>
      </c>
      <c r="DA565" s="100" t="s">
        <v>4300</v>
      </c>
    </row>
    <row r="566" spans="2:105" ht="153" hidden="1" x14ac:dyDescent="0.25">
      <c r="B566" s="65" t="s">
        <v>4321</v>
      </c>
      <c r="C566" s="65" t="s">
        <v>4322</v>
      </c>
      <c r="D566" s="63" t="s">
        <v>180</v>
      </c>
      <c r="E566" s="65" t="s">
        <v>4323</v>
      </c>
      <c r="F566" s="63" t="s">
        <v>4324</v>
      </c>
      <c r="G566" s="62" t="s">
        <v>183</v>
      </c>
      <c r="H566" s="63" t="s">
        <v>184</v>
      </c>
      <c r="I566" s="63" t="s">
        <v>185</v>
      </c>
      <c r="J566" s="311">
        <v>2015</v>
      </c>
      <c r="K566" s="310">
        <v>0</v>
      </c>
      <c r="L566" s="63" t="s">
        <v>186</v>
      </c>
      <c r="M566" s="63" t="s">
        <v>4325</v>
      </c>
      <c r="N566" s="63" t="s">
        <v>4326</v>
      </c>
      <c r="O566" s="63" t="s">
        <v>4327</v>
      </c>
      <c r="P566" s="164" t="s">
        <v>3979</v>
      </c>
      <c r="Q566" s="63" t="s">
        <v>4328</v>
      </c>
      <c r="R566" s="63"/>
      <c r="S566" s="68">
        <v>100</v>
      </c>
      <c r="T566" s="69">
        <v>17</v>
      </c>
      <c r="U566" s="69">
        <v>47</v>
      </c>
      <c r="V566" s="69">
        <v>76</v>
      </c>
      <c r="W566" s="69">
        <v>100</v>
      </c>
      <c r="X566" s="71">
        <v>757600000</v>
      </c>
      <c r="Y566" s="79"/>
      <c r="Z566" s="79">
        <v>552218000</v>
      </c>
      <c r="AA566" s="79">
        <v>205382000</v>
      </c>
      <c r="AB566" s="79"/>
      <c r="AC566" s="79"/>
      <c r="AD566" s="79"/>
      <c r="AE566" s="79"/>
      <c r="AF566" s="79"/>
      <c r="AG566" s="79"/>
      <c r="AH566" s="79"/>
      <c r="AI566" s="79"/>
      <c r="AJ566" s="79"/>
      <c r="AK566" s="71">
        <v>802437273.324</v>
      </c>
      <c r="AL566" s="79"/>
      <c r="AM566" s="72">
        <v>588839993.324</v>
      </c>
      <c r="AN566" s="72">
        <v>213597280</v>
      </c>
      <c r="AO566" s="79"/>
      <c r="AP566" s="79"/>
      <c r="AQ566" s="79"/>
      <c r="AR566" s="79"/>
      <c r="AS566" s="79"/>
      <c r="AT566" s="79"/>
      <c r="AU566" s="79"/>
      <c r="AV566" s="79"/>
      <c r="AW566" s="79"/>
      <c r="AX566" s="71">
        <v>852199964.05668008</v>
      </c>
      <c r="AY566" s="79"/>
      <c r="AZ566" s="72">
        <v>630058792.85668004</v>
      </c>
      <c r="BA566" s="72">
        <v>222141171.20000002</v>
      </c>
      <c r="BB566" s="79"/>
      <c r="BC566" s="79"/>
      <c r="BD566" s="79"/>
      <c r="BE566" s="79"/>
      <c r="BF566" s="79"/>
      <c r="BG566" s="79"/>
      <c r="BH566" s="79"/>
      <c r="BI566" s="79"/>
      <c r="BJ566" s="79"/>
      <c r="BK566" s="71">
        <v>905189726.40464783</v>
      </c>
      <c r="BL566" s="79"/>
      <c r="BM566" s="72">
        <v>674162908.35664773</v>
      </c>
      <c r="BN566" s="72">
        <v>231026818.04800004</v>
      </c>
      <c r="BO566" s="79"/>
      <c r="BP566" s="79"/>
      <c r="BQ566" s="79"/>
      <c r="BR566" s="79"/>
      <c r="BS566" s="79"/>
      <c r="BT566" s="79"/>
      <c r="BU566" s="79"/>
      <c r="BV566" s="79"/>
      <c r="BW566" s="79"/>
      <c r="BX566" s="71">
        <v>3317426963.7853279</v>
      </c>
      <c r="BY566" s="73">
        <v>0</v>
      </c>
      <c r="BZ566" s="73">
        <v>2445279694.5373278</v>
      </c>
      <c r="CA566" s="73">
        <v>872147269.24800014</v>
      </c>
      <c r="CB566" s="73">
        <v>0</v>
      </c>
      <c r="CC566" s="73">
        <v>0</v>
      </c>
      <c r="CD566" s="73">
        <v>0</v>
      </c>
      <c r="CE566" s="73">
        <v>0</v>
      </c>
      <c r="CF566" s="73">
        <v>0</v>
      </c>
      <c r="CG566" s="73">
        <v>0</v>
      </c>
      <c r="CH566" s="73">
        <v>0</v>
      </c>
      <c r="CI566" s="73">
        <v>0</v>
      </c>
      <c r="CJ566" s="73">
        <v>0</v>
      </c>
      <c r="CK566" s="63" t="s">
        <v>4329</v>
      </c>
      <c r="CL566" s="74" t="s">
        <v>193</v>
      </c>
      <c r="CM566" s="74" t="s">
        <v>194</v>
      </c>
      <c r="CN566" s="74" t="s">
        <v>4330</v>
      </c>
      <c r="CO566" s="60">
        <v>3</v>
      </c>
      <c r="CP566" s="61" t="s">
        <v>3472</v>
      </c>
      <c r="CQ566" s="60">
        <v>303</v>
      </c>
      <c r="CR566" s="61" t="s">
        <v>4224</v>
      </c>
      <c r="CS566" s="60">
        <v>30301</v>
      </c>
      <c r="CT566" s="61" t="s">
        <v>4225</v>
      </c>
      <c r="CU566" s="62">
        <v>3030101</v>
      </c>
      <c r="CV566" s="63" t="s">
        <v>4226</v>
      </c>
      <c r="CW566" s="100" t="s">
        <v>4331</v>
      </c>
      <c r="CX566" s="100" t="s">
        <v>3472</v>
      </c>
      <c r="CY566" s="100" t="s">
        <v>4224</v>
      </c>
      <c r="CZ566" s="100" t="s">
        <v>4225</v>
      </c>
      <c r="DA566" s="100" t="s">
        <v>4226</v>
      </c>
    </row>
    <row r="567" spans="2:105" ht="153" hidden="1" x14ac:dyDescent="0.25">
      <c r="B567" s="65" t="s">
        <v>4332</v>
      </c>
      <c r="C567" s="65" t="s">
        <v>4333</v>
      </c>
      <c r="D567" s="63" t="s">
        <v>960</v>
      </c>
      <c r="E567" s="65" t="s">
        <v>4334</v>
      </c>
      <c r="F567" s="63" t="s">
        <v>4335</v>
      </c>
      <c r="G567" s="62" t="s">
        <v>240</v>
      </c>
      <c r="H567" s="63" t="s">
        <v>241</v>
      </c>
      <c r="I567" s="63" t="s">
        <v>185</v>
      </c>
      <c r="J567" s="311">
        <v>2015</v>
      </c>
      <c r="K567" s="310">
        <v>105</v>
      </c>
      <c r="L567" s="63" t="s">
        <v>242</v>
      </c>
      <c r="M567" s="63" t="s">
        <v>4336</v>
      </c>
      <c r="N567" s="63" t="s">
        <v>4337</v>
      </c>
      <c r="O567" s="63" t="s">
        <v>4338</v>
      </c>
      <c r="P567" s="164" t="s">
        <v>3979</v>
      </c>
      <c r="Q567" s="63" t="s">
        <v>965</v>
      </c>
      <c r="R567" s="63"/>
      <c r="S567" s="68">
        <v>0.1</v>
      </c>
      <c r="T567" s="69">
        <v>0.1</v>
      </c>
      <c r="U567" s="69">
        <v>0.1</v>
      </c>
      <c r="V567" s="69">
        <v>0.1</v>
      </c>
      <c r="W567" s="69">
        <v>0.1</v>
      </c>
      <c r="X567" s="71">
        <v>10650000000</v>
      </c>
      <c r="Y567" s="79"/>
      <c r="Z567" s="79">
        <v>10650000000</v>
      </c>
      <c r="AA567" s="79"/>
      <c r="AB567" s="79"/>
      <c r="AC567" s="79"/>
      <c r="AD567" s="79"/>
      <c r="AE567" s="79"/>
      <c r="AF567" s="79"/>
      <c r="AG567" s="79"/>
      <c r="AH567" s="79"/>
      <c r="AI567" s="79"/>
      <c r="AJ567" s="79"/>
      <c r="AK567" s="71">
        <v>5301402000</v>
      </c>
      <c r="AL567" s="79"/>
      <c r="AM567" s="79">
        <v>5301402000</v>
      </c>
      <c r="AN567" s="79"/>
      <c r="AO567" s="79"/>
      <c r="AP567" s="79"/>
      <c r="AQ567" s="79"/>
      <c r="AR567" s="79"/>
      <c r="AS567" s="79"/>
      <c r="AT567" s="79"/>
      <c r="AU567" s="79"/>
      <c r="AV567" s="79"/>
      <c r="AW567" s="79"/>
      <c r="AX567" s="71">
        <v>5704760000</v>
      </c>
      <c r="AY567" s="79"/>
      <c r="AZ567" s="79">
        <v>5704760000</v>
      </c>
      <c r="BA567" s="79"/>
      <c r="BB567" s="79"/>
      <c r="BC567" s="79"/>
      <c r="BD567" s="79"/>
      <c r="BE567" s="79"/>
      <c r="BF567" s="79"/>
      <c r="BG567" s="79"/>
      <c r="BH567" s="79"/>
      <c r="BI567" s="79"/>
      <c r="BJ567" s="79"/>
      <c r="BK567" s="71">
        <v>6477172000</v>
      </c>
      <c r="BL567" s="79"/>
      <c r="BM567" s="79">
        <v>6477172000</v>
      </c>
      <c r="BN567" s="79"/>
      <c r="BO567" s="79"/>
      <c r="BP567" s="79"/>
      <c r="BQ567" s="79"/>
      <c r="BR567" s="79"/>
      <c r="BS567" s="79"/>
      <c r="BT567" s="79"/>
      <c r="BU567" s="79"/>
      <c r="BV567" s="79"/>
      <c r="BW567" s="79"/>
      <c r="BX567" s="71">
        <v>28133334000</v>
      </c>
      <c r="BY567" s="73">
        <v>0</v>
      </c>
      <c r="BZ567" s="73">
        <v>28133334000</v>
      </c>
      <c r="CA567" s="73">
        <v>0</v>
      </c>
      <c r="CB567" s="73">
        <v>0</v>
      </c>
      <c r="CC567" s="73">
        <v>0</v>
      </c>
      <c r="CD567" s="73">
        <v>0</v>
      </c>
      <c r="CE567" s="73">
        <v>0</v>
      </c>
      <c r="CF567" s="73">
        <v>0</v>
      </c>
      <c r="CG567" s="73">
        <v>0</v>
      </c>
      <c r="CH567" s="73">
        <v>0</v>
      </c>
      <c r="CI567" s="73">
        <v>0</v>
      </c>
      <c r="CJ567" s="73">
        <v>0</v>
      </c>
      <c r="CK567" s="63" t="s">
        <v>4339</v>
      </c>
      <c r="CL567" s="74" t="s">
        <v>249</v>
      </c>
      <c r="CM567" s="74" t="s">
        <v>250</v>
      </c>
      <c r="CN567" s="74" t="s">
        <v>4330</v>
      </c>
      <c r="CO567" s="60">
        <v>3</v>
      </c>
      <c r="CP567" s="61" t="s">
        <v>3472</v>
      </c>
      <c r="CQ567" s="60">
        <v>303</v>
      </c>
      <c r="CR567" s="61" t="s">
        <v>4224</v>
      </c>
      <c r="CS567" s="60">
        <v>30301</v>
      </c>
      <c r="CT567" s="61" t="s">
        <v>4225</v>
      </c>
      <c r="CU567" s="62">
        <v>3030101</v>
      </c>
      <c r="CV567" s="63" t="s">
        <v>4226</v>
      </c>
      <c r="CW567" s="100" t="s">
        <v>4340</v>
      </c>
      <c r="CX567" s="100" t="s">
        <v>3472</v>
      </c>
      <c r="CY567" s="100" t="s">
        <v>4224</v>
      </c>
      <c r="CZ567" s="100" t="s">
        <v>4225</v>
      </c>
      <c r="DA567" s="100" t="s">
        <v>4226</v>
      </c>
    </row>
    <row r="568" spans="2:105" ht="153" hidden="1" x14ac:dyDescent="0.25">
      <c r="B568" s="65" t="s">
        <v>4341</v>
      </c>
      <c r="C568" s="165" t="s">
        <v>4342</v>
      </c>
      <c r="D568" s="63" t="s">
        <v>4214</v>
      </c>
      <c r="E568" s="65" t="s">
        <v>4334</v>
      </c>
      <c r="F568" s="63" t="s">
        <v>4335</v>
      </c>
      <c r="G568" s="62" t="s">
        <v>240</v>
      </c>
      <c r="H568" s="63" t="s">
        <v>4215</v>
      </c>
      <c r="I568" s="63" t="s">
        <v>185</v>
      </c>
      <c r="J568" s="311">
        <v>2015</v>
      </c>
      <c r="K568" s="310" t="s">
        <v>3657</v>
      </c>
      <c r="L568" s="63" t="s">
        <v>4343</v>
      </c>
      <c r="M568" s="63" t="s">
        <v>4344</v>
      </c>
      <c r="N568" s="63" t="s">
        <v>4345</v>
      </c>
      <c r="O568" s="63" t="s">
        <v>4346</v>
      </c>
      <c r="P568" s="164" t="s">
        <v>3979</v>
      </c>
      <c r="Q568" s="63" t="s">
        <v>4220</v>
      </c>
      <c r="R568" s="63"/>
      <c r="S568" s="68">
        <v>1</v>
      </c>
      <c r="T568" s="69">
        <v>1</v>
      </c>
      <c r="U568" s="69">
        <v>1</v>
      </c>
      <c r="V568" s="69">
        <v>1</v>
      </c>
      <c r="W568" s="69">
        <v>1</v>
      </c>
      <c r="X568" s="71">
        <v>250000000</v>
      </c>
      <c r="Y568" s="166">
        <v>250000000</v>
      </c>
      <c r="Z568" s="79"/>
      <c r="AA568" s="79"/>
      <c r="AB568" s="79"/>
      <c r="AC568" s="79"/>
      <c r="AD568" s="79"/>
      <c r="AE568" s="79"/>
      <c r="AF568" s="79"/>
      <c r="AG568" s="79"/>
      <c r="AH568" s="79"/>
      <c r="AI568" s="79"/>
      <c r="AJ568" s="79"/>
      <c r="AK568" s="71">
        <v>250000000</v>
      </c>
      <c r="AL568" s="166">
        <v>250000000</v>
      </c>
      <c r="AM568" s="79"/>
      <c r="AN568" s="79"/>
      <c r="AO568" s="79"/>
      <c r="AP568" s="79"/>
      <c r="AQ568" s="79"/>
      <c r="AR568" s="79"/>
      <c r="AS568" s="79"/>
      <c r="AT568" s="79"/>
      <c r="AU568" s="79"/>
      <c r="AV568" s="79"/>
      <c r="AW568" s="79"/>
      <c r="AX568" s="71">
        <v>250000000</v>
      </c>
      <c r="AY568" s="166">
        <v>250000000</v>
      </c>
      <c r="AZ568" s="79"/>
      <c r="BA568" s="79"/>
      <c r="BB568" s="79"/>
      <c r="BC568" s="79"/>
      <c r="BD568" s="79"/>
      <c r="BE568" s="79"/>
      <c r="BF568" s="79"/>
      <c r="BG568" s="79"/>
      <c r="BH568" s="79"/>
      <c r="BI568" s="79"/>
      <c r="BJ568" s="79"/>
      <c r="BK568" s="71">
        <v>250000000</v>
      </c>
      <c r="BL568" s="166">
        <v>250000000</v>
      </c>
      <c r="BM568" s="79"/>
      <c r="BN568" s="79"/>
      <c r="BO568" s="79"/>
      <c r="BP568" s="79"/>
      <c r="BQ568" s="79"/>
      <c r="BR568" s="79"/>
      <c r="BS568" s="79"/>
      <c r="BT568" s="79"/>
      <c r="BU568" s="79"/>
      <c r="BV568" s="79"/>
      <c r="BW568" s="79"/>
      <c r="BX568" s="71">
        <v>1000000000</v>
      </c>
      <c r="BY568" s="73">
        <v>1000000000</v>
      </c>
      <c r="BZ568" s="73">
        <v>0</v>
      </c>
      <c r="CA568" s="73">
        <v>0</v>
      </c>
      <c r="CB568" s="73">
        <v>0</v>
      </c>
      <c r="CC568" s="73">
        <v>0</v>
      </c>
      <c r="CD568" s="73">
        <v>0</v>
      </c>
      <c r="CE568" s="73">
        <v>0</v>
      </c>
      <c r="CF568" s="73">
        <v>0</v>
      </c>
      <c r="CG568" s="73">
        <v>0</v>
      </c>
      <c r="CH568" s="73">
        <v>0</v>
      </c>
      <c r="CI568" s="73">
        <v>0</v>
      </c>
      <c r="CJ568" s="73">
        <v>0</v>
      </c>
      <c r="CK568" s="63" t="s">
        <v>4347</v>
      </c>
      <c r="CL568" s="74" t="s">
        <v>4222</v>
      </c>
      <c r="CM568" s="74" t="s">
        <v>4223</v>
      </c>
      <c r="CN568" s="74" t="s">
        <v>4330</v>
      </c>
      <c r="CO568" s="60">
        <v>3</v>
      </c>
      <c r="CP568" s="61" t="s">
        <v>3472</v>
      </c>
      <c r="CQ568" s="60">
        <v>303</v>
      </c>
      <c r="CR568" s="61" t="s">
        <v>4224</v>
      </c>
      <c r="CS568" s="60">
        <v>30301</v>
      </c>
      <c r="CT568" s="61" t="s">
        <v>4225</v>
      </c>
      <c r="CU568" s="62">
        <v>3030101</v>
      </c>
      <c r="CV568" s="63" t="s">
        <v>4226</v>
      </c>
      <c r="CW568" s="100" t="s">
        <v>4340</v>
      </c>
      <c r="CX568" s="100" t="s">
        <v>3472</v>
      </c>
      <c r="CY568" s="100" t="s">
        <v>4224</v>
      </c>
      <c r="CZ568" s="100" t="s">
        <v>4225</v>
      </c>
      <c r="DA568" s="100" t="s">
        <v>4226</v>
      </c>
    </row>
    <row r="569" spans="2:105" ht="153" hidden="1" x14ac:dyDescent="0.25">
      <c r="B569" s="65" t="s">
        <v>4348</v>
      </c>
      <c r="C569" s="65" t="s">
        <v>4349</v>
      </c>
      <c r="D569" s="63" t="s">
        <v>4214</v>
      </c>
      <c r="E569" s="65" t="s">
        <v>4334</v>
      </c>
      <c r="F569" s="63" t="s">
        <v>4335</v>
      </c>
      <c r="G569" s="62" t="s">
        <v>240</v>
      </c>
      <c r="H569" s="63" t="s">
        <v>4215</v>
      </c>
      <c r="I569" s="63" t="s">
        <v>185</v>
      </c>
      <c r="J569" s="311">
        <v>2015</v>
      </c>
      <c r="K569" s="310" t="s">
        <v>3657</v>
      </c>
      <c r="L569" s="63" t="s">
        <v>4343</v>
      </c>
      <c r="M569" s="63" t="s">
        <v>4350</v>
      </c>
      <c r="N569" s="63" t="s">
        <v>4351</v>
      </c>
      <c r="O569" s="63" t="s">
        <v>4352</v>
      </c>
      <c r="P569" s="164" t="s">
        <v>3979</v>
      </c>
      <c r="Q569" s="63" t="s">
        <v>4220</v>
      </c>
      <c r="R569" s="63"/>
      <c r="S569" s="68">
        <v>1</v>
      </c>
      <c r="T569" s="69">
        <v>1</v>
      </c>
      <c r="U569" s="69">
        <v>1</v>
      </c>
      <c r="V569" s="69">
        <v>1</v>
      </c>
      <c r="W569" s="69">
        <v>1</v>
      </c>
      <c r="X569" s="71">
        <v>400000000</v>
      </c>
      <c r="Y569" s="166">
        <v>400000000</v>
      </c>
      <c r="Z569" s="79"/>
      <c r="AA569" s="79"/>
      <c r="AB569" s="79"/>
      <c r="AC569" s="79"/>
      <c r="AD569" s="79"/>
      <c r="AE569" s="79"/>
      <c r="AF569" s="79"/>
      <c r="AG569" s="79"/>
      <c r="AH569" s="79"/>
      <c r="AI569" s="79"/>
      <c r="AJ569" s="79"/>
      <c r="AK569" s="71">
        <v>300000000</v>
      </c>
      <c r="AL569" s="166">
        <v>300000000</v>
      </c>
      <c r="AM569" s="79"/>
      <c r="AN569" s="79"/>
      <c r="AO569" s="79"/>
      <c r="AP569" s="79"/>
      <c r="AQ569" s="79"/>
      <c r="AR569" s="79"/>
      <c r="AS569" s="79"/>
      <c r="AT569" s="79"/>
      <c r="AU569" s="79"/>
      <c r="AV569" s="79"/>
      <c r="AW569" s="79"/>
      <c r="AX569" s="71">
        <v>300000000</v>
      </c>
      <c r="AY569" s="166">
        <v>300000000</v>
      </c>
      <c r="AZ569" s="79"/>
      <c r="BA569" s="79"/>
      <c r="BB569" s="79"/>
      <c r="BC569" s="79"/>
      <c r="BD569" s="79"/>
      <c r="BE569" s="79"/>
      <c r="BF569" s="79"/>
      <c r="BG569" s="79"/>
      <c r="BH569" s="79"/>
      <c r="BI569" s="79"/>
      <c r="BJ569" s="79"/>
      <c r="BK569" s="71">
        <v>200000000</v>
      </c>
      <c r="BL569" s="166">
        <v>200000000</v>
      </c>
      <c r="BM569" s="79"/>
      <c r="BN569" s="79"/>
      <c r="BO569" s="79"/>
      <c r="BP569" s="79"/>
      <c r="BQ569" s="79"/>
      <c r="BR569" s="79"/>
      <c r="BS569" s="79"/>
      <c r="BT569" s="79"/>
      <c r="BU569" s="79"/>
      <c r="BV569" s="79"/>
      <c r="BW569" s="79"/>
      <c r="BX569" s="71">
        <v>1200000000</v>
      </c>
      <c r="BY569" s="73">
        <v>1200000000</v>
      </c>
      <c r="BZ569" s="73">
        <v>0</v>
      </c>
      <c r="CA569" s="73">
        <v>0</v>
      </c>
      <c r="CB569" s="73">
        <v>0</v>
      </c>
      <c r="CC569" s="73">
        <v>0</v>
      </c>
      <c r="CD569" s="73">
        <v>0</v>
      </c>
      <c r="CE569" s="73">
        <v>0</v>
      </c>
      <c r="CF569" s="73">
        <v>0</v>
      </c>
      <c r="CG569" s="73">
        <v>0</v>
      </c>
      <c r="CH569" s="73">
        <v>0</v>
      </c>
      <c r="CI569" s="73">
        <v>0</v>
      </c>
      <c r="CJ569" s="73">
        <v>0</v>
      </c>
      <c r="CK569" s="63" t="s">
        <v>4353</v>
      </c>
      <c r="CL569" s="74" t="s">
        <v>4222</v>
      </c>
      <c r="CM569" s="74" t="s">
        <v>4223</v>
      </c>
      <c r="CN569" s="74" t="s">
        <v>4330</v>
      </c>
      <c r="CO569" s="60">
        <v>3</v>
      </c>
      <c r="CP569" s="61" t="s">
        <v>3472</v>
      </c>
      <c r="CQ569" s="60">
        <v>303</v>
      </c>
      <c r="CR569" s="61" t="s">
        <v>4224</v>
      </c>
      <c r="CS569" s="60">
        <v>30301</v>
      </c>
      <c r="CT569" s="61" t="s">
        <v>4225</v>
      </c>
      <c r="CU569" s="62">
        <v>3030101</v>
      </c>
      <c r="CV569" s="63" t="s">
        <v>4226</v>
      </c>
      <c r="CW569" s="100" t="s">
        <v>4340</v>
      </c>
      <c r="CX569" s="100" t="s">
        <v>3472</v>
      </c>
      <c r="CY569" s="100" t="s">
        <v>4224</v>
      </c>
      <c r="CZ569" s="100" t="s">
        <v>4225</v>
      </c>
      <c r="DA569" s="100" t="s">
        <v>4226</v>
      </c>
    </row>
    <row r="570" spans="2:105" ht="153" hidden="1" x14ac:dyDescent="0.25">
      <c r="B570" s="65" t="s">
        <v>4354</v>
      </c>
      <c r="C570" s="65" t="s">
        <v>4355</v>
      </c>
      <c r="D570" s="63" t="s">
        <v>709</v>
      </c>
      <c r="E570" s="65" t="s">
        <v>4334</v>
      </c>
      <c r="F570" s="63" t="s">
        <v>4335</v>
      </c>
      <c r="G570" s="62" t="s">
        <v>240</v>
      </c>
      <c r="H570" s="63" t="s">
        <v>710</v>
      </c>
      <c r="I570" s="63" t="s">
        <v>185</v>
      </c>
      <c r="J570" s="311">
        <v>2015</v>
      </c>
      <c r="K570" s="310">
        <v>0</v>
      </c>
      <c r="L570" s="63" t="s">
        <v>4343</v>
      </c>
      <c r="M570" s="63" t="s">
        <v>4356</v>
      </c>
      <c r="N570" s="63" t="s">
        <v>4357</v>
      </c>
      <c r="O570" s="63" t="s">
        <v>4358</v>
      </c>
      <c r="P570" s="164" t="s">
        <v>3979</v>
      </c>
      <c r="Q570" s="63" t="s">
        <v>4359</v>
      </c>
      <c r="R570" s="63"/>
      <c r="S570" s="68">
        <v>3</v>
      </c>
      <c r="T570" s="69">
        <v>3</v>
      </c>
      <c r="U570" s="69">
        <v>3</v>
      </c>
      <c r="V570" s="69">
        <v>3</v>
      </c>
      <c r="W570" s="69">
        <v>3</v>
      </c>
      <c r="X570" s="71">
        <v>4512000000</v>
      </c>
      <c r="Y570" s="79"/>
      <c r="Z570" s="79"/>
      <c r="AA570" s="79"/>
      <c r="AB570" s="79"/>
      <c r="AC570" s="128">
        <v>4512000000</v>
      </c>
      <c r="AD570" s="79"/>
      <c r="AE570" s="79"/>
      <c r="AF570" s="79"/>
      <c r="AG570" s="79"/>
      <c r="AH570" s="79"/>
      <c r="AI570" s="79"/>
      <c r="AJ570" s="79"/>
      <c r="AK570" s="71">
        <v>564000000</v>
      </c>
      <c r="AL570" s="131">
        <v>564000000</v>
      </c>
      <c r="AM570" s="79"/>
      <c r="AN570" s="79"/>
      <c r="AO570" s="79"/>
      <c r="AP570" s="79"/>
      <c r="AQ570" s="79"/>
      <c r="AR570" s="79"/>
      <c r="AS570" s="79"/>
      <c r="AT570" s="79"/>
      <c r="AU570" s="79"/>
      <c r="AV570" s="79"/>
      <c r="AW570" s="79"/>
      <c r="AX570" s="71">
        <v>564000000</v>
      </c>
      <c r="AY570" s="131">
        <v>564000000</v>
      </c>
      <c r="AZ570" s="79"/>
      <c r="BA570" s="79"/>
      <c r="BB570" s="79"/>
      <c r="BC570" s="79"/>
      <c r="BD570" s="79"/>
      <c r="BE570" s="79"/>
      <c r="BF570" s="79"/>
      <c r="BG570" s="79"/>
      <c r="BH570" s="79"/>
      <c r="BI570" s="79"/>
      <c r="BJ570" s="79"/>
      <c r="BK570" s="71">
        <v>0</v>
      </c>
      <c r="BL570" s="79"/>
      <c r="BM570" s="79"/>
      <c r="BN570" s="79"/>
      <c r="BO570" s="79"/>
      <c r="BP570" s="79"/>
      <c r="BQ570" s="79"/>
      <c r="BR570" s="79"/>
      <c r="BS570" s="79"/>
      <c r="BT570" s="79"/>
      <c r="BU570" s="79"/>
      <c r="BV570" s="79"/>
      <c r="BW570" s="79"/>
      <c r="BX570" s="71">
        <v>5640000000</v>
      </c>
      <c r="BY570" s="73">
        <v>1128000000</v>
      </c>
      <c r="BZ570" s="73">
        <v>0</v>
      </c>
      <c r="CA570" s="73">
        <v>0</v>
      </c>
      <c r="CB570" s="73">
        <v>0</v>
      </c>
      <c r="CC570" s="73">
        <v>4512000000</v>
      </c>
      <c r="CD570" s="73">
        <v>0</v>
      </c>
      <c r="CE570" s="73">
        <v>0</v>
      </c>
      <c r="CF570" s="73">
        <v>0</v>
      </c>
      <c r="CG570" s="73">
        <v>0</v>
      </c>
      <c r="CH570" s="73">
        <v>0</v>
      </c>
      <c r="CI570" s="73">
        <v>0</v>
      </c>
      <c r="CJ570" s="73">
        <v>0</v>
      </c>
      <c r="CK570" s="63" t="s">
        <v>4360</v>
      </c>
      <c r="CL570" s="74" t="s">
        <v>717</v>
      </c>
      <c r="CM570" s="74" t="s">
        <v>718</v>
      </c>
      <c r="CN570" s="74" t="s">
        <v>4330</v>
      </c>
      <c r="CO570" s="60">
        <v>3</v>
      </c>
      <c r="CP570" s="61" t="s">
        <v>3472</v>
      </c>
      <c r="CQ570" s="60">
        <v>303</v>
      </c>
      <c r="CR570" s="61" t="s">
        <v>4224</v>
      </c>
      <c r="CS570" s="60">
        <v>30301</v>
      </c>
      <c r="CT570" s="61" t="s">
        <v>4225</v>
      </c>
      <c r="CU570" s="62">
        <v>3030101</v>
      </c>
      <c r="CV570" s="63" t="s">
        <v>4226</v>
      </c>
      <c r="CW570" s="100" t="s">
        <v>4340</v>
      </c>
      <c r="CX570" s="100" t="s">
        <v>3472</v>
      </c>
      <c r="CY570" s="100" t="s">
        <v>4224</v>
      </c>
      <c r="CZ570" s="100" t="s">
        <v>4225</v>
      </c>
      <c r="DA570" s="100" t="s">
        <v>4226</v>
      </c>
    </row>
    <row r="571" spans="2:105" ht="153" hidden="1" x14ac:dyDescent="0.25">
      <c r="B571" s="65" t="s">
        <v>4361</v>
      </c>
      <c r="C571" s="167" t="s">
        <v>4362</v>
      </c>
      <c r="D571" s="63" t="s">
        <v>4214</v>
      </c>
      <c r="E571" s="65" t="s">
        <v>4334</v>
      </c>
      <c r="F571" s="63" t="s">
        <v>4335</v>
      </c>
      <c r="G571" s="62" t="s">
        <v>183</v>
      </c>
      <c r="H571" s="63" t="s">
        <v>4215</v>
      </c>
      <c r="I571" s="63" t="s">
        <v>185</v>
      </c>
      <c r="J571" s="311">
        <v>2015</v>
      </c>
      <c r="K571" s="310" t="s">
        <v>3657</v>
      </c>
      <c r="L571" s="63" t="s">
        <v>4343</v>
      </c>
      <c r="M571" s="63" t="s">
        <v>4363</v>
      </c>
      <c r="N571" s="63" t="s">
        <v>4364</v>
      </c>
      <c r="O571" s="63" t="s">
        <v>4365</v>
      </c>
      <c r="P571" s="164" t="s">
        <v>3979</v>
      </c>
      <c r="Q571" s="63" t="s">
        <v>4220</v>
      </c>
      <c r="R571" s="63"/>
      <c r="S571" s="68">
        <v>1</v>
      </c>
      <c r="T571" s="69">
        <v>0.5</v>
      </c>
      <c r="U571" s="69">
        <v>0.7</v>
      </c>
      <c r="V571" s="69">
        <v>0.9</v>
      </c>
      <c r="W571" s="69">
        <v>1</v>
      </c>
      <c r="X571" s="71">
        <v>500000000</v>
      </c>
      <c r="Y571" s="166">
        <v>500000000</v>
      </c>
      <c r="Z571" s="79"/>
      <c r="AA571" s="79"/>
      <c r="AB571" s="79"/>
      <c r="AC571" s="79"/>
      <c r="AD571" s="79"/>
      <c r="AE571" s="79"/>
      <c r="AF571" s="79"/>
      <c r="AG571" s="79"/>
      <c r="AH571" s="79"/>
      <c r="AI571" s="79"/>
      <c r="AJ571" s="79"/>
      <c r="AK571" s="71">
        <v>200000000</v>
      </c>
      <c r="AL571" s="166">
        <v>200000000</v>
      </c>
      <c r="AM571" s="79"/>
      <c r="AN571" s="79"/>
      <c r="AO571" s="79"/>
      <c r="AP571" s="79"/>
      <c r="AQ571" s="79"/>
      <c r="AR571" s="79"/>
      <c r="AS571" s="79"/>
      <c r="AT571" s="79"/>
      <c r="AU571" s="79"/>
      <c r="AV571" s="79"/>
      <c r="AW571" s="79"/>
      <c r="AX571" s="71">
        <v>200000000</v>
      </c>
      <c r="AY571" s="166">
        <v>200000000</v>
      </c>
      <c r="AZ571" s="79"/>
      <c r="BA571" s="79"/>
      <c r="BB571" s="79"/>
      <c r="BC571" s="79"/>
      <c r="BD571" s="79"/>
      <c r="BE571" s="79"/>
      <c r="BF571" s="79"/>
      <c r="BG571" s="79"/>
      <c r="BH571" s="79"/>
      <c r="BI571" s="79"/>
      <c r="BJ571" s="79"/>
      <c r="BK571" s="71">
        <v>100000000</v>
      </c>
      <c r="BL571" s="166">
        <v>100000000</v>
      </c>
      <c r="BM571" s="79"/>
      <c r="BN571" s="79"/>
      <c r="BO571" s="79"/>
      <c r="BP571" s="79"/>
      <c r="BQ571" s="79"/>
      <c r="BR571" s="79"/>
      <c r="BS571" s="79"/>
      <c r="BT571" s="79"/>
      <c r="BU571" s="79"/>
      <c r="BV571" s="79"/>
      <c r="BW571" s="79"/>
      <c r="BX571" s="71">
        <v>1000000000</v>
      </c>
      <c r="BY571" s="73">
        <v>1000000000</v>
      </c>
      <c r="BZ571" s="73">
        <v>0</v>
      </c>
      <c r="CA571" s="73">
        <v>0</v>
      </c>
      <c r="CB571" s="73">
        <v>0</v>
      </c>
      <c r="CC571" s="73">
        <v>0</v>
      </c>
      <c r="CD571" s="73">
        <v>0</v>
      </c>
      <c r="CE571" s="73">
        <v>0</v>
      </c>
      <c r="CF571" s="73">
        <v>0</v>
      </c>
      <c r="CG571" s="73">
        <v>0</v>
      </c>
      <c r="CH571" s="73">
        <v>0</v>
      </c>
      <c r="CI571" s="73">
        <v>0</v>
      </c>
      <c r="CJ571" s="73">
        <v>0</v>
      </c>
      <c r="CK571" s="63" t="s">
        <v>4366</v>
      </c>
      <c r="CL571" s="74" t="s">
        <v>4222</v>
      </c>
      <c r="CM571" s="74" t="s">
        <v>4223</v>
      </c>
      <c r="CN571" s="74" t="s">
        <v>4330</v>
      </c>
      <c r="CO571" s="60">
        <v>3</v>
      </c>
      <c r="CP571" s="61" t="s">
        <v>3472</v>
      </c>
      <c r="CQ571" s="60">
        <v>303</v>
      </c>
      <c r="CR571" s="61" t="s">
        <v>4224</v>
      </c>
      <c r="CS571" s="60">
        <v>30301</v>
      </c>
      <c r="CT571" s="61" t="s">
        <v>4225</v>
      </c>
      <c r="CU571" s="62">
        <v>3030101</v>
      </c>
      <c r="CV571" s="63" t="s">
        <v>4226</v>
      </c>
      <c r="CW571" s="100" t="s">
        <v>4340</v>
      </c>
      <c r="CX571" s="100" t="s">
        <v>3472</v>
      </c>
      <c r="CY571" s="100" t="s">
        <v>4224</v>
      </c>
      <c r="CZ571" s="100" t="s">
        <v>4225</v>
      </c>
      <c r="DA571" s="100" t="s">
        <v>4226</v>
      </c>
    </row>
    <row r="572" spans="2:105" ht="153" hidden="1" x14ac:dyDescent="0.25">
      <c r="B572" s="65" t="s">
        <v>4367</v>
      </c>
      <c r="C572" s="168" t="s">
        <v>4368</v>
      </c>
      <c r="D572" s="63" t="s">
        <v>4214</v>
      </c>
      <c r="E572" s="65" t="s">
        <v>4334</v>
      </c>
      <c r="F572" s="63" t="s">
        <v>4335</v>
      </c>
      <c r="G572" s="62" t="s">
        <v>183</v>
      </c>
      <c r="H572" s="63" t="s">
        <v>4215</v>
      </c>
      <c r="I572" s="63" t="s">
        <v>185</v>
      </c>
      <c r="J572" s="311">
        <v>2015</v>
      </c>
      <c r="K572" s="310" t="s">
        <v>3657</v>
      </c>
      <c r="L572" s="63" t="s">
        <v>4343</v>
      </c>
      <c r="M572" s="63" t="s">
        <v>4369</v>
      </c>
      <c r="N572" s="63" t="s">
        <v>4370</v>
      </c>
      <c r="O572" s="63" t="s">
        <v>4371</v>
      </c>
      <c r="P572" s="164" t="s">
        <v>3979</v>
      </c>
      <c r="Q572" s="63" t="s">
        <v>4220</v>
      </c>
      <c r="R572" s="63"/>
      <c r="S572" s="68">
        <v>200</v>
      </c>
      <c r="T572" s="69">
        <v>25</v>
      </c>
      <c r="U572" s="69">
        <v>100</v>
      </c>
      <c r="V572" s="69">
        <v>150</v>
      </c>
      <c r="W572" s="69">
        <v>200</v>
      </c>
      <c r="X572" s="71">
        <v>100000000</v>
      </c>
      <c r="Y572" s="166">
        <v>100000000</v>
      </c>
      <c r="Z572" s="79"/>
      <c r="AA572" s="79"/>
      <c r="AB572" s="79"/>
      <c r="AC572" s="79"/>
      <c r="AD572" s="79"/>
      <c r="AE572" s="79"/>
      <c r="AF572" s="79"/>
      <c r="AG572" s="79"/>
      <c r="AH572" s="79"/>
      <c r="AI572" s="79"/>
      <c r="AJ572" s="79"/>
      <c r="AK572" s="71">
        <v>100000000</v>
      </c>
      <c r="AL572" s="166">
        <v>100000000</v>
      </c>
      <c r="AM572" s="79"/>
      <c r="AN572" s="79"/>
      <c r="AO572" s="79"/>
      <c r="AP572" s="79"/>
      <c r="AQ572" s="79"/>
      <c r="AR572" s="79"/>
      <c r="AS572" s="79"/>
      <c r="AT572" s="79"/>
      <c r="AU572" s="79"/>
      <c r="AV572" s="79"/>
      <c r="AW572" s="79"/>
      <c r="AX572" s="71">
        <v>100000000</v>
      </c>
      <c r="AY572" s="166">
        <v>100000000</v>
      </c>
      <c r="AZ572" s="79"/>
      <c r="BA572" s="79"/>
      <c r="BB572" s="79"/>
      <c r="BC572" s="79"/>
      <c r="BD572" s="79"/>
      <c r="BE572" s="79"/>
      <c r="BF572" s="79"/>
      <c r="BG572" s="79"/>
      <c r="BH572" s="79"/>
      <c r="BI572" s="79"/>
      <c r="BJ572" s="79"/>
      <c r="BK572" s="71">
        <v>100000000</v>
      </c>
      <c r="BL572" s="166">
        <v>100000000</v>
      </c>
      <c r="BM572" s="79"/>
      <c r="BN572" s="79"/>
      <c r="BO572" s="79"/>
      <c r="BP572" s="79"/>
      <c r="BQ572" s="79"/>
      <c r="BR572" s="79"/>
      <c r="BS572" s="79"/>
      <c r="BT572" s="79"/>
      <c r="BU572" s="79"/>
      <c r="BV572" s="79"/>
      <c r="BW572" s="79"/>
      <c r="BX572" s="71">
        <v>400000000</v>
      </c>
      <c r="BY572" s="73">
        <v>400000000</v>
      </c>
      <c r="BZ572" s="73">
        <v>0</v>
      </c>
      <c r="CA572" s="73">
        <v>0</v>
      </c>
      <c r="CB572" s="73">
        <v>0</v>
      </c>
      <c r="CC572" s="73">
        <v>0</v>
      </c>
      <c r="CD572" s="73">
        <v>0</v>
      </c>
      <c r="CE572" s="73">
        <v>0</v>
      </c>
      <c r="CF572" s="73">
        <v>0</v>
      </c>
      <c r="CG572" s="73">
        <v>0</v>
      </c>
      <c r="CH572" s="73">
        <v>0</v>
      </c>
      <c r="CI572" s="73">
        <v>0</v>
      </c>
      <c r="CJ572" s="73">
        <v>0</v>
      </c>
      <c r="CK572" s="63" t="s">
        <v>4372</v>
      </c>
      <c r="CL572" s="74" t="s">
        <v>4222</v>
      </c>
      <c r="CM572" s="74" t="s">
        <v>4223</v>
      </c>
      <c r="CN572" s="74" t="s">
        <v>4330</v>
      </c>
      <c r="CO572" s="60">
        <v>3</v>
      </c>
      <c r="CP572" s="61" t="s">
        <v>3472</v>
      </c>
      <c r="CQ572" s="60">
        <v>303</v>
      </c>
      <c r="CR572" s="61" t="s">
        <v>4224</v>
      </c>
      <c r="CS572" s="60">
        <v>30301</v>
      </c>
      <c r="CT572" s="61" t="s">
        <v>4225</v>
      </c>
      <c r="CU572" s="62">
        <v>3030101</v>
      </c>
      <c r="CV572" s="63" t="s">
        <v>4226</v>
      </c>
      <c r="CW572" s="100" t="s">
        <v>4340</v>
      </c>
      <c r="CX572" s="100" t="s">
        <v>3472</v>
      </c>
      <c r="CY572" s="100" t="s">
        <v>4224</v>
      </c>
      <c r="CZ572" s="100" t="s">
        <v>4225</v>
      </c>
      <c r="DA572" s="100" t="s">
        <v>4226</v>
      </c>
    </row>
    <row r="573" spans="2:105" ht="153" hidden="1" x14ac:dyDescent="0.25">
      <c r="B573" s="65" t="s">
        <v>4373</v>
      </c>
      <c r="C573" s="165" t="s">
        <v>4374</v>
      </c>
      <c r="D573" s="63" t="s">
        <v>4214</v>
      </c>
      <c r="E573" s="65" t="s">
        <v>4334</v>
      </c>
      <c r="F573" s="63" t="s">
        <v>4335</v>
      </c>
      <c r="G573" s="62" t="s">
        <v>240</v>
      </c>
      <c r="H573" s="63" t="s">
        <v>4215</v>
      </c>
      <c r="I573" s="63" t="s">
        <v>185</v>
      </c>
      <c r="J573" s="311">
        <v>2015</v>
      </c>
      <c r="K573" s="310" t="s">
        <v>3657</v>
      </c>
      <c r="L573" s="63" t="s">
        <v>4343</v>
      </c>
      <c r="M573" s="77" t="s">
        <v>4375</v>
      </c>
      <c r="N573" s="63" t="s">
        <v>4376</v>
      </c>
      <c r="O573" s="63" t="s">
        <v>4377</v>
      </c>
      <c r="P573" s="164" t="s">
        <v>3979</v>
      </c>
      <c r="Q573" s="63" t="s">
        <v>4220</v>
      </c>
      <c r="R573" s="63"/>
      <c r="S573" s="68">
        <v>1</v>
      </c>
      <c r="T573" s="69">
        <v>1</v>
      </c>
      <c r="U573" s="69">
        <v>1</v>
      </c>
      <c r="V573" s="69">
        <v>1</v>
      </c>
      <c r="W573" s="69">
        <v>1</v>
      </c>
      <c r="X573" s="71">
        <v>181000000</v>
      </c>
      <c r="Y573" s="79">
        <v>181000000</v>
      </c>
      <c r="Z573" s="79"/>
      <c r="AA573" s="79"/>
      <c r="AB573" s="79"/>
      <c r="AC573" s="79"/>
      <c r="AD573" s="79"/>
      <c r="AE573" s="79"/>
      <c r="AF573" s="79"/>
      <c r="AG573" s="79"/>
      <c r="AH573" s="79"/>
      <c r="AI573" s="79"/>
      <c r="AJ573" s="79"/>
      <c r="AK573" s="71">
        <v>73000000</v>
      </c>
      <c r="AL573" s="166">
        <v>73000000</v>
      </c>
      <c r="AM573" s="79"/>
      <c r="AN573" s="79"/>
      <c r="AO573" s="79"/>
      <c r="AP573" s="79"/>
      <c r="AQ573" s="79"/>
      <c r="AR573" s="79"/>
      <c r="AS573" s="79"/>
      <c r="AT573" s="79"/>
      <c r="AU573" s="79"/>
      <c r="AV573" s="79"/>
      <c r="AW573" s="79"/>
      <c r="AX573" s="71">
        <v>73000000</v>
      </c>
      <c r="AY573" s="166">
        <v>73000000</v>
      </c>
      <c r="AZ573" s="79"/>
      <c r="BA573" s="79"/>
      <c r="BB573" s="79"/>
      <c r="BC573" s="79"/>
      <c r="BD573" s="79"/>
      <c r="BE573" s="79"/>
      <c r="BF573" s="79"/>
      <c r="BG573" s="79"/>
      <c r="BH573" s="79"/>
      <c r="BI573" s="79"/>
      <c r="BJ573" s="79"/>
      <c r="BK573" s="71">
        <v>73000000</v>
      </c>
      <c r="BL573" s="166">
        <v>73000000</v>
      </c>
      <c r="BM573" s="79"/>
      <c r="BN573" s="79"/>
      <c r="BO573" s="79"/>
      <c r="BP573" s="79"/>
      <c r="BQ573" s="79"/>
      <c r="BR573" s="79"/>
      <c r="BS573" s="79"/>
      <c r="BT573" s="79"/>
      <c r="BU573" s="79"/>
      <c r="BV573" s="79"/>
      <c r="BW573" s="79"/>
      <c r="BX573" s="71">
        <v>400000000</v>
      </c>
      <c r="BY573" s="73">
        <v>400000000</v>
      </c>
      <c r="BZ573" s="73">
        <v>0</v>
      </c>
      <c r="CA573" s="73">
        <v>0</v>
      </c>
      <c r="CB573" s="73">
        <v>0</v>
      </c>
      <c r="CC573" s="73">
        <v>0</v>
      </c>
      <c r="CD573" s="73">
        <v>0</v>
      </c>
      <c r="CE573" s="73">
        <v>0</v>
      </c>
      <c r="CF573" s="73">
        <v>0</v>
      </c>
      <c r="CG573" s="73">
        <v>0</v>
      </c>
      <c r="CH573" s="73">
        <v>0</v>
      </c>
      <c r="CI573" s="73">
        <v>0</v>
      </c>
      <c r="CJ573" s="73">
        <v>0</v>
      </c>
      <c r="CK573" s="63" t="s">
        <v>4378</v>
      </c>
      <c r="CL573" s="74" t="s">
        <v>4222</v>
      </c>
      <c r="CM573" s="74" t="s">
        <v>4223</v>
      </c>
      <c r="CN573" s="74" t="s">
        <v>4330</v>
      </c>
      <c r="CO573" s="60">
        <v>3</v>
      </c>
      <c r="CP573" s="61" t="s">
        <v>3472</v>
      </c>
      <c r="CQ573" s="60">
        <v>303</v>
      </c>
      <c r="CR573" s="61" t="s">
        <v>4224</v>
      </c>
      <c r="CS573" s="60">
        <v>30301</v>
      </c>
      <c r="CT573" s="61" t="s">
        <v>4225</v>
      </c>
      <c r="CU573" s="62">
        <v>3030101</v>
      </c>
      <c r="CV573" s="63" t="s">
        <v>4226</v>
      </c>
      <c r="CW573" s="100" t="s">
        <v>4340</v>
      </c>
      <c r="CX573" s="100" t="s">
        <v>3472</v>
      </c>
      <c r="CY573" s="100" t="s">
        <v>4224</v>
      </c>
      <c r="CZ573" s="100" t="s">
        <v>4225</v>
      </c>
      <c r="DA573" s="100" t="s">
        <v>4226</v>
      </c>
    </row>
    <row r="574" spans="2:105" ht="153" hidden="1" x14ac:dyDescent="0.25">
      <c r="B574" s="65" t="s">
        <v>4379</v>
      </c>
      <c r="C574" s="167" t="s">
        <v>4380</v>
      </c>
      <c r="D574" s="63" t="s">
        <v>4214</v>
      </c>
      <c r="E574" s="65" t="s">
        <v>4334</v>
      </c>
      <c r="F574" s="63" t="s">
        <v>4335</v>
      </c>
      <c r="G574" s="62" t="s">
        <v>240</v>
      </c>
      <c r="H574" s="63" t="s">
        <v>4215</v>
      </c>
      <c r="I574" s="63" t="s">
        <v>185</v>
      </c>
      <c r="J574" s="311">
        <v>2015</v>
      </c>
      <c r="K574" s="310" t="s">
        <v>3657</v>
      </c>
      <c r="L574" s="63" t="s">
        <v>4343</v>
      </c>
      <c r="M574" s="63" t="s">
        <v>4381</v>
      </c>
      <c r="N574" s="63" t="s">
        <v>4382</v>
      </c>
      <c r="O574" s="63" t="s">
        <v>4383</v>
      </c>
      <c r="P574" s="164" t="s">
        <v>3979</v>
      </c>
      <c r="Q574" s="63" t="s">
        <v>4220</v>
      </c>
      <c r="R574" s="63"/>
      <c r="S574" s="68">
        <v>1</v>
      </c>
      <c r="T574" s="69">
        <v>1</v>
      </c>
      <c r="U574" s="69">
        <v>1</v>
      </c>
      <c r="V574" s="69">
        <v>1</v>
      </c>
      <c r="W574" s="69">
        <v>1</v>
      </c>
      <c r="X574" s="71">
        <v>400000000</v>
      </c>
      <c r="Y574" s="166">
        <v>400000000</v>
      </c>
      <c r="Z574" s="79"/>
      <c r="AA574" s="79"/>
      <c r="AB574" s="79"/>
      <c r="AC574" s="79"/>
      <c r="AD574" s="79"/>
      <c r="AE574" s="79"/>
      <c r="AF574" s="79"/>
      <c r="AG574" s="79"/>
      <c r="AH574" s="79"/>
      <c r="AI574" s="79"/>
      <c r="AJ574" s="79"/>
      <c r="AK574" s="71">
        <v>0</v>
      </c>
      <c r="AL574" s="79"/>
      <c r="AM574" s="79"/>
      <c r="AN574" s="79"/>
      <c r="AO574" s="79"/>
      <c r="AP574" s="79"/>
      <c r="AQ574" s="79"/>
      <c r="AR574" s="79"/>
      <c r="AS574" s="79"/>
      <c r="AT574" s="79"/>
      <c r="AU574" s="79"/>
      <c r="AV574" s="79"/>
      <c r="AW574" s="79"/>
      <c r="AX574" s="71">
        <v>0</v>
      </c>
      <c r="AY574" s="79"/>
      <c r="AZ574" s="79"/>
      <c r="BA574" s="79"/>
      <c r="BB574" s="79"/>
      <c r="BC574" s="79"/>
      <c r="BD574" s="79"/>
      <c r="BE574" s="79"/>
      <c r="BF574" s="79"/>
      <c r="BG574" s="79"/>
      <c r="BH574" s="79"/>
      <c r="BI574" s="79"/>
      <c r="BJ574" s="79"/>
      <c r="BK574" s="71">
        <v>0</v>
      </c>
      <c r="BL574" s="79"/>
      <c r="BM574" s="79"/>
      <c r="BN574" s="79"/>
      <c r="BO574" s="79"/>
      <c r="BP574" s="79"/>
      <c r="BQ574" s="79"/>
      <c r="BR574" s="79"/>
      <c r="BS574" s="79"/>
      <c r="BT574" s="79"/>
      <c r="BU574" s="79"/>
      <c r="BV574" s="79"/>
      <c r="BW574" s="79"/>
      <c r="BX574" s="71">
        <v>400000000</v>
      </c>
      <c r="BY574" s="73">
        <v>400000000</v>
      </c>
      <c r="BZ574" s="73">
        <v>0</v>
      </c>
      <c r="CA574" s="73">
        <v>0</v>
      </c>
      <c r="CB574" s="73">
        <v>0</v>
      </c>
      <c r="CC574" s="73">
        <v>0</v>
      </c>
      <c r="CD574" s="73">
        <v>0</v>
      </c>
      <c r="CE574" s="73">
        <v>0</v>
      </c>
      <c r="CF574" s="73">
        <v>0</v>
      </c>
      <c r="CG574" s="73">
        <v>0</v>
      </c>
      <c r="CH574" s="73">
        <v>0</v>
      </c>
      <c r="CI574" s="73">
        <v>0</v>
      </c>
      <c r="CJ574" s="73">
        <v>0</v>
      </c>
      <c r="CK574" s="63" t="s">
        <v>4384</v>
      </c>
      <c r="CL574" s="74" t="s">
        <v>4222</v>
      </c>
      <c r="CM574" s="74" t="s">
        <v>4223</v>
      </c>
      <c r="CN574" s="74" t="s">
        <v>4330</v>
      </c>
      <c r="CO574" s="60">
        <v>3</v>
      </c>
      <c r="CP574" s="61" t="s">
        <v>3472</v>
      </c>
      <c r="CQ574" s="60">
        <v>303</v>
      </c>
      <c r="CR574" s="61" t="s">
        <v>4224</v>
      </c>
      <c r="CS574" s="60">
        <v>30301</v>
      </c>
      <c r="CT574" s="61" t="s">
        <v>4225</v>
      </c>
      <c r="CU574" s="62">
        <v>3030101</v>
      </c>
      <c r="CV574" s="63" t="s">
        <v>4226</v>
      </c>
      <c r="CW574" s="100" t="s">
        <v>4340</v>
      </c>
      <c r="CX574" s="100" t="s">
        <v>3472</v>
      </c>
      <c r="CY574" s="100" t="s">
        <v>4224</v>
      </c>
      <c r="CZ574" s="100" t="s">
        <v>4225</v>
      </c>
      <c r="DA574" s="100" t="s">
        <v>4226</v>
      </c>
    </row>
    <row r="575" spans="2:105" ht="153" hidden="1" x14ac:dyDescent="0.25">
      <c r="B575" s="65" t="s">
        <v>4385</v>
      </c>
      <c r="C575" s="168" t="s">
        <v>4386</v>
      </c>
      <c r="D575" s="63" t="s">
        <v>4214</v>
      </c>
      <c r="E575" s="65" t="s">
        <v>4334</v>
      </c>
      <c r="F575" s="63" t="s">
        <v>4335</v>
      </c>
      <c r="G575" s="62" t="s">
        <v>183</v>
      </c>
      <c r="H575" s="63" t="s">
        <v>4215</v>
      </c>
      <c r="I575" s="63" t="s">
        <v>185</v>
      </c>
      <c r="J575" s="311">
        <v>2015</v>
      </c>
      <c r="K575" s="310" t="s">
        <v>3657</v>
      </c>
      <c r="L575" s="63" t="s">
        <v>4343</v>
      </c>
      <c r="M575" s="63" t="s">
        <v>4387</v>
      </c>
      <c r="N575" s="63" t="s">
        <v>4388</v>
      </c>
      <c r="O575" s="63" t="s">
        <v>4389</v>
      </c>
      <c r="P575" s="164" t="s">
        <v>3979</v>
      </c>
      <c r="Q575" s="63" t="s">
        <v>4220</v>
      </c>
      <c r="R575" s="63"/>
      <c r="S575" s="68">
        <v>42</v>
      </c>
      <c r="T575" s="69">
        <v>10</v>
      </c>
      <c r="U575" s="69">
        <v>20</v>
      </c>
      <c r="V575" s="69">
        <v>31</v>
      </c>
      <c r="W575" s="69">
        <v>42</v>
      </c>
      <c r="X575" s="71">
        <v>100000000</v>
      </c>
      <c r="Y575" s="166">
        <v>100000000</v>
      </c>
      <c r="Z575" s="79"/>
      <c r="AA575" s="79"/>
      <c r="AB575" s="79"/>
      <c r="AC575" s="79"/>
      <c r="AD575" s="79"/>
      <c r="AE575" s="79"/>
      <c r="AF575" s="79"/>
      <c r="AG575" s="79"/>
      <c r="AH575" s="79"/>
      <c r="AI575" s="79"/>
      <c r="AJ575" s="79"/>
      <c r="AK575" s="71">
        <v>100000000</v>
      </c>
      <c r="AL575" s="166">
        <v>100000000</v>
      </c>
      <c r="AM575" s="79"/>
      <c r="AN575" s="79"/>
      <c r="AO575" s="79"/>
      <c r="AP575" s="79"/>
      <c r="AQ575" s="79"/>
      <c r="AR575" s="79"/>
      <c r="AS575" s="79"/>
      <c r="AT575" s="79"/>
      <c r="AU575" s="79"/>
      <c r="AV575" s="79"/>
      <c r="AW575" s="79"/>
      <c r="AX575" s="71">
        <v>100000000</v>
      </c>
      <c r="AY575" s="166">
        <v>100000000</v>
      </c>
      <c r="AZ575" s="79"/>
      <c r="BA575" s="79"/>
      <c r="BB575" s="79"/>
      <c r="BC575" s="79"/>
      <c r="BD575" s="79"/>
      <c r="BE575" s="79"/>
      <c r="BF575" s="79"/>
      <c r="BG575" s="79"/>
      <c r="BH575" s="79"/>
      <c r="BI575" s="79"/>
      <c r="BJ575" s="79"/>
      <c r="BK575" s="71">
        <v>100000000</v>
      </c>
      <c r="BL575" s="166">
        <v>100000000</v>
      </c>
      <c r="BM575" s="79"/>
      <c r="BN575" s="79"/>
      <c r="BO575" s="79"/>
      <c r="BP575" s="79"/>
      <c r="BQ575" s="79"/>
      <c r="BR575" s="79"/>
      <c r="BS575" s="79"/>
      <c r="BT575" s="79"/>
      <c r="BU575" s="79"/>
      <c r="BV575" s="79"/>
      <c r="BW575" s="79"/>
      <c r="BX575" s="71">
        <v>400000000</v>
      </c>
      <c r="BY575" s="73">
        <v>400000000</v>
      </c>
      <c r="BZ575" s="73">
        <v>0</v>
      </c>
      <c r="CA575" s="73">
        <v>0</v>
      </c>
      <c r="CB575" s="73">
        <v>0</v>
      </c>
      <c r="CC575" s="73">
        <v>0</v>
      </c>
      <c r="CD575" s="73">
        <v>0</v>
      </c>
      <c r="CE575" s="73">
        <v>0</v>
      </c>
      <c r="CF575" s="73">
        <v>0</v>
      </c>
      <c r="CG575" s="73">
        <v>0</v>
      </c>
      <c r="CH575" s="73">
        <v>0</v>
      </c>
      <c r="CI575" s="73">
        <v>0</v>
      </c>
      <c r="CJ575" s="73">
        <v>0</v>
      </c>
      <c r="CK575" s="63" t="s">
        <v>4390</v>
      </c>
      <c r="CL575" s="74" t="s">
        <v>4222</v>
      </c>
      <c r="CM575" s="74" t="s">
        <v>4223</v>
      </c>
      <c r="CN575" s="74" t="s">
        <v>4330</v>
      </c>
      <c r="CO575" s="60">
        <v>3</v>
      </c>
      <c r="CP575" s="61" t="s">
        <v>3472</v>
      </c>
      <c r="CQ575" s="60">
        <v>303</v>
      </c>
      <c r="CR575" s="61" t="s">
        <v>4224</v>
      </c>
      <c r="CS575" s="60">
        <v>30301</v>
      </c>
      <c r="CT575" s="61" t="s">
        <v>4225</v>
      </c>
      <c r="CU575" s="62">
        <v>3030101</v>
      </c>
      <c r="CV575" s="63" t="s">
        <v>4226</v>
      </c>
      <c r="CW575" s="100" t="s">
        <v>4340</v>
      </c>
      <c r="CX575" s="100" t="s">
        <v>3472</v>
      </c>
      <c r="CY575" s="100" t="s">
        <v>4224</v>
      </c>
      <c r="CZ575" s="100" t="s">
        <v>4225</v>
      </c>
      <c r="DA575" s="100" t="s">
        <v>4226</v>
      </c>
    </row>
    <row r="576" spans="2:105" ht="153" hidden="1" x14ac:dyDescent="0.25">
      <c r="B576" s="65" t="s">
        <v>4391</v>
      </c>
      <c r="C576" s="168" t="s">
        <v>4392</v>
      </c>
      <c r="D576" s="63" t="s">
        <v>4214</v>
      </c>
      <c r="E576" s="65" t="s">
        <v>4334</v>
      </c>
      <c r="F576" s="63" t="s">
        <v>4335</v>
      </c>
      <c r="G576" s="62" t="s">
        <v>240</v>
      </c>
      <c r="H576" s="63" t="s">
        <v>4215</v>
      </c>
      <c r="I576" s="63" t="s">
        <v>185</v>
      </c>
      <c r="J576" s="311">
        <v>2015</v>
      </c>
      <c r="K576" s="310" t="s">
        <v>3657</v>
      </c>
      <c r="L576" s="63" t="s">
        <v>4343</v>
      </c>
      <c r="M576" s="63" t="s">
        <v>4393</v>
      </c>
      <c r="N576" s="63" t="s">
        <v>4394</v>
      </c>
      <c r="O576" s="63" t="s">
        <v>4395</v>
      </c>
      <c r="P576" s="164" t="s">
        <v>3979</v>
      </c>
      <c r="Q576" s="63" t="s">
        <v>4220</v>
      </c>
      <c r="R576" s="63"/>
      <c r="S576" s="68">
        <v>1</v>
      </c>
      <c r="T576" s="69">
        <v>1</v>
      </c>
      <c r="U576" s="69">
        <v>1</v>
      </c>
      <c r="V576" s="69">
        <v>1</v>
      </c>
      <c r="W576" s="69">
        <v>1</v>
      </c>
      <c r="X576" s="71">
        <v>240000000</v>
      </c>
      <c r="Y576" s="166">
        <v>240000000</v>
      </c>
      <c r="Z576" s="79"/>
      <c r="AA576" s="79"/>
      <c r="AB576" s="79"/>
      <c r="AC576" s="79"/>
      <c r="AD576" s="79"/>
      <c r="AE576" s="79"/>
      <c r="AF576" s="79"/>
      <c r="AG576" s="79"/>
      <c r="AH576" s="79"/>
      <c r="AI576" s="79"/>
      <c r="AJ576" s="79"/>
      <c r="AK576" s="71">
        <v>0</v>
      </c>
      <c r="AL576" s="79"/>
      <c r="AM576" s="79"/>
      <c r="AN576" s="79"/>
      <c r="AO576" s="79"/>
      <c r="AP576" s="79"/>
      <c r="AQ576" s="79"/>
      <c r="AR576" s="79"/>
      <c r="AS576" s="79"/>
      <c r="AT576" s="79"/>
      <c r="AU576" s="79"/>
      <c r="AV576" s="79"/>
      <c r="AW576" s="79"/>
      <c r="AX576" s="71">
        <v>0</v>
      </c>
      <c r="AY576" s="79"/>
      <c r="AZ576" s="79"/>
      <c r="BA576" s="79"/>
      <c r="BB576" s="79"/>
      <c r="BC576" s="79"/>
      <c r="BD576" s="79"/>
      <c r="BE576" s="79"/>
      <c r="BF576" s="79"/>
      <c r="BG576" s="79"/>
      <c r="BH576" s="79"/>
      <c r="BI576" s="79"/>
      <c r="BJ576" s="79"/>
      <c r="BK576" s="71">
        <v>0</v>
      </c>
      <c r="BL576" s="79"/>
      <c r="BM576" s="79"/>
      <c r="BN576" s="79"/>
      <c r="BO576" s="79"/>
      <c r="BP576" s="79"/>
      <c r="BQ576" s="79"/>
      <c r="BR576" s="79"/>
      <c r="BS576" s="79"/>
      <c r="BT576" s="79"/>
      <c r="BU576" s="79"/>
      <c r="BV576" s="79"/>
      <c r="BW576" s="79"/>
      <c r="BX576" s="71">
        <v>240000000</v>
      </c>
      <c r="BY576" s="73">
        <v>240000000</v>
      </c>
      <c r="BZ576" s="73">
        <v>0</v>
      </c>
      <c r="CA576" s="73">
        <v>0</v>
      </c>
      <c r="CB576" s="73">
        <v>0</v>
      </c>
      <c r="CC576" s="73">
        <v>0</v>
      </c>
      <c r="CD576" s="73">
        <v>0</v>
      </c>
      <c r="CE576" s="73">
        <v>0</v>
      </c>
      <c r="CF576" s="73">
        <v>0</v>
      </c>
      <c r="CG576" s="73">
        <v>0</v>
      </c>
      <c r="CH576" s="73">
        <v>0</v>
      </c>
      <c r="CI576" s="73">
        <v>0</v>
      </c>
      <c r="CJ576" s="73">
        <v>0</v>
      </c>
      <c r="CK576" s="63" t="s">
        <v>4396</v>
      </c>
      <c r="CL576" s="74" t="s">
        <v>4222</v>
      </c>
      <c r="CM576" s="74" t="s">
        <v>4223</v>
      </c>
      <c r="CN576" s="74" t="s">
        <v>4330</v>
      </c>
      <c r="CO576" s="60">
        <v>3</v>
      </c>
      <c r="CP576" s="61" t="s">
        <v>3472</v>
      </c>
      <c r="CQ576" s="60">
        <v>303</v>
      </c>
      <c r="CR576" s="61" t="s">
        <v>4224</v>
      </c>
      <c r="CS576" s="60">
        <v>30301</v>
      </c>
      <c r="CT576" s="61" t="s">
        <v>4225</v>
      </c>
      <c r="CU576" s="62">
        <v>3030101</v>
      </c>
      <c r="CV576" s="63" t="s">
        <v>4226</v>
      </c>
      <c r="CW576" s="100" t="s">
        <v>4340</v>
      </c>
      <c r="CX576" s="100" t="s">
        <v>3472</v>
      </c>
      <c r="CY576" s="100" t="s">
        <v>4224</v>
      </c>
      <c r="CZ576" s="100" t="s">
        <v>4225</v>
      </c>
      <c r="DA576" s="100" t="s">
        <v>4226</v>
      </c>
    </row>
    <row r="577" spans="2:105" ht="153" hidden="1" x14ac:dyDescent="0.25">
      <c r="B577" s="65" t="s">
        <v>4397</v>
      </c>
      <c r="C577" s="167" t="s">
        <v>4398</v>
      </c>
      <c r="D577" s="63" t="s">
        <v>4214</v>
      </c>
      <c r="E577" s="65" t="s">
        <v>4334</v>
      </c>
      <c r="F577" s="63" t="s">
        <v>4335</v>
      </c>
      <c r="G577" s="62" t="s">
        <v>240</v>
      </c>
      <c r="H577" s="63" t="s">
        <v>4215</v>
      </c>
      <c r="I577" s="63" t="s">
        <v>185</v>
      </c>
      <c r="J577" s="311">
        <v>2015</v>
      </c>
      <c r="K577" s="310" t="s">
        <v>3657</v>
      </c>
      <c r="L577" s="63" t="s">
        <v>4343</v>
      </c>
      <c r="M577" s="63" t="s">
        <v>4399</v>
      </c>
      <c r="N577" s="63" t="s">
        <v>4400</v>
      </c>
      <c r="O577" s="63" t="s">
        <v>4401</v>
      </c>
      <c r="P577" s="164" t="s">
        <v>3979</v>
      </c>
      <c r="Q577" s="63" t="s">
        <v>4220</v>
      </c>
      <c r="R577" s="63"/>
      <c r="S577" s="68">
        <v>1</v>
      </c>
      <c r="T577" s="69">
        <v>1</v>
      </c>
      <c r="U577" s="69">
        <v>1</v>
      </c>
      <c r="V577" s="69">
        <v>1</v>
      </c>
      <c r="W577" s="69">
        <v>1</v>
      </c>
      <c r="X577" s="71">
        <v>60000000</v>
      </c>
      <c r="Y577" s="166">
        <v>60000000</v>
      </c>
      <c r="Z577" s="79"/>
      <c r="AA577" s="79"/>
      <c r="AB577" s="79"/>
      <c r="AC577" s="79"/>
      <c r="AD577" s="79"/>
      <c r="AE577" s="79"/>
      <c r="AF577" s="79"/>
      <c r="AG577" s="79"/>
      <c r="AH577" s="79"/>
      <c r="AI577" s="79"/>
      <c r="AJ577" s="79"/>
      <c r="AK577" s="71">
        <v>20000000</v>
      </c>
      <c r="AL577" s="166">
        <v>20000000</v>
      </c>
      <c r="AM577" s="79"/>
      <c r="AN577" s="79"/>
      <c r="AO577" s="79"/>
      <c r="AP577" s="79"/>
      <c r="AQ577" s="79"/>
      <c r="AR577" s="79"/>
      <c r="AS577" s="79"/>
      <c r="AT577" s="79"/>
      <c r="AU577" s="79"/>
      <c r="AV577" s="79"/>
      <c r="AW577" s="79"/>
      <c r="AX577" s="71">
        <v>20000000</v>
      </c>
      <c r="AY577" s="166">
        <v>20000000</v>
      </c>
      <c r="AZ577" s="79"/>
      <c r="BA577" s="79"/>
      <c r="BB577" s="79"/>
      <c r="BC577" s="79"/>
      <c r="BD577" s="79"/>
      <c r="BE577" s="79"/>
      <c r="BF577" s="79"/>
      <c r="BG577" s="79"/>
      <c r="BH577" s="79"/>
      <c r="BI577" s="79"/>
      <c r="BJ577" s="79"/>
      <c r="BK577" s="71">
        <v>20000000</v>
      </c>
      <c r="BL577" s="166">
        <v>20000000</v>
      </c>
      <c r="BM577" s="79"/>
      <c r="BN577" s="79"/>
      <c r="BO577" s="79"/>
      <c r="BP577" s="79"/>
      <c r="BQ577" s="79"/>
      <c r="BR577" s="79"/>
      <c r="BS577" s="79"/>
      <c r="BT577" s="79"/>
      <c r="BU577" s="79"/>
      <c r="BV577" s="79"/>
      <c r="BW577" s="79"/>
      <c r="BX577" s="71">
        <v>120000000</v>
      </c>
      <c r="BY577" s="73">
        <v>120000000</v>
      </c>
      <c r="BZ577" s="73">
        <v>0</v>
      </c>
      <c r="CA577" s="73">
        <v>0</v>
      </c>
      <c r="CB577" s="73">
        <v>0</v>
      </c>
      <c r="CC577" s="73">
        <v>0</v>
      </c>
      <c r="CD577" s="73">
        <v>0</v>
      </c>
      <c r="CE577" s="73">
        <v>0</v>
      </c>
      <c r="CF577" s="73">
        <v>0</v>
      </c>
      <c r="CG577" s="73">
        <v>0</v>
      </c>
      <c r="CH577" s="73">
        <v>0</v>
      </c>
      <c r="CI577" s="73">
        <v>0</v>
      </c>
      <c r="CJ577" s="73">
        <v>0</v>
      </c>
      <c r="CK577" s="63" t="s">
        <v>4402</v>
      </c>
      <c r="CL577" s="74" t="s">
        <v>4222</v>
      </c>
      <c r="CM577" s="74" t="s">
        <v>4223</v>
      </c>
      <c r="CN577" s="74" t="s">
        <v>4330</v>
      </c>
      <c r="CO577" s="60">
        <v>3</v>
      </c>
      <c r="CP577" s="61" t="s">
        <v>3472</v>
      </c>
      <c r="CQ577" s="60">
        <v>303</v>
      </c>
      <c r="CR577" s="61" t="s">
        <v>4224</v>
      </c>
      <c r="CS577" s="60">
        <v>30301</v>
      </c>
      <c r="CT577" s="61" t="s">
        <v>4225</v>
      </c>
      <c r="CU577" s="62">
        <v>3030101</v>
      </c>
      <c r="CV577" s="63" t="s">
        <v>4226</v>
      </c>
      <c r="CW577" s="100" t="s">
        <v>4340</v>
      </c>
      <c r="CX577" s="100" t="s">
        <v>3472</v>
      </c>
      <c r="CY577" s="100" t="s">
        <v>4224</v>
      </c>
      <c r="CZ577" s="100" t="s">
        <v>4225</v>
      </c>
      <c r="DA577" s="100" t="s">
        <v>4226</v>
      </c>
    </row>
    <row r="578" spans="2:105" ht="153" hidden="1" x14ac:dyDescent="0.25">
      <c r="B578" s="65" t="s">
        <v>4403</v>
      </c>
      <c r="C578" s="165" t="s">
        <v>4404</v>
      </c>
      <c r="D578" s="63" t="s">
        <v>4214</v>
      </c>
      <c r="E578" s="65" t="s">
        <v>4334</v>
      </c>
      <c r="F578" s="63" t="s">
        <v>4335</v>
      </c>
      <c r="G578" s="62" t="s">
        <v>183</v>
      </c>
      <c r="H578" s="63" t="s">
        <v>4215</v>
      </c>
      <c r="I578" s="63" t="s">
        <v>185</v>
      </c>
      <c r="J578" s="311">
        <v>2015</v>
      </c>
      <c r="K578" s="310" t="s">
        <v>3657</v>
      </c>
      <c r="L578" s="63" t="s">
        <v>4343</v>
      </c>
      <c r="M578" s="63" t="s">
        <v>4405</v>
      </c>
      <c r="N578" s="63" t="s">
        <v>4406</v>
      </c>
      <c r="O578" s="63" t="s">
        <v>4407</v>
      </c>
      <c r="P578" s="164" t="s">
        <v>3979</v>
      </c>
      <c r="Q578" s="63" t="s">
        <v>4220</v>
      </c>
      <c r="R578" s="63"/>
      <c r="S578" s="68">
        <v>35</v>
      </c>
      <c r="T578" s="69">
        <v>8</v>
      </c>
      <c r="U578" s="69">
        <v>17</v>
      </c>
      <c r="V578" s="69">
        <v>26</v>
      </c>
      <c r="W578" s="69">
        <v>35</v>
      </c>
      <c r="X578" s="71">
        <v>30000000</v>
      </c>
      <c r="Y578" s="166">
        <v>30000000</v>
      </c>
      <c r="Z578" s="79"/>
      <c r="AA578" s="79"/>
      <c r="AB578" s="79"/>
      <c r="AC578" s="79"/>
      <c r="AD578" s="79"/>
      <c r="AE578" s="79"/>
      <c r="AF578" s="79"/>
      <c r="AG578" s="79"/>
      <c r="AH578" s="79"/>
      <c r="AI578" s="79"/>
      <c r="AJ578" s="79"/>
      <c r="AK578" s="71">
        <v>30000000</v>
      </c>
      <c r="AL578" s="166">
        <v>30000000</v>
      </c>
      <c r="AM578" s="79"/>
      <c r="AN578" s="79"/>
      <c r="AO578" s="79"/>
      <c r="AP578" s="79"/>
      <c r="AQ578" s="79"/>
      <c r="AR578" s="79"/>
      <c r="AS578" s="79"/>
      <c r="AT578" s="79"/>
      <c r="AU578" s="79"/>
      <c r="AV578" s="79"/>
      <c r="AW578" s="79"/>
      <c r="AX578" s="71">
        <v>30000000</v>
      </c>
      <c r="AY578" s="166">
        <v>30000000</v>
      </c>
      <c r="AZ578" s="79"/>
      <c r="BA578" s="79"/>
      <c r="BB578" s="79"/>
      <c r="BC578" s="79"/>
      <c r="BD578" s="79"/>
      <c r="BE578" s="79"/>
      <c r="BF578" s="79"/>
      <c r="BG578" s="79"/>
      <c r="BH578" s="79"/>
      <c r="BI578" s="79"/>
      <c r="BJ578" s="79"/>
      <c r="BK578" s="71">
        <v>30000000</v>
      </c>
      <c r="BL578" s="166">
        <v>30000000</v>
      </c>
      <c r="BM578" s="79"/>
      <c r="BN578" s="79"/>
      <c r="BO578" s="79"/>
      <c r="BP578" s="79"/>
      <c r="BQ578" s="79"/>
      <c r="BR578" s="79"/>
      <c r="BS578" s="79"/>
      <c r="BT578" s="79"/>
      <c r="BU578" s="79"/>
      <c r="BV578" s="79"/>
      <c r="BW578" s="79"/>
      <c r="BX578" s="71">
        <v>120000000</v>
      </c>
      <c r="BY578" s="73">
        <v>120000000</v>
      </c>
      <c r="BZ578" s="73">
        <v>0</v>
      </c>
      <c r="CA578" s="73">
        <v>0</v>
      </c>
      <c r="CB578" s="73">
        <v>0</v>
      </c>
      <c r="CC578" s="73">
        <v>0</v>
      </c>
      <c r="CD578" s="73">
        <v>0</v>
      </c>
      <c r="CE578" s="73">
        <v>0</v>
      </c>
      <c r="CF578" s="73">
        <v>0</v>
      </c>
      <c r="CG578" s="73">
        <v>0</v>
      </c>
      <c r="CH578" s="73">
        <v>0</v>
      </c>
      <c r="CI578" s="73">
        <v>0</v>
      </c>
      <c r="CJ578" s="73">
        <v>0</v>
      </c>
      <c r="CK578" s="63" t="s">
        <v>4408</v>
      </c>
      <c r="CL578" s="74" t="s">
        <v>4222</v>
      </c>
      <c r="CM578" s="74" t="s">
        <v>4223</v>
      </c>
      <c r="CN578" s="74" t="s">
        <v>4330</v>
      </c>
      <c r="CO578" s="60">
        <v>3</v>
      </c>
      <c r="CP578" s="61" t="s">
        <v>3472</v>
      </c>
      <c r="CQ578" s="60">
        <v>303</v>
      </c>
      <c r="CR578" s="61" t="s">
        <v>4224</v>
      </c>
      <c r="CS578" s="60">
        <v>30301</v>
      </c>
      <c r="CT578" s="61" t="s">
        <v>4225</v>
      </c>
      <c r="CU578" s="62">
        <v>3030101</v>
      </c>
      <c r="CV578" s="63" t="s">
        <v>4226</v>
      </c>
      <c r="CW578" s="100" t="s">
        <v>4340</v>
      </c>
      <c r="CX578" s="100" t="s">
        <v>3472</v>
      </c>
      <c r="CY578" s="100" t="s">
        <v>4224</v>
      </c>
      <c r="CZ578" s="100" t="s">
        <v>4225</v>
      </c>
      <c r="DA578" s="100" t="s">
        <v>4226</v>
      </c>
    </row>
    <row r="579" spans="2:105" ht="153" hidden="1" x14ac:dyDescent="0.25">
      <c r="B579" s="65" t="s">
        <v>4409</v>
      </c>
      <c r="C579" s="165" t="s">
        <v>4410</v>
      </c>
      <c r="D579" s="63" t="s">
        <v>4214</v>
      </c>
      <c r="E579" s="65" t="s">
        <v>4334</v>
      </c>
      <c r="F579" s="63" t="s">
        <v>4335</v>
      </c>
      <c r="G579" s="62" t="s">
        <v>240</v>
      </c>
      <c r="H579" s="63" t="s">
        <v>4215</v>
      </c>
      <c r="I579" s="63" t="s">
        <v>185</v>
      </c>
      <c r="J579" s="311">
        <v>2015</v>
      </c>
      <c r="K579" s="310" t="s">
        <v>3657</v>
      </c>
      <c r="L579" s="63" t="s">
        <v>4343</v>
      </c>
      <c r="M579" s="63" t="s">
        <v>4411</v>
      </c>
      <c r="N579" s="63" t="s">
        <v>4412</v>
      </c>
      <c r="O579" s="63" t="s">
        <v>4413</v>
      </c>
      <c r="P579" s="164" t="s">
        <v>3979</v>
      </c>
      <c r="Q579" s="63" t="s">
        <v>4220</v>
      </c>
      <c r="R579" s="63"/>
      <c r="S579" s="68">
        <v>1</v>
      </c>
      <c r="T579" s="69">
        <v>1</v>
      </c>
      <c r="U579" s="69">
        <v>1</v>
      </c>
      <c r="V579" s="69">
        <v>1</v>
      </c>
      <c r="W579" s="69">
        <v>1</v>
      </c>
      <c r="X579" s="71">
        <v>1000000</v>
      </c>
      <c r="Y579" s="79">
        <v>1000000</v>
      </c>
      <c r="Z579" s="79"/>
      <c r="AA579" s="79"/>
      <c r="AB579" s="79"/>
      <c r="AC579" s="79"/>
      <c r="AD579" s="79"/>
      <c r="AE579" s="79"/>
      <c r="AF579" s="79"/>
      <c r="AG579" s="79"/>
      <c r="AH579" s="79"/>
      <c r="AI579" s="79"/>
      <c r="AJ579" s="79"/>
      <c r="AK579" s="71">
        <v>0</v>
      </c>
      <c r="AL579" s="79"/>
      <c r="AM579" s="79"/>
      <c r="AN579" s="79"/>
      <c r="AO579" s="79"/>
      <c r="AP579" s="79"/>
      <c r="AQ579" s="79"/>
      <c r="AR579" s="79"/>
      <c r="AS579" s="79"/>
      <c r="AT579" s="79"/>
      <c r="AU579" s="79"/>
      <c r="AV579" s="79"/>
      <c r="AW579" s="79"/>
      <c r="AX579" s="71">
        <v>0</v>
      </c>
      <c r="AY579" s="79"/>
      <c r="AZ579" s="79"/>
      <c r="BA579" s="79"/>
      <c r="BB579" s="79"/>
      <c r="BC579" s="79"/>
      <c r="BD579" s="79"/>
      <c r="BE579" s="79"/>
      <c r="BF579" s="79"/>
      <c r="BG579" s="79"/>
      <c r="BH579" s="79"/>
      <c r="BI579" s="79"/>
      <c r="BJ579" s="79"/>
      <c r="BK579" s="71">
        <v>0</v>
      </c>
      <c r="BL579" s="79"/>
      <c r="BM579" s="79"/>
      <c r="BN579" s="79"/>
      <c r="BO579" s="79"/>
      <c r="BP579" s="79"/>
      <c r="BQ579" s="79"/>
      <c r="BR579" s="79"/>
      <c r="BS579" s="79"/>
      <c r="BT579" s="79"/>
      <c r="BU579" s="79"/>
      <c r="BV579" s="79"/>
      <c r="BW579" s="79"/>
      <c r="BX579" s="71">
        <v>1000000</v>
      </c>
      <c r="BY579" s="73">
        <v>1000000</v>
      </c>
      <c r="BZ579" s="73">
        <v>0</v>
      </c>
      <c r="CA579" s="73">
        <v>0</v>
      </c>
      <c r="CB579" s="73">
        <v>0</v>
      </c>
      <c r="CC579" s="73">
        <v>0</v>
      </c>
      <c r="CD579" s="73">
        <v>0</v>
      </c>
      <c r="CE579" s="73">
        <v>0</v>
      </c>
      <c r="CF579" s="73">
        <v>0</v>
      </c>
      <c r="CG579" s="73">
        <v>0</v>
      </c>
      <c r="CH579" s="73">
        <v>0</v>
      </c>
      <c r="CI579" s="73">
        <v>0</v>
      </c>
      <c r="CJ579" s="73">
        <v>0</v>
      </c>
      <c r="CK579" s="63" t="s">
        <v>4414</v>
      </c>
      <c r="CL579" s="74" t="s">
        <v>4222</v>
      </c>
      <c r="CM579" s="74" t="s">
        <v>4223</v>
      </c>
      <c r="CN579" s="74" t="s">
        <v>4330</v>
      </c>
      <c r="CO579" s="60">
        <v>3</v>
      </c>
      <c r="CP579" s="61" t="s">
        <v>3472</v>
      </c>
      <c r="CQ579" s="60">
        <v>303</v>
      </c>
      <c r="CR579" s="61" t="s">
        <v>4224</v>
      </c>
      <c r="CS579" s="60">
        <v>30301</v>
      </c>
      <c r="CT579" s="61" t="s">
        <v>4225</v>
      </c>
      <c r="CU579" s="62">
        <v>3030101</v>
      </c>
      <c r="CV579" s="63" t="s">
        <v>4226</v>
      </c>
      <c r="CW579" s="100" t="s">
        <v>4340</v>
      </c>
      <c r="CX579" s="100" t="s">
        <v>3472</v>
      </c>
      <c r="CY579" s="100" t="s">
        <v>4224</v>
      </c>
      <c r="CZ579" s="100" t="s">
        <v>4225</v>
      </c>
      <c r="DA579" s="100" t="s">
        <v>4226</v>
      </c>
    </row>
    <row r="580" spans="2:105" ht="153" hidden="1" x14ac:dyDescent="0.25">
      <c r="B580" s="65" t="s">
        <v>4415</v>
      </c>
      <c r="C580" s="65" t="s">
        <v>4416</v>
      </c>
      <c r="D580" s="63" t="s">
        <v>486</v>
      </c>
      <c r="E580" s="65" t="s">
        <v>4334</v>
      </c>
      <c r="F580" s="63" t="s">
        <v>4335</v>
      </c>
      <c r="G580" s="62" t="s">
        <v>240</v>
      </c>
      <c r="H580" s="63" t="s">
        <v>2611</v>
      </c>
      <c r="I580" s="63" t="s">
        <v>185</v>
      </c>
      <c r="J580" s="311">
        <v>2015</v>
      </c>
      <c r="K580" s="310" t="s">
        <v>3657</v>
      </c>
      <c r="L580" s="63" t="s">
        <v>2622</v>
      </c>
      <c r="M580" s="63" t="s">
        <v>4417</v>
      </c>
      <c r="N580" s="63" t="s">
        <v>2689</v>
      </c>
      <c r="O580" s="63" t="s">
        <v>4418</v>
      </c>
      <c r="P580" s="164"/>
      <c r="Q580" s="63"/>
      <c r="R580" s="63"/>
      <c r="S580" s="68">
        <v>0</v>
      </c>
      <c r="T580" s="69">
        <v>0</v>
      </c>
      <c r="U580" s="69">
        <v>1</v>
      </c>
      <c r="V580" s="69">
        <v>0</v>
      </c>
      <c r="W580" s="69">
        <v>0</v>
      </c>
      <c r="X580" s="71">
        <v>0</v>
      </c>
      <c r="Y580" s="79"/>
      <c r="Z580" s="79"/>
      <c r="AA580" s="79"/>
      <c r="AB580" s="79"/>
      <c r="AC580" s="79"/>
      <c r="AD580" s="79"/>
      <c r="AE580" s="79"/>
      <c r="AF580" s="79"/>
      <c r="AG580" s="79"/>
      <c r="AH580" s="79"/>
      <c r="AI580" s="79"/>
      <c r="AJ580" s="79"/>
      <c r="AK580" s="71">
        <v>152226125</v>
      </c>
      <c r="AL580" s="106">
        <v>152226125</v>
      </c>
      <c r="AM580" s="79"/>
      <c r="AN580" s="79"/>
      <c r="AO580" s="79"/>
      <c r="AP580" s="79"/>
      <c r="AQ580" s="79"/>
      <c r="AR580" s="79"/>
      <c r="AS580" s="79"/>
      <c r="AT580" s="79"/>
      <c r="AU580" s="79"/>
      <c r="AV580" s="79"/>
      <c r="AW580" s="79"/>
      <c r="AX580" s="71">
        <v>0</v>
      </c>
      <c r="AY580" s="79"/>
      <c r="AZ580" s="79"/>
      <c r="BA580" s="79"/>
      <c r="BB580" s="79"/>
      <c r="BC580" s="79"/>
      <c r="BD580" s="79"/>
      <c r="BE580" s="79"/>
      <c r="BF580" s="79"/>
      <c r="BG580" s="79"/>
      <c r="BH580" s="79"/>
      <c r="BI580" s="79"/>
      <c r="BJ580" s="79"/>
      <c r="BK580" s="71">
        <v>0</v>
      </c>
      <c r="BL580" s="79"/>
      <c r="BM580" s="79"/>
      <c r="BN580" s="79"/>
      <c r="BO580" s="79"/>
      <c r="BP580" s="79"/>
      <c r="BQ580" s="79"/>
      <c r="BR580" s="79"/>
      <c r="BS580" s="79"/>
      <c r="BT580" s="79"/>
      <c r="BU580" s="79"/>
      <c r="BV580" s="79"/>
      <c r="BW580" s="79"/>
      <c r="BX580" s="71">
        <v>152226125</v>
      </c>
      <c r="BY580" s="73">
        <v>152226125</v>
      </c>
      <c r="BZ580" s="73">
        <v>0</v>
      </c>
      <c r="CA580" s="73">
        <v>0</v>
      </c>
      <c r="CB580" s="73">
        <v>0</v>
      </c>
      <c r="CC580" s="73">
        <v>0</v>
      </c>
      <c r="CD580" s="73">
        <v>0</v>
      </c>
      <c r="CE580" s="73">
        <v>0</v>
      </c>
      <c r="CF580" s="73">
        <v>0</v>
      </c>
      <c r="CG580" s="73">
        <v>0</v>
      </c>
      <c r="CH580" s="73">
        <v>0</v>
      </c>
      <c r="CI580" s="73">
        <v>0</v>
      </c>
      <c r="CJ580" s="73">
        <v>0</v>
      </c>
      <c r="CK580" s="63" t="s">
        <v>4419</v>
      </c>
      <c r="CL580" s="74" t="s">
        <v>1989</v>
      </c>
      <c r="CM580" s="74" t="s">
        <v>1990</v>
      </c>
      <c r="CN580" s="74" t="s">
        <v>4330</v>
      </c>
      <c r="CO580" s="60">
        <v>3</v>
      </c>
      <c r="CP580" s="61" t="s">
        <v>3472</v>
      </c>
      <c r="CQ580" s="60">
        <v>303</v>
      </c>
      <c r="CR580" s="61" t="s">
        <v>4224</v>
      </c>
      <c r="CS580" s="60">
        <v>30301</v>
      </c>
      <c r="CT580" s="61" t="s">
        <v>4225</v>
      </c>
      <c r="CU580" s="62">
        <v>3030102</v>
      </c>
      <c r="CV580" s="63" t="s">
        <v>4420</v>
      </c>
      <c r="CW580" s="100" t="s">
        <v>4340</v>
      </c>
      <c r="CX580" s="100" t="s">
        <v>3472</v>
      </c>
      <c r="CY580" s="100" t="s">
        <v>4224</v>
      </c>
      <c r="CZ580" s="100" t="s">
        <v>4225</v>
      </c>
      <c r="DA580" s="100" t="s">
        <v>4420</v>
      </c>
    </row>
    <row r="581" spans="2:105" ht="153" hidden="1" x14ac:dyDescent="0.25">
      <c r="B581" s="65" t="s">
        <v>4421</v>
      </c>
      <c r="C581" s="165" t="s">
        <v>4422</v>
      </c>
      <c r="D581" s="63" t="s">
        <v>4214</v>
      </c>
      <c r="E581" s="65" t="s">
        <v>4334</v>
      </c>
      <c r="F581" s="63" t="s">
        <v>4335</v>
      </c>
      <c r="G581" s="62" t="s">
        <v>183</v>
      </c>
      <c r="H581" s="63" t="s">
        <v>4215</v>
      </c>
      <c r="I581" s="63" t="s">
        <v>185</v>
      </c>
      <c r="J581" s="311">
        <v>2015</v>
      </c>
      <c r="K581" s="310" t="s">
        <v>3657</v>
      </c>
      <c r="L581" s="63" t="s">
        <v>4343</v>
      </c>
      <c r="M581" s="63" t="s">
        <v>4423</v>
      </c>
      <c r="N581" s="63" t="s">
        <v>4424</v>
      </c>
      <c r="O581" s="63" t="s">
        <v>4425</v>
      </c>
      <c r="P581" s="164" t="s">
        <v>3979</v>
      </c>
      <c r="Q581" s="63" t="s">
        <v>4220</v>
      </c>
      <c r="R581" s="63"/>
      <c r="S581" s="68">
        <v>42</v>
      </c>
      <c r="T581" s="69">
        <v>21</v>
      </c>
      <c r="U581" s="69">
        <v>42</v>
      </c>
      <c r="V581" s="69">
        <v>42</v>
      </c>
      <c r="W581" s="69">
        <v>42</v>
      </c>
      <c r="X581" s="71">
        <v>25000000</v>
      </c>
      <c r="Y581" s="166">
        <v>25000000</v>
      </c>
      <c r="Z581" s="79"/>
      <c r="AA581" s="79"/>
      <c r="AB581" s="79"/>
      <c r="AC581" s="79"/>
      <c r="AD581" s="79"/>
      <c r="AE581" s="79"/>
      <c r="AF581" s="79"/>
      <c r="AG581" s="79"/>
      <c r="AH581" s="79"/>
      <c r="AI581" s="79"/>
      <c r="AJ581" s="79"/>
      <c r="AK581" s="71">
        <v>25000000</v>
      </c>
      <c r="AL581" s="166">
        <v>25000000</v>
      </c>
      <c r="AM581" s="79"/>
      <c r="AN581" s="79"/>
      <c r="AO581" s="79"/>
      <c r="AP581" s="79"/>
      <c r="AQ581" s="79"/>
      <c r="AR581" s="79"/>
      <c r="AS581" s="79"/>
      <c r="AT581" s="79"/>
      <c r="AU581" s="79"/>
      <c r="AV581" s="79"/>
      <c r="AW581" s="79"/>
      <c r="AX581" s="71">
        <v>0</v>
      </c>
      <c r="AY581" s="79"/>
      <c r="AZ581" s="79"/>
      <c r="BA581" s="79"/>
      <c r="BB581" s="79"/>
      <c r="BC581" s="79"/>
      <c r="BD581" s="79"/>
      <c r="BE581" s="79"/>
      <c r="BF581" s="79"/>
      <c r="BG581" s="79"/>
      <c r="BH581" s="79"/>
      <c r="BI581" s="79"/>
      <c r="BJ581" s="79"/>
      <c r="BK581" s="71">
        <v>0</v>
      </c>
      <c r="BL581" s="79"/>
      <c r="BM581" s="79"/>
      <c r="BN581" s="79"/>
      <c r="BO581" s="79"/>
      <c r="BP581" s="79"/>
      <c r="BQ581" s="79"/>
      <c r="BR581" s="79"/>
      <c r="BS581" s="79"/>
      <c r="BT581" s="79"/>
      <c r="BU581" s="79"/>
      <c r="BV581" s="79"/>
      <c r="BW581" s="79"/>
      <c r="BX581" s="71">
        <v>50000000</v>
      </c>
      <c r="BY581" s="73">
        <v>50000000</v>
      </c>
      <c r="BZ581" s="73">
        <v>0</v>
      </c>
      <c r="CA581" s="73">
        <v>0</v>
      </c>
      <c r="CB581" s="73">
        <v>0</v>
      </c>
      <c r="CC581" s="73">
        <v>0</v>
      </c>
      <c r="CD581" s="73">
        <v>0</v>
      </c>
      <c r="CE581" s="73">
        <v>0</v>
      </c>
      <c r="CF581" s="73">
        <v>0</v>
      </c>
      <c r="CG581" s="73">
        <v>0</v>
      </c>
      <c r="CH581" s="73">
        <v>0</v>
      </c>
      <c r="CI581" s="73">
        <v>0</v>
      </c>
      <c r="CJ581" s="73">
        <v>0</v>
      </c>
      <c r="CK581" s="63" t="s">
        <v>4426</v>
      </c>
      <c r="CL581" s="74" t="s">
        <v>4222</v>
      </c>
      <c r="CM581" s="74" t="s">
        <v>4223</v>
      </c>
      <c r="CN581" s="74" t="s">
        <v>4330</v>
      </c>
      <c r="CO581" s="60">
        <v>3</v>
      </c>
      <c r="CP581" s="61" t="s">
        <v>3472</v>
      </c>
      <c r="CQ581" s="60">
        <v>303</v>
      </c>
      <c r="CR581" s="61" t="s">
        <v>4224</v>
      </c>
      <c r="CS581" s="60">
        <v>30301</v>
      </c>
      <c r="CT581" s="61" t="s">
        <v>4225</v>
      </c>
      <c r="CU581" s="62">
        <v>3030102</v>
      </c>
      <c r="CV581" s="63" t="s">
        <v>4420</v>
      </c>
      <c r="CW581" s="100" t="s">
        <v>4340</v>
      </c>
      <c r="CX581" s="100" t="s">
        <v>3472</v>
      </c>
      <c r="CY581" s="100" t="s">
        <v>4224</v>
      </c>
      <c r="CZ581" s="100" t="s">
        <v>4225</v>
      </c>
      <c r="DA581" s="100" t="s">
        <v>4420</v>
      </c>
    </row>
    <row r="582" spans="2:105" ht="153" hidden="1" x14ac:dyDescent="0.25">
      <c r="B582" s="65" t="s">
        <v>4427</v>
      </c>
      <c r="C582" s="65" t="s">
        <v>4428</v>
      </c>
      <c r="D582" s="63" t="s">
        <v>1166</v>
      </c>
      <c r="E582" s="65" t="s">
        <v>4334</v>
      </c>
      <c r="F582" s="63" t="s">
        <v>4335</v>
      </c>
      <c r="G582" s="62" t="s">
        <v>183</v>
      </c>
      <c r="H582" s="63" t="s">
        <v>2611</v>
      </c>
      <c r="I582" s="63" t="s">
        <v>185</v>
      </c>
      <c r="J582" s="311">
        <v>2015</v>
      </c>
      <c r="K582" s="310" t="s">
        <v>3657</v>
      </c>
      <c r="L582" s="63" t="s">
        <v>242</v>
      </c>
      <c r="M582" s="63" t="s">
        <v>4429</v>
      </c>
      <c r="N582" s="63" t="s">
        <v>4430</v>
      </c>
      <c r="O582" s="63" t="s">
        <v>4431</v>
      </c>
      <c r="P582" s="164"/>
      <c r="Q582" s="63" t="s">
        <v>232</v>
      </c>
      <c r="R582" s="63"/>
      <c r="S582" s="68">
        <v>4</v>
      </c>
      <c r="T582" s="69">
        <v>0</v>
      </c>
      <c r="U582" s="69">
        <v>2</v>
      </c>
      <c r="V582" s="69">
        <v>2</v>
      </c>
      <c r="W582" s="69">
        <v>4</v>
      </c>
      <c r="X582" s="71">
        <v>222246487</v>
      </c>
      <c r="Y582" s="79"/>
      <c r="Z582" s="79"/>
      <c r="AA582" s="79"/>
      <c r="AB582" s="79"/>
      <c r="AC582" s="79"/>
      <c r="AD582" s="79"/>
      <c r="AE582" s="79"/>
      <c r="AF582" s="97">
        <v>222246487</v>
      </c>
      <c r="AG582" s="79"/>
      <c r="AH582" s="79"/>
      <c r="AI582" s="79"/>
      <c r="AJ582" s="79"/>
      <c r="AK582" s="71">
        <v>238914974</v>
      </c>
      <c r="AL582" s="79"/>
      <c r="AM582" s="79"/>
      <c r="AN582" s="79"/>
      <c r="AO582" s="79"/>
      <c r="AP582" s="79"/>
      <c r="AQ582" s="79"/>
      <c r="AR582" s="79"/>
      <c r="AS582" s="97">
        <v>238914974</v>
      </c>
      <c r="AT582" s="79"/>
      <c r="AU582" s="79"/>
      <c r="AV582" s="79"/>
      <c r="AW582" s="79"/>
      <c r="AX582" s="71">
        <v>256833597</v>
      </c>
      <c r="AY582" s="79"/>
      <c r="AZ582" s="79"/>
      <c r="BA582" s="79"/>
      <c r="BB582" s="79"/>
      <c r="BC582" s="79"/>
      <c r="BD582" s="79"/>
      <c r="BE582" s="79"/>
      <c r="BF582" s="97">
        <v>256833597</v>
      </c>
      <c r="BG582" s="79"/>
      <c r="BH582" s="79"/>
      <c r="BI582" s="79"/>
      <c r="BJ582" s="79"/>
      <c r="BK582" s="71">
        <v>276096116</v>
      </c>
      <c r="BL582" s="79"/>
      <c r="BM582" s="79"/>
      <c r="BN582" s="79"/>
      <c r="BO582" s="79"/>
      <c r="BP582" s="79"/>
      <c r="BQ582" s="79"/>
      <c r="BR582" s="79"/>
      <c r="BS582" s="97">
        <v>276096116</v>
      </c>
      <c r="BT582" s="79"/>
      <c r="BU582" s="79"/>
      <c r="BV582" s="79"/>
      <c r="BW582" s="79"/>
      <c r="BX582" s="71">
        <v>994091174</v>
      </c>
      <c r="BY582" s="73">
        <v>0</v>
      </c>
      <c r="BZ582" s="73">
        <v>0</v>
      </c>
      <c r="CA582" s="73">
        <v>0</v>
      </c>
      <c r="CB582" s="73">
        <v>0</v>
      </c>
      <c r="CC582" s="73">
        <v>0</v>
      </c>
      <c r="CD582" s="73">
        <v>0</v>
      </c>
      <c r="CE582" s="73">
        <v>0</v>
      </c>
      <c r="CF582" s="73">
        <v>994091174</v>
      </c>
      <c r="CG582" s="73">
        <v>0</v>
      </c>
      <c r="CH582" s="73">
        <v>0</v>
      </c>
      <c r="CI582" s="73">
        <v>0</v>
      </c>
      <c r="CJ582" s="73">
        <v>0</v>
      </c>
      <c r="CK582" s="63" t="s">
        <v>4432</v>
      </c>
      <c r="CL582" s="74" t="s">
        <v>1989</v>
      </c>
      <c r="CM582" s="74" t="s">
        <v>1990</v>
      </c>
      <c r="CN582" s="74" t="s">
        <v>4330</v>
      </c>
      <c r="CO582" s="60">
        <v>3</v>
      </c>
      <c r="CP582" s="61" t="s">
        <v>3472</v>
      </c>
      <c r="CQ582" s="60">
        <v>303</v>
      </c>
      <c r="CR582" s="61" t="s">
        <v>4224</v>
      </c>
      <c r="CS582" s="60">
        <v>30301</v>
      </c>
      <c r="CT582" s="61" t="s">
        <v>4225</v>
      </c>
      <c r="CU582" s="62">
        <v>3030102</v>
      </c>
      <c r="CV582" s="63" t="s">
        <v>4420</v>
      </c>
      <c r="CW582" s="100" t="s">
        <v>4340</v>
      </c>
      <c r="CX582" s="100" t="s">
        <v>3472</v>
      </c>
      <c r="CY582" s="100" t="s">
        <v>4224</v>
      </c>
      <c r="CZ582" s="100" t="s">
        <v>4225</v>
      </c>
      <c r="DA582" s="100" t="s">
        <v>4420</v>
      </c>
    </row>
    <row r="583" spans="2:105" ht="191.25" hidden="1" x14ac:dyDescent="0.25">
      <c r="B583" s="65" t="s">
        <v>4433</v>
      </c>
      <c r="C583" s="169" t="s">
        <v>4434</v>
      </c>
      <c r="D583" s="63" t="s">
        <v>4214</v>
      </c>
      <c r="E583" s="65" t="s">
        <v>4334</v>
      </c>
      <c r="F583" s="63" t="s">
        <v>4335</v>
      </c>
      <c r="G583" s="62" t="s">
        <v>183</v>
      </c>
      <c r="H583" s="63" t="s">
        <v>4215</v>
      </c>
      <c r="I583" s="63" t="s">
        <v>185</v>
      </c>
      <c r="J583" s="311">
        <v>2015</v>
      </c>
      <c r="K583" s="310" t="s">
        <v>3657</v>
      </c>
      <c r="L583" s="63" t="s">
        <v>4343</v>
      </c>
      <c r="M583" s="63" t="s">
        <v>4435</v>
      </c>
      <c r="N583" s="63" t="s">
        <v>4436</v>
      </c>
      <c r="O583" s="63" t="s">
        <v>4437</v>
      </c>
      <c r="P583" s="164" t="s">
        <v>3979</v>
      </c>
      <c r="Q583" s="63" t="s">
        <v>4220</v>
      </c>
      <c r="R583" s="63"/>
      <c r="S583" s="68">
        <v>42</v>
      </c>
      <c r="T583" s="69">
        <v>7</v>
      </c>
      <c r="U583" s="69">
        <v>19</v>
      </c>
      <c r="V583" s="69">
        <v>31</v>
      </c>
      <c r="W583" s="69">
        <v>42</v>
      </c>
      <c r="X583" s="71">
        <v>164000000</v>
      </c>
      <c r="Y583" s="166">
        <v>164000000</v>
      </c>
      <c r="Z583" s="79"/>
      <c r="AA583" s="79"/>
      <c r="AB583" s="79"/>
      <c r="AC583" s="79"/>
      <c r="AD583" s="79"/>
      <c r="AE583" s="79"/>
      <c r="AF583" s="79"/>
      <c r="AG583" s="79"/>
      <c r="AH583" s="79"/>
      <c r="AI583" s="79"/>
      <c r="AJ583" s="79"/>
      <c r="AK583" s="71">
        <v>279000000</v>
      </c>
      <c r="AL583" s="166">
        <v>279000000</v>
      </c>
      <c r="AM583" s="79"/>
      <c r="AN583" s="79"/>
      <c r="AO583" s="79"/>
      <c r="AP583" s="79"/>
      <c r="AQ583" s="79"/>
      <c r="AR583" s="79"/>
      <c r="AS583" s="79"/>
      <c r="AT583" s="79"/>
      <c r="AU583" s="79"/>
      <c r="AV583" s="79"/>
      <c r="AW583" s="79"/>
      <c r="AX583" s="71">
        <v>279000000</v>
      </c>
      <c r="AY583" s="166">
        <v>279000000</v>
      </c>
      <c r="AZ583" s="79"/>
      <c r="BA583" s="79"/>
      <c r="BB583" s="79"/>
      <c r="BC583" s="79"/>
      <c r="BD583" s="79"/>
      <c r="BE583" s="79"/>
      <c r="BF583" s="79"/>
      <c r="BG583" s="79"/>
      <c r="BH583" s="79"/>
      <c r="BI583" s="79"/>
      <c r="BJ583" s="79"/>
      <c r="BK583" s="71">
        <v>278000000</v>
      </c>
      <c r="BL583" s="166">
        <v>278000000</v>
      </c>
      <c r="BM583" s="79"/>
      <c r="BN583" s="79"/>
      <c r="BO583" s="79"/>
      <c r="BP583" s="79"/>
      <c r="BQ583" s="79"/>
      <c r="BR583" s="79"/>
      <c r="BS583" s="79"/>
      <c r="BT583" s="79"/>
      <c r="BU583" s="79"/>
      <c r="BV583" s="79"/>
      <c r="BW583" s="79"/>
      <c r="BX583" s="71">
        <v>1000000000</v>
      </c>
      <c r="BY583" s="73">
        <v>1000000000</v>
      </c>
      <c r="BZ583" s="73">
        <v>0</v>
      </c>
      <c r="CA583" s="73">
        <v>0</v>
      </c>
      <c r="CB583" s="73">
        <v>0</v>
      </c>
      <c r="CC583" s="73">
        <v>0</v>
      </c>
      <c r="CD583" s="73">
        <v>0</v>
      </c>
      <c r="CE583" s="73">
        <v>0</v>
      </c>
      <c r="CF583" s="73">
        <v>0</v>
      </c>
      <c r="CG583" s="73">
        <v>0</v>
      </c>
      <c r="CH583" s="73">
        <v>0</v>
      </c>
      <c r="CI583" s="73">
        <v>0</v>
      </c>
      <c r="CJ583" s="73">
        <v>0</v>
      </c>
      <c r="CK583" s="63" t="s">
        <v>4438</v>
      </c>
      <c r="CL583" s="74" t="s">
        <v>4222</v>
      </c>
      <c r="CM583" s="74" t="s">
        <v>4223</v>
      </c>
      <c r="CN583" s="74" t="s">
        <v>4330</v>
      </c>
      <c r="CO583" s="60">
        <v>3</v>
      </c>
      <c r="CP583" s="61" t="s">
        <v>3472</v>
      </c>
      <c r="CQ583" s="60">
        <v>303</v>
      </c>
      <c r="CR583" s="61" t="s">
        <v>4224</v>
      </c>
      <c r="CS583" s="60">
        <v>30301</v>
      </c>
      <c r="CT583" s="61" t="s">
        <v>4225</v>
      </c>
      <c r="CU583" s="62">
        <v>3030103</v>
      </c>
      <c r="CV583" s="63" t="s">
        <v>4439</v>
      </c>
      <c r="CW583" s="100" t="s">
        <v>4340</v>
      </c>
      <c r="CX583" s="100" t="s">
        <v>3472</v>
      </c>
      <c r="CY583" s="100" t="s">
        <v>4224</v>
      </c>
      <c r="CZ583" s="100" t="s">
        <v>4225</v>
      </c>
      <c r="DA583" s="100" t="s">
        <v>4439</v>
      </c>
    </row>
    <row r="584" spans="2:105" ht="191.25" hidden="1" x14ac:dyDescent="0.25">
      <c r="B584" s="65" t="s">
        <v>4440</v>
      </c>
      <c r="C584" s="167" t="s">
        <v>4441</v>
      </c>
      <c r="D584" s="63" t="s">
        <v>4214</v>
      </c>
      <c r="E584" s="65" t="s">
        <v>4334</v>
      </c>
      <c r="F584" s="63" t="s">
        <v>4335</v>
      </c>
      <c r="G584" s="62" t="s">
        <v>183</v>
      </c>
      <c r="H584" s="63" t="s">
        <v>4215</v>
      </c>
      <c r="I584" s="63" t="s">
        <v>185</v>
      </c>
      <c r="J584" s="311">
        <v>2015</v>
      </c>
      <c r="K584" s="310" t="s">
        <v>3657</v>
      </c>
      <c r="L584" s="63" t="s">
        <v>4343</v>
      </c>
      <c r="M584" s="63" t="s">
        <v>4442</v>
      </c>
      <c r="N584" s="63" t="s">
        <v>4443</v>
      </c>
      <c r="O584" s="63" t="s">
        <v>4444</v>
      </c>
      <c r="P584" s="164" t="s">
        <v>3979</v>
      </c>
      <c r="Q584" s="63" t="s">
        <v>4220</v>
      </c>
      <c r="R584" s="63"/>
      <c r="S584" s="68">
        <v>42</v>
      </c>
      <c r="T584" s="69">
        <v>10</v>
      </c>
      <c r="U584" s="69">
        <v>21</v>
      </c>
      <c r="V584" s="69">
        <v>32</v>
      </c>
      <c r="W584" s="69">
        <v>42</v>
      </c>
      <c r="X584" s="71">
        <v>100000000</v>
      </c>
      <c r="Y584" s="166">
        <v>100000000</v>
      </c>
      <c r="Z584" s="79"/>
      <c r="AA584" s="79"/>
      <c r="AB584" s="79"/>
      <c r="AC584" s="79"/>
      <c r="AD584" s="79"/>
      <c r="AE584" s="79"/>
      <c r="AF584" s="79"/>
      <c r="AG584" s="79"/>
      <c r="AH584" s="79"/>
      <c r="AI584" s="79"/>
      <c r="AJ584" s="79"/>
      <c r="AK584" s="71">
        <v>100000000</v>
      </c>
      <c r="AL584" s="166">
        <v>100000000</v>
      </c>
      <c r="AM584" s="79"/>
      <c r="AN584" s="79"/>
      <c r="AO584" s="79"/>
      <c r="AP584" s="79"/>
      <c r="AQ584" s="79"/>
      <c r="AR584" s="79"/>
      <c r="AS584" s="79"/>
      <c r="AT584" s="79"/>
      <c r="AU584" s="79"/>
      <c r="AV584" s="79"/>
      <c r="AW584" s="79"/>
      <c r="AX584" s="71">
        <v>100000000</v>
      </c>
      <c r="AY584" s="166">
        <v>100000000</v>
      </c>
      <c r="AZ584" s="79"/>
      <c r="BA584" s="79"/>
      <c r="BB584" s="79"/>
      <c r="BC584" s="79"/>
      <c r="BD584" s="79"/>
      <c r="BE584" s="79"/>
      <c r="BF584" s="79"/>
      <c r="BG584" s="79"/>
      <c r="BH584" s="79"/>
      <c r="BI584" s="79"/>
      <c r="BJ584" s="79"/>
      <c r="BK584" s="71">
        <v>100000000</v>
      </c>
      <c r="BL584" s="166">
        <v>100000000</v>
      </c>
      <c r="BM584" s="79"/>
      <c r="BN584" s="79"/>
      <c r="BO584" s="79"/>
      <c r="BP584" s="79"/>
      <c r="BQ584" s="79"/>
      <c r="BR584" s="79"/>
      <c r="BS584" s="79"/>
      <c r="BT584" s="79"/>
      <c r="BU584" s="79"/>
      <c r="BV584" s="79"/>
      <c r="BW584" s="79"/>
      <c r="BX584" s="71">
        <v>400000000</v>
      </c>
      <c r="BY584" s="73">
        <v>400000000</v>
      </c>
      <c r="BZ584" s="73">
        <v>0</v>
      </c>
      <c r="CA584" s="73">
        <v>0</v>
      </c>
      <c r="CB584" s="73">
        <v>0</v>
      </c>
      <c r="CC584" s="73">
        <v>0</v>
      </c>
      <c r="CD584" s="73">
        <v>0</v>
      </c>
      <c r="CE584" s="73">
        <v>0</v>
      </c>
      <c r="CF584" s="73">
        <v>0</v>
      </c>
      <c r="CG584" s="73">
        <v>0</v>
      </c>
      <c r="CH584" s="73">
        <v>0</v>
      </c>
      <c r="CI584" s="73">
        <v>0</v>
      </c>
      <c r="CJ584" s="73">
        <v>0</v>
      </c>
      <c r="CK584" s="63" t="s">
        <v>4445</v>
      </c>
      <c r="CL584" s="74" t="s">
        <v>4222</v>
      </c>
      <c r="CM584" s="74" t="s">
        <v>4223</v>
      </c>
      <c r="CN584" s="74" t="s">
        <v>4330</v>
      </c>
      <c r="CO584" s="60">
        <v>3</v>
      </c>
      <c r="CP584" s="61" t="s">
        <v>3472</v>
      </c>
      <c r="CQ584" s="60">
        <v>303</v>
      </c>
      <c r="CR584" s="61" t="s">
        <v>4224</v>
      </c>
      <c r="CS584" s="60">
        <v>30301</v>
      </c>
      <c r="CT584" s="61" t="s">
        <v>4225</v>
      </c>
      <c r="CU584" s="62">
        <v>3030103</v>
      </c>
      <c r="CV584" s="63" t="s">
        <v>4439</v>
      </c>
      <c r="CW584" s="100" t="s">
        <v>4340</v>
      </c>
      <c r="CX584" s="100" t="s">
        <v>3472</v>
      </c>
      <c r="CY584" s="100" t="s">
        <v>4224</v>
      </c>
      <c r="CZ584" s="100" t="s">
        <v>4225</v>
      </c>
      <c r="DA584" s="100" t="s">
        <v>4439</v>
      </c>
    </row>
    <row r="585" spans="2:105" ht="191.25" hidden="1" x14ac:dyDescent="0.25">
      <c r="B585" s="65" t="s">
        <v>4446</v>
      </c>
      <c r="C585" s="167" t="s">
        <v>4447</v>
      </c>
      <c r="D585" s="63" t="s">
        <v>4214</v>
      </c>
      <c r="E585" s="65" t="s">
        <v>4334</v>
      </c>
      <c r="F585" s="63" t="s">
        <v>4335</v>
      </c>
      <c r="G585" s="62" t="s">
        <v>183</v>
      </c>
      <c r="H585" s="63" t="s">
        <v>4215</v>
      </c>
      <c r="I585" s="63" t="s">
        <v>185</v>
      </c>
      <c r="J585" s="311">
        <v>2015</v>
      </c>
      <c r="K585" s="310" t="s">
        <v>3657</v>
      </c>
      <c r="L585" s="63" t="s">
        <v>4343</v>
      </c>
      <c r="M585" s="63" t="s">
        <v>4448</v>
      </c>
      <c r="N585" s="63" t="s">
        <v>4449</v>
      </c>
      <c r="O585" s="63" t="s">
        <v>4450</v>
      </c>
      <c r="P585" s="164" t="s">
        <v>3979</v>
      </c>
      <c r="Q585" s="63" t="s">
        <v>4220</v>
      </c>
      <c r="R585" s="63"/>
      <c r="S585" s="68">
        <v>15</v>
      </c>
      <c r="T585" s="69">
        <v>3</v>
      </c>
      <c r="U585" s="69">
        <v>7</v>
      </c>
      <c r="V585" s="69">
        <v>11</v>
      </c>
      <c r="W585" s="69">
        <v>15</v>
      </c>
      <c r="X585" s="71">
        <v>45000000</v>
      </c>
      <c r="Y585" s="166">
        <v>45000000</v>
      </c>
      <c r="Z585" s="79"/>
      <c r="AA585" s="79"/>
      <c r="AB585" s="79"/>
      <c r="AC585" s="79"/>
      <c r="AD585" s="79"/>
      <c r="AE585" s="79"/>
      <c r="AF585" s="79"/>
      <c r="AG585" s="79"/>
      <c r="AH585" s="79"/>
      <c r="AI585" s="79"/>
      <c r="AJ585" s="79"/>
      <c r="AK585" s="71">
        <v>60000000</v>
      </c>
      <c r="AL585" s="166">
        <v>60000000</v>
      </c>
      <c r="AM585" s="79"/>
      <c r="AN585" s="79"/>
      <c r="AO585" s="79"/>
      <c r="AP585" s="79"/>
      <c r="AQ585" s="79"/>
      <c r="AR585" s="79"/>
      <c r="AS585" s="79"/>
      <c r="AT585" s="79"/>
      <c r="AU585" s="79"/>
      <c r="AV585" s="79"/>
      <c r="AW585" s="79"/>
      <c r="AX585" s="71">
        <v>60000000</v>
      </c>
      <c r="AY585" s="166">
        <v>60000000</v>
      </c>
      <c r="AZ585" s="79"/>
      <c r="BA585" s="79"/>
      <c r="BB585" s="79"/>
      <c r="BC585" s="79"/>
      <c r="BD585" s="79"/>
      <c r="BE585" s="79"/>
      <c r="BF585" s="79"/>
      <c r="BG585" s="79"/>
      <c r="BH585" s="79"/>
      <c r="BI585" s="79"/>
      <c r="BJ585" s="79"/>
      <c r="BK585" s="71">
        <v>60000000</v>
      </c>
      <c r="BL585" s="166">
        <v>60000000</v>
      </c>
      <c r="BM585" s="79"/>
      <c r="BN585" s="79"/>
      <c r="BO585" s="79"/>
      <c r="BP585" s="79"/>
      <c r="BQ585" s="79"/>
      <c r="BR585" s="79"/>
      <c r="BS585" s="79"/>
      <c r="BT585" s="79"/>
      <c r="BU585" s="79"/>
      <c r="BV585" s="79"/>
      <c r="BW585" s="79"/>
      <c r="BX585" s="71">
        <v>225000000</v>
      </c>
      <c r="BY585" s="73">
        <v>225000000</v>
      </c>
      <c r="BZ585" s="73">
        <v>0</v>
      </c>
      <c r="CA585" s="73">
        <v>0</v>
      </c>
      <c r="CB585" s="73">
        <v>0</v>
      </c>
      <c r="CC585" s="73">
        <v>0</v>
      </c>
      <c r="CD585" s="73">
        <v>0</v>
      </c>
      <c r="CE585" s="73">
        <v>0</v>
      </c>
      <c r="CF585" s="73">
        <v>0</v>
      </c>
      <c r="CG585" s="73">
        <v>0</v>
      </c>
      <c r="CH585" s="73">
        <v>0</v>
      </c>
      <c r="CI585" s="73">
        <v>0</v>
      </c>
      <c r="CJ585" s="73">
        <v>0</v>
      </c>
      <c r="CK585" s="63" t="s">
        <v>4451</v>
      </c>
      <c r="CL585" s="74" t="s">
        <v>4222</v>
      </c>
      <c r="CM585" s="74" t="s">
        <v>4223</v>
      </c>
      <c r="CN585" s="74" t="s">
        <v>4330</v>
      </c>
      <c r="CO585" s="60">
        <v>3</v>
      </c>
      <c r="CP585" s="61" t="s">
        <v>3472</v>
      </c>
      <c r="CQ585" s="60">
        <v>303</v>
      </c>
      <c r="CR585" s="61" t="s">
        <v>4224</v>
      </c>
      <c r="CS585" s="60">
        <v>30301</v>
      </c>
      <c r="CT585" s="61" t="s">
        <v>4225</v>
      </c>
      <c r="CU585" s="62">
        <v>3030103</v>
      </c>
      <c r="CV585" s="63" t="s">
        <v>4439</v>
      </c>
      <c r="CW585" s="100" t="s">
        <v>4340</v>
      </c>
      <c r="CX585" s="100" t="s">
        <v>3472</v>
      </c>
      <c r="CY585" s="100" t="s">
        <v>4224</v>
      </c>
      <c r="CZ585" s="100" t="s">
        <v>4225</v>
      </c>
      <c r="DA585" s="100" t="s">
        <v>4439</v>
      </c>
    </row>
    <row r="586" spans="2:105" ht="191.25" hidden="1" x14ac:dyDescent="0.25">
      <c r="B586" s="99" t="s">
        <v>4452</v>
      </c>
      <c r="C586" s="75" t="s">
        <v>4453</v>
      </c>
      <c r="D586" s="100" t="s">
        <v>589</v>
      </c>
      <c r="E586" s="65" t="s">
        <v>4334</v>
      </c>
      <c r="F586" s="63" t="s">
        <v>4335</v>
      </c>
      <c r="G586" s="62" t="s">
        <v>183</v>
      </c>
      <c r="H586" s="63" t="s">
        <v>592</v>
      </c>
      <c r="I586" s="63" t="s">
        <v>185</v>
      </c>
      <c r="J586" s="311"/>
      <c r="K586" s="310"/>
      <c r="L586" s="63" t="s">
        <v>1216</v>
      </c>
      <c r="M586" s="63" t="s">
        <v>4448</v>
      </c>
      <c r="N586" s="63" t="s">
        <v>4454</v>
      </c>
      <c r="O586" s="63" t="s">
        <v>4455</v>
      </c>
      <c r="P586" s="164" t="s">
        <v>3979</v>
      </c>
      <c r="Q586" s="63" t="s">
        <v>4456</v>
      </c>
      <c r="R586" s="63"/>
      <c r="S586" s="68">
        <v>149</v>
      </c>
      <c r="T586" s="69">
        <v>10</v>
      </c>
      <c r="U586" s="69">
        <v>50</v>
      </c>
      <c r="V586" s="69">
        <v>100</v>
      </c>
      <c r="W586" s="69">
        <v>149</v>
      </c>
      <c r="X586" s="71">
        <v>10000000</v>
      </c>
      <c r="Y586" s="78">
        <v>10000000</v>
      </c>
      <c r="Z586" s="79"/>
      <c r="AA586" s="79"/>
      <c r="AB586" s="79"/>
      <c r="AC586" s="79"/>
      <c r="AD586" s="79"/>
      <c r="AE586" s="79"/>
      <c r="AF586" s="79"/>
      <c r="AG586" s="79"/>
      <c r="AH586" s="79"/>
      <c r="AI586" s="79"/>
      <c r="AJ586" s="79"/>
      <c r="AK586" s="71">
        <v>40000000</v>
      </c>
      <c r="AL586" s="78">
        <v>40000000</v>
      </c>
      <c r="AM586" s="79"/>
      <c r="AN586" s="79"/>
      <c r="AO586" s="79"/>
      <c r="AP586" s="79"/>
      <c r="AQ586" s="79"/>
      <c r="AR586" s="79"/>
      <c r="AS586" s="79"/>
      <c r="AT586" s="79"/>
      <c r="AU586" s="79"/>
      <c r="AV586" s="79"/>
      <c r="AW586" s="79"/>
      <c r="AX586" s="71">
        <v>50000000</v>
      </c>
      <c r="AY586" s="78">
        <v>50000000</v>
      </c>
      <c r="AZ586" s="79"/>
      <c r="BA586" s="79"/>
      <c r="BB586" s="79"/>
      <c r="BC586" s="79"/>
      <c r="BD586" s="79"/>
      <c r="BE586" s="79"/>
      <c r="BF586" s="79"/>
      <c r="BG586" s="79"/>
      <c r="BH586" s="79"/>
      <c r="BI586" s="79"/>
      <c r="BJ586" s="79"/>
      <c r="BK586" s="71">
        <v>49000000</v>
      </c>
      <c r="BL586" s="78">
        <v>49000000</v>
      </c>
      <c r="BM586" s="79"/>
      <c r="BN586" s="79"/>
      <c r="BO586" s="79"/>
      <c r="BP586" s="79"/>
      <c r="BQ586" s="79"/>
      <c r="BR586" s="79"/>
      <c r="BS586" s="79"/>
      <c r="BT586" s="79"/>
      <c r="BU586" s="79"/>
      <c r="BV586" s="79"/>
      <c r="BW586" s="79"/>
      <c r="BX586" s="71">
        <v>149000000</v>
      </c>
      <c r="BY586" s="73">
        <v>149000000</v>
      </c>
      <c r="BZ586" s="73">
        <v>0</v>
      </c>
      <c r="CA586" s="73">
        <v>0</v>
      </c>
      <c r="CB586" s="73">
        <v>0</v>
      </c>
      <c r="CC586" s="73">
        <v>0</v>
      </c>
      <c r="CD586" s="73">
        <v>0</v>
      </c>
      <c r="CE586" s="73">
        <v>0</v>
      </c>
      <c r="CF586" s="73">
        <v>0</v>
      </c>
      <c r="CG586" s="73">
        <v>0</v>
      </c>
      <c r="CH586" s="73">
        <v>0</v>
      </c>
      <c r="CI586" s="73">
        <v>0</v>
      </c>
      <c r="CJ586" s="73">
        <v>0</v>
      </c>
      <c r="CK586" s="63" t="s">
        <v>4457</v>
      </c>
      <c r="CL586" s="74" t="s">
        <v>1154</v>
      </c>
      <c r="CM586" s="74" t="s">
        <v>1155</v>
      </c>
      <c r="CN586" s="74" t="s">
        <v>4330</v>
      </c>
      <c r="CO586" s="60">
        <v>3</v>
      </c>
      <c r="CP586" s="61" t="s">
        <v>3472</v>
      </c>
      <c r="CQ586" s="60">
        <v>303</v>
      </c>
      <c r="CR586" s="61" t="s">
        <v>4224</v>
      </c>
      <c r="CS586" s="60">
        <v>30301</v>
      </c>
      <c r="CT586" s="61" t="s">
        <v>4225</v>
      </c>
      <c r="CU586" s="62">
        <v>3030103</v>
      </c>
      <c r="CV586" s="63" t="s">
        <v>4439</v>
      </c>
      <c r="CW586" s="100" t="s">
        <v>4340</v>
      </c>
      <c r="CX586" s="100" t="s">
        <v>3472</v>
      </c>
      <c r="CY586" s="100" t="s">
        <v>4224</v>
      </c>
      <c r="CZ586" s="100" t="s">
        <v>4225</v>
      </c>
      <c r="DA586" s="100" t="s">
        <v>4439</v>
      </c>
    </row>
    <row r="587" spans="2:105" ht="76.5" hidden="1" x14ac:dyDescent="0.25">
      <c r="B587" s="65" t="s">
        <v>4458</v>
      </c>
      <c r="C587" s="65" t="s">
        <v>4459</v>
      </c>
      <c r="D587" s="63" t="s">
        <v>486</v>
      </c>
      <c r="E587" s="65" t="s">
        <v>4460</v>
      </c>
      <c r="F587" s="63" t="s">
        <v>4461</v>
      </c>
      <c r="G587" s="62" t="s">
        <v>240</v>
      </c>
      <c r="H587" s="63" t="s">
        <v>489</v>
      </c>
      <c r="I587" s="63" t="s">
        <v>4462</v>
      </c>
      <c r="J587" s="311">
        <v>2015</v>
      </c>
      <c r="K587" s="310" t="s">
        <v>3657</v>
      </c>
      <c r="L587" s="63" t="s">
        <v>491</v>
      </c>
      <c r="M587" s="63" t="s">
        <v>4463</v>
      </c>
      <c r="N587" s="63" t="s">
        <v>4464</v>
      </c>
      <c r="O587" s="63" t="s">
        <v>4465</v>
      </c>
      <c r="P587" s="164" t="s">
        <v>3979</v>
      </c>
      <c r="Q587" s="63" t="s">
        <v>4210</v>
      </c>
      <c r="R587" s="63"/>
      <c r="S587" s="68">
        <v>100</v>
      </c>
      <c r="T587" s="69">
        <v>100</v>
      </c>
      <c r="U587" s="69">
        <v>100</v>
      </c>
      <c r="V587" s="69">
        <v>100</v>
      </c>
      <c r="W587" s="69">
        <v>100</v>
      </c>
      <c r="X587" s="71">
        <v>150000000</v>
      </c>
      <c r="Y587" s="79"/>
      <c r="Z587" s="79"/>
      <c r="AA587" s="79"/>
      <c r="AB587" s="78">
        <v>150000000</v>
      </c>
      <c r="AC587" s="79"/>
      <c r="AD587" s="79"/>
      <c r="AE587" s="79"/>
      <c r="AF587" s="79"/>
      <c r="AG587" s="79"/>
      <c r="AH587" s="79"/>
      <c r="AI587" s="79"/>
      <c r="AJ587" s="79"/>
      <c r="AK587" s="71">
        <v>150000000</v>
      </c>
      <c r="AL587" s="79"/>
      <c r="AM587" s="79"/>
      <c r="AN587" s="79"/>
      <c r="AO587" s="78">
        <v>150000000</v>
      </c>
      <c r="AP587" s="79"/>
      <c r="AQ587" s="79"/>
      <c r="AR587" s="79"/>
      <c r="AS587" s="79"/>
      <c r="AT587" s="79"/>
      <c r="AU587" s="79"/>
      <c r="AV587" s="79"/>
      <c r="AW587" s="79"/>
      <c r="AX587" s="71">
        <v>150000000</v>
      </c>
      <c r="AY587" s="79"/>
      <c r="AZ587" s="79"/>
      <c r="BA587" s="79"/>
      <c r="BB587" s="78">
        <v>150000000</v>
      </c>
      <c r="BC587" s="79"/>
      <c r="BD587" s="79"/>
      <c r="BE587" s="79"/>
      <c r="BF587" s="79"/>
      <c r="BG587" s="79"/>
      <c r="BH587" s="79"/>
      <c r="BI587" s="79"/>
      <c r="BJ587" s="79"/>
      <c r="BK587" s="71">
        <v>200000000</v>
      </c>
      <c r="BL587" s="79"/>
      <c r="BM587" s="79"/>
      <c r="BN587" s="79"/>
      <c r="BO587" s="79">
        <v>200000000</v>
      </c>
      <c r="BP587" s="79"/>
      <c r="BQ587" s="79"/>
      <c r="BR587" s="79"/>
      <c r="BS587" s="79"/>
      <c r="BT587" s="79"/>
      <c r="BU587" s="79"/>
      <c r="BV587" s="79"/>
      <c r="BW587" s="79"/>
      <c r="BX587" s="71">
        <v>650000000</v>
      </c>
      <c r="BY587" s="73">
        <v>0</v>
      </c>
      <c r="BZ587" s="73">
        <v>0</v>
      </c>
      <c r="CA587" s="73">
        <v>0</v>
      </c>
      <c r="CB587" s="73">
        <v>650000000</v>
      </c>
      <c r="CC587" s="73">
        <v>0</v>
      </c>
      <c r="CD587" s="73">
        <v>0</v>
      </c>
      <c r="CE587" s="73">
        <v>0</v>
      </c>
      <c r="CF587" s="73">
        <v>0</v>
      </c>
      <c r="CG587" s="73">
        <v>0</v>
      </c>
      <c r="CH587" s="73">
        <v>0</v>
      </c>
      <c r="CI587" s="73">
        <v>0</v>
      </c>
      <c r="CJ587" s="73">
        <v>0</v>
      </c>
      <c r="CK587" s="63" t="s">
        <v>4466</v>
      </c>
      <c r="CL587" s="74" t="s">
        <v>497</v>
      </c>
      <c r="CM587" s="74" t="s">
        <v>498</v>
      </c>
      <c r="CN587" s="74" t="s">
        <v>606</v>
      </c>
      <c r="CO587" s="60">
        <v>3</v>
      </c>
      <c r="CP587" s="61" t="s">
        <v>3472</v>
      </c>
      <c r="CQ587" s="60">
        <v>304</v>
      </c>
      <c r="CR587" s="61" t="s">
        <v>4467</v>
      </c>
      <c r="CS587" s="60">
        <v>30401</v>
      </c>
      <c r="CT587" s="61" t="s">
        <v>4468</v>
      </c>
      <c r="CU587" s="62">
        <v>3040101</v>
      </c>
      <c r="CV587" s="63" t="s">
        <v>4469</v>
      </c>
      <c r="CW587" s="100" t="s">
        <v>4470</v>
      </c>
      <c r="CX587" s="100" t="s">
        <v>3472</v>
      </c>
      <c r="CY587" s="100" t="s">
        <v>4467</v>
      </c>
      <c r="CZ587" s="100" t="s">
        <v>4468</v>
      </c>
      <c r="DA587" s="100" t="s">
        <v>4469</v>
      </c>
    </row>
    <row r="588" spans="2:105" ht="127.5" hidden="1" x14ac:dyDescent="0.25">
      <c r="B588" s="65" t="s">
        <v>4471</v>
      </c>
      <c r="C588" s="65" t="s">
        <v>4472</v>
      </c>
      <c r="D588" s="63" t="s">
        <v>709</v>
      </c>
      <c r="E588" s="65" t="s">
        <v>4473</v>
      </c>
      <c r="F588" s="63" t="s">
        <v>4474</v>
      </c>
      <c r="G588" s="62" t="s">
        <v>240</v>
      </c>
      <c r="H588" s="63" t="s">
        <v>710</v>
      </c>
      <c r="I588" s="63" t="s">
        <v>185</v>
      </c>
      <c r="J588" s="311">
        <v>2016</v>
      </c>
      <c r="K588" s="310">
        <v>0</v>
      </c>
      <c r="L588" s="63" t="s">
        <v>778</v>
      </c>
      <c r="M588" s="63" t="s">
        <v>4475</v>
      </c>
      <c r="N588" s="63" t="s">
        <v>4476</v>
      </c>
      <c r="O588" s="63" t="s">
        <v>4477</v>
      </c>
      <c r="P588" s="164" t="s">
        <v>3979</v>
      </c>
      <c r="Q588" s="63" t="s">
        <v>4478</v>
      </c>
      <c r="R588" s="63"/>
      <c r="S588" s="68">
        <v>1</v>
      </c>
      <c r="T588" s="69">
        <v>1</v>
      </c>
      <c r="U588" s="69">
        <v>1</v>
      </c>
      <c r="V588" s="69">
        <v>1</v>
      </c>
      <c r="W588" s="69">
        <v>1</v>
      </c>
      <c r="X588" s="71">
        <v>100000000</v>
      </c>
      <c r="Y588" s="128">
        <v>100000000</v>
      </c>
      <c r="Z588" s="79"/>
      <c r="AA588" s="79"/>
      <c r="AB588" s="79"/>
      <c r="AC588" s="79"/>
      <c r="AD588" s="79"/>
      <c r="AE588" s="79"/>
      <c r="AF588" s="79"/>
      <c r="AG588" s="79"/>
      <c r="AH588" s="79"/>
      <c r="AI588" s="79"/>
      <c r="AJ588" s="79"/>
      <c r="AK588" s="71">
        <v>0</v>
      </c>
      <c r="AL588" s="79"/>
      <c r="AM588" s="79"/>
      <c r="AN588" s="79"/>
      <c r="AO588" s="79"/>
      <c r="AP588" s="79"/>
      <c r="AQ588" s="79"/>
      <c r="AR588" s="79"/>
      <c r="AS588" s="79"/>
      <c r="AT588" s="79"/>
      <c r="AU588" s="79"/>
      <c r="AV588" s="79"/>
      <c r="AW588" s="79"/>
      <c r="AX588" s="71">
        <v>0</v>
      </c>
      <c r="AY588" s="79"/>
      <c r="AZ588" s="79"/>
      <c r="BA588" s="79"/>
      <c r="BB588" s="79"/>
      <c r="BC588" s="79"/>
      <c r="BD588" s="79"/>
      <c r="BE588" s="79"/>
      <c r="BF588" s="79"/>
      <c r="BG588" s="79"/>
      <c r="BH588" s="79"/>
      <c r="BI588" s="79"/>
      <c r="BJ588" s="79"/>
      <c r="BK588" s="71">
        <v>0</v>
      </c>
      <c r="BL588" s="79"/>
      <c r="BM588" s="79"/>
      <c r="BN588" s="79"/>
      <c r="BO588" s="79"/>
      <c r="BP588" s="79"/>
      <c r="BQ588" s="79"/>
      <c r="BR588" s="79"/>
      <c r="BS588" s="79"/>
      <c r="BT588" s="79"/>
      <c r="BU588" s="79"/>
      <c r="BV588" s="79"/>
      <c r="BW588" s="79"/>
      <c r="BX588" s="71">
        <v>100000000</v>
      </c>
      <c r="BY588" s="73">
        <v>100000000</v>
      </c>
      <c r="BZ588" s="73">
        <v>0</v>
      </c>
      <c r="CA588" s="73">
        <v>0</v>
      </c>
      <c r="CB588" s="73">
        <v>0</v>
      </c>
      <c r="CC588" s="73">
        <v>0</v>
      </c>
      <c r="CD588" s="73">
        <v>0</v>
      </c>
      <c r="CE588" s="73">
        <v>0</v>
      </c>
      <c r="CF588" s="73">
        <v>0</v>
      </c>
      <c r="CG588" s="73">
        <v>0</v>
      </c>
      <c r="CH588" s="73">
        <v>0</v>
      </c>
      <c r="CI588" s="73">
        <v>0</v>
      </c>
      <c r="CJ588" s="73">
        <v>0</v>
      </c>
      <c r="CK588" s="63" t="s">
        <v>4479</v>
      </c>
      <c r="CL588" s="74" t="s">
        <v>717</v>
      </c>
      <c r="CM588" s="74" t="s">
        <v>718</v>
      </c>
      <c r="CN588" s="74" t="s">
        <v>606</v>
      </c>
      <c r="CO588" s="60">
        <v>3</v>
      </c>
      <c r="CP588" s="61" t="s">
        <v>3472</v>
      </c>
      <c r="CQ588" s="60">
        <v>304</v>
      </c>
      <c r="CR588" s="61" t="s">
        <v>4467</v>
      </c>
      <c r="CS588" s="60">
        <v>30401</v>
      </c>
      <c r="CT588" s="61" t="s">
        <v>4468</v>
      </c>
      <c r="CU588" s="62">
        <v>3040102</v>
      </c>
      <c r="CV588" s="63" t="s">
        <v>4480</v>
      </c>
      <c r="CW588" s="100" t="s">
        <v>4481</v>
      </c>
      <c r="CX588" s="100" t="s">
        <v>3472</v>
      </c>
      <c r="CY588" s="100" t="s">
        <v>4467</v>
      </c>
      <c r="CZ588" s="100" t="s">
        <v>4468</v>
      </c>
      <c r="DA588" s="100" t="s">
        <v>4480</v>
      </c>
    </row>
    <row r="589" spans="2:105" ht="127.5" hidden="1" x14ac:dyDescent="0.25">
      <c r="B589" s="65" t="s">
        <v>4482</v>
      </c>
      <c r="C589" s="65" t="s">
        <v>4483</v>
      </c>
      <c r="D589" s="63" t="s">
        <v>709</v>
      </c>
      <c r="E589" s="65" t="s">
        <v>4473</v>
      </c>
      <c r="F589" s="63" t="s">
        <v>4474</v>
      </c>
      <c r="G589" s="62" t="s">
        <v>240</v>
      </c>
      <c r="H589" s="63" t="s">
        <v>4295</v>
      </c>
      <c r="I589" s="63" t="s">
        <v>185</v>
      </c>
      <c r="J589" s="311">
        <v>2015</v>
      </c>
      <c r="K589" s="310">
        <v>0</v>
      </c>
      <c r="L589" s="63" t="s">
        <v>711</v>
      </c>
      <c r="M589" s="63" t="s">
        <v>4484</v>
      </c>
      <c r="N589" s="63" t="s">
        <v>4485</v>
      </c>
      <c r="O589" s="63" t="s">
        <v>4486</v>
      </c>
      <c r="P589" s="164" t="s">
        <v>3979</v>
      </c>
      <c r="Q589" s="63" t="s">
        <v>4203</v>
      </c>
      <c r="R589" s="63"/>
      <c r="S589" s="68">
        <v>100</v>
      </c>
      <c r="T589" s="69">
        <v>100</v>
      </c>
      <c r="U589" s="69">
        <v>100</v>
      </c>
      <c r="V589" s="69">
        <v>100</v>
      </c>
      <c r="W589" s="69">
        <v>100</v>
      </c>
      <c r="X589" s="71">
        <v>0</v>
      </c>
      <c r="Y589" s="128"/>
      <c r="Z589" s="79"/>
      <c r="AA589" s="79"/>
      <c r="AB589" s="79"/>
      <c r="AC589" s="79"/>
      <c r="AD589" s="79"/>
      <c r="AE589" s="79"/>
      <c r="AF589" s="79"/>
      <c r="AG589" s="79"/>
      <c r="AH589" s="79"/>
      <c r="AI589" s="79"/>
      <c r="AJ589" s="79"/>
      <c r="AK589" s="71">
        <v>0</v>
      </c>
      <c r="AL589" s="79"/>
      <c r="AM589" s="79"/>
      <c r="AN589" s="79"/>
      <c r="AO589" s="79"/>
      <c r="AP589" s="79"/>
      <c r="AQ589" s="79"/>
      <c r="AR589" s="79"/>
      <c r="AS589" s="79"/>
      <c r="AT589" s="79"/>
      <c r="AU589" s="79"/>
      <c r="AV589" s="79"/>
      <c r="AW589" s="79"/>
      <c r="AX589" s="71">
        <v>0</v>
      </c>
      <c r="AY589" s="79"/>
      <c r="AZ589" s="79"/>
      <c r="BA589" s="79"/>
      <c r="BB589" s="79"/>
      <c r="BC589" s="79"/>
      <c r="BD589" s="79"/>
      <c r="BE589" s="79"/>
      <c r="BF589" s="79"/>
      <c r="BG589" s="79"/>
      <c r="BH589" s="79"/>
      <c r="BI589" s="79"/>
      <c r="BJ589" s="79"/>
      <c r="BK589" s="71">
        <v>0</v>
      </c>
      <c r="BL589" s="79"/>
      <c r="BM589" s="79"/>
      <c r="BN589" s="79"/>
      <c r="BO589" s="79"/>
      <c r="BP589" s="79"/>
      <c r="BQ589" s="79"/>
      <c r="BR589" s="79"/>
      <c r="BS589" s="79"/>
      <c r="BT589" s="79"/>
      <c r="BU589" s="79"/>
      <c r="BV589" s="79"/>
      <c r="BW589" s="79"/>
      <c r="BX589" s="71">
        <v>0</v>
      </c>
      <c r="BY589" s="73">
        <v>0</v>
      </c>
      <c r="BZ589" s="73">
        <v>0</v>
      </c>
      <c r="CA589" s="73">
        <v>0</v>
      </c>
      <c r="CB589" s="73">
        <v>0</v>
      </c>
      <c r="CC589" s="73">
        <v>0</v>
      </c>
      <c r="CD589" s="73">
        <v>0</v>
      </c>
      <c r="CE589" s="73">
        <v>0</v>
      </c>
      <c r="CF589" s="73">
        <v>0</v>
      </c>
      <c r="CG589" s="73">
        <v>0</v>
      </c>
      <c r="CH589" s="73">
        <v>0</v>
      </c>
      <c r="CI589" s="73">
        <v>0</v>
      </c>
      <c r="CJ589" s="73">
        <v>0</v>
      </c>
      <c r="CK589" s="63" t="s">
        <v>4487</v>
      </c>
      <c r="CL589" s="74" t="s">
        <v>717</v>
      </c>
      <c r="CM589" s="74" t="s">
        <v>718</v>
      </c>
      <c r="CN589" s="74" t="s">
        <v>606</v>
      </c>
      <c r="CO589" s="60">
        <v>3</v>
      </c>
      <c r="CP589" s="61" t="s">
        <v>3472</v>
      </c>
      <c r="CQ589" s="60">
        <v>304</v>
      </c>
      <c r="CR589" s="61" t="s">
        <v>4467</v>
      </c>
      <c r="CS589" s="60">
        <v>30401</v>
      </c>
      <c r="CT589" s="61" t="s">
        <v>4468</v>
      </c>
      <c r="CU589" s="62">
        <v>3040102</v>
      </c>
      <c r="CV589" s="63" t="s">
        <v>4480</v>
      </c>
      <c r="CW589" s="100" t="s">
        <v>4481</v>
      </c>
      <c r="CX589" s="100" t="s">
        <v>3472</v>
      </c>
      <c r="CY589" s="100" t="s">
        <v>4467</v>
      </c>
      <c r="CZ589" s="100" t="s">
        <v>4468</v>
      </c>
      <c r="DA589" s="100" t="s">
        <v>4480</v>
      </c>
    </row>
    <row r="590" spans="2:105" ht="127.5" hidden="1" x14ac:dyDescent="0.25">
      <c r="B590" s="65" t="s">
        <v>4488</v>
      </c>
      <c r="C590" s="65" t="s">
        <v>4489</v>
      </c>
      <c r="D590" s="117" t="s">
        <v>2069</v>
      </c>
      <c r="E590" s="65" t="s">
        <v>4473</v>
      </c>
      <c r="F590" s="63" t="s">
        <v>4474</v>
      </c>
      <c r="G590" s="62" t="s">
        <v>183</v>
      </c>
      <c r="H590" s="63" t="s">
        <v>580</v>
      </c>
      <c r="I590" s="63" t="s">
        <v>185</v>
      </c>
      <c r="J590" s="311">
        <v>2015</v>
      </c>
      <c r="K590" s="310">
        <v>0</v>
      </c>
      <c r="L590" s="63" t="s">
        <v>2365</v>
      </c>
      <c r="M590" s="63" t="s">
        <v>4490</v>
      </c>
      <c r="N590" s="63" t="s">
        <v>4491</v>
      </c>
      <c r="O590" s="63" t="s">
        <v>4492</v>
      </c>
      <c r="P590" s="164" t="s">
        <v>3979</v>
      </c>
      <c r="Q590" s="63" t="s">
        <v>4493</v>
      </c>
      <c r="R590" s="63"/>
      <c r="S590" s="68">
        <v>0</v>
      </c>
      <c r="T590" s="69">
        <v>0</v>
      </c>
      <c r="U590" s="69">
        <v>1</v>
      </c>
      <c r="V590" s="69">
        <v>0</v>
      </c>
      <c r="W590" s="69">
        <v>0</v>
      </c>
      <c r="X590" s="71">
        <v>0</v>
      </c>
      <c r="Y590" s="128"/>
      <c r="Z590" s="79"/>
      <c r="AA590" s="79"/>
      <c r="AB590" s="79"/>
      <c r="AC590" s="79"/>
      <c r="AD590" s="79"/>
      <c r="AE590" s="79"/>
      <c r="AF590" s="79"/>
      <c r="AG590" s="79"/>
      <c r="AH590" s="79"/>
      <c r="AI590" s="79"/>
      <c r="AJ590" s="79"/>
      <c r="AK590" s="71">
        <v>0</v>
      </c>
      <c r="AL590" s="79"/>
      <c r="AM590" s="79"/>
      <c r="AN590" s="79"/>
      <c r="AO590" s="79"/>
      <c r="AP590" s="79"/>
      <c r="AQ590" s="79"/>
      <c r="AR590" s="79"/>
      <c r="AS590" s="79"/>
      <c r="AT590" s="79"/>
      <c r="AU590" s="79"/>
      <c r="AV590" s="79"/>
      <c r="AW590" s="79"/>
      <c r="AX590" s="71">
        <v>0</v>
      </c>
      <c r="AY590" s="79"/>
      <c r="AZ590" s="79"/>
      <c r="BA590" s="79"/>
      <c r="BB590" s="79"/>
      <c r="BC590" s="79"/>
      <c r="BD590" s="79"/>
      <c r="BE590" s="79"/>
      <c r="BF590" s="79"/>
      <c r="BG590" s="79"/>
      <c r="BH590" s="79"/>
      <c r="BI590" s="79"/>
      <c r="BJ590" s="79"/>
      <c r="BK590" s="71">
        <v>0</v>
      </c>
      <c r="BL590" s="79"/>
      <c r="BM590" s="79"/>
      <c r="BN590" s="79"/>
      <c r="BO590" s="79"/>
      <c r="BP590" s="79"/>
      <c r="BQ590" s="79"/>
      <c r="BR590" s="79"/>
      <c r="BS590" s="79"/>
      <c r="BT590" s="79"/>
      <c r="BU590" s="79"/>
      <c r="BV590" s="79"/>
      <c r="BW590" s="79"/>
      <c r="BX590" s="71">
        <v>0</v>
      </c>
      <c r="BY590" s="73">
        <v>0</v>
      </c>
      <c r="BZ590" s="73">
        <v>0</v>
      </c>
      <c r="CA590" s="73">
        <v>0</v>
      </c>
      <c r="CB590" s="73">
        <v>0</v>
      </c>
      <c r="CC590" s="73">
        <v>0</v>
      </c>
      <c r="CD590" s="73">
        <v>0</v>
      </c>
      <c r="CE590" s="73">
        <v>0</v>
      </c>
      <c r="CF590" s="73">
        <v>0</v>
      </c>
      <c r="CG590" s="73">
        <v>0</v>
      </c>
      <c r="CH590" s="73">
        <v>0</v>
      </c>
      <c r="CI590" s="73">
        <v>0</v>
      </c>
      <c r="CJ590" s="73">
        <v>0</v>
      </c>
      <c r="CK590" s="63" t="s">
        <v>4494</v>
      </c>
      <c r="CL590" s="74" t="s">
        <v>3138</v>
      </c>
      <c r="CM590" s="74" t="s">
        <v>3139</v>
      </c>
      <c r="CN590" s="74" t="s">
        <v>606</v>
      </c>
      <c r="CO590" s="60">
        <v>3</v>
      </c>
      <c r="CP590" s="61" t="s">
        <v>3472</v>
      </c>
      <c r="CQ590" s="60">
        <v>304</v>
      </c>
      <c r="CR590" s="61" t="s">
        <v>4467</v>
      </c>
      <c r="CS590" s="60">
        <v>30401</v>
      </c>
      <c r="CT590" s="61" t="s">
        <v>4468</v>
      </c>
      <c r="CU590" s="62">
        <v>3040102</v>
      </c>
      <c r="CV590" s="63" t="s">
        <v>4480</v>
      </c>
      <c r="CW590" s="100" t="s">
        <v>4481</v>
      </c>
      <c r="CX590" s="100" t="s">
        <v>3472</v>
      </c>
      <c r="CY590" s="100" t="s">
        <v>4467</v>
      </c>
      <c r="CZ590" s="100" t="s">
        <v>4468</v>
      </c>
      <c r="DA590" s="100" t="s">
        <v>4480</v>
      </c>
    </row>
    <row r="591" spans="2:105" ht="127.5" hidden="1" x14ac:dyDescent="0.25">
      <c r="B591" s="65" t="s">
        <v>4495</v>
      </c>
      <c r="C591" s="65" t="s">
        <v>4496</v>
      </c>
      <c r="D591" s="63" t="s">
        <v>709</v>
      </c>
      <c r="E591" s="65" t="s">
        <v>4497</v>
      </c>
      <c r="F591" s="63" t="s">
        <v>4498</v>
      </c>
      <c r="G591" s="62" t="s">
        <v>240</v>
      </c>
      <c r="H591" s="63" t="s">
        <v>4295</v>
      </c>
      <c r="I591" s="63" t="s">
        <v>185</v>
      </c>
      <c r="J591" s="311">
        <v>2015</v>
      </c>
      <c r="K591" s="310">
        <v>0</v>
      </c>
      <c r="L591" s="63" t="s">
        <v>711</v>
      </c>
      <c r="M591" s="63" t="s">
        <v>4499</v>
      </c>
      <c r="N591" s="63" t="s">
        <v>4500</v>
      </c>
      <c r="O591" s="63" t="s">
        <v>4501</v>
      </c>
      <c r="P591" s="164" t="s">
        <v>3979</v>
      </c>
      <c r="Q591" s="63" t="s">
        <v>4502</v>
      </c>
      <c r="R591" s="63"/>
      <c r="S591" s="68">
        <v>1</v>
      </c>
      <c r="T591" s="69">
        <v>0</v>
      </c>
      <c r="U591" s="69">
        <v>1</v>
      </c>
      <c r="V591" s="69">
        <v>1</v>
      </c>
      <c r="W591" s="69">
        <v>1</v>
      </c>
      <c r="X591" s="71">
        <v>0</v>
      </c>
      <c r="Y591" s="78"/>
      <c r="Z591" s="79"/>
      <c r="AA591" s="79"/>
      <c r="AB591" s="79"/>
      <c r="AC591" s="79"/>
      <c r="AD591" s="79"/>
      <c r="AE591" s="79"/>
      <c r="AF591" s="79"/>
      <c r="AG591" s="79"/>
      <c r="AH591" s="79"/>
      <c r="AI591" s="79"/>
      <c r="AJ591" s="79"/>
      <c r="AK591" s="71">
        <v>150000000</v>
      </c>
      <c r="AL591" s="78">
        <v>150000000</v>
      </c>
      <c r="AM591" s="79"/>
      <c r="AN591" s="79"/>
      <c r="AO591" s="79"/>
      <c r="AP591" s="79"/>
      <c r="AQ591" s="79"/>
      <c r="AR591" s="79"/>
      <c r="AS591" s="79"/>
      <c r="AT591" s="79"/>
      <c r="AU591" s="79"/>
      <c r="AV591" s="79"/>
      <c r="AW591" s="79"/>
      <c r="AX591" s="71">
        <v>0</v>
      </c>
      <c r="AY591" s="78"/>
      <c r="AZ591" s="79"/>
      <c r="BA591" s="79"/>
      <c r="BB591" s="79"/>
      <c r="BC591" s="79"/>
      <c r="BD591" s="79"/>
      <c r="BE591" s="79"/>
      <c r="BF591" s="79"/>
      <c r="BG591" s="79"/>
      <c r="BH591" s="79"/>
      <c r="BI591" s="79"/>
      <c r="BJ591" s="79"/>
      <c r="BK591" s="71">
        <v>0</v>
      </c>
      <c r="BL591" s="78"/>
      <c r="BM591" s="79"/>
      <c r="BN591" s="79"/>
      <c r="BO591" s="79"/>
      <c r="BP591" s="79"/>
      <c r="BQ591" s="79"/>
      <c r="BR591" s="79"/>
      <c r="BS591" s="79"/>
      <c r="BT591" s="79"/>
      <c r="BU591" s="79"/>
      <c r="BV591" s="79"/>
      <c r="BW591" s="79"/>
      <c r="BX591" s="71">
        <v>150000000</v>
      </c>
      <c r="BY591" s="73">
        <v>150000000</v>
      </c>
      <c r="BZ591" s="73">
        <v>0</v>
      </c>
      <c r="CA591" s="73">
        <v>0</v>
      </c>
      <c r="CB591" s="73">
        <v>0</v>
      </c>
      <c r="CC591" s="73">
        <v>0</v>
      </c>
      <c r="CD591" s="73">
        <v>0</v>
      </c>
      <c r="CE591" s="73">
        <v>0</v>
      </c>
      <c r="CF591" s="73">
        <v>0</v>
      </c>
      <c r="CG591" s="73">
        <v>0</v>
      </c>
      <c r="CH591" s="73">
        <v>0</v>
      </c>
      <c r="CI591" s="73">
        <v>0</v>
      </c>
      <c r="CJ591" s="73">
        <v>0</v>
      </c>
      <c r="CK591" s="63" t="s">
        <v>4503</v>
      </c>
      <c r="CL591" s="74" t="s">
        <v>717</v>
      </c>
      <c r="CM591" s="74" t="s">
        <v>718</v>
      </c>
      <c r="CN591" s="74" t="s">
        <v>606</v>
      </c>
      <c r="CO591" s="60">
        <v>3</v>
      </c>
      <c r="CP591" s="61" t="s">
        <v>3472</v>
      </c>
      <c r="CQ591" s="60">
        <v>304</v>
      </c>
      <c r="CR591" s="61" t="s">
        <v>4467</v>
      </c>
      <c r="CS591" s="60">
        <v>30402</v>
      </c>
      <c r="CT591" s="61" t="s">
        <v>4504</v>
      </c>
      <c r="CU591" s="62">
        <v>3040201</v>
      </c>
      <c r="CV591" s="63" t="s">
        <v>4505</v>
      </c>
      <c r="CW591" s="100" t="s">
        <v>4506</v>
      </c>
      <c r="CX591" s="100" t="s">
        <v>3472</v>
      </c>
      <c r="CY591" s="100" t="s">
        <v>4467</v>
      </c>
      <c r="CZ591" s="100" t="s">
        <v>4504</v>
      </c>
      <c r="DA591" s="100" t="s">
        <v>4505</v>
      </c>
    </row>
    <row r="592" spans="2:105" ht="127.5" hidden="1" x14ac:dyDescent="0.25">
      <c r="B592" s="65" t="s">
        <v>4507</v>
      </c>
      <c r="C592" s="75" t="s">
        <v>4508</v>
      </c>
      <c r="D592" s="63" t="s">
        <v>687</v>
      </c>
      <c r="E592" s="65" t="s">
        <v>4497</v>
      </c>
      <c r="F592" s="63" t="s">
        <v>4498</v>
      </c>
      <c r="G592" s="62" t="s">
        <v>183</v>
      </c>
      <c r="H592" s="63" t="s">
        <v>567</v>
      </c>
      <c r="I592" s="63" t="s">
        <v>339</v>
      </c>
      <c r="J592" s="311">
        <v>2015</v>
      </c>
      <c r="K592" s="310" t="s">
        <v>3657</v>
      </c>
      <c r="L592" s="63" t="s">
        <v>568</v>
      </c>
      <c r="M592" s="63" t="s">
        <v>4509</v>
      </c>
      <c r="N592" s="63" t="s">
        <v>4510</v>
      </c>
      <c r="O592" s="63" t="s">
        <v>4511</v>
      </c>
      <c r="P592" s="164" t="s">
        <v>3979</v>
      </c>
      <c r="Q592" s="63" t="s">
        <v>4512</v>
      </c>
      <c r="R592" s="63"/>
      <c r="S592" s="68">
        <v>2</v>
      </c>
      <c r="T592" s="69">
        <v>0</v>
      </c>
      <c r="U592" s="69">
        <v>0</v>
      </c>
      <c r="V592" s="69">
        <v>0</v>
      </c>
      <c r="W592" s="69">
        <v>2</v>
      </c>
      <c r="X592" s="71">
        <v>5000000</v>
      </c>
      <c r="Y592" s="78">
        <v>5000000</v>
      </c>
      <c r="Z592" s="79"/>
      <c r="AA592" s="79"/>
      <c r="AB592" s="79"/>
      <c r="AC592" s="79"/>
      <c r="AD592" s="79"/>
      <c r="AE592" s="79"/>
      <c r="AF592" s="79"/>
      <c r="AG592" s="79"/>
      <c r="AH592" s="79"/>
      <c r="AI592" s="79"/>
      <c r="AJ592" s="79"/>
      <c r="AK592" s="71">
        <v>11000000</v>
      </c>
      <c r="AL592" s="78">
        <v>11000000</v>
      </c>
      <c r="AM592" s="79"/>
      <c r="AN592" s="79"/>
      <c r="AO592" s="79"/>
      <c r="AP592" s="79"/>
      <c r="AQ592" s="79"/>
      <c r="AR592" s="79"/>
      <c r="AS592" s="79"/>
      <c r="AT592" s="79"/>
      <c r="AU592" s="79"/>
      <c r="AV592" s="79"/>
      <c r="AW592" s="79"/>
      <c r="AX592" s="71">
        <v>12000000</v>
      </c>
      <c r="AY592" s="78">
        <v>12000000</v>
      </c>
      <c r="AZ592" s="79"/>
      <c r="BA592" s="79"/>
      <c r="BB592" s="79"/>
      <c r="BC592" s="79"/>
      <c r="BD592" s="79"/>
      <c r="BE592" s="79"/>
      <c r="BF592" s="79"/>
      <c r="BG592" s="79"/>
      <c r="BH592" s="79"/>
      <c r="BI592" s="79"/>
      <c r="BJ592" s="79"/>
      <c r="BK592" s="71">
        <v>12000000</v>
      </c>
      <c r="BL592" s="78">
        <v>12000000</v>
      </c>
      <c r="BM592" s="79"/>
      <c r="BN592" s="79"/>
      <c r="BO592" s="79"/>
      <c r="BP592" s="79"/>
      <c r="BQ592" s="79"/>
      <c r="BR592" s="79"/>
      <c r="BS592" s="79"/>
      <c r="BT592" s="79"/>
      <c r="BU592" s="79"/>
      <c r="BV592" s="79"/>
      <c r="BW592" s="79"/>
      <c r="BX592" s="71">
        <v>40000000</v>
      </c>
      <c r="BY592" s="73">
        <v>40000000</v>
      </c>
      <c r="BZ592" s="73">
        <v>0</v>
      </c>
      <c r="CA592" s="73">
        <v>0</v>
      </c>
      <c r="CB592" s="73">
        <v>0</v>
      </c>
      <c r="CC592" s="73">
        <v>0</v>
      </c>
      <c r="CD592" s="73">
        <v>0</v>
      </c>
      <c r="CE592" s="73">
        <v>0</v>
      </c>
      <c r="CF592" s="73">
        <v>0</v>
      </c>
      <c r="CG592" s="73">
        <v>0</v>
      </c>
      <c r="CH592" s="73">
        <v>0</v>
      </c>
      <c r="CI592" s="73">
        <v>0</v>
      </c>
      <c r="CJ592" s="73">
        <v>0</v>
      </c>
      <c r="CK592" s="63" t="s">
        <v>4513</v>
      </c>
      <c r="CL592" s="74" t="s">
        <v>727</v>
      </c>
      <c r="CM592" s="74" t="s">
        <v>728</v>
      </c>
      <c r="CN592" s="74" t="s">
        <v>606</v>
      </c>
      <c r="CO592" s="60">
        <v>3</v>
      </c>
      <c r="CP592" s="61" t="s">
        <v>3472</v>
      </c>
      <c r="CQ592" s="60">
        <v>304</v>
      </c>
      <c r="CR592" s="61" t="s">
        <v>4467</v>
      </c>
      <c r="CS592" s="60">
        <v>30402</v>
      </c>
      <c r="CT592" s="61" t="s">
        <v>4504</v>
      </c>
      <c r="CU592" s="62">
        <v>3040201</v>
      </c>
      <c r="CV592" s="63" t="s">
        <v>4505</v>
      </c>
      <c r="CW592" s="100" t="s">
        <v>4506</v>
      </c>
      <c r="CX592" s="100" t="s">
        <v>3472</v>
      </c>
      <c r="CY592" s="100" t="s">
        <v>4467</v>
      </c>
      <c r="CZ592" s="100" t="s">
        <v>4504</v>
      </c>
      <c r="DA592" s="100" t="s">
        <v>4505</v>
      </c>
    </row>
    <row r="593" spans="2:105" ht="114.75" hidden="1" x14ac:dyDescent="0.25">
      <c r="B593" s="65" t="s">
        <v>4514</v>
      </c>
      <c r="C593" s="65" t="s">
        <v>4515</v>
      </c>
      <c r="D593" s="63" t="s">
        <v>1800</v>
      </c>
      <c r="E593" s="65" t="s">
        <v>4516</v>
      </c>
      <c r="F593" s="63" t="s">
        <v>4517</v>
      </c>
      <c r="G593" s="62" t="s">
        <v>240</v>
      </c>
      <c r="H593" s="63" t="s">
        <v>1167</v>
      </c>
      <c r="I593" s="63" t="s">
        <v>4462</v>
      </c>
      <c r="J593" s="311">
        <v>2015</v>
      </c>
      <c r="K593" s="310">
        <v>1</v>
      </c>
      <c r="L593" s="63" t="s">
        <v>186</v>
      </c>
      <c r="M593" s="63" t="s">
        <v>4518</v>
      </c>
      <c r="N593" s="63" t="s">
        <v>4519</v>
      </c>
      <c r="O593" s="63" t="s">
        <v>4520</v>
      </c>
      <c r="P593" s="164" t="s">
        <v>3979</v>
      </c>
      <c r="Q593" s="63" t="s">
        <v>4502</v>
      </c>
      <c r="R593" s="63"/>
      <c r="S593" s="68">
        <v>4</v>
      </c>
      <c r="T593" s="69">
        <v>1</v>
      </c>
      <c r="U593" s="69">
        <v>2</v>
      </c>
      <c r="V593" s="69">
        <v>3</v>
      </c>
      <c r="W593" s="69">
        <v>4</v>
      </c>
      <c r="X593" s="71">
        <v>77233520</v>
      </c>
      <c r="Y593" s="79"/>
      <c r="Z593" s="79"/>
      <c r="AA593" s="79"/>
      <c r="AB593" s="79">
        <v>77233520</v>
      </c>
      <c r="AC593" s="79"/>
      <c r="AD593" s="79"/>
      <c r="AE593" s="79"/>
      <c r="AF593" s="79"/>
      <c r="AG593" s="79"/>
      <c r="AH593" s="79"/>
      <c r="AI593" s="79"/>
      <c r="AJ593" s="79"/>
      <c r="AK593" s="71">
        <v>80000000</v>
      </c>
      <c r="AL593" s="79"/>
      <c r="AM593" s="79"/>
      <c r="AN593" s="79"/>
      <c r="AO593" s="79">
        <v>80000000</v>
      </c>
      <c r="AP593" s="79"/>
      <c r="AQ593" s="79"/>
      <c r="AR593" s="79"/>
      <c r="AS593" s="79"/>
      <c r="AT593" s="79"/>
      <c r="AU593" s="79"/>
      <c r="AV593" s="79"/>
      <c r="AW593" s="79"/>
      <c r="AX593" s="71">
        <v>82000000</v>
      </c>
      <c r="AY593" s="79"/>
      <c r="AZ593" s="79"/>
      <c r="BA593" s="79"/>
      <c r="BB593" s="79">
        <v>82000000</v>
      </c>
      <c r="BC593" s="79"/>
      <c r="BD593" s="79"/>
      <c r="BE593" s="79"/>
      <c r="BF593" s="79"/>
      <c r="BG593" s="79"/>
      <c r="BH593" s="79"/>
      <c r="BI593" s="79"/>
      <c r="BJ593" s="79"/>
      <c r="BK593" s="71">
        <v>85000000</v>
      </c>
      <c r="BL593" s="79"/>
      <c r="BM593" s="79"/>
      <c r="BN593" s="79"/>
      <c r="BO593" s="79">
        <v>85000000</v>
      </c>
      <c r="BP593" s="79"/>
      <c r="BQ593" s="79"/>
      <c r="BR593" s="79"/>
      <c r="BS593" s="79"/>
      <c r="BT593" s="79"/>
      <c r="BU593" s="79"/>
      <c r="BV593" s="79"/>
      <c r="BW593" s="79"/>
      <c r="BX593" s="71">
        <v>324233520</v>
      </c>
      <c r="BY593" s="73">
        <v>0</v>
      </c>
      <c r="BZ593" s="73">
        <v>0</v>
      </c>
      <c r="CA593" s="73">
        <v>0</v>
      </c>
      <c r="CB593" s="73">
        <v>324233520</v>
      </c>
      <c r="CC593" s="73">
        <v>0</v>
      </c>
      <c r="CD593" s="73">
        <v>0</v>
      </c>
      <c r="CE593" s="73">
        <v>0</v>
      </c>
      <c r="CF593" s="73">
        <v>0</v>
      </c>
      <c r="CG593" s="73">
        <v>0</v>
      </c>
      <c r="CH593" s="73">
        <v>0</v>
      </c>
      <c r="CI593" s="73">
        <v>0</v>
      </c>
      <c r="CJ593" s="73">
        <v>0</v>
      </c>
      <c r="CK593" s="63" t="s">
        <v>4521</v>
      </c>
      <c r="CL593" s="74" t="s">
        <v>1172</v>
      </c>
      <c r="CM593" s="74" t="s">
        <v>1173</v>
      </c>
      <c r="CN593" s="74" t="s">
        <v>606</v>
      </c>
      <c r="CO593" s="60">
        <v>3</v>
      </c>
      <c r="CP593" s="61" t="s">
        <v>3472</v>
      </c>
      <c r="CQ593" s="60">
        <v>304</v>
      </c>
      <c r="CR593" s="61" t="s">
        <v>4467</v>
      </c>
      <c r="CS593" s="60">
        <v>30402</v>
      </c>
      <c r="CT593" s="61" t="s">
        <v>4504</v>
      </c>
      <c r="CU593" s="62">
        <v>3040202</v>
      </c>
      <c r="CV593" s="63" t="s">
        <v>4522</v>
      </c>
      <c r="CW593" s="100" t="s">
        <v>4523</v>
      </c>
      <c r="CX593" s="100" t="s">
        <v>3472</v>
      </c>
      <c r="CY593" s="100" t="s">
        <v>4467</v>
      </c>
      <c r="CZ593" s="100" t="s">
        <v>4504</v>
      </c>
      <c r="DA593" s="100" t="s">
        <v>4522</v>
      </c>
    </row>
    <row r="594" spans="2:105" ht="114.75" hidden="1" x14ac:dyDescent="0.25">
      <c r="B594" s="65" t="s">
        <v>4524</v>
      </c>
      <c r="C594" s="65" t="s">
        <v>4525</v>
      </c>
      <c r="D594" s="63" t="s">
        <v>1800</v>
      </c>
      <c r="E594" s="65" t="s">
        <v>4516</v>
      </c>
      <c r="F594" s="63" t="s">
        <v>4517</v>
      </c>
      <c r="G594" s="62" t="s">
        <v>183</v>
      </c>
      <c r="H594" s="63" t="s">
        <v>1167</v>
      </c>
      <c r="I594" s="63" t="s">
        <v>185</v>
      </c>
      <c r="J594" s="311">
        <v>2015</v>
      </c>
      <c r="K594" s="310" t="s">
        <v>3657</v>
      </c>
      <c r="L594" s="63" t="s">
        <v>186</v>
      </c>
      <c r="M594" s="63" t="s">
        <v>4526</v>
      </c>
      <c r="N594" s="63" t="s">
        <v>4527</v>
      </c>
      <c r="O594" s="63" t="s">
        <v>4528</v>
      </c>
      <c r="P594" s="164" t="s">
        <v>3979</v>
      </c>
      <c r="Q594" s="63" t="s">
        <v>4502</v>
      </c>
      <c r="R594" s="63"/>
      <c r="S594" s="68">
        <v>1000</v>
      </c>
      <c r="T594" s="69">
        <v>250</v>
      </c>
      <c r="U594" s="69">
        <v>500</v>
      </c>
      <c r="V594" s="69">
        <v>750</v>
      </c>
      <c r="W594" s="69">
        <v>1000</v>
      </c>
      <c r="X594" s="71">
        <v>0</v>
      </c>
      <c r="Y594" s="79"/>
      <c r="Z594" s="79"/>
      <c r="AA594" s="79"/>
      <c r="AB594" s="79"/>
      <c r="AC594" s="79"/>
      <c r="AD594" s="79"/>
      <c r="AE594" s="79"/>
      <c r="AF594" s="79"/>
      <c r="AG594" s="79"/>
      <c r="AH594" s="79"/>
      <c r="AI594" s="79"/>
      <c r="AJ594" s="79"/>
      <c r="AK594" s="71">
        <v>0</v>
      </c>
      <c r="AL594" s="79"/>
      <c r="AM594" s="79"/>
      <c r="AN594" s="79"/>
      <c r="AO594" s="79"/>
      <c r="AP594" s="79"/>
      <c r="AQ594" s="79"/>
      <c r="AR594" s="79"/>
      <c r="AS594" s="79"/>
      <c r="AT594" s="79"/>
      <c r="AU594" s="79"/>
      <c r="AV594" s="79"/>
      <c r="AW594" s="79"/>
      <c r="AX594" s="71">
        <v>0</v>
      </c>
      <c r="AY594" s="79"/>
      <c r="AZ594" s="79"/>
      <c r="BA594" s="79"/>
      <c r="BB594" s="79"/>
      <c r="BC594" s="79"/>
      <c r="BD594" s="79"/>
      <c r="BE594" s="79"/>
      <c r="BF594" s="79"/>
      <c r="BG594" s="79"/>
      <c r="BH594" s="79"/>
      <c r="BI594" s="79"/>
      <c r="BJ594" s="79"/>
      <c r="BK594" s="71">
        <v>0</v>
      </c>
      <c r="BL594" s="79"/>
      <c r="BM594" s="79"/>
      <c r="BN594" s="79"/>
      <c r="BO594" s="79"/>
      <c r="BP594" s="79"/>
      <c r="BQ594" s="79"/>
      <c r="BR594" s="79"/>
      <c r="BS594" s="79"/>
      <c r="BT594" s="79"/>
      <c r="BU594" s="79"/>
      <c r="BV594" s="79"/>
      <c r="BW594" s="79"/>
      <c r="BX594" s="71">
        <v>0</v>
      </c>
      <c r="BY594" s="73">
        <v>0</v>
      </c>
      <c r="BZ594" s="73">
        <v>0</v>
      </c>
      <c r="CA594" s="73">
        <v>0</v>
      </c>
      <c r="CB594" s="73">
        <v>0</v>
      </c>
      <c r="CC594" s="73">
        <v>0</v>
      </c>
      <c r="CD594" s="73">
        <v>0</v>
      </c>
      <c r="CE594" s="73">
        <v>0</v>
      </c>
      <c r="CF594" s="73">
        <v>0</v>
      </c>
      <c r="CG594" s="73">
        <v>0</v>
      </c>
      <c r="CH594" s="73">
        <v>0</v>
      </c>
      <c r="CI594" s="73">
        <v>0</v>
      </c>
      <c r="CJ594" s="73">
        <v>0</v>
      </c>
      <c r="CK594" s="63" t="s">
        <v>4529</v>
      </c>
      <c r="CL594" s="74" t="s">
        <v>1172</v>
      </c>
      <c r="CM594" s="74" t="s">
        <v>1173</v>
      </c>
      <c r="CN594" s="74" t="s">
        <v>606</v>
      </c>
      <c r="CO594" s="60">
        <v>3</v>
      </c>
      <c r="CP594" s="61" t="s">
        <v>3472</v>
      </c>
      <c r="CQ594" s="60">
        <v>304</v>
      </c>
      <c r="CR594" s="61" t="s">
        <v>4467</v>
      </c>
      <c r="CS594" s="60">
        <v>30402</v>
      </c>
      <c r="CT594" s="61" t="s">
        <v>4504</v>
      </c>
      <c r="CU594" s="62">
        <v>3040202</v>
      </c>
      <c r="CV594" s="63" t="s">
        <v>4522</v>
      </c>
      <c r="CW594" s="100" t="s">
        <v>4523</v>
      </c>
      <c r="CX594" s="100" t="s">
        <v>3472</v>
      </c>
      <c r="CY594" s="100" t="s">
        <v>4467</v>
      </c>
      <c r="CZ594" s="100" t="s">
        <v>4504</v>
      </c>
      <c r="DA594" s="100" t="s">
        <v>4522</v>
      </c>
    </row>
    <row r="595" spans="2:105" ht="102" hidden="1" x14ac:dyDescent="0.25">
      <c r="B595" s="65" t="s">
        <v>4530</v>
      </c>
      <c r="C595" s="65" t="s">
        <v>4531</v>
      </c>
      <c r="D595" s="63" t="s">
        <v>652</v>
      </c>
      <c r="E595" s="65" t="s">
        <v>4532</v>
      </c>
      <c r="F595" s="63" t="s">
        <v>4533</v>
      </c>
      <c r="G595" s="62" t="s">
        <v>183</v>
      </c>
      <c r="H595" s="63" t="s">
        <v>653</v>
      </c>
      <c r="I595" s="63" t="s">
        <v>4462</v>
      </c>
      <c r="J595" s="311">
        <v>2015</v>
      </c>
      <c r="K595" s="310">
        <v>0</v>
      </c>
      <c r="L595" s="63" t="s">
        <v>242</v>
      </c>
      <c r="M595" s="63" t="s">
        <v>4534</v>
      </c>
      <c r="N595" s="63" t="s">
        <v>4535</v>
      </c>
      <c r="O595" s="63" t="s">
        <v>4536</v>
      </c>
      <c r="P595" s="164" t="s">
        <v>3979</v>
      </c>
      <c r="Q595" s="63" t="s">
        <v>4537</v>
      </c>
      <c r="R595" s="63"/>
      <c r="S595" s="68">
        <v>4788</v>
      </c>
      <c r="T595" s="69">
        <v>1197</v>
      </c>
      <c r="U595" s="69">
        <v>2394</v>
      </c>
      <c r="V595" s="69">
        <v>3591</v>
      </c>
      <c r="W595" s="69">
        <v>4788</v>
      </c>
      <c r="X595" s="71">
        <v>61674287</v>
      </c>
      <c r="Y595" s="79"/>
      <c r="Z595" s="79"/>
      <c r="AA595" s="79"/>
      <c r="AB595" s="79"/>
      <c r="AC595" s="79"/>
      <c r="AD595" s="79"/>
      <c r="AE595" s="79"/>
      <c r="AF595" s="78">
        <v>61674287</v>
      </c>
      <c r="AG595" s="79"/>
      <c r="AH595" s="79"/>
      <c r="AI595" s="79"/>
      <c r="AJ595" s="79"/>
      <c r="AK595" s="71">
        <v>63515310</v>
      </c>
      <c r="AL595" s="79"/>
      <c r="AM595" s="79"/>
      <c r="AN595" s="79"/>
      <c r="AO595" s="79"/>
      <c r="AP595" s="79"/>
      <c r="AQ595" s="79"/>
      <c r="AR595" s="79"/>
      <c r="AS595" s="78">
        <v>63515310</v>
      </c>
      <c r="AT595" s="79"/>
      <c r="AU595" s="79"/>
      <c r="AV595" s="79"/>
      <c r="AW595" s="79"/>
      <c r="AX595" s="71">
        <v>65440017</v>
      </c>
      <c r="AY595" s="79"/>
      <c r="AZ595" s="79"/>
      <c r="BA595" s="79"/>
      <c r="BB595" s="79"/>
      <c r="BC595" s="79"/>
      <c r="BD595" s="79"/>
      <c r="BE595" s="79"/>
      <c r="BF595" s="78">
        <v>65440017</v>
      </c>
      <c r="BG595" s="79"/>
      <c r="BH595" s="79"/>
      <c r="BI595" s="79"/>
      <c r="BJ595" s="79"/>
      <c r="BK595" s="71">
        <v>67364723</v>
      </c>
      <c r="BL595" s="79"/>
      <c r="BM595" s="79"/>
      <c r="BN595" s="79"/>
      <c r="BO595" s="79"/>
      <c r="BP595" s="79"/>
      <c r="BQ595" s="79"/>
      <c r="BR595" s="79"/>
      <c r="BS595" s="78">
        <v>67364723</v>
      </c>
      <c r="BT595" s="79"/>
      <c r="BU595" s="79"/>
      <c r="BV595" s="79"/>
      <c r="BW595" s="79"/>
      <c r="BX595" s="71">
        <v>257994337</v>
      </c>
      <c r="BY595" s="73">
        <v>0</v>
      </c>
      <c r="BZ595" s="73">
        <v>0</v>
      </c>
      <c r="CA595" s="73">
        <v>0</v>
      </c>
      <c r="CB595" s="73">
        <v>0</v>
      </c>
      <c r="CC595" s="73">
        <v>0</v>
      </c>
      <c r="CD595" s="73">
        <v>0</v>
      </c>
      <c r="CE595" s="73">
        <v>0</v>
      </c>
      <c r="CF595" s="73">
        <v>257994337</v>
      </c>
      <c r="CG595" s="73">
        <v>0</v>
      </c>
      <c r="CH595" s="73">
        <v>0</v>
      </c>
      <c r="CI595" s="73">
        <v>0</v>
      </c>
      <c r="CJ595" s="73">
        <v>0</v>
      </c>
      <c r="CK595" s="63" t="s">
        <v>4538</v>
      </c>
      <c r="CL595" s="74" t="s">
        <v>660</v>
      </c>
      <c r="CM595" s="74" t="s">
        <v>661</v>
      </c>
      <c r="CN595" s="74" t="s">
        <v>606</v>
      </c>
      <c r="CO595" s="60">
        <v>3</v>
      </c>
      <c r="CP595" s="61" t="s">
        <v>3472</v>
      </c>
      <c r="CQ595" s="60">
        <v>304</v>
      </c>
      <c r="CR595" s="61" t="s">
        <v>4467</v>
      </c>
      <c r="CS595" s="60">
        <v>30402</v>
      </c>
      <c r="CT595" s="61" t="s">
        <v>4504</v>
      </c>
      <c r="CU595" s="62">
        <v>3040202</v>
      </c>
      <c r="CV595" s="63" t="s">
        <v>4522</v>
      </c>
      <c r="CW595" s="100" t="s">
        <v>4539</v>
      </c>
      <c r="CX595" s="100" t="s">
        <v>3472</v>
      </c>
      <c r="CY595" s="100" t="s">
        <v>4467</v>
      </c>
      <c r="CZ595" s="100" t="s">
        <v>4504</v>
      </c>
      <c r="DA595" s="100" t="s">
        <v>4522</v>
      </c>
    </row>
    <row r="596" spans="2:105" ht="102" hidden="1" x14ac:dyDescent="0.25">
      <c r="B596" s="65" t="s">
        <v>4540</v>
      </c>
      <c r="C596" s="153" t="s">
        <v>4541</v>
      </c>
      <c r="D596" s="117" t="s">
        <v>2069</v>
      </c>
      <c r="E596" s="65" t="s">
        <v>4532</v>
      </c>
      <c r="F596" s="63" t="s">
        <v>4533</v>
      </c>
      <c r="G596" s="62" t="s">
        <v>183</v>
      </c>
      <c r="H596" s="63" t="s">
        <v>580</v>
      </c>
      <c r="I596" s="63" t="s">
        <v>4462</v>
      </c>
      <c r="J596" s="311">
        <v>2014</v>
      </c>
      <c r="K596" s="310">
        <v>40.6</v>
      </c>
      <c r="L596" s="63" t="s">
        <v>1228</v>
      </c>
      <c r="M596" s="63" t="s">
        <v>4542</v>
      </c>
      <c r="N596" s="63" t="s">
        <v>4543</v>
      </c>
      <c r="O596" s="63" t="s">
        <v>4544</v>
      </c>
      <c r="P596" s="164" t="s">
        <v>3979</v>
      </c>
      <c r="Q596" s="63" t="s">
        <v>4502</v>
      </c>
      <c r="R596" s="63"/>
      <c r="S596" s="68">
        <v>80</v>
      </c>
      <c r="T596" s="69">
        <v>50</v>
      </c>
      <c r="U596" s="69">
        <v>60</v>
      </c>
      <c r="V596" s="69">
        <v>70</v>
      </c>
      <c r="W596" s="69">
        <v>80</v>
      </c>
      <c r="X596" s="71">
        <v>1137000000</v>
      </c>
      <c r="Y596" s="79">
        <v>1137000000</v>
      </c>
      <c r="Z596" s="79"/>
      <c r="AA596" s="79"/>
      <c r="AB596" s="79"/>
      <c r="AC596" s="79"/>
      <c r="AD596" s="79"/>
      <c r="AE596" s="79"/>
      <c r="AF596" s="79"/>
      <c r="AG596" s="79"/>
      <c r="AH596" s="79"/>
      <c r="AI596" s="79"/>
      <c r="AJ596" s="79"/>
      <c r="AK596" s="71">
        <v>586000000</v>
      </c>
      <c r="AL596" s="79">
        <v>586000000</v>
      </c>
      <c r="AM596" s="79"/>
      <c r="AN596" s="79"/>
      <c r="AO596" s="79"/>
      <c r="AP596" s="79"/>
      <c r="AQ596" s="79"/>
      <c r="AR596" s="79"/>
      <c r="AS596" s="79"/>
      <c r="AT596" s="79"/>
      <c r="AU596" s="79"/>
      <c r="AV596" s="79"/>
      <c r="AW596" s="79"/>
      <c r="AX596" s="71">
        <v>0</v>
      </c>
      <c r="AY596" s="79"/>
      <c r="AZ596" s="79"/>
      <c r="BA596" s="79"/>
      <c r="BB596" s="79"/>
      <c r="BC596" s="79"/>
      <c r="BD596" s="79"/>
      <c r="BE596" s="79"/>
      <c r="BF596" s="79"/>
      <c r="BG596" s="79"/>
      <c r="BH596" s="79"/>
      <c r="BI596" s="79"/>
      <c r="BJ596" s="79"/>
      <c r="BK596" s="71">
        <v>0</v>
      </c>
      <c r="BL596" s="79"/>
      <c r="BM596" s="79"/>
      <c r="BN596" s="79"/>
      <c r="BO596" s="79"/>
      <c r="BP596" s="79"/>
      <c r="BQ596" s="79"/>
      <c r="BR596" s="79"/>
      <c r="BS596" s="79"/>
      <c r="BT596" s="79"/>
      <c r="BU596" s="79"/>
      <c r="BV596" s="79"/>
      <c r="BW596" s="79"/>
      <c r="BX596" s="71">
        <v>1723000000</v>
      </c>
      <c r="BY596" s="73">
        <v>1723000000</v>
      </c>
      <c r="BZ596" s="73">
        <v>0</v>
      </c>
      <c r="CA596" s="73">
        <v>0</v>
      </c>
      <c r="CB596" s="73">
        <v>0</v>
      </c>
      <c r="CC596" s="73">
        <v>0</v>
      </c>
      <c r="CD596" s="73">
        <v>0</v>
      </c>
      <c r="CE596" s="73">
        <v>0</v>
      </c>
      <c r="CF596" s="73">
        <v>0</v>
      </c>
      <c r="CG596" s="73">
        <v>0</v>
      </c>
      <c r="CH596" s="73">
        <v>0</v>
      </c>
      <c r="CI596" s="73">
        <v>0</v>
      </c>
      <c r="CJ596" s="73">
        <v>0</v>
      </c>
      <c r="CK596" s="63" t="s">
        <v>4545</v>
      </c>
      <c r="CL596" s="74" t="s">
        <v>3138</v>
      </c>
      <c r="CM596" s="74" t="s">
        <v>3139</v>
      </c>
      <c r="CN596" s="74" t="s">
        <v>606</v>
      </c>
      <c r="CO596" s="60">
        <v>3</v>
      </c>
      <c r="CP596" s="61" t="s">
        <v>3472</v>
      </c>
      <c r="CQ596" s="60">
        <v>304</v>
      </c>
      <c r="CR596" s="61" t="s">
        <v>4467</v>
      </c>
      <c r="CS596" s="60">
        <v>30402</v>
      </c>
      <c r="CT596" s="61" t="s">
        <v>4504</v>
      </c>
      <c r="CU596" s="62">
        <v>3040202</v>
      </c>
      <c r="CV596" s="63" t="s">
        <v>4522</v>
      </c>
      <c r="CW596" s="100" t="s">
        <v>4539</v>
      </c>
      <c r="CX596" s="100" t="s">
        <v>3472</v>
      </c>
      <c r="CY596" s="100" t="s">
        <v>4467</v>
      </c>
      <c r="CZ596" s="100" t="s">
        <v>4504</v>
      </c>
      <c r="DA596" s="100" t="s">
        <v>4522</v>
      </c>
    </row>
    <row r="597" spans="2:105" ht="102" hidden="1" x14ac:dyDescent="0.25">
      <c r="B597" s="65" t="s">
        <v>4546</v>
      </c>
      <c r="C597" s="153" t="s">
        <v>4547</v>
      </c>
      <c r="D597" s="117" t="s">
        <v>2069</v>
      </c>
      <c r="E597" s="65" t="s">
        <v>4532</v>
      </c>
      <c r="F597" s="63" t="s">
        <v>4533</v>
      </c>
      <c r="G597" s="62" t="s">
        <v>183</v>
      </c>
      <c r="H597" s="63" t="s">
        <v>580</v>
      </c>
      <c r="I597" s="63" t="s">
        <v>185</v>
      </c>
      <c r="J597" s="311">
        <v>2015</v>
      </c>
      <c r="K597" s="310">
        <v>0</v>
      </c>
      <c r="L597" s="63" t="s">
        <v>1228</v>
      </c>
      <c r="M597" s="63" t="s">
        <v>4548</v>
      </c>
      <c r="N597" s="63" t="s">
        <v>4549</v>
      </c>
      <c r="O597" s="63" t="s">
        <v>4550</v>
      </c>
      <c r="P597" s="164" t="s">
        <v>3979</v>
      </c>
      <c r="Q597" s="63" t="s">
        <v>2073</v>
      </c>
      <c r="R597" s="63"/>
      <c r="S597" s="68">
        <v>1</v>
      </c>
      <c r="T597" s="69">
        <v>0</v>
      </c>
      <c r="U597" s="69">
        <v>0</v>
      </c>
      <c r="V597" s="69">
        <v>0</v>
      </c>
      <c r="W597" s="69">
        <v>1</v>
      </c>
      <c r="X597" s="71">
        <v>197000000</v>
      </c>
      <c r="Y597" s="79">
        <v>197000000</v>
      </c>
      <c r="Z597" s="79"/>
      <c r="AA597" s="79"/>
      <c r="AB597" s="79"/>
      <c r="AC597" s="79"/>
      <c r="AD597" s="79"/>
      <c r="AE597" s="79"/>
      <c r="AF597" s="79"/>
      <c r="AG597" s="79"/>
      <c r="AH597" s="79"/>
      <c r="AI597" s="79"/>
      <c r="AJ597" s="79"/>
      <c r="AK597" s="71">
        <v>0</v>
      </c>
      <c r="AL597" s="79"/>
      <c r="AM597" s="79"/>
      <c r="AN597" s="79"/>
      <c r="AO597" s="79"/>
      <c r="AP597" s="79"/>
      <c r="AQ597" s="79"/>
      <c r="AR597" s="79"/>
      <c r="AS597" s="79"/>
      <c r="AT597" s="79"/>
      <c r="AU597" s="79"/>
      <c r="AV597" s="79"/>
      <c r="AW597" s="79"/>
      <c r="AX597" s="71">
        <v>0</v>
      </c>
      <c r="AY597" s="79"/>
      <c r="AZ597" s="79"/>
      <c r="BA597" s="79"/>
      <c r="BB597" s="79"/>
      <c r="BC597" s="79"/>
      <c r="BD597" s="79"/>
      <c r="BE597" s="79"/>
      <c r="BF597" s="79"/>
      <c r="BG597" s="79"/>
      <c r="BH597" s="79"/>
      <c r="BI597" s="79"/>
      <c r="BJ597" s="79"/>
      <c r="BK597" s="71">
        <v>0</v>
      </c>
      <c r="BL597" s="79"/>
      <c r="BM597" s="79"/>
      <c r="BN597" s="79"/>
      <c r="BO597" s="79"/>
      <c r="BP597" s="79"/>
      <c r="BQ597" s="79"/>
      <c r="BR597" s="79"/>
      <c r="BS597" s="79"/>
      <c r="BT597" s="79"/>
      <c r="BU597" s="79"/>
      <c r="BV597" s="79"/>
      <c r="BW597" s="79"/>
      <c r="BX597" s="71">
        <v>197000000</v>
      </c>
      <c r="BY597" s="73">
        <v>197000000</v>
      </c>
      <c r="BZ597" s="73">
        <v>0</v>
      </c>
      <c r="CA597" s="73">
        <v>0</v>
      </c>
      <c r="CB597" s="73">
        <v>0</v>
      </c>
      <c r="CC597" s="73">
        <v>0</v>
      </c>
      <c r="CD597" s="73">
        <v>0</v>
      </c>
      <c r="CE597" s="73">
        <v>0</v>
      </c>
      <c r="CF597" s="73">
        <v>0</v>
      </c>
      <c r="CG597" s="73">
        <v>0</v>
      </c>
      <c r="CH597" s="73">
        <v>0</v>
      </c>
      <c r="CI597" s="73">
        <v>0</v>
      </c>
      <c r="CJ597" s="73">
        <v>0</v>
      </c>
      <c r="CK597" s="63" t="s">
        <v>4551</v>
      </c>
      <c r="CL597" s="74" t="s">
        <v>3138</v>
      </c>
      <c r="CM597" s="74" t="s">
        <v>3139</v>
      </c>
      <c r="CN597" s="74" t="s">
        <v>606</v>
      </c>
      <c r="CO597" s="60">
        <v>3</v>
      </c>
      <c r="CP597" s="61" t="s">
        <v>3472</v>
      </c>
      <c r="CQ597" s="60">
        <v>304</v>
      </c>
      <c r="CR597" s="61" t="s">
        <v>4467</v>
      </c>
      <c r="CS597" s="60">
        <v>30402</v>
      </c>
      <c r="CT597" s="61" t="s">
        <v>4504</v>
      </c>
      <c r="CU597" s="62">
        <v>3040202</v>
      </c>
      <c r="CV597" s="63" t="s">
        <v>4522</v>
      </c>
      <c r="CW597" s="100" t="s">
        <v>4539</v>
      </c>
      <c r="CX597" s="100" t="s">
        <v>3472</v>
      </c>
      <c r="CY597" s="100" t="s">
        <v>4467</v>
      </c>
      <c r="CZ597" s="100" t="s">
        <v>4504</v>
      </c>
      <c r="DA597" s="100" t="s">
        <v>4522</v>
      </c>
    </row>
    <row r="598" spans="2:105" ht="102" hidden="1" x14ac:dyDescent="0.25">
      <c r="B598" s="65" t="s">
        <v>4552</v>
      </c>
      <c r="C598" s="153" t="s">
        <v>4553</v>
      </c>
      <c r="D598" s="100" t="s">
        <v>906</v>
      </c>
      <c r="E598" s="65" t="s">
        <v>4532</v>
      </c>
      <c r="F598" s="63" t="s">
        <v>4533</v>
      </c>
      <c r="G598" s="62" t="s">
        <v>183</v>
      </c>
      <c r="H598" s="63" t="s">
        <v>909</v>
      </c>
      <c r="I598" s="63" t="s">
        <v>4462</v>
      </c>
      <c r="J598" s="311">
        <v>2015</v>
      </c>
      <c r="K598" s="310">
        <v>651</v>
      </c>
      <c r="L598" s="63" t="s">
        <v>910</v>
      </c>
      <c r="M598" s="63" t="s">
        <v>4554</v>
      </c>
      <c r="N598" s="63" t="s">
        <v>4555</v>
      </c>
      <c r="O598" s="63" t="s">
        <v>4556</v>
      </c>
      <c r="P598" s="164"/>
      <c r="Q598" s="63"/>
      <c r="R598" s="63"/>
      <c r="S598" s="68">
        <v>25</v>
      </c>
      <c r="T598" s="69">
        <v>25</v>
      </c>
      <c r="U598" s="69">
        <v>25</v>
      </c>
      <c r="V598" s="69">
        <v>25</v>
      </c>
      <c r="W598" s="69">
        <v>25</v>
      </c>
      <c r="X598" s="71">
        <v>0</v>
      </c>
      <c r="Y598" s="79"/>
      <c r="Z598" s="79"/>
      <c r="AA598" s="79"/>
      <c r="AB598" s="79"/>
      <c r="AC598" s="79"/>
      <c r="AD598" s="79"/>
      <c r="AE598" s="79"/>
      <c r="AF598" s="79"/>
      <c r="AG598" s="79"/>
      <c r="AH598" s="79"/>
      <c r="AI598" s="79"/>
      <c r="AJ598" s="79"/>
      <c r="AK598" s="71">
        <v>1000000000</v>
      </c>
      <c r="AL598" s="79"/>
      <c r="AM598" s="79"/>
      <c r="AN598" s="79"/>
      <c r="AO598" s="79"/>
      <c r="AP598" s="79"/>
      <c r="AQ598" s="79"/>
      <c r="AR598" s="79"/>
      <c r="AS598" s="79"/>
      <c r="AT598" s="79">
        <v>1000000000</v>
      </c>
      <c r="AU598" s="79"/>
      <c r="AV598" s="79"/>
      <c r="AW598" s="79"/>
      <c r="AX598" s="71">
        <v>0</v>
      </c>
      <c r="AY598" s="79"/>
      <c r="AZ598" s="79"/>
      <c r="BA598" s="79"/>
      <c r="BB598" s="79"/>
      <c r="BC598" s="79"/>
      <c r="BD598" s="79"/>
      <c r="BE598" s="79"/>
      <c r="BF598" s="79"/>
      <c r="BG598" s="79"/>
      <c r="BH598" s="79"/>
      <c r="BI598" s="79"/>
      <c r="BJ598" s="79"/>
      <c r="BK598" s="71">
        <v>0</v>
      </c>
      <c r="BL598" s="79"/>
      <c r="BM598" s="79"/>
      <c r="BN598" s="79"/>
      <c r="BO598" s="79"/>
      <c r="BP598" s="79"/>
      <c r="BQ598" s="79"/>
      <c r="BR598" s="79"/>
      <c r="BS598" s="79"/>
      <c r="BT598" s="79"/>
      <c r="BU598" s="79"/>
      <c r="BV598" s="79"/>
      <c r="BW598" s="79"/>
      <c r="BX598" s="71">
        <v>1000000000</v>
      </c>
      <c r="BY598" s="73">
        <v>0</v>
      </c>
      <c r="BZ598" s="73">
        <v>0</v>
      </c>
      <c r="CA598" s="73">
        <v>0</v>
      </c>
      <c r="CB598" s="73">
        <v>0</v>
      </c>
      <c r="CC598" s="73">
        <v>0</v>
      </c>
      <c r="CD598" s="73">
        <v>0</v>
      </c>
      <c r="CE598" s="73">
        <v>0</v>
      </c>
      <c r="CF598" s="73">
        <v>0</v>
      </c>
      <c r="CG598" s="73">
        <v>1000000000</v>
      </c>
      <c r="CH598" s="73">
        <v>0</v>
      </c>
      <c r="CI598" s="73">
        <v>0</v>
      </c>
      <c r="CJ598" s="73">
        <v>0</v>
      </c>
      <c r="CK598" s="63" t="s">
        <v>4557</v>
      </c>
      <c r="CL598" s="74" t="s">
        <v>916</v>
      </c>
      <c r="CM598" s="74" t="s">
        <v>917</v>
      </c>
      <c r="CN598" s="74" t="s">
        <v>606</v>
      </c>
      <c r="CO598" s="60">
        <v>3</v>
      </c>
      <c r="CP598" s="61" t="s">
        <v>3472</v>
      </c>
      <c r="CQ598" s="60">
        <v>304</v>
      </c>
      <c r="CR598" s="61" t="s">
        <v>4467</v>
      </c>
      <c r="CS598" s="60">
        <v>30402</v>
      </c>
      <c r="CT598" s="61" t="s">
        <v>4504</v>
      </c>
      <c r="CU598" s="62">
        <v>3040202</v>
      </c>
      <c r="CV598" s="63" t="s">
        <v>4522</v>
      </c>
      <c r="CW598" s="100" t="s">
        <v>4539</v>
      </c>
      <c r="CX598" s="100" t="s">
        <v>3472</v>
      </c>
      <c r="CY598" s="100" t="s">
        <v>4467</v>
      </c>
      <c r="CZ598" s="100" t="s">
        <v>4504</v>
      </c>
      <c r="DA598" s="100" t="s">
        <v>4522</v>
      </c>
    </row>
    <row r="599" spans="2:105" ht="102" hidden="1" x14ac:dyDescent="0.25">
      <c r="B599" s="65" t="s">
        <v>4558</v>
      </c>
      <c r="C599" s="65" t="s">
        <v>4559</v>
      </c>
      <c r="D599" s="63" t="s">
        <v>906</v>
      </c>
      <c r="E599" s="65" t="s">
        <v>4532</v>
      </c>
      <c r="F599" s="63" t="s">
        <v>4533</v>
      </c>
      <c r="G599" s="62" t="s">
        <v>183</v>
      </c>
      <c r="H599" s="63" t="s">
        <v>909</v>
      </c>
      <c r="I599" s="63" t="s">
        <v>185</v>
      </c>
      <c r="J599" s="311" t="s">
        <v>232</v>
      </c>
      <c r="K599" s="310">
        <v>0</v>
      </c>
      <c r="L599" s="63" t="s">
        <v>2039</v>
      </c>
      <c r="M599" s="63" t="s">
        <v>4560</v>
      </c>
      <c r="N599" s="63" t="s">
        <v>4561</v>
      </c>
      <c r="O599" s="63" t="s">
        <v>4562</v>
      </c>
      <c r="P599" s="164"/>
      <c r="Q599" s="63"/>
      <c r="R599" s="63"/>
      <c r="S599" s="68">
        <v>0</v>
      </c>
      <c r="T599" s="69">
        <v>0</v>
      </c>
      <c r="U599" s="69">
        <v>1</v>
      </c>
      <c r="V599" s="69">
        <v>0</v>
      </c>
      <c r="W599" s="69">
        <v>0</v>
      </c>
      <c r="X599" s="71">
        <v>0</v>
      </c>
      <c r="Y599" s="79"/>
      <c r="Z599" s="79"/>
      <c r="AA599" s="79"/>
      <c r="AB599" s="79"/>
      <c r="AC599" s="79"/>
      <c r="AD599" s="79"/>
      <c r="AE599" s="79"/>
      <c r="AF599" s="79"/>
      <c r="AG599" s="79"/>
      <c r="AH599" s="79"/>
      <c r="AI599" s="79"/>
      <c r="AJ599" s="79"/>
      <c r="AK599" s="71">
        <v>1000000000</v>
      </c>
      <c r="AL599" s="79"/>
      <c r="AM599" s="79"/>
      <c r="AN599" s="79"/>
      <c r="AO599" s="79"/>
      <c r="AP599" s="79"/>
      <c r="AQ599" s="79"/>
      <c r="AR599" s="79"/>
      <c r="AS599" s="79"/>
      <c r="AT599" s="79">
        <v>1000000000</v>
      </c>
      <c r="AU599" s="79"/>
      <c r="AV599" s="79"/>
      <c r="AW599" s="79"/>
      <c r="AX599" s="71">
        <v>0</v>
      </c>
      <c r="AY599" s="79"/>
      <c r="AZ599" s="79"/>
      <c r="BA599" s="79"/>
      <c r="BB599" s="79"/>
      <c r="BC599" s="79"/>
      <c r="BD599" s="79"/>
      <c r="BE599" s="79"/>
      <c r="BF599" s="79"/>
      <c r="BG599" s="79"/>
      <c r="BH599" s="79"/>
      <c r="BI599" s="79"/>
      <c r="BJ599" s="79"/>
      <c r="BK599" s="71">
        <v>0</v>
      </c>
      <c r="BL599" s="79"/>
      <c r="BM599" s="79"/>
      <c r="BN599" s="79"/>
      <c r="BO599" s="79"/>
      <c r="BP599" s="79"/>
      <c r="BQ599" s="79"/>
      <c r="BR599" s="79"/>
      <c r="BS599" s="79"/>
      <c r="BT599" s="79"/>
      <c r="BU599" s="79"/>
      <c r="BV599" s="79"/>
      <c r="BW599" s="79"/>
      <c r="BX599" s="71">
        <v>1000000000</v>
      </c>
      <c r="BY599" s="73">
        <v>0</v>
      </c>
      <c r="BZ599" s="73">
        <v>0</v>
      </c>
      <c r="CA599" s="73">
        <v>0</v>
      </c>
      <c r="CB599" s="73">
        <v>0</v>
      </c>
      <c r="CC599" s="73">
        <v>0</v>
      </c>
      <c r="CD599" s="73">
        <v>0</v>
      </c>
      <c r="CE599" s="73">
        <v>0</v>
      </c>
      <c r="CF599" s="73">
        <v>0</v>
      </c>
      <c r="CG599" s="73">
        <v>1000000000</v>
      </c>
      <c r="CH599" s="73">
        <v>0</v>
      </c>
      <c r="CI599" s="73">
        <v>0</v>
      </c>
      <c r="CJ599" s="73">
        <v>0</v>
      </c>
      <c r="CK599" s="63" t="s">
        <v>4563</v>
      </c>
      <c r="CL599" s="74" t="s">
        <v>916</v>
      </c>
      <c r="CM599" s="74" t="s">
        <v>917</v>
      </c>
      <c r="CN599" s="74" t="s">
        <v>606</v>
      </c>
      <c r="CO599" s="60">
        <v>3</v>
      </c>
      <c r="CP599" s="61" t="s">
        <v>3472</v>
      </c>
      <c r="CQ599" s="60">
        <v>304</v>
      </c>
      <c r="CR599" s="61" t="s">
        <v>4467</v>
      </c>
      <c r="CS599" s="60">
        <v>30402</v>
      </c>
      <c r="CT599" s="61" t="s">
        <v>4504</v>
      </c>
      <c r="CU599" s="62">
        <v>3040202</v>
      </c>
      <c r="CV599" s="63" t="s">
        <v>4522</v>
      </c>
      <c r="CW599" s="100" t="s">
        <v>4539</v>
      </c>
      <c r="CX599" s="100" t="s">
        <v>3472</v>
      </c>
      <c r="CY599" s="100" t="s">
        <v>4467</v>
      </c>
      <c r="CZ599" s="100" t="s">
        <v>4504</v>
      </c>
      <c r="DA599" s="100" t="s">
        <v>4522</v>
      </c>
    </row>
    <row r="600" spans="2:105" ht="102" hidden="1" x14ac:dyDescent="0.25">
      <c r="B600" s="65" t="s">
        <v>4564</v>
      </c>
      <c r="C600" s="65" t="s">
        <v>4565</v>
      </c>
      <c r="D600" s="117" t="s">
        <v>2069</v>
      </c>
      <c r="E600" s="65" t="s">
        <v>4532</v>
      </c>
      <c r="F600" s="63" t="s">
        <v>4533</v>
      </c>
      <c r="G600" s="62" t="s">
        <v>183</v>
      </c>
      <c r="H600" s="63" t="s">
        <v>580</v>
      </c>
      <c r="I600" s="63" t="s">
        <v>185</v>
      </c>
      <c r="J600" s="311">
        <v>2015</v>
      </c>
      <c r="K600" s="310">
        <v>0</v>
      </c>
      <c r="L600" s="63" t="s">
        <v>1228</v>
      </c>
      <c r="M600" s="63" t="s">
        <v>4548</v>
      </c>
      <c r="N600" s="63" t="s">
        <v>4549</v>
      </c>
      <c r="O600" s="63" t="s">
        <v>4550</v>
      </c>
      <c r="P600" s="164" t="s">
        <v>3979</v>
      </c>
      <c r="Q600" s="63" t="s">
        <v>2073</v>
      </c>
      <c r="R600" s="63"/>
      <c r="S600" s="68">
        <v>100</v>
      </c>
      <c r="T600" s="69">
        <v>100</v>
      </c>
      <c r="U600" s="69">
        <v>100</v>
      </c>
      <c r="V600" s="69">
        <v>100</v>
      </c>
      <c r="W600" s="69">
        <v>100</v>
      </c>
      <c r="X600" s="71">
        <v>0</v>
      </c>
      <c r="Y600" s="79"/>
      <c r="Z600" s="79"/>
      <c r="AA600" s="79"/>
      <c r="AB600" s="79"/>
      <c r="AC600" s="79"/>
      <c r="AD600" s="79"/>
      <c r="AE600" s="79"/>
      <c r="AF600" s="79"/>
      <c r="AG600" s="79"/>
      <c r="AH600" s="79"/>
      <c r="AI600" s="79"/>
      <c r="AJ600" s="79"/>
      <c r="AK600" s="71">
        <v>0</v>
      </c>
      <c r="AL600" s="79"/>
      <c r="AM600" s="79"/>
      <c r="AN600" s="79"/>
      <c r="AO600" s="79"/>
      <c r="AP600" s="79"/>
      <c r="AQ600" s="79"/>
      <c r="AR600" s="79"/>
      <c r="AS600" s="79"/>
      <c r="AT600" s="79"/>
      <c r="AU600" s="79"/>
      <c r="AV600" s="79"/>
      <c r="AW600" s="79"/>
      <c r="AX600" s="71">
        <v>0</v>
      </c>
      <c r="AY600" s="79"/>
      <c r="AZ600" s="79"/>
      <c r="BA600" s="79"/>
      <c r="BB600" s="79"/>
      <c r="BC600" s="79"/>
      <c r="BD600" s="79"/>
      <c r="BE600" s="79"/>
      <c r="BF600" s="79"/>
      <c r="BG600" s="79"/>
      <c r="BH600" s="79"/>
      <c r="BI600" s="79"/>
      <c r="BJ600" s="79"/>
      <c r="BK600" s="71">
        <v>0</v>
      </c>
      <c r="BL600" s="79"/>
      <c r="BM600" s="79"/>
      <c r="BN600" s="79"/>
      <c r="BO600" s="79"/>
      <c r="BP600" s="79"/>
      <c r="BQ600" s="79"/>
      <c r="BR600" s="79"/>
      <c r="BS600" s="79"/>
      <c r="BT600" s="79"/>
      <c r="BU600" s="79"/>
      <c r="BV600" s="79"/>
      <c r="BW600" s="79"/>
      <c r="BX600" s="71">
        <v>0</v>
      </c>
      <c r="BY600" s="73">
        <v>0</v>
      </c>
      <c r="BZ600" s="73">
        <v>0</v>
      </c>
      <c r="CA600" s="73">
        <v>0</v>
      </c>
      <c r="CB600" s="73">
        <v>0</v>
      </c>
      <c r="CC600" s="73">
        <v>0</v>
      </c>
      <c r="CD600" s="73">
        <v>0</v>
      </c>
      <c r="CE600" s="73">
        <v>0</v>
      </c>
      <c r="CF600" s="73">
        <v>0</v>
      </c>
      <c r="CG600" s="73">
        <v>0</v>
      </c>
      <c r="CH600" s="73">
        <v>0</v>
      </c>
      <c r="CI600" s="73">
        <v>0</v>
      </c>
      <c r="CJ600" s="73">
        <v>0</v>
      </c>
      <c r="CK600" s="63" t="s">
        <v>4566</v>
      </c>
      <c r="CL600" s="74" t="s">
        <v>3138</v>
      </c>
      <c r="CM600" s="74" t="s">
        <v>3139</v>
      </c>
      <c r="CN600" s="74" t="s">
        <v>606</v>
      </c>
      <c r="CO600" s="60">
        <v>3</v>
      </c>
      <c r="CP600" s="61" t="s">
        <v>3472</v>
      </c>
      <c r="CQ600" s="60">
        <v>304</v>
      </c>
      <c r="CR600" s="61" t="s">
        <v>4467</v>
      </c>
      <c r="CS600" s="60">
        <v>30402</v>
      </c>
      <c r="CT600" s="61" t="s">
        <v>4504</v>
      </c>
      <c r="CU600" s="62">
        <v>3040202</v>
      </c>
      <c r="CV600" s="63" t="s">
        <v>4522</v>
      </c>
      <c r="CW600" s="100" t="s">
        <v>4539</v>
      </c>
      <c r="CX600" s="100" t="s">
        <v>3472</v>
      </c>
      <c r="CY600" s="100" t="s">
        <v>4467</v>
      </c>
      <c r="CZ600" s="100" t="s">
        <v>4504</v>
      </c>
      <c r="DA600" s="100" t="s">
        <v>4522</v>
      </c>
    </row>
    <row r="601" spans="2:105" ht="102" hidden="1" x14ac:dyDescent="0.25">
      <c r="B601" s="65" t="s">
        <v>4567</v>
      </c>
      <c r="C601" s="65" t="s">
        <v>4568</v>
      </c>
      <c r="D601" s="63" t="s">
        <v>1188</v>
      </c>
      <c r="E601" s="65" t="s">
        <v>4532</v>
      </c>
      <c r="F601" s="63" t="s">
        <v>4533</v>
      </c>
      <c r="G601" s="62" t="s">
        <v>183</v>
      </c>
      <c r="H601" s="63" t="s">
        <v>1167</v>
      </c>
      <c r="I601" s="63" t="s">
        <v>185</v>
      </c>
      <c r="J601" s="311">
        <v>2015</v>
      </c>
      <c r="K601" s="310">
        <v>0</v>
      </c>
      <c r="L601" s="63" t="s">
        <v>242</v>
      </c>
      <c r="M601" s="63" t="s">
        <v>4569</v>
      </c>
      <c r="N601" s="63" t="s">
        <v>4570</v>
      </c>
      <c r="O601" s="63" t="s">
        <v>4571</v>
      </c>
      <c r="P601" s="164" t="s">
        <v>3979</v>
      </c>
      <c r="Q601" s="63" t="s">
        <v>4572</v>
      </c>
      <c r="R601" s="63"/>
      <c r="S601" s="68">
        <v>1</v>
      </c>
      <c r="T601" s="69">
        <v>0</v>
      </c>
      <c r="U601" s="69">
        <v>0</v>
      </c>
      <c r="V601" s="69">
        <v>0</v>
      </c>
      <c r="W601" s="69">
        <v>1</v>
      </c>
      <c r="X601" s="71">
        <v>0</v>
      </c>
      <c r="Y601" s="79"/>
      <c r="Z601" s="79"/>
      <c r="AA601" s="79"/>
      <c r="AB601" s="79"/>
      <c r="AC601" s="79"/>
      <c r="AD601" s="79"/>
      <c r="AE601" s="79"/>
      <c r="AF601" s="79"/>
      <c r="AG601" s="79"/>
      <c r="AH601" s="79"/>
      <c r="AI601" s="79"/>
      <c r="AJ601" s="79"/>
      <c r="AK601" s="71">
        <v>0</v>
      </c>
      <c r="AL601" s="79"/>
      <c r="AM601" s="79"/>
      <c r="AN601" s="79"/>
      <c r="AO601" s="79"/>
      <c r="AP601" s="79"/>
      <c r="AQ601" s="79"/>
      <c r="AR601" s="79"/>
      <c r="AS601" s="79"/>
      <c r="AT601" s="79"/>
      <c r="AU601" s="79"/>
      <c r="AV601" s="79"/>
      <c r="AW601" s="79"/>
      <c r="AX601" s="71">
        <v>10000000</v>
      </c>
      <c r="AY601" s="79"/>
      <c r="AZ601" s="79"/>
      <c r="BA601" s="79"/>
      <c r="BB601" s="97">
        <v>10000000</v>
      </c>
      <c r="BC601" s="79"/>
      <c r="BD601" s="79"/>
      <c r="BE601" s="79"/>
      <c r="BF601" s="79"/>
      <c r="BG601" s="79"/>
      <c r="BH601" s="79"/>
      <c r="BI601" s="79"/>
      <c r="BJ601" s="79"/>
      <c r="BK601" s="71">
        <v>10000000</v>
      </c>
      <c r="BL601" s="79"/>
      <c r="BM601" s="79"/>
      <c r="BN601" s="79"/>
      <c r="BO601" s="97">
        <v>10000000</v>
      </c>
      <c r="BP601" s="79"/>
      <c r="BQ601" s="79"/>
      <c r="BR601" s="79"/>
      <c r="BS601" s="79"/>
      <c r="BT601" s="79"/>
      <c r="BU601" s="79"/>
      <c r="BV601" s="79"/>
      <c r="BW601" s="79"/>
      <c r="BX601" s="71">
        <v>20000000</v>
      </c>
      <c r="BY601" s="73">
        <v>0</v>
      </c>
      <c r="BZ601" s="73">
        <v>0</v>
      </c>
      <c r="CA601" s="73">
        <v>0</v>
      </c>
      <c r="CB601" s="73">
        <v>20000000</v>
      </c>
      <c r="CC601" s="73">
        <v>0</v>
      </c>
      <c r="CD601" s="73">
        <v>0</v>
      </c>
      <c r="CE601" s="73">
        <v>0</v>
      </c>
      <c r="CF601" s="73">
        <v>0</v>
      </c>
      <c r="CG601" s="73">
        <v>0</v>
      </c>
      <c r="CH601" s="73">
        <v>0</v>
      </c>
      <c r="CI601" s="73">
        <v>0</v>
      </c>
      <c r="CJ601" s="73">
        <v>0</v>
      </c>
      <c r="CK601" s="63" t="s">
        <v>4573</v>
      </c>
      <c r="CL601" s="74" t="s">
        <v>1172</v>
      </c>
      <c r="CM601" s="74" t="s">
        <v>1173</v>
      </c>
      <c r="CN601" s="74" t="s">
        <v>606</v>
      </c>
      <c r="CO601" s="60">
        <v>3</v>
      </c>
      <c r="CP601" s="61" t="s">
        <v>3472</v>
      </c>
      <c r="CQ601" s="60">
        <v>304</v>
      </c>
      <c r="CR601" s="61" t="s">
        <v>4467</v>
      </c>
      <c r="CS601" s="60">
        <v>30402</v>
      </c>
      <c r="CT601" s="61" t="s">
        <v>4504</v>
      </c>
      <c r="CU601" s="62">
        <v>3040203</v>
      </c>
      <c r="CV601" s="63" t="s">
        <v>4574</v>
      </c>
      <c r="CW601" s="100" t="s">
        <v>4539</v>
      </c>
      <c r="CX601" s="100" t="s">
        <v>3472</v>
      </c>
      <c r="CY601" s="100" t="s">
        <v>4467</v>
      </c>
      <c r="CZ601" s="100" t="s">
        <v>4504</v>
      </c>
      <c r="DA601" s="100" t="s">
        <v>4574</v>
      </c>
    </row>
    <row r="602" spans="2:105" ht="127.5" hidden="1" x14ac:dyDescent="0.25">
      <c r="B602" s="65" t="s">
        <v>4575</v>
      </c>
      <c r="C602" s="65" t="s">
        <v>4576</v>
      </c>
      <c r="D602" s="63" t="s">
        <v>1166</v>
      </c>
      <c r="E602" s="65" t="s">
        <v>4532</v>
      </c>
      <c r="F602" s="63" t="s">
        <v>4533</v>
      </c>
      <c r="G602" s="62" t="s">
        <v>183</v>
      </c>
      <c r="H602" s="63" t="s">
        <v>1167</v>
      </c>
      <c r="I602" s="63" t="s">
        <v>185</v>
      </c>
      <c r="J602" s="311">
        <v>2016</v>
      </c>
      <c r="K602" s="310">
        <v>30</v>
      </c>
      <c r="L602" s="63" t="s">
        <v>242</v>
      </c>
      <c r="M602" s="63" t="s">
        <v>4577</v>
      </c>
      <c r="N602" s="63" t="s">
        <v>4578</v>
      </c>
      <c r="O602" s="77" t="s">
        <v>4579</v>
      </c>
      <c r="P602" s="164"/>
      <c r="Q602" s="63" t="s">
        <v>232</v>
      </c>
      <c r="R602" s="63"/>
      <c r="S602" s="68">
        <v>1</v>
      </c>
      <c r="T602" s="69">
        <v>0.3</v>
      </c>
      <c r="U602" s="69">
        <v>0.5</v>
      </c>
      <c r="V602" s="69">
        <v>0.6</v>
      </c>
      <c r="W602" s="69">
        <v>1</v>
      </c>
      <c r="X602" s="71">
        <v>269288550</v>
      </c>
      <c r="Y602" s="79"/>
      <c r="Z602" s="79"/>
      <c r="AA602" s="79"/>
      <c r="AB602" s="79"/>
      <c r="AC602" s="79"/>
      <c r="AD602" s="79"/>
      <c r="AE602" s="79"/>
      <c r="AF602" s="97">
        <v>269288550</v>
      </c>
      <c r="AG602" s="79"/>
      <c r="AH602" s="79"/>
      <c r="AI602" s="79"/>
      <c r="AJ602" s="79"/>
      <c r="AK602" s="71">
        <v>289485191</v>
      </c>
      <c r="AL602" s="79"/>
      <c r="AM602" s="79"/>
      <c r="AN602" s="79"/>
      <c r="AO602" s="79"/>
      <c r="AP602" s="79"/>
      <c r="AQ602" s="79"/>
      <c r="AR602" s="79"/>
      <c r="AS602" s="97">
        <v>289485191</v>
      </c>
      <c r="AT602" s="79"/>
      <c r="AU602" s="79"/>
      <c r="AV602" s="79"/>
      <c r="AW602" s="79"/>
      <c r="AX602" s="71">
        <v>311196581</v>
      </c>
      <c r="AY602" s="79"/>
      <c r="AZ602" s="79"/>
      <c r="BA602" s="79"/>
      <c r="BB602" s="79"/>
      <c r="BC602" s="79"/>
      <c r="BD602" s="79"/>
      <c r="BE602" s="79"/>
      <c r="BF602" s="97">
        <v>311196581</v>
      </c>
      <c r="BG602" s="79"/>
      <c r="BH602" s="79"/>
      <c r="BI602" s="79"/>
      <c r="BJ602" s="79"/>
      <c r="BK602" s="71">
        <v>334536324</v>
      </c>
      <c r="BL602" s="79"/>
      <c r="BM602" s="79"/>
      <c r="BN602" s="79"/>
      <c r="BO602" s="79"/>
      <c r="BP602" s="79"/>
      <c r="BQ602" s="79"/>
      <c r="BR602" s="79"/>
      <c r="BS602" s="97">
        <v>334536324</v>
      </c>
      <c r="BT602" s="79"/>
      <c r="BU602" s="79"/>
      <c r="BV602" s="79"/>
      <c r="BW602" s="79"/>
      <c r="BX602" s="71">
        <v>1204506646</v>
      </c>
      <c r="BY602" s="73">
        <v>0</v>
      </c>
      <c r="BZ602" s="73">
        <v>0</v>
      </c>
      <c r="CA602" s="73">
        <v>0</v>
      </c>
      <c r="CB602" s="73">
        <v>0</v>
      </c>
      <c r="CC602" s="73">
        <v>0</v>
      </c>
      <c r="CD602" s="73">
        <v>0</v>
      </c>
      <c r="CE602" s="73">
        <v>0</v>
      </c>
      <c r="CF602" s="73">
        <v>1204506646</v>
      </c>
      <c r="CG602" s="73">
        <v>0</v>
      </c>
      <c r="CH602" s="73">
        <v>0</v>
      </c>
      <c r="CI602" s="73">
        <v>0</v>
      </c>
      <c r="CJ602" s="73">
        <v>0</v>
      </c>
      <c r="CK602" s="63" t="s">
        <v>4580</v>
      </c>
      <c r="CL602" s="74" t="s">
        <v>1172</v>
      </c>
      <c r="CM602" s="74" t="s">
        <v>1173</v>
      </c>
      <c r="CN602" s="74" t="s">
        <v>606</v>
      </c>
      <c r="CO602" s="60">
        <v>3</v>
      </c>
      <c r="CP602" s="61" t="s">
        <v>3472</v>
      </c>
      <c r="CQ602" s="60">
        <v>304</v>
      </c>
      <c r="CR602" s="61" t="s">
        <v>4467</v>
      </c>
      <c r="CS602" s="60">
        <v>30402</v>
      </c>
      <c r="CT602" s="61" t="s">
        <v>4504</v>
      </c>
      <c r="CU602" s="62">
        <v>3040203</v>
      </c>
      <c r="CV602" s="63" t="s">
        <v>4574</v>
      </c>
      <c r="CW602" s="100" t="s">
        <v>4539</v>
      </c>
      <c r="CX602" s="100" t="s">
        <v>3472</v>
      </c>
      <c r="CY602" s="100" t="s">
        <v>4467</v>
      </c>
      <c r="CZ602" s="100" t="s">
        <v>4504</v>
      </c>
      <c r="DA602" s="100" t="s">
        <v>4574</v>
      </c>
    </row>
    <row r="603" spans="2:105" ht="76.5" hidden="1" x14ac:dyDescent="0.25">
      <c r="B603" s="99" t="s">
        <v>4581</v>
      </c>
      <c r="C603" s="65" t="s">
        <v>4582</v>
      </c>
      <c r="D603" s="63" t="s">
        <v>3991</v>
      </c>
      <c r="E603" s="65" t="s">
        <v>4583</v>
      </c>
      <c r="F603" s="63" t="s">
        <v>4584</v>
      </c>
      <c r="G603" s="62" t="s">
        <v>183</v>
      </c>
      <c r="H603" s="63" t="s">
        <v>580</v>
      </c>
      <c r="I603" s="63" t="s">
        <v>185</v>
      </c>
      <c r="J603" s="311">
        <v>2015</v>
      </c>
      <c r="K603" s="310">
        <v>48.36</v>
      </c>
      <c r="L603" s="63" t="s">
        <v>186</v>
      </c>
      <c r="M603" s="63" t="s">
        <v>4585</v>
      </c>
      <c r="N603" s="63" t="s">
        <v>4586</v>
      </c>
      <c r="O603" s="63" t="s">
        <v>4587</v>
      </c>
      <c r="P603" s="164" t="s">
        <v>3979</v>
      </c>
      <c r="Q603" s="63" t="s">
        <v>4588</v>
      </c>
      <c r="R603" s="63"/>
      <c r="S603" s="68">
        <v>100</v>
      </c>
      <c r="T603" s="69">
        <v>70</v>
      </c>
      <c r="U603" s="69">
        <v>100</v>
      </c>
      <c r="V603" s="69">
        <v>100</v>
      </c>
      <c r="W603" s="69">
        <v>100</v>
      </c>
      <c r="X603" s="71">
        <v>88952656109.480011</v>
      </c>
      <c r="Y603" s="79">
        <v>62642656109.480003</v>
      </c>
      <c r="Z603" s="79"/>
      <c r="AA603" s="79">
        <v>2273000000</v>
      </c>
      <c r="AB603" s="79">
        <v>9474000000</v>
      </c>
      <c r="AC603" s="79"/>
      <c r="AD603" s="79"/>
      <c r="AE603" s="79"/>
      <c r="AF603" s="79"/>
      <c r="AG603" s="79">
        <v>510000000</v>
      </c>
      <c r="AH603" s="79">
        <v>14053000000</v>
      </c>
      <c r="AI603" s="79"/>
      <c r="AJ603" s="79"/>
      <c r="AK603" s="71">
        <v>121606864521.79001</v>
      </c>
      <c r="AL603" s="79">
        <v>97291864521.790009</v>
      </c>
      <c r="AM603" s="79"/>
      <c r="AN603" s="79"/>
      <c r="AO603" s="79">
        <v>14475000000</v>
      </c>
      <c r="AP603" s="79"/>
      <c r="AQ603" s="79"/>
      <c r="AR603" s="79"/>
      <c r="AS603" s="79"/>
      <c r="AT603" s="79"/>
      <c r="AU603" s="79">
        <v>9840000000</v>
      </c>
      <c r="AV603" s="79"/>
      <c r="AW603" s="79"/>
      <c r="AX603" s="71">
        <v>68642995023.639999</v>
      </c>
      <c r="AY603" s="79">
        <v>68642995023.639999</v>
      </c>
      <c r="AZ603" s="79"/>
      <c r="BA603" s="79"/>
      <c r="BB603" s="79"/>
      <c r="BC603" s="79"/>
      <c r="BD603" s="79"/>
      <c r="BE603" s="79"/>
      <c r="BF603" s="79"/>
      <c r="BG603" s="79"/>
      <c r="BH603" s="79"/>
      <c r="BI603" s="79"/>
      <c r="BJ603" s="79"/>
      <c r="BK603" s="71">
        <v>49971046869.550003</v>
      </c>
      <c r="BL603" s="79">
        <v>49971046869.550003</v>
      </c>
      <c r="BM603" s="79"/>
      <c r="BN603" s="79"/>
      <c r="BO603" s="79"/>
      <c r="BP603" s="79"/>
      <c r="BQ603" s="79"/>
      <c r="BR603" s="79"/>
      <c r="BS603" s="79"/>
      <c r="BT603" s="79"/>
      <c r="BU603" s="79"/>
      <c r="BV603" s="79"/>
      <c r="BW603" s="79"/>
      <c r="BX603" s="71">
        <v>329173562524.46002</v>
      </c>
      <c r="BY603" s="73">
        <v>278548562524.46002</v>
      </c>
      <c r="BZ603" s="73">
        <v>0</v>
      </c>
      <c r="CA603" s="73">
        <v>2273000000</v>
      </c>
      <c r="CB603" s="73">
        <v>23949000000</v>
      </c>
      <c r="CC603" s="73">
        <v>0</v>
      </c>
      <c r="CD603" s="73">
        <v>0</v>
      </c>
      <c r="CE603" s="73">
        <v>0</v>
      </c>
      <c r="CF603" s="73">
        <v>0</v>
      </c>
      <c r="CG603" s="73">
        <v>510000000</v>
      </c>
      <c r="CH603" s="73">
        <v>23893000000</v>
      </c>
      <c r="CI603" s="73">
        <v>0</v>
      </c>
      <c r="CJ603" s="73">
        <v>0</v>
      </c>
      <c r="CK603" s="63" t="s">
        <v>4589</v>
      </c>
      <c r="CL603" s="74" t="s">
        <v>3138</v>
      </c>
      <c r="CM603" s="74" t="s">
        <v>3139</v>
      </c>
      <c r="CN603" s="74" t="s">
        <v>1392</v>
      </c>
      <c r="CO603" s="60">
        <v>3</v>
      </c>
      <c r="CP603" s="61" t="s">
        <v>3472</v>
      </c>
      <c r="CQ603" s="60">
        <v>305</v>
      </c>
      <c r="CR603" s="61" t="s">
        <v>4590</v>
      </c>
      <c r="CS603" s="60">
        <v>30501</v>
      </c>
      <c r="CT603" s="61" t="s">
        <v>4591</v>
      </c>
      <c r="CU603" s="62">
        <v>3050101</v>
      </c>
      <c r="CV603" s="63" t="s">
        <v>4592</v>
      </c>
      <c r="CW603" s="100" t="s">
        <v>4593</v>
      </c>
      <c r="CX603" s="100" t="s">
        <v>3472</v>
      </c>
      <c r="CY603" s="100" t="s">
        <v>4590</v>
      </c>
      <c r="CZ603" s="100" t="s">
        <v>4591</v>
      </c>
      <c r="DA603" s="100" t="s">
        <v>4592</v>
      </c>
    </row>
    <row r="604" spans="2:105" ht="102" hidden="1" x14ac:dyDescent="0.25">
      <c r="B604" s="99" t="s">
        <v>4594</v>
      </c>
      <c r="C604" s="65" t="s">
        <v>4595</v>
      </c>
      <c r="D604" s="63" t="s">
        <v>4596</v>
      </c>
      <c r="E604" s="65" t="s">
        <v>4583</v>
      </c>
      <c r="F604" s="63" t="s">
        <v>4584</v>
      </c>
      <c r="G604" s="62" t="s">
        <v>183</v>
      </c>
      <c r="H604" s="63" t="s">
        <v>580</v>
      </c>
      <c r="I604" s="63" t="s">
        <v>185</v>
      </c>
      <c r="J604" s="311">
        <v>2015</v>
      </c>
      <c r="K604" s="310" t="s">
        <v>3657</v>
      </c>
      <c r="L604" s="63" t="s">
        <v>4597</v>
      </c>
      <c r="M604" s="63" t="s">
        <v>4598</v>
      </c>
      <c r="N604" s="63" t="s">
        <v>4599</v>
      </c>
      <c r="O604" s="63" t="s">
        <v>4600</v>
      </c>
      <c r="P604" s="164" t="s">
        <v>3979</v>
      </c>
      <c r="Q604" s="63" t="s">
        <v>4601</v>
      </c>
      <c r="R604" s="63"/>
      <c r="S604" s="68">
        <v>100</v>
      </c>
      <c r="T604" s="69">
        <v>0</v>
      </c>
      <c r="U604" s="69">
        <v>40</v>
      </c>
      <c r="V604" s="69">
        <v>70</v>
      </c>
      <c r="W604" s="69">
        <v>100</v>
      </c>
      <c r="X604" s="71">
        <v>607929004.37922335</v>
      </c>
      <c r="Y604" s="79">
        <v>607929004.37922335</v>
      </c>
      <c r="Z604" s="79"/>
      <c r="AA604" s="79"/>
      <c r="AB604" s="79"/>
      <c r="AC604" s="79"/>
      <c r="AD604" s="79"/>
      <c r="AE604" s="79"/>
      <c r="AF604" s="79"/>
      <c r="AG604" s="79"/>
      <c r="AH604" s="79"/>
      <c r="AI604" s="79"/>
      <c r="AJ604" s="79"/>
      <c r="AK604" s="71">
        <v>638325454.59818447</v>
      </c>
      <c r="AL604" s="79">
        <v>638325454.59818447</v>
      </c>
      <c r="AM604" s="79"/>
      <c r="AN604" s="79"/>
      <c r="AO604" s="79"/>
      <c r="AP604" s="79"/>
      <c r="AQ604" s="79"/>
      <c r="AR604" s="79"/>
      <c r="AS604" s="79"/>
      <c r="AT604" s="79"/>
      <c r="AU604" s="79"/>
      <c r="AV604" s="79"/>
      <c r="AW604" s="79"/>
      <c r="AX604" s="71">
        <v>670241727.32809377</v>
      </c>
      <c r="AY604" s="79">
        <v>670241727.32809377</v>
      </c>
      <c r="AZ604" s="79"/>
      <c r="BA604" s="79"/>
      <c r="BB604" s="79"/>
      <c r="BC604" s="79"/>
      <c r="BD604" s="79"/>
      <c r="BE604" s="79"/>
      <c r="BF604" s="79"/>
      <c r="BG604" s="79"/>
      <c r="BH604" s="79"/>
      <c r="BI604" s="79"/>
      <c r="BJ604" s="79"/>
      <c r="BK604" s="71">
        <v>703753813.69449842</v>
      </c>
      <c r="BL604" s="79">
        <v>703753813.69449842</v>
      </c>
      <c r="BM604" s="79"/>
      <c r="BN604" s="79"/>
      <c r="BO604" s="79"/>
      <c r="BP604" s="79"/>
      <c r="BQ604" s="79"/>
      <c r="BR604" s="79"/>
      <c r="BS604" s="79"/>
      <c r="BT604" s="79"/>
      <c r="BU604" s="79"/>
      <c r="BV604" s="79"/>
      <c r="BW604" s="79"/>
      <c r="BX604" s="71">
        <v>2620250000</v>
      </c>
      <c r="BY604" s="73">
        <v>2620250000</v>
      </c>
      <c r="BZ604" s="73">
        <v>0</v>
      </c>
      <c r="CA604" s="73">
        <v>0</v>
      </c>
      <c r="CB604" s="73">
        <v>0</v>
      </c>
      <c r="CC604" s="73">
        <v>0</v>
      </c>
      <c r="CD604" s="73">
        <v>0</v>
      </c>
      <c r="CE604" s="73">
        <v>0</v>
      </c>
      <c r="CF604" s="73">
        <v>0</v>
      </c>
      <c r="CG604" s="73">
        <v>0</v>
      </c>
      <c r="CH604" s="73">
        <v>0</v>
      </c>
      <c r="CI604" s="73">
        <v>0</v>
      </c>
      <c r="CJ604" s="73">
        <v>0</v>
      </c>
      <c r="CK604" s="63" t="s">
        <v>4602</v>
      </c>
      <c r="CL604" s="74" t="s">
        <v>3138</v>
      </c>
      <c r="CM604" s="74" t="s">
        <v>3139</v>
      </c>
      <c r="CN604" s="74" t="s">
        <v>1392</v>
      </c>
      <c r="CO604" s="60">
        <v>3</v>
      </c>
      <c r="CP604" s="61" t="s">
        <v>3472</v>
      </c>
      <c r="CQ604" s="60">
        <v>305</v>
      </c>
      <c r="CR604" s="61" t="s">
        <v>4590</v>
      </c>
      <c r="CS604" s="60">
        <v>30501</v>
      </c>
      <c r="CT604" s="61" t="s">
        <v>4591</v>
      </c>
      <c r="CU604" s="62">
        <v>3050101</v>
      </c>
      <c r="CV604" s="63" t="s">
        <v>4592</v>
      </c>
      <c r="CW604" s="100" t="s">
        <v>4593</v>
      </c>
      <c r="CX604" s="100" t="s">
        <v>3472</v>
      </c>
      <c r="CY604" s="100" t="s">
        <v>4590</v>
      </c>
      <c r="CZ604" s="100" t="s">
        <v>4591</v>
      </c>
      <c r="DA604" s="100" t="s">
        <v>4592</v>
      </c>
    </row>
    <row r="605" spans="2:105" ht="76.5" hidden="1" x14ac:dyDescent="0.25">
      <c r="B605" s="99" t="s">
        <v>4603</v>
      </c>
      <c r="C605" s="75" t="s">
        <v>4604</v>
      </c>
      <c r="D605" s="63" t="s">
        <v>3991</v>
      </c>
      <c r="E605" s="65" t="s">
        <v>4583</v>
      </c>
      <c r="F605" s="63" t="s">
        <v>4584</v>
      </c>
      <c r="G605" s="62" t="s">
        <v>183</v>
      </c>
      <c r="H605" s="63" t="s">
        <v>580</v>
      </c>
      <c r="I605" s="63" t="s">
        <v>185</v>
      </c>
      <c r="J605" s="311">
        <v>2015</v>
      </c>
      <c r="K605" s="310" t="s">
        <v>3657</v>
      </c>
      <c r="L605" s="63" t="s">
        <v>186</v>
      </c>
      <c r="M605" s="63" t="s">
        <v>4605</v>
      </c>
      <c r="N605" s="63" t="s">
        <v>4606</v>
      </c>
      <c r="O605" s="63" t="s">
        <v>4607</v>
      </c>
      <c r="P605" s="164"/>
      <c r="Q605" s="63"/>
      <c r="R605" s="63"/>
      <c r="S605" s="68">
        <v>80</v>
      </c>
      <c r="T605" s="69">
        <v>0</v>
      </c>
      <c r="U605" s="69">
        <v>30</v>
      </c>
      <c r="V605" s="69">
        <v>60</v>
      </c>
      <c r="W605" s="69">
        <v>80</v>
      </c>
      <c r="X605" s="71">
        <v>0</v>
      </c>
      <c r="Y605" s="79"/>
      <c r="Z605" s="79"/>
      <c r="AA605" s="79"/>
      <c r="AB605" s="79"/>
      <c r="AC605" s="79"/>
      <c r="AD605" s="79"/>
      <c r="AE605" s="79"/>
      <c r="AF605" s="79"/>
      <c r="AG605" s="79"/>
      <c r="AH605" s="79"/>
      <c r="AI605" s="79"/>
      <c r="AJ605" s="79"/>
      <c r="AK605" s="71">
        <v>0</v>
      </c>
      <c r="AL605" s="79"/>
      <c r="AM605" s="79"/>
      <c r="AN605" s="79"/>
      <c r="AO605" s="79"/>
      <c r="AP605" s="79"/>
      <c r="AQ605" s="79"/>
      <c r="AR605" s="79"/>
      <c r="AS605" s="79"/>
      <c r="AT605" s="79"/>
      <c r="AU605" s="79"/>
      <c r="AV605" s="79"/>
      <c r="AW605" s="79"/>
      <c r="AX605" s="71">
        <v>0</v>
      </c>
      <c r="AY605" s="79"/>
      <c r="AZ605" s="79"/>
      <c r="BA605" s="79"/>
      <c r="BB605" s="79"/>
      <c r="BC605" s="79"/>
      <c r="BD605" s="79"/>
      <c r="BE605" s="79"/>
      <c r="BF605" s="79"/>
      <c r="BG605" s="79"/>
      <c r="BH605" s="79"/>
      <c r="BI605" s="79"/>
      <c r="BJ605" s="79"/>
      <c r="BK605" s="71">
        <v>0</v>
      </c>
      <c r="BL605" s="79"/>
      <c r="BM605" s="79"/>
      <c r="BN605" s="79"/>
      <c r="BO605" s="79"/>
      <c r="BP605" s="79"/>
      <c r="BQ605" s="79"/>
      <c r="BR605" s="79"/>
      <c r="BS605" s="79"/>
      <c r="BT605" s="79"/>
      <c r="BU605" s="79"/>
      <c r="BV605" s="79"/>
      <c r="BW605" s="79"/>
      <c r="BX605" s="71">
        <v>0</v>
      </c>
      <c r="BY605" s="73">
        <v>0</v>
      </c>
      <c r="BZ605" s="73">
        <v>0</v>
      </c>
      <c r="CA605" s="73">
        <v>0</v>
      </c>
      <c r="CB605" s="73">
        <v>0</v>
      </c>
      <c r="CC605" s="73">
        <v>0</v>
      </c>
      <c r="CD605" s="73">
        <v>0</v>
      </c>
      <c r="CE605" s="73">
        <v>0</v>
      </c>
      <c r="CF605" s="73">
        <v>0</v>
      </c>
      <c r="CG605" s="73">
        <v>0</v>
      </c>
      <c r="CH605" s="73">
        <v>0</v>
      </c>
      <c r="CI605" s="73">
        <v>0</v>
      </c>
      <c r="CJ605" s="73">
        <v>0</v>
      </c>
      <c r="CK605" s="63" t="s">
        <v>4608</v>
      </c>
      <c r="CL605" s="74" t="s">
        <v>3138</v>
      </c>
      <c r="CM605" s="74" t="s">
        <v>3139</v>
      </c>
      <c r="CN605" s="74" t="s">
        <v>1392</v>
      </c>
      <c r="CO605" s="60">
        <v>3</v>
      </c>
      <c r="CP605" s="61" t="s">
        <v>3472</v>
      </c>
      <c r="CQ605" s="60">
        <v>305</v>
      </c>
      <c r="CR605" s="61" t="s">
        <v>4590</v>
      </c>
      <c r="CS605" s="60">
        <v>30501</v>
      </c>
      <c r="CT605" s="61" t="s">
        <v>4591</v>
      </c>
      <c r="CU605" s="62">
        <v>3050101</v>
      </c>
      <c r="CV605" s="63" t="s">
        <v>4592</v>
      </c>
      <c r="CW605" s="100" t="s">
        <v>4593</v>
      </c>
      <c r="CX605" s="100" t="s">
        <v>3472</v>
      </c>
      <c r="CY605" s="100" t="s">
        <v>4590</v>
      </c>
      <c r="CZ605" s="100" t="s">
        <v>4591</v>
      </c>
      <c r="DA605" s="100" t="s">
        <v>4592</v>
      </c>
    </row>
    <row r="606" spans="2:105" ht="102" hidden="1" x14ac:dyDescent="0.25">
      <c r="B606" s="99" t="s">
        <v>4609</v>
      </c>
      <c r="C606" s="65" t="s">
        <v>4610</v>
      </c>
      <c r="D606" s="63" t="s">
        <v>4596</v>
      </c>
      <c r="E606" s="65" t="s">
        <v>4583</v>
      </c>
      <c r="F606" s="63" t="s">
        <v>4584</v>
      </c>
      <c r="G606" s="62" t="s">
        <v>240</v>
      </c>
      <c r="H606" s="63" t="s">
        <v>580</v>
      </c>
      <c r="I606" s="63" t="s">
        <v>185</v>
      </c>
      <c r="J606" s="311">
        <v>2015</v>
      </c>
      <c r="K606" s="310">
        <v>100</v>
      </c>
      <c r="L606" s="63" t="s">
        <v>4597</v>
      </c>
      <c r="M606" s="63" t="s">
        <v>4611</v>
      </c>
      <c r="N606" s="63" t="s">
        <v>4612</v>
      </c>
      <c r="O606" s="63" t="s">
        <v>4613</v>
      </c>
      <c r="P606" s="164" t="s">
        <v>3979</v>
      </c>
      <c r="Q606" s="63" t="s">
        <v>4614</v>
      </c>
      <c r="R606" s="63"/>
      <c r="S606" s="68">
        <v>100</v>
      </c>
      <c r="T606" s="69">
        <v>100</v>
      </c>
      <c r="U606" s="69">
        <v>100</v>
      </c>
      <c r="V606" s="69">
        <v>100</v>
      </c>
      <c r="W606" s="69">
        <v>100</v>
      </c>
      <c r="X606" s="71">
        <v>5336272149.8796444</v>
      </c>
      <c r="Y606" s="79">
        <v>5336272149.8796444</v>
      </c>
      <c r="Z606" s="79"/>
      <c r="AA606" s="79"/>
      <c r="AB606" s="79"/>
      <c r="AC606" s="79"/>
      <c r="AD606" s="79"/>
      <c r="AE606" s="79"/>
      <c r="AF606" s="79"/>
      <c r="AG606" s="79"/>
      <c r="AH606" s="79"/>
      <c r="AI606" s="79"/>
      <c r="AJ606" s="79"/>
      <c r="AK606" s="71">
        <v>5603085757.3736258</v>
      </c>
      <c r="AL606" s="79">
        <v>5603085757.3736258</v>
      </c>
      <c r="AM606" s="79"/>
      <c r="AN606" s="79"/>
      <c r="AO606" s="79"/>
      <c r="AP606" s="79"/>
      <c r="AQ606" s="79"/>
      <c r="AR606" s="79"/>
      <c r="AS606" s="79"/>
      <c r="AT606" s="79"/>
      <c r="AU606" s="79"/>
      <c r="AV606" s="79"/>
      <c r="AW606" s="79"/>
      <c r="AX606" s="71">
        <v>5883240045.2423077</v>
      </c>
      <c r="AY606" s="79">
        <v>5883240045.2423077</v>
      </c>
      <c r="AZ606" s="79"/>
      <c r="BA606" s="79"/>
      <c r="BB606" s="79"/>
      <c r="BC606" s="79"/>
      <c r="BD606" s="79"/>
      <c r="BE606" s="79"/>
      <c r="BF606" s="79"/>
      <c r="BG606" s="79"/>
      <c r="BH606" s="79"/>
      <c r="BI606" s="79"/>
      <c r="BJ606" s="79"/>
      <c r="BK606" s="71">
        <v>6177402047.5044222</v>
      </c>
      <c r="BL606" s="79">
        <v>6177402047.5044222</v>
      </c>
      <c r="BM606" s="79"/>
      <c r="BN606" s="79"/>
      <c r="BO606" s="79"/>
      <c r="BP606" s="79"/>
      <c r="BQ606" s="79"/>
      <c r="BR606" s="79"/>
      <c r="BS606" s="79"/>
      <c r="BT606" s="79"/>
      <c r="BU606" s="79"/>
      <c r="BV606" s="79"/>
      <c r="BW606" s="79"/>
      <c r="BX606" s="71">
        <v>23000000000</v>
      </c>
      <c r="BY606" s="73">
        <v>23000000000</v>
      </c>
      <c r="BZ606" s="73">
        <v>0</v>
      </c>
      <c r="CA606" s="73">
        <v>0</v>
      </c>
      <c r="CB606" s="73">
        <v>0</v>
      </c>
      <c r="CC606" s="73">
        <v>0</v>
      </c>
      <c r="CD606" s="73">
        <v>0</v>
      </c>
      <c r="CE606" s="73">
        <v>0</v>
      </c>
      <c r="CF606" s="73">
        <v>0</v>
      </c>
      <c r="CG606" s="73">
        <v>0</v>
      </c>
      <c r="CH606" s="73">
        <v>0</v>
      </c>
      <c r="CI606" s="73">
        <v>0</v>
      </c>
      <c r="CJ606" s="73">
        <v>0</v>
      </c>
      <c r="CK606" s="63" t="s">
        <v>4615</v>
      </c>
      <c r="CL606" s="74" t="s">
        <v>3138</v>
      </c>
      <c r="CM606" s="74" t="s">
        <v>3139</v>
      </c>
      <c r="CN606" s="74" t="s">
        <v>1392</v>
      </c>
      <c r="CO606" s="60">
        <v>3</v>
      </c>
      <c r="CP606" s="61" t="s">
        <v>3472</v>
      </c>
      <c r="CQ606" s="60">
        <v>305</v>
      </c>
      <c r="CR606" s="61" t="s">
        <v>4590</v>
      </c>
      <c r="CS606" s="60">
        <v>30501</v>
      </c>
      <c r="CT606" s="61" t="s">
        <v>4591</v>
      </c>
      <c r="CU606" s="62">
        <v>3050101</v>
      </c>
      <c r="CV606" s="63" t="s">
        <v>4592</v>
      </c>
      <c r="CW606" s="100" t="s">
        <v>4593</v>
      </c>
      <c r="CX606" s="100" t="s">
        <v>3472</v>
      </c>
      <c r="CY606" s="100" t="s">
        <v>4590</v>
      </c>
      <c r="CZ606" s="100" t="s">
        <v>4591</v>
      </c>
      <c r="DA606" s="100" t="s">
        <v>4592</v>
      </c>
    </row>
    <row r="607" spans="2:105" ht="114.75" hidden="1" x14ac:dyDescent="0.25">
      <c r="B607" s="99" t="s">
        <v>4616</v>
      </c>
      <c r="C607" s="80" t="s">
        <v>4617</v>
      </c>
      <c r="D607" s="63" t="s">
        <v>3991</v>
      </c>
      <c r="E607" s="65" t="s">
        <v>4618</v>
      </c>
      <c r="F607" s="63" t="s">
        <v>4619</v>
      </c>
      <c r="G607" s="62" t="s">
        <v>183</v>
      </c>
      <c r="H607" s="63" t="s">
        <v>580</v>
      </c>
      <c r="I607" s="63" t="s">
        <v>185</v>
      </c>
      <c r="J607" s="311">
        <v>2015</v>
      </c>
      <c r="K607" s="310" t="s">
        <v>3657</v>
      </c>
      <c r="L607" s="63" t="s">
        <v>186</v>
      </c>
      <c r="M607" s="63" t="s">
        <v>4620</v>
      </c>
      <c r="N607" s="63" t="s">
        <v>4621</v>
      </c>
      <c r="O607" s="63" t="s">
        <v>4622</v>
      </c>
      <c r="P607" s="164"/>
      <c r="Q607" s="63"/>
      <c r="R607" s="63"/>
      <c r="S607" s="68">
        <v>100</v>
      </c>
      <c r="T607" s="69">
        <v>30</v>
      </c>
      <c r="U607" s="69">
        <v>80</v>
      </c>
      <c r="V607" s="69">
        <v>90</v>
      </c>
      <c r="W607" s="69">
        <v>100</v>
      </c>
      <c r="X607" s="71">
        <v>2000000000</v>
      </c>
      <c r="Y607" s="79">
        <v>2000000000</v>
      </c>
      <c r="Z607" s="79"/>
      <c r="AA607" s="79"/>
      <c r="AB607" s="79"/>
      <c r="AC607" s="79"/>
      <c r="AD607" s="79"/>
      <c r="AE607" s="79"/>
      <c r="AF607" s="79"/>
      <c r="AG607" s="79"/>
      <c r="AH607" s="79"/>
      <c r="AI607" s="79"/>
      <c r="AJ607" s="79"/>
      <c r="AK607" s="71">
        <v>3000000000</v>
      </c>
      <c r="AL607" s="79">
        <v>3000000000</v>
      </c>
      <c r="AM607" s="79"/>
      <c r="AN607" s="79"/>
      <c r="AO607" s="79"/>
      <c r="AP607" s="79"/>
      <c r="AQ607" s="79"/>
      <c r="AR607" s="79"/>
      <c r="AS607" s="79"/>
      <c r="AT607" s="79"/>
      <c r="AU607" s="79"/>
      <c r="AV607" s="79"/>
      <c r="AW607" s="79"/>
      <c r="AX607" s="71">
        <v>500000000</v>
      </c>
      <c r="AY607" s="79">
        <v>500000000</v>
      </c>
      <c r="AZ607" s="79"/>
      <c r="BA607" s="79"/>
      <c r="BB607" s="79"/>
      <c r="BC607" s="79"/>
      <c r="BD607" s="79"/>
      <c r="BE607" s="79"/>
      <c r="BF607" s="79"/>
      <c r="BG607" s="79"/>
      <c r="BH607" s="79"/>
      <c r="BI607" s="79"/>
      <c r="BJ607" s="79"/>
      <c r="BK607" s="71">
        <v>500000000</v>
      </c>
      <c r="BL607" s="79">
        <v>500000000</v>
      </c>
      <c r="BM607" s="79"/>
      <c r="BN607" s="79"/>
      <c r="BO607" s="79"/>
      <c r="BP607" s="79"/>
      <c r="BQ607" s="79"/>
      <c r="BR607" s="79"/>
      <c r="BS607" s="79"/>
      <c r="BT607" s="79"/>
      <c r="BU607" s="79"/>
      <c r="BV607" s="79"/>
      <c r="BW607" s="79"/>
      <c r="BX607" s="71">
        <v>6000000000</v>
      </c>
      <c r="BY607" s="73">
        <v>6000000000</v>
      </c>
      <c r="BZ607" s="73">
        <v>0</v>
      </c>
      <c r="CA607" s="73">
        <v>0</v>
      </c>
      <c r="CB607" s="73">
        <v>0</v>
      </c>
      <c r="CC607" s="73">
        <v>0</v>
      </c>
      <c r="CD607" s="73">
        <v>0</v>
      </c>
      <c r="CE607" s="73">
        <v>0</v>
      </c>
      <c r="CF607" s="73">
        <v>0</v>
      </c>
      <c r="CG607" s="73">
        <v>0</v>
      </c>
      <c r="CH607" s="73">
        <v>0</v>
      </c>
      <c r="CI607" s="73">
        <v>0</v>
      </c>
      <c r="CJ607" s="73">
        <v>0</v>
      </c>
      <c r="CK607" s="63" t="s">
        <v>4623</v>
      </c>
      <c r="CL607" s="74" t="s">
        <v>3138</v>
      </c>
      <c r="CM607" s="74" t="s">
        <v>3139</v>
      </c>
      <c r="CN607" s="74" t="s">
        <v>1392</v>
      </c>
      <c r="CO607" s="60">
        <v>3</v>
      </c>
      <c r="CP607" s="61" t="s">
        <v>3472</v>
      </c>
      <c r="CQ607" s="60">
        <v>305</v>
      </c>
      <c r="CR607" s="61" t="s">
        <v>4590</v>
      </c>
      <c r="CS607" s="60">
        <v>30501</v>
      </c>
      <c r="CT607" s="61" t="s">
        <v>4591</v>
      </c>
      <c r="CU607" s="62">
        <v>3050101</v>
      </c>
      <c r="CV607" s="63" t="s">
        <v>4592</v>
      </c>
      <c r="CW607" s="100" t="s">
        <v>4624</v>
      </c>
      <c r="CX607" s="100" t="s">
        <v>3472</v>
      </c>
      <c r="CY607" s="100" t="s">
        <v>4590</v>
      </c>
      <c r="CZ607" s="100" t="s">
        <v>4591</v>
      </c>
      <c r="DA607" s="100" t="s">
        <v>4592</v>
      </c>
    </row>
    <row r="608" spans="2:105" ht="114.75" hidden="1" x14ac:dyDescent="0.25">
      <c r="B608" s="99" t="s">
        <v>4625</v>
      </c>
      <c r="C608" s="75" t="s">
        <v>4626</v>
      </c>
      <c r="D608" s="63" t="s">
        <v>3664</v>
      </c>
      <c r="E608" s="65" t="s">
        <v>4618</v>
      </c>
      <c r="F608" s="63" t="s">
        <v>4619</v>
      </c>
      <c r="G608" s="62" t="s">
        <v>183</v>
      </c>
      <c r="H608" s="63" t="s">
        <v>580</v>
      </c>
      <c r="I608" s="63" t="s">
        <v>185</v>
      </c>
      <c r="J608" s="311">
        <v>2015</v>
      </c>
      <c r="K608" s="310">
        <v>0</v>
      </c>
      <c r="L608" s="63" t="s">
        <v>186</v>
      </c>
      <c r="M608" s="63" t="s">
        <v>4627</v>
      </c>
      <c r="N608" s="63" t="s">
        <v>4628</v>
      </c>
      <c r="O608" s="63" t="s">
        <v>4629</v>
      </c>
      <c r="P608" s="164"/>
      <c r="Q608" s="63"/>
      <c r="R608" s="63"/>
      <c r="S608" s="68">
        <v>100</v>
      </c>
      <c r="T608" s="69">
        <v>20</v>
      </c>
      <c r="U608" s="69">
        <v>40</v>
      </c>
      <c r="V608" s="69">
        <v>80</v>
      </c>
      <c r="W608" s="69">
        <v>100</v>
      </c>
      <c r="X608" s="71">
        <v>700000000</v>
      </c>
      <c r="Y608" s="79">
        <v>700000000</v>
      </c>
      <c r="Z608" s="79"/>
      <c r="AA608" s="79"/>
      <c r="AB608" s="79"/>
      <c r="AC608" s="79"/>
      <c r="AD608" s="79"/>
      <c r="AE608" s="79"/>
      <c r="AF608" s="79"/>
      <c r="AG608" s="79"/>
      <c r="AH608" s="79"/>
      <c r="AI608" s="79"/>
      <c r="AJ608" s="79"/>
      <c r="AK608" s="71">
        <v>560000000</v>
      </c>
      <c r="AL608" s="79">
        <v>560000000</v>
      </c>
      <c r="AM608" s="79"/>
      <c r="AN608" s="79"/>
      <c r="AO608" s="79"/>
      <c r="AP608" s="79"/>
      <c r="AQ608" s="79"/>
      <c r="AR608" s="79"/>
      <c r="AS608" s="79"/>
      <c r="AT608" s="79"/>
      <c r="AU608" s="79"/>
      <c r="AV608" s="79"/>
      <c r="AW608" s="79"/>
      <c r="AX608" s="71">
        <v>1540000000</v>
      </c>
      <c r="AY608" s="79">
        <v>1540000000</v>
      </c>
      <c r="AZ608" s="79"/>
      <c r="BA608" s="79"/>
      <c r="BB608" s="79"/>
      <c r="BC608" s="79"/>
      <c r="BD608" s="79"/>
      <c r="BE608" s="79"/>
      <c r="BF608" s="79"/>
      <c r="BG608" s="79"/>
      <c r="BH608" s="79"/>
      <c r="BI608" s="79"/>
      <c r="BJ608" s="79"/>
      <c r="BK608" s="71">
        <v>700000000</v>
      </c>
      <c r="BL608" s="79">
        <v>700000000</v>
      </c>
      <c r="BM608" s="79"/>
      <c r="BN608" s="79"/>
      <c r="BO608" s="79"/>
      <c r="BP608" s="79"/>
      <c r="BQ608" s="79"/>
      <c r="BR608" s="79"/>
      <c r="BS608" s="79"/>
      <c r="BT608" s="79"/>
      <c r="BU608" s="79"/>
      <c r="BV608" s="79"/>
      <c r="BW608" s="79"/>
      <c r="BX608" s="71">
        <v>3500000000</v>
      </c>
      <c r="BY608" s="73">
        <v>3500000000</v>
      </c>
      <c r="BZ608" s="73">
        <v>0</v>
      </c>
      <c r="CA608" s="73">
        <v>0</v>
      </c>
      <c r="CB608" s="73">
        <v>0</v>
      </c>
      <c r="CC608" s="73">
        <v>0</v>
      </c>
      <c r="CD608" s="73">
        <v>0</v>
      </c>
      <c r="CE608" s="73">
        <v>0</v>
      </c>
      <c r="CF608" s="73">
        <v>0</v>
      </c>
      <c r="CG608" s="73">
        <v>0</v>
      </c>
      <c r="CH608" s="73">
        <v>0</v>
      </c>
      <c r="CI608" s="73">
        <v>0</v>
      </c>
      <c r="CJ608" s="73">
        <v>0</v>
      </c>
      <c r="CK608" s="63" t="s">
        <v>4630</v>
      </c>
      <c r="CL608" s="74" t="s">
        <v>3138</v>
      </c>
      <c r="CM608" s="74" t="s">
        <v>3139</v>
      </c>
      <c r="CN608" s="74" t="s">
        <v>1392</v>
      </c>
      <c r="CO608" s="60">
        <v>3</v>
      </c>
      <c r="CP608" s="61" t="s">
        <v>3472</v>
      </c>
      <c r="CQ608" s="60">
        <v>305</v>
      </c>
      <c r="CR608" s="61" t="s">
        <v>4590</v>
      </c>
      <c r="CS608" s="60">
        <v>30501</v>
      </c>
      <c r="CT608" s="61" t="s">
        <v>4591</v>
      </c>
      <c r="CU608" s="62">
        <v>3050101</v>
      </c>
      <c r="CV608" s="63" t="s">
        <v>4592</v>
      </c>
      <c r="CW608" s="100" t="s">
        <v>4624</v>
      </c>
      <c r="CX608" s="100" t="s">
        <v>3472</v>
      </c>
      <c r="CY608" s="100" t="s">
        <v>4590</v>
      </c>
      <c r="CZ608" s="100" t="s">
        <v>4591</v>
      </c>
      <c r="DA608" s="100" t="s">
        <v>4592</v>
      </c>
    </row>
    <row r="609" spans="2:105" ht="114.75" hidden="1" x14ac:dyDescent="0.25">
      <c r="B609" s="99" t="s">
        <v>4631</v>
      </c>
      <c r="C609" s="80" t="s">
        <v>4632</v>
      </c>
      <c r="D609" s="63" t="s">
        <v>3991</v>
      </c>
      <c r="E609" s="65" t="s">
        <v>4618</v>
      </c>
      <c r="F609" s="63" t="s">
        <v>4619</v>
      </c>
      <c r="G609" s="62" t="s">
        <v>183</v>
      </c>
      <c r="H609" s="63" t="s">
        <v>580</v>
      </c>
      <c r="I609" s="63" t="s">
        <v>185</v>
      </c>
      <c r="J609" s="311">
        <v>2015</v>
      </c>
      <c r="K609" s="310" t="s">
        <v>3657</v>
      </c>
      <c r="L609" s="63" t="s">
        <v>186</v>
      </c>
      <c r="M609" s="63" t="s">
        <v>4633</v>
      </c>
      <c r="N609" s="63" t="s">
        <v>4621</v>
      </c>
      <c r="O609" s="63" t="s">
        <v>4622</v>
      </c>
      <c r="P609" s="164" t="s">
        <v>3979</v>
      </c>
      <c r="Q609" s="63" t="s">
        <v>4634</v>
      </c>
      <c r="R609" s="63"/>
      <c r="S609" s="68">
        <v>100</v>
      </c>
      <c r="T609" s="69">
        <v>60</v>
      </c>
      <c r="U609" s="69">
        <v>100</v>
      </c>
      <c r="V609" s="69">
        <v>100</v>
      </c>
      <c r="W609" s="69">
        <v>100</v>
      </c>
      <c r="X609" s="71">
        <v>1500000000</v>
      </c>
      <c r="Y609" s="79">
        <v>1500000000</v>
      </c>
      <c r="Z609" s="79"/>
      <c r="AA609" s="79"/>
      <c r="AB609" s="79"/>
      <c r="AC609" s="79"/>
      <c r="AD609" s="79"/>
      <c r="AE609" s="79"/>
      <c r="AF609" s="79"/>
      <c r="AG609" s="79"/>
      <c r="AH609" s="79"/>
      <c r="AI609" s="79"/>
      <c r="AJ609" s="79"/>
      <c r="AK609" s="71">
        <v>500000000</v>
      </c>
      <c r="AL609" s="79">
        <v>500000000</v>
      </c>
      <c r="AM609" s="79"/>
      <c r="AN609" s="79"/>
      <c r="AO609" s="79"/>
      <c r="AP609" s="79"/>
      <c r="AQ609" s="79"/>
      <c r="AR609" s="79"/>
      <c r="AS609" s="79"/>
      <c r="AT609" s="79"/>
      <c r="AU609" s="79"/>
      <c r="AV609" s="79"/>
      <c r="AW609" s="79"/>
      <c r="AX609" s="71">
        <v>500000000</v>
      </c>
      <c r="AY609" s="79">
        <v>500000000</v>
      </c>
      <c r="AZ609" s="79"/>
      <c r="BA609" s="79"/>
      <c r="BB609" s="79"/>
      <c r="BC609" s="79"/>
      <c r="BD609" s="79"/>
      <c r="BE609" s="79"/>
      <c r="BF609" s="79"/>
      <c r="BG609" s="79"/>
      <c r="BH609" s="79"/>
      <c r="BI609" s="79"/>
      <c r="BJ609" s="79"/>
      <c r="BK609" s="71">
        <v>500000000</v>
      </c>
      <c r="BL609" s="79">
        <v>500000000</v>
      </c>
      <c r="BM609" s="79"/>
      <c r="BN609" s="79"/>
      <c r="BO609" s="79"/>
      <c r="BP609" s="79"/>
      <c r="BQ609" s="79"/>
      <c r="BR609" s="79"/>
      <c r="BS609" s="79"/>
      <c r="BT609" s="79"/>
      <c r="BU609" s="79"/>
      <c r="BV609" s="79"/>
      <c r="BW609" s="79"/>
      <c r="BX609" s="71">
        <v>3000000000</v>
      </c>
      <c r="BY609" s="73">
        <v>3000000000</v>
      </c>
      <c r="BZ609" s="73">
        <v>0</v>
      </c>
      <c r="CA609" s="73">
        <v>0</v>
      </c>
      <c r="CB609" s="73">
        <v>0</v>
      </c>
      <c r="CC609" s="73">
        <v>0</v>
      </c>
      <c r="CD609" s="73">
        <v>0</v>
      </c>
      <c r="CE609" s="73">
        <v>0</v>
      </c>
      <c r="CF609" s="73">
        <v>0</v>
      </c>
      <c r="CG609" s="73">
        <v>0</v>
      </c>
      <c r="CH609" s="73">
        <v>0</v>
      </c>
      <c r="CI609" s="73">
        <v>0</v>
      </c>
      <c r="CJ609" s="73">
        <v>0</v>
      </c>
      <c r="CK609" s="63" t="s">
        <v>4635</v>
      </c>
      <c r="CL609" s="74" t="s">
        <v>3138</v>
      </c>
      <c r="CM609" s="74" t="s">
        <v>3139</v>
      </c>
      <c r="CN609" s="74" t="s">
        <v>1392</v>
      </c>
      <c r="CO609" s="60">
        <v>3</v>
      </c>
      <c r="CP609" s="61" t="s">
        <v>3472</v>
      </c>
      <c r="CQ609" s="60">
        <v>305</v>
      </c>
      <c r="CR609" s="61" t="s">
        <v>4590</v>
      </c>
      <c r="CS609" s="60">
        <v>30501</v>
      </c>
      <c r="CT609" s="61" t="s">
        <v>4591</v>
      </c>
      <c r="CU609" s="62">
        <v>3050101</v>
      </c>
      <c r="CV609" s="63" t="s">
        <v>4592</v>
      </c>
      <c r="CW609" s="100" t="s">
        <v>4624</v>
      </c>
      <c r="CX609" s="100" t="s">
        <v>3472</v>
      </c>
      <c r="CY609" s="100" t="s">
        <v>4590</v>
      </c>
      <c r="CZ609" s="100" t="s">
        <v>4591</v>
      </c>
      <c r="DA609" s="100" t="s">
        <v>4592</v>
      </c>
    </row>
    <row r="610" spans="2:105" ht="114.75" hidden="1" x14ac:dyDescent="0.25">
      <c r="B610" s="99" t="s">
        <v>4636</v>
      </c>
      <c r="C610" s="80" t="s">
        <v>4637</v>
      </c>
      <c r="D610" s="63" t="s">
        <v>3991</v>
      </c>
      <c r="E610" s="65" t="s">
        <v>4618</v>
      </c>
      <c r="F610" s="63" t="s">
        <v>4619</v>
      </c>
      <c r="G610" s="62" t="s">
        <v>183</v>
      </c>
      <c r="H610" s="63" t="s">
        <v>580</v>
      </c>
      <c r="I610" s="63" t="s">
        <v>185</v>
      </c>
      <c r="J610" s="311">
        <v>2015</v>
      </c>
      <c r="K610" s="310" t="s">
        <v>3657</v>
      </c>
      <c r="L610" s="63" t="s">
        <v>4638</v>
      </c>
      <c r="M610" s="63" t="s">
        <v>4639</v>
      </c>
      <c r="N610" s="63" t="s">
        <v>4621</v>
      </c>
      <c r="O610" s="63" t="s">
        <v>4622</v>
      </c>
      <c r="P610" s="164" t="s">
        <v>3979</v>
      </c>
      <c r="Q610" s="63" t="s">
        <v>4640</v>
      </c>
      <c r="R610" s="63"/>
      <c r="S610" s="68">
        <v>1</v>
      </c>
      <c r="T610" s="69">
        <v>0.25</v>
      </c>
      <c r="U610" s="69">
        <v>0.5</v>
      </c>
      <c r="V610" s="69">
        <v>0.75</v>
      </c>
      <c r="W610" s="69">
        <v>1</v>
      </c>
      <c r="X610" s="71">
        <v>600000000</v>
      </c>
      <c r="Y610" s="79">
        <v>600000000</v>
      </c>
      <c r="Z610" s="79"/>
      <c r="AA610" s="79"/>
      <c r="AB610" s="79"/>
      <c r="AC610" s="79"/>
      <c r="AD610" s="79"/>
      <c r="AE610" s="79"/>
      <c r="AF610" s="79"/>
      <c r="AG610" s="79"/>
      <c r="AH610" s="79"/>
      <c r="AI610" s="79"/>
      <c r="AJ610" s="79"/>
      <c r="AK610" s="71">
        <v>300000000</v>
      </c>
      <c r="AL610" s="79">
        <v>300000000</v>
      </c>
      <c r="AM610" s="79"/>
      <c r="AN610" s="79"/>
      <c r="AO610" s="79"/>
      <c r="AP610" s="79"/>
      <c r="AQ610" s="79"/>
      <c r="AR610" s="79"/>
      <c r="AS610" s="79"/>
      <c r="AT610" s="79"/>
      <c r="AU610" s="79"/>
      <c r="AV610" s="79"/>
      <c r="AW610" s="79"/>
      <c r="AX610" s="71">
        <v>300000000</v>
      </c>
      <c r="AY610" s="79">
        <v>300000000</v>
      </c>
      <c r="AZ610" s="79"/>
      <c r="BA610" s="79"/>
      <c r="BB610" s="79"/>
      <c r="BC610" s="79"/>
      <c r="BD610" s="79"/>
      <c r="BE610" s="79"/>
      <c r="BF610" s="79"/>
      <c r="BG610" s="79"/>
      <c r="BH610" s="79"/>
      <c r="BI610" s="79"/>
      <c r="BJ610" s="79"/>
      <c r="BK610" s="71">
        <v>300000000</v>
      </c>
      <c r="BL610" s="79">
        <v>300000000</v>
      </c>
      <c r="BM610" s="79"/>
      <c r="BN610" s="79"/>
      <c r="BO610" s="79"/>
      <c r="BP610" s="79"/>
      <c r="BQ610" s="79"/>
      <c r="BR610" s="79"/>
      <c r="BS610" s="79"/>
      <c r="BT610" s="79"/>
      <c r="BU610" s="79"/>
      <c r="BV610" s="79"/>
      <c r="BW610" s="79"/>
      <c r="BX610" s="71">
        <v>1500000000</v>
      </c>
      <c r="BY610" s="73">
        <v>1500000000</v>
      </c>
      <c r="BZ610" s="73">
        <v>0</v>
      </c>
      <c r="CA610" s="73">
        <v>0</v>
      </c>
      <c r="CB610" s="73">
        <v>0</v>
      </c>
      <c r="CC610" s="73">
        <v>0</v>
      </c>
      <c r="CD610" s="73">
        <v>0</v>
      </c>
      <c r="CE610" s="73">
        <v>0</v>
      </c>
      <c r="CF610" s="73">
        <v>0</v>
      </c>
      <c r="CG610" s="73">
        <v>0</v>
      </c>
      <c r="CH610" s="73">
        <v>0</v>
      </c>
      <c r="CI610" s="73">
        <v>0</v>
      </c>
      <c r="CJ610" s="73">
        <v>0</v>
      </c>
      <c r="CK610" s="63" t="s">
        <v>4641</v>
      </c>
      <c r="CL610" s="74" t="s">
        <v>3138</v>
      </c>
      <c r="CM610" s="74" t="s">
        <v>3139</v>
      </c>
      <c r="CN610" s="74" t="s">
        <v>1392</v>
      </c>
      <c r="CO610" s="60">
        <v>3</v>
      </c>
      <c r="CP610" s="61" t="s">
        <v>3472</v>
      </c>
      <c r="CQ610" s="60">
        <v>305</v>
      </c>
      <c r="CR610" s="61" t="s">
        <v>4590</v>
      </c>
      <c r="CS610" s="60">
        <v>30501</v>
      </c>
      <c r="CT610" s="61" t="s">
        <v>4591</v>
      </c>
      <c r="CU610" s="62">
        <v>3050101</v>
      </c>
      <c r="CV610" s="63" t="s">
        <v>4592</v>
      </c>
      <c r="CW610" s="100" t="s">
        <v>4624</v>
      </c>
      <c r="CX610" s="100" t="s">
        <v>3472</v>
      </c>
      <c r="CY610" s="100" t="s">
        <v>4590</v>
      </c>
      <c r="CZ610" s="100" t="s">
        <v>4591</v>
      </c>
      <c r="DA610" s="100" t="s">
        <v>4592</v>
      </c>
    </row>
    <row r="611" spans="2:105" ht="36" hidden="1" customHeight="1" x14ac:dyDescent="0.25">
      <c r="B611" s="99" t="s">
        <v>4642</v>
      </c>
      <c r="C611" s="80" t="s">
        <v>4643</v>
      </c>
      <c r="D611" s="63" t="s">
        <v>3991</v>
      </c>
      <c r="E611" s="65" t="s">
        <v>4618</v>
      </c>
      <c r="F611" s="63" t="s">
        <v>4619</v>
      </c>
      <c r="G611" s="62" t="s">
        <v>183</v>
      </c>
      <c r="H611" s="63" t="s">
        <v>580</v>
      </c>
      <c r="I611" s="63" t="s">
        <v>185</v>
      </c>
      <c r="J611" s="311">
        <v>2015</v>
      </c>
      <c r="K611" s="310" t="s">
        <v>3657</v>
      </c>
      <c r="L611" s="63" t="s">
        <v>186</v>
      </c>
      <c r="M611" s="63" t="s">
        <v>4644</v>
      </c>
      <c r="N611" s="63" t="s">
        <v>4645</v>
      </c>
      <c r="O611" s="63" t="s">
        <v>4646</v>
      </c>
      <c r="P611" s="164"/>
      <c r="Q611" s="63"/>
      <c r="R611" s="63"/>
      <c r="S611" s="68">
        <v>5</v>
      </c>
      <c r="T611" s="69">
        <v>2</v>
      </c>
      <c r="U611" s="69">
        <v>3</v>
      </c>
      <c r="V611" s="69">
        <v>4</v>
      </c>
      <c r="W611" s="69">
        <v>5</v>
      </c>
      <c r="X611" s="71">
        <v>350000000</v>
      </c>
      <c r="Y611" s="79">
        <v>350000000</v>
      </c>
      <c r="Z611" s="79"/>
      <c r="AA611" s="79"/>
      <c r="AB611" s="79"/>
      <c r="AC611" s="79"/>
      <c r="AD611" s="79"/>
      <c r="AE611" s="79"/>
      <c r="AF611" s="79"/>
      <c r="AG611" s="79"/>
      <c r="AH611" s="79"/>
      <c r="AI611" s="79"/>
      <c r="AJ611" s="79"/>
      <c r="AK611" s="71">
        <v>50000000</v>
      </c>
      <c r="AL611" s="79">
        <v>50000000</v>
      </c>
      <c r="AM611" s="79"/>
      <c r="AN611" s="79"/>
      <c r="AO611" s="79"/>
      <c r="AP611" s="79"/>
      <c r="AQ611" s="79"/>
      <c r="AR611" s="79"/>
      <c r="AS611" s="79"/>
      <c r="AT611" s="79"/>
      <c r="AU611" s="79"/>
      <c r="AV611" s="79"/>
      <c r="AW611" s="79"/>
      <c r="AX611" s="71">
        <v>50000000</v>
      </c>
      <c r="AY611" s="79">
        <v>50000000</v>
      </c>
      <c r="AZ611" s="79"/>
      <c r="BA611" s="79"/>
      <c r="BB611" s="79"/>
      <c r="BC611" s="79"/>
      <c r="BD611" s="79"/>
      <c r="BE611" s="79"/>
      <c r="BF611" s="79"/>
      <c r="BG611" s="79"/>
      <c r="BH611" s="79"/>
      <c r="BI611" s="79"/>
      <c r="BJ611" s="79"/>
      <c r="BK611" s="71">
        <v>50000000</v>
      </c>
      <c r="BL611" s="79">
        <v>50000000</v>
      </c>
      <c r="BM611" s="79"/>
      <c r="BN611" s="79"/>
      <c r="BO611" s="79"/>
      <c r="BP611" s="79"/>
      <c r="BQ611" s="79"/>
      <c r="BR611" s="79"/>
      <c r="BS611" s="79"/>
      <c r="BT611" s="79"/>
      <c r="BU611" s="79"/>
      <c r="BV611" s="79"/>
      <c r="BW611" s="79"/>
      <c r="BX611" s="71">
        <v>500000000</v>
      </c>
      <c r="BY611" s="73">
        <v>500000000</v>
      </c>
      <c r="BZ611" s="73">
        <v>0</v>
      </c>
      <c r="CA611" s="73">
        <v>0</v>
      </c>
      <c r="CB611" s="73">
        <v>0</v>
      </c>
      <c r="CC611" s="73">
        <v>0</v>
      </c>
      <c r="CD611" s="73">
        <v>0</v>
      </c>
      <c r="CE611" s="73">
        <v>0</v>
      </c>
      <c r="CF611" s="73">
        <v>0</v>
      </c>
      <c r="CG611" s="73">
        <v>0</v>
      </c>
      <c r="CH611" s="73">
        <v>0</v>
      </c>
      <c r="CI611" s="73">
        <v>0</v>
      </c>
      <c r="CJ611" s="73">
        <v>0</v>
      </c>
      <c r="CK611" s="63" t="s">
        <v>4647</v>
      </c>
      <c r="CL611" s="74" t="s">
        <v>3138</v>
      </c>
      <c r="CM611" s="74" t="s">
        <v>3139</v>
      </c>
      <c r="CN611" s="74" t="s">
        <v>1392</v>
      </c>
      <c r="CO611" s="60">
        <v>3</v>
      </c>
      <c r="CP611" s="61" t="s">
        <v>3472</v>
      </c>
      <c r="CQ611" s="60">
        <v>305</v>
      </c>
      <c r="CR611" s="61" t="s">
        <v>4590</v>
      </c>
      <c r="CS611" s="60">
        <v>30501</v>
      </c>
      <c r="CT611" s="61" t="s">
        <v>4591</v>
      </c>
      <c r="CU611" s="62">
        <v>3050101</v>
      </c>
      <c r="CV611" s="63" t="s">
        <v>4592</v>
      </c>
      <c r="CW611" s="100" t="s">
        <v>4624</v>
      </c>
      <c r="CX611" s="100" t="s">
        <v>3472</v>
      </c>
      <c r="CY611" s="100" t="s">
        <v>4590</v>
      </c>
      <c r="CZ611" s="100" t="s">
        <v>4591</v>
      </c>
      <c r="DA611" s="100" t="s">
        <v>4592</v>
      </c>
    </row>
    <row r="612" spans="2:105" ht="114.75" hidden="1" x14ac:dyDescent="0.25">
      <c r="B612" s="99" t="s">
        <v>4648</v>
      </c>
      <c r="C612" s="65" t="s">
        <v>4649</v>
      </c>
      <c r="D612" s="63" t="s">
        <v>3664</v>
      </c>
      <c r="E612" s="65" t="s">
        <v>4618</v>
      </c>
      <c r="F612" s="63" t="s">
        <v>4619</v>
      </c>
      <c r="G612" s="62" t="s">
        <v>183</v>
      </c>
      <c r="H612" s="63" t="s">
        <v>580</v>
      </c>
      <c r="I612" s="63" t="s">
        <v>185</v>
      </c>
      <c r="J612" s="311">
        <v>2015</v>
      </c>
      <c r="K612" s="310">
        <v>0</v>
      </c>
      <c r="L612" s="63" t="s">
        <v>186</v>
      </c>
      <c r="M612" s="63" t="s">
        <v>4650</v>
      </c>
      <c r="N612" s="63" t="s">
        <v>4651</v>
      </c>
      <c r="O612" s="63" t="s">
        <v>4652</v>
      </c>
      <c r="P612" s="164"/>
      <c r="Q612" s="63"/>
      <c r="R612" s="63"/>
      <c r="S612" s="68">
        <v>100</v>
      </c>
      <c r="T612" s="69">
        <v>25</v>
      </c>
      <c r="U612" s="69">
        <v>50</v>
      </c>
      <c r="V612" s="69">
        <v>75</v>
      </c>
      <c r="W612" s="69">
        <v>100</v>
      </c>
      <c r="X612" s="71">
        <v>233750000</v>
      </c>
      <c r="Y612" s="79">
        <v>233750000</v>
      </c>
      <c r="Z612" s="79"/>
      <c r="AA612" s="79"/>
      <c r="AB612" s="79"/>
      <c r="AC612" s="79"/>
      <c r="AD612" s="79"/>
      <c r="AE612" s="79"/>
      <c r="AF612" s="79"/>
      <c r="AG612" s="79"/>
      <c r="AH612" s="79"/>
      <c r="AI612" s="79"/>
      <c r="AJ612" s="79"/>
      <c r="AK612" s="71">
        <v>233750000</v>
      </c>
      <c r="AL612" s="79">
        <v>233750000</v>
      </c>
      <c r="AM612" s="79"/>
      <c r="AN612" s="79"/>
      <c r="AO612" s="79"/>
      <c r="AP612" s="79"/>
      <c r="AQ612" s="79"/>
      <c r="AR612" s="79"/>
      <c r="AS612" s="79"/>
      <c r="AT612" s="79"/>
      <c r="AU612" s="79"/>
      <c r="AV612" s="79"/>
      <c r="AW612" s="79"/>
      <c r="AX612" s="71">
        <v>233750000</v>
      </c>
      <c r="AY612" s="79">
        <v>233750000</v>
      </c>
      <c r="AZ612" s="79"/>
      <c r="BA612" s="79"/>
      <c r="BB612" s="79"/>
      <c r="BC612" s="79"/>
      <c r="BD612" s="79"/>
      <c r="BE612" s="79"/>
      <c r="BF612" s="79"/>
      <c r="BG612" s="79"/>
      <c r="BH612" s="79"/>
      <c r="BI612" s="79"/>
      <c r="BJ612" s="79"/>
      <c r="BK612" s="71">
        <v>233750000</v>
      </c>
      <c r="BL612" s="79">
        <v>233750000</v>
      </c>
      <c r="BM612" s="79"/>
      <c r="BN612" s="79"/>
      <c r="BO612" s="79"/>
      <c r="BP612" s="79"/>
      <c r="BQ612" s="79"/>
      <c r="BR612" s="79"/>
      <c r="BS612" s="79"/>
      <c r="BT612" s="79"/>
      <c r="BU612" s="79"/>
      <c r="BV612" s="79"/>
      <c r="BW612" s="79"/>
      <c r="BX612" s="71">
        <v>935000000</v>
      </c>
      <c r="BY612" s="73">
        <v>935000000</v>
      </c>
      <c r="BZ612" s="73">
        <v>0</v>
      </c>
      <c r="CA612" s="73">
        <v>0</v>
      </c>
      <c r="CB612" s="73">
        <v>0</v>
      </c>
      <c r="CC612" s="73">
        <v>0</v>
      </c>
      <c r="CD612" s="73">
        <v>0</v>
      </c>
      <c r="CE612" s="73">
        <v>0</v>
      </c>
      <c r="CF612" s="73">
        <v>0</v>
      </c>
      <c r="CG612" s="73">
        <v>0</v>
      </c>
      <c r="CH612" s="73">
        <v>0</v>
      </c>
      <c r="CI612" s="73">
        <v>0</v>
      </c>
      <c r="CJ612" s="73">
        <v>0</v>
      </c>
      <c r="CK612" s="63" t="s">
        <v>4653</v>
      </c>
      <c r="CL612" s="74" t="s">
        <v>3138</v>
      </c>
      <c r="CM612" s="74" t="s">
        <v>3139</v>
      </c>
      <c r="CN612" s="74" t="s">
        <v>1392</v>
      </c>
      <c r="CO612" s="60">
        <v>3</v>
      </c>
      <c r="CP612" s="61" t="s">
        <v>3472</v>
      </c>
      <c r="CQ612" s="60">
        <v>305</v>
      </c>
      <c r="CR612" s="61" t="s">
        <v>4590</v>
      </c>
      <c r="CS612" s="60">
        <v>30501</v>
      </c>
      <c r="CT612" s="61" t="s">
        <v>4591</v>
      </c>
      <c r="CU612" s="62">
        <v>3050101</v>
      </c>
      <c r="CV612" s="63" t="s">
        <v>4592</v>
      </c>
      <c r="CW612" s="100" t="s">
        <v>4624</v>
      </c>
      <c r="CX612" s="100" t="s">
        <v>3472</v>
      </c>
      <c r="CY612" s="100" t="s">
        <v>4590</v>
      </c>
      <c r="CZ612" s="100" t="s">
        <v>4591</v>
      </c>
      <c r="DA612" s="100" t="s">
        <v>4592</v>
      </c>
    </row>
    <row r="613" spans="2:105" ht="114.75" hidden="1" x14ac:dyDescent="0.25">
      <c r="B613" s="99" t="s">
        <v>4654</v>
      </c>
      <c r="C613" s="65" t="s">
        <v>4655</v>
      </c>
      <c r="D613" s="63" t="s">
        <v>3664</v>
      </c>
      <c r="E613" s="65" t="s">
        <v>4618</v>
      </c>
      <c r="F613" s="63" t="s">
        <v>4619</v>
      </c>
      <c r="G613" s="62" t="s">
        <v>183</v>
      </c>
      <c r="H613" s="63" t="s">
        <v>580</v>
      </c>
      <c r="I613" s="63" t="s">
        <v>185</v>
      </c>
      <c r="J613" s="311">
        <v>2015</v>
      </c>
      <c r="K613" s="310">
        <v>0</v>
      </c>
      <c r="L613" s="63" t="s">
        <v>186</v>
      </c>
      <c r="M613" s="63" t="s">
        <v>4656</v>
      </c>
      <c r="N613" s="63" t="s">
        <v>4657</v>
      </c>
      <c r="O613" s="63" t="s">
        <v>4658</v>
      </c>
      <c r="P613" s="164"/>
      <c r="Q613" s="63"/>
      <c r="R613" s="63"/>
      <c r="S613" s="68">
        <v>100</v>
      </c>
      <c r="T613" s="69">
        <v>30</v>
      </c>
      <c r="U613" s="69">
        <v>100</v>
      </c>
      <c r="V613" s="69">
        <v>100</v>
      </c>
      <c r="W613" s="69">
        <v>100</v>
      </c>
      <c r="X613" s="71">
        <v>250000000</v>
      </c>
      <c r="Y613" s="79">
        <v>250000000</v>
      </c>
      <c r="Z613" s="79"/>
      <c r="AA613" s="79"/>
      <c r="AB613" s="79"/>
      <c r="AC613" s="79"/>
      <c r="AD613" s="79"/>
      <c r="AE613" s="79"/>
      <c r="AF613" s="79"/>
      <c r="AG613" s="79"/>
      <c r="AH613" s="79"/>
      <c r="AI613" s="79"/>
      <c r="AJ613" s="79"/>
      <c r="AK613" s="71">
        <v>250000000</v>
      </c>
      <c r="AL613" s="79">
        <v>250000000</v>
      </c>
      <c r="AM613" s="79"/>
      <c r="AN613" s="79"/>
      <c r="AO613" s="79"/>
      <c r="AP613" s="79"/>
      <c r="AQ613" s="79"/>
      <c r="AR613" s="79"/>
      <c r="AS613" s="79"/>
      <c r="AT613" s="79"/>
      <c r="AU613" s="79"/>
      <c r="AV613" s="79"/>
      <c r="AW613" s="79"/>
      <c r="AX613" s="71">
        <v>0</v>
      </c>
      <c r="AY613" s="79"/>
      <c r="AZ613" s="79"/>
      <c r="BA613" s="79"/>
      <c r="BB613" s="79"/>
      <c r="BC613" s="79"/>
      <c r="BD613" s="79"/>
      <c r="BE613" s="79"/>
      <c r="BF613" s="79"/>
      <c r="BG613" s="79"/>
      <c r="BH613" s="79"/>
      <c r="BI613" s="79"/>
      <c r="BJ613" s="79"/>
      <c r="BK613" s="71">
        <v>0</v>
      </c>
      <c r="BL613" s="79"/>
      <c r="BM613" s="79"/>
      <c r="BN613" s="79"/>
      <c r="BO613" s="79"/>
      <c r="BP613" s="79"/>
      <c r="BQ613" s="79"/>
      <c r="BR613" s="79"/>
      <c r="BS613" s="79"/>
      <c r="BT613" s="79"/>
      <c r="BU613" s="79"/>
      <c r="BV613" s="79"/>
      <c r="BW613" s="79"/>
      <c r="BX613" s="71">
        <v>500000000</v>
      </c>
      <c r="BY613" s="73">
        <v>500000000</v>
      </c>
      <c r="BZ613" s="73">
        <v>0</v>
      </c>
      <c r="CA613" s="73">
        <v>0</v>
      </c>
      <c r="CB613" s="73">
        <v>0</v>
      </c>
      <c r="CC613" s="73">
        <v>0</v>
      </c>
      <c r="CD613" s="73">
        <v>0</v>
      </c>
      <c r="CE613" s="73">
        <v>0</v>
      </c>
      <c r="CF613" s="73">
        <v>0</v>
      </c>
      <c r="CG613" s="73">
        <v>0</v>
      </c>
      <c r="CH613" s="73">
        <v>0</v>
      </c>
      <c r="CI613" s="73">
        <v>0</v>
      </c>
      <c r="CJ613" s="73">
        <v>0</v>
      </c>
      <c r="CK613" s="63" t="s">
        <v>4659</v>
      </c>
      <c r="CL613" s="74" t="s">
        <v>3138</v>
      </c>
      <c r="CM613" s="74" t="s">
        <v>3139</v>
      </c>
      <c r="CN613" s="74" t="s">
        <v>1392</v>
      </c>
      <c r="CO613" s="60">
        <v>3</v>
      </c>
      <c r="CP613" s="61" t="s">
        <v>3472</v>
      </c>
      <c r="CQ613" s="60">
        <v>305</v>
      </c>
      <c r="CR613" s="61" t="s">
        <v>4590</v>
      </c>
      <c r="CS613" s="60">
        <v>30501</v>
      </c>
      <c r="CT613" s="61" t="s">
        <v>4591</v>
      </c>
      <c r="CU613" s="62">
        <v>3050101</v>
      </c>
      <c r="CV613" s="63" t="s">
        <v>4592</v>
      </c>
      <c r="CW613" s="100" t="s">
        <v>4624</v>
      </c>
      <c r="CX613" s="100" t="s">
        <v>3472</v>
      </c>
      <c r="CY613" s="100" t="s">
        <v>4590</v>
      </c>
      <c r="CZ613" s="100" t="s">
        <v>4591</v>
      </c>
      <c r="DA613" s="100" t="s">
        <v>4592</v>
      </c>
    </row>
    <row r="614" spans="2:105" ht="114.75" hidden="1" x14ac:dyDescent="0.25">
      <c r="B614" s="99" t="s">
        <v>4660</v>
      </c>
      <c r="C614" s="75" t="s">
        <v>4661</v>
      </c>
      <c r="D614" s="63" t="s">
        <v>3664</v>
      </c>
      <c r="E614" s="65" t="s">
        <v>4618</v>
      </c>
      <c r="F614" s="63" t="s">
        <v>4619</v>
      </c>
      <c r="G614" s="62" t="s">
        <v>183</v>
      </c>
      <c r="H614" s="63" t="s">
        <v>580</v>
      </c>
      <c r="I614" s="63" t="s">
        <v>185</v>
      </c>
      <c r="J614" s="311">
        <v>2015</v>
      </c>
      <c r="K614" s="310">
        <v>0</v>
      </c>
      <c r="L614" s="63" t="s">
        <v>186</v>
      </c>
      <c r="M614" s="63" t="s">
        <v>4662</v>
      </c>
      <c r="N614" s="63" t="s">
        <v>4663</v>
      </c>
      <c r="O614" s="63" t="s">
        <v>4664</v>
      </c>
      <c r="P614" s="164"/>
      <c r="Q614" s="63"/>
      <c r="R614" s="63"/>
      <c r="S614" s="68">
        <v>100</v>
      </c>
      <c r="T614" s="69">
        <v>25</v>
      </c>
      <c r="U614" s="69">
        <v>50</v>
      </c>
      <c r="V614" s="69">
        <v>75</v>
      </c>
      <c r="W614" s="69">
        <v>100</v>
      </c>
      <c r="X614" s="71">
        <v>24137931</v>
      </c>
      <c r="Y614" s="79">
        <v>24137931</v>
      </c>
      <c r="Z614" s="79"/>
      <c r="AA614" s="79"/>
      <c r="AB614" s="79"/>
      <c r="AC614" s="79"/>
      <c r="AD614" s="79"/>
      <c r="AE614" s="79"/>
      <c r="AF614" s="79"/>
      <c r="AG614" s="79"/>
      <c r="AH614" s="79"/>
      <c r="AI614" s="79"/>
      <c r="AJ614" s="79"/>
      <c r="AK614" s="71">
        <v>27586207</v>
      </c>
      <c r="AL614" s="79">
        <v>27586207</v>
      </c>
      <c r="AM614" s="79"/>
      <c r="AN614" s="79"/>
      <c r="AO614" s="79"/>
      <c r="AP614" s="79"/>
      <c r="AQ614" s="79"/>
      <c r="AR614" s="79"/>
      <c r="AS614" s="79"/>
      <c r="AT614" s="79"/>
      <c r="AU614" s="79"/>
      <c r="AV614" s="79"/>
      <c r="AW614" s="79"/>
      <c r="AX614" s="71">
        <v>24137931</v>
      </c>
      <c r="AY614" s="79">
        <v>24137931</v>
      </c>
      <c r="AZ614" s="79"/>
      <c r="BA614" s="79"/>
      <c r="BB614" s="79"/>
      <c r="BC614" s="79"/>
      <c r="BD614" s="79"/>
      <c r="BE614" s="79"/>
      <c r="BF614" s="79"/>
      <c r="BG614" s="79"/>
      <c r="BH614" s="79"/>
      <c r="BI614" s="79"/>
      <c r="BJ614" s="79"/>
      <c r="BK614" s="71">
        <v>24137931</v>
      </c>
      <c r="BL614" s="79">
        <v>24137931</v>
      </c>
      <c r="BM614" s="79"/>
      <c r="BN614" s="79"/>
      <c r="BO614" s="79"/>
      <c r="BP614" s="79"/>
      <c r="BQ614" s="79"/>
      <c r="BR614" s="79"/>
      <c r="BS614" s="79"/>
      <c r="BT614" s="79"/>
      <c r="BU614" s="79"/>
      <c r="BV614" s="79"/>
      <c r="BW614" s="79"/>
      <c r="BX614" s="71">
        <v>100000000</v>
      </c>
      <c r="BY614" s="73">
        <v>100000000</v>
      </c>
      <c r="BZ614" s="73">
        <v>0</v>
      </c>
      <c r="CA614" s="73">
        <v>0</v>
      </c>
      <c r="CB614" s="73">
        <v>0</v>
      </c>
      <c r="CC614" s="73">
        <v>0</v>
      </c>
      <c r="CD614" s="73">
        <v>0</v>
      </c>
      <c r="CE614" s="73">
        <v>0</v>
      </c>
      <c r="CF614" s="73">
        <v>0</v>
      </c>
      <c r="CG614" s="73">
        <v>0</v>
      </c>
      <c r="CH614" s="73">
        <v>0</v>
      </c>
      <c r="CI614" s="73">
        <v>0</v>
      </c>
      <c r="CJ614" s="73">
        <v>0</v>
      </c>
      <c r="CK614" s="63" t="s">
        <v>4665</v>
      </c>
      <c r="CL614" s="74" t="s">
        <v>3138</v>
      </c>
      <c r="CM614" s="74" t="s">
        <v>3139</v>
      </c>
      <c r="CN614" s="74" t="s">
        <v>1392</v>
      </c>
      <c r="CO614" s="60">
        <v>3</v>
      </c>
      <c r="CP614" s="61" t="s">
        <v>3472</v>
      </c>
      <c r="CQ614" s="60">
        <v>305</v>
      </c>
      <c r="CR614" s="61" t="s">
        <v>4590</v>
      </c>
      <c r="CS614" s="60">
        <v>30501</v>
      </c>
      <c r="CT614" s="61" t="s">
        <v>4591</v>
      </c>
      <c r="CU614" s="62">
        <v>3050101</v>
      </c>
      <c r="CV614" s="63" t="s">
        <v>4592</v>
      </c>
      <c r="CW614" s="100" t="s">
        <v>4624</v>
      </c>
      <c r="CX614" s="100" t="s">
        <v>3472</v>
      </c>
      <c r="CY614" s="100" t="s">
        <v>4590</v>
      </c>
      <c r="CZ614" s="100" t="s">
        <v>4591</v>
      </c>
      <c r="DA614" s="100" t="s">
        <v>4592</v>
      </c>
    </row>
    <row r="615" spans="2:105" ht="114.75" hidden="1" x14ac:dyDescent="0.25">
      <c r="B615" s="99" t="s">
        <v>4666</v>
      </c>
      <c r="C615" s="65" t="s">
        <v>4667</v>
      </c>
      <c r="D615" s="63" t="s">
        <v>3664</v>
      </c>
      <c r="E615" s="65" t="s">
        <v>4618</v>
      </c>
      <c r="F615" s="63" t="s">
        <v>4619</v>
      </c>
      <c r="G615" s="62" t="s">
        <v>183</v>
      </c>
      <c r="H615" s="63" t="s">
        <v>580</v>
      </c>
      <c r="I615" s="63" t="s">
        <v>185</v>
      </c>
      <c r="J615" s="311">
        <v>2015</v>
      </c>
      <c r="K615" s="310">
        <v>50</v>
      </c>
      <c r="L615" s="63" t="s">
        <v>4668</v>
      </c>
      <c r="M615" s="63" t="s">
        <v>4669</v>
      </c>
      <c r="N615" s="63" t="s">
        <v>4670</v>
      </c>
      <c r="O615" s="63" t="s">
        <v>4671</v>
      </c>
      <c r="P615" s="164"/>
      <c r="Q615" s="63"/>
      <c r="R615" s="63"/>
      <c r="S615" s="68">
        <v>100</v>
      </c>
      <c r="T615" s="69">
        <v>25</v>
      </c>
      <c r="U615" s="69">
        <v>50</v>
      </c>
      <c r="V615" s="69">
        <v>75</v>
      </c>
      <c r="W615" s="69">
        <v>100</v>
      </c>
      <c r="X615" s="71">
        <v>0</v>
      </c>
      <c r="Y615" s="79"/>
      <c r="Z615" s="79"/>
      <c r="AA615" s="79"/>
      <c r="AB615" s="79"/>
      <c r="AC615" s="79"/>
      <c r="AD615" s="79"/>
      <c r="AE615" s="79"/>
      <c r="AF615" s="79"/>
      <c r="AG615" s="79"/>
      <c r="AH615" s="79"/>
      <c r="AI615" s="79"/>
      <c r="AJ615" s="79"/>
      <c r="AK615" s="71">
        <v>0</v>
      </c>
      <c r="AL615" s="79"/>
      <c r="AM615" s="79"/>
      <c r="AN615" s="79"/>
      <c r="AO615" s="79"/>
      <c r="AP615" s="79"/>
      <c r="AQ615" s="79"/>
      <c r="AR615" s="79"/>
      <c r="AS615" s="79"/>
      <c r="AT615" s="79"/>
      <c r="AU615" s="79"/>
      <c r="AV615" s="79"/>
      <c r="AW615" s="79"/>
      <c r="AX615" s="71">
        <v>0</v>
      </c>
      <c r="AY615" s="79"/>
      <c r="AZ615" s="79"/>
      <c r="BA615" s="79"/>
      <c r="BB615" s="79"/>
      <c r="BC615" s="79"/>
      <c r="BD615" s="79"/>
      <c r="BE615" s="79"/>
      <c r="BF615" s="79"/>
      <c r="BG615" s="79"/>
      <c r="BH615" s="79"/>
      <c r="BI615" s="79"/>
      <c r="BJ615" s="79"/>
      <c r="BK615" s="71">
        <v>0</v>
      </c>
      <c r="BL615" s="79"/>
      <c r="BM615" s="79"/>
      <c r="BN615" s="79"/>
      <c r="BO615" s="79"/>
      <c r="BP615" s="79"/>
      <c r="BQ615" s="79"/>
      <c r="BR615" s="79"/>
      <c r="BS615" s="79"/>
      <c r="BT615" s="79"/>
      <c r="BU615" s="79"/>
      <c r="BV615" s="79"/>
      <c r="BW615" s="79"/>
      <c r="BX615" s="71">
        <v>0</v>
      </c>
      <c r="BY615" s="73">
        <v>0</v>
      </c>
      <c r="BZ615" s="73">
        <v>0</v>
      </c>
      <c r="CA615" s="73">
        <v>0</v>
      </c>
      <c r="CB615" s="73">
        <v>0</v>
      </c>
      <c r="CC615" s="73">
        <v>0</v>
      </c>
      <c r="CD615" s="73">
        <v>0</v>
      </c>
      <c r="CE615" s="73">
        <v>0</v>
      </c>
      <c r="CF615" s="73">
        <v>0</v>
      </c>
      <c r="CG615" s="73">
        <v>0</v>
      </c>
      <c r="CH615" s="73">
        <v>0</v>
      </c>
      <c r="CI615" s="73">
        <v>0</v>
      </c>
      <c r="CJ615" s="73">
        <v>0</v>
      </c>
      <c r="CK615" s="63" t="s">
        <v>4672</v>
      </c>
      <c r="CL615" s="74" t="s">
        <v>3138</v>
      </c>
      <c r="CM615" s="74" t="s">
        <v>3139</v>
      </c>
      <c r="CN615" s="74" t="s">
        <v>1392</v>
      </c>
      <c r="CO615" s="60">
        <v>3</v>
      </c>
      <c r="CP615" s="61" t="s">
        <v>3472</v>
      </c>
      <c r="CQ615" s="60">
        <v>305</v>
      </c>
      <c r="CR615" s="61" t="s">
        <v>4590</v>
      </c>
      <c r="CS615" s="60">
        <v>30501</v>
      </c>
      <c r="CT615" s="61" t="s">
        <v>4591</v>
      </c>
      <c r="CU615" s="62">
        <v>3050101</v>
      </c>
      <c r="CV615" s="63" t="s">
        <v>4592</v>
      </c>
      <c r="CW615" s="100" t="s">
        <v>4624</v>
      </c>
      <c r="CX615" s="100" t="s">
        <v>3472</v>
      </c>
      <c r="CY615" s="100" t="s">
        <v>4590</v>
      </c>
      <c r="CZ615" s="100" t="s">
        <v>4591</v>
      </c>
      <c r="DA615" s="100" t="s">
        <v>4592</v>
      </c>
    </row>
    <row r="616" spans="2:105" ht="114.75" hidden="1" x14ac:dyDescent="0.25">
      <c r="B616" s="99" t="s">
        <v>4673</v>
      </c>
      <c r="C616" s="65" t="s">
        <v>4674</v>
      </c>
      <c r="D616" s="63" t="s">
        <v>3664</v>
      </c>
      <c r="E616" s="65" t="s">
        <v>4618</v>
      </c>
      <c r="F616" s="63" t="s">
        <v>4619</v>
      </c>
      <c r="G616" s="62" t="s">
        <v>183</v>
      </c>
      <c r="H616" s="63" t="s">
        <v>580</v>
      </c>
      <c r="I616" s="63" t="s">
        <v>185</v>
      </c>
      <c r="J616" s="311">
        <v>2015</v>
      </c>
      <c r="K616" s="310">
        <v>0</v>
      </c>
      <c r="L616" s="63" t="s">
        <v>186</v>
      </c>
      <c r="M616" s="63" t="s">
        <v>4675</v>
      </c>
      <c r="N616" s="63" t="s">
        <v>4676</v>
      </c>
      <c r="O616" s="63" t="s">
        <v>4677</v>
      </c>
      <c r="P616" s="164"/>
      <c r="Q616" s="63"/>
      <c r="R616" s="63"/>
      <c r="S616" s="68">
        <v>100</v>
      </c>
      <c r="T616" s="69">
        <v>25</v>
      </c>
      <c r="U616" s="69">
        <v>50</v>
      </c>
      <c r="V616" s="69">
        <v>75</v>
      </c>
      <c r="W616" s="69">
        <v>100</v>
      </c>
      <c r="X616" s="71">
        <v>0</v>
      </c>
      <c r="Y616" s="79"/>
      <c r="Z616" s="79"/>
      <c r="AA616" s="79"/>
      <c r="AB616" s="79"/>
      <c r="AC616" s="79"/>
      <c r="AD616" s="79"/>
      <c r="AE616" s="79"/>
      <c r="AF616" s="79"/>
      <c r="AG616" s="79"/>
      <c r="AH616" s="79"/>
      <c r="AI616" s="79"/>
      <c r="AJ616" s="79"/>
      <c r="AK616" s="71">
        <v>0</v>
      </c>
      <c r="AL616" s="79"/>
      <c r="AM616" s="79"/>
      <c r="AN616" s="79"/>
      <c r="AO616" s="79"/>
      <c r="AP616" s="79"/>
      <c r="AQ616" s="79"/>
      <c r="AR616" s="79"/>
      <c r="AS616" s="79"/>
      <c r="AT616" s="79"/>
      <c r="AU616" s="79"/>
      <c r="AV616" s="79"/>
      <c r="AW616" s="79"/>
      <c r="AX616" s="71">
        <v>0</v>
      </c>
      <c r="AY616" s="79"/>
      <c r="AZ616" s="79"/>
      <c r="BA616" s="79"/>
      <c r="BB616" s="79"/>
      <c r="BC616" s="79"/>
      <c r="BD616" s="79"/>
      <c r="BE616" s="79"/>
      <c r="BF616" s="79"/>
      <c r="BG616" s="79"/>
      <c r="BH616" s="79"/>
      <c r="BI616" s="79"/>
      <c r="BJ616" s="79"/>
      <c r="BK616" s="71">
        <v>0</v>
      </c>
      <c r="BL616" s="79"/>
      <c r="BM616" s="79"/>
      <c r="BN616" s="79"/>
      <c r="BO616" s="79"/>
      <c r="BP616" s="79"/>
      <c r="BQ616" s="79"/>
      <c r="BR616" s="79"/>
      <c r="BS616" s="79"/>
      <c r="BT616" s="79"/>
      <c r="BU616" s="79"/>
      <c r="BV616" s="79"/>
      <c r="BW616" s="79"/>
      <c r="BX616" s="71">
        <v>0</v>
      </c>
      <c r="BY616" s="73">
        <v>0</v>
      </c>
      <c r="BZ616" s="73">
        <v>0</v>
      </c>
      <c r="CA616" s="73">
        <v>0</v>
      </c>
      <c r="CB616" s="73">
        <v>0</v>
      </c>
      <c r="CC616" s="73">
        <v>0</v>
      </c>
      <c r="CD616" s="73">
        <v>0</v>
      </c>
      <c r="CE616" s="73">
        <v>0</v>
      </c>
      <c r="CF616" s="73">
        <v>0</v>
      </c>
      <c r="CG616" s="73">
        <v>0</v>
      </c>
      <c r="CH616" s="73">
        <v>0</v>
      </c>
      <c r="CI616" s="73">
        <v>0</v>
      </c>
      <c r="CJ616" s="73">
        <v>0</v>
      </c>
      <c r="CK616" s="63" t="s">
        <v>4678</v>
      </c>
      <c r="CL616" s="74" t="s">
        <v>3138</v>
      </c>
      <c r="CM616" s="74" t="s">
        <v>3139</v>
      </c>
      <c r="CN616" s="74" t="s">
        <v>1392</v>
      </c>
      <c r="CO616" s="60">
        <v>3</v>
      </c>
      <c r="CP616" s="61" t="s">
        <v>3472</v>
      </c>
      <c r="CQ616" s="60">
        <v>305</v>
      </c>
      <c r="CR616" s="61" t="s">
        <v>4590</v>
      </c>
      <c r="CS616" s="60">
        <v>30501</v>
      </c>
      <c r="CT616" s="61" t="s">
        <v>4591</v>
      </c>
      <c r="CU616" s="62">
        <v>3050101</v>
      </c>
      <c r="CV616" s="63" t="s">
        <v>4592</v>
      </c>
      <c r="CW616" s="100" t="s">
        <v>4624</v>
      </c>
      <c r="CX616" s="100" t="s">
        <v>3472</v>
      </c>
      <c r="CY616" s="100" t="s">
        <v>4590</v>
      </c>
      <c r="CZ616" s="100" t="s">
        <v>4591</v>
      </c>
      <c r="DA616" s="100" t="s">
        <v>4592</v>
      </c>
    </row>
    <row r="617" spans="2:105" ht="114.75" hidden="1" x14ac:dyDescent="0.25">
      <c r="B617" s="99" t="s">
        <v>4679</v>
      </c>
      <c r="C617" s="65" t="s">
        <v>4680</v>
      </c>
      <c r="D617" s="63" t="s">
        <v>3664</v>
      </c>
      <c r="E617" s="65" t="s">
        <v>4618</v>
      </c>
      <c r="F617" s="63" t="s">
        <v>4619</v>
      </c>
      <c r="G617" s="62" t="s">
        <v>183</v>
      </c>
      <c r="H617" s="63" t="s">
        <v>580</v>
      </c>
      <c r="I617" s="63" t="s">
        <v>185</v>
      </c>
      <c r="J617" s="311">
        <v>2015</v>
      </c>
      <c r="K617" s="310">
        <v>0</v>
      </c>
      <c r="L617" s="63" t="s">
        <v>186</v>
      </c>
      <c r="M617" s="63" t="s">
        <v>4681</v>
      </c>
      <c r="N617" s="63" t="s">
        <v>4682</v>
      </c>
      <c r="O617" s="63" t="s">
        <v>4683</v>
      </c>
      <c r="P617" s="164"/>
      <c r="Q617" s="63"/>
      <c r="R617" s="63"/>
      <c r="S617" s="68">
        <v>1</v>
      </c>
      <c r="T617" s="69">
        <v>0</v>
      </c>
      <c r="U617" s="69">
        <v>0</v>
      </c>
      <c r="V617" s="69">
        <v>0</v>
      </c>
      <c r="W617" s="69">
        <v>1</v>
      </c>
      <c r="X617" s="71">
        <v>0</v>
      </c>
      <c r="Y617" s="79"/>
      <c r="Z617" s="79"/>
      <c r="AA617" s="79"/>
      <c r="AB617" s="79"/>
      <c r="AC617" s="79"/>
      <c r="AD617" s="79"/>
      <c r="AE617" s="79"/>
      <c r="AF617" s="79"/>
      <c r="AG617" s="79"/>
      <c r="AH617" s="79"/>
      <c r="AI617" s="79"/>
      <c r="AJ617" s="79"/>
      <c r="AK617" s="71">
        <v>0</v>
      </c>
      <c r="AL617" s="79"/>
      <c r="AM617" s="79"/>
      <c r="AN617" s="79"/>
      <c r="AO617" s="79"/>
      <c r="AP617" s="79"/>
      <c r="AQ617" s="79"/>
      <c r="AR617" s="79"/>
      <c r="AS617" s="79"/>
      <c r="AT617" s="79"/>
      <c r="AU617" s="79"/>
      <c r="AV617" s="79"/>
      <c r="AW617" s="79"/>
      <c r="AX617" s="71">
        <v>0</v>
      </c>
      <c r="AY617" s="79"/>
      <c r="AZ617" s="79"/>
      <c r="BA617" s="79"/>
      <c r="BB617" s="79"/>
      <c r="BC617" s="79"/>
      <c r="BD617" s="79"/>
      <c r="BE617" s="79"/>
      <c r="BF617" s="79"/>
      <c r="BG617" s="79"/>
      <c r="BH617" s="79"/>
      <c r="BI617" s="79"/>
      <c r="BJ617" s="79"/>
      <c r="BK617" s="71">
        <v>0</v>
      </c>
      <c r="BL617" s="79"/>
      <c r="BM617" s="79"/>
      <c r="BN617" s="79"/>
      <c r="BO617" s="79"/>
      <c r="BP617" s="79"/>
      <c r="BQ617" s="79"/>
      <c r="BR617" s="79"/>
      <c r="BS617" s="79"/>
      <c r="BT617" s="79"/>
      <c r="BU617" s="79"/>
      <c r="BV617" s="79"/>
      <c r="BW617" s="79"/>
      <c r="BX617" s="71">
        <v>0</v>
      </c>
      <c r="BY617" s="73">
        <v>0</v>
      </c>
      <c r="BZ617" s="73">
        <v>0</v>
      </c>
      <c r="CA617" s="73">
        <v>0</v>
      </c>
      <c r="CB617" s="73">
        <v>0</v>
      </c>
      <c r="CC617" s="73">
        <v>0</v>
      </c>
      <c r="CD617" s="73">
        <v>0</v>
      </c>
      <c r="CE617" s="73">
        <v>0</v>
      </c>
      <c r="CF617" s="73">
        <v>0</v>
      </c>
      <c r="CG617" s="73">
        <v>0</v>
      </c>
      <c r="CH617" s="73">
        <v>0</v>
      </c>
      <c r="CI617" s="73">
        <v>0</v>
      </c>
      <c r="CJ617" s="73">
        <v>0</v>
      </c>
      <c r="CK617" s="63" t="s">
        <v>4684</v>
      </c>
      <c r="CL617" s="74" t="s">
        <v>3138</v>
      </c>
      <c r="CM617" s="74" t="s">
        <v>3139</v>
      </c>
      <c r="CN617" s="74" t="s">
        <v>1392</v>
      </c>
      <c r="CO617" s="60">
        <v>3</v>
      </c>
      <c r="CP617" s="61" t="s">
        <v>3472</v>
      </c>
      <c r="CQ617" s="60">
        <v>305</v>
      </c>
      <c r="CR617" s="61" t="s">
        <v>4590</v>
      </c>
      <c r="CS617" s="60">
        <v>30501</v>
      </c>
      <c r="CT617" s="61" t="s">
        <v>4591</v>
      </c>
      <c r="CU617" s="62">
        <v>3050101</v>
      </c>
      <c r="CV617" s="63" t="s">
        <v>4592</v>
      </c>
      <c r="CW617" s="100" t="s">
        <v>4624</v>
      </c>
      <c r="CX617" s="100" t="s">
        <v>3472</v>
      </c>
      <c r="CY617" s="100" t="s">
        <v>4590</v>
      </c>
      <c r="CZ617" s="100" t="s">
        <v>4591</v>
      </c>
      <c r="DA617" s="100" t="s">
        <v>4592</v>
      </c>
    </row>
    <row r="618" spans="2:105" ht="76.5" hidden="1" x14ac:dyDescent="0.25">
      <c r="B618" s="99" t="s">
        <v>4685</v>
      </c>
      <c r="C618" s="65" t="s">
        <v>4686</v>
      </c>
      <c r="D618" s="63" t="s">
        <v>4687</v>
      </c>
      <c r="E618" s="65" t="s">
        <v>4688</v>
      </c>
      <c r="F618" s="63" t="s">
        <v>4689</v>
      </c>
      <c r="G618" s="62" t="s">
        <v>183</v>
      </c>
      <c r="H618" s="63" t="s">
        <v>184</v>
      </c>
      <c r="I618" s="63" t="s">
        <v>185</v>
      </c>
      <c r="J618" s="311">
        <v>2015</v>
      </c>
      <c r="K618" s="310">
        <v>31900349000</v>
      </c>
      <c r="L618" s="63" t="s">
        <v>242</v>
      </c>
      <c r="M618" s="63" t="s">
        <v>4690</v>
      </c>
      <c r="N618" s="63" t="s">
        <v>4691</v>
      </c>
      <c r="O618" s="63" t="s">
        <v>4692</v>
      </c>
      <c r="P618" s="164"/>
      <c r="Q618" s="63"/>
      <c r="R618" s="63"/>
      <c r="S618" s="68">
        <v>25</v>
      </c>
      <c r="T618" s="69">
        <v>21</v>
      </c>
      <c r="U618" s="69">
        <v>22</v>
      </c>
      <c r="V618" s="69">
        <v>23</v>
      </c>
      <c r="W618" s="69">
        <v>25</v>
      </c>
      <c r="X618" s="71">
        <v>12173399926</v>
      </c>
      <c r="Y618" s="79"/>
      <c r="Z618" s="79"/>
      <c r="AA618" s="79"/>
      <c r="AB618" s="79"/>
      <c r="AC618" s="79"/>
      <c r="AD618" s="79"/>
      <c r="AE618" s="79"/>
      <c r="AF618" s="97">
        <v>12173399926</v>
      </c>
      <c r="AG618" s="79"/>
      <c r="AH618" s="79"/>
      <c r="AI618" s="79"/>
      <c r="AJ618" s="79"/>
      <c r="AK618" s="71">
        <v>13038126757.732</v>
      </c>
      <c r="AL618" s="79"/>
      <c r="AM618" s="79"/>
      <c r="AN618" s="79"/>
      <c r="AO618" s="79"/>
      <c r="AP618" s="79"/>
      <c r="AQ618" s="79"/>
      <c r="AR618" s="79"/>
      <c r="AS618" s="97">
        <v>13038126757.732</v>
      </c>
      <c r="AT618" s="79"/>
      <c r="AU618" s="79"/>
      <c r="AV618" s="79"/>
      <c r="AW618" s="79"/>
      <c r="AX618" s="71">
        <v>13227924269.641279</v>
      </c>
      <c r="AY618" s="79"/>
      <c r="AZ618" s="79"/>
      <c r="BA618" s="79"/>
      <c r="BB618" s="79"/>
      <c r="BC618" s="79"/>
      <c r="BD618" s="79"/>
      <c r="BE618" s="79"/>
      <c r="BF618" s="97">
        <v>13227924269.641279</v>
      </c>
      <c r="BG618" s="79"/>
      <c r="BH618" s="79"/>
      <c r="BI618" s="79"/>
      <c r="BJ618" s="79"/>
      <c r="BK618" s="71">
        <v>13406033612.84293</v>
      </c>
      <c r="BL618" s="79"/>
      <c r="BM618" s="79"/>
      <c r="BN618" s="79"/>
      <c r="BO618" s="79"/>
      <c r="BP618" s="79"/>
      <c r="BQ618" s="79"/>
      <c r="BR618" s="79"/>
      <c r="BS618" s="97">
        <v>13406033612.84293</v>
      </c>
      <c r="BT618" s="79"/>
      <c r="BU618" s="79"/>
      <c r="BV618" s="79"/>
      <c r="BW618" s="79"/>
      <c r="BX618" s="71">
        <v>51845484566.216217</v>
      </c>
      <c r="BY618" s="73">
        <v>0</v>
      </c>
      <c r="BZ618" s="73">
        <v>0</v>
      </c>
      <c r="CA618" s="73">
        <v>0</v>
      </c>
      <c r="CB618" s="73">
        <v>0</v>
      </c>
      <c r="CC618" s="73">
        <v>0</v>
      </c>
      <c r="CD618" s="73">
        <v>0</v>
      </c>
      <c r="CE618" s="73">
        <v>0</v>
      </c>
      <c r="CF618" s="73">
        <v>51845484566.216217</v>
      </c>
      <c r="CG618" s="73">
        <v>0</v>
      </c>
      <c r="CH618" s="73">
        <v>0</v>
      </c>
      <c r="CI618" s="73">
        <v>0</v>
      </c>
      <c r="CJ618" s="73">
        <v>0</v>
      </c>
      <c r="CK618" s="63" t="s">
        <v>4693</v>
      </c>
      <c r="CL618" s="74" t="s">
        <v>193</v>
      </c>
      <c r="CM618" s="74" t="s">
        <v>194</v>
      </c>
      <c r="CN618" s="74" t="s">
        <v>1392</v>
      </c>
      <c r="CO618" s="60">
        <v>3</v>
      </c>
      <c r="CP618" s="61" t="s">
        <v>3472</v>
      </c>
      <c r="CQ618" s="60">
        <v>305</v>
      </c>
      <c r="CR618" s="61" t="s">
        <v>4590</v>
      </c>
      <c r="CS618" s="60">
        <v>30501</v>
      </c>
      <c r="CT618" s="61" t="s">
        <v>4591</v>
      </c>
      <c r="CU618" s="62">
        <v>3050102</v>
      </c>
      <c r="CV618" s="63" t="s">
        <v>4694</v>
      </c>
      <c r="CW618" s="100" t="s">
        <v>4695</v>
      </c>
      <c r="CX618" s="100" t="s">
        <v>3472</v>
      </c>
      <c r="CY618" s="100" t="s">
        <v>4590</v>
      </c>
      <c r="CZ618" s="100" t="s">
        <v>4591</v>
      </c>
      <c r="DA618" s="100" t="s">
        <v>4694</v>
      </c>
    </row>
    <row r="619" spans="2:105" ht="76.5" hidden="1" x14ac:dyDescent="0.25">
      <c r="B619" s="99" t="s">
        <v>4696</v>
      </c>
      <c r="C619" s="65" t="s">
        <v>4697</v>
      </c>
      <c r="D619" s="63" t="s">
        <v>4698</v>
      </c>
      <c r="E619" s="65" t="s">
        <v>4688</v>
      </c>
      <c r="F619" s="63" t="s">
        <v>4689</v>
      </c>
      <c r="G619" s="62" t="s">
        <v>240</v>
      </c>
      <c r="H619" s="63" t="s">
        <v>184</v>
      </c>
      <c r="I619" s="63" t="s">
        <v>185</v>
      </c>
      <c r="J619" s="311">
        <v>2015</v>
      </c>
      <c r="K619" s="310" t="s">
        <v>4699</v>
      </c>
      <c r="L619" s="63" t="s">
        <v>242</v>
      </c>
      <c r="M619" s="63" t="s">
        <v>4700</v>
      </c>
      <c r="N619" s="63" t="s">
        <v>4701</v>
      </c>
      <c r="O619" s="63" t="s">
        <v>4702</v>
      </c>
      <c r="P619" s="164"/>
      <c r="Q619" s="63" t="s">
        <v>232</v>
      </c>
      <c r="R619" s="63"/>
      <c r="S619" s="68">
        <v>10</v>
      </c>
      <c r="T619" s="69">
        <v>10</v>
      </c>
      <c r="U619" s="69">
        <v>10</v>
      </c>
      <c r="V619" s="69">
        <v>10</v>
      </c>
      <c r="W619" s="69">
        <v>10</v>
      </c>
      <c r="X619" s="71">
        <v>10646395000</v>
      </c>
      <c r="Y619" s="79"/>
      <c r="Z619" s="79"/>
      <c r="AA619" s="79"/>
      <c r="AB619" s="79"/>
      <c r="AC619" s="79"/>
      <c r="AD619" s="79"/>
      <c r="AE619" s="79"/>
      <c r="AF619" s="78">
        <v>10646395000</v>
      </c>
      <c r="AG619" s="79"/>
      <c r="AH619" s="79"/>
      <c r="AI619" s="79"/>
      <c r="AJ619" s="79"/>
      <c r="AK619" s="71">
        <v>11178714750</v>
      </c>
      <c r="AL619" s="79"/>
      <c r="AM619" s="79"/>
      <c r="AN619" s="79"/>
      <c r="AO619" s="79"/>
      <c r="AP619" s="79"/>
      <c r="AQ619" s="79"/>
      <c r="AR619" s="79"/>
      <c r="AS619" s="79">
        <v>11178714750</v>
      </c>
      <c r="AT619" s="79"/>
      <c r="AU619" s="79"/>
      <c r="AV619" s="79"/>
      <c r="AW619" s="79"/>
      <c r="AX619" s="71">
        <v>11737650487.5</v>
      </c>
      <c r="AY619" s="79"/>
      <c r="AZ619" s="79"/>
      <c r="BA619" s="79"/>
      <c r="BB619" s="79"/>
      <c r="BC619" s="79"/>
      <c r="BD619" s="79"/>
      <c r="BE619" s="79"/>
      <c r="BF619" s="79">
        <v>11737650487.5</v>
      </c>
      <c r="BG619" s="79"/>
      <c r="BH619" s="79"/>
      <c r="BI619" s="79"/>
      <c r="BJ619" s="79"/>
      <c r="BK619" s="71">
        <v>12324533011.875</v>
      </c>
      <c r="BL619" s="79"/>
      <c r="BM619" s="79"/>
      <c r="BN619" s="79"/>
      <c r="BO619" s="79"/>
      <c r="BP619" s="79"/>
      <c r="BQ619" s="79"/>
      <c r="BR619" s="79"/>
      <c r="BS619" s="79">
        <v>12324533011.875</v>
      </c>
      <c r="BT619" s="79"/>
      <c r="BU619" s="79"/>
      <c r="BV619" s="79"/>
      <c r="BW619" s="79"/>
      <c r="BX619" s="71">
        <v>45887293249.375</v>
      </c>
      <c r="BY619" s="73">
        <v>0</v>
      </c>
      <c r="BZ619" s="73">
        <v>0</v>
      </c>
      <c r="CA619" s="73">
        <v>0</v>
      </c>
      <c r="CB619" s="73">
        <v>0</v>
      </c>
      <c r="CC619" s="73">
        <v>0</v>
      </c>
      <c r="CD619" s="73">
        <v>0</v>
      </c>
      <c r="CE619" s="73">
        <v>0</v>
      </c>
      <c r="CF619" s="73">
        <v>45887293249.375</v>
      </c>
      <c r="CG619" s="73">
        <v>0</v>
      </c>
      <c r="CH619" s="73">
        <v>0</v>
      </c>
      <c r="CI619" s="73">
        <v>0</v>
      </c>
      <c r="CJ619" s="73">
        <v>0</v>
      </c>
      <c r="CK619" s="63" t="s">
        <v>4703</v>
      </c>
      <c r="CL619" s="74" t="s">
        <v>193</v>
      </c>
      <c r="CM619" s="74" t="s">
        <v>194</v>
      </c>
      <c r="CN619" s="74" t="s">
        <v>1392</v>
      </c>
      <c r="CO619" s="60">
        <v>3</v>
      </c>
      <c r="CP619" s="61" t="s">
        <v>3472</v>
      </c>
      <c r="CQ619" s="60">
        <v>305</v>
      </c>
      <c r="CR619" s="61" t="s">
        <v>4590</v>
      </c>
      <c r="CS619" s="60">
        <v>30501</v>
      </c>
      <c r="CT619" s="61" t="s">
        <v>4591</v>
      </c>
      <c r="CU619" s="62">
        <v>3050102</v>
      </c>
      <c r="CV619" s="63" t="s">
        <v>4694</v>
      </c>
      <c r="CW619" s="100" t="s">
        <v>4695</v>
      </c>
      <c r="CX619" s="100" t="s">
        <v>3472</v>
      </c>
      <c r="CY619" s="100" t="s">
        <v>4590</v>
      </c>
      <c r="CZ619" s="100" t="s">
        <v>4591</v>
      </c>
      <c r="DA619" s="100" t="s">
        <v>4694</v>
      </c>
    </row>
    <row r="620" spans="2:105" ht="76.5" hidden="1" x14ac:dyDescent="0.25">
      <c r="B620" s="65" t="s">
        <v>4704</v>
      </c>
      <c r="C620" s="153" t="s">
        <v>4705</v>
      </c>
      <c r="D620" s="63" t="s">
        <v>1104</v>
      </c>
      <c r="E620" s="65" t="s">
        <v>4688</v>
      </c>
      <c r="F620" s="63" t="s">
        <v>4689</v>
      </c>
      <c r="G620" s="62" t="s">
        <v>183</v>
      </c>
      <c r="H620" s="63" t="s">
        <v>580</v>
      </c>
      <c r="I620" s="63" t="s">
        <v>185</v>
      </c>
      <c r="J620" s="311">
        <v>2015</v>
      </c>
      <c r="K620" s="310">
        <v>106616000000</v>
      </c>
      <c r="L620" s="63" t="s">
        <v>242</v>
      </c>
      <c r="M620" s="63" t="s">
        <v>4706</v>
      </c>
      <c r="N620" s="63" t="s">
        <v>4707</v>
      </c>
      <c r="O620" s="63" t="s">
        <v>4708</v>
      </c>
      <c r="P620" s="164"/>
      <c r="Q620" s="63" t="s">
        <v>232</v>
      </c>
      <c r="R620" s="63"/>
      <c r="S620" s="68">
        <v>118727750</v>
      </c>
      <c r="T620" s="170">
        <v>118727750</v>
      </c>
      <c r="U620" s="170">
        <v>118727750</v>
      </c>
      <c r="V620" s="170">
        <v>118727750</v>
      </c>
      <c r="W620" s="170">
        <v>118727750</v>
      </c>
      <c r="X620" s="71">
        <v>5070000000</v>
      </c>
      <c r="Y620" s="79"/>
      <c r="Z620" s="79"/>
      <c r="AA620" s="79"/>
      <c r="AB620" s="79"/>
      <c r="AC620" s="79"/>
      <c r="AD620" s="79"/>
      <c r="AE620" s="79"/>
      <c r="AF620" s="101">
        <v>5070000000</v>
      </c>
      <c r="AG620" s="79"/>
      <c r="AH620" s="79"/>
      <c r="AI620" s="79"/>
      <c r="AJ620" s="79"/>
      <c r="AK620" s="71">
        <v>5224000000</v>
      </c>
      <c r="AL620" s="79"/>
      <c r="AM620" s="79"/>
      <c r="AN620" s="79"/>
      <c r="AO620" s="79"/>
      <c r="AP620" s="79"/>
      <c r="AQ620" s="79"/>
      <c r="AR620" s="79"/>
      <c r="AS620" s="101">
        <v>5224000000</v>
      </c>
      <c r="AT620" s="79"/>
      <c r="AU620" s="79"/>
      <c r="AV620" s="79"/>
      <c r="AW620" s="79"/>
      <c r="AX620" s="71">
        <v>5389000000</v>
      </c>
      <c r="AY620" s="79"/>
      <c r="AZ620" s="79"/>
      <c r="BA620" s="79"/>
      <c r="BB620" s="79"/>
      <c r="BC620" s="79"/>
      <c r="BD620" s="79"/>
      <c r="BE620" s="79"/>
      <c r="BF620" s="101">
        <v>5389000000</v>
      </c>
      <c r="BG620" s="79"/>
      <c r="BH620" s="79"/>
      <c r="BI620" s="79"/>
      <c r="BJ620" s="79"/>
      <c r="BK620" s="71">
        <v>5569000000</v>
      </c>
      <c r="BL620" s="79"/>
      <c r="BM620" s="79"/>
      <c r="BN620" s="79"/>
      <c r="BO620" s="79"/>
      <c r="BP620" s="79"/>
      <c r="BQ620" s="79"/>
      <c r="BR620" s="79"/>
      <c r="BS620" s="101">
        <v>5569000000</v>
      </c>
      <c r="BT620" s="79"/>
      <c r="BU620" s="79"/>
      <c r="BV620" s="79"/>
      <c r="BW620" s="79"/>
      <c r="BX620" s="71">
        <v>21252000000</v>
      </c>
      <c r="BY620" s="73">
        <v>0</v>
      </c>
      <c r="BZ620" s="73">
        <v>0</v>
      </c>
      <c r="CA620" s="73">
        <v>0</v>
      </c>
      <c r="CB620" s="73">
        <v>0</v>
      </c>
      <c r="CC620" s="73">
        <v>0</v>
      </c>
      <c r="CD620" s="73">
        <v>0</v>
      </c>
      <c r="CE620" s="73">
        <v>0</v>
      </c>
      <c r="CF620" s="73">
        <v>21252000000</v>
      </c>
      <c r="CG620" s="73">
        <v>0</v>
      </c>
      <c r="CH620" s="73">
        <v>0</v>
      </c>
      <c r="CI620" s="73">
        <v>0</v>
      </c>
      <c r="CJ620" s="73">
        <v>0</v>
      </c>
      <c r="CK620" s="63" t="s">
        <v>4709</v>
      </c>
      <c r="CL620" s="74" t="s">
        <v>3138</v>
      </c>
      <c r="CM620" s="74" t="s">
        <v>3139</v>
      </c>
      <c r="CN620" s="74" t="s">
        <v>1392</v>
      </c>
      <c r="CO620" s="60">
        <v>3</v>
      </c>
      <c r="CP620" s="61" t="s">
        <v>3472</v>
      </c>
      <c r="CQ620" s="60">
        <v>305</v>
      </c>
      <c r="CR620" s="61" t="s">
        <v>4590</v>
      </c>
      <c r="CS620" s="60">
        <v>30501</v>
      </c>
      <c r="CT620" s="61" t="s">
        <v>4591</v>
      </c>
      <c r="CU620" s="62">
        <v>3050102</v>
      </c>
      <c r="CV620" s="63" t="s">
        <v>4694</v>
      </c>
      <c r="CW620" s="100" t="s">
        <v>4695</v>
      </c>
      <c r="CX620" s="100" t="s">
        <v>3472</v>
      </c>
      <c r="CY620" s="100" t="s">
        <v>4590</v>
      </c>
      <c r="CZ620" s="100" t="s">
        <v>4591</v>
      </c>
      <c r="DA620" s="100" t="s">
        <v>4694</v>
      </c>
    </row>
    <row r="621" spans="2:105" ht="76.5" hidden="1" x14ac:dyDescent="0.25">
      <c r="B621" s="65" t="s">
        <v>4710</v>
      </c>
      <c r="C621" s="153" t="s">
        <v>4711</v>
      </c>
      <c r="D621" s="63" t="s">
        <v>1104</v>
      </c>
      <c r="E621" s="65" t="s">
        <v>4688</v>
      </c>
      <c r="F621" s="63" t="s">
        <v>4689</v>
      </c>
      <c r="G621" s="62" t="s">
        <v>183</v>
      </c>
      <c r="H621" s="63" t="s">
        <v>580</v>
      </c>
      <c r="I621" s="63" t="s">
        <v>185</v>
      </c>
      <c r="J621" s="311">
        <v>2015</v>
      </c>
      <c r="K621" s="310">
        <v>106609000000</v>
      </c>
      <c r="L621" s="63" t="s">
        <v>242</v>
      </c>
      <c r="M621" s="63" t="s">
        <v>4712</v>
      </c>
      <c r="N621" s="63" t="s">
        <v>4713</v>
      </c>
      <c r="O621" s="63" t="s">
        <v>4714</v>
      </c>
      <c r="P621" s="164"/>
      <c r="Q621" s="63" t="s">
        <v>232</v>
      </c>
      <c r="R621" s="63"/>
      <c r="S621" s="68">
        <v>791558000000</v>
      </c>
      <c r="T621" s="170">
        <v>175000000000</v>
      </c>
      <c r="U621" s="170">
        <v>364459000000</v>
      </c>
      <c r="V621" s="170">
        <v>569549000000</v>
      </c>
      <c r="W621" s="170">
        <v>791558000000</v>
      </c>
      <c r="X621" s="71">
        <v>2880000000</v>
      </c>
      <c r="Y621" s="79"/>
      <c r="Z621" s="79"/>
      <c r="AA621" s="79"/>
      <c r="AB621" s="79"/>
      <c r="AC621" s="79"/>
      <c r="AD621" s="79"/>
      <c r="AE621" s="79"/>
      <c r="AF621" s="101">
        <v>2880000000</v>
      </c>
      <c r="AG621" s="79"/>
      <c r="AH621" s="79"/>
      <c r="AI621" s="79"/>
      <c r="AJ621" s="79"/>
      <c r="AK621" s="71">
        <v>3110400000</v>
      </c>
      <c r="AL621" s="79"/>
      <c r="AM621" s="79"/>
      <c r="AN621" s="79"/>
      <c r="AO621" s="79"/>
      <c r="AP621" s="79"/>
      <c r="AQ621" s="79"/>
      <c r="AR621" s="79"/>
      <c r="AS621" s="79">
        <v>3110400000</v>
      </c>
      <c r="AT621" s="79"/>
      <c r="AU621" s="79"/>
      <c r="AV621" s="79"/>
      <c r="AW621" s="79"/>
      <c r="AX621" s="71">
        <v>3359232000</v>
      </c>
      <c r="AY621" s="79"/>
      <c r="AZ621" s="79"/>
      <c r="BA621" s="79"/>
      <c r="BB621" s="79"/>
      <c r="BC621" s="79"/>
      <c r="BD621" s="79"/>
      <c r="BE621" s="79"/>
      <c r="BF621" s="79">
        <v>3359232000</v>
      </c>
      <c r="BG621" s="79"/>
      <c r="BH621" s="79"/>
      <c r="BI621" s="79"/>
      <c r="BJ621" s="79"/>
      <c r="BK621" s="71">
        <v>3627970560.0000005</v>
      </c>
      <c r="BL621" s="79"/>
      <c r="BM621" s="79"/>
      <c r="BN621" s="79"/>
      <c r="BO621" s="79"/>
      <c r="BP621" s="79"/>
      <c r="BQ621" s="79"/>
      <c r="BR621" s="79"/>
      <c r="BS621" s="79">
        <v>3627970560.0000005</v>
      </c>
      <c r="BT621" s="79"/>
      <c r="BU621" s="79"/>
      <c r="BV621" s="79"/>
      <c r="BW621" s="79"/>
      <c r="BX621" s="71">
        <v>12977602560</v>
      </c>
      <c r="BY621" s="73">
        <v>0</v>
      </c>
      <c r="BZ621" s="73">
        <v>0</v>
      </c>
      <c r="CA621" s="73">
        <v>0</v>
      </c>
      <c r="CB621" s="73">
        <v>0</v>
      </c>
      <c r="CC621" s="73">
        <v>0</v>
      </c>
      <c r="CD621" s="73">
        <v>0</v>
      </c>
      <c r="CE621" s="73">
        <v>0</v>
      </c>
      <c r="CF621" s="73">
        <v>12977602560</v>
      </c>
      <c r="CG621" s="73">
        <v>0</v>
      </c>
      <c r="CH621" s="73">
        <v>0</v>
      </c>
      <c r="CI621" s="73">
        <v>0</v>
      </c>
      <c r="CJ621" s="73">
        <v>0</v>
      </c>
      <c r="CK621" s="63" t="s">
        <v>4715</v>
      </c>
      <c r="CL621" s="74" t="s">
        <v>3138</v>
      </c>
      <c r="CM621" s="74" t="s">
        <v>3139</v>
      </c>
      <c r="CN621" s="74" t="s">
        <v>1392</v>
      </c>
      <c r="CO621" s="60">
        <v>3</v>
      </c>
      <c r="CP621" s="61" t="s">
        <v>3472</v>
      </c>
      <c r="CQ621" s="60">
        <v>305</v>
      </c>
      <c r="CR621" s="61" t="s">
        <v>4590</v>
      </c>
      <c r="CS621" s="60">
        <v>30501</v>
      </c>
      <c r="CT621" s="61" t="s">
        <v>4591</v>
      </c>
      <c r="CU621" s="62">
        <v>3050102</v>
      </c>
      <c r="CV621" s="63" t="s">
        <v>4694</v>
      </c>
      <c r="CW621" s="100" t="s">
        <v>4695</v>
      </c>
      <c r="CX621" s="100" t="s">
        <v>3472</v>
      </c>
      <c r="CY621" s="100" t="s">
        <v>4590</v>
      </c>
      <c r="CZ621" s="100" t="s">
        <v>4591</v>
      </c>
      <c r="DA621" s="100" t="s">
        <v>4694</v>
      </c>
    </row>
    <row r="622" spans="2:105" ht="153" hidden="1" x14ac:dyDescent="0.25">
      <c r="B622" s="65" t="s">
        <v>4716</v>
      </c>
      <c r="C622" s="65" t="s">
        <v>4717</v>
      </c>
      <c r="D622" s="63" t="s">
        <v>4718</v>
      </c>
      <c r="E622" s="65" t="s">
        <v>4719</v>
      </c>
      <c r="F622" s="63" t="s">
        <v>4720</v>
      </c>
      <c r="G622" s="62" t="s">
        <v>183</v>
      </c>
      <c r="H622" s="63" t="s">
        <v>580</v>
      </c>
      <c r="I622" s="63" t="s">
        <v>185</v>
      </c>
      <c r="J622" s="311">
        <v>2015</v>
      </c>
      <c r="K622" s="310">
        <v>0</v>
      </c>
      <c r="L622" s="63" t="s">
        <v>242</v>
      </c>
      <c r="M622" s="63" t="s">
        <v>4721</v>
      </c>
      <c r="N622" s="63" t="s">
        <v>4722</v>
      </c>
      <c r="O622" s="77" t="s">
        <v>4723</v>
      </c>
      <c r="P622" s="164" t="s">
        <v>3979</v>
      </c>
      <c r="Q622" s="63" t="s">
        <v>4724</v>
      </c>
      <c r="R622" s="63"/>
      <c r="S622" s="68">
        <v>31</v>
      </c>
      <c r="T622" s="69">
        <v>7</v>
      </c>
      <c r="U622" s="69">
        <v>15</v>
      </c>
      <c r="V622" s="69">
        <v>23</v>
      </c>
      <c r="W622" s="69">
        <v>31</v>
      </c>
      <c r="X622" s="71">
        <v>993000000</v>
      </c>
      <c r="Y622" s="79"/>
      <c r="Z622" s="79"/>
      <c r="AA622" s="79"/>
      <c r="AB622" s="79"/>
      <c r="AC622" s="79"/>
      <c r="AD622" s="79"/>
      <c r="AE622" s="79"/>
      <c r="AF622" s="171">
        <v>993000000</v>
      </c>
      <c r="AG622" s="79"/>
      <c r="AH622" s="79"/>
      <c r="AI622" s="79"/>
      <c r="AJ622" s="79"/>
      <c r="AK622" s="71">
        <v>1241500000</v>
      </c>
      <c r="AL622" s="79"/>
      <c r="AM622" s="79"/>
      <c r="AN622" s="79"/>
      <c r="AO622" s="79"/>
      <c r="AP622" s="79"/>
      <c r="AQ622" s="79"/>
      <c r="AR622" s="79"/>
      <c r="AS622" s="171">
        <v>1241500000</v>
      </c>
      <c r="AT622" s="79"/>
      <c r="AU622" s="79"/>
      <c r="AV622" s="79"/>
      <c r="AW622" s="79"/>
      <c r="AX622" s="71">
        <v>1489800000</v>
      </c>
      <c r="AY622" s="79"/>
      <c r="AZ622" s="79"/>
      <c r="BA622" s="79"/>
      <c r="BB622" s="79"/>
      <c r="BC622" s="79"/>
      <c r="BD622" s="79"/>
      <c r="BE622" s="79"/>
      <c r="BF622" s="171">
        <v>1489800000</v>
      </c>
      <c r="BG622" s="79"/>
      <c r="BH622" s="79"/>
      <c r="BI622" s="79"/>
      <c r="BJ622" s="79"/>
      <c r="BK622" s="71">
        <v>1738500000</v>
      </c>
      <c r="BL622" s="79"/>
      <c r="BM622" s="79"/>
      <c r="BN622" s="79"/>
      <c r="BO622" s="79"/>
      <c r="BP622" s="79"/>
      <c r="BQ622" s="79"/>
      <c r="BR622" s="79"/>
      <c r="BS622" s="171">
        <v>1738500000</v>
      </c>
      <c r="BT622" s="79"/>
      <c r="BU622" s="79"/>
      <c r="BV622" s="79"/>
      <c r="BW622" s="79"/>
      <c r="BX622" s="71">
        <v>5462800000</v>
      </c>
      <c r="BY622" s="73">
        <v>0</v>
      </c>
      <c r="BZ622" s="73">
        <v>0</v>
      </c>
      <c r="CA622" s="73">
        <v>0</v>
      </c>
      <c r="CB622" s="73">
        <v>0</v>
      </c>
      <c r="CC622" s="73">
        <v>0</v>
      </c>
      <c r="CD622" s="73">
        <v>0</v>
      </c>
      <c r="CE622" s="73">
        <v>0</v>
      </c>
      <c r="CF622" s="73">
        <v>5462800000</v>
      </c>
      <c r="CG622" s="73">
        <v>0</v>
      </c>
      <c r="CH622" s="73">
        <v>0</v>
      </c>
      <c r="CI622" s="73">
        <v>0</v>
      </c>
      <c r="CJ622" s="73">
        <v>0</v>
      </c>
      <c r="CK622" s="63" t="s">
        <v>4725</v>
      </c>
      <c r="CL622" s="74" t="s">
        <v>3138</v>
      </c>
      <c r="CM622" s="74" t="s">
        <v>3139</v>
      </c>
      <c r="CN622" s="74" t="s">
        <v>1392</v>
      </c>
      <c r="CO622" s="60">
        <v>3</v>
      </c>
      <c r="CP622" s="61" t="s">
        <v>3472</v>
      </c>
      <c r="CQ622" s="60">
        <v>305</v>
      </c>
      <c r="CR622" s="61" t="s">
        <v>4590</v>
      </c>
      <c r="CS622" s="60">
        <v>30501</v>
      </c>
      <c r="CT622" s="61" t="s">
        <v>4591</v>
      </c>
      <c r="CU622" s="62">
        <v>3050102</v>
      </c>
      <c r="CV622" s="63" t="s">
        <v>4694</v>
      </c>
      <c r="CW622" s="100" t="s">
        <v>4726</v>
      </c>
      <c r="CX622" s="100" t="s">
        <v>3472</v>
      </c>
      <c r="CY622" s="100" t="s">
        <v>4590</v>
      </c>
      <c r="CZ622" s="100" t="s">
        <v>4591</v>
      </c>
      <c r="DA622" s="100" t="s">
        <v>4694</v>
      </c>
    </row>
    <row r="623" spans="2:105" ht="153" hidden="1" x14ac:dyDescent="0.25">
      <c r="B623" s="65" t="s">
        <v>4727</v>
      </c>
      <c r="C623" s="65" t="s">
        <v>4728</v>
      </c>
      <c r="D623" s="63" t="s">
        <v>4718</v>
      </c>
      <c r="E623" s="65" t="s">
        <v>4719</v>
      </c>
      <c r="F623" s="63" t="s">
        <v>4720</v>
      </c>
      <c r="G623" s="62" t="s">
        <v>183</v>
      </c>
      <c r="H623" s="63" t="s">
        <v>580</v>
      </c>
      <c r="I623" s="63" t="s">
        <v>185</v>
      </c>
      <c r="J623" s="311">
        <v>2015</v>
      </c>
      <c r="K623" s="310">
        <v>0</v>
      </c>
      <c r="L623" s="63" t="s">
        <v>242</v>
      </c>
      <c r="M623" s="63" t="s">
        <v>4729</v>
      </c>
      <c r="N623" s="63" t="s">
        <v>4730</v>
      </c>
      <c r="O623" s="77" t="s">
        <v>4731</v>
      </c>
      <c r="P623" s="164" t="s">
        <v>3979</v>
      </c>
      <c r="Q623" s="63" t="s">
        <v>4724</v>
      </c>
      <c r="R623" s="63"/>
      <c r="S623" s="68">
        <v>42</v>
      </c>
      <c r="T623" s="69">
        <v>10</v>
      </c>
      <c r="U623" s="69">
        <v>20</v>
      </c>
      <c r="V623" s="69">
        <v>31</v>
      </c>
      <c r="W623" s="69">
        <v>42</v>
      </c>
      <c r="X623" s="71">
        <v>0</v>
      </c>
      <c r="Y623" s="79"/>
      <c r="Z623" s="79"/>
      <c r="AA623" s="79"/>
      <c r="AB623" s="79"/>
      <c r="AC623" s="79"/>
      <c r="AD623" s="79"/>
      <c r="AE623" s="79"/>
      <c r="AF623" s="79"/>
      <c r="AG623" s="79"/>
      <c r="AH623" s="79"/>
      <c r="AI623" s="79"/>
      <c r="AJ623" s="79"/>
      <c r="AK623" s="71">
        <v>0</v>
      </c>
      <c r="AL623" s="79"/>
      <c r="AM623" s="79"/>
      <c r="AN623" s="79"/>
      <c r="AO623" s="79"/>
      <c r="AP623" s="79"/>
      <c r="AQ623" s="79"/>
      <c r="AR623" s="79"/>
      <c r="AS623" s="79"/>
      <c r="AT623" s="79"/>
      <c r="AU623" s="79"/>
      <c r="AV623" s="79"/>
      <c r="AW623" s="79"/>
      <c r="AX623" s="71">
        <v>0</v>
      </c>
      <c r="AY623" s="79"/>
      <c r="AZ623" s="79"/>
      <c r="BA623" s="79"/>
      <c r="BB623" s="79"/>
      <c r="BC623" s="79"/>
      <c r="BD623" s="79"/>
      <c r="BE623" s="79"/>
      <c r="BF623" s="79"/>
      <c r="BG623" s="79"/>
      <c r="BH623" s="79"/>
      <c r="BI623" s="79"/>
      <c r="BJ623" s="79"/>
      <c r="BK623" s="71">
        <v>0</v>
      </c>
      <c r="BL623" s="79"/>
      <c r="BM623" s="79"/>
      <c r="BN623" s="79"/>
      <c r="BO623" s="79"/>
      <c r="BP623" s="79"/>
      <c r="BQ623" s="79"/>
      <c r="BR623" s="79"/>
      <c r="BS623" s="79"/>
      <c r="BT623" s="79"/>
      <c r="BU623" s="79"/>
      <c r="BV623" s="79"/>
      <c r="BW623" s="79"/>
      <c r="BX623" s="71">
        <v>0</v>
      </c>
      <c r="BY623" s="73">
        <v>0</v>
      </c>
      <c r="BZ623" s="73">
        <v>0</v>
      </c>
      <c r="CA623" s="73">
        <v>0</v>
      </c>
      <c r="CB623" s="73">
        <v>0</v>
      </c>
      <c r="CC623" s="73">
        <v>0</v>
      </c>
      <c r="CD623" s="73">
        <v>0</v>
      </c>
      <c r="CE623" s="73">
        <v>0</v>
      </c>
      <c r="CF623" s="73">
        <v>0</v>
      </c>
      <c r="CG623" s="73">
        <v>0</v>
      </c>
      <c r="CH623" s="73">
        <v>0</v>
      </c>
      <c r="CI623" s="73">
        <v>0</v>
      </c>
      <c r="CJ623" s="73">
        <v>0</v>
      </c>
      <c r="CK623" s="87" t="s">
        <v>4732</v>
      </c>
      <c r="CL623" s="90" t="s">
        <v>3138</v>
      </c>
      <c r="CM623" s="90" t="s">
        <v>3139</v>
      </c>
      <c r="CN623" s="90" t="s">
        <v>1392</v>
      </c>
      <c r="CO623" s="60">
        <v>3</v>
      </c>
      <c r="CP623" s="61" t="s">
        <v>3472</v>
      </c>
      <c r="CQ623" s="60">
        <v>305</v>
      </c>
      <c r="CR623" s="61" t="s">
        <v>4590</v>
      </c>
      <c r="CS623" s="60">
        <v>30501</v>
      </c>
      <c r="CT623" s="61" t="s">
        <v>4591</v>
      </c>
      <c r="CU623" s="62">
        <v>3050102</v>
      </c>
      <c r="CV623" s="63" t="s">
        <v>4694</v>
      </c>
      <c r="CW623" s="100" t="s">
        <v>4726</v>
      </c>
      <c r="CX623" s="100" t="s">
        <v>3472</v>
      </c>
      <c r="CY623" s="100" t="s">
        <v>4590</v>
      </c>
      <c r="CZ623" s="100" t="s">
        <v>4591</v>
      </c>
      <c r="DA623" s="100" t="s">
        <v>4694</v>
      </c>
    </row>
    <row r="624" spans="2:105" ht="178.5" hidden="1" x14ac:dyDescent="0.25">
      <c r="B624" s="99" t="s">
        <v>4733</v>
      </c>
      <c r="C624" s="99" t="s">
        <v>4734</v>
      </c>
      <c r="D624" s="63" t="s">
        <v>1032</v>
      </c>
      <c r="E624" s="65" t="s">
        <v>4735</v>
      </c>
      <c r="F624" s="63" t="s">
        <v>4736</v>
      </c>
      <c r="G624" s="62" t="s">
        <v>183</v>
      </c>
      <c r="H624" s="63" t="s">
        <v>580</v>
      </c>
      <c r="I624" s="63" t="s">
        <v>185</v>
      </c>
      <c r="J624" s="307">
        <v>2015</v>
      </c>
      <c r="K624" s="310"/>
      <c r="L624" s="311" t="s">
        <v>186</v>
      </c>
      <c r="M624" s="310" t="s">
        <v>4737</v>
      </c>
      <c r="N624" s="63" t="s">
        <v>4738</v>
      </c>
      <c r="O624" s="63" t="s">
        <v>4739</v>
      </c>
      <c r="P624" s="63" t="s">
        <v>246</v>
      </c>
      <c r="Q624" s="63" t="s">
        <v>4740</v>
      </c>
      <c r="R624" s="90"/>
      <c r="S624" s="68">
        <v>2</v>
      </c>
      <c r="T624" s="91">
        <v>0</v>
      </c>
      <c r="U624" s="91">
        <v>2</v>
      </c>
      <c r="V624" s="91">
        <v>2</v>
      </c>
      <c r="W624" s="91">
        <v>2</v>
      </c>
      <c r="X624" s="71">
        <v>0</v>
      </c>
      <c r="Y624" s="92"/>
      <c r="Z624" s="92"/>
      <c r="AA624" s="92"/>
      <c r="AB624" s="92"/>
      <c r="AC624" s="92"/>
      <c r="AD624" s="92"/>
      <c r="AE624" s="92"/>
      <c r="AF624" s="92"/>
      <c r="AG624" s="92"/>
      <c r="AH624" s="92"/>
      <c r="AI624" s="92"/>
      <c r="AJ624" s="92"/>
      <c r="AK624" s="71">
        <v>450000000</v>
      </c>
      <c r="AL624" s="162">
        <v>150000000</v>
      </c>
      <c r="AM624" s="92"/>
      <c r="AN624" s="92"/>
      <c r="AO624" s="92"/>
      <c r="AP624" s="92"/>
      <c r="AQ624" s="92"/>
      <c r="AR624" s="92"/>
      <c r="AS624" s="92"/>
      <c r="AT624" s="162">
        <v>300000000</v>
      </c>
      <c r="AU624" s="92"/>
      <c r="AV624" s="92"/>
      <c r="AW624" s="92"/>
      <c r="AX624" s="71">
        <v>0</v>
      </c>
      <c r="AY624" s="92"/>
      <c r="AZ624" s="92"/>
      <c r="BA624" s="92"/>
      <c r="BB624" s="92"/>
      <c r="BC624" s="92"/>
      <c r="BD624" s="92"/>
      <c r="BE624" s="92"/>
      <c r="BF624" s="92"/>
      <c r="BG624" s="92"/>
      <c r="BH624" s="92"/>
      <c r="BI624" s="92"/>
      <c r="BJ624" s="92"/>
      <c r="BK624" s="71">
        <v>0</v>
      </c>
      <c r="BL624" s="92"/>
      <c r="BM624" s="92"/>
      <c r="BN624" s="92"/>
      <c r="BO624" s="92"/>
      <c r="BP624" s="92"/>
      <c r="BQ624" s="92"/>
      <c r="BR624" s="92"/>
      <c r="BS624" s="92"/>
      <c r="BT624" s="92"/>
      <c r="BU624" s="92"/>
      <c r="BV624" s="92"/>
      <c r="BW624" s="92"/>
      <c r="BX624" s="71">
        <v>450000000</v>
      </c>
      <c r="BY624" s="93">
        <v>150000000</v>
      </c>
      <c r="BZ624" s="93">
        <v>0</v>
      </c>
      <c r="CA624" s="93">
        <v>0</v>
      </c>
      <c r="CB624" s="93">
        <v>0</v>
      </c>
      <c r="CC624" s="93">
        <v>0</v>
      </c>
      <c r="CD624" s="93">
        <v>0</v>
      </c>
      <c r="CE624" s="93">
        <v>0</v>
      </c>
      <c r="CF624" s="93">
        <v>0</v>
      </c>
      <c r="CG624" s="93">
        <v>300000000</v>
      </c>
      <c r="CH624" s="93">
        <v>0</v>
      </c>
      <c r="CI624" s="93">
        <v>0</v>
      </c>
      <c r="CJ624" s="93">
        <v>0</v>
      </c>
      <c r="CK624" s="87" t="s">
        <v>4741</v>
      </c>
      <c r="CL624" s="90" t="s">
        <v>2302</v>
      </c>
      <c r="CM624" s="90" t="s">
        <v>876</v>
      </c>
      <c r="CN624" s="90" t="s">
        <v>210</v>
      </c>
      <c r="CO624" s="84">
        <v>3</v>
      </c>
      <c r="CP624" s="85" t="s">
        <v>3472</v>
      </c>
      <c r="CQ624" s="84">
        <v>305</v>
      </c>
      <c r="CR624" s="85" t="s">
        <v>4590</v>
      </c>
      <c r="CS624" s="84">
        <v>30502</v>
      </c>
      <c r="CT624" s="85" t="s">
        <v>4742</v>
      </c>
      <c r="CU624" s="86">
        <v>3050201</v>
      </c>
      <c r="CV624" s="87" t="s">
        <v>4743</v>
      </c>
      <c r="CW624" s="100" t="s">
        <v>4744</v>
      </c>
      <c r="CX624" s="100" t="s">
        <v>3472</v>
      </c>
      <c r="CY624" s="100" t="s">
        <v>4590</v>
      </c>
      <c r="CZ624" s="100" t="s">
        <v>4742</v>
      </c>
      <c r="DA624" s="100" t="s">
        <v>4743</v>
      </c>
    </row>
    <row r="625" spans="2:105" ht="178.5" hidden="1" x14ac:dyDescent="0.25">
      <c r="B625" s="99" t="s">
        <v>4745</v>
      </c>
      <c r="C625" s="99" t="s">
        <v>4746</v>
      </c>
      <c r="D625" s="63" t="s">
        <v>1032</v>
      </c>
      <c r="E625" s="65" t="s">
        <v>4735</v>
      </c>
      <c r="F625" s="63" t="s">
        <v>4736</v>
      </c>
      <c r="G625" s="62" t="s">
        <v>183</v>
      </c>
      <c r="H625" s="63" t="s">
        <v>580</v>
      </c>
      <c r="I625" s="63" t="s">
        <v>185</v>
      </c>
      <c r="J625" s="307">
        <v>2015</v>
      </c>
      <c r="K625" s="310"/>
      <c r="L625" s="63"/>
      <c r="M625" s="310" t="s">
        <v>4747</v>
      </c>
      <c r="N625" s="63" t="s">
        <v>4748</v>
      </c>
      <c r="O625" s="63" t="s">
        <v>4749</v>
      </c>
      <c r="P625" s="63" t="s">
        <v>246</v>
      </c>
      <c r="Q625" s="63" t="s">
        <v>4740</v>
      </c>
      <c r="R625" s="90"/>
      <c r="S625" s="68">
        <v>2</v>
      </c>
      <c r="T625" s="91">
        <v>0</v>
      </c>
      <c r="U625" s="91">
        <v>2</v>
      </c>
      <c r="V625" s="91">
        <v>2</v>
      </c>
      <c r="W625" s="91">
        <v>2</v>
      </c>
      <c r="X625" s="71">
        <v>0</v>
      </c>
      <c r="Y625" s="92"/>
      <c r="Z625" s="92"/>
      <c r="AA625" s="92"/>
      <c r="AB625" s="92"/>
      <c r="AC625" s="92"/>
      <c r="AD625" s="92"/>
      <c r="AE625" s="92"/>
      <c r="AF625" s="92"/>
      <c r="AG625" s="92"/>
      <c r="AH625" s="92"/>
      <c r="AI625" s="92"/>
      <c r="AJ625" s="92"/>
      <c r="AK625" s="71">
        <v>150000000</v>
      </c>
      <c r="AL625" s="162">
        <v>150000000</v>
      </c>
      <c r="AM625" s="92"/>
      <c r="AN625" s="92"/>
      <c r="AO625" s="92"/>
      <c r="AP625" s="92"/>
      <c r="AQ625" s="92"/>
      <c r="AR625" s="92"/>
      <c r="AS625" s="92"/>
      <c r="AT625" s="92"/>
      <c r="AU625" s="92"/>
      <c r="AV625" s="92"/>
      <c r="AW625" s="92"/>
      <c r="AX625" s="71">
        <v>0</v>
      </c>
      <c r="AY625" s="92"/>
      <c r="AZ625" s="92"/>
      <c r="BA625" s="92"/>
      <c r="BB625" s="92"/>
      <c r="BC625" s="92"/>
      <c r="BD625" s="92"/>
      <c r="BE625" s="92"/>
      <c r="BF625" s="92"/>
      <c r="BG625" s="92"/>
      <c r="BH625" s="92"/>
      <c r="BI625" s="92"/>
      <c r="BJ625" s="92"/>
      <c r="BK625" s="71">
        <v>0</v>
      </c>
      <c r="BL625" s="92"/>
      <c r="BM625" s="92"/>
      <c r="BN625" s="92"/>
      <c r="BO625" s="92"/>
      <c r="BP625" s="92"/>
      <c r="BQ625" s="92"/>
      <c r="BR625" s="92"/>
      <c r="BS625" s="92"/>
      <c r="BT625" s="92"/>
      <c r="BU625" s="92"/>
      <c r="BV625" s="92"/>
      <c r="BW625" s="92"/>
      <c r="BX625" s="71">
        <v>150000000</v>
      </c>
      <c r="BY625" s="93">
        <v>150000000</v>
      </c>
      <c r="BZ625" s="93">
        <v>0</v>
      </c>
      <c r="CA625" s="93">
        <v>0</v>
      </c>
      <c r="CB625" s="93">
        <v>0</v>
      </c>
      <c r="CC625" s="93">
        <v>0</v>
      </c>
      <c r="CD625" s="93">
        <v>0</v>
      </c>
      <c r="CE625" s="93">
        <v>0</v>
      </c>
      <c r="CF625" s="93">
        <v>0</v>
      </c>
      <c r="CG625" s="93">
        <v>0</v>
      </c>
      <c r="CH625" s="93">
        <v>0</v>
      </c>
      <c r="CI625" s="93">
        <v>0</v>
      </c>
      <c r="CJ625" s="93">
        <v>0</v>
      </c>
      <c r="CK625" s="87" t="s">
        <v>4750</v>
      </c>
      <c r="CL625" s="90" t="s">
        <v>2302</v>
      </c>
      <c r="CM625" s="90" t="s">
        <v>876</v>
      </c>
      <c r="CN625" s="90" t="s">
        <v>296</v>
      </c>
      <c r="CO625" s="84">
        <v>3</v>
      </c>
      <c r="CP625" s="85" t="s">
        <v>3472</v>
      </c>
      <c r="CQ625" s="84">
        <v>305</v>
      </c>
      <c r="CR625" s="85" t="s">
        <v>4590</v>
      </c>
      <c r="CS625" s="84">
        <v>30502</v>
      </c>
      <c r="CT625" s="85" t="s">
        <v>4742</v>
      </c>
      <c r="CU625" s="86">
        <v>3050201</v>
      </c>
      <c r="CV625" s="87" t="s">
        <v>4743</v>
      </c>
      <c r="CW625" s="100" t="s">
        <v>4744</v>
      </c>
      <c r="CX625" s="100" t="s">
        <v>3472</v>
      </c>
      <c r="CY625" s="100" t="s">
        <v>4590</v>
      </c>
      <c r="CZ625" s="100" t="s">
        <v>4742</v>
      </c>
      <c r="DA625" s="100" t="s">
        <v>4743</v>
      </c>
    </row>
    <row r="626" spans="2:105" ht="178.5" hidden="1" x14ac:dyDescent="0.25">
      <c r="B626" s="99" t="s">
        <v>4751</v>
      </c>
      <c r="C626" s="99" t="s">
        <v>4752</v>
      </c>
      <c r="D626" s="63" t="s">
        <v>1032</v>
      </c>
      <c r="E626" s="65" t="s">
        <v>4735</v>
      </c>
      <c r="F626" s="63" t="s">
        <v>4736</v>
      </c>
      <c r="G626" s="62" t="s">
        <v>240</v>
      </c>
      <c r="H626" s="63" t="s">
        <v>580</v>
      </c>
      <c r="I626" s="63" t="s">
        <v>185</v>
      </c>
      <c r="J626" s="307">
        <v>2015</v>
      </c>
      <c r="K626" s="308">
        <v>0</v>
      </c>
      <c r="L626" s="311" t="s">
        <v>186</v>
      </c>
      <c r="M626" s="310" t="s">
        <v>4753</v>
      </c>
      <c r="N626" s="63" t="s">
        <v>4754</v>
      </c>
      <c r="O626" s="63" t="s">
        <v>4755</v>
      </c>
      <c r="P626" s="63" t="s">
        <v>246</v>
      </c>
      <c r="Q626" s="63" t="s">
        <v>4740</v>
      </c>
      <c r="R626" s="90"/>
      <c r="S626" s="68">
        <v>1</v>
      </c>
      <c r="T626" s="91">
        <v>1</v>
      </c>
      <c r="U626" s="91">
        <v>1</v>
      </c>
      <c r="V626" s="91">
        <v>1</v>
      </c>
      <c r="W626" s="91">
        <v>1</v>
      </c>
      <c r="X626" s="71">
        <v>1713000000</v>
      </c>
      <c r="Y626" s="162">
        <v>100000000</v>
      </c>
      <c r="Z626" s="92"/>
      <c r="AA626" s="92"/>
      <c r="AB626" s="92"/>
      <c r="AC626" s="162">
        <v>1613000000</v>
      </c>
      <c r="AD626" s="92"/>
      <c r="AE626" s="92"/>
      <c r="AF626" s="92"/>
      <c r="AG626" s="92"/>
      <c r="AH626" s="92"/>
      <c r="AI626" s="92"/>
      <c r="AJ626" s="92"/>
      <c r="AK626" s="71">
        <v>0</v>
      </c>
      <c r="AL626" s="92"/>
      <c r="AM626" s="92"/>
      <c r="AN626" s="92"/>
      <c r="AO626" s="92"/>
      <c r="AP626" s="92"/>
      <c r="AQ626" s="92"/>
      <c r="AR626" s="92"/>
      <c r="AS626" s="92"/>
      <c r="AT626" s="92"/>
      <c r="AU626" s="92"/>
      <c r="AV626" s="92"/>
      <c r="AW626" s="92"/>
      <c r="AX626" s="71">
        <v>0</v>
      </c>
      <c r="AY626" s="92"/>
      <c r="AZ626" s="92"/>
      <c r="BA626" s="92"/>
      <c r="BB626" s="92"/>
      <c r="BC626" s="92"/>
      <c r="BD626" s="92"/>
      <c r="BE626" s="92"/>
      <c r="BF626" s="92"/>
      <c r="BG626" s="92"/>
      <c r="BH626" s="92"/>
      <c r="BI626" s="92"/>
      <c r="BJ626" s="92"/>
      <c r="BK626" s="71">
        <v>0</v>
      </c>
      <c r="BL626" s="92"/>
      <c r="BM626" s="92"/>
      <c r="BN626" s="92"/>
      <c r="BO626" s="92"/>
      <c r="BP626" s="92"/>
      <c r="BQ626" s="92"/>
      <c r="BR626" s="92"/>
      <c r="BS626" s="92"/>
      <c r="BT626" s="92"/>
      <c r="BU626" s="92"/>
      <c r="BV626" s="92"/>
      <c r="BW626" s="92"/>
      <c r="BX626" s="71">
        <v>1713000000</v>
      </c>
      <c r="BY626" s="93">
        <v>100000000</v>
      </c>
      <c r="BZ626" s="93">
        <v>0</v>
      </c>
      <c r="CA626" s="93">
        <v>0</v>
      </c>
      <c r="CB626" s="93">
        <v>0</v>
      </c>
      <c r="CC626" s="93">
        <v>1613000000</v>
      </c>
      <c r="CD626" s="93">
        <v>0</v>
      </c>
      <c r="CE626" s="93">
        <v>0</v>
      </c>
      <c r="CF626" s="93">
        <v>0</v>
      </c>
      <c r="CG626" s="93">
        <v>0</v>
      </c>
      <c r="CH626" s="93">
        <v>0</v>
      </c>
      <c r="CI626" s="93">
        <v>0</v>
      </c>
      <c r="CJ626" s="93">
        <v>0</v>
      </c>
      <c r="CK626" s="87" t="s">
        <v>4756</v>
      </c>
      <c r="CL626" s="90" t="s">
        <v>2302</v>
      </c>
      <c r="CM626" s="90" t="s">
        <v>876</v>
      </c>
      <c r="CN626" s="90" t="s">
        <v>296</v>
      </c>
      <c r="CO626" s="84">
        <v>3</v>
      </c>
      <c r="CP626" s="85" t="s">
        <v>3472</v>
      </c>
      <c r="CQ626" s="84">
        <v>305</v>
      </c>
      <c r="CR626" s="85" t="s">
        <v>4590</v>
      </c>
      <c r="CS626" s="84">
        <v>30502</v>
      </c>
      <c r="CT626" s="85" t="s">
        <v>4742</v>
      </c>
      <c r="CU626" s="86">
        <v>3050201</v>
      </c>
      <c r="CV626" s="87" t="s">
        <v>4743</v>
      </c>
      <c r="CW626" s="100" t="s">
        <v>4744</v>
      </c>
      <c r="CX626" s="100" t="s">
        <v>3472</v>
      </c>
      <c r="CY626" s="100" t="s">
        <v>4590</v>
      </c>
      <c r="CZ626" s="100" t="s">
        <v>4742</v>
      </c>
      <c r="DA626" s="100" t="s">
        <v>4743</v>
      </c>
    </row>
    <row r="627" spans="2:105" ht="178.5" hidden="1" x14ac:dyDescent="0.25">
      <c r="B627" s="99" t="s">
        <v>4757</v>
      </c>
      <c r="C627" s="99" t="s">
        <v>4758</v>
      </c>
      <c r="D627" s="63" t="s">
        <v>1032</v>
      </c>
      <c r="E627" s="65" t="s">
        <v>4735</v>
      </c>
      <c r="F627" s="63" t="s">
        <v>4736</v>
      </c>
      <c r="G627" s="62" t="s">
        <v>183</v>
      </c>
      <c r="H627" s="63" t="s">
        <v>580</v>
      </c>
      <c r="I627" s="63" t="s">
        <v>185</v>
      </c>
      <c r="J627" s="307">
        <v>2015</v>
      </c>
      <c r="K627" s="310"/>
      <c r="L627" s="311" t="s">
        <v>186</v>
      </c>
      <c r="M627" s="310" t="s">
        <v>4759</v>
      </c>
      <c r="N627" s="63" t="s">
        <v>4760</v>
      </c>
      <c r="O627" s="63" t="s">
        <v>4761</v>
      </c>
      <c r="P627" s="63" t="s">
        <v>246</v>
      </c>
      <c r="Q627" s="63" t="s">
        <v>4740</v>
      </c>
      <c r="R627" s="90"/>
      <c r="S627" s="68">
        <v>1</v>
      </c>
      <c r="T627" s="91">
        <v>1</v>
      </c>
      <c r="U627" s="91">
        <v>1</v>
      </c>
      <c r="V627" s="91">
        <v>1</v>
      </c>
      <c r="W627" s="91">
        <v>1</v>
      </c>
      <c r="X627" s="71">
        <v>3275840000</v>
      </c>
      <c r="Y627" s="161">
        <v>3275840000</v>
      </c>
      <c r="Z627" s="92"/>
      <c r="AA627" s="92"/>
      <c r="AB627" s="92"/>
      <c r="AC627" s="92"/>
      <c r="AD627" s="92"/>
      <c r="AE627" s="92"/>
      <c r="AF627" s="92"/>
      <c r="AG627" s="92"/>
      <c r="AH627" s="92"/>
      <c r="AI627" s="92"/>
      <c r="AJ627" s="92"/>
      <c r="AK627" s="71">
        <v>295148800</v>
      </c>
      <c r="AL627" s="161">
        <v>295148800</v>
      </c>
      <c r="AM627" s="92"/>
      <c r="AN627" s="92"/>
      <c r="AO627" s="92"/>
      <c r="AP627" s="92"/>
      <c r="AQ627" s="92"/>
      <c r="AR627" s="92"/>
      <c r="AS627" s="92"/>
      <c r="AT627" s="92"/>
      <c r="AU627" s="92"/>
      <c r="AV627" s="92"/>
      <c r="AW627" s="92"/>
      <c r="AX627" s="71">
        <v>315809216</v>
      </c>
      <c r="AY627" s="92">
        <v>315809216</v>
      </c>
      <c r="AZ627" s="92"/>
      <c r="BA627" s="92"/>
      <c r="BB627" s="92"/>
      <c r="BC627" s="92"/>
      <c r="BD627" s="92"/>
      <c r="BE627" s="92"/>
      <c r="BF627" s="92"/>
      <c r="BG627" s="92"/>
      <c r="BH627" s="92"/>
      <c r="BI627" s="92"/>
      <c r="BJ627" s="92"/>
      <c r="BK627" s="71">
        <v>337915861.12</v>
      </c>
      <c r="BL627" s="92">
        <v>337915861.12</v>
      </c>
      <c r="BM627" s="92"/>
      <c r="BN627" s="92"/>
      <c r="BO627" s="92"/>
      <c r="BP627" s="92"/>
      <c r="BQ627" s="92"/>
      <c r="BR627" s="92"/>
      <c r="BS627" s="92"/>
      <c r="BT627" s="92"/>
      <c r="BU627" s="92"/>
      <c r="BV627" s="92"/>
      <c r="BW627" s="92"/>
      <c r="BX627" s="71">
        <v>4224713877.1199999</v>
      </c>
      <c r="BY627" s="93">
        <v>4224713877.1199999</v>
      </c>
      <c r="BZ627" s="93">
        <v>0</v>
      </c>
      <c r="CA627" s="93">
        <v>0</v>
      </c>
      <c r="CB627" s="93">
        <v>0</v>
      </c>
      <c r="CC627" s="93">
        <v>0</v>
      </c>
      <c r="CD627" s="93">
        <v>0</v>
      </c>
      <c r="CE627" s="93">
        <v>0</v>
      </c>
      <c r="CF627" s="93">
        <v>0</v>
      </c>
      <c r="CG627" s="93">
        <v>0</v>
      </c>
      <c r="CH627" s="93">
        <v>0</v>
      </c>
      <c r="CI627" s="93">
        <v>0</v>
      </c>
      <c r="CJ627" s="93">
        <v>0</v>
      </c>
      <c r="CK627" s="87" t="s">
        <v>4762</v>
      </c>
      <c r="CL627" s="90" t="s">
        <v>2302</v>
      </c>
      <c r="CM627" s="90" t="s">
        <v>876</v>
      </c>
      <c r="CN627" s="90" t="s">
        <v>296</v>
      </c>
      <c r="CO627" s="84">
        <v>3</v>
      </c>
      <c r="CP627" s="85" t="s">
        <v>3472</v>
      </c>
      <c r="CQ627" s="84">
        <v>305</v>
      </c>
      <c r="CR627" s="85" t="s">
        <v>4590</v>
      </c>
      <c r="CS627" s="84">
        <v>30502</v>
      </c>
      <c r="CT627" s="85" t="s">
        <v>4742</v>
      </c>
      <c r="CU627" s="86">
        <v>3050202</v>
      </c>
      <c r="CV627" s="87" t="s">
        <v>4763</v>
      </c>
      <c r="CW627" s="100" t="s">
        <v>4744</v>
      </c>
      <c r="CX627" s="100" t="s">
        <v>3472</v>
      </c>
      <c r="CY627" s="100" t="s">
        <v>4590</v>
      </c>
      <c r="CZ627" s="100" t="s">
        <v>4742</v>
      </c>
      <c r="DA627" s="100" t="s">
        <v>4763</v>
      </c>
    </row>
    <row r="628" spans="2:105" ht="178.5" hidden="1" x14ac:dyDescent="0.25">
      <c r="B628" s="99" t="s">
        <v>4764</v>
      </c>
      <c r="C628" s="88" t="s">
        <v>4765</v>
      </c>
      <c r="D628" s="63" t="s">
        <v>1032</v>
      </c>
      <c r="E628" s="65" t="s">
        <v>4735</v>
      </c>
      <c r="F628" s="63" t="s">
        <v>4736</v>
      </c>
      <c r="G628" s="62" t="s">
        <v>183</v>
      </c>
      <c r="H628" s="63" t="s">
        <v>580</v>
      </c>
      <c r="I628" s="63" t="s">
        <v>185</v>
      </c>
      <c r="J628" s="307">
        <v>2015</v>
      </c>
      <c r="K628" s="310"/>
      <c r="L628" s="311" t="s">
        <v>186</v>
      </c>
      <c r="M628" s="310" t="s">
        <v>4766</v>
      </c>
      <c r="N628" s="63" t="s">
        <v>4767</v>
      </c>
      <c r="O628" s="63" t="s">
        <v>4768</v>
      </c>
      <c r="P628" s="63" t="s">
        <v>657</v>
      </c>
      <c r="Q628" s="87"/>
      <c r="R628" s="90"/>
      <c r="S628" s="68">
        <v>1</v>
      </c>
      <c r="T628" s="91">
        <v>0</v>
      </c>
      <c r="U628" s="91">
        <v>0</v>
      </c>
      <c r="V628" s="91">
        <v>1</v>
      </c>
      <c r="W628" s="91">
        <v>1</v>
      </c>
      <c r="X628" s="71">
        <v>0</v>
      </c>
      <c r="Y628" s="161"/>
      <c r="Z628" s="92"/>
      <c r="AA628" s="92"/>
      <c r="AB628" s="92"/>
      <c r="AC628" s="92"/>
      <c r="AD628" s="92"/>
      <c r="AE628" s="92"/>
      <c r="AF628" s="92"/>
      <c r="AG628" s="92"/>
      <c r="AH628" s="92"/>
      <c r="AI628" s="92"/>
      <c r="AJ628" s="92"/>
      <c r="AK628" s="71">
        <v>0</v>
      </c>
      <c r="AL628" s="161"/>
      <c r="AM628" s="92"/>
      <c r="AN628" s="92"/>
      <c r="AO628" s="92"/>
      <c r="AP628" s="92"/>
      <c r="AQ628" s="92"/>
      <c r="AR628" s="92"/>
      <c r="AS628" s="92"/>
      <c r="AT628" s="92"/>
      <c r="AU628" s="92"/>
      <c r="AV628" s="92"/>
      <c r="AW628" s="92"/>
      <c r="AX628" s="71">
        <v>900000000</v>
      </c>
      <c r="AY628" s="92"/>
      <c r="AZ628" s="92"/>
      <c r="BA628" s="92"/>
      <c r="BB628" s="92"/>
      <c r="BC628" s="92"/>
      <c r="BD628" s="92"/>
      <c r="BE628" s="92"/>
      <c r="BF628" s="92"/>
      <c r="BG628" s="92">
        <v>900000000</v>
      </c>
      <c r="BH628" s="92"/>
      <c r="BI628" s="92"/>
      <c r="BJ628" s="92"/>
      <c r="BK628" s="71">
        <v>0</v>
      </c>
      <c r="BL628" s="92"/>
      <c r="BM628" s="92"/>
      <c r="BN628" s="92"/>
      <c r="BO628" s="92"/>
      <c r="BP628" s="92"/>
      <c r="BQ628" s="92"/>
      <c r="BR628" s="92"/>
      <c r="BS628" s="92"/>
      <c r="BT628" s="92"/>
      <c r="BU628" s="92"/>
      <c r="BV628" s="92"/>
      <c r="BW628" s="92"/>
      <c r="BX628" s="71">
        <v>900000000</v>
      </c>
      <c r="BY628" s="93">
        <v>0</v>
      </c>
      <c r="BZ628" s="93">
        <v>0</v>
      </c>
      <c r="CA628" s="93">
        <v>0</v>
      </c>
      <c r="CB628" s="93">
        <v>0</v>
      </c>
      <c r="CC628" s="93">
        <v>0</v>
      </c>
      <c r="CD628" s="93">
        <v>0</v>
      </c>
      <c r="CE628" s="93">
        <v>0</v>
      </c>
      <c r="CF628" s="93">
        <v>0</v>
      </c>
      <c r="CG628" s="93">
        <v>900000000</v>
      </c>
      <c r="CH628" s="93">
        <v>0</v>
      </c>
      <c r="CI628" s="93">
        <v>0</v>
      </c>
      <c r="CJ628" s="93">
        <v>0</v>
      </c>
      <c r="CK628" s="87" t="s">
        <v>4769</v>
      </c>
      <c r="CL628" s="90" t="s">
        <v>2302</v>
      </c>
      <c r="CM628" s="90" t="s">
        <v>876</v>
      </c>
      <c r="CN628" s="90" t="s">
        <v>4770</v>
      </c>
      <c r="CO628" s="84">
        <v>3</v>
      </c>
      <c r="CP628" s="85" t="s">
        <v>3472</v>
      </c>
      <c r="CQ628" s="84">
        <v>305</v>
      </c>
      <c r="CR628" s="85" t="s">
        <v>4590</v>
      </c>
      <c r="CS628" s="84">
        <v>30502</v>
      </c>
      <c r="CT628" s="85" t="s">
        <v>4742</v>
      </c>
      <c r="CU628" s="86">
        <v>3050202</v>
      </c>
      <c r="CV628" s="87" t="s">
        <v>4763</v>
      </c>
      <c r="CW628" s="100" t="s">
        <v>4744</v>
      </c>
      <c r="CX628" s="100" t="s">
        <v>3472</v>
      </c>
      <c r="CY628" s="100" t="s">
        <v>4590</v>
      </c>
      <c r="CZ628" s="100" t="s">
        <v>4742</v>
      </c>
      <c r="DA628" s="100" t="s">
        <v>4763</v>
      </c>
    </row>
    <row r="629" spans="2:105" ht="178.5" hidden="1" x14ac:dyDescent="0.25">
      <c r="B629" s="99" t="s">
        <v>4771</v>
      </c>
      <c r="C629" s="99" t="s">
        <v>4772</v>
      </c>
      <c r="D629" s="63" t="s">
        <v>1032</v>
      </c>
      <c r="E629" s="65" t="s">
        <v>4735</v>
      </c>
      <c r="F629" s="63" t="s">
        <v>4736</v>
      </c>
      <c r="G629" s="62" t="s">
        <v>183</v>
      </c>
      <c r="H629" s="63" t="s">
        <v>580</v>
      </c>
      <c r="I629" s="63" t="s">
        <v>185</v>
      </c>
      <c r="J629" s="307">
        <v>2015</v>
      </c>
      <c r="K629" s="310"/>
      <c r="L629" s="311" t="s">
        <v>186</v>
      </c>
      <c r="M629" s="310" t="s">
        <v>4773</v>
      </c>
      <c r="N629" s="63" t="s">
        <v>4774</v>
      </c>
      <c r="O629" s="63" t="s">
        <v>4775</v>
      </c>
      <c r="P629" s="63" t="s">
        <v>657</v>
      </c>
      <c r="Q629" s="87"/>
      <c r="R629" s="90"/>
      <c r="S629" s="68">
        <v>85</v>
      </c>
      <c r="T629" s="91">
        <v>20</v>
      </c>
      <c r="U629" s="91">
        <v>50</v>
      </c>
      <c r="V629" s="91">
        <v>70</v>
      </c>
      <c r="W629" s="91">
        <v>85</v>
      </c>
      <c r="X629" s="71">
        <v>75000000</v>
      </c>
      <c r="Y629" s="161"/>
      <c r="Z629" s="92"/>
      <c r="AA629" s="92"/>
      <c r="AB629" s="92"/>
      <c r="AC629" s="92"/>
      <c r="AD629" s="92"/>
      <c r="AE629" s="92"/>
      <c r="AF629" s="92"/>
      <c r="AG629" s="92">
        <v>75000000</v>
      </c>
      <c r="AH629" s="92"/>
      <c r="AI629" s="92"/>
      <c r="AJ629" s="92"/>
      <c r="AK629" s="71">
        <v>75000000</v>
      </c>
      <c r="AL629" s="161"/>
      <c r="AM629" s="92"/>
      <c r="AN629" s="92"/>
      <c r="AO629" s="92"/>
      <c r="AP629" s="92"/>
      <c r="AQ629" s="92"/>
      <c r="AR629" s="92"/>
      <c r="AS629" s="92"/>
      <c r="AT629" s="92">
        <v>75000000</v>
      </c>
      <c r="AU629" s="92"/>
      <c r="AV629" s="92"/>
      <c r="AW629" s="92"/>
      <c r="AX629" s="71">
        <v>75000000</v>
      </c>
      <c r="AY629" s="92"/>
      <c r="AZ629" s="92"/>
      <c r="BA629" s="92"/>
      <c r="BB629" s="92"/>
      <c r="BC629" s="92"/>
      <c r="BD629" s="92"/>
      <c r="BE629" s="92"/>
      <c r="BF629" s="92"/>
      <c r="BG629" s="92">
        <v>75000000</v>
      </c>
      <c r="BH629" s="92"/>
      <c r="BI629" s="92"/>
      <c r="BJ629" s="92"/>
      <c r="BK629" s="71">
        <v>75000000</v>
      </c>
      <c r="BL629" s="92"/>
      <c r="BM629" s="92"/>
      <c r="BN629" s="92"/>
      <c r="BO629" s="92"/>
      <c r="BP629" s="92"/>
      <c r="BQ629" s="92"/>
      <c r="BR629" s="92"/>
      <c r="BS629" s="92"/>
      <c r="BT629" s="92">
        <v>75000000</v>
      </c>
      <c r="BU629" s="92"/>
      <c r="BV629" s="92"/>
      <c r="BW629" s="92"/>
      <c r="BX629" s="71">
        <v>300000000</v>
      </c>
      <c r="BY629" s="93">
        <v>0</v>
      </c>
      <c r="BZ629" s="93">
        <v>0</v>
      </c>
      <c r="CA629" s="93">
        <v>0</v>
      </c>
      <c r="CB629" s="93">
        <v>0</v>
      </c>
      <c r="CC629" s="93">
        <v>0</v>
      </c>
      <c r="CD629" s="93">
        <v>0</v>
      </c>
      <c r="CE629" s="93">
        <v>0</v>
      </c>
      <c r="CF629" s="93">
        <v>0</v>
      </c>
      <c r="CG629" s="93">
        <v>300000000</v>
      </c>
      <c r="CH629" s="93">
        <v>0</v>
      </c>
      <c r="CI629" s="93">
        <v>0</v>
      </c>
      <c r="CJ629" s="93">
        <v>0</v>
      </c>
      <c r="CK629" s="87" t="s">
        <v>4776</v>
      </c>
      <c r="CL629" s="90" t="s">
        <v>2302</v>
      </c>
      <c r="CM629" s="90" t="s">
        <v>876</v>
      </c>
      <c r="CN629" s="90" t="s">
        <v>4770</v>
      </c>
      <c r="CO629" s="84">
        <v>3</v>
      </c>
      <c r="CP629" s="85" t="s">
        <v>3472</v>
      </c>
      <c r="CQ629" s="84">
        <v>305</v>
      </c>
      <c r="CR629" s="85" t="s">
        <v>4590</v>
      </c>
      <c r="CS629" s="84">
        <v>30502</v>
      </c>
      <c r="CT629" s="85" t="s">
        <v>4742</v>
      </c>
      <c r="CU629" s="86">
        <v>3050202</v>
      </c>
      <c r="CV629" s="87" t="s">
        <v>4763</v>
      </c>
      <c r="CW629" s="100" t="s">
        <v>4744</v>
      </c>
      <c r="CX629" s="100" t="s">
        <v>3472</v>
      </c>
      <c r="CY629" s="100" t="s">
        <v>4590</v>
      </c>
      <c r="CZ629" s="100" t="s">
        <v>4742</v>
      </c>
      <c r="DA629" s="100" t="s">
        <v>4763</v>
      </c>
    </row>
    <row r="630" spans="2:105" ht="165.75" hidden="1" x14ac:dyDescent="0.25">
      <c r="B630" s="99" t="s">
        <v>4777</v>
      </c>
      <c r="C630" s="99" t="s">
        <v>4778</v>
      </c>
      <c r="D630" s="63" t="s">
        <v>1032</v>
      </c>
      <c r="E630" s="100" t="s">
        <v>4779</v>
      </c>
      <c r="F630" s="63" t="s">
        <v>4780</v>
      </c>
      <c r="G630" s="62" t="s">
        <v>183</v>
      </c>
      <c r="H630" s="63" t="s">
        <v>580</v>
      </c>
      <c r="I630" s="63" t="s">
        <v>185</v>
      </c>
      <c r="J630" s="311">
        <v>2015</v>
      </c>
      <c r="K630" s="308">
        <v>0</v>
      </c>
      <c r="L630" s="311" t="s">
        <v>4781</v>
      </c>
      <c r="M630" s="310" t="s">
        <v>4782</v>
      </c>
      <c r="N630" s="63" t="s">
        <v>4783</v>
      </c>
      <c r="O630" s="63" t="s">
        <v>4784</v>
      </c>
      <c r="P630" s="63" t="s">
        <v>246</v>
      </c>
      <c r="Q630" s="63" t="s">
        <v>3483</v>
      </c>
      <c r="R630" s="90"/>
      <c r="S630" s="68">
        <v>1</v>
      </c>
      <c r="T630" s="91">
        <v>1</v>
      </c>
      <c r="U630" s="91">
        <v>1</v>
      </c>
      <c r="V630" s="91">
        <v>1</v>
      </c>
      <c r="W630" s="91">
        <v>1</v>
      </c>
      <c r="X630" s="71">
        <v>400000000</v>
      </c>
      <c r="Y630" s="92"/>
      <c r="Z630" s="92"/>
      <c r="AA630" s="92"/>
      <c r="AB630" s="92"/>
      <c r="AC630" s="92"/>
      <c r="AD630" s="92"/>
      <c r="AE630" s="92"/>
      <c r="AF630" s="92"/>
      <c r="AG630" s="92"/>
      <c r="AH630" s="92"/>
      <c r="AI630" s="92">
        <v>200000000</v>
      </c>
      <c r="AJ630" s="92">
        <v>200000000</v>
      </c>
      <c r="AK630" s="71">
        <v>400000000</v>
      </c>
      <c r="AL630" s="92"/>
      <c r="AM630" s="92"/>
      <c r="AN630" s="92"/>
      <c r="AO630" s="92"/>
      <c r="AP630" s="92"/>
      <c r="AQ630" s="92"/>
      <c r="AR630" s="92"/>
      <c r="AS630" s="92"/>
      <c r="AT630" s="92"/>
      <c r="AU630" s="92"/>
      <c r="AV630" s="92">
        <v>200000000</v>
      </c>
      <c r="AW630" s="92">
        <v>200000000</v>
      </c>
      <c r="AX630" s="71">
        <v>400000000</v>
      </c>
      <c r="AY630" s="92"/>
      <c r="AZ630" s="92"/>
      <c r="BA630" s="92"/>
      <c r="BB630" s="92"/>
      <c r="BC630" s="92"/>
      <c r="BD630" s="92"/>
      <c r="BE630" s="92"/>
      <c r="BF630" s="92"/>
      <c r="BG630" s="92"/>
      <c r="BH630" s="92"/>
      <c r="BI630" s="92">
        <v>200000000</v>
      </c>
      <c r="BJ630" s="92">
        <v>200000000</v>
      </c>
      <c r="BK630" s="71">
        <v>1600000000</v>
      </c>
      <c r="BL630" s="92"/>
      <c r="BM630" s="92"/>
      <c r="BN630" s="92"/>
      <c r="BO630" s="92"/>
      <c r="BP630" s="92"/>
      <c r="BQ630" s="92"/>
      <c r="BR630" s="92"/>
      <c r="BS630" s="92"/>
      <c r="BT630" s="92"/>
      <c r="BU630" s="92"/>
      <c r="BV630" s="92">
        <v>800000000</v>
      </c>
      <c r="BW630" s="92">
        <v>800000000</v>
      </c>
      <c r="BX630" s="71">
        <v>0</v>
      </c>
      <c r="BY630" s="93">
        <v>0</v>
      </c>
      <c r="BZ630" s="93">
        <v>0</v>
      </c>
      <c r="CA630" s="93">
        <v>0</v>
      </c>
      <c r="CB630" s="93">
        <v>0</v>
      </c>
      <c r="CC630" s="93">
        <v>0</v>
      </c>
      <c r="CD630" s="93">
        <v>0</v>
      </c>
      <c r="CE630" s="93">
        <v>0</v>
      </c>
      <c r="CF630" s="93">
        <v>0</v>
      </c>
      <c r="CG630" s="93">
        <v>0</v>
      </c>
      <c r="CH630" s="93">
        <v>0</v>
      </c>
      <c r="CI630" s="93"/>
      <c r="CJ630" s="93"/>
      <c r="CK630" s="63" t="s">
        <v>4785</v>
      </c>
      <c r="CL630" s="173" t="s">
        <v>2302</v>
      </c>
      <c r="CM630" s="174" t="s">
        <v>876</v>
      </c>
      <c r="CN630" s="100" t="s">
        <v>1392</v>
      </c>
      <c r="CO630" s="84">
        <v>3</v>
      </c>
      <c r="CP630" s="85" t="s">
        <v>3472</v>
      </c>
      <c r="CQ630" s="84">
        <v>305</v>
      </c>
      <c r="CR630" s="85" t="s">
        <v>4590</v>
      </c>
      <c r="CS630" s="84">
        <v>30502</v>
      </c>
      <c r="CT630" s="85" t="s">
        <v>4742</v>
      </c>
      <c r="CU630" s="86">
        <v>3050203</v>
      </c>
      <c r="CV630" s="87" t="s">
        <v>4786</v>
      </c>
      <c r="CW630" s="100" t="s">
        <v>4787</v>
      </c>
      <c r="CX630" s="100" t="s">
        <v>3472</v>
      </c>
      <c r="CY630" s="100" t="s">
        <v>4590</v>
      </c>
      <c r="CZ630" s="100" t="s">
        <v>4742</v>
      </c>
      <c r="DA630" s="100" t="s">
        <v>4786</v>
      </c>
    </row>
    <row r="631" spans="2:105" ht="165.75" hidden="1" x14ac:dyDescent="0.25">
      <c r="B631" s="99" t="s">
        <v>4788</v>
      </c>
      <c r="C631" s="99" t="s">
        <v>4789</v>
      </c>
      <c r="D631" s="63" t="s">
        <v>1032</v>
      </c>
      <c r="E631" s="100" t="s">
        <v>4779</v>
      </c>
      <c r="F631" s="63" t="s">
        <v>4780</v>
      </c>
      <c r="G631" s="62" t="s">
        <v>183</v>
      </c>
      <c r="H631" s="63" t="s">
        <v>580</v>
      </c>
      <c r="I631" s="63" t="s">
        <v>185</v>
      </c>
      <c r="J631" s="311">
        <v>2015</v>
      </c>
      <c r="K631" s="308">
        <v>0</v>
      </c>
      <c r="L631" s="311" t="s">
        <v>4781</v>
      </c>
      <c r="M631" s="310" t="s">
        <v>4790</v>
      </c>
      <c r="N631" s="63" t="s">
        <v>4791</v>
      </c>
      <c r="O631" s="63" t="s">
        <v>4792</v>
      </c>
      <c r="P631" s="63" t="s">
        <v>246</v>
      </c>
      <c r="Q631" s="63" t="s">
        <v>3483</v>
      </c>
      <c r="R631" s="90"/>
      <c r="S631" s="68">
        <v>1</v>
      </c>
      <c r="T631" s="91">
        <v>0</v>
      </c>
      <c r="U631" s="91">
        <v>0</v>
      </c>
      <c r="V631" s="91">
        <v>0</v>
      </c>
      <c r="W631" s="91">
        <v>1</v>
      </c>
      <c r="X631" s="71">
        <v>400000000</v>
      </c>
      <c r="Y631" s="92"/>
      <c r="Z631" s="92"/>
      <c r="AA631" s="92"/>
      <c r="AB631" s="92"/>
      <c r="AC631" s="92"/>
      <c r="AD631" s="92"/>
      <c r="AE631" s="92"/>
      <c r="AF631" s="92"/>
      <c r="AG631" s="92"/>
      <c r="AH631" s="92"/>
      <c r="AI631" s="92">
        <v>200000000</v>
      </c>
      <c r="AJ631" s="92">
        <v>200000000</v>
      </c>
      <c r="AK631" s="71">
        <v>400000000</v>
      </c>
      <c r="AL631" s="92"/>
      <c r="AM631" s="92"/>
      <c r="AN631" s="92"/>
      <c r="AO631" s="92"/>
      <c r="AP631" s="92"/>
      <c r="AQ631" s="92"/>
      <c r="AR631" s="92"/>
      <c r="AS631" s="92"/>
      <c r="AT631" s="92"/>
      <c r="AU631" s="92"/>
      <c r="AV631" s="92">
        <v>200000000</v>
      </c>
      <c r="AW631" s="92">
        <v>200000000</v>
      </c>
      <c r="AX631" s="71">
        <v>400000000</v>
      </c>
      <c r="AY631" s="92"/>
      <c r="AZ631" s="92"/>
      <c r="BA631" s="92"/>
      <c r="BB631" s="92"/>
      <c r="BC631" s="92"/>
      <c r="BD631" s="92"/>
      <c r="BE631" s="92"/>
      <c r="BF631" s="92"/>
      <c r="BG631" s="92"/>
      <c r="BH631" s="92"/>
      <c r="BI631" s="92">
        <v>200000000</v>
      </c>
      <c r="BJ631" s="92">
        <v>200000000</v>
      </c>
      <c r="BK631" s="71">
        <v>1600000000</v>
      </c>
      <c r="BL631" s="92"/>
      <c r="BM631" s="92"/>
      <c r="BN631" s="92"/>
      <c r="BO631" s="92"/>
      <c r="BP631" s="92"/>
      <c r="BQ631" s="92"/>
      <c r="BR631" s="92"/>
      <c r="BS631" s="92"/>
      <c r="BT631" s="92"/>
      <c r="BU631" s="92"/>
      <c r="BV631" s="92">
        <v>800000000</v>
      </c>
      <c r="BW631" s="92">
        <v>800000000</v>
      </c>
      <c r="BX631" s="71">
        <v>0</v>
      </c>
      <c r="BY631" s="93">
        <v>0</v>
      </c>
      <c r="BZ631" s="93">
        <v>0</v>
      </c>
      <c r="CA631" s="93">
        <v>0</v>
      </c>
      <c r="CB631" s="93">
        <v>0</v>
      </c>
      <c r="CC631" s="93">
        <v>0</v>
      </c>
      <c r="CD631" s="93">
        <v>0</v>
      </c>
      <c r="CE631" s="93">
        <v>0</v>
      </c>
      <c r="CF631" s="93">
        <v>0</v>
      </c>
      <c r="CG631" s="93">
        <v>0</v>
      </c>
      <c r="CH631" s="93">
        <v>0</v>
      </c>
      <c r="CI631" s="93"/>
      <c r="CJ631" s="93"/>
      <c r="CK631" s="63" t="s">
        <v>4793</v>
      </c>
      <c r="CL631" s="173" t="s">
        <v>2302</v>
      </c>
      <c r="CM631" s="174" t="s">
        <v>876</v>
      </c>
      <c r="CN631" s="100" t="s">
        <v>1392</v>
      </c>
      <c r="CO631" s="84">
        <v>3</v>
      </c>
      <c r="CP631" s="85" t="s">
        <v>3472</v>
      </c>
      <c r="CQ631" s="84">
        <v>305</v>
      </c>
      <c r="CR631" s="85" t="s">
        <v>4590</v>
      </c>
      <c r="CS631" s="84">
        <v>30502</v>
      </c>
      <c r="CT631" s="85" t="s">
        <v>4742</v>
      </c>
      <c r="CU631" s="86">
        <v>3050203</v>
      </c>
      <c r="CV631" s="87" t="s">
        <v>4786</v>
      </c>
      <c r="CW631" s="100" t="s">
        <v>4787</v>
      </c>
      <c r="CX631" s="100" t="s">
        <v>3472</v>
      </c>
      <c r="CY631" s="100" t="s">
        <v>4590</v>
      </c>
      <c r="CZ631" s="100" t="s">
        <v>4742</v>
      </c>
      <c r="DA631" s="100" t="s">
        <v>4786</v>
      </c>
    </row>
    <row r="632" spans="2:105" ht="165.75" hidden="1" x14ac:dyDescent="0.25">
      <c r="B632" s="99" t="s">
        <v>4794</v>
      </c>
      <c r="C632" s="99" t="s">
        <v>4795</v>
      </c>
      <c r="D632" s="63" t="s">
        <v>1032</v>
      </c>
      <c r="E632" s="100" t="s">
        <v>4779</v>
      </c>
      <c r="F632" s="63" t="s">
        <v>4780</v>
      </c>
      <c r="G632" s="62" t="s">
        <v>240</v>
      </c>
      <c r="H632" s="63" t="s">
        <v>580</v>
      </c>
      <c r="I632" s="63" t="s">
        <v>185</v>
      </c>
      <c r="J632" s="311">
        <v>2015</v>
      </c>
      <c r="K632" s="308">
        <v>0</v>
      </c>
      <c r="L632" s="311" t="s">
        <v>4781</v>
      </c>
      <c r="M632" s="310" t="s">
        <v>4796</v>
      </c>
      <c r="N632" s="63" t="s">
        <v>4797</v>
      </c>
      <c r="O632" s="63" t="s">
        <v>4798</v>
      </c>
      <c r="P632" s="63" t="s">
        <v>246</v>
      </c>
      <c r="Q632" s="63" t="s">
        <v>3483</v>
      </c>
      <c r="R632" s="90"/>
      <c r="S632" s="68">
        <v>100</v>
      </c>
      <c r="T632" s="91">
        <v>20</v>
      </c>
      <c r="U632" s="91">
        <v>50</v>
      </c>
      <c r="V632" s="91">
        <v>80</v>
      </c>
      <c r="W632" s="91">
        <v>100</v>
      </c>
      <c r="X632" s="71">
        <v>120000000</v>
      </c>
      <c r="Y632" s="161"/>
      <c r="Z632" s="92"/>
      <c r="AA632" s="92"/>
      <c r="AB632" s="92"/>
      <c r="AC632" s="92"/>
      <c r="AD632" s="92"/>
      <c r="AE632" s="92"/>
      <c r="AF632" s="92"/>
      <c r="AG632" s="92"/>
      <c r="AH632" s="92"/>
      <c r="AI632" s="92">
        <v>60000000</v>
      </c>
      <c r="AJ632" s="92">
        <v>60000000</v>
      </c>
      <c r="AK632" s="71">
        <v>120000000</v>
      </c>
      <c r="AL632" s="161"/>
      <c r="AM632" s="92"/>
      <c r="AN632" s="92"/>
      <c r="AO632" s="92"/>
      <c r="AP632" s="92"/>
      <c r="AQ632" s="92"/>
      <c r="AR632" s="92"/>
      <c r="AS632" s="92"/>
      <c r="AT632" s="92"/>
      <c r="AU632" s="92"/>
      <c r="AV632" s="92">
        <v>60000000</v>
      </c>
      <c r="AW632" s="92">
        <v>60000000</v>
      </c>
      <c r="AX632" s="71">
        <v>120000000</v>
      </c>
      <c r="AY632" s="161"/>
      <c r="AZ632" s="92"/>
      <c r="BA632" s="92"/>
      <c r="BB632" s="92"/>
      <c r="BC632" s="92"/>
      <c r="BD632" s="92"/>
      <c r="BE632" s="92"/>
      <c r="BF632" s="92"/>
      <c r="BG632" s="92"/>
      <c r="BH632" s="92"/>
      <c r="BI632" s="92">
        <v>60000000</v>
      </c>
      <c r="BJ632" s="92">
        <v>60000000</v>
      </c>
      <c r="BK632" s="71">
        <v>480000000</v>
      </c>
      <c r="BL632" s="161"/>
      <c r="BM632" s="92"/>
      <c r="BN632" s="92"/>
      <c r="BO632" s="92"/>
      <c r="BP632" s="92"/>
      <c r="BQ632" s="92"/>
      <c r="BR632" s="92"/>
      <c r="BS632" s="92"/>
      <c r="BT632" s="92"/>
      <c r="BU632" s="92"/>
      <c r="BV632" s="92">
        <v>240000000</v>
      </c>
      <c r="BW632" s="92">
        <v>240000000</v>
      </c>
      <c r="BX632" s="71">
        <v>0</v>
      </c>
      <c r="BY632" s="93">
        <v>0</v>
      </c>
      <c r="BZ632" s="93">
        <v>0</v>
      </c>
      <c r="CA632" s="93">
        <v>0</v>
      </c>
      <c r="CB632" s="93">
        <v>0</v>
      </c>
      <c r="CC632" s="93">
        <v>0</v>
      </c>
      <c r="CD632" s="93">
        <v>0</v>
      </c>
      <c r="CE632" s="93">
        <v>0</v>
      </c>
      <c r="CF632" s="93">
        <v>0</v>
      </c>
      <c r="CG632" s="93">
        <v>0</v>
      </c>
      <c r="CH632" s="93">
        <v>0</v>
      </c>
      <c r="CI632" s="93"/>
      <c r="CJ632" s="93"/>
      <c r="CK632" s="87" t="s">
        <v>4799</v>
      </c>
      <c r="CL632" s="90" t="s">
        <v>2302</v>
      </c>
      <c r="CM632" s="90" t="s">
        <v>876</v>
      </c>
      <c r="CN632" s="90" t="s">
        <v>1392</v>
      </c>
      <c r="CO632" s="84">
        <v>3</v>
      </c>
      <c r="CP632" s="85" t="s">
        <v>3472</v>
      </c>
      <c r="CQ632" s="84">
        <v>305</v>
      </c>
      <c r="CR632" s="85" t="s">
        <v>4590</v>
      </c>
      <c r="CS632" s="84">
        <v>30502</v>
      </c>
      <c r="CT632" s="85" t="s">
        <v>4742</v>
      </c>
      <c r="CU632" s="86">
        <v>3050203</v>
      </c>
      <c r="CV632" s="87" t="s">
        <v>4786</v>
      </c>
      <c r="CW632" s="100" t="s">
        <v>4787</v>
      </c>
      <c r="CX632" s="100" t="s">
        <v>3472</v>
      </c>
      <c r="CY632" s="100" t="s">
        <v>4590</v>
      </c>
      <c r="CZ632" s="100" t="s">
        <v>4742</v>
      </c>
      <c r="DA632" s="100" t="s">
        <v>4786</v>
      </c>
    </row>
    <row r="633" spans="2:105" ht="165.75" hidden="1" x14ac:dyDescent="0.25">
      <c r="B633" s="65" t="s">
        <v>4800</v>
      </c>
      <c r="C633" s="75" t="s">
        <v>4801</v>
      </c>
      <c r="D633" s="63" t="s">
        <v>1032</v>
      </c>
      <c r="E633" s="100" t="s">
        <v>4779</v>
      </c>
      <c r="F633" s="63" t="s">
        <v>4780</v>
      </c>
      <c r="G633" s="62" t="s">
        <v>183</v>
      </c>
      <c r="H633" s="63" t="s">
        <v>580</v>
      </c>
      <c r="I633" s="63" t="s">
        <v>185</v>
      </c>
      <c r="J633" s="311">
        <v>2015</v>
      </c>
      <c r="K633" s="308">
        <v>0</v>
      </c>
      <c r="L633" s="311" t="s">
        <v>4781</v>
      </c>
      <c r="M633" s="310" t="s">
        <v>4802</v>
      </c>
      <c r="N633" s="63" t="s">
        <v>4803</v>
      </c>
      <c r="O633" s="63" t="s">
        <v>4804</v>
      </c>
      <c r="P633" s="63" t="s">
        <v>657</v>
      </c>
      <c r="Q633" s="63"/>
      <c r="R633" s="63"/>
      <c r="S633" s="68">
        <v>4</v>
      </c>
      <c r="T633" s="69">
        <v>1</v>
      </c>
      <c r="U633" s="69">
        <v>2</v>
      </c>
      <c r="V633" s="69">
        <v>3</v>
      </c>
      <c r="W633" s="69">
        <v>4</v>
      </c>
      <c r="X633" s="71">
        <v>600000000</v>
      </c>
      <c r="Y633" s="79"/>
      <c r="Z633" s="79"/>
      <c r="AA633" s="79"/>
      <c r="AB633" s="79"/>
      <c r="AC633" s="79"/>
      <c r="AD633" s="79"/>
      <c r="AE633" s="79"/>
      <c r="AF633" s="79"/>
      <c r="AG633" s="79"/>
      <c r="AH633" s="79"/>
      <c r="AI633" s="79">
        <v>300000000</v>
      </c>
      <c r="AJ633" s="79">
        <v>300000000</v>
      </c>
      <c r="AK633" s="71">
        <v>600000000</v>
      </c>
      <c r="AL633" s="79"/>
      <c r="AM633" s="79"/>
      <c r="AN633" s="79"/>
      <c r="AO633" s="79"/>
      <c r="AP633" s="79"/>
      <c r="AQ633" s="79"/>
      <c r="AR633" s="79"/>
      <c r="AS633" s="79"/>
      <c r="AT633" s="79"/>
      <c r="AU633" s="79"/>
      <c r="AV633" s="79">
        <v>300000000</v>
      </c>
      <c r="AW633" s="79">
        <v>300000000</v>
      </c>
      <c r="AX633" s="71">
        <v>600000000</v>
      </c>
      <c r="AY633" s="79"/>
      <c r="AZ633" s="79"/>
      <c r="BA633" s="79"/>
      <c r="BB633" s="79"/>
      <c r="BC633" s="79"/>
      <c r="BD633" s="79"/>
      <c r="BE633" s="79"/>
      <c r="BF633" s="79"/>
      <c r="BG633" s="79"/>
      <c r="BH633" s="79"/>
      <c r="BI633" s="79">
        <v>300000000</v>
      </c>
      <c r="BJ633" s="79">
        <v>300000000</v>
      </c>
      <c r="BK633" s="71">
        <v>1800000000</v>
      </c>
      <c r="BL633" s="79"/>
      <c r="BM633" s="79"/>
      <c r="BN633" s="79"/>
      <c r="BO633" s="79"/>
      <c r="BP633" s="79"/>
      <c r="BQ633" s="79"/>
      <c r="BR633" s="79"/>
      <c r="BS633" s="79"/>
      <c r="BT633" s="79"/>
      <c r="BU633" s="79"/>
      <c r="BV633" s="79">
        <v>900000000</v>
      </c>
      <c r="BW633" s="79">
        <v>900000000</v>
      </c>
      <c r="BX633" s="71">
        <v>0</v>
      </c>
      <c r="BY633" s="73">
        <v>0</v>
      </c>
      <c r="BZ633" s="73">
        <v>0</v>
      </c>
      <c r="CA633" s="73">
        <v>0</v>
      </c>
      <c r="CB633" s="73">
        <v>0</v>
      </c>
      <c r="CC633" s="73">
        <v>0</v>
      </c>
      <c r="CD633" s="73">
        <v>0</v>
      </c>
      <c r="CE633" s="73">
        <v>0</v>
      </c>
      <c r="CF633" s="73">
        <v>0</v>
      </c>
      <c r="CG633" s="73">
        <v>0</v>
      </c>
      <c r="CH633" s="73">
        <v>0</v>
      </c>
      <c r="CI633" s="73"/>
      <c r="CJ633" s="73"/>
      <c r="CK633" s="63" t="s">
        <v>4805</v>
      </c>
      <c r="CL633" s="74" t="s">
        <v>2302</v>
      </c>
      <c r="CM633" s="74" t="s">
        <v>876</v>
      </c>
      <c r="CN633" s="74" t="s">
        <v>1392</v>
      </c>
      <c r="CO633" s="60">
        <v>3</v>
      </c>
      <c r="CP633" s="61" t="s">
        <v>3472</v>
      </c>
      <c r="CQ633" s="60">
        <v>305</v>
      </c>
      <c r="CR633" s="61" t="s">
        <v>4590</v>
      </c>
      <c r="CS633" s="60">
        <v>30502</v>
      </c>
      <c r="CT633" s="61" t="s">
        <v>4742</v>
      </c>
      <c r="CU633" s="62">
        <v>3050203</v>
      </c>
      <c r="CV633" s="63" t="s">
        <v>4786</v>
      </c>
      <c r="CW633" s="100" t="s">
        <v>4787</v>
      </c>
      <c r="CX633" s="100" t="s">
        <v>3472</v>
      </c>
      <c r="CY633" s="100" t="s">
        <v>4590</v>
      </c>
      <c r="CZ633" s="100" t="s">
        <v>4742</v>
      </c>
      <c r="DA633" s="100" t="s">
        <v>4786</v>
      </c>
    </row>
    <row r="634" spans="2:105" ht="178.5" hidden="1" x14ac:dyDescent="0.25">
      <c r="B634" s="65" t="s">
        <v>4806</v>
      </c>
      <c r="C634" s="75" t="s">
        <v>4807</v>
      </c>
      <c r="D634" s="63" t="s">
        <v>1032</v>
      </c>
      <c r="E634" s="100" t="s">
        <v>4735</v>
      </c>
      <c r="F634" s="63" t="s">
        <v>4736</v>
      </c>
      <c r="G634" s="62" t="s">
        <v>183</v>
      </c>
      <c r="H634" s="63" t="s">
        <v>580</v>
      </c>
      <c r="I634" s="63" t="s">
        <v>185</v>
      </c>
      <c r="J634" s="311">
        <v>2015</v>
      </c>
      <c r="K634" s="308">
        <v>0</v>
      </c>
      <c r="L634" s="311" t="s">
        <v>186</v>
      </c>
      <c r="M634" s="310" t="s">
        <v>4808</v>
      </c>
      <c r="N634" s="63" t="s">
        <v>4809</v>
      </c>
      <c r="O634" s="63" t="s">
        <v>4810</v>
      </c>
      <c r="P634" s="63" t="s">
        <v>246</v>
      </c>
      <c r="Q634" s="63" t="s">
        <v>4740</v>
      </c>
      <c r="R634" s="63"/>
      <c r="S634" s="68">
        <v>1</v>
      </c>
      <c r="T634" s="69">
        <v>1</v>
      </c>
      <c r="U634" s="69">
        <v>1</v>
      </c>
      <c r="V634" s="69">
        <v>1</v>
      </c>
      <c r="W634" s="69">
        <v>1</v>
      </c>
      <c r="X634" s="71">
        <v>0</v>
      </c>
      <c r="Y634" s="79"/>
      <c r="Z634" s="79"/>
      <c r="AA634" s="79"/>
      <c r="AB634" s="79"/>
      <c r="AC634" s="79"/>
      <c r="AD634" s="79"/>
      <c r="AE634" s="79"/>
      <c r="AF634" s="79"/>
      <c r="AG634" s="79"/>
      <c r="AH634" s="79"/>
      <c r="AI634" s="79">
        <v>0</v>
      </c>
      <c r="AJ634" s="79"/>
      <c r="AK634" s="71">
        <v>0</v>
      </c>
      <c r="AL634" s="79"/>
      <c r="AM634" s="79"/>
      <c r="AN634" s="79"/>
      <c r="AO634" s="79"/>
      <c r="AP634" s="79"/>
      <c r="AQ634" s="79"/>
      <c r="AR634" s="79"/>
      <c r="AS634" s="79"/>
      <c r="AT634" s="79"/>
      <c r="AU634" s="79"/>
      <c r="AV634" s="79">
        <v>0</v>
      </c>
      <c r="AW634" s="79"/>
      <c r="AX634" s="71">
        <v>0</v>
      </c>
      <c r="AY634" s="79"/>
      <c r="AZ634" s="79"/>
      <c r="BA634" s="79"/>
      <c r="BB634" s="79"/>
      <c r="BC634" s="79"/>
      <c r="BD634" s="79"/>
      <c r="BE634" s="79"/>
      <c r="BF634" s="79"/>
      <c r="BG634" s="79"/>
      <c r="BH634" s="79"/>
      <c r="BI634" s="79">
        <v>0</v>
      </c>
      <c r="BJ634" s="79"/>
      <c r="BK634" s="71">
        <v>0</v>
      </c>
      <c r="BL634" s="79"/>
      <c r="BM634" s="79"/>
      <c r="BN634" s="79"/>
      <c r="BO634" s="79"/>
      <c r="BP634" s="79"/>
      <c r="BQ634" s="79"/>
      <c r="BR634" s="79"/>
      <c r="BS634" s="79"/>
      <c r="BT634" s="79"/>
      <c r="BU634" s="79"/>
      <c r="BV634" s="79">
        <v>0</v>
      </c>
      <c r="BW634" s="79">
        <v>0</v>
      </c>
      <c r="BX634" s="71">
        <v>0</v>
      </c>
      <c r="BY634" s="73">
        <v>0</v>
      </c>
      <c r="BZ634" s="73">
        <v>0</v>
      </c>
      <c r="CA634" s="73">
        <v>0</v>
      </c>
      <c r="CB634" s="73">
        <v>0</v>
      </c>
      <c r="CC634" s="73">
        <v>0</v>
      </c>
      <c r="CD634" s="73">
        <v>0</v>
      </c>
      <c r="CE634" s="73">
        <v>0</v>
      </c>
      <c r="CF634" s="73">
        <v>0</v>
      </c>
      <c r="CG634" s="73">
        <v>0</v>
      </c>
      <c r="CH634" s="73">
        <v>0</v>
      </c>
      <c r="CI634" s="73"/>
      <c r="CJ634" s="73"/>
      <c r="CK634" s="63" t="s">
        <v>4811</v>
      </c>
      <c r="CL634" s="74" t="s">
        <v>2302</v>
      </c>
      <c r="CM634" s="74" t="s">
        <v>876</v>
      </c>
      <c r="CN634" s="74" t="s">
        <v>1392</v>
      </c>
      <c r="CO634" s="60">
        <v>3</v>
      </c>
      <c r="CP634" s="61" t="s">
        <v>3472</v>
      </c>
      <c r="CQ634" s="60">
        <v>305</v>
      </c>
      <c r="CR634" s="61" t="s">
        <v>4590</v>
      </c>
      <c r="CS634" s="60">
        <v>30502</v>
      </c>
      <c r="CT634" s="61" t="s">
        <v>4742</v>
      </c>
      <c r="CU634" s="62">
        <v>3050203</v>
      </c>
      <c r="CV634" s="63" t="s">
        <v>4786</v>
      </c>
      <c r="CW634" s="100" t="s">
        <v>4744</v>
      </c>
      <c r="CX634" s="100" t="s">
        <v>3472</v>
      </c>
      <c r="CY634" s="100" t="s">
        <v>4590</v>
      </c>
      <c r="CZ634" s="100" t="s">
        <v>4742</v>
      </c>
      <c r="DA634" s="100" t="s">
        <v>4786</v>
      </c>
    </row>
    <row r="635" spans="2:105" ht="178.5" hidden="1" x14ac:dyDescent="0.25">
      <c r="B635" s="65" t="s">
        <v>4812</v>
      </c>
      <c r="C635" s="75" t="s">
        <v>4813</v>
      </c>
      <c r="D635" s="63" t="s">
        <v>1032</v>
      </c>
      <c r="E635" s="100" t="s">
        <v>4735</v>
      </c>
      <c r="F635" s="63" t="s">
        <v>4736</v>
      </c>
      <c r="G635" s="62" t="s">
        <v>240</v>
      </c>
      <c r="H635" s="63" t="s">
        <v>580</v>
      </c>
      <c r="I635" s="63" t="s">
        <v>185</v>
      </c>
      <c r="J635" s="311">
        <v>2015</v>
      </c>
      <c r="K635" s="308">
        <v>0</v>
      </c>
      <c r="L635" s="311" t="s">
        <v>1228</v>
      </c>
      <c r="M635" s="310" t="s">
        <v>4814</v>
      </c>
      <c r="N635" s="63" t="s">
        <v>4815</v>
      </c>
      <c r="O635" s="63" t="s">
        <v>4816</v>
      </c>
      <c r="P635" s="63" t="s">
        <v>246</v>
      </c>
      <c r="Q635" s="63" t="s">
        <v>4817</v>
      </c>
      <c r="R635" s="63"/>
      <c r="S635" s="68">
        <v>100</v>
      </c>
      <c r="T635" s="69">
        <v>100</v>
      </c>
      <c r="U635" s="69">
        <v>100</v>
      </c>
      <c r="V635" s="69">
        <v>100</v>
      </c>
      <c r="W635" s="69">
        <v>100</v>
      </c>
      <c r="X635" s="71">
        <v>982224000</v>
      </c>
      <c r="Y635" s="79"/>
      <c r="Z635" s="79"/>
      <c r="AA635" s="79"/>
      <c r="AB635" s="79"/>
      <c r="AC635" s="79"/>
      <c r="AD635" s="79"/>
      <c r="AE635" s="79"/>
      <c r="AF635" s="79"/>
      <c r="AG635" s="79"/>
      <c r="AH635" s="79"/>
      <c r="AI635" s="79">
        <v>491112000</v>
      </c>
      <c r="AJ635" s="79">
        <v>491112000</v>
      </c>
      <c r="AK635" s="71">
        <v>1050979680.0000001</v>
      </c>
      <c r="AL635" s="79"/>
      <c r="AM635" s="79"/>
      <c r="AN635" s="79"/>
      <c r="AO635" s="79"/>
      <c r="AP635" s="79"/>
      <c r="AQ635" s="79"/>
      <c r="AR635" s="79"/>
      <c r="AS635" s="79"/>
      <c r="AT635" s="79"/>
      <c r="AU635" s="79"/>
      <c r="AV635" s="79">
        <v>525489840.00000006</v>
      </c>
      <c r="AW635" s="79">
        <v>525489840.00000006</v>
      </c>
      <c r="AX635" s="71">
        <v>1124548257.6000001</v>
      </c>
      <c r="AY635" s="79"/>
      <c r="AZ635" s="79"/>
      <c r="BA635" s="79"/>
      <c r="BB635" s="79"/>
      <c r="BC635" s="79"/>
      <c r="BD635" s="79"/>
      <c r="BE635" s="79"/>
      <c r="BF635" s="79"/>
      <c r="BG635" s="79"/>
      <c r="BH635" s="79"/>
      <c r="BI635" s="79">
        <v>562274128.80000007</v>
      </c>
      <c r="BJ635" s="79">
        <v>562274128.80000007</v>
      </c>
      <c r="BK635" s="71">
        <v>3157751937.6000004</v>
      </c>
      <c r="BL635" s="79"/>
      <c r="BM635" s="79"/>
      <c r="BN635" s="79"/>
      <c r="BO635" s="79"/>
      <c r="BP635" s="79"/>
      <c r="BQ635" s="79"/>
      <c r="BR635" s="79"/>
      <c r="BS635" s="79"/>
      <c r="BT635" s="79"/>
      <c r="BU635" s="79"/>
      <c r="BV635" s="79">
        <v>1578875968.8000002</v>
      </c>
      <c r="BW635" s="79">
        <v>1578875968.8000002</v>
      </c>
      <c r="BX635" s="71">
        <v>0</v>
      </c>
      <c r="BY635" s="73">
        <v>0</v>
      </c>
      <c r="BZ635" s="73">
        <v>0</v>
      </c>
      <c r="CA635" s="73">
        <v>0</v>
      </c>
      <c r="CB635" s="73">
        <v>0</v>
      </c>
      <c r="CC635" s="73">
        <v>0</v>
      </c>
      <c r="CD635" s="73">
        <v>0</v>
      </c>
      <c r="CE635" s="73">
        <v>0</v>
      </c>
      <c r="CF635" s="73">
        <v>0</v>
      </c>
      <c r="CG635" s="73">
        <v>0</v>
      </c>
      <c r="CH635" s="73">
        <v>0</v>
      </c>
      <c r="CI635" s="73"/>
      <c r="CJ635" s="73"/>
      <c r="CK635" s="63" t="s">
        <v>4818</v>
      </c>
      <c r="CL635" s="74" t="s">
        <v>2302</v>
      </c>
      <c r="CM635" s="74" t="s">
        <v>876</v>
      </c>
      <c r="CN635" s="74" t="s">
        <v>1392</v>
      </c>
      <c r="CO635" s="60">
        <v>3</v>
      </c>
      <c r="CP635" s="61" t="s">
        <v>3472</v>
      </c>
      <c r="CQ635" s="60">
        <v>305</v>
      </c>
      <c r="CR635" s="61" t="s">
        <v>4590</v>
      </c>
      <c r="CS635" s="60">
        <v>30502</v>
      </c>
      <c r="CT635" s="61" t="s">
        <v>4742</v>
      </c>
      <c r="CU635" s="62">
        <v>3050203</v>
      </c>
      <c r="CV635" s="63" t="s">
        <v>4786</v>
      </c>
      <c r="CW635" s="100" t="s">
        <v>4744</v>
      </c>
      <c r="CX635" s="100" t="s">
        <v>3472</v>
      </c>
      <c r="CY635" s="100" t="s">
        <v>4590</v>
      </c>
      <c r="CZ635" s="100" t="s">
        <v>4742</v>
      </c>
      <c r="DA635" s="100" t="s">
        <v>4786</v>
      </c>
    </row>
    <row r="636" spans="2:105" ht="178.5" hidden="1" x14ac:dyDescent="0.25">
      <c r="B636" s="65" t="s">
        <v>4819</v>
      </c>
      <c r="C636" s="75" t="s">
        <v>4820</v>
      </c>
      <c r="D636" s="63" t="s">
        <v>1032</v>
      </c>
      <c r="E636" s="100" t="s">
        <v>4735</v>
      </c>
      <c r="F636" s="63" t="s">
        <v>4736</v>
      </c>
      <c r="G636" s="62" t="s">
        <v>240</v>
      </c>
      <c r="H636" s="63" t="s">
        <v>580</v>
      </c>
      <c r="I636" s="63" t="s">
        <v>185</v>
      </c>
      <c r="J636" s="311">
        <v>2015</v>
      </c>
      <c r="K636" s="308">
        <v>1</v>
      </c>
      <c r="L636" s="311" t="s">
        <v>1977</v>
      </c>
      <c r="M636" s="310" t="s">
        <v>4821</v>
      </c>
      <c r="N636" s="63" t="s">
        <v>4822</v>
      </c>
      <c r="O636" s="63" t="s">
        <v>4823</v>
      </c>
      <c r="P636" s="63" t="s">
        <v>246</v>
      </c>
      <c r="Q636" s="63" t="s">
        <v>4817</v>
      </c>
      <c r="R636" s="63"/>
      <c r="S636" s="68">
        <v>1</v>
      </c>
      <c r="T636" s="69">
        <v>1</v>
      </c>
      <c r="U636" s="69">
        <v>1</v>
      </c>
      <c r="V636" s="69">
        <v>1</v>
      </c>
      <c r="W636" s="69">
        <v>1</v>
      </c>
      <c r="X636" s="71">
        <v>0</v>
      </c>
      <c r="Y636" s="79"/>
      <c r="Z636" s="79"/>
      <c r="AA636" s="79"/>
      <c r="AB636" s="79"/>
      <c r="AC636" s="79"/>
      <c r="AD636" s="79"/>
      <c r="AE636" s="79"/>
      <c r="AF636" s="79"/>
      <c r="AG636" s="79"/>
      <c r="AH636" s="79"/>
      <c r="AI636" s="79">
        <v>0</v>
      </c>
      <c r="AJ636" s="79"/>
      <c r="AK636" s="71">
        <v>0</v>
      </c>
      <c r="AL636" s="79"/>
      <c r="AM636" s="79"/>
      <c r="AN636" s="79"/>
      <c r="AO636" s="79"/>
      <c r="AP636" s="79"/>
      <c r="AQ636" s="79"/>
      <c r="AR636" s="79"/>
      <c r="AS636" s="79"/>
      <c r="AT636" s="79"/>
      <c r="AU636" s="79"/>
      <c r="AV636" s="79">
        <v>0</v>
      </c>
      <c r="AW636" s="79"/>
      <c r="AX636" s="71">
        <v>0</v>
      </c>
      <c r="AY636" s="175"/>
      <c r="AZ636" s="79"/>
      <c r="BA636" s="79"/>
      <c r="BB636" s="79"/>
      <c r="BC636" s="79"/>
      <c r="BD636" s="79"/>
      <c r="BE636" s="79"/>
      <c r="BF636" s="79"/>
      <c r="BG636" s="79"/>
      <c r="BH636" s="79"/>
      <c r="BI636" s="79">
        <v>0</v>
      </c>
      <c r="BJ636" s="79"/>
      <c r="BK636" s="71">
        <v>1502224000</v>
      </c>
      <c r="BL636" s="175"/>
      <c r="BM636" s="79"/>
      <c r="BN636" s="79"/>
      <c r="BO636" s="79"/>
      <c r="BP636" s="79"/>
      <c r="BQ636" s="79"/>
      <c r="BR636" s="79"/>
      <c r="BS636" s="79"/>
      <c r="BT636" s="79"/>
      <c r="BU636" s="79"/>
      <c r="BV636" s="79">
        <v>751112000</v>
      </c>
      <c r="BW636" s="79">
        <v>751112000</v>
      </c>
      <c r="BX636" s="71">
        <v>0</v>
      </c>
      <c r="BY636" s="73">
        <v>0</v>
      </c>
      <c r="BZ636" s="73">
        <v>0</v>
      </c>
      <c r="CA636" s="73">
        <v>0</v>
      </c>
      <c r="CB636" s="73">
        <v>0</v>
      </c>
      <c r="CC636" s="73">
        <v>0</v>
      </c>
      <c r="CD636" s="73">
        <v>0</v>
      </c>
      <c r="CE636" s="73">
        <v>0</v>
      </c>
      <c r="CF636" s="73">
        <v>0</v>
      </c>
      <c r="CG636" s="73">
        <v>0</v>
      </c>
      <c r="CH636" s="73">
        <v>0</v>
      </c>
      <c r="CI636" s="73"/>
      <c r="CJ636" s="73"/>
      <c r="CK636" s="63" t="s">
        <v>4824</v>
      </c>
      <c r="CL636" s="74" t="s">
        <v>2302</v>
      </c>
      <c r="CM636" s="74" t="s">
        <v>876</v>
      </c>
      <c r="CN636" s="74" t="s">
        <v>1392</v>
      </c>
      <c r="CO636" s="60">
        <v>3</v>
      </c>
      <c r="CP636" s="61" t="s">
        <v>3472</v>
      </c>
      <c r="CQ636" s="60">
        <v>305</v>
      </c>
      <c r="CR636" s="61" t="s">
        <v>4590</v>
      </c>
      <c r="CS636" s="60">
        <v>30502</v>
      </c>
      <c r="CT636" s="61" t="s">
        <v>4742</v>
      </c>
      <c r="CU636" s="62">
        <v>3050203</v>
      </c>
      <c r="CV636" s="63" t="s">
        <v>4786</v>
      </c>
      <c r="CW636" s="100" t="s">
        <v>4744</v>
      </c>
      <c r="CX636" s="100" t="s">
        <v>3472</v>
      </c>
      <c r="CY636" s="100" t="s">
        <v>4590</v>
      </c>
      <c r="CZ636" s="100" t="s">
        <v>4742</v>
      </c>
      <c r="DA636" s="100" t="s">
        <v>4786</v>
      </c>
    </row>
    <row r="637" spans="2:105" ht="140.25" hidden="1" x14ac:dyDescent="0.25">
      <c r="B637" s="65" t="s">
        <v>4825</v>
      </c>
      <c r="C637" s="75" t="s">
        <v>4826</v>
      </c>
      <c r="D637" s="63" t="s">
        <v>1032</v>
      </c>
      <c r="E637" s="100" t="s">
        <v>4827</v>
      </c>
      <c r="F637" s="63" t="s">
        <v>4828</v>
      </c>
      <c r="G637" s="62" t="s">
        <v>183</v>
      </c>
      <c r="H637" s="63" t="s">
        <v>580</v>
      </c>
      <c r="I637" s="63" t="s">
        <v>185</v>
      </c>
      <c r="J637" s="311">
        <v>2015</v>
      </c>
      <c r="K637" s="308">
        <v>1</v>
      </c>
      <c r="L637" s="311" t="s">
        <v>1977</v>
      </c>
      <c r="M637" s="310" t="s">
        <v>4829</v>
      </c>
      <c r="N637" s="63" t="s">
        <v>4830</v>
      </c>
      <c r="O637" s="63" t="s">
        <v>4831</v>
      </c>
      <c r="P637" s="63" t="s">
        <v>246</v>
      </c>
      <c r="Q637" s="63"/>
      <c r="R637" s="63"/>
      <c r="S637" s="68">
        <v>1</v>
      </c>
      <c r="T637" s="69">
        <v>1</v>
      </c>
      <c r="U637" s="69">
        <v>1</v>
      </c>
      <c r="V637" s="69">
        <v>1</v>
      </c>
      <c r="W637" s="69">
        <v>1</v>
      </c>
      <c r="X637" s="71">
        <v>0</v>
      </c>
      <c r="Y637" s="79"/>
      <c r="Z637" s="79"/>
      <c r="AA637" s="79"/>
      <c r="AB637" s="79"/>
      <c r="AC637" s="79"/>
      <c r="AD637" s="79"/>
      <c r="AE637" s="79"/>
      <c r="AF637" s="79"/>
      <c r="AG637" s="79"/>
      <c r="AH637" s="79"/>
      <c r="AI637" s="79">
        <v>0</v>
      </c>
      <c r="AJ637" s="79"/>
      <c r="AK637" s="71">
        <v>0</v>
      </c>
      <c r="AL637" s="79"/>
      <c r="AM637" s="79"/>
      <c r="AN637" s="79"/>
      <c r="AO637" s="79"/>
      <c r="AP637" s="79"/>
      <c r="AQ637" s="79"/>
      <c r="AR637" s="79"/>
      <c r="AS637" s="79"/>
      <c r="AT637" s="79"/>
      <c r="AU637" s="79"/>
      <c r="AV637" s="79">
        <v>0</v>
      </c>
      <c r="AW637" s="79"/>
      <c r="AX637" s="71">
        <v>0</v>
      </c>
      <c r="AY637" s="175"/>
      <c r="AZ637" s="79"/>
      <c r="BA637" s="79"/>
      <c r="BB637" s="79"/>
      <c r="BC637" s="79"/>
      <c r="BD637" s="79"/>
      <c r="BE637" s="79"/>
      <c r="BF637" s="79"/>
      <c r="BG637" s="79"/>
      <c r="BH637" s="79"/>
      <c r="BI637" s="79">
        <v>0</v>
      </c>
      <c r="BJ637" s="79"/>
      <c r="BK637" s="71">
        <v>0</v>
      </c>
      <c r="BL637" s="175"/>
      <c r="BM637" s="79"/>
      <c r="BN637" s="79"/>
      <c r="BO637" s="79"/>
      <c r="BP637" s="79"/>
      <c r="BQ637" s="79"/>
      <c r="BR637" s="79"/>
      <c r="BS637" s="79"/>
      <c r="BT637" s="79"/>
      <c r="BU637" s="79"/>
      <c r="BV637" s="79">
        <v>0</v>
      </c>
      <c r="BW637" s="79">
        <v>0</v>
      </c>
      <c r="BX637" s="71">
        <v>0</v>
      </c>
      <c r="BY637" s="73">
        <v>0</v>
      </c>
      <c r="BZ637" s="73">
        <v>0</v>
      </c>
      <c r="CA637" s="73">
        <v>0</v>
      </c>
      <c r="CB637" s="73">
        <v>0</v>
      </c>
      <c r="CC637" s="73">
        <v>0</v>
      </c>
      <c r="CD637" s="73">
        <v>0</v>
      </c>
      <c r="CE637" s="73">
        <v>0</v>
      </c>
      <c r="CF637" s="73">
        <v>0</v>
      </c>
      <c r="CG637" s="73">
        <v>0</v>
      </c>
      <c r="CH637" s="73">
        <v>0</v>
      </c>
      <c r="CI637" s="73"/>
      <c r="CJ637" s="73"/>
      <c r="CK637" s="63" t="s">
        <v>4832</v>
      </c>
      <c r="CL637" s="74" t="s">
        <v>2302</v>
      </c>
      <c r="CM637" s="74" t="s">
        <v>876</v>
      </c>
      <c r="CN637" s="74" t="s">
        <v>1392</v>
      </c>
      <c r="CO637" s="60">
        <v>3</v>
      </c>
      <c r="CP637" s="61" t="s">
        <v>3472</v>
      </c>
      <c r="CQ637" s="60">
        <v>305</v>
      </c>
      <c r="CR637" s="61" t="s">
        <v>4590</v>
      </c>
      <c r="CS637" s="60">
        <v>30502</v>
      </c>
      <c r="CT637" s="61" t="s">
        <v>4742</v>
      </c>
      <c r="CU637" s="62">
        <v>3050204</v>
      </c>
      <c r="CV637" s="63" t="s">
        <v>4833</v>
      </c>
      <c r="CW637" s="100" t="s">
        <v>4834</v>
      </c>
      <c r="CX637" s="100" t="s">
        <v>3472</v>
      </c>
      <c r="CY637" s="100" t="s">
        <v>4590</v>
      </c>
      <c r="CZ637" s="100" t="s">
        <v>4742</v>
      </c>
      <c r="DA637" s="100" t="s">
        <v>4833</v>
      </c>
    </row>
    <row r="638" spans="2:105" ht="140.25" hidden="1" x14ac:dyDescent="0.25">
      <c r="B638" s="65" t="s">
        <v>4835</v>
      </c>
      <c r="C638" s="75" t="s">
        <v>4836</v>
      </c>
      <c r="D638" s="63" t="s">
        <v>1032</v>
      </c>
      <c r="E638" s="100" t="s">
        <v>4827</v>
      </c>
      <c r="F638" s="63" t="s">
        <v>4828</v>
      </c>
      <c r="G638" s="62" t="s">
        <v>183</v>
      </c>
      <c r="H638" s="63" t="s">
        <v>580</v>
      </c>
      <c r="I638" s="63" t="s">
        <v>185</v>
      </c>
      <c r="J638" s="311">
        <v>2015</v>
      </c>
      <c r="K638" s="308">
        <v>1</v>
      </c>
      <c r="L638" s="311" t="s">
        <v>1977</v>
      </c>
      <c r="M638" s="310" t="s">
        <v>4837</v>
      </c>
      <c r="N638" s="63" t="s">
        <v>4838</v>
      </c>
      <c r="O638" s="63" t="s">
        <v>4839</v>
      </c>
      <c r="P638" s="63" t="s">
        <v>246</v>
      </c>
      <c r="Q638" s="63"/>
      <c r="R638" s="63"/>
      <c r="S638" s="68">
        <v>10</v>
      </c>
      <c r="T638" s="69">
        <v>10</v>
      </c>
      <c r="U638" s="69">
        <v>10</v>
      </c>
      <c r="V638" s="69">
        <v>10</v>
      </c>
      <c r="W638" s="69">
        <v>10</v>
      </c>
      <c r="X638" s="71">
        <v>100000000</v>
      </c>
      <c r="Y638" s="176"/>
      <c r="Z638" s="79"/>
      <c r="AA638" s="79"/>
      <c r="AB638" s="79"/>
      <c r="AC638" s="79"/>
      <c r="AD638" s="79"/>
      <c r="AE638" s="79"/>
      <c r="AF638" s="79"/>
      <c r="AG638" s="79"/>
      <c r="AH638" s="79"/>
      <c r="AI638" s="79">
        <v>50000000</v>
      </c>
      <c r="AJ638" s="79">
        <v>50000000</v>
      </c>
      <c r="AK638" s="71">
        <v>100000000</v>
      </c>
      <c r="AL638" s="176"/>
      <c r="AM638" s="79"/>
      <c r="AN638" s="79"/>
      <c r="AO638" s="79"/>
      <c r="AP638" s="79"/>
      <c r="AQ638" s="79"/>
      <c r="AR638" s="79"/>
      <c r="AS638" s="79"/>
      <c r="AT638" s="79"/>
      <c r="AU638" s="79"/>
      <c r="AV638" s="79">
        <v>50000000</v>
      </c>
      <c r="AW638" s="79">
        <v>50000000</v>
      </c>
      <c r="AX638" s="71">
        <v>100000000</v>
      </c>
      <c r="AY638" s="176"/>
      <c r="AZ638" s="79"/>
      <c r="BA638" s="79"/>
      <c r="BB638" s="79"/>
      <c r="BC638" s="79"/>
      <c r="BD638" s="79"/>
      <c r="BE638" s="79"/>
      <c r="BF638" s="79"/>
      <c r="BG638" s="79"/>
      <c r="BH638" s="79"/>
      <c r="BI638" s="79">
        <v>50000000</v>
      </c>
      <c r="BJ638" s="79">
        <v>50000000</v>
      </c>
      <c r="BK638" s="71">
        <v>400000000</v>
      </c>
      <c r="BL638" s="176"/>
      <c r="BM638" s="79"/>
      <c r="BN638" s="79"/>
      <c r="BO638" s="79"/>
      <c r="BP638" s="79"/>
      <c r="BQ638" s="79"/>
      <c r="BR638" s="79"/>
      <c r="BS638" s="79"/>
      <c r="BT638" s="79"/>
      <c r="BU638" s="79"/>
      <c r="BV638" s="79">
        <v>200000000</v>
      </c>
      <c r="BW638" s="79">
        <v>200000000</v>
      </c>
      <c r="BX638" s="71">
        <v>0</v>
      </c>
      <c r="BY638" s="73">
        <v>0</v>
      </c>
      <c r="BZ638" s="73">
        <v>0</v>
      </c>
      <c r="CA638" s="73">
        <v>0</v>
      </c>
      <c r="CB638" s="73">
        <v>0</v>
      </c>
      <c r="CC638" s="73">
        <v>0</v>
      </c>
      <c r="CD638" s="73">
        <v>0</v>
      </c>
      <c r="CE638" s="73">
        <v>0</v>
      </c>
      <c r="CF638" s="73">
        <v>0</v>
      </c>
      <c r="CG638" s="73">
        <v>0</v>
      </c>
      <c r="CH638" s="73">
        <v>0</v>
      </c>
      <c r="CI638" s="73"/>
      <c r="CJ638" s="73"/>
      <c r="CK638" s="63" t="s">
        <v>4840</v>
      </c>
      <c r="CL638" s="74" t="s">
        <v>2302</v>
      </c>
      <c r="CM638" s="74" t="s">
        <v>876</v>
      </c>
      <c r="CN638" s="74" t="s">
        <v>1392</v>
      </c>
      <c r="CO638" s="60">
        <v>3</v>
      </c>
      <c r="CP638" s="61" t="s">
        <v>3472</v>
      </c>
      <c r="CQ638" s="60">
        <v>305</v>
      </c>
      <c r="CR638" s="61" t="s">
        <v>4590</v>
      </c>
      <c r="CS638" s="60">
        <v>30502</v>
      </c>
      <c r="CT638" s="61" t="s">
        <v>4742</v>
      </c>
      <c r="CU638" s="62">
        <v>3050204</v>
      </c>
      <c r="CV638" s="63" t="s">
        <v>4833</v>
      </c>
      <c r="CW638" s="100" t="s">
        <v>4834</v>
      </c>
      <c r="CX638" s="100" t="s">
        <v>3472</v>
      </c>
      <c r="CY638" s="100" t="s">
        <v>4590</v>
      </c>
      <c r="CZ638" s="100" t="s">
        <v>4742</v>
      </c>
      <c r="DA638" s="100" t="s">
        <v>4833</v>
      </c>
    </row>
    <row r="639" spans="2:105" ht="114.75" hidden="1" x14ac:dyDescent="0.25">
      <c r="B639" s="99" t="s">
        <v>4841</v>
      </c>
      <c r="C639" s="88" t="s">
        <v>4842</v>
      </c>
      <c r="D639" s="63" t="s">
        <v>1032</v>
      </c>
      <c r="E639" s="65" t="s">
        <v>4843</v>
      </c>
      <c r="F639" s="63" t="s">
        <v>4844</v>
      </c>
      <c r="G639" s="62" t="s">
        <v>240</v>
      </c>
      <c r="H639" s="63" t="s">
        <v>580</v>
      </c>
      <c r="I639" s="63" t="s">
        <v>185</v>
      </c>
      <c r="J639" s="307">
        <v>2015</v>
      </c>
      <c r="K639" s="310"/>
      <c r="L639" s="63" t="s">
        <v>186</v>
      </c>
      <c r="M639" s="63" t="s">
        <v>4845</v>
      </c>
      <c r="N639" s="63" t="s">
        <v>4846</v>
      </c>
      <c r="O639" s="63" t="s">
        <v>4847</v>
      </c>
      <c r="P639" s="164" t="s">
        <v>257</v>
      </c>
      <c r="Q639" s="63"/>
      <c r="R639" s="90"/>
      <c r="S639" s="68">
        <v>1</v>
      </c>
      <c r="T639" s="91">
        <v>1</v>
      </c>
      <c r="U639" s="91">
        <v>1</v>
      </c>
      <c r="V639" s="91">
        <v>1</v>
      </c>
      <c r="W639" s="91">
        <v>1</v>
      </c>
      <c r="X639" s="71">
        <v>100000000</v>
      </c>
      <c r="Y639" s="177"/>
      <c r="Z639" s="92"/>
      <c r="AA639" s="92"/>
      <c r="AB639" s="92"/>
      <c r="AC639" s="92"/>
      <c r="AD639" s="92"/>
      <c r="AE639" s="92"/>
      <c r="AF639" s="92"/>
      <c r="AG639" s="92"/>
      <c r="AH639" s="92"/>
      <c r="AI639" s="92">
        <v>50000000</v>
      </c>
      <c r="AJ639" s="92">
        <v>50000000</v>
      </c>
      <c r="AK639" s="71">
        <v>100000000</v>
      </c>
      <c r="AL639" s="177"/>
      <c r="AM639" s="92"/>
      <c r="AN639" s="92"/>
      <c r="AO639" s="92"/>
      <c r="AP639" s="92"/>
      <c r="AQ639" s="92"/>
      <c r="AR639" s="92"/>
      <c r="AS639" s="92"/>
      <c r="AT639" s="92"/>
      <c r="AU639" s="92"/>
      <c r="AV639" s="92">
        <v>50000000</v>
      </c>
      <c r="AW639" s="92">
        <v>50000000</v>
      </c>
      <c r="AX639" s="71">
        <v>100000000</v>
      </c>
      <c r="AY639" s="177"/>
      <c r="AZ639" s="92"/>
      <c r="BA639" s="92"/>
      <c r="BB639" s="92"/>
      <c r="BC639" s="92"/>
      <c r="BD639" s="92"/>
      <c r="BE639" s="92"/>
      <c r="BF639" s="92"/>
      <c r="BG639" s="92"/>
      <c r="BH639" s="92"/>
      <c r="BI639" s="92">
        <v>50000000</v>
      </c>
      <c r="BJ639" s="92">
        <v>50000000</v>
      </c>
      <c r="BK639" s="71">
        <v>400000000</v>
      </c>
      <c r="BL639" s="177"/>
      <c r="BM639" s="92"/>
      <c r="BN639" s="92"/>
      <c r="BO639" s="92"/>
      <c r="BP639" s="92"/>
      <c r="BQ639" s="92"/>
      <c r="BR639" s="92"/>
      <c r="BS639" s="92"/>
      <c r="BT639" s="92"/>
      <c r="BU639" s="92"/>
      <c r="BV639" s="92">
        <v>200000000</v>
      </c>
      <c r="BW639" s="92">
        <v>200000000</v>
      </c>
      <c r="BX639" s="71">
        <v>0</v>
      </c>
      <c r="BY639" s="93">
        <v>0</v>
      </c>
      <c r="BZ639" s="93">
        <v>0</v>
      </c>
      <c r="CA639" s="93">
        <v>0</v>
      </c>
      <c r="CB639" s="93">
        <v>0</v>
      </c>
      <c r="CC639" s="93">
        <v>0</v>
      </c>
      <c r="CD639" s="93">
        <v>0</v>
      </c>
      <c r="CE639" s="93">
        <v>0</v>
      </c>
      <c r="CF639" s="93">
        <v>0</v>
      </c>
      <c r="CG639" s="93">
        <v>0</v>
      </c>
      <c r="CH639" s="93">
        <v>0</v>
      </c>
      <c r="CI639" s="93"/>
      <c r="CJ639" s="93"/>
      <c r="CK639" s="87" t="s">
        <v>4848</v>
      </c>
      <c r="CL639" s="90" t="s">
        <v>2302</v>
      </c>
      <c r="CM639" s="90" t="s">
        <v>876</v>
      </c>
      <c r="CN639" s="90" t="s">
        <v>1392</v>
      </c>
      <c r="CO639" s="84">
        <v>3</v>
      </c>
      <c r="CP639" s="85" t="s">
        <v>3472</v>
      </c>
      <c r="CQ639" s="84">
        <v>306</v>
      </c>
      <c r="CR639" s="85" t="s">
        <v>4849</v>
      </c>
      <c r="CS639" s="84">
        <v>30601</v>
      </c>
      <c r="CT639" s="85" t="s">
        <v>4850</v>
      </c>
      <c r="CU639" s="86">
        <v>3060103</v>
      </c>
      <c r="CV639" s="87" t="s">
        <v>4851</v>
      </c>
      <c r="CW639" s="100" t="s">
        <v>4852</v>
      </c>
      <c r="CX639" s="100" t="s">
        <v>3472</v>
      </c>
      <c r="CY639" s="100" t="s">
        <v>4849</v>
      </c>
      <c r="CZ639" s="100" t="s">
        <v>4850</v>
      </c>
      <c r="DA639" s="100" t="s">
        <v>4851</v>
      </c>
    </row>
    <row r="640" spans="2:105" ht="114.75" hidden="1" x14ac:dyDescent="0.25">
      <c r="B640" s="99" t="s">
        <v>4853</v>
      </c>
      <c r="C640" s="65" t="s">
        <v>4854</v>
      </c>
      <c r="D640" s="63" t="s">
        <v>3991</v>
      </c>
      <c r="E640" s="65" t="s">
        <v>4843</v>
      </c>
      <c r="F640" s="63" t="s">
        <v>4844</v>
      </c>
      <c r="G640" s="62" t="s">
        <v>183</v>
      </c>
      <c r="H640" s="63" t="s">
        <v>580</v>
      </c>
      <c r="I640" s="63" t="s">
        <v>185</v>
      </c>
      <c r="J640" s="311">
        <v>2015</v>
      </c>
      <c r="K640" s="310" t="s">
        <v>3657</v>
      </c>
      <c r="L640" s="63" t="s">
        <v>186</v>
      </c>
      <c r="M640" s="63" t="s">
        <v>4855</v>
      </c>
      <c r="N640" s="63" t="s">
        <v>4856</v>
      </c>
      <c r="O640" s="63" t="s">
        <v>4857</v>
      </c>
      <c r="P640" s="164"/>
      <c r="Q640" s="63"/>
      <c r="R640" s="63"/>
      <c r="S640" s="68">
        <v>0</v>
      </c>
      <c r="T640" s="69">
        <v>0</v>
      </c>
      <c r="U640" s="69">
        <v>1</v>
      </c>
      <c r="V640" s="69">
        <v>0</v>
      </c>
      <c r="W640" s="69">
        <v>0</v>
      </c>
      <c r="X640" s="71">
        <v>0</v>
      </c>
      <c r="Y640" s="79"/>
      <c r="Z640" s="79"/>
      <c r="AA640" s="79"/>
      <c r="AB640" s="79"/>
      <c r="AC640" s="79"/>
      <c r="AD640" s="79"/>
      <c r="AE640" s="79"/>
      <c r="AF640" s="79"/>
      <c r="AG640" s="79"/>
      <c r="AH640" s="79"/>
      <c r="AI640" s="79"/>
      <c r="AJ640" s="79"/>
      <c r="AK640" s="71">
        <v>0</v>
      </c>
      <c r="AL640" s="79"/>
      <c r="AM640" s="79"/>
      <c r="AN640" s="79"/>
      <c r="AO640" s="79"/>
      <c r="AP640" s="79"/>
      <c r="AQ640" s="79"/>
      <c r="AR640" s="79"/>
      <c r="AS640" s="79"/>
      <c r="AT640" s="79"/>
      <c r="AU640" s="79"/>
      <c r="AV640" s="79"/>
      <c r="AW640" s="79"/>
      <c r="AX640" s="71">
        <v>15000000000</v>
      </c>
      <c r="AY640" s="79">
        <v>5000000000</v>
      </c>
      <c r="AZ640" s="79"/>
      <c r="BA640" s="79"/>
      <c r="BB640" s="79"/>
      <c r="BC640" s="79"/>
      <c r="BD640" s="79"/>
      <c r="BE640" s="79">
        <v>10000000000</v>
      </c>
      <c r="BF640" s="79"/>
      <c r="BG640" s="79"/>
      <c r="BH640" s="79"/>
      <c r="BI640" s="79"/>
      <c r="BJ640" s="79"/>
      <c r="BK640" s="71">
        <v>5000000000</v>
      </c>
      <c r="BL640" s="79">
        <v>5000000000</v>
      </c>
      <c r="BM640" s="79"/>
      <c r="BN640" s="79"/>
      <c r="BO640" s="79"/>
      <c r="BP640" s="79"/>
      <c r="BQ640" s="79"/>
      <c r="BR640" s="79"/>
      <c r="BS640" s="79"/>
      <c r="BT640" s="79"/>
      <c r="BU640" s="79"/>
      <c r="BV640" s="79"/>
      <c r="BW640" s="79"/>
      <c r="BX640" s="71">
        <v>20000000000</v>
      </c>
      <c r="BY640" s="73">
        <v>10000000000</v>
      </c>
      <c r="BZ640" s="73">
        <v>0</v>
      </c>
      <c r="CA640" s="73">
        <v>0</v>
      </c>
      <c r="CB640" s="73">
        <v>0</v>
      </c>
      <c r="CC640" s="73">
        <v>0</v>
      </c>
      <c r="CD640" s="73">
        <v>0</v>
      </c>
      <c r="CE640" s="73">
        <v>10000000000</v>
      </c>
      <c r="CF640" s="73">
        <v>0</v>
      </c>
      <c r="CG640" s="73">
        <v>0</v>
      </c>
      <c r="CH640" s="73">
        <v>0</v>
      </c>
      <c r="CI640" s="73">
        <v>0</v>
      </c>
      <c r="CJ640" s="73">
        <v>0</v>
      </c>
      <c r="CK640" s="63" t="s">
        <v>4858</v>
      </c>
      <c r="CL640" s="74" t="s">
        <v>3138</v>
      </c>
      <c r="CM640" s="74" t="s">
        <v>3139</v>
      </c>
      <c r="CN640" s="74" t="s">
        <v>1392</v>
      </c>
      <c r="CO640" s="60">
        <v>3</v>
      </c>
      <c r="CP640" s="61" t="s">
        <v>3472</v>
      </c>
      <c r="CQ640" s="60">
        <v>306</v>
      </c>
      <c r="CR640" s="61" t="s">
        <v>4849</v>
      </c>
      <c r="CS640" s="60">
        <v>30601</v>
      </c>
      <c r="CT640" s="61" t="s">
        <v>4850</v>
      </c>
      <c r="CU640" s="62">
        <v>3060103</v>
      </c>
      <c r="CV640" s="63" t="s">
        <v>4851</v>
      </c>
      <c r="CW640" s="100" t="s">
        <v>4852</v>
      </c>
      <c r="CX640" s="100" t="s">
        <v>3472</v>
      </c>
      <c r="CY640" s="100" t="s">
        <v>4849</v>
      </c>
      <c r="CZ640" s="100" t="s">
        <v>4850</v>
      </c>
      <c r="DA640" s="100" t="s">
        <v>4851</v>
      </c>
    </row>
    <row r="641" spans="2:105" ht="114.75" hidden="1" x14ac:dyDescent="0.25">
      <c r="B641" s="99" t="s">
        <v>4859</v>
      </c>
      <c r="C641" s="65" t="s">
        <v>4860</v>
      </c>
      <c r="D641" s="63" t="s">
        <v>3991</v>
      </c>
      <c r="E641" s="65" t="s">
        <v>4843</v>
      </c>
      <c r="F641" s="63" t="s">
        <v>4844</v>
      </c>
      <c r="G641" s="62" t="s">
        <v>240</v>
      </c>
      <c r="H641" s="63" t="s">
        <v>580</v>
      </c>
      <c r="I641" s="63" t="s">
        <v>185</v>
      </c>
      <c r="J641" s="311">
        <v>2015</v>
      </c>
      <c r="K641" s="310" t="s">
        <v>3657</v>
      </c>
      <c r="L641" s="63" t="s">
        <v>186</v>
      </c>
      <c r="M641" s="63" t="s">
        <v>4861</v>
      </c>
      <c r="N641" s="63" t="s">
        <v>4862</v>
      </c>
      <c r="O641" s="63" t="s">
        <v>4863</v>
      </c>
      <c r="P641" s="164" t="s">
        <v>3979</v>
      </c>
      <c r="Q641" s="63" t="s">
        <v>4864</v>
      </c>
      <c r="R641" s="63"/>
      <c r="S641" s="68">
        <v>100</v>
      </c>
      <c r="T641" s="69">
        <v>100</v>
      </c>
      <c r="U641" s="69">
        <v>100</v>
      </c>
      <c r="V641" s="69">
        <v>100</v>
      </c>
      <c r="W641" s="69">
        <v>100</v>
      </c>
      <c r="X641" s="71">
        <v>0</v>
      </c>
      <c r="Y641" s="79"/>
      <c r="Z641" s="79"/>
      <c r="AA641" s="79"/>
      <c r="AB641" s="79"/>
      <c r="AC641" s="79"/>
      <c r="AD641" s="79"/>
      <c r="AE641" s="79"/>
      <c r="AF641" s="79"/>
      <c r="AG641" s="79"/>
      <c r="AH641" s="79"/>
      <c r="AI641" s="79"/>
      <c r="AJ641" s="79"/>
      <c r="AK641" s="71">
        <v>120000000000</v>
      </c>
      <c r="AL641" s="79"/>
      <c r="AM641" s="79"/>
      <c r="AN641" s="79"/>
      <c r="AO641" s="79"/>
      <c r="AP641" s="79"/>
      <c r="AQ641" s="79"/>
      <c r="AR641" s="79">
        <v>120000000000</v>
      </c>
      <c r="AS641" s="79"/>
      <c r="AT641" s="79"/>
      <c r="AU641" s="79"/>
      <c r="AV641" s="79"/>
      <c r="AW641" s="79"/>
      <c r="AX641" s="71">
        <v>0</v>
      </c>
      <c r="AY641" s="79"/>
      <c r="AZ641" s="79"/>
      <c r="BA641" s="79"/>
      <c r="BB641" s="79"/>
      <c r="BC641" s="79"/>
      <c r="BD641" s="79"/>
      <c r="BE641" s="79"/>
      <c r="BF641" s="79"/>
      <c r="BG641" s="79"/>
      <c r="BH641" s="79"/>
      <c r="BI641" s="79"/>
      <c r="BJ641" s="79"/>
      <c r="BK641" s="71">
        <v>0</v>
      </c>
      <c r="BL641" s="79"/>
      <c r="BM641" s="79"/>
      <c r="BN641" s="79"/>
      <c r="BO641" s="79"/>
      <c r="BP641" s="79"/>
      <c r="BQ641" s="79"/>
      <c r="BR641" s="79"/>
      <c r="BS641" s="79"/>
      <c r="BT641" s="79"/>
      <c r="BU641" s="79"/>
      <c r="BV641" s="79"/>
      <c r="BW641" s="79"/>
      <c r="BX641" s="71">
        <v>120000000000</v>
      </c>
      <c r="BY641" s="73">
        <v>0</v>
      </c>
      <c r="BZ641" s="73">
        <v>0</v>
      </c>
      <c r="CA641" s="73">
        <v>0</v>
      </c>
      <c r="CB641" s="73">
        <v>0</v>
      </c>
      <c r="CC641" s="73">
        <v>0</v>
      </c>
      <c r="CD641" s="73">
        <v>0</v>
      </c>
      <c r="CE641" s="73">
        <v>120000000000</v>
      </c>
      <c r="CF641" s="73">
        <v>0</v>
      </c>
      <c r="CG641" s="73">
        <v>0</v>
      </c>
      <c r="CH641" s="73">
        <v>0</v>
      </c>
      <c r="CI641" s="73">
        <v>0</v>
      </c>
      <c r="CJ641" s="73">
        <v>0</v>
      </c>
      <c r="CK641" s="63" t="s">
        <v>4865</v>
      </c>
      <c r="CL641" s="74" t="s">
        <v>3138</v>
      </c>
      <c r="CM641" s="74" t="s">
        <v>3139</v>
      </c>
      <c r="CN641" s="74" t="s">
        <v>1392</v>
      </c>
      <c r="CO641" s="60">
        <v>3</v>
      </c>
      <c r="CP641" s="61" t="s">
        <v>3472</v>
      </c>
      <c r="CQ641" s="60">
        <v>306</v>
      </c>
      <c r="CR641" s="61" t="s">
        <v>4849</v>
      </c>
      <c r="CS641" s="60">
        <v>30601</v>
      </c>
      <c r="CT641" s="61" t="s">
        <v>4850</v>
      </c>
      <c r="CU641" s="62">
        <v>3060103</v>
      </c>
      <c r="CV641" s="63" t="s">
        <v>4851</v>
      </c>
      <c r="CW641" s="100" t="s">
        <v>4852</v>
      </c>
      <c r="CX641" s="100" t="s">
        <v>3472</v>
      </c>
      <c r="CY641" s="100" t="s">
        <v>4849</v>
      </c>
      <c r="CZ641" s="100" t="s">
        <v>4850</v>
      </c>
      <c r="DA641" s="100" t="s">
        <v>4851</v>
      </c>
    </row>
    <row r="642" spans="2:105" ht="127.5" hidden="1" x14ac:dyDescent="0.25">
      <c r="B642" s="65" t="s">
        <v>4866</v>
      </c>
      <c r="C642" s="65" t="s">
        <v>4867</v>
      </c>
      <c r="D642" s="63" t="s">
        <v>709</v>
      </c>
      <c r="E642" s="65" t="s">
        <v>4868</v>
      </c>
      <c r="F642" s="63" t="s">
        <v>4869</v>
      </c>
      <c r="G642" s="62" t="s">
        <v>240</v>
      </c>
      <c r="H642" s="63" t="s">
        <v>4295</v>
      </c>
      <c r="I642" s="63" t="s">
        <v>185</v>
      </c>
      <c r="J642" s="311">
        <v>2015</v>
      </c>
      <c r="K642" s="310">
        <v>0</v>
      </c>
      <c r="L642" s="63" t="s">
        <v>711</v>
      </c>
      <c r="M642" s="63"/>
      <c r="N642" s="63"/>
      <c r="O642" s="63"/>
      <c r="P642" s="164"/>
      <c r="Q642" s="63"/>
      <c r="R642" s="63"/>
      <c r="S642" s="68">
        <v>0</v>
      </c>
      <c r="T642" s="69">
        <v>0</v>
      </c>
      <c r="U642" s="69">
        <v>0</v>
      </c>
      <c r="V642" s="69">
        <v>0</v>
      </c>
      <c r="W642" s="69">
        <v>0</v>
      </c>
      <c r="X642" s="71">
        <v>0</v>
      </c>
      <c r="Y642" s="79"/>
      <c r="Z642" s="79"/>
      <c r="AA642" s="79"/>
      <c r="AB642" s="79"/>
      <c r="AC642" s="79"/>
      <c r="AD642" s="79"/>
      <c r="AE642" s="79"/>
      <c r="AF642" s="79"/>
      <c r="AG642" s="79"/>
      <c r="AH642" s="79"/>
      <c r="AI642" s="79"/>
      <c r="AJ642" s="79"/>
      <c r="AK642" s="71">
        <v>600000000</v>
      </c>
      <c r="AL642" s="79"/>
      <c r="AM642" s="79"/>
      <c r="AN642" s="79"/>
      <c r="AO642" s="79"/>
      <c r="AP642" s="79"/>
      <c r="AQ642" s="79"/>
      <c r="AR642" s="79"/>
      <c r="AS642" s="79"/>
      <c r="AT642" s="79"/>
      <c r="AU642" s="79">
        <v>600000000</v>
      </c>
      <c r="AV642" s="79"/>
      <c r="AW642" s="79"/>
      <c r="AX642" s="71">
        <v>600000000</v>
      </c>
      <c r="AY642" s="79"/>
      <c r="AZ642" s="79"/>
      <c r="BA642" s="79"/>
      <c r="BB642" s="79"/>
      <c r="BC642" s="79"/>
      <c r="BD642" s="79"/>
      <c r="BE642" s="79"/>
      <c r="BF642" s="79"/>
      <c r="BG642" s="79"/>
      <c r="BH642" s="79">
        <v>600000000</v>
      </c>
      <c r="BI642" s="79"/>
      <c r="BJ642" s="79"/>
      <c r="BK642" s="71">
        <v>0</v>
      </c>
      <c r="BL642" s="79"/>
      <c r="BM642" s="79"/>
      <c r="BN642" s="79"/>
      <c r="BO642" s="79"/>
      <c r="BP642" s="79"/>
      <c r="BQ642" s="79"/>
      <c r="BR642" s="79"/>
      <c r="BS642" s="79"/>
      <c r="BT642" s="79"/>
      <c r="BU642" s="79"/>
      <c r="BV642" s="79"/>
      <c r="BW642" s="79"/>
      <c r="BX642" s="71">
        <v>1200000000</v>
      </c>
      <c r="BY642" s="73">
        <v>0</v>
      </c>
      <c r="BZ642" s="73">
        <v>0</v>
      </c>
      <c r="CA642" s="73">
        <v>0</v>
      </c>
      <c r="CB642" s="73">
        <v>0</v>
      </c>
      <c r="CC642" s="73">
        <v>0</v>
      </c>
      <c r="CD642" s="73">
        <v>0</v>
      </c>
      <c r="CE642" s="73">
        <v>0</v>
      </c>
      <c r="CF642" s="73">
        <v>0</v>
      </c>
      <c r="CG642" s="73">
        <v>0</v>
      </c>
      <c r="CH642" s="73">
        <v>1200000000</v>
      </c>
      <c r="CI642" s="73">
        <v>0</v>
      </c>
      <c r="CJ642" s="73">
        <v>0</v>
      </c>
      <c r="CK642" s="63" t="s">
        <v>4870</v>
      </c>
      <c r="CL642" s="74" t="s">
        <v>717</v>
      </c>
      <c r="CM642" s="74" t="s">
        <v>718</v>
      </c>
      <c r="CN642" s="74" t="s">
        <v>606</v>
      </c>
      <c r="CO642" s="60">
        <v>3</v>
      </c>
      <c r="CP642" s="61" t="s">
        <v>3472</v>
      </c>
      <c r="CQ642" s="60">
        <v>306</v>
      </c>
      <c r="CR642" s="61" t="s">
        <v>4849</v>
      </c>
      <c r="CS642" s="60">
        <v>30601</v>
      </c>
      <c r="CT642" s="61" t="s">
        <v>4850</v>
      </c>
      <c r="CU642" s="62">
        <v>3060104</v>
      </c>
      <c r="CV642" s="63" t="s">
        <v>4871</v>
      </c>
      <c r="CW642" s="100" t="s">
        <v>4872</v>
      </c>
      <c r="CX642" s="100" t="s">
        <v>3472</v>
      </c>
      <c r="CY642" s="100" t="s">
        <v>4849</v>
      </c>
      <c r="CZ642" s="100" t="s">
        <v>4850</v>
      </c>
      <c r="DA642" s="100" t="s">
        <v>4871</v>
      </c>
    </row>
    <row r="643" spans="2:105" ht="127.5" hidden="1" x14ac:dyDescent="0.25">
      <c r="B643" s="65" t="s">
        <v>4873</v>
      </c>
      <c r="C643" s="65" t="s">
        <v>4874</v>
      </c>
      <c r="D643" s="63" t="s">
        <v>709</v>
      </c>
      <c r="E643" s="65" t="s">
        <v>4875</v>
      </c>
      <c r="F643" s="63" t="s">
        <v>4876</v>
      </c>
      <c r="G643" s="62" t="s">
        <v>240</v>
      </c>
      <c r="H643" s="63" t="s">
        <v>4295</v>
      </c>
      <c r="I643" s="63" t="s">
        <v>185</v>
      </c>
      <c r="J643" s="311">
        <v>2016</v>
      </c>
      <c r="K643" s="310">
        <v>0</v>
      </c>
      <c r="L643" s="63"/>
      <c r="M643" s="63" t="s">
        <v>4877</v>
      </c>
      <c r="N643" s="63" t="s">
        <v>4878</v>
      </c>
      <c r="O643" s="63" t="s">
        <v>4879</v>
      </c>
      <c r="P643" s="164" t="s">
        <v>3979</v>
      </c>
      <c r="Q643" s="63" t="s">
        <v>4880</v>
      </c>
      <c r="R643" s="63"/>
      <c r="S643" s="68">
        <v>1</v>
      </c>
      <c r="T643" s="69">
        <v>1</v>
      </c>
      <c r="U643" s="69">
        <v>1</v>
      </c>
      <c r="V643" s="69">
        <v>1</v>
      </c>
      <c r="W643" s="69">
        <v>1</v>
      </c>
      <c r="X643" s="71">
        <v>100000000</v>
      </c>
      <c r="Y643" s="78"/>
      <c r="Z643" s="79"/>
      <c r="AA643" s="79"/>
      <c r="AB643" s="79"/>
      <c r="AC643" s="79"/>
      <c r="AD643" s="79"/>
      <c r="AE643" s="79"/>
      <c r="AF643" s="79"/>
      <c r="AG643" s="79">
        <v>100000000</v>
      </c>
      <c r="AH643" s="79"/>
      <c r="AI643" s="79"/>
      <c r="AJ643" s="79"/>
      <c r="AK643" s="71">
        <v>540000000</v>
      </c>
      <c r="AL643" s="78">
        <v>400000000</v>
      </c>
      <c r="AM643" s="79"/>
      <c r="AN643" s="79"/>
      <c r="AO643" s="79"/>
      <c r="AP643" s="79"/>
      <c r="AQ643" s="79"/>
      <c r="AR643" s="79"/>
      <c r="AS643" s="79"/>
      <c r="AT643" s="79">
        <v>140000000</v>
      </c>
      <c r="AU643" s="79"/>
      <c r="AV643" s="79"/>
      <c r="AW643" s="79"/>
      <c r="AX643" s="71">
        <v>170000000</v>
      </c>
      <c r="AY643" s="78"/>
      <c r="AZ643" s="79"/>
      <c r="BA643" s="79"/>
      <c r="BB643" s="79"/>
      <c r="BC643" s="79"/>
      <c r="BD643" s="79"/>
      <c r="BE643" s="79"/>
      <c r="BF643" s="79"/>
      <c r="BG643" s="79">
        <v>170000000</v>
      </c>
      <c r="BH643" s="79"/>
      <c r="BI643" s="79"/>
      <c r="BJ643" s="79"/>
      <c r="BK643" s="71">
        <v>180000000</v>
      </c>
      <c r="BL643" s="78"/>
      <c r="BM643" s="79"/>
      <c r="BN643" s="79"/>
      <c r="BO643" s="79"/>
      <c r="BP643" s="79"/>
      <c r="BQ643" s="79"/>
      <c r="BR643" s="79"/>
      <c r="BS643" s="79"/>
      <c r="BT643" s="79">
        <v>180000000</v>
      </c>
      <c r="BU643" s="79"/>
      <c r="BV643" s="79"/>
      <c r="BW643" s="79"/>
      <c r="BX643" s="71">
        <v>990000000</v>
      </c>
      <c r="BY643" s="73">
        <v>400000000</v>
      </c>
      <c r="BZ643" s="73">
        <v>0</v>
      </c>
      <c r="CA643" s="73">
        <v>0</v>
      </c>
      <c r="CB643" s="73">
        <v>0</v>
      </c>
      <c r="CC643" s="73">
        <v>0</v>
      </c>
      <c r="CD643" s="73">
        <v>0</v>
      </c>
      <c r="CE643" s="73">
        <v>0</v>
      </c>
      <c r="CF643" s="73">
        <v>0</v>
      </c>
      <c r="CG643" s="73">
        <v>590000000</v>
      </c>
      <c r="CH643" s="73">
        <v>0</v>
      </c>
      <c r="CI643" s="73">
        <v>0</v>
      </c>
      <c r="CJ643" s="73">
        <v>0</v>
      </c>
      <c r="CK643" s="63" t="s">
        <v>4881</v>
      </c>
      <c r="CL643" s="74" t="s">
        <v>717</v>
      </c>
      <c r="CM643" s="74" t="s">
        <v>718</v>
      </c>
      <c r="CN643" s="74" t="s">
        <v>1392</v>
      </c>
      <c r="CO643" s="60">
        <v>3</v>
      </c>
      <c r="CP643" s="61" t="s">
        <v>3472</v>
      </c>
      <c r="CQ643" s="60">
        <v>306</v>
      </c>
      <c r="CR643" s="61" t="s">
        <v>4849</v>
      </c>
      <c r="CS643" s="60">
        <v>30601</v>
      </c>
      <c r="CT643" s="61" t="s">
        <v>4850</v>
      </c>
      <c r="CU643" s="62">
        <v>3060104</v>
      </c>
      <c r="CV643" s="63" t="s">
        <v>4871</v>
      </c>
      <c r="CW643" s="100" t="s">
        <v>4882</v>
      </c>
      <c r="CX643" s="100" t="s">
        <v>3472</v>
      </c>
      <c r="CY643" s="100" t="s">
        <v>4849</v>
      </c>
      <c r="CZ643" s="100" t="s">
        <v>4850</v>
      </c>
      <c r="DA643" s="100" t="s">
        <v>4871</v>
      </c>
    </row>
    <row r="644" spans="2:105" ht="127.5" hidden="1" x14ac:dyDescent="0.25">
      <c r="B644" s="65" t="s">
        <v>4883</v>
      </c>
      <c r="C644" s="65" t="s">
        <v>4884</v>
      </c>
      <c r="D644" s="63" t="s">
        <v>709</v>
      </c>
      <c r="E644" s="65" t="s">
        <v>4875</v>
      </c>
      <c r="F644" s="63" t="s">
        <v>4876</v>
      </c>
      <c r="G644" s="62" t="s">
        <v>240</v>
      </c>
      <c r="H644" s="63" t="s">
        <v>4295</v>
      </c>
      <c r="I644" s="63" t="s">
        <v>185</v>
      </c>
      <c r="J644" s="311">
        <v>2015</v>
      </c>
      <c r="K644" s="310">
        <v>0</v>
      </c>
      <c r="L644" s="63" t="s">
        <v>778</v>
      </c>
      <c r="M644" s="63" t="s">
        <v>4885</v>
      </c>
      <c r="N644" s="63" t="s">
        <v>4886</v>
      </c>
      <c r="O644" s="63" t="s">
        <v>4887</v>
      </c>
      <c r="P644" s="164" t="s">
        <v>3979</v>
      </c>
      <c r="Q644" s="63" t="s">
        <v>4888</v>
      </c>
      <c r="R644" s="63"/>
      <c r="S644" s="68">
        <v>1</v>
      </c>
      <c r="T644" s="69">
        <v>1</v>
      </c>
      <c r="U644" s="69">
        <v>1</v>
      </c>
      <c r="V644" s="69">
        <v>1</v>
      </c>
      <c r="W644" s="69">
        <v>1</v>
      </c>
      <c r="X644" s="71">
        <v>0</v>
      </c>
      <c r="Y644" s="79"/>
      <c r="Z644" s="79"/>
      <c r="AA644" s="79"/>
      <c r="AB644" s="79"/>
      <c r="AC644" s="79"/>
      <c r="AD644" s="79"/>
      <c r="AE644" s="79"/>
      <c r="AF644" s="79"/>
      <c r="AG644" s="79"/>
      <c r="AH644" s="79"/>
      <c r="AI644" s="79"/>
      <c r="AJ644" s="79"/>
      <c r="AK644" s="71">
        <v>2000000000</v>
      </c>
      <c r="AL644" s="79"/>
      <c r="AM644" s="79"/>
      <c r="AN644" s="79"/>
      <c r="AO644" s="79"/>
      <c r="AP644" s="79"/>
      <c r="AQ644" s="79"/>
      <c r="AR644" s="79"/>
      <c r="AS644" s="79"/>
      <c r="AT644" s="79">
        <v>2000000000</v>
      </c>
      <c r="AU644" s="79"/>
      <c r="AV644" s="79"/>
      <c r="AW644" s="79"/>
      <c r="AX644" s="71">
        <v>2000000000</v>
      </c>
      <c r="AY644" s="79"/>
      <c r="AZ644" s="79"/>
      <c r="BA644" s="79"/>
      <c r="BB644" s="79"/>
      <c r="BC644" s="79"/>
      <c r="BD644" s="79"/>
      <c r="BE644" s="79"/>
      <c r="BF644" s="79"/>
      <c r="BG644" s="79">
        <v>2000000000</v>
      </c>
      <c r="BH644" s="79"/>
      <c r="BI644" s="79"/>
      <c r="BJ644" s="79"/>
      <c r="BK644" s="71">
        <v>0</v>
      </c>
      <c r="BL644" s="79"/>
      <c r="BM644" s="79"/>
      <c r="BN644" s="79"/>
      <c r="BO644" s="79"/>
      <c r="BP644" s="79"/>
      <c r="BQ644" s="79"/>
      <c r="BR644" s="79"/>
      <c r="BS644" s="79"/>
      <c r="BT644" s="79"/>
      <c r="BU644" s="79"/>
      <c r="BV644" s="79"/>
      <c r="BW644" s="79"/>
      <c r="BX644" s="71">
        <v>4000000000</v>
      </c>
      <c r="BY644" s="73">
        <v>0</v>
      </c>
      <c r="BZ644" s="73">
        <v>0</v>
      </c>
      <c r="CA644" s="73">
        <v>0</v>
      </c>
      <c r="CB644" s="73">
        <v>0</v>
      </c>
      <c r="CC644" s="73">
        <v>0</v>
      </c>
      <c r="CD644" s="73">
        <v>0</v>
      </c>
      <c r="CE644" s="73">
        <v>0</v>
      </c>
      <c r="CF644" s="73">
        <v>0</v>
      </c>
      <c r="CG644" s="73">
        <v>4000000000</v>
      </c>
      <c r="CH644" s="73">
        <v>0</v>
      </c>
      <c r="CI644" s="73">
        <v>0</v>
      </c>
      <c r="CJ644" s="73">
        <v>0</v>
      </c>
      <c r="CK644" s="63" t="s">
        <v>4889</v>
      </c>
      <c r="CL644" s="74" t="s">
        <v>717</v>
      </c>
      <c r="CM644" s="74" t="s">
        <v>718</v>
      </c>
      <c r="CN644" s="74" t="s">
        <v>1392</v>
      </c>
      <c r="CO644" s="60">
        <v>3</v>
      </c>
      <c r="CP644" s="61" t="s">
        <v>3472</v>
      </c>
      <c r="CQ644" s="60">
        <v>306</v>
      </c>
      <c r="CR644" s="61" t="s">
        <v>4849</v>
      </c>
      <c r="CS644" s="60">
        <v>30601</v>
      </c>
      <c r="CT644" s="61" t="s">
        <v>4850</v>
      </c>
      <c r="CU644" s="62">
        <v>3060104</v>
      </c>
      <c r="CV644" s="63" t="s">
        <v>4871</v>
      </c>
      <c r="CW644" s="100" t="s">
        <v>4882</v>
      </c>
      <c r="CX644" s="100" t="s">
        <v>3472</v>
      </c>
      <c r="CY644" s="100" t="s">
        <v>4849</v>
      </c>
      <c r="CZ644" s="100" t="s">
        <v>4850</v>
      </c>
      <c r="DA644" s="100" t="s">
        <v>4871</v>
      </c>
    </row>
    <row r="645" spans="2:105" ht="114.75" hidden="1" x14ac:dyDescent="0.25">
      <c r="B645" s="65" t="s">
        <v>4890</v>
      </c>
      <c r="C645" s="75" t="s">
        <v>4891</v>
      </c>
      <c r="D645" s="63" t="s">
        <v>564</v>
      </c>
      <c r="E645" s="65" t="s">
        <v>4875</v>
      </c>
      <c r="F645" s="63" t="s">
        <v>4876</v>
      </c>
      <c r="G645" s="62" t="s">
        <v>183</v>
      </c>
      <c r="H645" s="63" t="s">
        <v>567</v>
      </c>
      <c r="I645" s="63" t="s">
        <v>185</v>
      </c>
      <c r="J645" s="311" t="s">
        <v>232</v>
      </c>
      <c r="K645" s="310">
        <v>0</v>
      </c>
      <c r="L645" s="63" t="s">
        <v>4892</v>
      </c>
      <c r="M645" s="63" t="s">
        <v>4893</v>
      </c>
      <c r="N645" s="63" t="s">
        <v>4894</v>
      </c>
      <c r="O645" s="63" t="s">
        <v>4895</v>
      </c>
      <c r="P645" s="164" t="s">
        <v>3979</v>
      </c>
      <c r="Q645" s="63" t="s">
        <v>4896</v>
      </c>
      <c r="R645" s="63"/>
      <c r="S645" s="68">
        <v>50</v>
      </c>
      <c r="T645" s="69">
        <v>5</v>
      </c>
      <c r="U645" s="69">
        <v>20</v>
      </c>
      <c r="V645" s="69">
        <v>45</v>
      </c>
      <c r="W645" s="69">
        <v>50</v>
      </c>
      <c r="X645" s="71">
        <v>0</v>
      </c>
      <c r="Y645" s="79"/>
      <c r="Z645" s="79"/>
      <c r="AA645" s="79"/>
      <c r="AB645" s="79"/>
      <c r="AC645" s="79"/>
      <c r="AD645" s="79"/>
      <c r="AE645" s="79"/>
      <c r="AF645" s="79"/>
      <c r="AG645" s="79"/>
      <c r="AH645" s="79"/>
      <c r="AI645" s="79"/>
      <c r="AJ645" s="79"/>
      <c r="AK645" s="71">
        <v>0</v>
      </c>
      <c r="AL645" s="79"/>
      <c r="AM645" s="79"/>
      <c r="AN645" s="79"/>
      <c r="AO645" s="79"/>
      <c r="AP645" s="79"/>
      <c r="AQ645" s="79"/>
      <c r="AR645" s="79"/>
      <c r="AS645" s="79"/>
      <c r="AT645" s="79"/>
      <c r="AU645" s="79"/>
      <c r="AV645" s="79"/>
      <c r="AW645" s="79"/>
      <c r="AX645" s="71">
        <v>0</v>
      </c>
      <c r="AY645" s="79"/>
      <c r="AZ645" s="79"/>
      <c r="BA645" s="79"/>
      <c r="BB645" s="79"/>
      <c r="BC645" s="79"/>
      <c r="BD645" s="79"/>
      <c r="BE645" s="79"/>
      <c r="BF645" s="79"/>
      <c r="BG645" s="79"/>
      <c r="BH645" s="79"/>
      <c r="BI645" s="79"/>
      <c r="BJ645" s="79"/>
      <c r="BK645" s="71">
        <v>0</v>
      </c>
      <c r="BL645" s="79"/>
      <c r="BM645" s="79"/>
      <c r="BN645" s="79"/>
      <c r="BO645" s="79"/>
      <c r="BP645" s="79"/>
      <c r="BQ645" s="79"/>
      <c r="BR645" s="79"/>
      <c r="BS645" s="79"/>
      <c r="BT645" s="79"/>
      <c r="BU645" s="79"/>
      <c r="BV645" s="79"/>
      <c r="BW645" s="79"/>
      <c r="BX645" s="71">
        <v>0</v>
      </c>
      <c r="BY645" s="73">
        <v>0</v>
      </c>
      <c r="BZ645" s="73">
        <v>0</v>
      </c>
      <c r="CA645" s="73">
        <v>0</v>
      </c>
      <c r="CB645" s="73">
        <v>0</v>
      </c>
      <c r="CC645" s="73">
        <v>0</v>
      </c>
      <c r="CD645" s="73">
        <v>0</v>
      </c>
      <c r="CE645" s="73">
        <v>0</v>
      </c>
      <c r="CF645" s="73">
        <v>0</v>
      </c>
      <c r="CG645" s="73">
        <v>0</v>
      </c>
      <c r="CH645" s="73">
        <v>0</v>
      </c>
      <c r="CI645" s="73">
        <v>0</v>
      </c>
      <c r="CJ645" s="73">
        <v>0</v>
      </c>
      <c r="CK645" s="63" t="s">
        <v>4897</v>
      </c>
      <c r="CL645" s="74" t="s">
        <v>727</v>
      </c>
      <c r="CM645" s="74" t="s">
        <v>728</v>
      </c>
      <c r="CN645" s="74" t="s">
        <v>1392</v>
      </c>
      <c r="CO645" s="60">
        <v>3</v>
      </c>
      <c r="CP645" s="61" t="s">
        <v>3472</v>
      </c>
      <c r="CQ645" s="60">
        <v>306</v>
      </c>
      <c r="CR645" s="61" t="s">
        <v>4849</v>
      </c>
      <c r="CS645" s="60">
        <v>30601</v>
      </c>
      <c r="CT645" s="61" t="s">
        <v>4850</v>
      </c>
      <c r="CU645" s="62">
        <v>3060105</v>
      </c>
      <c r="CV645" s="63" t="s">
        <v>4898</v>
      </c>
      <c r="CW645" s="100" t="s">
        <v>4882</v>
      </c>
      <c r="CX645" s="100" t="s">
        <v>3472</v>
      </c>
      <c r="CY645" s="100" t="s">
        <v>4849</v>
      </c>
      <c r="CZ645" s="100" t="s">
        <v>4850</v>
      </c>
      <c r="DA645" s="100" t="s">
        <v>4898</v>
      </c>
    </row>
    <row r="646" spans="2:105" ht="114.75" hidden="1" x14ac:dyDescent="0.25">
      <c r="B646" s="65" t="s">
        <v>4899</v>
      </c>
      <c r="C646" s="75" t="s">
        <v>4900</v>
      </c>
      <c r="D646" s="63" t="s">
        <v>564</v>
      </c>
      <c r="E646" s="65" t="s">
        <v>4875</v>
      </c>
      <c r="F646" s="63" t="s">
        <v>4876</v>
      </c>
      <c r="G646" s="62" t="s">
        <v>183</v>
      </c>
      <c r="H646" s="63" t="s">
        <v>567</v>
      </c>
      <c r="I646" s="63" t="s">
        <v>185</v>
      </c>
      <c r="J646" s="311" t="s">
        <v>232</v>
      </c>
      <c r="K646" s="310">
        <v>0</v>
      </c>
      <c r="L646" s="63" t="s">
        <v>4892</v>
      </c>
      <c r="M646" s="63" t="s">
        <v>4901</v>
      </c>
      <c r="N646" s="63" t="s">
        <v>4902</v>
      </c>
      <c r="O646" s="63" t="s">
        <v>4903</v>
      </c>
      <c r="P646" s="164" t="s">
        <v>3979</v>
      </c>
      <c r="Q646" s="63" t="s">
        <v>4896</v>
      </c>
      <c r="R646" s="63"/>
      <c r="S646" s="68">
        <v>100</v>
      </c>
      <c r="T646" s="69">
        <v>100</v>
      </c>
      <c r="U646" s="69">
        <v>100</v>
      </c>
      <c r="V646" s="69">
        <v>100</v>
      </c>
      <c r="W646" s="69">
        <v>100</v>
      </c>
      <c r="X646" s="71">
        <v>0</v>
      </c>
      <c r="Y646" s="79"/>
      <c r="Z646" s="79"/>
      <c r="AA646" s="79"/>
      <c r="AB646" s="79"/>
      <c r="AC646" s="79"/>
      <c r="AD646" s="79"/>
      <c r="AE646" s="79"/>
      <c r="AF646" s="79"/>
      <c r="AG646" s="79"/>
      <c r="AH646" s="79"/>
      <c r="AI646" s="79"/>
      <c r="AJ646" s="79"/>
      <c r="AK646" s="71">
        <v>0</v>
      </c>
      <c r="AL646" s="79"/>
      <c r="AM646" s="79"/>
      <c r="AN646" s="79"/>
      <c r="AO646" s="79"/>
      <c r="AP646" s="79"/>
      <c r="AQ646" s="79"/>
      <c r="AR646" s="79"/>
      <c r="AS646" s="79"/>
      <c r="AT646" s="79"/>
      <c r="AU646" s="79"/>
      <c r="AV646" s="79"/>
      <c r="AW646" s="79"/>
      <c r="AX646" s="71">
        <v>0</v>
      </c>
      <c r="AY646" s="79"/>
      <c r="AZ646" s="79"/>
      <c r="BA646" s="79"/>
      <c r="BB646" s="79"/>
      <c r="BC646" s="79"/>
      <c r="BD646" s="79"/>
      <c r="BE646" s="79"/>
      <c r="BF646" s="79"/>
      <c r="BG646" s="79"/>
      <c r="BH646" s="79"/>
      <c r="BI646" s="79"/>
      <c r="BJ646" s="79"/>
      <c r="BK646" s="71">
        <v>0</v>
      </c>
      <c r="BL646" s="79"/>
      <c r="BM646" s="79"/>
      <c r="BN646" s="79"/>
      <c r="BO646" s="79"/>
      <c r="BP646" s="79"/>
      <c r="BQ646" s="79"/>
      <c r="BR646" s="79"/>
      <c r="BS646" s="79"/>
      <c r="BT646" s="79"/>
      <c r="BU646" s="79"/>
      <c r="BV646" s="79"/>
      <c r="BW646" s="79"/>
      <c r="BX646" s="71">
        <v>0</v>
      </c>
      <c r="BY646" s="73">
        <v>0</v>
      </c>
      <c r="BZ646" s="73">
        <v>0</v>
      </c>
      <c r="CA646" s="73">
        <v>0</v>
      </c>
      <c r="CB646" s="73">
        <v>0</v>
      </c>
      <c r="CC646" s="73">
        <v>0</v>
      </c>
      <c r="CD646" s="73">
        <v>0</v>
      </c>
      <c r="CE646" s="73">
        <v>0</v>
      </c>
      <c r="CF646" s="73">
        <v>0</v>
      </c>
      <c r="CG646" s="73">
        <v>0</v>
      </c>
      <c r="CH646" s="73">
        <v>0</v>
      </c>
      <c r="CI646" s="73">
        <v>0</v>
      </c>
      <c r="CJ646" s="73">
        <v>0</v>
      </c>
      <c r="CK646" s="63" t="s">
        <v>4904</v>
      </c>
      <c r="CL646" s="74" t="s">
        <v>727</v>
      </c>
      <c r="CM646" s="74" t="s">
        <v>728</v>
      </c>
      <c r="CN646" s="74" t="s">
        <v>1392</v>
      </c>
      <c r="CO646" s="60">
        <v>3</v>
      </c>
      <c r="CP646" s="61" t="s">
        <v>3472</v>
      </c>
      <c r="CQ646" s="60">
        <v>306</v>
      </c>
      <c r="CR646" s="61" t="s">
        <v>4849</v>
      </c>
      <c r="CS646" s="60">
        <v>30601</v>
      </c>
      <c r="CT646" s="61" t="s">
        <v>4850</v>
      </c>
      <c r="CU646" s="62">
        <v>3060105</v>
      </c>
      <c r="CV646" s="63" t="s">
        <v>4898</v>
      </c>
      <c r="CW646" s="100" t="s">
        <v>4882</v>
      </c>
      <c r="CX646" s="100" t="s">
        <v>3472</v>
      </c>
      <c r="CY646" s="100" t="s">
        <v>4849</v>
      </c>
      <c r="CZ646" s="100" t="s">
        <v>4850</v>
      </c>
      <c r="DA646" s="100" t="s">
        <v>4898</v>
      </c>
    </row>
    <row r="647" spans="2:105" ht="48" hidden="1" customHeight="1" x14ac:dyDescent="0.25">
      <c r="B647" s="65" t="s">
        <v>4905</v>
      </c>
      <c r="C647" s="65" t="s">
        <v>4906</v>
      </c>
      <c r="D647" s="63" t="s">
        <v>564</v>
      </c>
      <c r="E647" s="65" t="s">
        <v>4875</v>
      </c>
      <c r="F647" s="63" t="s">
        <v>4876</v>
      </c>
      <c r="G647" s="62" t="s">
        <v>183</v>
      </c>
      <c r="H647" s="63" t="s">
        <v>567</v>
      </c>
      <c r="I647" s="63" t="s">
        <v>185</v>
      </c>
      <c r="J647" s="311">
        <v>2015</v>
      </c>
      <c r="K647" s="310">
        <v>0</v>
      </c>
      <c r="L647" s="63" t="s">
        <v>4892</v>
      </c>
      <c r="M647" s="63" t="s">
        <v>4907</v>
      </c>
      <c r="N647" s="63" t="s">
        <v>4908</v>
      </c>
      <c r="O647" s="63" t="s">
        <v>4907</v>
      </c>
      <c r="P647" s="164" t="s">
        <v>3979</v>
      </c>
      <c r="Q647" s="63" t="s">
        <v>4909</v>
      </c>
      <c r="R647" s="63"/>
      <c r="S647" s="68">
        <v>600</v>
      </c>
      <c r="T647" s="69">
        <v>450</v>
      </c>
      <c r="U647" s="69">
        <v>500</v>
      </c>
      <c r="V647" s="69">
        <v>550</v>
      </c>
      <c r="W647" s="69">
        <v>600</v>
      </c>
      <c r="X647" s="71">
        <v>1000000000</v>
      </c>
      <c r="Y647" s="79">
        <v>1000000000</v>
      </c>
      <c r="Z647" s="79"/>
      <c r="AA647" s="79"/>
      <c r="AB647" s="79"/>
      <c r="AC647" s="79"/>
      <c r="AD647" s="79"/>
      <c r="AE647" s="79"/>
      <c r="AF647" s="79"/>
      <c r="AG647" s="79"/>
      <c r="AH647" s="79"/>
      <c r="AI647" s="79"/>
      <c r="AJ647" s="79"/>
      <c r="AK647" s="71">
        <v>200000000</v>
      </c>
      <c r="AL647" s="79">
        <v>200000000</v>
      </c>
      <c r="AM647" s="79"/>
      <c r="AN647" s="79"/>
      <c r="AO647" s="79"/>
      <c r="AP647" s="79"/>
      <c r="AQ647" s="79"/>
      <c r="AR647" s="79"/>
      <c r="AS647" s="79"/>
      <c r="AT647" s="79"/>
      <c r="AU647" s="79"/>
      <c r="AV647" s="79"/>
      <c r="AW647" s="79"/>
      <c r="AX647" s="71">
        <v>100000000</v>
      </c>
      <c r="AY647" s="79">
        <v>100000000</v>
      </c>
      <c r="AZ647" s="79"/>
      <c r="BA647" s="79"/>
      <c r="BB647" s="79"/>
      <c r="BC647" s="79"/>
      <c r="BD647" s="79"/>
      <c r="BE647" s="79"/>
      <c r="BF647" s="79"/>
      <c r="BG647" s="79"/>
      <c r="BH647" s="79"/>
      <c r="BI647" s="79"/>
      <c r="BJ647" s="79"/>
      <c r="BK647" s="71">
        <v>100000000</v>
      </c>
      <c r="BL647" s="79">
        <v>100000000</v>
      </c>
      <c r="BM647" s="79"/>
      <c r="BN647" s="79"/>
      <c r="BO647" s="79"/>
      <c r="BP647" s="79"/>
      <c r="BQ647" s="79"/>
      <c r="BR647" s="79"/>
      <c r="BS647" s="79"/>
      <c r="BT647" s="79"/>
      <c r="BU647" s="79"/>
      <c r="BV647" s="79"/>
      <c r="BW647" s="79"/>
      <c r="BX647" s="71">
        <v>1400000000</v>
      </c>
      <c r="BY647" s="73">
        <v>1400000000</v>
      </c>
      <c r="BZ647" s="73">
        <v>0</v>
      </c>
      <c r="CA647" s="73">
        <v>0</v>
      </c>
      <c r="CB647" s="73">
        <v>0</v>
      </c>
      <c r="CC647" s="73">
        <v>0</v>
      </c>
      <c r="CD647" s="73">
        <v>0</v>
      </c>
      <c r="CE647" s="73">
        <v>0</v>
      </c>
      <c r="CF647" s="73">
        <v>0</v>
      </c>
      <c r="CG647" s="73">
        <v>0</v>
      </c>
      <c r="CH647" s="73">
        <v>0</v>
      </c>
      <c r="CI647" s="73">
        <v>0</v>
      </c>
      <c r="CJ647" s="73">
        <v>0</v>
      </c>
      <c r="CK647" s="63" t="s">
        <v>4910</v>
      </c>
      <c r="CL647" s="74" t="s">
        <v>727</v>
      </c>
      <c r="CM647" s="74" t="s">
        <v>728</v>
      </c>
      <c r="CN647" s="74" t="s">
        <v>1392</v>
      </c>
      <c r="CO647" s="60">
        <v>3</v>
      </c>
      <c r="CP647" s="61" t="s">
        <v>3472</v>
      </c>
      <c r="CQ647" s="60">
        <v>306</v>
      </c>
      <c r="CR647" s="61" t="s">
        <v>4849</v>
      </c>
      <c r="CS647" s="60">
        <v>30601</v>
      </c>
      <c r="CT647" s="61" t="s">
        <v>4850</v>
      </c>
      <c r="CU647" s="62">
        <v>3060105</v>
      </c>
      <c r="CV647" s="63" t="s">
        <v>4898</v>
      </c>
      <c r="CW647" s="100" t="s">
        <v>4882</v>
      </c>
      <c r="CX647" s="100" t="s">
        <v>3472</v>
      </c>
      <c r="CY647" s="100" t="s">
        <v>4849</v>
      </c>
      <c r="CZ647" s="100" t="s">
        <v>4850</v>
      </c>
      <c r="DA647" s="100" t="s">
        <v>4898</v>
      </c>
    </row>
    <row r="648" spans="2:105" ht="114.75" hidden="1" x14ac:dyDescent="0.25">
      <c r="B648" s="99" t="s">
        <v>4911</v>
      </c>
      <c r="C648" s="172" t="s">
        <v>4912</v>
      </c>
      <c r="D648" s="63" t="s">
        <v>1032</v>
      </c>
      <c r="E648" s="100" t="s">
        <v>4875</v>
      </c>
      <c r="F648" s="63" t="s">
        <v>4876</v>
      </c>
      <c r="G648" s="62" t="s">
        <v>240</v>
      </c>
      <c r="H648" s="63" t="s">
        <v>580</v>
      </c>
      <c r="I648" s="63" t="s">
        <v>185</v>
      </c>
      <c r="J648" s="307">
        <v>2015</v>
      </c>
      <c r="K648" s="308">
        <v>1</v>
      </c>
      <c r="L648" s="311" t="s">
        <v>1977</v>
      </c>
      <c r="M648" s="310" t="s">
        <v>4913</v>
      </c>
      <c r="N648" s="63" t="s">
        <v>4914</v>
      </c>
      <c r="O648" s="63" t="s">
        <v>4915</v>
      </c>
      <c r="P648" s="63" t="s">
        <v>246</v>
      </c>
      <c r="Q648" s="87"/>
      <c r="R648" s="90"/>
      <c r="S648" s="68">
        <v>100</v>
      </c>
      <c r="T648" s="91">
        <v>100</v>
      </c>
      <c r="U648" s="91">
        <v>100</v>
      </c>
      <c r="V648" s="91">
        <v>100</v>
      </c>
      <c r="W648" s="91">
        <v>100</v>
      </c>
      <c r="X648" s="71">
        <v>264200000</v>
      </c>
      <c r="Y648" s="135"/>
      <c r="Z648" s="92"/>
      <c r="AA648" s="92"/>
      <c r="AB648" s="92"/>
      <c r="AC648" s="92"/>
      <c r="AD648" s="92"/>
      <c r="AE648" s="92"/>
      <c r="AF648" s="92"/>
      <c r="AG648" s="92"/>
      <c r="AH648" s="92"/>
      <c r="AI648" s="92">
        <v>132100000</v>
      </c>
      <c r="AJ648" s="92">
        <v>132100000</v>
      </c>
      <c r="AK648" s="71">
        <v>64200000</v>
      </c>
      <c r="AL648" s="135"/>
      <c r="AM648" s="92"/>
      <c r="AN648" s="92"/>
      <c r="AO648" s="92"/>
      <c r="AP648" s="92"/>
      <c r="AQ648" s="92"/>
      <c r="AR648" s="92"/>
      <c r="AS648" s="92"/>
      <c r="AT648" s="92"/>
      <c r="AU648" s="92"/>
      <c r="AV648" s="92">
        <v>32100000</v>
      </c>
      <c r="AW648" s="92">
        <v>32100000</v>
      </c>
      <c r="AX648" s="71">
        <v>64200000</v>
      </c>
      <c r="AY648" s="135"/>
      <c r="AZ648" s="92"/>
      <c r="BA648" s="92"/>
      <c r="BB648" s="92"/>
      <c r="BC648" s="92"/>
      <c r="BD648" s="92"/>
      <c r="BE648" s="92"/>
      <c r="BF648" s="92"/>
      <c r="BG648" s="92"/>
      <c r="BH648" s="92"/>
      <c r="BI648" s="92">
        <v>32100000</v>
      </c>
      <c r="BJ648" s="92">
        <v>32100000</v>
      </c>
      <c r="BK648" s="71">
        <v>456800000</v>
      </c>
      <c r="BL648" s="135"/>
      <c r="BM648" s="92"/>
      <c r="BN648" s="92"/>
      <c r="BO648" s="92"/>
      <c r="BP648" s="92"/>
      <c r="BQ648" s="92"/>
      <c r="BR648" s="92"/>
      <c r="BS648" s="92"/>
      <c r="BT648" s="92"/>
      <c r="BU648" s="92"/>
      <c r="BV648" s="92">
        <v>228400000</v>
      </c>
      <c r="BW648" s="92">
        <v>228400000</v>
      </c>
      <c r="BX648" s="71">
        <v>0</v>
      </c>
      <c r="BY648" s="93">
        <v>0</v>
      </c>
      <c r="BZ648" s="93">
        <v>0</v>
      </c>
      <c r="CA648" s="93">
        <v>0</v>
      </c>
      <c r="CB648" s="93">
        <v>0</v>
      </c>
      <c r="CC648" s="93">
        <v>0</v>
      </c>
      <c r="CD648" s="93">
        <v>0</v>
      </c>
      <c r="CE648" s="93">
        <v>0</v>
      </c>
      <c r="CF648" s="93">
        <v>0</v>
      </c>
      <c r="CG648" s="93">
        <v>0</v>
      </c>
      <c r="CH648" s="93">
        <v>0</v>
      </c>
      <c r="CI648" s="93"/>
      <c r="CJ648" s="93"/>
      <c r="CK648" s="87" t="s">
        <v>4916</v>
      </c>
      <c r="CL648" s="90" t="s">
        <v>2302</v>
      </c>
      <c r="CM648" s="90" t="s">
        <v>876</v>
      </c>
      <c r="CN648" s="90" t="s">
        <v>1392</v>
      </c>
      <c r="CO648" s="84">
        <v>3</v>
      </c>
      <c r="CP648" s="85" t="s">
        <v>3472</v>
      </c>
      <c r="CQ648" s="84">
        <v>306</v>
      </c>
      <c r="CR648" s="85" t="s">
        <v>4849</v>
      </c>
      <c r="CS648" s="84">
        <v>30601</v>
      </c>
      <c r="CT648" s="85" t="s">
        <v>4850</v>
      </c>
      <c r="CU648" s="86">
        <v>3060105</v>
      </c>
      <c r="CV648" s="87" t="s">
        <v>4898</v>
      </c>
      <c r="CW648" s="100" t="s">
        <v>4882</v>
      </c>
      <c r="CX648" s="100" t="s">
        <v>3472</v>
      </c>
      <c r="CY648" s="100" t="s">
        <v>4849</v>
      </c>
      <c r="CZ648" s="100" t="s">
        <v>4850</v>
      </c>
      <c r="DA648" s="100" t="s">
        <v>4898</v>
      </c>
    </row>
    <row r="649" spans="2:105" ht="114.75" hidden="1" x14ac:dyDescent="0.25">
      <c r="B649" s="65" t="s">
        <v>4917</v>
      </c>
      <c r="C649" s="65" t="s">
        <v>4918</v>
      </c>
      <c r="D649" s="63" t="s">
        <v>564</v>
      </c>
      <c r="E649" s="65" t="s">
        <v>4875</v>
      </c>
      <c r="F649" s="63" t="s">
        <v>4876</v>
      </c>
      <c r="G649" s="62" t="s">
        <v>183</v>
      </c>
      <c r="H649" s="63" t="s">
        <v>567</v>
      </c>
      <c r="I649" s="307" t="s">
        <v>185</v>
      </c>
      <c r="J649" s="311" t="s">
        <v>232</v>
      </c>
      <c r="K649" s="310">
        <v>0</v>
      </c>
      <c r="L649" s="63" t="s">
        <v>4892</v>
      </c>
      <c r="M649" s="63" t="s">
        <v>4919</v>
      </c>
      <c r="N649" s="63" t="s">
        <v>4920</v>
      </c>
      <c r="O649" s="63" t="s">
        <v>4921</v>
      </c>
      <c r="P649" s="164" t="s">
        <v>3979</v>
      </c>
      <c r="Q649" s="63" t="s">
        <v>4896</v>
      </c>
      <c r="R649" s="63"/>
      <c r="S649" s="68">
        <v>50</v>
      </c>
      <c r="T649" s="69">
        <v>5</v>
      </c>
      <c r="U649" s="69">
        <v>20</v>
      </c>
      <c r="V649" s="69">
        <v>45</v>
      </c>
      <c r="W649" s="69">
        <v>50</v>
      </c>
      <c r="X649" s="71">
        <v>0</v>
      </c>
      <c r="Y649" s="79"/>
      <c r="Z649" s="79"/>
      <c r="AA649" s="79"/>
      <c r="AB649" s="79"/>
      <c r="AC649" s="79"/>
      <c r="AD649" s="79"/>
      <c r="AE649" s="79"/>
      <c r="AF649" s="79"/>
      <c r="AG649" s="79"/>
      <c r="AH649" s="79"/>
      <c r="AI649" s="79"/>
      <c r="AJ649" s="79"/>
      <c r="AK649" s="71">
        <v>0</v>
      </c>
      <c r="AL649" s="79"/>
      <c r="AM649" s="79"/>
      <c r="AN649" s="79"/>
      <c r="AO649" s="79"/>
      <c r="AP649" s="79"/>
      <c r="AQ649" s="79"/>
      <c r="AR649" s="79"/>
      <c r="AS649" s="79"/>
      <c r="AT649" s="79"/>
      <c r="AU649" s="79"/>
      <c r="AV649" s="79"/>
      <c r="AW649" s="79"/>
      <c r="AX649" s="71">
        <v>0</v>
      </c>
      <c r="AY649" s="79"/>
      <c r="AZ649" s="79"/>
      <c r="BA649" s="79"/>
      <c r="BB649" s="79"/>
      <c r="BC649" s="79"/>
      <c r="BD649" s="79"/>
      <c r="BE649" s="79"/>
      <c r="BF649" s="79"/>
      <c r="BG649" s="79"/>
      <c r="BH649" s="79"/>
      <c r="BI649" s="79"/>
      <c r="BJ649" s="79"/>
      <c r="BK649" s="71">
        <v>0</v>
      </c>
      <c r="BL649" s="79"/>
      <c r="BM649" s="79"/>
      <c r="BN649" s="79"/>
      <c r="BO649" s="79"/>
      <c r="BP649" s="79"/>
      <c r="BQ649" s="79"/>
      <c r="BR649" s="79"/>
      <c r="BS649" s="79"/>
      <c r="BT649" s="79"/>
      <c r="BU649" s="79"/>
      <c r="BV649" s="79"/>
      <c r="BW649" s="79"/>
      <c r="BX649" s="71">
        <v>0</v>
      </c>
      <c r="BY649" s="73">
        <v>0</v>
      </c>
      <c r="BZ649" s="73">
        <v>0</v>
      </c>
      <c r="CA649" s="73">
        <v>0</v>
      </c>
      <c r="CB649" s="73">
        <v>0</v>
      </c>
      <c r="CC649" s="73">
        <v>0</v>
      </c>
      <c r="CD649" s="73">
        <v>0</v>
      </c>
      <c r="CE649" s="73">
        <v>0</v>
      </c>
      <c r="CF649" s="73">
        <v>0</v>
      </c>
      <c r="CG649" s="73">
        <v>0</v>
      </c>
      <c r="CH649" s="73">
        <v>0</v>
      </c>
      <c r="CI649" s="73">
        <v>0</v>
      </c>
      <c r="CJ649" s="73">
        <v>0</v>
      </c>
      <c r="CK649" s="63" t="s">
        <v>4922</v>
      </c>
      <c r="CL649" s="74" t="s">
        <v>727</v>
      </c>
      <c r="CM649" s="74" t="s">
        <v>728</v>
      </c>
      <c r="CN649" s="74" t="s">
        <v>1392</v>
      </c>
      <c r="CO649" s="60">
        <v>3</v>
      </c>
      <c r="CP649" s="61" t="s">
        <v>3472</v>
      </c>
      <c r="CQ649" s="60">
        <v>306</v>
      </c>
      <c r="CR649" s="61" t="s">
        <v>4849</v>
      </c>
      <c r="CS649" s="60">
        <v>30601</v>
      </c>
      <c r="CT649" s="61" t="s">
        <v>4850</v>
      </c>
      <c r="CU649" s="62">
        <v>3060105</v>
      </c>
      <c r="CV649" s="63" t="s">
        <v>4898</v>
      </c>
      <c r="CW649" s="100" t="s">
        <v>4882</v>
      </c>
      <c r="CX649" s="100" t="s">
        <v>3472</v>
      </c>
      <c r="CY649" s="100" t="s">
        <v>4849</v>
      </c>
      <c r="CZ649" s="100" t="s">
        <v>4850</v>
      </c>
      <c r="DA649" s="100" t="s">
        <v>4898</v>
      </c>
    </row>
    <row r="650" spans="2:105" ht="114.75" hidden="1" x14ac:dyDescent="0.25">
      <c r="B650" s="65" t="s">
        <v>4923</v>
      </c>
      <c r="C650" s="65" t="s">
        <v>4924</v>
      </c>
      <c r="D650" s="117" t="s">
        <v>2069</v>
      </c>
      <c r="E650" s="65" t="s">
        <v>4925</v>
      </c>
      <c r="F650" s="63" t="s">
        <v>4926</v>
      </c>
      <c r="G650" s="62" t="s">
        <v>183</v>
      </c>
      <c r="H650" s="63" t="s">
        <v>580</v>
      </c>
      <c r="I650" s="307" t="s">
        <v>339</v>
      </c>
      <c r="J650" s="311">
        <v>2015</v>
      </c>
      <c r="K650" s="310">
        <v>0</v>
      </c>
      <c r="L650" s="63" t="s">
        <v>1228</v>
      </c>
      <c r="M650" s="63" t="s">
        <v>4927</v>
      </c>
      <c r="N650" s="63" t="s">
        <v>2071</v>
      </c>
      <c r="O650" s="63" t="s">
        <v>2072</v>
      </c>
      <c r="P650" s="164" t="s">
        <v>3979</v>
      </c>
      <c r="Q650" s="63" t="s">
        <v>2073</v>
      </c>
      <c r="R650" s="63"/>
      <c r="S650" s="68">
        <v>1</v>
      </c>
      <c r="T650" s="69">
        <v>1</v>
      </c>
      <c r="U650" s="69">
        <v>1</v>
      </c>
      <c r="V650" s="69">
        <v>1</v>
      </c>
      <c r="W650" s="69">
        <v>1</v>
      </c>
      <c r="X650" s="71">
        <v>0</v>
      </c>
      <c r="Y650" s="79"/>
      <c r="Z650" s="79"/>
      <c r="AA650" s="79"/>
      <c r="AB650" s="79"/>
      <c r="AC650" s="79"/>
      <c r="AD650" s="79"/>
      <c r="AE650" s="79"/>
      <c r="AF650" s="79"/>
      <c r="AG650" s="79"/>
      <c r="AH650" s="79"/>
      <c r="AI650" s="79"/>
      <c r="AJ650" s="79"/>
      <c r="AK650" s="71">
        <v>0</v>
      </c>
      <c r="AL650" s="79"/>
      <c r="AM650" s="79"/>
      <c r="AN650" s="79"/>
      <c r="AO650" s="79"/>
      <c r="AP650" s="79"/>
      <c r="AQ650" s="79"/>
      <c r="AR650" s="79"/>
      <c r="AS650" s="79"/>
      <c r="AT650" s="79"/>
      <c r="AU650" s="79"/>
      <c r="AV650" s="79"/>
      <c r="AW650" s="79"/>
      <c r="AX650" s="71">
        <v>0</v>
      </c>
      <c r="AY650" s="79"/>
      <c r="AZ650" s="79"/>
      <c r="BA650" s="79"/>
      <c r="BB650" s="79"/>
      <c r="BC650" s="79"/>
      <c r="BD650" s="79"/>
      <c r="BE650" s="79"/>
      <c r="BF650" s="79"/>
      <c r="BG650" s="79"/>
      <c r="BH650" s="79"/>
      <c r="BI650" s="79"/>
      <c r="BJ650" s="79"/>
      <c r="BK650" s="71">
        <v>0</v>
      </c>
      <c r="BL650" s="79"/>
      <c r="BM650" s="79"/>
      <c r="BN650" s="79"/>
      <c r="BO650" s="79"/>
      <c r="BP650" s="79"/>
      <c r="BQ650" s="79"/>
      <c r="BR650" s="79"/>
      <c r="BS650" s="79"/>
      <c r="BT650" s="79"/>
      <c r="BU650" s="79"/>
      <c r="BV650" s="79"/>
      <c r="BW650" s="79"/>
      <c r="BX650" s="71">
        <v>0</v>
      </c>
      <c r="BY650" s="73">
        <v>0</v>
      </c>
      <c r="BZ650" s="73">
        <v>0</v>
      </c>
      <c r="CA650" s="73">
        <v>0</v>
      </c>
      <c r="CB650" s="73">
        <v>0</v>
      </c>
      <c r="CC650" s="73">
        <v>0</v>
      </c>
      <c r="CD650" s="73">
        <v>0</v>
      </c>
      <c r="CE650" s="73">
        <v>0</v>
      </c>
      <c r="CF650" s="73">
        <v>0</v>
      </c>
      <c r="CG650" s="73">
        <v>0</v>
      </c>
      <c r="CH650" s="73">
        <v>0</v>
      </c>
      <c r="CI650" s="73">
        <v>0</v>
      </c>
      <c r="CJ650" s="73">
        <v>0</v>
      </c>
      <c r="CK650" s="63" t="s">
        <v>4928</v>
      </c>
      <c r="CL650" s="74" t="s">
        <v>3138</v>
      </c>
      <c r="CM650" s="74" t="s">
        <v>3139</v>
      </c>
      <c r="CN650" s="74" t="s">
        <v>1392</v>
      </c>
      <c r="CO650" s="60">
        <v>3</v>
      </c>
      <c r="CP650" s="61" t="s">
        <v>3472</v>
      </c>
      <c r="CQ650" s="60">
        <v>306</v>
      </c>
      <c r="CR650" s="61" t="s">
        <v>4849</v>
      </c>
      <c r="CS650" s="60">
        <v>30601</v>
      </c>
      <c r="CT650" s="61" t="s">
        <v>4850</v>
      </c>
      <c r="CU650" s="62">
        <v>3060105</v>
      </c>
      <c r="CV650" s="63" t="s">
        <v>4898</v>
      </c>
      <c r="CW650" s="100" t="s">
        <v>4929</v>
      </c>
      <c r="CX650" s="100" t="s">
        <v>3472</v>
      </c>
      <c r="CY650" s="100" t="s">
        <v>4849</v>
      </c>
      <c r="CZ650" s="100" t="s">
        <v>4850</v>
      </c>
      <c r="DA650" s="100" t="s">
        <v>4898</v>
      </c>
    </row>
    <row r="651" spans="2:105" ht="114.75" hidden="1" x14ac:dyDescent="0.25">
      <c r="B651" s="99" t="s">
        <v>4930</v>
      </c>
      <c r="C651" s="99" t="s">
        <v>4931</v>
      </c>
      <c r="D651" s="63" t="s">
        <v>709</v>
      </c>
      <c r="E651" s="65" t="s">
        <v>4925</v>
      </c>
      <c r="F651" s="63" t="s">
        <v>4926</v>
      </c>
      <c r="G651" s="62" t="s">
        <v>240</v>
      </c>
      <c r="H651" s="63" t="s">
        <v>710</v>
      </c>
      <c r="I651" s="307" t="s">
        <v>185</v>
      </c>
      <c r="J651" s="311">
        <v>0</v>
      </c>
      <c r="K651" s="310">
        <v>1</v>
      </c>
      <c r="L651" s="63" t="s">
        <v>711</v>
      </c>
      <c r="M651" s="63" t="s">
        <v>793</v>
      </c>
      <c r="N651" s="63" t="s">
        <v>4932</v>
      </c>
      <c r="O651" s="63" t="s">
        <v>4933</v>
      </c>
      <c r="P651" s="164" t="s">
        <v>3979</v>
      </c>
      <c r="Q651" s="63" t="s">
        <v>657</v>
      </c>
      <c r="R651" s="90"/>
      <c r="S651" s="68">
        <v>1</v>
      </c>
      <c r="T651" s="91">
        <v>0</v>
      </c>
      <c r="U651" s="91">
        <v>0</v>
      </c>
      <c r="V651" s="91">
        <v>0</v>
      </c>
      <c r="W651" s="91">
        <v>1</v>
      </c>
      <c r="X651" s="71">
        <v>1467000000</v>
      </c>
      <c r="Y651" s="92"/>
      <c r="Z651" s="92"/>
      <c r="AA651" s="92"/>
      <c r="AB651" s="92"/>
      <c r="AC651" s="92"/>
      <c r="AD651" s="92"/>
      <c r="AE651" s="92"/>
      <c r="AF651" s="92"/>
      <c r="AG651" s="92">
        <v>1067000000</v>
      </c>
      <c r="AH651" s="92">
        <v>400000000</v>
      </c>
      <c r="AI651" s="92"/>
      <c r="AJ651" s="92"/>
      <c r="AK651" s="71">
        <v>1467000000</v>
      </c>
      <c r="AL651" s="92"/>
      <c r="AM651" s="92"/>
      <c r="AN651" s="92"/>
      <c r="AO651" s="92"/>
      <c r="AP651" s="92"/>
      <c r="AQ651" s="92"/>
      <c r="AR651" s="92"/>
      <c r="AS651" s="92"/>
      <c r="AT651" s="92">
        <v>1067000000</v>
      </c>
      <c r="AU651" s="92">
        <v>400000000</v>
      </c>
      <c r="AV651" s="92"/>
      <c r="AW651" s="92"/>
      <c r="AX651" s="71">
        <v>1066000000</v>
      </c>
      <c r="AY651" s="92"/>
      <c r="AZ651" s="92"/>
      <c r="BA651" s="92"/>
      <c r="BB651" s="92"/>
      <c r="BC651" s="92"/>
      <c r="BD651" s="92"/>
      <c r="BE651" s="92"/>
      <c r="BF651" s="92"/>
      <c r="BG651" s="92">
        <v>1066000000</v>
      </c>
      <c r="BH651" s="92"/>
      <c r="BI651" s="92"/>
      <c r="BJ651" s="92"/>
      <c r="BK651" s="71">
        <v>0</v>
      </c>
      <c r="BL651" s="92"/>
      <c r="BM651" s="92"/>
      <c r="BN651" s="92"/>
      <c r="BO651" s="92"/>
      <c r="BP651" s="92"/>
      <c r="BQ651" s="92"/>
      <c r="BR651" s="92"/>
      <c r="BS651" s="92"/>
      <c r="BT651" s="92"/>
      <c r="BU651" s="92"/>
      <c r="BV651" s="92"/>
      <c r="BW651" s="92"/>
      <c r="BX651" s="71">
        <v>4000000000</v>
      </c>
      <c r="BY651" s="93">
        <v>0</v>
      </c>
      <c r="BZ651" s="93">
        <v>0</v>
      </c>
      <c r="CA651" s="93">
        <v>0</v>
      </c>
      <c r="CB651" s="93">
        <v>0</v>
      </c>
      <c r="CC651" s="93">
        <v>0</v>
      </c>
      <c r="CD651" s="93">
        <v>0</v>
      </c>
      <c r="CE651" s="93">
        <v>0</v>
      </c>
      <c r="CF651" s="93">
        <v>0</v>
      </c>
      <c r="CG651" s="93">
        <v>3200000000</v>
      </c>
      <c r="CH651" s="93">
        <v>800000000</v>
      </c>
      <c r="CI651" s="93">
        <v>0</v>
      </c>
      <c r="CJ651" s="93">
        <v>0</v>
      </c>
      <c r="CK651" s="87" t="s">
        <v>4934</v>
      </c>
      <c r="CL651" s="90" t="s">
        <v>727</v>
      </c>
      <c r="CM651" s="90" t="s">
        <v>728</v>
      </c>
      <c r="CN651" s="90" t="s">
        <v>1392</v>
      </c>
      <c r="CO651" s="84">
        <v>3</v>
      </c>
      <c r="CP651" s="85" t="s">
        <v>3472</v>
      </c>
      <c r="CQ651" s="84">
        <v>306</v>
      </c>
      <c r="CR651" s="85" t="s">
        <v>4849</v>
      </c>
      <c r="CS651" s="84">
        <v>30601</v>
      </c>
      <c r="CT651" s="85" t="s">
        <v>4850</v>
      </c>
      <c r="CU651" s="86">
        <v>3060105</v>
      </c>
      <c r="CV651" s="87" t="s">
        <v>4898</v>
      </c>
      <c r="CW651" s="100" t="s">
        <v>4929</v>
      </c>
      <c r="CX651" s="100" t="s">
        <v>3472</v>
      </c>
      <c r="CY651" s="100" t="s">
        <v>4849</v>
      </c>
      <c r="CZ651" s="100" t="s">
        <v>4850</v>
      </c>
      <c r="DA651" s="100" t="s">
        <v>4898</v>
      </c>
    </row>
    <row r="652" spans="2:105" ht="114.75" hidden="1" x14ac:dyDescent="0.25">
      <c r="B652" s="65" t="s">
        <v>4935</v>
      </c>
      <c r="C652" s="178" t="s">
        <v>4936</v>
      </c>
      <c r="D652" s="63" t="s">
        <v>709</v>
      </c>
      <c r="E652" s="65" t="s">
        <v>4925</v>
      </c>
      <c r="F652" s="63" t="s">
        <v>4926</v>
      </c>
      <c r="G652" s="62" t="s">
        <v>240</v>
      </c>
      <c r="H652" s="63" t="s">
        <v>4295</v>
      </c>
      <c r="I652" s="307" t="s">
        <v>185</v>
      </c>
      <c r="J652" s="311">
        <v>2015</v>
      </c>
      <c r="K652" s="310">
        <v>0</v>
      </c>
      <c r="L652" s="63" t="s">
        <v>793</v>
      </c>
      <c r="M652" s="63" t="s">
        <v>4937</v>
      </c>
      <c r="N652" s="63" t="s">
        <v>4938</v>
      </c>
      <c r="O652" s="63" t="s">
        <v>4939</v>
      </c>
      <c r="P652" s="164" t="s">
        <v>3979</v>
      </c>
      <c r="Q652" s="63" t="s">
        <v>4940</v>
      </c>
      <c r="R652" s="63"/>
      <c r="S652" s="68">
        <v>1</v>
      </c>
      <c r="T652" s="69">
        <v>1</v>
      </c>
      <c r="U652" s="69">
        <v>1</v>
      </c>
      <c r="V652" s="69">
        <v>1</v>
      </c>
      <c r="W652" s="69">
        <v>1</v>
      </c>
      <c r="X652" s="71">
        <v>1467000000</v>
      </c>
      <c r="Y652" s="79"/>
      <c r="Z652" s="79"/>
      <c r="AA652" s="79"/>
      <c r="AB652" s="79"/>
      <c r="AC652" s="79"/>
      <c r="AD652" s="79"/>
      <c r="AE652" s="79"/>
      <c r="AF652" s="79"/>
      <c r="AG652" s="79">
        <v>1067000000</v>
      </c>
      <c r="AH652" s="79">
        <v>400000000</v>
      </c>
      <c r="AI652" s="79"/>
      <c r="AJ652" s="79"/>
      <c r="AK652" s="71">
        <v>1467000000</v>
      </c>
      <c r="AL652" s="79"/>
      <c r="AM652" s="79"/>
      <c r="AN652" s="79"/>
      <c r="AO652" s="79"/>
      <c r="AP652" s="79"/>
      <c r="AQ652" s="79"/>
      <c r="AR652" s="79"/>
      <c r="AS652" s="79"/>
      <c r="AT652" s="79">
        <v>1067000000</v>
      </c>
      <c r="AU652" s="79">
        <v>400000000</v>
      </c>
      <c r="AV652" s="79"/>
      <c r="AW652" s="79"/>
      <c r="AX652" s="71">
        <v>1066000000</v>
      </c>
      <c r="AY652" s="79"/>
      <c r="AZ652" s="79"/>
      <c r="BA652" s="79"/>
      <c r="BB652" s="79"/>
      <c r="BC652" s="79"/>
      <c r="BD652" s="79"/>
      <c r="BE652" s="79"/>
      <c r="BF652" s="79"/>
      <c r="BG652" s="79">
        <v>1066000000</v>
      </c>
      <c r="BH652" s="79"/>
      <c r="BI652" s="79"/>
      <c r="BJ652" s="79"/>
      <c r="BK652" s="71">
        <v>0</v>
      </c>
      <c r="BL652" s="79"/>
      <c r="BM652" s="79"/>
      <c r="BN652" s="79"/>
      <c r="BO652" s="79"/>
      <c r="BP652" s="79"/>
      <c r="BQ652" s="79"/>
      <c r="BR652" s="79"/>
      <c r="BS652" s="79"/>
      <c r="BT652" s="79"/>
      <c r="BU652" s="79"/>
      <c r="BV652" s="79"/>
      <c r="BW652" s="79"/>
      <c r="BX652" s="71">
        <v>4000000000</v>
      </c>
      <c r="BY652" s="73">
        <v>0</v>
      </c>
      <c r="BZ652" s="73">
        <v>0</v>
      </c>
      <c r="CA652" s="73">
        <v>0</v>
      </c>
      <c r="CB652" s="73">
        <v>0</v>
      </c>
      <c r="CC652" s="73">
        <v>0</v>
      </c>
      <c r="CD652" s="73">
        <v>0</v>
      </c>
      <c r="CE652" s="73">
        <v>0</v>
      </c>
      <c r="CF652" s="73">
        <v>0</v>
      </c>
      <c r="CG652" s="73">
        <v>3200000000</v>
      </c>
      <c r="CH652" s="73">
        <v>800000000</v>
      </c>
      <c r="CI652" s="73">
        <v>0</v>
      </c>
      <c r="CJ652" s="73">
        <v>0</v>
      </c>
      <c r="CK652" s="63" t="s">
        <v>4941</v>
      </c>
      <c r="CL652" s="74" t="s">
        <v>717</v>
      </c>
      <c r="CM652" s="74" t="s">
        <v>718</v>
      </c>
      <c r="CN652" s="74" t="s">
        <v>1392</v>
      </c>
      <c r="CO652" s="60">
        <v>3</v>
      </c>
      <c r="CP652" s="61" t="s">
        <v>3472</v>
      </c>
      <c r="CQ652" s="60">
        <v>306</v>
      </c>
      <c r="CR652" s="61" t="s">
        <v>4849</v>
      </c>
      <c r="CS652" s="60">
        <v>30601</v>
      </c>
      <c r="CT652" s="61" t="s">
        <v>4850</v>
      </c>
      <c r="CU652" s="62">
        <v>3060105</v>
      </c>
      <c r="CV652" s="63" t="s">
        <v>4898</v>
      </c>
      <c r="CW652" s="100" t="s">
        <v>4929</v>
      </c>
      <c r="CX652" s="100" t="s">
        <v>3472</v>
      </c>
      <c r="CY652" s="100" t="s">
        <v>4849</v>
      </c>
      <c r="CZ652" s="100" t="s">
        <v>4850</v>
      </c>
      <c r="DA652" s="100" t="s">
        <v>4898</v>
      </c>
    </row>
    <row r="653" spans="2:105" ht="36" hidden="1" customHeight="1" x14ac:dyDescent="0.25">
      <c r="B653" s="65" t="s">
        <v>4942</v>
      </c>
      <c r="C653" s="75" t="s">
        <v>4943</v>
      </c>
      <c r="D653" s="117" t="s">
        <v>2069</v>
      </c>
      <c r="E653" s="65" t="s">
        <v>4944</v>
      </c>
      <c r="F653" s="63" t="s">
        <v>4945</v>
      </c>
      <c r="G653" s="62" t="s">
        <v>183</v>
      </c>
      <c r="H653" s="63" t="s">
        <v>580</v>
      </c>
      <c r="I653" s="307" t="s">
        <v>185</v>
      </c>
      <c r="J653" s="311">
        <v>2015</v>
      </c>
      <c r="K653" s="310">
        <v>0</v>
      </c>
      <c r="L653" s="63" t="s">
        <v>2365</v>
      </c>
      <c r="M653" s="63" t="s">
        <v>4946</v>
      </c>
      <c r="N653" s="63" t="s">
        <v>4947</v>
      </c>
      <c r="O653" s="63" t="s">
        <v>4948</v>
      </c>
      <c r="P653" s="164" t="s">
        <v>3979</v>
      </c>
      <c r="Q653" s="63" t="s">
        <v>2073</v>
      </c>
      <c r="R653" s="63"/>
      <c r="S653" s="68">
        <v>0</v>
      </c>
      <c r="T653" s="69">
        <v>3</v>
      </c>
      <c r="U653" s="69">
        <v>4</v>
      </c>
      <c r="V653" s="69">
        <v>0</v>
      </c>
      <c r="W653" s="69">
        <v>0</v>
      </c>
      <c r="X653" s="71">
        <v>750000000</v>
      </c>
      <c r="Y653" s="79">
        <v>750000000</v>
      </c>
      <c r="Z653" s="79"/>
      <c r="AA653" s="79"/>
      <c r="AB653" s="79"/>
      <c r="AC653" s="79"/>
      <c r="AD653" s="79"/>
      <c r="AE653" s="79"/>
      <c r="AF653" s="79"/>
      <c r="AG653" s="79"/>
      <c r="AH653" s="79"/>
      <c r="AI653" s="79"/>
      <c r="AJ653" s="79"/>
      <c r="AK653" s="71">
        <v>1000000000</v>
      </c>
      <c r="AL653" s="79">
        <v>1000000000</v>
      </c>
      <c r="AM653" s="79"/>
      <c r="AN653" s="79"/>
      <c r="AO653" s="79"/>
      <c r="AP653" s="79"/>
      <c r="AQ653" s="79"/>
      <c r="AR653" s="79"/>
      <c r="AS653" s="79"/>
      <c r="AT653" s="79"/>
      <c r="AU653" s="79"/>
      <c r="AV653" s="79"/>
      <c r="AW653" s="79"/>
      <c r="AX653" s="71">
        <v>0</v>
      </c>
      <c r="AY653" s="79"/>
      <c r="AZ653" s="79"/>
      <c r="BA653" s="79"/>
      <c r="BB653" s="79"/>
      <c r="BC653" s="79"/>
      <c r="BD653" s="79"/>
      <c r="BE653" s="79"/>
      <c r="BF653" s="79"/>
      <c r="BG653" s="79"/>
      <c r="BH653" s="79"/>
      <c r="BI653" s="79"/>
      <c r="BJ653" s="79"/>
      <c r="BK653" s="71">
        <v>0</v>
      </c>
      <c r="BL653" s="79"/>
      <c r="BM653" s="79"/>
      <c r="BN653" s="79"/>
      <c r="BO653" s="79"/>
      <c r="BP653" s="79"/>
      <c r="BQ653" s="79"/>
      <c r="BR653" s="79"/>
      <c r="BS653" s="79"/>
      <c r="BT653" s="79"/>
      <c r="BU653" s="79"/>
      <c r="BV653" s="79"/>
      <c r="BW653" s="79"/>
      <c r="BX653" s="71">
        <v>1750000000</v>
      </c>
      <c r="BY653" s="73">
        <v>1750000000</v>
      </c>
      <c r="BZ653" s="73">
        <v>0</v>
      </c>
      <c r="CA653" s="73">
        <v>0</v>
      </c>
      <c r="CB653" s="73">
        <v>0</v>
      </c>
      <c r="CC653" s="73">
        <v>0</v>
      </c>
      <c r="CD653" s="73">
        <v>0</v>
      </c>
      <c r="CE653" s="73">
        <v>0</v>
      </c>
      <c r="CF653" s="73">
        <v>0</v>
      </c>
      <c r="CG653" s="73">
        <v>0</v>
      </c>
      <c r="CH653" s="73">
        <v>0</v>
      </c>
      <c r="CI653" s="73">
        <v>0</v>
      </c>
      <c r="CJ653" s="73">
        <v>0</v>
      </c>
      <c r="CK653" s="63" t="s">
        <v>4949</v>
      </c>
      <c r="CL653" s="74" t="s">
        <v>3138</v>
      </c>
      <c r="CM653" s="74" t="s">
        <v>3139</v>
      </c>
      <c r="CN653" s="74" t="s">
        <v>606</v>
      </c>
      <c r="CO653" s="60">
        <v>3</v>
      </c>
      <c r="CP653" s="61" t="s">
        <v>3472</v>
      </c>
      <c r="CQ653" s="60">
        <v>307</v>
      </c>
      <c r="CR653" s="61" t="s">
        <v>4950</v>
      </c>
      <c r="CS653" s="60">
        <v>30701</v>
      </c>
      <c r="CT653" s="61" t="s">
        <v>4951</v>
      </c>
      <c r="CU653" s="62">
        <v>3070101</v>
      </c>
      <c r="CV653" s="63" t="s">
        <v>4952</v>
      </c>
      <c r="CW653" s="100" t="s">
        <v>4953</v>
      </c>
      <c r="CX653" s="100" t="s">
        <v>3472</v>
      </c>
      <c r="CY653" s="100" t="s">
        <v>4950</v>
      </c>
      <c r="CZ653" s="100" t="s">
        <v>4951</v>
      </c>
      <c r="DA653" s="100" t="s">
        <v>4952</v>
      </c>
    </row>
    <row r="654" spans="2:105" ht="114.75" hidden="1" x14ac:dyDescent="0.25">
      <c r="B654" s="65" t="s">
        <v>4954</v>
      </c>
      <c r="C654" s="75" t="s">
        <v>4955</v>
      </c>
      <c r="D654" s="117" t="s">
        <v>2069</v>
      </c>
      <c r="E654" s="65" t="s">
        <v>4944</v>
      </c>
      <c r="F654" s="63" t="s">
        <v>4945</v>
      </c>
      <c r="G654" s="62" t="s">
        <v>183</v>
      </c>
      <c r="H654" s="63" t="s">
        <v>580</v>
      </c>
      <c r="I654" s="307" t="s">
        <v>185</v>
      </c>
      <c r="J654" s="311">
        <v>2015</v>
      </c>
      <c r="K654" s="310">
        <v>0</v>
      </c>
      <c r="L654" s="63" t="s">
        <v>2365</v>
      </c>
      <c r="M654" s="63" t="s">
        <v>4956</v>
      </c>
      <c r="N654" s="63" t="s">
        <v>4957</v>
      </c>
      <c r="O654" s="63" t="s">
        <v>4958</v>
      </c>
      <c r="P654" s="164" t="s">
        <v>3979</v>
      </c>
      <c r="Q654" s="63" t="s">
        <v>2073</v>
      </c>
      <c r="R654" s="63"/>
      <c r="S654" s="68">
        <v>0</v>
      </c>
      <c r="T654" s="69">
        <v>0</v>
      </c>
      <c r="U654" s="69">
        <v>23</v>
      </c>
      <c r="V654" s="69">
        <v>0</v>
      </c>
      <c r="W654" s="69">
        <v>0</v>
      </c>
      <c r="X654" s="71">
        <v>945000000</v>
      </c>
      <c r="Y654" s="79">
        <v>945000000</v>
      </c>
      <c r="Z654" s="79"/>
      <c r="AA654" s="79"/>
      <c r="AB654" s="79"/>
      <c r="AC654" s="79"/>
      <c r="AD654" s="79"/>
      <c r="AE654" s="79"/>
      <c r="AF654" s="79"/>
      <c r="AG654" s="79"/>
      <c r="AH654" s="79"/>
      <c r="AI654" s="79"/>
      <c r="AJ654" s="79"/>
      <c r="AK654" s="71">
        <v>555000000</v>
      </c>
      <c r="AL654" s="79">
        <v>555000000</v>
      </c>
      <c r="AM654" s="79"/>
      <c r="AN654" s="79"/>
      <c r="AO654" s="79"/>
      <c r="AP654" s="79"/>
      <c r="AQ654" s="79"/>
      <c r="AR654" s="79"/>
      <c r="AS654" s="79"/>
      <c r="AT654" s="79"/>
      <c r="AU654" s="79"/>
      <c r="AV654" s="79"/>
      <c r="AW654" s="79"/>
      <c r="AX654" s="71">
        <v>0</v>
      </c>
      <c r="AY654" s="79"/>
      <c r="AZ654" s="79"/>
      <c r="BA654" s="79"/>
      <c r="BB654" s="79"/>
      <c r="BC654" s="79"/>
      <c r="BD654" s="79"/>
      <c r="BE654" s="79"/>
      <c r="BF654" s="79"/>
      <c r="BG654" s="79"/>
      <c r="BH654" s="79"/>
      <c r="BI654" s="79"/>
      <c r="BJ654" s="79"/>
      <c r="BK654" s="71">
        <v>0</v>
      </c>
      <c r="BL654" s="79"/>
      <c r="BM654" s="79"/>
      <c r="BN654" s="79"/>
      <c r="BO654" s="79"/>
      <c r="BP654" s="79"/>
      <c r="BQ654" s="79"/>
      <c r="BR654" s="79"/>
      <c r="BS654" s="79"/>
      <c r="BT654" s="79"/>
      <c r="BU654" s="79"/>
      <c r="BV654" s="79"/>
      <c r="BW654" s="79"/>
      <c r="BX654" s="71">
        <v>1500000000</v>
      </c>
      <c r="BY654" s="73">
        <v>1500000000</v>
      </c>
      <c r="BZ654" s="73">
        <v>0</v>
      </c>
      <c r="CA654" s="73">
        <v>0</v>
      </c>
      <c r="CB654" s="73">
        <v>0</v>
      </c>
      <c r="CC654" s="73">
        <v>0</v>
      </c>
      <c r="CD654" s="73">
        <v>0</v>
      </c>
      <c r="CE654" s="73">
        <v>0</v>
      </c>
      <c r="CF654" s="73">
        <v>0</v>
      </c>
      <c r="CG654" s="73">
        <v>0</v>
      </c>
      <c r="CH654" s="73">
        <v>0</v>
      </c>
      <c r="CI654" s="73">
        <v>0</v>
      </c>
      <c r="CJ654" s="73">
        <v>0</v>
      </c>
      <c r="CK654" s="63" t="s">
        <v>4959</v>
      </c>
      <c r="CL654" s="74" t="s">
        <v>3138</v>
      </c>
      <c r="CM654" s="74" t="s">
        <v>3139</v>
      </c>
      <c r="CN654" s="74" t="s">
        <v>606</v>
      </c>
      <c r="CO654" s="60">
        <v>3</v>
      </c>
      <c r="CP654" s="61" t="s">
        <v>3472</v>
      </c>
      <c r="CQ654" s="60">
        <v>307</v>
      </c>
      <c r="CR654" s="61" t="s">
        <v>4950</v>
      </c>
      <c r="CS654" s="60">
        <v>30701</v>
      </c>
      <c r="CT654" s="61" t="s">
        <v>4951</v>
      </c>
      <c r="CU654" s="62">
        <v>3070101</v>
      </c>
      <c r="CV654" s="63" t="s">
        <v>4952</v>
      </c>
      <c r="CW654" s="100" t="s">
        <v>4953</v>
      </c>
      <c r="CX654" s="100" t="s">
        <v>3472</v>
      </c>
      <c r="CY654" s="100" t="s">
        <v>4950</v>
      </c>
      <c r="CZ654" s="100" t="s">
        <v>4951</v>
      </c>
      <c r="DA654" s="100" t="s">
        <v>4952</v>
      </c>
    </row>
    <row r="655" spans="2:105" ht="76.5" hidden="1" x14ac:dyDescent="0.25">
      <c r="B655" s="65" t="s">
        <v>4960</v>
      </c>
      <c r="C655" s="153" t="s">
        <v>4961</v>
      </c>
      <c r="D655" s="117" t="s">
        <v>2069</v>
      </c>
      <c r="E655" s="65" t="s">
        <v>4962</v>
      </c>
      <c r="F655" s="63" t="s">
        <v>4963</v>
      </c>
      <c r="G655" s="62" t="s">
        <v>183</v>
      </c>
      <c r="H655" s="63" t="s">
        <v>580</v>
      </c>
      <c r="I655" s="307" t="s">
        <v>185</v>
      </c>
      <c r="J655" s="311">
        <v>2015</v>
      </c>
      <c r="K655" s="310">
        <v>0</v>
      </c>
      <c r="L655" s="63" t="s">
        <v>1228</v>
      </c>
      <c r="M655" s="63" t="s">
        <v>4548</v>
      </c>
      <c r="N655" s="63" t="s">
        <v>4549</v>
      </c>
      <c r="O655" s="63" t="s">
        <v>4550</v>
      </c>
      <c r="P655" s="164" t="s">
        <v>3979</v>
      </c>
      <c r="Q655" s="63" t="s">
        <v>2073</v>
      </c>
      <c r="R655" s="63"/>
      <c r="S655" s="68">
        <v>1</v>
      </c>
      <c r="T655" s="69">
        <v>0</v>
      </c>
      <c r="U655" s="69">
        <v>0</v>
      </c>
      <c r="V655" s="69">
        <v>0</v>
      </c>
      <c r="W655" s="69">
        <v>1</v>
      </c>
      <c r="X655" s="71">
        <v>300000000</v>
      </c>
      <c r="Y655" s="79">
        <v>300000000</v>
      </c>
      <c r="Z655" s="79"/>
      <c r="AA655" s="79"/>
      <c r="AB655" s="79"/>
      <c r="AC655" s="79"/>
      <c r="AD655" s="79"/>
      <c r="AE655" s="79"/>
      <c r="AF655" s="79"/>
      <c r="AG655" s="79"/>
      <c r="AH655" s="79"/>
      <c r="AI655" s="79"/>
      <c r="AJ655" s="79"/>
      <c r="AK655" s="71">
        <v>100000000</v>
      </c>
      <c r="AL655" s="79">
        <v>100000000</v>
      </c>
      <c r="AM655" s="79"/>
      <c r="AN655" s="79"/>
      <c r="AO655" s="79"/>
      <c r="AP655" s="79"/>
      <c r="AQ655" s="79"/>
      <c r="AR655" s="79"/>
      <c r="AS655" s="79"/>
      <c r="AT655" s="79"/>
      <c r="AU655" s="79"/>
      <c r="AV655" s="79"/>
      <c r="AW655" s="79"/>
      <c r="AX655" s="71">
        <v>0</v>
      </c>
      <c r="AY655" s="79"/>
      <c r="AZ655" s="79"/>
      <c r="BA655" s="79"/>
      <c r="BB655" s="79"/>
      <c r="BC655" s="79"/>
      <c r="BD655" s="79"/>
      <c r="BE655" s="79"/>
      <c r="BF655" s="79"/>
      <c r="BG655" s="79"/>
      <c r="BH655" s="79"/>
      <c r="BI655" s="79"/>
      <c r="BJ655" s="79"/>
      <c r="BK655" s="71">
        <v>0</v>
      </c>
      <c r="BL655" s="79"/>
      <c r="BM655" s="79"/>
      <c r="BN655" s="79"/>
      <c r="BO655" s="79"/>
      <c r="BP655" s="79"/>
      <c r="BQ655" s="79"/>
      <c r="BR655" s="79"/>
      <c r="BS655" s="79"/>
      <c r="BT655" s="79"/>
      <c r="BU655" s="79"/>
      <c r="BV655" s="79"/>
      <c r="BW655" s="79"/>
      <c r="BX655" s="71">
        <v>400000000</v>
      </c>
      <c r="BY655" s="73">
        <v>400000000</v>
      </c>
      <c r="BZ655" s="73">
        <v>0</v>
      </c>
      <c r="CA655" s="73">
        <v>0</v>
      </c>
      <c r="CB655" s="73">
        <v>0</v>
      </c>
      <c r="CC655" s="73">
        <v>0</v>
      </c>
      <c r="CD655" s="73">
        <v>0</v>
      </c>
      <c r="CE655" s="73">
        <v>0</v>
      </c>
      <c r="CF655" s="73">
        <v>0</v>
      </c>
      <c r="CG655" s="73">
        <v>0</v>
      </c>
      <c r="CH655" s="73">
        <v>0</v>
      </c>
      <c r="CI655" s="73">
        <v>0</v>
      </c>
      <c r="CJ655" s="73">
        <v>0</v>
      </c>
      <c r="CK655" s="63" t="s">
        <v>4964</v>
      </c>
      <c r="CL655" s="74" t="s">
        <v>3138</v>
      </c>
      <c r="CM655" s="74" t="s">
        <v>3139</v>
      </c>
      <c r="CN655" s="74" t="s">
        <v>606</v>
      </c>
      <c r="CO655" s="60">
        <v>3</v>
      </c>
      <c r="CP655" s="61" t="s">
        <v>3472</v>
      </c>
      <c r="CQ655" s="60">
        <v>307</v>
      </c>
      <c r="CR655" s="61" t="s">
        <v>4950</v>
      </c>
      <c r="CS655" s="60">
        <v>30701</v>
      </c>
      <c r="CT655" s="61" t="s">
        <v>4951</v>
      </c>
      <c r="CU655" s="62">
        <v>3070102</v>
      </c>
      <c r="CV655" s="63" t="s">
        <v>4965</v>
      </c>
      <c r="CW655" s="100" t="s">
        <v>4966</v>
      </c>
      <c r="CX655" s="100" t="s">
        <v>3472</v>
      </c>
      <c r="CY655" s="100" t="s">
        <v>4950</v>
      </c>
      <c r="CZ655" s="100" t="s">
        <v>4951</v>
      </c>
      <c r="DA655" s="100" t="s">
        <v>4965</v>
      </c>
    </row>
    <row r="656" spans="2:105" ht="191.25" hidden="1" x14ac:dyDescent="0.25">
      <c r="B656" s="65" t="s">
        <v>4967</v>
      </c>
      <c r="C656" s="65" t="s">
        <v>4968</v>
      </c>
      <c r="D656" s="63" t="s">
        <v>1166</v>
      </c>
      <c r="E656" s="65" t="s">
        <v>4969</v>
      </c>
      <c r="F656" s="63" t="s">
        <v>4970</v>
      </c>
      <c r="G656" s="62" t="s">
        <v>240</v>
      </c>
      <c r="H656" s="63" t="s">
        <v>1167</v>
      </c>
      <c r="I656" s="307" t="s">
        <v>185</v>
      </c>
      <c r="J656" s="311">
        <v>2016</v>
      </c>
      <c r="K656" s="310">
        <v>1</v>
      </c>
      <c r="L656" s="63" t="s">
        <v>242</v>
      </c>
      <c r="M656" s="63" t="s">
        <v>4971</v>
      </c>
      <c r="N656" s="63" t="s">
        <v>4972</v>
      </c>
      <c r="O656" s="77" t="s">
        <v>4973</v>
      </c>
      <c r="P656" s="164"/>
      <c r="Q656" s="63" t="s">
        <v>232</v>
      </c>
      <c r="R656" s="63"/>
      <c r="S656" s="68">
        <v>1</v>
      </c>
      <c r="T656" s="69">
        <v>1</v>
      </c>
      <c r="U656" s="69">
        <v>1</v>
      </c>
      <c r="V656" s="69">
        <v>1</v>
      </c>
      <c r="W656" s="69">
        <v>1</v>
      </c>
      <c r="X656" s="71">
        <v>183675753</v>
      </c>
      <c r="Y656" s="79"/>
      <c r="Z656" s="79"/>
      <c r="AA656" s="79"/>
      <c r="AB656" s="79"/>
      <c r="AC656" s="79"/>
      <c r="AD656" s="79"/>
      <c r="AE656" s="79"/>
      <c r="AF656" s="97">
        <v>183675753</v>
      </c>
      <c r="AG656" s="79"/>
      <c r="AH656" s="79"/>
      <c r="AI656" s="79"/>
      <c r="AJ656" s="79"/>
      <c r="AK656" s="71">
        <v>197451434</v>
      </c>
      <c r="AL656" s="79"/>
      <c r="AM656" s="79"/>
      <c r="AN656" s="79"/>
      <c r="AO656" s="79"/>
      <c r="AP656" s="79"/>
      <c r="AQ656" s="79"/>
      <c r="AR656" s="79"/>
      <c r="AS656" s="97">
        <v>197451434</v>
      </c>
      <c r="AT656" s="79"/>
      <c r="AU656" s="79"/>
      <c r="AV656" s="79"/>
      <c r="AW656" s="79"/>
      <c r="AX656" s="71">
        <v>212260292</v>
      </c>
      <c r="AY656" s="79"/>
      <c r="AZ656" s="79"/>
      <c r="BA656" s="79"/>
      <c r="BB656" s="79"/>
      <c r="BC656" s="79"/>
      <c r="BD656" s="79"/>
      <c r="BE656" s="79"/>
      <c r="BF656" s="97">
        <v>212260292</v>
      </c>
      <c r="BG656" s="79"/>
      <c r="BH656" s="79"/>
      <c r="BI656" s="79"/>
      <c r="BJ656" s="79"/>
      <c r="BK656" s="71">
        <v>228179814</v>
      </c>
      <c r="BL656" s="79"/>
      <c r="BM656" s="79"/>
      <c r="BN656" s="79"/>
      <c r="BO656" s="79"/>
      <c r="BP656" s="79"/>
      <c r="BQ656" s="79"/>
      <c r="BR656" s="79"/>
      <c r="BS656" s="97">
        <v>228179814</v>
      </c>
      <c r="BT656" s="79"/>
      <c r="BU656" s="79"/>
      <c r="BV656" s="79"/>
      <c r="BW656" s="79"/>
      <c r="BX656" s="71">
        <v>821567293</v>
      </c>
      <c r="BY656" s="73">
        <v>0</v>
      </c>
      <c r="BZ656" s="73">
        <v>0</v>
      </c>
      <c r="CA656" s="73">
        <v>0</v>
      </c>
      <c r="CB656" s="73">
        <v>0</v>
      </c>
      <c r="CC656" s="73">
        <v>0</v>
      </c>
      <c r="CD656" s="73">
        <v>0</v>
      </c>
      <c r="CE656" s="73">
        <v>0</v>
      </c>
      <c r="CF656" s="73">
        <v>821567293</v>
      </c>
      <c r="CG656" s="73">
        <v>0</v>
      </c>
      <c r="CH656" s="73">
        <v>0</v>
      </c>
      <c r="CI656" s="73">
        <v>0</v>
      </c>
      <c r="CJ656" s="73">
        <v>0</v>
      </c>
      <c r="CK656" s="63" t="s">
        <v>4974</v>
      </c>
      <c r="CL656" s="74" t="s">
        <v>1172</v>
      </c>
      <c r="CM656" s="74" t="s">
        <v>1173</v>
      </c>
      <c r="CN656" s="74" t="s">
        <v>606</v>
      </c>
      <c r="CO656" s="60">
        <v>3</v>
      </c>
      <c r="CP656" s="61" t="s">
        <v>3472</v>
      </c>
      <c r="CQ656" s="60">
        <v>307</v>
      </c>
      <c r="CR656" s="61" t="s">
        <v>4950</v>
      </c>
      <c r="CS656" s="60">
        <v>30702</v>
      </c>
      <c r="CT656" s="61" t="s">
        <v>4975</v>
      </c>
      <c r="CU656" s="62">
        <v>3070201</v>
      </c>
      <c r="CV656" s="63" t="s">
        <v>4976</v>
      </c>
      <c r="CW656" s="100" t="s">
        <v>4977</v>
      </c>
      <c r="CX656" s="100" t="s">
        <v>3472</v>
      </c>
      <c r="CY656" s="100" t="s">
        <v>4950</v>
      </c>
      <c r="CZ656" s="100" t="s">
        <v>4975</v>
      </c>
      <c r="DA656" s="100" t="s">
        <v>4976</v>
      </c>
    </row>
    <row r="657" spans="2:105" ht="191.25" hidden="1" x14ac:dyDescent="0.25">
      <c r="B657" s="65" t="s">
        <v>4978</v>
      </c>
      <c r="C657" s="65" t="s">
        <v>4979</v>
      </c>
      <c r="D657" s="63" t="s">
        <v>1166</v>
      </c>
      <c r="E657" s="65" t="s">
        <v>4969</v>
      </c>
      <c r="F657" s="63" t="s">
        <v>4970</v>
      </c>
      <c r="G657" s="62" t="s">
        <v>183</v>
      </c>
      <c r="H657" s="63" t="s">
        <v>2611</v>
      </c>
      <c r="I657" s="307" t="s">
        <v>185</v>
      </c>
      <c r="J657" s="311">
        <v>2015</v>
      </c>
      <c r="K657" s="310" t="s">
        <v>3657</v>
      </c>
      <c r="L657" s="63" t="s">
        <v>242</v>
      </c>
      <c r="M657" s="63" t="s">
        <v>4980</v>
      </c>
      <c r="N657" s="63" t="s">
        <v>4981</v>
      </c>
      <c r="O657" s="77" t="s">
        <v>4982</v>
      </c>
      <c r="P657" s="164"/>
      <c r="Q657" s="63" t="s">
        <v>232</v>
      </c>
      <c r="R657" s="63"/>
      <c r="S657" s="68">
        <v>989000</v>
      </c>
      <c r="T657" s="319">
        <v>228730</v>
      </c>
      <c r="U657" s="69">
        <v>468749</v>
      </c>
      <c r="V657" s="69">
        <v>720620</v>
      </c>
      <c r="W657" s="69">
        <v>989000</v>
      </c>
      <c r="X657" s="71">
        <v>569548800</v>
      </c>
      <c r="Y657" s="79"/>
      <c r="Z657" s="79"/>
      <c r="AA657" s="79"/>
      <c r="AB657" s="79"/>
      <c r="AC657" s="79"/>
      <c r="AD657" s="79"/>
      <c r="AE657" s="79"/>
      <c r="AF657" s="97">
        <v>569548800</v>
      </c>
      <c r="AG657" s="79"/>
      <c r="AH657" s="79"/>
      <c r="AI657" s="79"/>
      <c r="AJ657" s="79"/>
      <c r="AK657" s="71">
        <v>612264960</v>
      </c>
      <c r="AL657" s="79"/>
      <c r="AM657" s="79"/>
      <c r="AN657" s="79"/>
      <c r="AO657" s="79"/>
      <c r="AP657" s="79"/>
      <c r="AQ657" s="79"/>
      <c r="AR657" s="79"/>
      <c r="AS657" s="97">
        <v>612264960</v>
      </c>
      <c r="AT657" s="79"/>
      <c r="AU657" s="79"/>
      <c r="AV657" s="79"/>
      <c r="AW657" s="79"/>
      <c r="AX657" s="71">
        <v>658184832</v>
      </c>
      <c r="AY657" s="79"/>
      <c r="AZ657" s="79"/>
      <c r="BA657" s="79"/>
      <c r="BB657" s="79"/>
      <c r="BC657" s="79"/>
      <c r="BD657" s="79"/>
      <c r="BE657" s="79"/>
      <c r="BF657" s="97">
        <v>658184832</v>
      </c>
      <c r="BG657" s="79"/>
      <c r="BH657" s="79"/>
      <c r="BI657" s="79"/>
      <c r="BJ657" s="79"/>
      <c r="BK657" s="71">
        <v>707548694</v>
      </c>
      <c r="BL657" s="79"/>
      <c r="BM657" s="79"/>
      <c r="BN657" s="79"/>
      <c r="BO657" s="79"/>
      <c r="BP657" s="79"/>
      <c r="BQ657" s="79"/>
      <c r="BR657" s="79"/>
      <c r="BS657" s="97">
        <v>707548694</v>
      </c>
      <c r="BT657" s="79"/>
      <c r="BU657" s="79"/>
      <c r="BV657" s="79"/>
      <c r="BW657" s="79"/>
      <c r="BX657" s="71">
        <v>2547547286</v>
      </c>
      <c r="BY657" s="73">
        <v>0</v>
      </c>
      <c r="BZ657" s="73">
        <v>0</v>
      </c>
      <c r="CA657" s="73">
        <v>0</v>
      </c>
      <c r="CB657" s="73">
        <v>0</v>
      </c>
      <c r="CC657" s="73">
        <v>0</v>
      </c>
      <c r="CD657" s="73">
        <v>0</v>
      </c>
      <c r="CE657" s="73">
        <v>0</v>
      </c>
      <c r="CF657" s="73">
        <v>2547547286</v>
      </c>
      <c r="CG657" s="73">
        <v>0</v>
      </c>
      <c r="CH657" s="73">
        <v>0</v>
      </c>
      <c r="CI657" s="73">
        <v>0</v>
      </c>
      <c r="CJ657" s="73">
        <v>0</v>
      </c>
      <c r="CK657" s="63" t="s">
        <v>4983</v>
      </c>
      <c r="CL657" s="74" t="s">
        <v>1989</v>
      </c>
      <c r="CM657" s="74" t="s">
        <v>1990</v>
      </c>
      <c r="CN657" s="74" t="s">
        <v>606</v>
      </c>
      <c r="CO657" s="60">
        <v>3</v>
      </c>
      <c r="CP657" s="61" t="s">
        <v>3472</v>
      </c>
      <c r="CQ657" s="60">
        <v>307</v>
      </c>
      <c r="CR657" s="61" t="s">
        <v>4950</v>
      </c>
      <c r="CS657" s="60">
        <v>30702</v>
      </c>
      <c r="CT657" s="61" t="s">
        <v>4975</v>
      </c>
      <c r="CU657" s="62">
        <v>3070201</v>
      </c>
      <c r="CV657" s="63" t="s">
        <v>4976</v>
      </c>
      <c r="CW657" s="100" t="s">
        <v>4977</v>
      </c>
      <c r="CX657" s="100" t="s">
        <v>3472</v>
      </c>
      <c r="CY657" s="100" t="s">
        <v>4950</v>
      </c>
      <c r="CZ657" s="100" t="s">
        <v>4975</v>
      </c>
      <c r="DA657" s="100" t="s">
        <v>4976</v>
      </c>
    </row>
    <row r="658" spans="2:105" ht="191.25" hidden="1" x14ac:dyDescent="0.25">
      <c r="B658" s="65" t="s">
        <v>4984</v>
      </c>
      <c r="C658" s="75" t="s">
        <v>4985</v>
      </c>
      <c r="D658" s="63" t="s">
        <v>1166</v>
      </c>
      <c r="E658" s="65" t="s">
        <v>4969</v>
      </c>
      <c r="F658" s="63" t="s">
        <v>4970</v>
      </c>
      <c r="G658" s="62" t="s">
        <v>183</v>
      </c>
      <c r="H658" s="63" t="s">
        <v>1167</v>
      </c>
      <c r="I658" s="307" t="s">
        <v>185</v>
      </c>
      <c r="J658" s="311">
        <v>2015</v>
      </c>
      <c r="K658" s="310" t="s">
        <v>3657</v>
      </c>
      <c r="L658" s="63" t="s">
        <v>242</v>
      </c>
      <c r="M658" s="63" t="s">
        <v>4986</v>
      </c>
      <c r="N658" s="63" t="s">
        <v>4987</v>
      </c>
      <c r="O658" s="77" t="s">
        <v>4988</v>
      </c>
      <c r="P658" s="164"/>
      <c r="Q658" s="63" t="s">
        <v>232</v>
      </c>
      <c r="R658" s="63"/>
      <c r="S658" s="68">
        <v>0</v>
      </c>
      <c r="T658" s="69">
        <v>0</v>
      </c>
      <c r="U658" s="69">
        <v>1</v>
      </c>
      <c r="V658" s="69">
        <v>0</v>
      </c>
      <c r="W658" s="69">
        <v>0</v>
      </c>
      <c r="X658" s="71">
        <v>0</v>
      </c>
      <c r="Y658" s="79"/>
      <c r="Z658" s="79"/>
      <c r="AA658" s="79"/>
      <c r="AB658" s="79"/>
      <c r="AC658" s="79"/>
      <c r="AD658" s="79"/>
      <c r="AE658" s="79"/>
      <c r="AF658" s="79"/>
      <c r="AG658" s="79"/>
      <c r="AH658" s="79"/>
      <c r="AI658" s="79"/>
      <c r="AJ658" s="79"/>
      <c r="AK658" s="71">
        <v>500000000</v>
      </c>
      <c r="AL658" s="79">
        <v>500000000</v>
      </c>
      <c r="AM658" s="79"/>
      <c r="AN658" s="79"/>
      <c r="AO658" s="79"/>
      <c r="AP658" s="79"/>
      <c r="AQ658" s="79"/>
      <c r="AR658" s="79"/>
      <c r="AS658" s="79"/>
      <c r="AT658" s="79"/>
      <c r="AU658" s="79"/>
      <c r="AV658" s="79"/>
      <c r="AW658" s="79"/>
      <c r="AX658" s="71">
        <v>0</v>
      </c>
      <c r="AY658" s="79"/>
      <c r="AZ658" s="79"/>
      <c r="BA658" s="79"/>
      <c r="BB658" s="79"/>
      <c r="BC658" s="79"/>
      <c r="BD658" s="79"/>
      <c r="BE658" s="79"/>
      <c r="BF658" s="79"/>
      <c r="BG658" s="79"/>
      <c r="BH658" s="79"/>
      <c r="BI658" s="79"/>
      <c r="BJ658" s="79"/>
      <c r="BK658" s="71">
        <v>0</v>
      </c>
      <c r="BL658" s="79"/>
      <c r="BM658" s="79"/>
      <c r="BN658" s="79"/>
      <c r="BO658" s="79"/>
      <c r="BP658" s="79"/>
      <c r="BQ658" s="79"/>
      <c r="BR658" s="79"/>
      <c r="BS658" s="79"/>
      <c r="BT658" s="79"/>
      <c r="BU658" s="79"/>
      <c r="BV658" s="79"/>
      <c r="BW658" s="79"/>
      <c r="BX658" s="71">
        <v>500000000</v>
      </c>
      <c r="BY658" s="73">
        <v>500000000</v>
      </c>
      <c r="BZ658" s="73">
        <v>0</v>
      </c>
      <c r="CA658" s="73">
        <v>0</v>
      </c>
      <c r="CB658" s="73">
        <v>0</v>
      </c>
      <c r="CC658" s="73">
        <v>0</v>
      </c>
      <c r="CD658" s="73">
        <v>0</v>
      </c>
      <c r="CE658" s="73">
        <v>0</v>
      </c>
      <c r="CF658" s="73">
        <v>0</v>
      </c>
      <c r="CG658" s="73">
        <v>0</v>
      </c>
      <c r="CH658" s="73">
        <v>0</v>
      </c>
      <c r="CI658" s="73">
        <v>0</v>
      </c>
      <c r="CJ658" s="73">
        <v>0</v>
      </c>
      <c r="CK658" s="63" t="s">
        <v>4989</v>
      </c>
      <c r="CL658" s="74" t="s">
        <v>1172</v>
      </c>
      <c r="CM658" s="74" t="s">
        <v>1173</v>
      </c>
      <c r="CN658" s="74" t="s">
        <v>606</v>
      </c>
      <c r="CO658" s="60">
        <v>3</v>
      </c>
      <c r="CP658" s="61" t="s">
        <v>3472</v>
      </c>
      <c r="CQ658" s="60">
        <v>307</v>
      </c>
      <c r="CR658" s="61" t="s">
        <v>4950</v>
      </c>
      <c r="CS658" s="60">
        <v>30702</v>
      </c>
      <c r="CT658" s="61" t="s">
        <v>4975</v>
      </c>
      <c r="CU658" s="62">
        <v>3070201</v>
      </c>
      <c r="CV658" s="63" t="s">
        <v>4976</v>
      </c>
      <c r="CW658" s="100" t="s">
        <v>4977</v>
      </c>
      <c r="CX658" s="100" t="s">
        <v>3472</v>
      </c>
      <c r="CY658" s="100" t="s">
        <v>4950</v>
      </c>
      <c r="CZ658" s="100" t="s">
        <v>4975</v>
      </c>
      <c r="DA658" s="100" t="s">
        <v>4976</v>
      </c>
    </row>
    <row r="659" spans="2:105" ht="165.75" hidden="1" x14ac:dyDescent="0.25">
      <c r="B659" s="65" t="s">
        <v>4990</v>
      </c>
      <c r="C659" s="65" t="s">
        <v>4991</v>
      </c>
      <c r="D659" s="63" t="s">
        <v>1188</v>
      </c>
      <c r="E659" s="65" t="s">
        <v>4969</v>
      </c>
      <c r="F659" s="63" t="s">
        <v>4970</v>
      </c>
      <c r="G659" s="62" t="s">
        <v>183</v>
      </c>
      <c r="H659" s="63" t="s">
        <v>1167</v>
      </c>
      <c r="I659" s="307" t="s">
        <v>185</v>
      </c>
      <c r="J659" s="311">
        <v>2015</v>
      </c>
      <c r="K659" s="310">
        <v>0</v>
      </c>
      <c r="L659" s="63" t="s">
        <v>242</v>
      </c>
      <c r="M659" s="63" t="s">
        <v>4992</v>
      </c>
      <c r="N659" s="63" t="s">
        <v>4993</v>
      </c>
      <c r="O659" s="63" t="s">
        <v>4994</v>
      </c>
      <c r="P659" s="164" t="s">
        <v>3979</v>
      </c>
      <c r="Q659" s="63" t="s">
        <v>4995</v>
      </c>
      <c r="R659" s="63"/>
      <c r="S659" s="68">
        <v>2000</v>
      </c>
      <c r="T659" s="69">
        <v>0</v>
      </c>
      <c r="U659" s="69">
        <v>800</v>
      </c>
      <c r="V659" s="69">
        <v>1600</v>
      </c>
      <c r="W659" s="69">
        <v>2000</v>
      </c>
      <c r="X659" s="71">
        <v>0</v>
      </c>
      <c r="Y659" s="79"/>
      <c r="Z659" s="79"/>
      <c r="AA659" s="79"/>
      <c r="AB659" s="79"/>
      <c r="AC659" s="79"/>
      <c r="AD659" s="79"/>
      <c r="AE659" s="79"/>
      <c r="AF659" s="79"/>
      <c r="AG659" s="79"/>
      <c r="AH659" s="79"/>
      <c r="AI659" s="79"/>
      <c r="AJ659" s="79"/>
      <c r="AK659" s="71">
        <v>3000000</v>
      </c>
      <c r="AL659" s="79"/>
      <c r="AM659" s="79"/>
      <c r="AN659" s="79"/>
      <c r="AO659" s="97">
        <v>3000000</v>
      </c>
      <c r="AP659" s="79"/>
      <c r="AQ659" s="79"/>
      <c r="AR659" s="79"/>
      <c r="AS659" s="79"/>
      <c r="AT659" s="79"/>
      <c r="AU659" s="79"/>
      <c r="AV659" s="79"/>
      <c r="AW659" s="79"/>
      <c r="AX659" s="71">
        <v>5000000</v>
      </c>
      <c r="AY659" s="79"/>
      <c r="AZ659" s="79"/>
      <c r="BA659" s="79"/>
      <c r="BB659" s="79">
        <v>5000000</v>
      </c>
      <c r="BC659" s="79"/>
      <c r="BD659" s="79"/>
      <c r="BE659" s="79"/>
      <c r="BF659" s="79"/>
      <c r="BG659" s="79"/>
      <c r="BH659" s="79"/>
      <c r="BI659" s="79"/>
      <c r="BJ659" s="79"/>
      <c r="BK659" s="71">
        <v>5000000</v>
      </c>
      <c r="BL659" s="79"/>
      <c r="BM659" s="79"/>
      <c r="BN659" s="79"/>
      <c r="BO659" s="79">
        <v>5000000</v>
      </c>
      <c r="BP659" s="79"/>
      <c r="BQ659" s="79"/>
      <c r="BR659" s="79"/>
      <c r="BS659" s="79"/>
      <c r="BT659" s="79"/>
      <c r="BU659" s="79"/>
      <c r="BV659" s="79"/>
      <c r="BW659" s="79"/>
      <c r="BX659" s="71">
        <v>13000000</v>
      </c>
      <c r="BY659" s="73">
        <v>0</v>
      </c>
      <c r="BZ659" s="73">
        <v>0</v>
      </c>
      <c r="CA659" s="73">
        <v>0</v>
      </c>
      <c r="CB659" s="73">
        <v>13000000</v>
      </c>
      <c r="CC659" s="73">
        <v>0</v>
      </c>
      <c r="CD659" s="73">
        <v>0</v>
      </c>
      <c r="CE659" s="73">
        <v>0</v>
      </c>
      <c r="CF659" s="73">
        <v>0</v>
      </c>
      <c r="CG659" s="73">
        <v>0</v>
      </c>
      <c r="CH659" s="73">
        <v>0</v>
      </c>
      <c r="CI659" s="73">
        <v>0</v>
      </c>
      <c r="CJ659" s="73">
        <v>0</v>
      </c>
      <c r="CK659" s="63" t="s">
        <v>4996</v>
      </c>
      <c r="CL659" s="74" t="s">
        <v>1172</v>
      </c>
      <c r="CM659" s="74" t="s">
        <v>1173</v>
      </c>
      <c r="CN659" s="74" t="s">
        <v>210</v>
      </c>
      <c r="CO659" s="60">
        <v>3</v>
      </c>
      <c r="CP659" s="61" t="s">
        <v>3472</v>
      </c>
      <c r="CQ659" s="60">
        <v>307</v>
      </c>
      <c r="CR659" s="61" t="s">
        <v>4950</v>
      </c>
      <c r="CS659" s="60">
        <v>30702</v>
      </c>
      <c r="CT659" s="61" t="s">
        <v>4975</v>
      </c>
      <c r="CU659" s="62">
        <v>3070202</v>
      </c>
      <c r="CV659" s="63" t="s">
        <v>4997</v>
      </c>
      <c r="CW659" s="100" t="s">
        <v>4977</v>
      </c>
      <c r="CX659" s="100" t="s">
        <v>3472</v>
      </c>
      <c r="CY659" s="100" t="s">
        <v>4950</v>
      </c>
      <c r="CZ659" s="100" t="s">
        <v>4975</v>
      </c>
      <c r="DA659" s="100" t="s">
        <v>4997</v>
      </c>
    </row>
    <row r="660" spans="2:105" ht="165.75" hidden="1" x14ac:dyDescent="0.25">
      <c r="B660" s="65" t="s">
        <v>4998</v>
      </c>
      <c r="C660" s="65" t="s">
        <v>4999</v>
      </c>
      <c r="D660" s="63" t="s">
        <v>1800</v>
      </c>
      <c r="E660" s="65" t="s">
        <v>4969</v>
      </c>
      <c r="F660" s="63" t="s">
        <v>4970</v>
      </c>
      <c r="G660" s="62" t="s">
        <v>183</v>
      </c>
      <c r="H660" s="63" t="s">
        <v>1167</v>
      </c>
      <c r="I660" s="307" t="s">
        <v>185</v>
      </c>
      <c r="J660" s="311">
        <v>2015</v>
      </c>
      <c r="K660" s="310" t="s">
        <v>3657</v>
      </c>
      <c r="L660" s="63" t="s">
        <v>2505</v>
      </c>
      <c r="M660" s="63" t="s">
        <v>5000</v>
      </c>
      <c r="N660" s="63" t="s">
        <v>5001</v>
      </c>
      <c r="O660" s="63" t="s">
        <v>5002</v>
      </c>
      <c r="P660" s="164" t="s">
        <v>3979</v>
      </c>
      <c r="Q660" s="63" t="s">
        <v>5003</v>
      </c>
      <c r="R660" s="63"/>
      <c r="S660" s="68">
        <v>4</v>
      </c>
      <c r="T660" s="69">
        <v>1</v>
      </c>
      <c r="U660" s="69">
        <v>2</v>
      </c>
      <c r="V660" s="69">
        <v>3</v>
      </c>
      <c r="W660" s="69">
        <v>4</v>
      </c>
      <c r="X660" s="71">
        <v>273339140</v>
      </c>
      <c r="Y660" s="79"/>
      <c r="Z660" s="79"/>
      <c r="AA660" s="79"/>
      <c r="AB660" s="101">
        <v>273339140</v>
      </c>
      <c r="AC660" s="79"/>
      <c r="AD660" s="79"/>
      <c r="AE660" s="79"/>
      <c r="AF660" s="79"/>
      <c r="AG660" s="79"/>
      <c r="AH660" s="79"/>
      <c r="AI660" s="79"/>
      <c r="AJ660" s="79"/>
      <c r="AK660" s="71">
        <v>281539314.19999999</v>
      </c>
      <c r="AL660" s="79"/>
      <c r="AM660" s="79"/>
      <c r="AN660" s="79"/>
      <c r="AO660" s="79">
        <v>281539314.19999999</v>
      </c>
      <c r="AP660" s="79"/>
      <c r="AQ660" s="79"/>
      <c r="AR660" s="79"/>
      <c r="AS660" s="79"/>
      <c r="AT660" s="79"/>
      <c r="AU660" s="79"/>
      <c r="AV660" s="79"/>
      <c r="AW660" s="79"/>
      <c r="AX660" s="71">
        <v>289985493.62599999</v>
      </c>
      <c r="AY660" s="79"/>
      <c r="AZ660" s="79"/>
      <c r="BA660" s="79"/>
      <c r="BB660" s="79">
        <v>289985493.62599999</v>
      </c>
      <c r="BC660" s="79"/>
      <c r="BD660" s="79"/>
      <c r="BE660" s="79"/>
      <c r="BF660" s="79"/>
      <c r="BG660" s="79"/>
      <c r="BH660" s="79"/>
      <c r="BI660" s="79"/>
      <c r="BJ660" s="79"/>
      <c r="BK660" s="71">
        <v>298685058.43478</v>
      </c>
      <c r="BL660" s="79"/>
      <c r="BM660" s="79"/>
      <c r="BN660" s="79"/>
      <c r="BO660" s="79">
        <v>298685058.43478</v>
      </c>
      <c r="BP660" s="79"/>
      <c r="BQ660" s="79"/>
      <c r="BR660" s="79"/>
      <c r="BS660" s="79"/>
      <c r="BT660" s="79"/>
      <c r="BU660" s="79"/>
      <c r="BV660" s="79"/>
      <c r="BW660" s="79"/>
      <c r="BX660" s="71">
        <v>1143549006.2607799</v>
      </c>
      <c r="BY660" s="73">
        <v>0</v>
      </c>
      <c r="BZ660" s="73">
        <v>0</v>
      </c>
      <c r="CA660" s="73">
        <v>0</v>
      </c>
      <c r="CB660" s="73">
        <v>1143549006.2607799</v>
      </c>
      <c r="CC660" s="73">
        <v>0</v>
      </c>
      <c r="CD660" s="73">
        <v>0</v>
      </c>
      <c r="CE660" s="73">
        <v>0</v>
      </c>
      <c r="CF660" s="73">
        <v>0</v>
      </c>
      <c r="CG660" s="73">
        <v>0</v>
      </c>
      <c r="CH660" s="73">
        <v>0</v>
      </c>
      <c r="CI660" s="73">
        <v>0</v>
      </c>
      <c r="CJ660" s="73">
        <v>0</v>
      </c>
      <c r="CK660" s="63" t="s">
        <v>5004</v>
      </c>
      <c r="CL660" s="74" t="s">
        <v>1172</v>
      </c>
      <c r="CM660" s="74" t="s">
        <v>1173</v>
      </c>
      <c r="CN660" s="74" t="s">
        <v>210</v>
      </c>
      <c r="CO660" s="60">
        <v>3</v>
      </c>
      <c r="CP660" s="61" t="s">
        <v>3472</v>
      </c>
      <c r="CQ660" s="60">
        <v>307</v>
      </c>
      <c r="CR660" s="61" t="s">
        <v>4950</v>
      </c>
      <c r="CS660" s="60">
        <v>30702</v>
      </c>
      <c r="CT660" s="61" t="s">
        <v>4975</v>
      </c>
      <c r="CU660" s="62">
        <v>3070202</v>
      </c>
      <c r="CV660" s="63" t="s">
        <v>4997</v>
      </c>
      <c r="CW660" s="100" t="s">
        <v>4977</v>
      </c>
      <c r="CX660" s="100" t="s">
        <v>3472</v>
      </c>
      <c r="CY660" s="100" t="s">
        <v>4950</v>
      </c>
      <c r="CZ660" s="100" t="s">
        <v>4975</v>
      </c>
      <c r="DA660" s="100" t="s">
        <v>4997</v>
      </c>
    </row>
    <row r="661" spans="2:105" ht="165.75" hidden="1" x14ac:dyDescent="0.25">
      <c r="B661" s="65" t="s">
        <v>5005</v>
      </c>
      <c r="C661" s="65" t="s">
        <v>5006</v>
      </c>
      <c r="D661" s="63" t="s">
        <v>1800</v>
      </c>
      <c r="E661" s="65" t="s">
        <v>4969</v>
      </c>
      <c r="F661" s="63" t="s">
        <v>4970</v>
      </c>
      <c r="G661" s="62" t="s">
        <v>183</v>
      </c>
      <c r="H661" s="63" t="s">
        <v>1167</v>
      </c>
      <c r="I661" s="307" t="s">
        <v>185</v>
      </c>
      <c r="J661" s="311">
        <v>2015</v>
      </c>
      <c r="K661" s="310" t="s">
        <v>3657</v>
      </c>
      <c r="L661" s="63" t="s">
        <v>2505</v>
      </c>
      <c r="M661" s="63" t="s">
        <v>5007</v>
      </c>
      <c r="N661" s="63" t="s">
        <v>5008</v>
      </c>
      <c r="O661" s="63" t="s">
        <v>5009</v>
      </c>
      <c r="P661" s="164" t="s">
        <v>3979</v>
      </c>
      <c r="Q661" s="63" t="s">
        <v>5010</v>
      </c>
      <c r="R661" s="63"/>
      <c r="S661" s="68">
        <v>4</v>
      </c>
      <c r="T661" s="69">
        <v>1</v>
      </c>
      <c r="U661" s="69">
        <v>2</v>
      </c>
      <c r="V661" s="69">
        <v>3</v>
      </c>
      <c r="W661" s="69">
        <v>4</v>
      </c>
      <c r="X661" s="71">
        <v>21432400</v>
      </c>
      <c r="Y661" s="79"/>
      <c r="Z661" s="79"/>
      <c r="AA661" s="79"/>
      <c r="AB661" s="78">
        <v>21432400</v>
      </c>
      <c r="AC661" s="79"/>
      <c r="AD661" s="79"/>
      <c r="AE661" s="79"/>
      <c r="AF661" s="79"/>
      <c r="AG661" s="79"/>
      <c r="AH661" s="79"/>
      <c r="AI661" s="79"/>
      <c r="AJ661" s="79"/>
      <c r="AK661" s="71">
        <v>22075372</v>
      </c>
      <c r="AL661" s="79"/>
      <c r="AM661" s="79"/>
      <c r="AN661" s="79"/>
      <c r="AO661" s="79">
        <v>22075372</v>
      </c>
      <c r="AP661" s="79"/>
      <c r="AQ661" s="79"/>
      <c r="AR661" s="79"/>
      <c r="AS661" s="79"/>
      <c r="AT661" s="79"/>
      <c r="AU661" s="79"/>
      <c r="AV661" s="79"/>
      <c r="AW661" s="79"/>
      <c r="AX661" s="71">
        <v>22737633.16</v>
      </c>
      <c r="AY661" s="79"/>
      <c r="AZ661" s="79"/>
      <c r="BA661" s="79"/>
      <c r="BB661" s="79">
        <v>22737633.16</v>
      </c>
      <c r="BC661" s="79"/>
      <c r="BD661" s="79"/>
      <c r="BE661" s="79"/>
      <c r="BF661" s="79"/>
      <c r="BG661" s="79"/>
      <c r="BH661" s="79"/>
      <c r="BI661" s="79"/>
      <c r="BJ661" s="79"/>
      <c r="BK661" s="71">
        <v>23419762.154800002</v>
      </c>
      <c r="BL661" s="79"/>
      <c r="BM661" s="79"/>
      <c r="BN661" s="79"/>
      <c r="BO661" s="79">
        <v>23419762.154800002</v>
      </c>
      <c r="BP661" s="79"/>
      <c r="BQ661" s="79"/>
      <c r="BR661" s="79"/>
      <c r="BS661" s="79"/>
      <c r="BT661" s="79"/>
      <c r="BU661" s="79"/>
      <c r="BV661" s="79"/>
      <c r="BW661" s="79"/>
      <c r="BX661" s="71">
        <v>89665167.314799994</v>
      </c>
      <c r="BY661" s="73">
        <v>0</v>
      </c>
      <c r="BZ661" s="73">
        <v>0</v>
      </c>
      <c r="CA661" s="73">
        <v>0</v>
      </c>
      <c r="CB661" s="73">
        <v>89665167.314799994</v>
      </c>
      <c r="CC661" s="73">
        <v>0</v>
      </c>
      <c r="CD661" s="73">
        <v>0</v>
      </c>
      <c r="CE661" s="73">
        <v>0</v>
      </c>
      <c r="CF661" s="73">
        <v>0</v>
      </c>
      <c r="CG661" s="73">
        <v>0</v>
      </c>
      <c r="CH661" s="73">
        <v>0</v>
      </c>
      <c r="CI661" s="73">
        <v>0</v>
      </c>
      <c r="CJ661" s="73">
        <v>0</v>
      </c>
      <c r="CK661" s="63" t="s">
        <v>5011</v>
      </c>
      <c r="CL661" s="74" t="s">
        <v>1172</v>
      </c>
      <c r="CM661" s="74" t="s">
        <v>1173</v>
      </c>
      <c r="CN661" s="74" t="s">
        <v>210</v>
      </c>
      <c r="CO661" s="60">
        <v>3</v>
      </c>
      <c r="CP661" s="61" t="s">
        <v>3472</v>
      </c>
      <c r="CQ661" s="60">
        <v>307</v>
      </c>
      <c r="CR661" s="61" t="s">
        <v>4950</v>
      </c>
      <c r="CS661" s="60">
        <v>30702</v>
      </c>
      <c r="CT661" s="61" t="s">
        <v>4975</v>
      </c>
      <c r="CU661" s="62">
        <v>3070202</v>
      </c>
      <c r="CV661" s="63" t="s">
        <v>4997</v>
      </c>
      <c r="CW661" s="100" t="s">
        <v>4977</v>
      </c>
      <c r="CX661" s="100" t="s">
        <v>3472</v>
      </c>
      <c r="CY661" s="100" t="s">
        <v>4950</v>
      </c>
      <c r="CZ661" s="100" t="s">
        <v>4975</v>
      </c>
      <c r="DA661" s="100" t="s">
        <v>4997</v>
      </c>
    </row>
    <row r="662" spans="2:105" ht="165.75" hidden="1" x14ac:dyDescent="0.25">
      <c r="B662" s="65" t="s">
        <v>5012</v>
      </c>
      <c r="C662" s="65" t="s">
        <v>5013</v>
      </c>
      <c r="D662" s="63" t="s">
        <v>1166</v>
      </c>
      <c r="E662" s="65" t="s">
        <v>4969</v>
      </c>
      <c r="F662" s="63" t="s">
        <v>4970</v>
      </c>
      <c r="G662" s="62" t="s">
        <v>183</v>
      </c>
      <c r="H662" s="63" t="s">
        <v>1167</v>
      </c>
      <c r="I662" s="307" t="s">
        <v>185</v>
      </c>
      <c r="J662" s="311">
        <v>2015</v>
      </c>
      <c r="K662" s="310" t="s">
        <v>3657</v>
      </c>
      <c r="L662" s="63" t="s">
        <v>242</v>
      </c>
      <c r="M662" s="63" t="s">
        <v>5014</v>
      </c>
      <c r="N662" s="63" t="s">
        <v>5015</v>
      </c>
      <c r="O662" s="77" t="s">
        <v>5016</v>
      </c>
      <c r="P662" s="164"/>
      <c r="Q662" s="63" t="s">
        <v>232</v>
      </c>
      <c r="R662" s="63"/>
      <c r="S662" s="68">
        <v>1</v>
      </c>
      <c r="T662" s="69">
        <v>0.1</v>
      </c>
      <c r="U662" s="69">
        <v>0.2</v>
      </c>
      <c r="V662" s="69">
        <v>0.6</v>
      </c>
      <c r="W662" s="69">
        <v>1</v>
      </c>
      <c r="X662" s="71">
        <v>246402925</v>
      </c>
      <c r="Y662" s="79"/>
      <c r="Z662" s="79"/>
      <c r="AA662" s="79"/>
      <c r="AB662" s="79"/>
      <c r="AC662" s="79"/>
      <c r="AD662" s="79"/>
      <c r="AE662" s="79"/>
      <c r="AF662" s="97">
        <v>246402925</v>
      </c>
      <c r="AG662" s="79"/>
      <c r="AH662" s="79"/>
      <c r="AI662" s="79"/>
      <c r="AJ662" s="79"/>
      <c r="AK662" s="71">
        <v>264883144</v>
      </c>
      <c r="AL662" s="79"/>
      <c r="AM662" s="79"/>
      <c r="AN662" s="79"/>
      <c r="AO662" s="79"/>
      <c r="AP662" s="79"/>
      <c r="AQ662" s="79"/>
      <c r="AR662" s="79"/>
      <c r="AS662" s="97">
        <v>264883144</v>
      </c>
      <c r="AT662" s="79"/>
      <c r="AU662" s="79"/>
      <c r="AV662" s="79"/>
      <c r="AW662" s="79"/>
      <c r="AX662" s="71">
        <v>284749380</v>
      </c>
      <c r="AY662" s="79"/>
      <c r="AZ662" s="79"/>
      <c r="BA662" s="79"/>
      <c r="BB662" s="79"/>
      <c r="BC662" s="79"/>
      <c r="BD662" s="79"/>
      <c r="BE662" s="79"/>
      <c r="BF662" s="97">
        <v>284749380</v>
      </c>
      <c r="BG662" s="79"/>
      <c r="BH662" s="79"/>
      <c r="BI662" s="79"/>
      <c r="BJ662" s="79"/>
      <c r="BK662" s="71">
        <v>306105584</v>
      </c>
      <c r="BL662" s="79"/>
      <c r="BM662" s="79"/>
      <c r="BN662" s="79"/>
      <c r="BO662" s="79"/>
      <c r="BP662" s="79"/>
      <c r="BQ662" s="79"/>
      <c r="BR662" s="79"/>
      <c r="BS662" s="97">
        <v>306105584</v>
      </c>
      <c r="BT662" s="79"/>
      <c r="BU662" s="79"/>
      <c r="BV662" s="79"/>
      <c r="BW662" s="79"/>
      <c r="BX662" s="71">
        <v>1102141033</v>
      </c>
      <c r="BY662" s="73">
        <v>0</v>
      </c>
      <c r="BZ662" s="73">
        <v>0</v>
      </c>
      <c r="CA662" s="73">
        <v>0</v>
      </c>
      <c r="CB662" s="73">
        <v>0</v>
      </c>
      <c r="CC662" s="73">
        <v>0</v>
      </c>
      <c r="CD662" s="73">
        <v>0</v>
      </c>
      <c r="CE662" s="73">
        <v>0</v>
      </c>
      <c r="CF662" s="73">
        <v>1102141033</v>
      </c>
      <c r="CG662" s="73">
        <v>0</v>
      </c>
      <c r="CH662" s="73">
        <v>0</v>
      </c>
      <c r="CI662" s="73">
        <v>0</v>
      </c>
      <c r="CJ662" s="73">
        <v>0</v>
      </c>
      <c r="CK662" s="63" t="s">
        <v>5017</v>
      </c>
      <c r="CL662" s="74" t="s">
        <v>1172</v>
      </c>
      <c r="CM662" s="74" t="s">
        <v>1173</v>
      </c>
      <c r="CN662" s="74" t="s">
        <v>210</v>
      </c>
      <c r="CO662" s="60">
        <v>3</v>
      </c>
      <c r="CP662" s="61" t="s">
        <v>3472</v>
      </c>
      <c r="CQ662" s="60">
        <v>307</v>
      </c>
      <c r="CR662" s="61" t="s">
        <v>4950</v>
      </c>
      <c r="CS662" s="60">
        <v>30702</v>
      </c>
      <c r="CT662" s="61" t="s">
        <v>4975</v>
      </c>
      <c r="CU662" s="62">
        <v>3070202</v>
      </c>
      <c r="CV662" s="63" t="s">
        <v>4997</v>
      </c>
      <c r="CW662" s="100" t="s">
        <v>4977</v>
      </c>
      <c r="CX662" s="100" t="s">
        <v>3472</v>
      </c>
      <c r="CY662" s="100" t="s">
        <v>4950</v>
      </c>
      <c r="CZ662" s="100" t="s">
        <v>4975</v>
      </c>
      <c r="DA662" s="100" t="s">
        <v>4997</v>
      </c>
    </row>
    <row r="663" spans="2:105" ht="191.25" hidden="1" x14ac:dyDescent="0.25">
      <c r="B663" s="65" t="s">
        <v>5018</v>
      </c>
      <c r="C663" s="65" t="s">
        <v>5019</v>
      </c>
      <c r="D663" s="63" t="s">
        <v>1800</v>
      </c>
      <c r="E663" s="65" t="s">
        <v>4969</v>
      </c>
      <c r="F663" s="63" t="s">
        <v>4970</v>
      </c>
      <c r="G663" s="62" t="s">
        <v>183</v>
      </c>
      <c r="H663" s="63" t="s">
        <v>1167</v>
      </c>
      <c r="I663" s="307" t="s">
        <v>529</v>
      </c>
      <c r="J663" s="311">
        <v>2015</v>
      </c>
      <c r="K663" s="310">
        <v>4</v>
      </c>
      <c r="L663" s="63" t="s">
        <v>2505</v>
      </c>
      <c r="M663" s="63" t="s">
        <v>5020</v>
      </c>
      <c r="N663" s="63" t="s">
        <v>5021</v>
      </c>
      <c r="O663" s="63" t="s">
        <v>5022</v>
      </c>
      <c r="P663" s="164" t="s">
        <v>3979</v>
      </c>
      <c r="Q663" s="77" t="s">
        <v>5003</v>
      </c>
      <c r="R663" s="63"/>
      <c r="S663" s="68">
        <v>10</v>
      </c>
      <c r="T663" s="69">
        <v>2</v>
      </c>
      <c r="U663" s="69">
        <v>5</v>
      </c>
      <c r="V663" s="69">
        <v>7</v>
      </c>
      <c r="W663" s="69">
        <v>10</v>
      </c>
      <c r="X663" s="71">
        <v>683347851</v>
      </c>
      <c r="Y663" s="79"/>
      <c r="Z663" s="79"/>
      <c r="AA663" s="79"/>
      <c r="AB663" s="101">
        <v>683347851</v>
      </c>
      <c r="AC663" s="79"/>
      <c r="AD663" s="79"/>
      <c r="AE663" s="79"/>
      <c r="AF663" s="79"/>
      <c r="AG663" s="79"/>
      <c r="AH663" s="79"/>
      <c r="AI663" s="79"/>
      <c r="AJ663" s="79"/>
      <c r="AK663" s="71">
        <v>703848286</v>
      </c>
      <c r="AL663" s="79"/>
      <c r="AM663" s="79"/>
      <c r="AN663" s="79"/>
      <c r="AO663" s="101">
        <v>703848286</v>
      </c>
      <c r="AP663" s="79"/>
      <c r="AQ663" s="79"/>
      <c r="AR663" s="79"/>
      <c r="AS663" s="79"/>
      <c r="AT663" s="79"/>
      <c r="AU663" s="79"/>
      <c r="AV663" s="79"/>
      <c r="AW663" s="79"/>
      <c r="AX663" s="71">
        <v>724963735</v>
      </c>
      <c r="AY663" s="79"/>
      <c r="AZ663" s="79"/>
      <c r="BA663" s="79"/>
      <c r="BB663" s="101">
        <v>724963735</v>
      </c>
      <c r="BC663" s="79"/>
      <c r="BD663" s="79"/>
      <c r="BE663" s="79"/>
      <c r="BF663" s="79"/>
      <c r="BG663" s="79"/>
      <c r="BH663" s="79"/>
      <c r="BI663" s="79"/>
      <c r="BJ663" s="79"/>
      <c r="BK663" s="71">
        <v>746712647</v>
      </c>
      <c r="BL663" s="79"/>
      <c r="BM663" s="79"/>
      <c r="BN663" s="79"/>
      <c r="BO663" s="101">
        <v>746712647</v>
      </c>
      <c r="BP663" s="79"/>
      <c r="BQ663" s="79"/>
      <c r="BR663" s="79"/>
      <c r="BS663" s="79"/>
      <c r="BT663" s="79"/>
      <c r="BU663" s="79"/>
      <c r="BV663" s="79"/>
      <c r="BW663" s="79"/>
      <c r="BX663" s="71">
        <v>2858872519</v>
      </c>
      <c r="BY663" s="73">
        <v>0</v>
      </c>
      <c r="BZ663" s="73">
        <v>0</v>
      </c>
      <c r="CA663" s="73">
        <v>0</v>
      </c>
      <c r="CB663" s="73">
        <v>2858872519</v>
      </c>
      <c r="CC663" s="73">
        <v>0</v>
      </c>
      <c r="CD663" s="73">
        <v>0</v>
      </c>
      <c r="CE663" s="73">
        <v>0</v>
      </c>
      <c r="CF663" s="73">
        <v>0</v>
      </c>
      <c r="CG663" s="73">
        <v>0</v>
      </c>
      <c r="CH663" s="73">
        <v>0</v>
      </c>
      <c r="CI663" s="73">
        <v>0</v>
      </c>
      <c r="CJ663" s="73">
        <v>0</v>
      </c>
      <c r="CK663" s="63" t="s">
        <v>5023</v>
      </c>
      <c r="CL663" s="74" t="s">
        <v>1172</v>
      </c>
      <c r="CM663" s="74" t="s">
        <v>1173</v>
      </c>
      <c r="CN663" s="74" t="s">
        <v>918</v>
      </c>
      <c r="CO663" s="60">
        <v>3</v>
      </c>
      <c r="CP663" s="61" t="s">
        <v>3472</v>
      </c>
      <c r="CQ663" s="60">
        <v>307</v>
      </c>
      <c r="CR663" s="61" t="s">
        <v>4950</v>
      </c>
      <c r="CS663" s="60">
        <v>30702</v>
      </c>
      <c r="CT663" s="61" t="s">
        <v>4975</v>
      </c>
      <c r="CU663" s="62">
        <v>3070203</v>
      </c>
      <c r="CV663" s="63" t="s">
        <v>5024</v>
      </c>
      <c r="CW663" s="100" t="s">
        <v>4977</v>
      </c>
      <c r="CX663" s="100" t="s">
        <v>3472</v>
      </c>
      <c r="CY663" s="100" t="s">
        <v>4950</v>
      </c>
      <c r="CZ663" s="100" t="s">
        <v>4975</v>
      </c>
      <c r="DA663" s="100" t="s">
        <v>5024</v>
      </c>
    </row>
    <row r="664" spans="2:105" ht="114.75" hidden="1" x14ac:dyDescent="0.25">
      <c r="B664" s="65" t="s">
        <v>5025</v>
      </c>
      <c r="C664" s="160" t="s">
        <v>5026</v>
      </c>
      <c r="D664" s="63" t="s">
        <v>1800</v>
      </c>
      <c r="E664" s="65" t="s">
        <v>4969</v>
      </c>
      <c r="F664" s="63" t="s">
        <v>4970</v>
      </c>
      <c r="G664" s="62" t="s">
        <v>183</v>
      </c>
      <c r="H664" s="63" t="s">
        <v>1167</v>
      </c>
      <c r="I664" s="307" t="s">
        <v>185</v>
      </c>
      <c r="J664" s="311">
        <v>2015</v>
      </c>
      <c r="K664" s="310" t="s">
        <v>3657</v>
      </c>
      <c r="L664" s="63" t="s">
        <v>186</v>
      </c>
      <c r="M664" s="63" t="s">
        <v>5027</v>
      </c>
      <c r="N664" s="63" t="s">
        <v>5028</v>
      </c>
      <c r="O664" s="63" t="s">
        <v>5029</v>
      </c>
      <c r="P664" s="164"/>
      <c r="Q664" s="63"/>
      <c r="R664" s="63"/>
      <c r="S664" s="68">
        <v>1</v>
      </c>
      <c r="T664" s="69">
        <v>1</v>
      </c>
      <c r="U664" s="69">
        <v>1</v>
      </c>
      <c r="V664" s="69">
        <v>1</v>
      </c>
      <c r="W664" s="69">
        <v>1</v>
      </c>
      <c r="X664" s="71">
        <v>0</v>
      </c>
      <c r="Y664" s="79"/>
      <c r="Z664" s="79"/>
      <c r="AA664" s="79"/>
      <c r="AB664" s="79"/>
      <c r="AC664" s="79"/>
      <c r="AD664" s="79"/>
      <c r="AE664" s="79"/>
      <c r="AF664" s="79"/>
      <c r="AG664" s="79"/>
      <c r="AH664" s="79"/>
      <c r="AI664" s="79"/>
      <c r="AJ664" s="79"/>
      <c r="AK664" s="71">
        <v>300000000</v>
      </c>
      <c r="AL664" s="79">
        <v>300000000</v>
      </c>
      <c r="AM664" s="79"/>
      <c r="AN664" s="79"/>
      <c r="AO664" s="79"/>
      <c r="AP664" s="79"/>
      <c r="AQ664" s="79"/>
      <c r="AR664" s="79"/>
      <c r="AS664" s="79"/>
      <c r="AT664" s="79"/>
      <c r="AU664" s="79"/>
      <c r="AV664" s="79"/>
      <c r="AW664" s="79"/>
      <c r="AX664" s="71">
        <v>0</v>
      </c>
      <c r="AY664" s="79"/>
      <c r="AZ664" s="79"/>
      <c r="BA664" s="79"/>
      <c r="BB664" s="79"/>
      <c r="BC664" s="79"/>
      <c r="BD664" s="79"/>
      <c r="BE664" s="79"/>
      <c r="BF664" s="79"/>
      <c r="BG664" s="79"/>
      <c r="BH664" s="79"/>
      <c r="BI664" s="79"/>
      <c r="BJ664" s="79"/>
      <c r="BK664" s="71">
        <v>0</v>
      </c>
      <c r="BL664" s="79"/>
      <c r="BM664" s="79"/>
      <c r="BN664" s="79"/>
      <c r="BO664" s="79"/>
      <c r="BP664" s="79"/>
      <c r="BQ664" s="79"/>
      <c r="BR664" s="79"/>
      <c r="BS664" s="79"/>
      <c r="BT664" s="79"/>
      <c r="BU664" s="79"/>
      <c r="BV664" s="79"/>
      <c r="BW664" s="79"/>
      <c r="BX664" s="71">
        <v>300000000</v>
      </c>
      <c r="BY664" s="73">
        <v>300000000</v>
      </c>
      <c r="BZ664" s="73">
        <v>0</v>
      </c>
      <c r="CA664" s="73">
        <v>0</v>
      </c>
      <c r="CB664" s="73">
        <v>0</v>
      </c>
      <c r="CC664" s="73">
        <v>0</v>
      </c>
      <c r="CD664" s="73">
        <v>0</v>
      </c>
      <c r="CE664" s="73">
        <v>0</v>
      </c>
      <c r="CF664" s="73">
        <v>0</v>
      </c>
      <c r="CG664" s="73">
        <v>0</v>
      </c>
      <c r="CH664" s="73">
        <v>0</v>
      </c>
      <c r="CI664" s="73">
        <v>0</v>
      </c>
      <c r="CJ664" s="73">
        <v>0</v>
      </c>
      <c r="CK664" s="63" t="s">
        <v>5030</v>
      </c>
      <c r="CL664" s="74" t="s">
        <v>1172</v>
      </c>
      <c r="CM664" s="74" t="s">
        <v>1173</v>
      </c>
      <c r="CN664" s="74" t="s">
        <v>918</v>
      </c>
      <c r="CO664" s="60">
        <v>3</v>
      </c>
      <c r="CP664" s="61" t="s">
        <v>3472</v>
      </c>
      <c r="CQ664" s="60">
        <v>307</v>
      </c>
      <c r="CR664" s="61" t="s">
        <v>4950</v>
      </c>
      <c r="CS664" s="60">
        <v>30702</v>
      </c>
      <c r="CT664" s="61" t="s">
        <v>4975</v>
      </c>
      <c r="CU664" s="62">
        <v>3070204</v>
      </c>
      <c r="CV664" s="63" t="s">
        <v>5031</v>
      </c>
      <c r="CW664" s="100" t="s">
        <v>4977</v>
      </c>
      <c r="CX664" s="100" t="s">
        <v>3472</v>
      </c>
      <c r="CY664" s="100" t="s">
        <v>4950</v>
      </c>
      <c r="CZ664" s="100" t="s">
        <v>4975</v>
      </c>
      <c r="DA664" s="100" t="s">
        <v>5031</v>
      </c>
    </row>
    <row r="665" spans="2:105" ht="114.75" hidden="1" x14ac:dyDescent="0.25">
      <c r="B665" s="65" t="s">
        <v>5032</v>
      </c>
      <c r="C665" s="160" t="s">
        <v>5033</v>
      </c>
      <c r="D665" s="63" t="s">
        <v>1800</v>
      </c>
      <c r="E665" s="65" t="s">
        <v>4969</v>
      </c>
      <c r="F665" s="63" t="s">
        <v>4970</v>
      </c>
      <c r="G665" s="62" t="s">
        <v>183</v>
      </c>
      <c r="H665" s="63" t="s">
        <v>1167</v>
      </c>
      <c r="I665" s="307" t="s">
        <v>185</v>
      </c>
      <c r="J665" s="311">
        <v>2015</v>
      </c>
      <c r="K665" s="310" t="s">
        <v>3657</v>
      </c>
      <c r="L665" s="63" t="s">
        <v>2505</v>
      </c>
      <c r="M665" s="63" t="s">
        <v>5034</v>
      </c>
      <c r="N665" s="63" t="s">
        <v>5035</v>
      </c>
      <c r="O665" s="63" t="s">
        <v>5036</v>
      </c>
      <c r="P665" s="164"/>
      <c r="Q665" s="63"/>
      <c r="R665" s="63"/>
      <c r="S665" s="68">
        <v>1</v>
      </c>
      <c r="T665" s="69">
        <v>0</v>
      </c>
      <c r="U665" s="69">
        <v>1</v>
      </c>
      <c r="V665" s="69">
        <v>1</v>
      </c>
      <c r="W665" s="69">
        <v>1</v>
      </c>
      <c r="X665" s="71">
        <v>0</v>
      </c>
      <c r="Y665" s="79"/>
      <c r="Z665" s="79"/>
      <c r="AA665" s="79"/>
      <c r="AB665" s="79"/>
      <c r="AC665" s="79"/>
      <c r="AD665" s="79"/>
      <c r="AE665" s="79"/>
      <c r="AF665" s="79"/>
      <c r="AG665" s="79"/>
      <c r="AH665" s="79"/>
      <c r="AI665" s="79"/>
      <c r="AJ665" s="79"/>
      <c r="AK665" s="71">
        <v>0</v>
      </c>
      <c r="AL665" s="79"/>
      <c r="AM665" s="79"/>
      <c r="AN665" s="79"/>
      <c r="AO665" s="79"/>
      <c r="AP665" s="79"/>
      <c r="AQ665" s="79"/>
      <c r="AR665" s="79"/>
      <c r="AS665" s="79"/>
      <c r="AT665" s="79"/>
      <c r="AU665" s="79"/>
      <c r="AV665" s="79"/>
      <c r="AW665" s="79"/>
      <c r="AX665" s="71">
        <v>200000000</v>
      </c>
      <c r="AY665" s="79">
        <v>200000000</v>
      </c>
      <c r="AZ665" s="79"/>
      <c r="BA665" s="79"/>
      <c r="BB665" s="79"/>
      <c r="BC665" s="79"/>
      <c r="BD665" s="79"/>
      <c r="BE665" s="79"/>
      <c r="BF665" s="79"/>
      <c r="BG665" s="79"/>
      <c r="BH665" s="79"/>
      <c r="BI665" s="79"/>
      <c r="BJ665" s="79"/>
      <c r="BK665" s="71">
        <v>0</v>
      </c>
      <c r="BL665" s="79"/>
      <c r="BM665" s="79"/>
      <c r="BN665" s="79"/>
      <c r="BO665" s="79"/>
      <c r="BP665" s="79"/>
      <c r="BQ665" s="79"/>
      <c r="BR665" s="79"/>
      <c r="BS665" s="79"/>
      <c r="BT665" s="79"/>
      <c r="BU665" s="79"/>
      <c r="BV665" s="79"/>
      <c r="BW665" s="79"/>
      <c r="BX665" s="71">
        <v>200000000</v>
      </c>
      <c r="BY665" s="73">
        <v>200000000</v>
      </c>
      <c r="BZ665" s="73">
        <v>0</v>
      </c>
      <c r="CA665" s="73">
        <v>0</v>
      </c>
      <c r="CB665" s="73">
        <v>0</v>
      </c>
      <c r="CC665" s="73">
        <v>0</v>
      </c>
      <c r="CD665" s="73">
        <v>0</v>
      </c>
      <c r="CE665" s="73">
        <v>0</v>
      </c>
      <c r="CF665" s="73">
        <v>0</v>
      </c>
      <c r="CG665" s="73">
        <v>0</v>
      </c>
      <c r="CH665" s="73">
        <v>0</v>
      </c>
      <c r="CI665" s="73">
        <v>0</v>
      </c>
      <c r="CJ665" s="73">
        <v>0</v>
      </c>
      <c r="CK665" s="63" t="s">
        <v>5037</v>
      </c>
      <c r="CL665" s="74" t="s">
        <v>1172</v>
      </c>
      <c r="CM665" s="74" t="s">
        <v>1173</v>
      </c>
      <c r="CN665" s="74" t="s">
        <v>918</v>
      </c>
      <c r="CO665" s="60">
        <v>3</v>
      </c>
      <c r="CP665" s="61" t="s">
        <v>3472</v>
      </c>
      <c r="CQ665" s="60">
        <v>307</v>
      </c>
      <c r="CR665" s="61" t="s">
        <v>4950</v>
      </c>
      <c r="CS665" s="60">
        <v>30702</v>
      </c>
      <c r="CT665" s="61" t="s">
        <v>4975</v>
      </c>
      <c r="CU665" s="62">
        <v>3070204</v>
      </c>
      <c r="CV665" s="63" t="s">
        <v>5031</v>
      </c>
      <c r="CW665" s="100" t="s">
        <v>4977</v>
      </c>
      <c r="CX665" s="100" t="s">
        <v>3472</v>
      </c>
      <c r="CY665" s="100" t="s">
        <v>4950</v>
      </c>
      <c r="CZ665" s="100" t="s">
        <v>4975</v>
      </c>
      <c r="DA665" s="100" t="s">
        <v>5031</v>
      </c>
    </row>
    <row r="666" spans="2:105" ht="114.75" hidden="1" x14ac:dyDescent="0.25">
      <c r="B666" s="65" t="s">
        <v>5038</v>
      </c>
      <c r="C666" s="65" t="s">
        <v>5039</v>
      </c>
      <c r="D666" s="63" t="s">
        <v>1188</v>
      </c>
      <c r="E666" s="65" t="s">
        <v>4969</v>
      </c>
      <c r="F666" s="63" t="s">
        <v>4970</v>
      </c>
      <c r="G666" s="62" t="s">
        <v>183</v>
      </c>
      <c r="H666" s="63" t="s">
        <v>1167</v>
      </c>
      <c r="I666" s="307" t="s">
        <v>185</v>
      </c>
      <c r="J666" s="311">
        <v>2015</v>
      </c>
      <c r="K666" s="310">
        <v>0</v>
      </c>
      <c r="L666" s="63" t="s">
        <v>242</v>
      </c>
      <c r="M666" s="63" t="s">
        <v>5040</v>
      </c>
      <c r="N666" s="63" t="s">
        <v>5041</v>
      </c>
      <c r="O666" s="63" t="s">
        <v>5042</v>
      </c>
      <c r="P666" s="164" t="s">
        <v>3979</v>
      </c>
      <c r="Q666" s="63" t="s">
        <v>5043</v>
      </c>
      <c r="R666" s="63"/>
      <c r="S666" s="68">
        <v>1</v>
      </c>
      <c r="T666" s="69">
        <v>0</v>
      </c>
      <c r="U666" s="69">
        <v>0</v>
      </c>
      <c r="V666" s="69">
        <v>0</v>
      </c>
      <c r="W666" s="69">
        <v>1</v>
      </c>
      <c r="X666" s="71">
        <v>0</v>
      </c>
      <c r="Y666" s="79"/>
      <c r="Z666" s="79"/>
      <c r="AA666" s="79"/>
      <c r="AB666" s="79"/>
      <c r="AC666" s="79"/>
      <c r="AD666" s="79"/>
      <c r="AE666" s="79"/>
      <c r="AF666" s="79"/>
      <c r="AG666" s="79"/>
      <c r="AH666" s="79"/>
      <c r="AI666" s="79"/>
      <c r="AJ666" s="79"/>
      <c r="AK666" s="71">
        <v>0</v>
      </c>
      <c r="AL666" s="79"/>
      <c r="AM666" s="79"/>
      <c r="AN666" s="79"/>
      <c r="AO666" s="79"/>
      <c r="AP666" s="79"/>
      <c r="AQ666" s="79"/>
      <c r="AR666" s="79"/>
      <c r="AS666" s="79"/>
      <c r="AT666" s="79"/>
      <c r="AU666" s="79"/>
      <c r="AV666" s="79"/>
      <c r="AW666" s="79"/>
      <c r="AX666" s="71">
        <v>20000000</v>
      </c>
      <c r="AY666" s="79"/>
      <c r="AZ666" s="79"/>
      <c r="BA666" s="79"/>
      <c r="BB666" s="97">
        <v>20000000</v>
      </c>
      <c r="BC666" s="79"/>
      <c r="BD666" s="79"/>
      <c r="BE666" s="79"/>
      <c r="BF666" s="79"/>
      <c r="BG666" s="79"/>
      <c r="BH666" s="79"/>
      <c r="BI666" s="79"/>
      <c r="BJ666" s="79"/>
      <c r="BK666" s="71">
        <v>30000000</v>
      </c>
      <c r="BL666" s="79"/>
      <c r="BM666" s="79"/>
      <c r="BN666" s="79"/>
      <c r="BO666" s="97">
        <v>30000000</v>
      </c>
      <c r="BP666" s="79"/>
      <c r="BQ666" s="79"/>
      <c r="BR666" s="79"/>
      <c r="BS666" s="79"/>
      <c r="BT666" s="79"/>
      <c r="BU666" s="79"/>
      <c r="BV666" s="79"/>
      <c r="BW666" s="79"/>
      <c r="BX666" s="71">
        <v>50000000</v>
      </c>
      <c r="BY666" s="73">
        <v>0</v>
      </c>
      <c r="BZ666" s="73">
        <v>0</v>
      </c>
      <c r="CA666" s="73">
        <v>0</v>
      </c>
      <c r="CB666" s="73">
        <v>50000000</v>
      </c>
      <c r="CC666" s="73">
        <v>0</v>
      </c>
      <c r="CD666" s="73">
        <v>0</v>
      </c>
      <c r="CE666" s="73">
        <v>0</v>
      </c>
      <c r="CF666" s="73">
        <v>0</v>
      </c>
      <c r="CG666" s="73">
        <v>0</v>
      </c>
      <c r="CH666" s="73">
        <v>0</v>
      </c>
      <c r="CI666" s="73">
        <v>0</v>
      </c>
      <c r="CJ666" s="73">
        <v>0</v>
      </c>
      <c r="CK666" s="63" t="s">
        <v>5044</v>
      </c>
      <c r="CL666" s="74" t="s">
        <v>1172</v>
      </c>
      <c r="CM666" s="74" t="s">
        <v>1173</v>
      </c>
      <c r="CN666" s="74" t="s">
        <v>918</v>
      </c>
      <c r="CO666" s="60">
        <v>3</v>
      </c>
      <c r="CP666" s="61" t="s">
        <v>3472</v>
      </c>
      <c r="CQ666" s="60">
        <v>307</v>
      </c>
      <c r="CR666" s="61" t="s">
        <v>4950</v>
      </c>
      <c r="CS666" s="60">
        <v>30702</v>
      </c>
      <c r="CT666" s="61" t="s">
        <v>4975</v>
      </c>
      <c r="CU666" s="62">
        <v>3070204</v>
      </c>
      <c r="CV666" s="63" t="s">
        <v>5031</v>
      </c>
      <c r="CW666" s="100" t="s">
        <v>4977</v>
      </c>
      <c r="CX666" s="100" t="s">
        <v>3472</v>
      </c>
      <c r="CY666" s="100" t="s">
        <v>4950</v>
      </c>
      <c r="CZ666" s="100" t="s">
        <v>4975</v>
      </c>
      <c r="DA666" s="100" t="s">
        <v>5031</v>
      </c>
    </row>
    <row r="667" spans="2:105" ht="114.75" hidden="1" x14ac:dyDescent="0.25">
      <c r="B667" s="65" t="s">
        <v>5045</v>
      </c>
      <c r="C667" s="65" t="s">
        <v>5046</v>
      </c>
      <c r="D667" s="63" t="s">
        <v>1188</v>
      </c>
      <c r="E667" s="65" t="s">
        <v>4969</v>
      </c>
      <c r="F667" s="63" t="s">
        <v>4970</v>
      </c>
      <c r="G667" s="62" t="s">
        <v>183</v>
      </c>
      <c r="H667" s="63" t="s">
        <v>1167</v>
      </c>
      <c r="I667" s="307" t="s">
        <v>185</v>
      </c>
      <c r="J667" s="311">
        <v>2015</v>
      </c>
      <c r="K667" s="310">
        <v>40000</v>
      </c>
      <c r="L667" s="63" t="s">
        <v>242</v>
      </c>
      <c r="M667" s="63" t="s">
        <v>5047</v>
      </c>
      <c r="N667" s="63" t="s">
        <v>5048</v>
      </c>
      <c r="O667" s="63" t="s">
        <v>5049</v>
      </c>
      <c r="P667" s="164" t="s">
        <v>3979</v>
      </c>
      <c r="Q667" s="63" t="s">
        <v>5043</v>
      </c>
      <c r="R667" s="63"/>
      <c r="S667" s="68">
        <v>11000</v>
      </c>
      <c r="T667" s="69">
        <v>0</v>
      </c>
      <c r="U667" s="69">
        <v>3000</v>
      </c>
      <c r="V667" s="69">
        <v>6000</v>
      </c>
      <c r="W667" s="69">
        <v>11000</v>
      </c>
      <c r="X667" s="71">
        <v>0</v>
      </c>
      <c r="Y667" s="79"/>
      <c r="Z667" s="79"/>
      <c r="AA667" s="79"/>
      <c r="AB667" s="79"/>
      <c r="AC667" s="79"/>
      <c r="AD667" s="79"/>
      <c r="AE667" s="79"/>
      <c r="AF667" s="79"/>
      <c r="AG667" s="79"/>
      <c r="AH667" s="79"/>
      <c r="AI667" s="79"/>
      <c r="AJ667" s="79"/>
      <c r="AK667" s="71">
        <v>32000000</v>
      </c>
      <c r="AL667" s="79"/>
      <c r="AM667" s="79"/>
      <c r="AN667" s="79"/>
      <c r="AO667" s="97">
        <v>32000000</v>
      </c>
      <c r="AP667" s="79"/>
      <c r="AQ667" s="79"/>
      <c r="AR667" s="79"/>
      <c r="AS667" s="79"/>
      <c r="AT667" s="79"/>
      <c r="AU667" s="79"/>
      <c r="AV667" s="79"/>
      <c r="AW667" s="79"/>
      <c r="AX667" s="71">
        <v>35000000</v>
      </c>
      <c r="AY667" s="79"/>
      <c r="AZ667" s="79"/>
      <c r="BA667" s="79"/>
      <c r="BB667" s="97">
        <v>35000000</v>
      </c>
      <c r="BC667" s="79"/>
      <c r="BD667" s="79"/>
      <c r="BE667" s="79"/>
      <c r="BF667" s="79"/>
      <c r="BG667" s="79"/>
      <c r="BH667" s="79"/>
      <c r="BI667" s="79"/>
      <c r="BJ667" s="79"/>
      <c r="BK667" s="71">
        <v>45000000</v>
      </c>
      <c r="BL667" s="79"/>
      <c r="BM667" s="79"/>
      <c r="BN667" s="79"/>
      <c r="BO667" s="97">
        <v>45000000</v>
      </c>
      <c r="BP667" s="79"/>
      <c r="BQ667" s="79"/>
      <c r="BR667" s="79"/>
      <c r="BS667" s="79"/>
      <c r="BT667" s="79"/>
      <c r="BU667" s="79"/>
      <c r="BV667" s="79"/>
      <c r="BW667" s="79"/>
      <c r="BX667" s="71">
        <v>112000000</v>
      </c>
      <c r="BY667" s="73">
        <v>0</v>
      </c>
      <c r="BZ667" s="73">
        <v>0</v>
      </c>
      <c r="CA667" s="73">
        <v>0</v>
      </c>
      <c r="CB667" s="73">
        <v>112000000</v>
      </c>
      <c r="CC667" s="73">
        <v>0</v>
      </c>
      <c r="CD667" s="73">
        <v>0</v>
      </c>
      <c r="CE667" s="73">
        <v>0</v>
      </c>
      <c r="CF667" s="73">
        <v>0</v>
      </c>
      <c r="CG667" s="73">
        <v>0</v>
      </c>
      <c r="CH667" s="73">
        <v>0</v>
      </c>
      <c r="CI667" s="73">
        <v>0</v>
      </c>
      <c r="CJ667" s="73">
        <v>0</v>
      </c>
      <c r="CK667" s="63" t="s">
        <v>5050</v>
      </c>
      <c r="CL667" s="74" t="s">
        <v>1172</v>
      </c>
      <c r="CM667" s="74" t="s">
        <v>1173</v>
      </c>
      <c r="CN667" s="74" t="s">
        <v>918</v>
      </c>
      <c r="CO667" s="60">
        <v>3</v>
      </c>
      <c r="CP667" s="61" t="s">
        <v>3472</v>
      </c>
      <c r="CQ667" s="60">
        <v>307</v>
      </c>
      <c r="CR667" s="61" t="s">
        <v>4950</v>
      </c>
      <c r="CS667" s="60">
        <v>30702</v>
      </c>
      <c r="CT667" s="61" t="s">
        <v>4975</v>
      </c>
      <c r="CU667" s="62">
        <v>3070204</v>
      </c>
      <c r="CV667" s="63" t="s">
        <v>5031</v>
      </c>
      <c r="CW667" s="100" t="s">
        <v>4977</v>
      </c>
      <c r="CX667" s="100" t="s">
        <v>3472</v>
      </c>
      <c r="CY667" s="100" t="s">
        <v>4950</v>
      </c>
      <c r="CZ667" s="100" t="s">
        <v>4975</v>
      </c>
      <c r="DA667" s="100" t="s">
        <v>5031</v>
      </c>
    </row>
    <row r="668" spans="2:105" ht="114.75" hidden="1" x14ac:dyDescent="0.25">
      <c r="B668" s="65" t="s">
        <v>5051</v>
      </c>
      <c r="C668" s="65" t="s">
        <v>5052</v>
      </c>
      <c r="D668" s="63" t="s">
        <v>1800</v>
      </c>
      <c r="E668" s="65" t="s">
        <v>4969</v>
      </c>
      <c r="F668" s="63" t="s">
        <v>4970</v>
      </c>
      <c r="G668" s="62" t="s">
        <v>183</v>
      </c>
      <c r="H668" s="63" t="s">
        <v>1167</v>
      </c>
      <c r="I668" s="307" t="s">
        <v>185</v>
      </c>
      <c r="J668" s="311">
        <v>2015</v>
      </c>
      <c r="K668" s="310" t="s">
        <v>3657</v>
      </c>
      <c r="L668" s="63" t="s">
        <v>2505</v>
      </c>
      <c r="M668" s="63" t="s">
        <v>5053</v>
      </c>
      <c r="N668" s="63" t="s">
        <v>5054</v>
      </c>
      <c r="O668" s="63" t="s">
        <v>5055</v>
      </c>
      <c r="P668" s="164" t="s">
        <v>3979</v>
      </c>
      <c r="Q668" s="63" t="s">
        <v>5003</v>
      </c>
      <c r="R668" s="63"/>
      <c r="S668" s="68">
        <v>8</v>
      </c>
      <c r="T668" s="69">
        <v>2</v>
      </c>
      <c r="U668" s="69">
        <v>4</v>
      </c>
      <c r="V668" s="69">
        <v>6</v>
      </c>
      <c r="W668" s="69">
        <v>8</v>
      </c>
      <c r="X668" s="71">
        <v>369007840</v>
      </c>
      <c r="Y668" s="79"/>
      <c r="Z668" s="79"/>
      <c r="AA668" s="79"/>
      <c r="AB668" s="101">
        <v>369007840</v>
      </c>
      <c r="AC668" s="79"/>
      <c r="AD668" s="79"/>
      <c r="AE668" s="79"/>
      <c r="AF668" s="79"/>
      <c r="AG668" s="79"/>
      <c r="AH668" s="79"/>
      <c r="AI668" s="79"/>
      <c r="AJ668" s="79"/>
      <c r="AK668" s="71">
        <v>380078075.19999999</v>
      </c>
      <c r="AL668" s="79"/>
      <c r="AM668" s="79"/>
      <c r="AN668" s="79"/>
      <c r="AO668" s="79">
        <v>380078075.19999999</v>
      </c>
      <c r="AP668" s="79"/>
      <c r="AQ668" s="79"/>
      <c r="AR668" s="79"/>
      <c r="AS668" s="79"/>
      <c r="AT668" s="79"/>
      <c r="AU668" s="79"/>
      <c r="AV668" s="79"/>
      <c r="AW668" s="79"/>
      <c r="AX668" s="71">
        <v>391480417.45599997</v>
      </c>
      <c r="AY668" s="79"/>
      <c r="AZ668" s="79"/>
      <c r="BA668" s="79"/>
      <c r="BB668" s="79">
        <v>391480417.45599997</v>
      </c>
      <c r="BC668" s="79"/>
      <c r="BD668" s="79"/>
      <c r="BE668" s="79"/>
      <c r="BF668" s="79"/>
      <c r="BG668" s="79"/>
      <c r="BH668" s="79"/>
      <c r="BI668" s="79"/>
      <c r="BJ668" s="79"/>
      <c r="BK668" s="71">
        <v>403224829.97967994</v>
      </c>
      <c r="BL668" s="79"/>
      <c r="BM668" s="79"/>
      <c r="BN668" s="79"/>
      <c r="BO668" s="79">
        <v>403224829.97967994</v>
      </c>
      <c r="BP668" s="79"/>
      <c r="BQ668" s="79"/>
      <c r="BR668" s="79"/>
      <c r="BS668" s="79"/>
      <c r="BT668" s="79"/>
      <c r="BU668" s="79"/>
      <c r="BV668" s="79"/>
      <c r="BW668" s="79"/>
      <c r="BX668" s="71">
        <v>1543791162.6356802</v>
      </c>
      <c r="BY668" s="73">
        <v>0</v>
      </c>
      <c r="BZ668" s="73">
        <v>0</v>
      </c>
      <c r="CA668" s="73">
        <v>0</v>
      </c>
      <c r="CB668" s="73">
        <v>1543791162.6356802</v>
      </c>
      <c r="CC668" s="73">
        <v>0</v>
      </c>
      <c r="CD668" s="73">
        <v>0</v>
      </c>
      <c r="CE668" s="73">
        <v>0</v>
      </c>
      <c r="CF668" s="73">
        <v>0</v>
      </c>
      <c r="CG668" s="73">
        <v>0</v>
      </c>
      <c r="CH668" s="73">
        <v>0</v>
      </c>
      <c r="CI668" s="73">
        <v>0</v>
      </c>
      <c r="CJ668" s="73">
        <v>0</v>
      </c>
      <c r="CK668" s="63" t="s">
        <v>5056</v>
      </c>
      <c r="CL668" s="74" t="s">
        <v>1172</v>
      </c>
      <c r="CM668" s="74" t="s">
        <v>1173</v>
      </c>
      <c r="CN668" s="74" t="s">
        <v>918</v>
      </c>
      <c r="CO668" s="60">
        <v>3</v>
      </c>
      <c r="CP668" s="61" t="s">
        <v>3472</v>
      </c>
      <c r="CQ668" s="60">
        <v>307</v>
      </c>
      <c r="CR668" s="61" t="s">
        <v>4950</v>
      </c>
      <c r="CS668" s="60">
        <v>30702</v>
      </c>
      <c r="CT668" s="61" t="s">
        <v>4975</v>
      </c>
      <c r="CU668" s="62">
        <v>3070204</v>
      </c>
      <c r="CV668" s="63" t="s">
        <v>5031</v>
      </c>
      <c r="CW668" s="100" t="s">
        <v>4977</v>
      </c>
      <c r="CX668" s="100" t="s">
        <v>3472</v>
      </c>
      <c r="CY668" s="100" t="s">
        <v>4950</v>
      </c>
      <c r="CZ668" s="100" t="s">
        <v>4975</v>
      </c>
      <c r="DA668" s="100" t="s">
        <v>5031</v>
      </c>
    </row>
    <row r="669" spans="2:105" ht="191.25" hidden="1" x14ac:dyDescent="0.25">
      <c r="B669" s="65" t="s">
        <v>5057</v>
      </c>
      <c r="C669" s="160" t="s">
        <v>5058</v>
      </c>
      <c r="D669" s="63" t="s">
        <v>1800</v>
      </c>
      <c r="E669" s="65" t="s">
        <v>5059</v>
      </c>
      <c r="F669" s="63" t="s">
        <v>5060</v>
      </c>
      <c r="G669" s="62" t="s">
        <v>183</v>
      </c>
      <c r="H669" s="63" t="s">
        <v>1167</v>
      </c>
      <c r="I669" s="307" t="s">
        <v>185</v>
      </c>
      <c r="J669" s="311">
        <v>2015</v>
      </c>
      <c r="K669" s="310">
        <v>1</v>
      </c>
      <c r="L669" s="63" t="s">
        <v>186</v>
      </c>
      <c r="M669" s="63" t="s">
        <v>5061</v>
      </c>
      <c r="N669" s="63" t="s">
        <v>5062</v>
      </c>
      <c r="O669" s="63" t="s">
        <v>5063</v>
      </c>
      <c r="P669" s="164" t="s">
        <v>3979</v>
      </c>
      <c r="Q669" s="63" t="s">
        <v>3171</v>
      </c>
      <c r="R669" s="63"/>
      <c r="S669" s="68">
        <v>4</v>
      </c>
      <c r="T669" s="69">
        <v>1</v>
      </c>
      <c r="U669" s="69">
        <v>2</v>
      </c>
      <c r="V669" s="69">
        <v>4</v>
      </c>
      <c r="W669" s="69">
        <v>4</v>
      </c>
      <c r="X669" s="71">
        <v>40000000</v>
      </c>
      <c r="Y669" s="101">
        <v>40000000</v>
      </c>
      <c r="Z669" s="79"/>
      <c r="AA669" s="79"/>
      <c r="AB669" s="79"/>
      <c r="AC669" s="79"/>
      <c r="AD669" s="79"/>
      <c r="AE669" s="79"/>
      <c r="AF669" s="79"/>
      <c r="AG669" s="79"/>
      <c r="AH669" s="79"/>
      <c r="AI669" s="79"/>
      <c r="AJ669" s="79"/>
      <c r="AK669" s="71">
        <v>50000000</v>
      </c>
      <c r="AL669" s="101">
        <v>50000000</v>
      </c>
      <c r="AM669" s="79"/>
      <c r="AN669" s="79"/>
      <c r="AO669" s="79"/>
      <c r="AP669" s="79"/>
      <c r="AQ669" s="79"/>
      <c r="AR669" s="79"/>
      <c r="AS669" s="79"/>
      <c r="AT669" s="79"/>
      <c r="AU669" s="79"/>
      <c r="AV669" s="79"/>
      <c r="AW669" s="79"/>
      <c r="AX669" s="71">
        <v>60000000</v>
      </c>
      <c r="AY669" s="101">
        <v>60000000</v>
      </c>
      <c r="AZ669" s="79"/>
      <c r="BA669" s="79"/>
      <c r="BB669" s="79"/>
      <c r="BC669" s="79"/>
      <c r="BD669" s="79"/>
      <c r="BE669" s="79"/>
      <c r="BF669" s="79"/>
      <c r="BG669" s="79"/>
      <c r="BH669" s="79"/>
      <c r="BI669" s="79"/>
      <c r="BJ669" s="79"/>
      <c r="BK669" s="71">
        <v>70000000</v>
      </c>
      <c r="BL669" s="101">
        <v>70000000</v>
      </c>
      <c r="BM669" s="79"/>
      <c r="BN669" s="79"/>
      <c r="BO669" s="79"/>
      <c r="BP669" s="79"/>
      <c r="BQ669" s="79"/>
      <c r="BR669" s="79"/>
      <c r="BS669" s="79"/>
      <c r="BT669" s="79"/>
      <c r="BU669" s="79"/>
      <c r="BV669" s="79"/>
      <c r="BW669" s="79"/>
      <c r="BX669" s="71">
        <v>220000000</v>
      </c>
      <c r="BY669" s="73">
        <v>220000000</v>
      </c>
      <c r="BZ669" s="73">
        <v>0</v>
      </c>
      <c r="CA669" s="73">
        <v>0</v>
      </c>
      <c r="CB669" s="73">
        <v>0</v>
      </c>
      <c r="CC669" s="73">
        <v>0</v>
      </c>
      <c r="CD669" s="73">
        <v>0</v>
      </c>
      <c r="CE669" s="73">
        <v>0</v>
      </c>
      <c r="CF669" s="73">
        <v>0</v>
      </c>
      <c r="CG669" s="73">
        <v>0</v>
      </c>
      <c r="CH669" s="73">
        <v>0</v>
      </c>
      <c r="CI669" s="73">
        <v>0</v>
      </c>
      <c r="CJ669" s="73">
        <v>0</v>
      </c>
      <c r="CK669" s="63" t="s">
        <v>5064</v>
      </c>
      <c r="CL669" s="74" t="s">
        <v>1172</v>
      </c>
      <c r="CM669" s="74" t="s">
        <v>1173</v>
      </c>
      <c r="CN669" s="74" t="s">
        <v>918</v>
      </c>
      <c r="CO669" s="60">
        <v>3</v>
      </c>
      <c r="CP669" s="61" t="s">
        <v>3472</v>
      </c>
      <c r="CQ669" s="60">
        <v>307</v>
      </c>
      <c r="CR669" s="61" t="s">
        <v>4950</v>
      </c>
      <c r="CS669" s="60">
        <v>30703</v>
      </c>
      <c r="CT669" s="61" t="s">
        <v>5065</v>
      </c>
      <c r="CU669" s="62">
        <v>3070301</v>
      </c>
      <c r="CV669" s="63" t="s">
        <v>5066</v>
      </c>
      <c r="CW669" s="100" t="s">
        <v>5067</v>
      </c>
      <c r="CX669" s="100" t="s">
        <v>3472</v>
      </c>
      <c r="CY669" s="100" t="s">
        <v>4950</v>
      </c>
      <c r="CZ669" s="100" t="s">
        <v>5065</v>
      </c>
      <c r="DA669" s="100" t="s">
        <v>5066</v>
      </c>
    </row>
    <row r="670" spans="2:105" ht="191.25" hidden="1" x14ac:dyDescent="0.25">
      <c r="B670" s="65" t="s">
        <v>5068</v>
      </c>
      <c r="C670" s="160" t="s">
        <v>5069</v>
      </c>
      <c r="D670" s="63" t="s">
        <v>1800</v>
      </c>
      <c r="E670" s="65" t="s">
        <v>5059</v>
      </c>
      <c r="F670" s="63" t="s">
        <v>5060</v>
      </c>
      <c r="G670" s="62" t="s">
        <v>183</v>
      </c>
      <c r="H670" s="63" t="s">
        <v>1167</v>
      </c>
      <c r="I670" s="307" t="s">
        <v>185</v>
      </c>
      <c r="J670" s="311">
        <v>2015</v>
      </c>
      <c r="K670" s="310" t="s">
        <v>3657</v>
      </c>
      <c r="L670" s="63" t="s">
        <v>186</v>
      </c>
      <c r="M670" s="63" t="s">
        <v>5070</v>
      </c>
      <c r="N670" s="63" t="s">
        <v>5071</v>
      </c>
      <c r="O670" s="63" t="s">
        <v>5072</v>
      </c>
      <c r="P670" s="164" t="s">
        <v>3979</v>
      </c>
      <c r="Q670" s="63" t="s">
        <v>3171</v>
      </c>
      <c r="R670" s="63"/>
      <c r="S670" s="68">
        <v>1</v>
      </c>
      <c r="T670" s="69">
        <v>0.25</v>
      </c>
      <c r="U670" s="69">
        <v>0.5</v>
      </c>
      <c r="V670" s="69">
        <v>0.75</v>
      </c>
      <c r="W670" s="69">
        <v>1</v>
      </c>
      <c r="X670" s="71">
        <v>206000000</v>
      </c>
      <c r="Y670" s="101">
        <v>100000000</v>
      </c>
      <c r="Z670" s="79"/>
      <c r="AA670" s="79"/>
      <c r="AB670" s="101">
        <v>106000000</v>
      </c>
      <c r="AC670" s="79"/>
      <c r="AD670" s="79"/>
      <c r="AE670" s="79"/>
      <c r="AF670" s="79"/>
      <c r="AG670" s="79"/>
      <c r="AH670" s="79"/>
      <c r="AI670" s="79"/>
      <c r="AJ670" s="79"/>
      <c r="AK670" s="71">
        <v>212180000</v>
      </c>
      <c r="AL670" s="79">
        <v>103000000</v>
      </c>
      <c r="AM670" s="79"/>
      <c r="AN670" s="79"/>
      <c r="AO670" s="79">
        <v>109180000</v>
      </c>
      <c r="AP670" s="79"/>
      <c r="AQ670" s="79"/>
      <c r="AR670" s="79"/>
      <c r="AS670" s="79"/>
      <c r="AT670" s="79"/>
      <c r="AU670" s="79"/>
      <c r="AV670" s="79"/>
      <c r="AW670" s="79"/>
      <c r="AX670" s="71">
        <v>218545400</v>
      </c>
      <c r="AY670" s="79">
        <v>106090000</v>
      </c>
      <c r="AZ670" s="79"/>
      <c r="BA670" s="79"/>
      <c r="BB670" s="79">
        <v>112455400</v>
      </c>
      <c r="BC670" s="79"/>
      <c r="BD670" s="79"/>
      <c r="BE670" s="79"/>
      <c r="BF670" s="79"/>
      <c r="BG670" s="79"/>
      <c r="BH670" s="79"/>
      <c r="BI670" s="79"/>
      <c r="BJ670" s="79"/>
      <c r="BK670" s="71">
        <v>225101762</v>
      </c>
      <c r="BL670" s="79">
        <v>109272700</v>
      </c>
      <c r="BM670" s="79"/>
      <c r="BN670" s="79"/>
      <c r="BO670" s="79">
        <v>115829062</v>
      </c>
      <c r="BP670" s="79"/>
      <c r="BQ670" s="79"/>
      <c r="BR670" s="79"/>
      <c r="BS670" s="79"/>
      <c r="BT670" s="79"/>
      <c r="BU670" s="79"/>
      <c r="BV670" s="79"/>
      <c r="BW670" s="79"/>
      <c r="BX670" s="71">
        <v>861827162</v>
      </c>
      <c r="BY670" s="73">
        <v>418362700</v>
      </c>
      <c r="BZ670" s="73">
        <v>0</v>
      </c>
      <c r="CA670" s="73">
        <v>0</v>
      </c>
      <c r="CB670" s="73">
        <v>443464462</v>
      </c>
      <c r="CC670" s="73">
        <v>0</v>
      </c>
      <c r="CD670" s="73">
        <v>0</v>
      </c>
      <c r="CE670" s="73">
        <v>0</v>
      </c>
      <c r="CF670" s="73">
        <v>0</v>
      </c>
      <c r="CG670" s="73">
        <v>0</v>
      </c>
      <c r="CH670" s="73">
        <v>0</v>
      </c>
      <c r="CI670" s="73">
        <v>0</v>
      </c>
      <c r="CJ670" s="73">
        <v>0</v>
      </c>
      <c r="CK670" s="63" t="s">
        <v>5073</v>
      </c>
      <c r="CL670" s="74" t="s">
        <v>1172</v>
      </c>
      <c r="CM670" s="74" t="s">
        <v>1173</v>
      </c>
      <c r="CN670" s="74" t="s">
        <v>918</v>
      </c>
      <c r="CO670" s="60">
        <v>3</v>
      </c>
      <c r="CP670" s="61" t="s">
        <v>3472</v>
      </c>
      <c r="CQ670" s="60">
        <v>307</v>
      </c>
      <c r="CR670" s="61" t="s">
        <v>4950</v>
      </c>
      <c r="CS670" s="60">
        <v>30703</v>
      </c>
      <c r="CT670" s="61" t="s">
        <v>5065</v>
      </c>
      <c r="CU670" s="62">
        <v>3070301</v>
      </c>
      <c r="CV670" s="63" t="s">
        <v>5066</v>
      </c>
      <c r="CW670" s="100" t="s">
        <v>5067</v>
      </c>
      <c r="CX670" s="100" t="s">
        <v>3472</v>
      </c>
      <c r="CY670" s="100" t="s">
        <v>4950</v>
      </c>
      <c r="CZ670" s="100" t="s">
        <v>5065</v>
      </c>
      <c r="DA670" s="100" t="s">
        <v>5066</v>
      </c>
    </row>
    <row r="671" spans="2:105" ht="191.25" hidden="1" x14ac:dyDescent="0.25">
      <c r="B671" s="65" t="s">
        <v>5074</v>
      </c>
      <c r="C671" s="160" t="s">
        <v>5075</v>
      </c>
      <c r="D671" s="63" t="s">
        <v>1800</v>
      </c>
      <c r="E671" s="65" t="s">
        <v>5059</v>
      </c>
      <c r="F671" s="63" t="s">
        <v>5060</v>
      </c>
      <c r="G671" s="62" t="s">
        <v>183</v>
      </c>
      <c r="H671" s="63" t="s">
        <v>1167</v>
      </c>
      <c r="I671" s="307" t="s">
        <v>185</v>
      </c>
      <c r="J671" s="311">
        <v>2015</v>
      </c>
      <c r="K671" s="310" t="s">
        <v>3657</v>
      </c>
      <c r="L671" s="63" t="s">
        <v>186</v>
      </c>
      <c r="M671" s="63" t="s">
        <v>5076</v>
      </c>
      <c r="N671" s="63" t="s">
        <v>5077</v>
      </c>
      <c r="O671" s="63" t="s">
        <v>5078</v>
      </c>
      <c r="P671" s="164"/>
      <c r="Q671" s="63"/>
      <c r="R671" s="63"/>
      <c r="S671" s="68">
        <v>1</v>
      </c>
      <c r="T671" s="69">
        <v>0</v>
      </c>
      <c r="U671" s="69">
        <v>1</v>
      </c>
      <c r="V671" s="69">
        <v>1</v>
      </c>
      <c r="W671" s="69">
        <v>1</v>
      </c>
      <c r="X671" s="71">
        <v>100000000</v>
      </c>
      <c r="Y671" s="101">
        <v>100000000</v>
      </c>
      <c r="Z671" s="79"/>
      <c r="AA671" s="79"/>
      <c r="AB671" s="79"/>
      <c r="AC671" s="79"/>
      <c r="AD671" s="79"/>
      <c r="AE671" s="79"/>
      <c r="AF671" s="79"/>
      <c r="AG671" s="79"/>
      <c r="AH671" s="79"/>
      <c r="AI671" s="79"/>
      <c r="AJ671" s="79"/>
      <c r="AK671" s="71">
        <v>100000000</v>
      </c>
      <c r="AL671" s="101">
        <v>100000000</v>
      </c>
      <c r="AM671" s="79"/>
      <c r="AN671" s="79"/>
      <c r="AO671" s="79"/>
      <c r="AP671" s="79"/>
      <c r="AQ671" s="79"/>
      <c r="AR671" s="79"/>
      <c r="AS671" s="79"/>
      <c r="AT671" s="79"/>
      <c r="AU671" s="79"/>
      <c r="AV671" s="79"/>
      <c r="AW671" s="79"/>
      <c r="AX671" s="71">
        <v>100000000</v>
      </c>
      <c r="AY671" s="101">
        <v>100000000</v>
      </c>
      <c r="AZ671" s="79"/>
      <c r="BA671" s="79"/>
      <c r="BB671" s="79"/>
      <c r="BC671" s="79"/>
      <c r="BD671" s="79"/>
      <c r="BE671" s="79"/>
      <c r="BF671" s="79"/>
      <c r="BG671" s="79"/>
      <c r="BH671" s="79"/>
      <c r="BI671" s="79"/>
      <c r="BJ671" s="79"/>
      <c r="BK671" s="71">
        <v>100000000</v>
      </c>
      <c r="BL671" s="101">
        <v>100000000</v>
      </c>
      <c r="BM671" s="79"/>
      <c r="BN671" s="79"/>
      <c r="BO671" s="79"/>
      <c r="BP671" s="79"/>
      <c r="BQ671" s="79"/>
      <c r="BR671" s="79"/>
      <c r="BS671" s="79"/>
      <c r="BT671" s="79"/>
      <c r="BU671" s="79"/>
      <c r="BV671" s="79"/>
      <c r="BW671" s="79"/>
      <c r="BX671" s="71">
        <v>400000000</v>
      </c>
      <c r="BY671" s="73">
        <v>400000000</v>
      </c>
      <c r="BZ671" s="73">
        <v>0</v>
      </c>
      <c r="CA671" s="73">
        <v>0</v>
      </c>
      <c r="CB671" s="73">
        <v>0</v>
      </c>
      <c r="CC671" s="73">
        <v>0</v>
      </c>
      <c r="CD671" s="73">
        <v>0</v>
      </c>
      <c r="CE671" s="73">
        <v>0</v>
      </c>
      <c r="CF671" s="73">
        <v>0</v>
      </c>
      <c r="CG671" s="73">
        <v>0</v>
      </c>
      <c r="CH671" s="73">
        <v>0</v>
      </c>
      <c r="CI671" s="73">
        <v>0</v>
      </c>
      <c r="CJ671" s="73">
        <v>0</v>
      </c>
      <c r="CK671" s="63" t="s">
        <v>5079</v>
      </c>
      <c r="CL671" s="74" t="s">
        <v>1172</v>
      </c>
      <c r="CM671" s="74" t="s">
        <v>1173</v>
      </c>
      <c r="CN671" s="74" t="s">
        <v>918</v>
      </c>
      <c r="CO671" s="60">
        <v>3</v>
      </c>
      <c r="CP671" s="61" t="s">
        <v>3472</v>
      </c>
      <c r="CQ671" s="60">
        <v>307</v>
      </c>
      <c r="CR671" s="61" t="s">
        <v>4950</v>
      </c>
      <c r="CS671" s="60">
        <v>30703</v>
      </c>
      <c r="CT671" s="61" t="s">
        <v>5065</v>
      </c>
      <c r="CU671" s="62">
        <v>3070301</v>
      </c>
      <c r="CV671" s="63" t="s">
        <v>5066</v>
      </c>
      <c r="CW671" s="100" t="s">
        <v>5067</v>
      </c>
      <c r="CX671" s="100" t="s">
        <v>3472</v>
      </c>
      <c r="CY671" s="100" t="s">
        <v>4950</v>
      </c>
      <c r="CZ671" s="100" t="s">
        <v>5065</v>
      </c>
      <c r="DA671" s="100" t="s">
        <v>5066</v>
      </c>
    </row>
    <row r="672" spans="2:105" ht="191.25" hidden="1" x14ac:dyDescent="0.25">
      <c r="B672" s="65" t="s">
        <v>5080</v>
      </c>
      <c r="C672" s="160" t="s">
        <v>5081</v>
      </c>
      <c r="D672" s="63" t="s">
        <v>1800</v>
      </c>
      <c r="E672" s="65" t="s">
        <v>5059</v>
      </c>
      <c r="F672" s="63" t="s">
        <v>5060</v>
      </c>
      <c r="G672" s="62" t="s">
        <v>183</v>
      </c>
      <c r="H672" s="63" t="s">
        <v>1167</v>
      </c>
      <c r="I672" s="307" t="s">
        <v>185</v>
      </c>
      <c r="J672" s="311">
        <v>2015</v>
      </c>
      <c r="K672" s="310">
        <v>0</v>
      </c>
      <c r="L672" s="63" t="s">
        <v>186</v>
      </c>
      <c r="M672" s="63" t="s">
        <v>5082</v>
      </c>
      <c r="N672" s="63" t="s">
        <v>5083</v>
      </c>
      <c r="O672" s="63" t="s">
        <v>5084</v>
      </c>
      <c r="P672" s="164" t="s">
        <v>3979</v>
      </c>
      <c r="Q672" s="63" t="s">
        <v>3171</v>
      </c>
      <c r="R672" s="63"/>
      <c r="S672" s="68">
        <v>60</v>
      </c>
      <c r="T672" s="69">
        <v>15</v>
      </c>
      <c r="U672" s="69">
        <v>30</v>
      </c>
      <c r="V672" s="69">
        <v>45</v>
      </c>
      <c r="W672" s="69">
        <v>60</v>
      </c>
      <c r="X672" s="71">
        <v>18780000</v>
      </c>
      <c r="Y672" s="79"/>
      <c r="Z672" s="79"/>
      <c r="AA672" s="79"/>
      <c r="AB672" s="101">
        <v>18780000</v>
      </c>
      <c r="AC672" s="79"/>
      <c r="AD672" s="79"/>
      <c r="AE672" s="79"/>
      <c r="AF672" s="79"/>
      <c r="AG672" s="79"/>
      <c r="AH672" s="79"/>
      <c r="AI672" s="79"/>
      <c r="AJ672" s="79"/>
      <c r="AK672" s="71">
        <v>19343400</v>
      </c>
      <c r="AL672" s="79"/>
      <c r="AM672" s="79"/>
      <c r="AN672" s="79"/>
      <c r="AO672" s="101">
        <v>19343400</v>
      </c>
      <c r="AP672" s="79"/>
      <c r="AQ672" s="79"/>
      <c r="AR672" s="79"/>
      <c r="AS672" s="79"/>
      <c r="AT672" s="79"/>
      <c r="AU672" s="79"/>
      <c r="AV672" s="79"/>
      <c r="AW672" s="79"/>
      <c r="AX672" s="71">
        <v>19923702</v>
      </c>
      <c r="AY672" s="79"/>
      <c r="AZ672" s="79"/>
      <c r="BA672" s="79"/>
      <c r="BB672" s="101">
        <v>19923702</v>
      </c>
      <c r="BC672" s="79"/>
      <c r="BD672" s="79"/>
      <c r="BE672" s="79"/>
      <c r="BF672" s="79"/>
      <c r="BG672" s="79"/>
      <c r="BH672" s="79"/>
      <c r="BI672" s="79"/>
      <c r="BJ672" s="79"/>
      <c r="BK672" s="71">
        <v>20521413</v>
      </c>
      <c r="BL672" s="79"/>
      <c r="BM672" s="79"/>
      <c r="BN672" s="79"/>
      <c r="BO672" s="101">
        <v>20521413</v>
      </c>
      <c r="BP672" s="79"/>
      <c r="BQ672" s="79"/>
      <c r="BR672" s="79"/>
      <c r="BS672" s="79"/>
      <c r="BT672" s="79"/>
      <c r="BU672" s="79"/>
      <c r="BV672" s="79"/>
      <c r="BW672" s="79"/>
      <c r="BX672" s="71">
        <v>78568515</v>
      </c>
      <c r="BY672" s="73">
        <v>0</v>
      </c>
      <c r="BZ672" s="73">
        <v>0</v>
      </c>
      <c r="CA672" s="73">
        <v>0</v>
      </c>
      <c r="CB672" s="73">
        <v>78568515</v>
      </c>
      <c r="CC672" s="73">
        <v>0</v>
      </c>
      <c r="CD672" s="73">
        <v>0</v>
      </c>
      <c r="CE672" s="73">
        <v>0</v>
      </c>
      <c r="CF672" s="73">
        <v>0</v>
      </c>
      <c r="CG672" s="73">
        <v>0</v>
      </c>
      <c r="CH672" s="73">
        <v>0</v>
      </c>
      <c r="CI672" s="73">
        <v>0</v>
      </c>
      <c r="CJ672" s="73">
        <v>0</v>
      </c>
      <c r="CK672" s="63" t="s">
        <v>5085</v>
      </c>
      <c r="CL672" s="74" t="s">
        <v>1172</v>
      </c>
      <c r="CM672" s="74" t="s">
        <v>1173</v>
      </c>
      <c r="CN672" s="74" t="s">
        <v>918</v>
      </c>
      <c r="CO672" s="60">
        <v>3</v>
      </c>
      <c r="CP672" s="61" t="s">
        <v>3472</v>
      </c>
      <c r="CQ672" s="60">
        <v>307</v>
      </c>
      <c r="CR672" s="61" t="s">
        <v>4950</v>
      </c>
      <c r="CS672" s="60">
        <v>30703</v>
      </c>
      <c r="CT672" s="61" t="s">
        <v>5065</v>
      </c>
      <c r="CU672" s="62">
        <v>3070301</v>
      </c>
      <c r="CV672" s="63" t="s">
        <v>5066</v>
      </c>
      <c r="CW672" s="100" t="s">
        <v>5067</v>
      </c>
      <c r="CX672" s="100" t="s">
        <v>3472</v>
      </c>
      <c r="CY672" s="100" t="s">
        <v>4950</v>
      </c>
      <c r="CZ672" s="100" t="s">
        <v>5065</v>
      </c>
      <c r="DA672" s="100" t="s">
        <v>5066</v>
      </c>
    </row>
    <row r="673" spans="2:105" ht="191.25" hidden="1" x14ac:dyDescent="0.25">
      <c r="B673" s="65" t="s">
        <v>5086</v>
      </c>
      <c r="C673" s="160" t="s">
        <v>5087</v>
      </c>
      <c r="D673" s="63" t="s">
        <v>1800</v>
      </c>
      <c r="E673" s="65" t="s">
        <v>5059</v>
      </c>
      <c r="F673" s="63" t="s">
        <v>5060</v>
      </c>
      <c r="G673" s="62" t="s">
        <v>183</v>
      </c>
      <c r="H673" s="63" t="s">
        <v>1167</v>
      </c>
      <c r="I673" s="307" t="s">
        <v>185</v>
      </c>
      <c r="J673" s="311">
        <v>2015</v>
      </c>
      <c r="K673" s="310" t="s">
        <v>3657</v>
      </c>
      <c r="L673" s="63" t="s">
        <v>186</v>
      </c>
      <c r="M673" s="63" t="s">
        <v>5088</v>
      </c>
      <c r="N673" s="63" t="s">
        <v>5089</v>
      </c>
      <c r="O673" s="63" t="s">
        <v>5090</v>
      </c>
      <c r="P673" s="164" t="s">
        <v>3979</v>
      </c>
      <c r="Q673" s="63" t="s">
        <v>3171</v>
      </c>
      <c r="R673" s="63"/>
      <c r="S673" s="68">
        <v>4</v>
      </c>
      <c r="T673" s="69">
        <v>1</v>
      </c>
      <c r="U673" s="69">
        <v>2</v>
      </c>
      <c r="V673" s="69">
        <v>3</v>
      </c>
      <c r="W673" s="69">
        <v>4</v>
      </c>
      <c r="X673" s="71">
        <v>8000000</v>
      </c>
      <c r="Y673" s="79"/>
      <c r="Z673" s="79"/>
      <c r="AA673" s="79"/>
      <c r="AB673" s="101">
        <v>8000000</v>
      </c>
      <c r="AC673" s="79"/>
      <c r="AD673" s="79"/>
      <c r="AE673" s="79"/>
      <c r="AF673" s="79"/>
      <c r="AG673" s="79"/>
      <c r="AH673" s="79"/>
      <c r="AI673" s="79"/>
      <c r="AJ673" s="79"/>
      <c r="AK673" s="71">
        <v>8549000</v>
      </c>
      <c r="AL673" s="79"/>
      <c r="AM673" s="79"/>
      <c r="AN673" s="79"/>
      <c r="AO673" s="101">
        <v>8549000</v>
      </c>
      <c r="AP673" s="79"/>
      <c r="AQ673" s="79"/>
      <c r="AR673" s="79"/>
      <c r="AS673" s="79"/>
      <c r="AT673" s="79"/>
      <c r="AU673" s="79"/>
      <c r="AV673" s="79"/>
      <c r="AW673" s="79"/>
      <c r="AX673" s="71">
        <v>8805470</v>
      </c>
      <c r="AY673" s="79"/>
      <c r="AZ673" s="79"/>
      <c r="BA673" s="79"/>
      <c r="BB673" s="101">
        <v>8805470</v>
      </c>
      <c r="BC673" s="79"/>
      <c r="BD673" s="79"/>
      <c r="BE673" s="79"/>
      <c r="BF673" s="79"/>
      <c r="BG673" s="79"/>
      <c r="BH673" s="79"/>
      <c r="BI673" s="79"/>
      <c r="BJ673" s="79"/>
      <c r="BK673" s="71">
        <v>9069634</v>
      </c>
      <c r="BL673" s="79"/>
      <c r="BM673" s="79"/>
      <c r="BN673" s="79"/>
      <c r="BO673" s="101">
        <v>9069634</v>
      </c>
      <c r="BP673" s="79"/>
      <c r="BQ673" s="79"/>
      <c r="BR673" s="79"/>
      <c r="BS673" s="79"/>
      <c r="BT673" s="79"/>
      <c r="BU673" s="79"/>
      <c r="BV673" s="79"/>
      <c r="BW673" s="79"/>
      <c r="BX673" s="71">
        <v>34424104</v>
      </c>
      <c r="BY673" s="73">
        <v>0</v>
      </c>
      <c r="BZ673" s="73">
        <v>0</v>
      </c>
      <c r="CA673" s="73">
        <v>0</v>
      </c>
      <c r="CB673" s="73">
        <v>34424104</v>
      </c>
      <c r="CC673" s="73">
        <v>0</v>
      </c>
      <c r="CD673" s="73">
        <v>0</v>
      </c>
      <c r="CE673" s="73">
        <v>0</v>
      </c>
      <c r="CF673" s="73">
        <v>0</v>
      </c>
      <c r="CG673" s="73">
        <v>0</v>
      </c>
      <c r="CH673" s="73">
        <v>0</v>
      </c>
      <c r="CI673" s="73">
        <v>0</v>
      </c>
      <c r="CJ673" s="73">
        <v>0</v>
      </c>
      <c r="CK673" s="63" t="s">
        <v>5091</v>
      </c>
      <c r="CL673" s="74" t="s">
        <v>1172</v>
      </c>
      <c r="CM673" s="74" t="s">
        <v>1173</v>
      </c>
      <c r="CN673" s="74" t="s">
        <v>918</v>
      </c>
      <c r="CO673" s="60">
        <v>3</v>
      </c>
      <c r="CP673" s="61" t="s">
        <v>3472</v>
      </c>
      <c r="CQ673" s="60">
        <v>307</v>
      </c>
      <c r="CR673" s="61" t="s">
        <v>4950</v>
      </c>
      <c r="CS673" s="60">
        <v>30703</v>
      </c>
      <c r="CT673" s="61" t="s">
        <v>5065</v>
      </c>
      <c r="CU673" s="62">
        <v>3070301</v>
      </c>
      <c r="CV673" s="63" t="s">
        <v>5066</v>
      </c>
      <c r="CW673" s="100" t="s">
        <v>5067</v>
      </c>
      <c r="CX673" s="100" t="s">
        <v>3472</v>
      </c>
      <c r="CY673" s="100" t="s">
        <v>4950</v>
      </c>
      <c r="CZ673" s="100" t="s">
        <v>5065</v>
      </c>
      <c r="DA673" s="100" t="s">
        <v>5066</v>
      </c>
    </row>
    <row r="674" spans="2:105" ht="191.25" hidden="1" x14ac:dyDescent="0.25">
      <c r="B674" s="65" t="s">
        <v>5092</v>
      </c>
      <c r="C674" s="65" t="s">
        <v>5093</v>
      </c>
      <c r="D674" s="63" t="s">
        <v>3283</v>
      </c>
      <c r="E674" s="65" t="s">
        <v>5059</v>
      </c>
      <c r="F674" s="63" t="s">
        <v>5060</v>
      </c>
      <c r="G674" s="62" t="s">
        <v>183</v>
      </c>
      <c r="H674" s="63" t="s">
        <v>3284</v>
      </c>
      <c r="I674" s="307" t="s">
        <v>185</v>
      </c>
      <c r="J674" s="311">
        <v>2015</v>
      </c>
      <c r="K674" s="310">
        <v>0</v>
      </c>
      <c r="L674" s="63" t="s">
        <v>242</v>
      </c>
      <c r="M674" s="63" t="s">
        <v>5094</v>
      </c>
      <c r="N674" s="63" t="s">
        <v>5095</v>
      </c>
      <c r="O674" s="63" t="s">
        <v>5096</v>
      </c>
      <c r="P674" s="164"/>
      <c r="Q674" s="63"/>
      <c r="R674" s="63"/>
      <c r="S674" s="68">
        <v>10</v>
      </c>
      <c r="T674" s="69">
        <v>2.5</v>
      </c>
      <c r="U674" s="69">
        <v>5</v>
      </c>
      <c r="V674" s="69">
        <v>7.5</v>
      </c>
      <c r="W674" s="69">
        <v>10</v>
      </c>
      <c r="X674" s="71">
        <v>6010726243</v>
      </c>
      <c r="Y674" s="79"/>
      <c r="Z674" s="79"/>
      <c r="AA674" s="79"/>
      <c r="AB674" s="79"/>
      <c r="AC674" s="79"/>
      <c r="AD674" s="79"/>
      <c r="AE674" s="79"/>
      <c r="AF674" s="79"/>
      <c r="AG674" s="78">
        <v>6010726243</v>
      </c>
      <c r="AH674" s="79"/>
      <c r="AI674" s="79"/>
      <c r="AJ674" s="79"/>
      <c r="AK674" s="71">
        <v>6162764767.8599997</v>
      </c>
      <c r="AL674" s="79"/>
      <c r="AM674" s="79"/>
      <c r="AN674" s="79"/>
      <c r="AO674" s="79"/>
      <c r="AP674" s="79"/>
      <c r="AQ674" s="79"/>
      <c r="AR674" s="79"/>
      <c r="AS674" s="79"/>
      <c r="AT674" s="79">
        <v>6162764767.8599997</v>
      </c>
      <c r="AU674" s="79"/>
      <c r="AV674" s="79"/>
      <c r="AW674" s="79"/>
      <c r="AX674" s="71">
        <v>6286020063.2171993</v>
      </c>
      <c r="AY674" s="79"/>
      <c r="AZ674" s="79"/>
      <c r="BA674" s="79"/>
      <c r="BB674" s="79"/>
      <c r="BC674" s="79"/>
      <c r="BD674" s="79"/>
      <c r="BE674" s="79"/>
      <c r="BF674" s="79"/>
      <c r="BG674" s="79">
        <v>6286020063.2171993</v>
      </c>
      <c r="BH674" s="79"/>
      <c r="BI674" s="79"/>
      <c r="BJ674" s="79"/>
      <c r="BK674" s="71">
        <v>6411740464.4815435</v>
      </c>
      <c r="BL674" s="79"/>
      <c r="BM674" s="79"/>
      <c r="BN674" s="79"/>
      <c r="BO674" s="79"/>
      <c r="BP674" s="79"/>
      <c r="BQ674" s="79"/>
      <c r="BR674" s="79"/>
      <c r="BS674" s="79"/>
      <c r="BT674" s="79">
        <v>6411740464.4815435</v>
      </c>
      <c r="BU674" s="79"/>
      <c r="BV674" s="79"/>
      <c r="BW674" s="79"/>
      <c r="BX674" s="71">
        <v>24871251538.558746</v>
      </c>
      <c r="BY674" s="73">
        <v>0</v>
      </c>
      <c r="BZ674" s="73">
        <v>0</v>
      </c>
      <c r="CA674" s="73">
        <v>0</v>
      </c>
      <c r="CB674" s="73">
        <v>0</v>
      </c>
      <c r="CC674" s="73">
        <v>0</v>
      </c>
      <c r="CD674" s="73">
        <v>0</v>
      </c>
      <c r="CE674" s="73">
        <v>0</v>
      </c>
      <c r="CF674" s="73">
        <v>0</v>
      </c>
      <c r="CG674" s="73">
        <v>24871251538.558746</v>
      </c>
      <c r="CH674" s="73">
        <v>0</v>
      </c>
      <c r="CI674" s="73">
        <v>0</v>
      </c>
      <c r="CJ674" s="73">
        <v>0</v>
      </c>
      <c r="CK674" s="63" t="s">
        <v>5097</v>
      </c>
      <c r="CL674" s="74" t="s">
        <v>2302</v>
      </c>
      <c r="CM674" s="74" t="s">
        <v>876</v>
      </c>
      <c r="CN674" s="74" t="s">
        <v>918</v>
      </c>
      <c r="CO674" s="60">
        <v>3</v>
      </c>
      <c r="CP674" s="61" t="s">
        <v>3472</v>
      </c>
      <c r="CQ674" s="60">
        <v>307</v>
      </c>
      <c r="CR674" s="61" t="s">
        <v>4950</v>
      </c>
      <c r="CS674" s="60">
        <v>30703</v>
      </c>
      <c r="CT674" s="61" t="s">
        <v>5065</v>
      </c>
      <c r="CU674" s="62">
        <v>3070301</v>
      </c>
      <c r="CV674" s="63" t="s">
        <v>5066</v>
      </c>
      <c r="CW674" s="100" t="s">
        <v>5067</v>
      </c>
      <c r="CX674" s="100" t="s">
        <v>3472</v>
      </c>
      <c r="CY674" s="100" t="s">
        <v>4950</v>
      </c>
      <c r="CZ674" s="100" t="s">
        <v>5065</v>
      </c>
      <c r="DA674" s="100" t="s">
        <v>5066</v>
      </c>
    </row>
    <row r="675" spans="2:105" ht="140.25" hidden="1" x14ac:dyDescent="0.25">
      <c r="B675" s="65" t="s">
        <v>5098</v>
      </c>
      <c r="C675" s="65" t="s">
        <v>5099</v>
      </c>
      <c r="D675" s="63" t="s">
        <v>1113</v>
      </c>
      <c r="E675" s="65" t="s">
        <v>5100</v>
      </c>
      <c r="F675" s="63" t="s">
        <v>3920</v>
      </c>
      <c r="G675" s="62" t="s">
        <v>240</v>
      </c>
      <c r="H675" s="63" t="s">
        <v>653</v>
      </c>
      <c r="I675" s="307" t="s">
        <v>185</v>
      </c>
      <c r="J675" s="311">
        <v>2015</v>
      </c>
      <c r="K675" s="310">
        <v>0</v>
      </c>
      <c r="L675" s="63" t="s">
        <v>242</v>
      </c>
      <c r="M675" s="63" t="s">
        <v>5101</v>
      </c>
      <c r="N675" s="63" t="s">
        <v>5102</v>
      </c>
      <c r="O675" s="63" t="s">
        <v>5103</v>
      </c>
      <c r="P675" s="164" t="s">
        <v>3979</v>
      </c>
      <c r="Q675" s="63" t="s">
        <v>5104</v>
      </c>
      <c r="R675" s="63"/>
      <c r="S675" s="68">
        <v>100</v>
      </c>
      <c r="T675" s="69">
        <v>100</v>
      </c>
      <c r="U675" s="69">
        <v>100</v>
      </c>
      <c r="V675" s="69">
        <v>100</v>
      </c>
      <c r="W675" s="69">
        <v>100</v>
      </c>
      <c r="X675" s="71">
        <v>2261610249</v>
      </c>
      <c r="Y675" s="78">
        <v>1180000000</v>
      </c>
      <c r="Z675" s="79"/>
      <c r="AA675" s="79"/>
      <c r="AB675" s="79"/>
      <c r="AC675" s="79"/>
      <c r="AD675" s="79"/>
      <c r="AE675" s="79"/>
      <c r="AF675" s="78">
        <v>900000000</v>
      </c>
      <c r="AG675" s="78">
        <v>181610249</v>
      </c>
      <c r="AH675" s="79"/>
      <c r="AI675" s="79"/>
      <c r="AJ675" s="79"/>
      <c r="AK675" s="71">
        <v>2942135000</v>
      </c>
      <c r="AL675" s="78">
        <v>1239000000</v>
      </c>
      <c r="AM675" s="79"/>
      <c r="AN675" s="79"/>
      <c r="AO675" s="79"/>
      <c r="AP675" s="79"/>
      <c r="AQ675" s="79"/>
      <c r="AR675" s="79"/>
      <c r="AS675" s="78">
        <v>1703135000</v>
      </c>
      <c r="AT675" s="79"/>
      <c r="AU675" s="79"/>
      <c r="AV675" s="79"/>
      <c r="AW675" s="79"/>
      <c r="AX675" s="71">
        <v>1788291750</v>
      </c>
      <c r="AY675" s="79"/>
      <c r="AZ675" s="79"/>
      <c r="BA675" s="79"/>
      <c r="BB675" s="79"/>
      <c r="BC675" s="79"/>
      <c r="BD675" s="79"/>
      <c r="BE675" s="79"/>
      <c r="BF675" s="78">
        <v>1788291750</v>
      </c>
      <c r="BG675" s="79"/>
      <c r="BH675" s="79"/>
      <c r="BI675" s="79"/>
      <c r="BJ675" s="79"/>
      <c r="BK675" s="71">
        <v>1619355150</v>
      </c>
      <c r="BL675" s="79"/>
      <c r="BM675" s="79"/>
      <c r="BN675" s="79"/>
      <c r="BO675" s="79"/>
      <c r="BP675" s="79"/>
      <c r="BQ675" s="79"/>
      <c r="BR675" s="79"/>
      <c r="BS675" s="78">
        <v>1619355150</v>
      </c>
      <c r="BT675" s="79"/>
      <c r="BU675" s="79"/>
      <c r="BV675" s="79"/>
      <c r="BW675" s="79"/>
      <c r="BX675" s="71">
        <v>8611392149</v>
      </c>
      <c r="BY675" s="73">
        <v>2419000000</v>
      </c>
      <c r="BZ675" s="73">
        <v>0</v>
      </c>
      <c r="CA675" s="73">
        <v>0</v>
      </c>
      <c r="CB675" s="73">
        <v>0</v>
      </c>
      <c r="CC675" s="73">
        <v>0</v>
      </c>
      <c r="CD675" s="73">
        <v>0</v>
      </c>
      <c r="CE675" s="73">
        <v>0</v>
      </c>
      <c r="CF675" s="73">
        <v>6010781900</v>
      </c>
      <c r="CG675" s="73">
        <v>181610249</v>
      </c>
      <c r="CH675" s="73">
        <v>0</v>
      </c>
      <c r="CI675" s="73">
        <v>0</v>
      </c>
      <c r="CJ675" s="73">
        <v>0</v>
      </c>
      <c r="CK675" s="63" t="s">
        <v>5105</v>
      </c>
      <c r="CL675" s="74" t="s">
        <v>660</v>
      </c>
      <c r="CM675" s="74" t="s">
        <v>661</v>
      </c>
      <c r="CN675" s="74" t="s">
        <v>296</v>
      </c>
      <c r="CO675" s="60">
        <v>3</v>
      </c>
      <c r="CP675" s="61" t="s">
        <v>3472</v>
      </c>
      <c r="CQ675" s="60">
        <v>307</v>
      </c>
      <c r="CR675" s="61" t="s">
        <v>4950</v>
      </c>
      <c r="CS675" s="60">
        <v>30703</v>
      </c>
      <c r="CT675" s="61" t="s">
        <v>5065</v>
      </c>
      <c r="CU675" s="62">
        <v>3070302</v>
      </c>
      <c r="CV675" s="63" t="s">
        <v>5106</v>
      </c>
      <c r="CW675" s="100" t="s">
        <v>5107</v>
      </c>
      <c r="CX675" s="100" t="s">
        <v>3472</v>
      </c>
      <c r="CY675" s="100" t="s">
        <v>4950</v>
      </c>
      <c r="CZ675" s="100" t="s">
        <v>5065</v>
      </c>
      <c r="DA675" s="100" t="s">
        <v>5106</v>
      </c>
    </row>
    <row r="676" spans="2:105" ht="140.25" hidden="1" x14ac:dyDescent="0.25">
      <c r="B676" s="65" t="s">
        <v>5108</v>
      </c>
      <c r="C676" s="65" t="s">
        <v>5109</v>
      </c>
      <c r="D676" s="63" t="s">
        <v>1113</v>
      </c>
      <c r="E676" s="65" t="s">
        <v>5100</v>
      </c>
      <c r="F676" s="63" t="s">
        <v>3920</v>
      </c>
      <c r="G676" s="62" t="s">
        <v>183</v>
      </c>
      <c r="H676" s="63" t="s">
        <v>653</v>
      </c>
      <c r="I676" s="307" t="s">
        <v>185</v>
      </c>
      <c r="J676" s="311">
        <v>2015</v>
      </c>
      <c r="K676" s="310">
        <v>0</v>
      </c>
      <c r="L676" s="63" t="s">
        <v>242</v>
      </c>
      <c r="M676" s="63" t="s">
        <v>5110</v>
      </c>
      <c r="N676" s="63" t="s">
        <v>5111</v>
      </c>
      <c r="O676" s="63"/>
      <c r="P676" s="164" t="s">
        <v>3979</v>
      </c>
      <c r="Q676" s="63" t="s">
        <v>5112</v>
      </c>
      <c r="R676" s="63"/>
      <c r="S676" s="68">
        <v>42</v>
      </c>
      <c r="T676" s="69">
        <v>42</v>
      </c>
      <c r="U676" s="69">
        <v>42</v>
      </c>
      <c r="V676" s="69">
        <v>42</v>
      </c>
      <c r="W676" s="69">
        <v>42</v>
      </c>
      <c r="X676" s="71">
        <v>11341662044</v>
      </c>
      <c r="Y676" s="78">
        <v>2760000000</v>
      </c>
      <c r="Z676" s="79"/>
      <c r="AA676" s="79"/>
      <c r="AB676" s="79"/>
      <c r="AC676" s="78">
        <v>6000000000</v>
      </c>
      <c r="AD676" s="79"/>
      <c r="AE676" s="79"/>
      <c r="AF676" s="79"/>
      <c r="AG676" s="106">
        <v>4262044</v>
      </c>
      <c r="AH676" s="78">
        <v>2577400000</v>
      </c>
      <c r="AI676" s="79"/>
      <c r="AJ676" s="79"/>
      <c r="AK676" s="71">
        <v>7179270000</v>
      </c>
      <c r="AL676" s="78">
        <v>4473000000</v>
      </c>
      <c r="AM676" s="79"/>
      <c r="AN676" s="79"/>
      <c r="AO676" s="79"/>
      <c r="AP676" s="79"/>
      <c r="AQ676" s="79"/>
      <c r="AR676" s="79"/>
      <c r="AS676" s="79"/>
      <c r="AT676" s="79"/>
      <c r="AU676" s="78">
        <v>2706270000</v>
      </c>
      <c r="AV676" s="79"/>
      <c r="AW676" s="79"/>
      <c r="AX676" s="71">
        <v>13911461420.33333</v>
      </c>
      <c r="AY676" s="78">
        <v>273168473</v>
      </c>
      <c r="AZ676" s="79"/>
      <c r="BA676" s="79"/>
      <c r="BB676" s="79"/>
      <c r="BC676" s="79"/>
      <c r="BD676" s="79"/>
      <c r="BE676" s="79"/>
      <c r="BF676" s="79"/>
      <c r="BG676" s="79"/>
      <c r="BH676" s="78">
        <v>13638292947.33333</v>
      </c>
      <c r="BI676" s="79"/>
      <c r="BJ676" s="79"/>
      <c r="BK676" s="71">
        <v>14215647734</v>
      </c>
      <c r="BL676" s="79"/>
      <c r="BM676" s="79"/>
      <c r="BN676" s="79"/>
      <c r="BO676" s="79"/>
      <c r="BP676" s="79"/>
      <c r="BQ676" s="79"/>
      <c r="BR676" s="79"/>
      <c r="BS676" s="79"/>
      <c r="BT676" s="79"/>
      <c r="BU676" s="78">
        <v>14215647734</v>
      </c>
      <c r="BV676" s="79"/>
      <c r="BW676" s="79"/>
      <c r="BX676" s="71">
        <v>46648041198.333328</v>
      </c>
      <c r="BY676" s="73">
        <v>7506168473</v>
      </c>
      <c r="BZ676" s="73">
        <v>0</v>
      </c>
      <c r="CA676" s="73">
        <v>0</v>
      </c>
      <c r="CB676" s="73">
        <v>0</v>
      </c>
      <c r="CC676" s="73">
        <v>6000000000</v>
      </c>
      <c r="CD676" s="73">
        <v>0</v>
      </c>
      <c r="CE676" s="73">
        <v>0</v>
      </c>
      <c r="CF676" s="73">
        <v>0</v>
      </c>
      <c r="CG676" s="73">
        <v>4262044</v>
      </c>
      <c r="CH676" s="73">
        <v>33137610681.333328</v>
      </c>
      <c r="CI676" s="73">
        <v>0</v>
      </c>
      <c r="CJ676" s="73">
        <v>0</v>
      </c>
      <c r="CK676" s="63" t="s">
        <v>5113</v>
      </c>
      <c r="CL676" s="74" t="s">
        <v>660</v>
      </c>
      <c r="CM676" s="74" t="s">
        <v>661</v>
      </c>
      <c r="CN676" s="74" t="s">
        <v>296</v>
      </c>
      <c r="CO676" s="60">
        <v>3</v>
      </c>
      <c r="CP676" s="61" t="s">
        <v>3472</v>
      </c>
      <c r="CQ676" s="60">
        <v>307</v>
      </c>
      <c r="CR676" s="61" t="s">
        <v>4950</v>
      </c>
      <c r="CS676" s="60">
        <v>30703</v>
      </c>
      <c r="CT676" s="61" t="s">
        <v>5065</v>
      </c>
      <c r="CU676" s="62">
        <v>3070302</v>
      </c>
      <c r="CV676" s="63" t="s">
        <v>5106</v>
      </c>
      <c r="CW676" s="100" t="s">
        <v>5107</v>
      </c>
      <c r="CX676" s="100" t="s">
        <v>3472</v>
      </c>
      <c r="CY676" s="100" t="s">
        <v>4950</v>
      </c>
      <c r="CZ676" s="100" t="s">
        <v>5065</v>
      </c>
      <c r="DA676" s="100" t="s">
        <v>5106</v>
      </c>
    </row>
    <row r="677" spans="2:105" ht="191.25" hidden="1" x14ac:dyDescent="0.25">
      <c r="B677" s="65" t="s">
        <v>5114</v>
      </c>
      <c r="C677" s="160" t="s">
        <v>5115</v>
      </c>
      <c r="D677" s="63" t="s">
        <v>1800</v>
      </c>
      <c r="E677" s="65" t="s">
        <v>5059</v>
      </c>
      <c r="F677" s="63" t="s">
        <v>5060</v>
      </c>
      <c r="G677" s="62" t="s">
        <v>183</v>
      </c>
      <c r="H677" s="63" t="s">
        <v>1167</v>
      </c>
      <c r="I677" s="307" t="s">
        <v>185</v>
      </c>
      <c r="J677" s="311">
        <v>2015</v>
      </c>
      <c r="K677" s="310" t="s">
        <v>3657</v>
      </c>
      <c r="L677" s="63" t="s">
        <v>186</v>
      </c>
      <c r="M677" s="63" t="s">
        <v>5116</v>
      </c>
      <c r="N677" s="63" t="s">
        <v>5117</v>
      </c>
      <c r="O677" s="63" t="s">
        <v>5118</v>
      </c>
      <c r="P677" s="164" t="s">
        <v>3979</v>
      </c>
      <c r="Q677" s="63" t="s">
        <v>5119</v>
      </c>
      <c r="R677" s="63"/>
      <c r="S677" s="68">
        <v>8</v>
      </c>
      <c r="T677" s="69">
        <v>2</v>
      </c>
      <c r="U677" s="69">
        <v>4</v>
      </c>
      <c r="V677" s="69">
        <v>6</v>
      </c>
      <c r="W677" s="69">
        <v>8</v>
      </c>
      <c r="X677" s="71">
        <v>110240000</v>
      </c>
      <c r="Y677" s="79"/>
      <c r="Z677" s="79"/>
      <c r="AA677" s="79"/>
      <c r="AB677" s="101">
        <v>110240000</v>
      </c>
      <c r="AC677" s="79"/>
      <c r="AD677" s="79"/>
      <c r="AE677" s="79"/>
      <c r="AF677" s="79"/>
      <c r="AG677" s="79"/>
      <c r="AH677" s="79"/>
      <c r="AI677" s="79"/>
      <c r="AJ677" s="79"/>
      <c r="AK677" s="71">
        <v>113547200</v>
      </c>
      <c r="AL677" s="79"/>
      <c r="AM677" s="79"/>
      <c r="AN677" s="79"/>
      <c r="AO677" s="101">
        <v>113547200</v>
      </c>
      <c r="AP677" s="79"/>
      <c r="AQ677" s="79"/>
      <c r="AR677" s="79"/>
      <c r="AS677" s="79"/>
      <c r="AT677" s="79"/>
      <c r="AU677" s="79"/>
      <c r="AV677" s="79"/>
      <c r="AW677" s="79"/>
      <c r="AX677" s="71">
        <v>116953616</v>
      </c>
      <c r="AY677" s="79"/>
      <c r="AZ677" s="79"/>
      <c r="BA677" s="79"/>
      <c r="BB677" s="101">
        <v>116953616</v>
      </c>
      <c r="BC677" s="79"/>
      <c r="BD677" s="79"/>
      <c r="BE677" s="79"/>
      <c r="BF677" s="79"/>
      <c r="BG677" s="79"/>
      <c r="BH677" s="79"/>
      <c r="BI677" s="79"/>
      <c r="BJ677" s="79"/>
      <c r="BK677" s="71">
        <v>120462224</v>
      </c>
      <c r="BL677" s="79"/>
      <c r="BM677" s="79"/>
      <c r="BN677" s="79"/>
      <c r="BO677" s="101">
        <v>120462224</v>
      </c>
      <c r="BP677" s="79"/>
      <c r="BQ677" s="79"/>
      <c r="BR677" s="79"/>
      <c r="BS677" s="79"/>
      <c r="BT677" s="79"/>
      <c r="BU677" s="79"/>
      <c r="BV677" s="79"/>
      <c r="BW677" s="79"/>
      <c r="BX677" s="71">
        <v>461203040</v>
      </c>
      <c r="BY677" s="73">
        <v>0</v>
      </c>
      <c r="BZ677" s="73">
        <v>0</v>
      </c>
      <c r="CA677" s="73">
        <v>0</v>
      </c>
      <c r="CB677" s="73">
        <v>461203040</v>
      </c>
      <c r="CC677" s="73">
        <v>0</v>
      </c>
      <c r="CD677" s="73">
        <v>0</v>
      </c>
      <c r="CE677" s="73">
        <v>0</v>
      </c>
      <c r="CF677" s="73">
        <v>0</v>
      </c>
      <c r="CG677" s="73">
        <v>0</v>
      </c>
      <c r="CH677" s="73">
        <v>0</v>
      </c>
      <c r="CI677" s="73">
        <v>0</v>
      </c>
      <c r="CJ677" s="73">
        <v>0</v>
      </c>
      <c r="CK677" s="63" t="s">
        <v>5120</v>
      </c>
      <c r="CL677" s="74" t="s">
        <v>1172</v>
      </c>
      <c r="CM677" s="74" t="s">
        <v>1173</v>
      </c>
      <c r="CN677" s="74" t="s">
        <v>296</v>
      </c>
      <c r="CO677" s="60">
        <v>3</v>
      </c>
      <c r="CP677" s="61" t="s">
        <v>3472</v>
      </c>
      <c r="CQ677" s="60">
        <v>307</v>
      </c>
      <c r="CR677" s="61" t="s">
        <v>4950</v>
      </c>
      <c r="CS677" s="60">
        <v>30703</v>
      </c>
      <c r="CT677" s="61" t="s">
        <v>5065</v>
      </c>
      <c r="CU677" s="62">
        <v>3070303</v>
      </c>
      <c r="CV677" s="63" t="s">
        <v>5121</v>
      </c>
      <c r="CW677" s="100" t="s">
        <v>5067</v>
      </c>
      <c r="CX677" s="100" t="s">
        <v>3472</v>
      </c>
      <c r="CY677" s="100" t="s">
        <v>4950</v>
      </c>
      <c r="CZ677" s="100" t="s">
        <v>5065</v>
      </c>
      <c r="DA677" s="100" t="s">
        <v>5121</v>
      </c>
    </row>
    <row r="678" spans="2:105" ht="191.25" hidden="1" x14ac:dyDescent="0.25">
      <c r="B678" s="99" t="s">
        <v>5122</v>
      </c>
      <c r="C678" s="75" t="s">
        <v>5123</v>
      </c>
      <c r="D678" s="63" t="s">
        <v>1201</v>
      </c>
      <c r="E678" s="65" t="s">
        <v>5059</v>
      </c>
      <c r="F678" s="63" t="s">
        <v>5060</v>
      </c>
      <c r="G678" s="62" t="s">
        <v>183</v>
      </c>
      <c r="H678" s="63" t="s">
        <v>1167</v>
      </c>
      <c r="I678" s="307" t="s">
        <v>185</v>
      </c>
      <c r="J678" s="311">
        <v>2015</v>
      </c>
      <c r="K678" s="310"/>
      <c r="L678" s="63" t="s">
        <v>242</v>
      </c>
      <c r="M678" s="63" t="s">
        <v>5124</v>
      </c>
      <c r="N678" s="63" t="s">
        <v>5125</v>
      </c>
      <c r="O678" s="63" t="s">
        <v>5126</v>
      </c>
      <c r="P678" s="164"/>
      <c r="Q678" s="63"/>
      <c r="R678" s="63"/>
      <c r="S678" s="68">
        <v>1</v>
      </c>
      <c r="T678" s="69">
        <v>0</v>
      </c>
      <c r="U678" s="69">
        <v>0</v>
      </c>
      <c r="V678" s="69">
        <v>1</v>
      </c>
      <c r="W678" s="69">
        <v>1</v>
      </c>
      <c r="X678" s="71">
        <v>0</v>
      </c>
      <c r="Y678" s="79"/>
      <c r="Z678" s="79"/>
      <c r="AA678" s="79"/>
      <c r="AB678" s="79"/>
      <c r="AC678" s="79"/>
      <c r="AD678" s="79"/>
      <c r="AE678" s="79"/>
      <c r="AF678" s="79"/>
      <c r="AG678" s="79"/>
      <c r="AH678" s="79"/>
      <c r="AI678" s="79"/>
      <c r="AJ678" s="79"/>
      <c r="AK678" s="71">
        <v>0</v>
      </c>
      <c r="AL678" s="79"/>
      <c r="AM678" s="79"/>
      <c r="AN678" s="79"/>
      <c r="AO678" s="79"/>
      <c r="AP678" s="79"/>
      <c r="AQ678" s="79"/>
      <c r="AR678" s="79"/>
      <c r="AS678" s="79"/>
      <c r="AT678" s="79"/>
      <c r="AU678" s="79"/>
      <c r="AV678" s="79"/>
      <c r="AW678" s="79"/>
      <c r="AX678" s="71">
        <v>50000000</v>
      </c>
      <c r="AY678" s="79">
        <v>50000000</v>
      </c>
      <c r="AZ678" s="79"/>
      <c r="BA678" s="79"/>
      <c r="BB678" s="79"/>
      <c r="BC678" s="79"/>
      <c r="BD678" s="79"/>
      <c r="BE678" s="79"/>
      <c r="BF678" s="79"/>
      <c r="BG678" s="79"/>
      <c r="BH678" s="79"/>
      <c r="BI678" s="79"/>
      <c r="BJ678" s="79"/>
      <c r="BK678" s="71">
        <v>53000000</v>
      </c>
      <c r="BL678" s="79">
        <v>53000000</v>
      </c>
      <c r="BM678" s="79"/>
      <c r="BN678" s="79"/>
      <c r="BO678" s="79"/>
      <c r="BP678" s="79"/>
      <c r="BQ678" s="79"/>
      <c r="BR678" s="79"/>
      <c r="BS678" s="79"/>
      <c r="BT678" s="79"/>
      <c r="BU678" s="79"/>
      <c r="BV678" s="79"/>
      <c r="BW678" s="79"/>
      <c r="BX678" s="71">
        <v>103000000</v>
      </c>
      <c r="BY678" s="73">
        <v>103000000</v>
      </c>
      <c r="BZ678" s="73">
        <v>0</v>
      </c>
      <c r="CA678" s="73">
        <v>0</v>
      </c>
      <c r="CB678" s="73">
        <v>0</v>
      </c>
      <c r="CC678" s="73">
        <v>0</v>
      </c>
      <c r="CD678" s="73">
        <v>0</v>
      </c>
      <c r="CE678" s="73">
        <v>0</v>
      </c>
      <c r="CF678" s="73">
        <v>0</v>
      </c>
      <c r="CG678" s="73">
        <v>0</v>
      </c>
      <c r="CH678" s="73">
        <v>0</v>
      </c>
      <c r="CI678" s="73">
        <v>0</v>
      </c>
      <c r="CJ678" s="73">
        <v>0</v>
      </c>
      <c r="CK678" s="63" t="s">
        <v>5127</v>
      </c>
      <c r="CL678" s="74" t="s">
        <v>1172</v>
      </c>
      <c r="CM678" s="74" t="s">
        <v>1173</v>
      </c>
      <c r="CN678" s="74" t="s">
        <v>296</v>
      </c>
      <c r="CO678" s="60">
        <v>3</v>
      </c>
      <c r="CP678" s="61" t="s">
        <v>3472</v>
      </c>
      <c r="CQ678" s="60">
        <v>307</v>
      </c>
      <c r="CR678" s="61" t="s">
        <v>4950</v>
      </c>
      <c r="CS678" s="60">
        <v>30703</v>
      </c>
      <c r="CT678" s="61" t="s">
        <v>5065</v>
      </c>
      <c r="CU678" s="62">
        <v>3070303</v>
      </c>
      <c r="CV678" s="63" t="s">
        <v>5121</v>
      </c>
      <c r="CW678" s="100" t="s">
        <v>5067</v>
      </c>
      <c r="CX678" s="100" t="s">
        <v>3472</v>
      </c>
      <c r="CY678" s="100" t="s">
        <v>4950</v>
      </c>
      <c r="CZ678" s="100" t="s">
        <v>5065</v>
      </c>
      <c r="DA678" s="100" t="s">
        <v>5121</v>
      </c>
    </row>
    <row r="679" spans="2:105" ht="191.25" hidden="1" x14ac:dyDescent="0.25">
      <c r="B679" s="99" t="s">
        <v>5128</v>
      </c>
      <c r="C679" s="179" t="s">
        <v>5129</v>
      </c>
      <c r="D679" s="117" t="s">
        <v>1148</v>
      </c>
      <c r="E679" s="65" t="s">
        <v>5059</v>
      </c>
      <c r="F679" s="63" t="s">
        <v>5060</v>
      </c>
      <c r="G679" s="62" t="s">
        <v>240</v>
      </c>
      <c r="H679" s="63" t="s">
        <v>592</v>
      </c>
      <c r="I679" s="307" t="s">
        <v>185</v>
      </c>
      <c r="J679" s="311">
        <v>2015</v>
      </c>
      <c r="K679" s="310">
        <v>1342</v>
      </c>
      <c r="L679" s="63" t="s">
        <v>242</v>
      </c>
      <c r="M679" s="63" t="s">
        <v>5130</v>
      </c>
      <c r="N679" s="63" t="s">
        <v>5131</v>
      </c>
      <c r="O679" s="63" t="s">
        <v>5132</v>
      </c>
      <c r="P679" s="164" t="s">
        <v>3979</v>
      </c>
      <c r="Q679" s="63" t="s">
        <v>5133</v>
      </c>
      <c r="R679" s="90"/>
      <c r="S679" s="68">
        <v>2000</v>
      </c>
      <c r="T679" s="91">
        <v>2000</v>
      </c>
      <c r="U679" s="91">
        <v>2000</v>
      </c>
      <c r="V679" s="91">
        <v>2000</v>
      </c>
      <c r="W679" s="91">
        <v>2000</v>
      </c>
      <c r="X679" s="71">
        <v>272535406.09734917</v>
      </c>
      <c r="Y679" s="180">
        <v>123880028.65594509</v>
      </c>
      <c r="Z679" s="180"/>
      <c r="AA679" s="180"/>
      <c r="AB679" s="180">
        <v>7157063.3966448279</v>
      </c>
      <c r="AC679" s="180"/>
      <c r="AD679" s="180"/>
      <c r="AE679" s="180"/>
      <c r="AF679" s="180">
        <v>64091281.147754714</v>
      </c>
      <c r="AG679" s="180">
        <v>77407032.897004545</v>
      </c>
      <c r="AH679" s="92"/>
      <c r="AI679" s="92"/>
      <c r="AJ679" s="92"/>
      <c r="AK679" s="71">
        <v>214641210.5203791</v>
      </c>
      <c r="AL679" s="180">
        <v>136268031.5215396</v>
      </c>
      <c r="AM679" s="180"/>
      <c r="AN679" s="180"/>
      <c r="AO679" s="180">
        <v>7872769.7363093104</v>
      </c>
      <c r="AP679" s="180"/>
      <c r="AQ679" s="180"/>
      <c r="AR679" s="180"/>
      <c r="AS679" s="180">
        <v>70500409.262530178</v>
      </c>
      <c r="AT679" s="180"/>
      <c r="AU679" s="92"/>
      <c r="AV679" s="92"/>
      <c r="AW679" s="92"/>
      <c r="AX679" s="71">
        <v>236105331.57241702</v>
      </c>
      <c r="AY679" s="180">
        <v>149894834.67369357</v>
      </c>
      <c r="AZ679" s="180"/>
      <c r="BA679" s="180"/>
      <c r="BB679" s="180">
        <v>8660046.7099402416</v>
      </c>
      <c r="BC679" s="180"/>
      <c r="BD679" s="180"/>
      <c r="BE679" s="180"/>
      <c r="BF679" s="180">
        <v>77550450.188783199</v>
      </c>
      <c r="BG679" s="180"/>
      <c r="BH679" s="92"/>
      <c r="BI679" s="92"/>
      <c r="BJ679" s="92"/>
      <c r="BK679" s="71">
        <v>259715864.72965872</v>
      </c>
      <c r="BL679" s="180">
        <v>164884318.14106292</v>
      </c>
      <c r="BM679" s="180"/>
      <c r="BN679" s="180"/>
      <c r="BO679" s="180">
        <v>9526051.3809342664</v>
      </c>
      <c r="BP679" s="180"/>
      <c r="BQ679" s="180"/>
      <c r="BR679" s="180"/>
      <c r="BS679" s="180">
        <v>85305495.207661524</v>
      </c>
      <c r="BT679" s="180"/>
      <c r="BU679" s="92"/>
      <c r="BV679" s="92"/>
      <c r="BW679" s="92"/>
      <c r="BX679" s="71">
        <v>982997812.9198041</v>
      </c>
      <c r="BY679" s="93">
        <v>574927212.99224114</v>
      </c>
      <c r="BZ679" s="93">
        <v>0</v>
      </c>
      <c r="CA679" s="93">
        <v>0</v>
      </c>
      <c r="CB679" s="93">
        <v>33215931.223828651</v>
      </c>
      <c r="CC679" s="93">
        <v>0</v>
      </c>
      <c r="CD679" s="93">
        <v>0</v>
      </c>
      <c r="CE679" s="93">
        <v>0</v>
      </c>
      <c r="CF679" s="93">
        <v>297447635.80672961</v>
      </c>
      <c r="CG679" s="93">
        <v>77407032.897004545</v>
      </c>
      <c r="CH679" s="93">
        <v>0</v>
      </c>
      <c r="CI679" s="93">
        <v>0</v>
      </c>
      <c r="CJ679" s="93">
        <v>0</v>
      </c>
      <c r="CK679" s="87" t="s">
        <v>5134</v>
      </c>
      <c r="CL679" s="90" t="s">
        <v>1154</v>
      </c>
      <c r="CM679" s="90" t="s">
        <v>1155</v>
      </c>
      <c r="CN679" s="90" t="s">
        <v>296</v>
      </c>
      <c r="CO679" s="84">
        <v>3</v>
      </c>
      <c r="CP679" s="85" t="s">
        <v>3472</v>
      </c>
      <c r="CQ679" s="84">
        <v>307</v>
      </c>
      <c r="CR679" s="85" t="s">
        <v>4950</v>
      </c>
      <c r="CS679" s="84">
        <v>30703</v>
      </c>
      <c r="CT679" s="85" t="s">
        <v>5065</v>
      </c>
      <c r="CU679" s="86">
        <v>3070303</v>
      </c>
      <c r="CV679" s="87" t="s">
        <v>5121</v>
      </c>
      <c r="CW679" s="100" t="s">
        <v>5067</v>
      </c>
      <c r="CX679" s="100" t="s">
        <v>3472</v>
      </c>
      <c r="CY679" s="100" t="s">
        <v>4950</v>
      </c>
      <c r="CZ679" s="100" t="s">
        <v>5065</v>
      </c>
      <c r="DA679" s="100" t="s">
        <v>5121</v>
      </c>
    </row>
    <row r="680" spans="2:105" ht="191.25" hidden="1" x14ac:dyDescent="0.25">
      <c r="B680" s="99" t="s">
        <v>5135</v>
      </c>
      <c r="C680" s="160" t="s">
        <v>5136</v>
      </c>
      <c r="D680" s="117" t="s">
        <v>1148</v>
      </c>
      <c r="E680" s="65" t="s">
        <v>5059</v>
      </c>
      <c r="F680" s="63" t="s">
        <v>5060</v>
      </c>
      <c r="G680" s="62" t="s">
        <v>240</v>
      </c>
      <c r="H680" s="63" t="s">
        <v>592</v>
      </c>
      <c r="I680" s="307" t="s">
        <v>185</v>
      </c>
      <c r="J680" s="311">
        <v>2015</v>
      </c>
      <c r="K680" s="310">
        <v>1208</v>
      </c>
      <c r="L680" s="63" t="s">
        <v>242</v>
      </c>
      <c r="M680" s="63" t="s">
        <v>5137</v>
      </c>
      <c r="N680" s="63" t="s">
        <v>5138</v>
      </c>
      <c r="O680" s="63" t="s">
        <v>5139</v>
      </c>
      <c r="P680" s="164" t="s">
        <v>3979</v>
      </c>
      <c r="Q680" s="63" t="s">
        <v>5133</v>
      </c>
      <c r="R680" s="63"/>
      <c r="S680" s="68">
        <v>1314</v>
      </c>
      <c r="T680" s="69">
        <v>1314</v>
      </c>
      <c r="U680" s="69">
        <v>1314</v>
      </c>
      <c r="V680" s="69">
        <v>1314</v>
      </c>
      <c r="W680" s="69">
        <v>1314</v>
      </c>
      <c r="X680" s="71">
        <v>9631434477.275526</v>
      </c>
      <c r="Y680" s="97">
        <v>4952539349.8953428</v>
      </c>
      <c r="Z680" s="79"/>
      <c r="AA680" s="79"/>
      <c r="AB680" s="97">
        <v>252931492.98138893</v>
      </c>
      <c r="AC680" s="79"/>
      <c r="AD680" s="79"/>
      <c r="AE680" s="79"/>
      <c r="AF680" s="97">
        <v>1644244988.1810999</v>
      </c>
      <c r="AG680" s="97">
        <v>2781718646.2176938</v>
      </c>
      <c r="AH680" s="79"/>
      <c r="AI680" s="79"/>
      <c r="AJ680" s="79"/>
      <c r="AK680" s="71">
        <v>10155090968.5</v>
      </c>
      <c r="AL680" s="78">
        <v>6150640923.8911562</v>
      </c>
      <c r="AM680" s="79"/>
      <c r="AN680" s="79"/>
      <c r="AO680" s="97">
        <v>278224642.27952784</v>
      </c>
      <c r="AP680" s="79"/>
      <c r="AQ680" s="79"/>
      <c r="AR680" s="79"/>
      <c r="AS680" s="97">
        <v>1808669486.9992099</v>
      </c>
      <c r="AT680" s="97">
        <v>1917555915.3301072</v>
      </c>
      <c r="AU680" s="79"/>
      <c r="AV680" s="79"/>
      <c r="AW680" s="79"/>
      <c r="AX680" s="71">
        <v>10609806018.38352</v>
      </c>
      <c r="AY680" s="78">
        <v>6396666560.8468027</v>
      </c>
      <c r="AZ680" s="97"/>
      <c r="BA680" s="97"/>
      <c r="BB680" s="97">
        <v>306047106.50748062</v>
      </c>
      <c r="BC680" s="97"/>
      <c r="BD680" s="97"/>
      <c r="BE680" s="97"/>
      <c r="BF680" s="97">
        <v>1989536435.699131</v>
      </c>
      <c r="BG680" s="97">
        <v>1917555915.3301072</v>
      </c>
      <c r="BH680" s="79"/>
      <c r="BI680" s="79"/>
      <c r="BJ680" s="79"/>
      <c r="BK680" s="71">
        <v>9177675119.7079468</v>
      </c>
      <c r="BL680" s="97">
        <v>6652533223.2806749</v>
      </c>
      <c r="BM680" s="97"/>
      <c r="BN680" s="97"/>
      <c r="BO680" s="97"/>
      <c r="BP680" s="97"/>
      <c r="BQ680" s="97"/>
      <c r="BR680" s="97"/>
      <c r="BS680" s="97">
        <v>2188490079.2690439</v>
      </c>
      <c r="BT680" s="97">
        <v>336651817.1582287</v>
      </c>
      <c r="BU680" s="79"/>
      <c r="BV680" s="79"/>
      <c r="BW680" s="79"/>
      <c r="BX680" s="71">
        <v>39574006583.866997</v>
      </c>
      <c r="BY680" s="73">
        <v>24152380057.913975</v>
      </c>
      <c r="BZ680" s="73">
        <v>0</v>
      </c>
      <c r="CA680" s="73">
        <v>0</v>
      </c>
      <c r="CB680" s="73">
        <v>837203241.76839733</v>
      </c>
      <c r="CC680" s="73">
        <v>0</v>
      </c>
      <c r="CD680" s="73">
        <v>0</v>
      </c>
      <c r="CE680" s="73">
        <v>0</v>
      </c>
      <c r="CF680" s="73">
        <v>7630940990.1484842</v>
      </c>
      <c r="CG680" s="73">
        <v>6953482294.0361376</v>
      </c>
      <c r="CH680" s="73">
        <v>0</v>
      </c>
      <c r="CI680" s="73">
        <v>0</v>
      </c>
      <c r="CJ680" s="73">
        <v>0</v>
      </c>
      <c r="CK680" s="63" t="s">
        <v>5140</v>
      </c>
      <c r="CL680" s="74" t="s">
        <v>1154</v>
      </c>
      <c r="CM680" s="74" t="s">
        <v>1155</v>
      </c>
      <c r="CN680" s="74" t="s">
        <v>296</v>
      </c>
      <c r="CO680" s="60">
        <v>3</v>
      </c>
      <c r="CP680" s="61" t="s">
        <v>3472</v>
      </c>
      <c r="CQ680" s="60">
        <v>307</v>
      </c>
      <c r="CR680" s="61" t="s">
        <v>4950</v>
      </c>
      <c r="CS680" s="60">
        <v>30703</v>
      </c>
      <c r="CT680" s="61" t="s">
        <v>5065</v>
      </c>
      <c r="CU680" s="62">
        <v>3070303</v>
      </c>
      <c r="CV680" s="63" t="s">
        <v>5121</v>
      </c>
      <c r="CW680" s="100" t="s">
        <v>5067</v>
      </c>
      <c r="CX680" s="100" t="s">
        <v>3472</v>
      </c>
      <c r="CY680" s="100" t="s">
        <v>4950</v>
      </c>
      <c r="CZ680" s="100" t="s">
        <v>5065</v>
      </c>
      <c r="DA680" s="100" t="s">
        <v>5121</v>
      </c>
    </row>
    <row r="681" spans="2:105" ht="191.25" hidden="1" x14ac:dyDescent="0.25">
      <c r="B681" s="99" t="s">
        <v>5141</v>
      </c>
      <c r="C681" s="65" t="s">
        <v>5142</v>
      </c>
      <c r="D681" s="63" t="s">
        <v>1800</v>
      </c>
      <c r="E681" s="65" t="s">
        <v>5059</v>
      </c>
      <c r="F681" s="63" t="s">
        <v>5060</v>
      </c>
      <c r="G681" s="62" t="s">
        <v>183</v>
      </c>
      <c r="H681" s="63" t="s">
        <v>1167</v>
      </c>
      <c r="I681" s="307" t="s">
        <v>185</v>
      </c>
      <c r="J681" s="311">
        <v>2015</v>
      </c>
      <c r="K681" s="310" t="s">
        <v>3657</v>
      </c>
      <c r="L681" s="63" t="s">
        <v>186</v>
      </c>
      <c r="M681" s="63" t="s">
        <v>5143</v>
      </c>
      <c r="N681" s="63" t="s">
        <v>5144</v>
      </c>
      <c r="O681" s="63" t="s">
        <v>5145</v>
      </c>
      <c r="P681" s="164" t="s">
        <v>3979</v>
      </c>
      <c r="Q681" s="63" t="s">
        <v>3206</v>
      </c>
      <c r="R681" s="63"/>
      <c r="S681" s="68">
        <v>20000</v>
      </c>
      <c r="T681" s="69">
        <v>5000</v>
      </c>
      <c r="U681" s="69">
        <v>10000</v>
      </c>
      <c r="V681" s="69">
        <v>15000</v>
      </c>
      <c r="W681" s="69">
        <v>20000</v>
      </c>
      <c r="X681" s="71">
        <v>2200000000</v>
      </c>
      <c r="Y681" s="101">
        <v>2200000000</v>
      </c>
      <c r="Z681" s="79"/>
      <c r="AA681" s="79"/>
      <c r="AB681" s="79"/>
      <c r="AC681" s="101"/>
      <c r="AD681" s="79"/>
      <c r="AE681" s="79"/>
      <c r="AF681" s="79"/>
      <c r="AG681" s="79"/>
      <c r="AH681" s="79"/>
      <c r="AI681" s="79"/>
      <c r="AJ681" s="79"/>
      <c r="AK681" s="71">
        <v>1800000000</v>
      </c>
      <c r="AL681" s="79"/>
      <c r="AM681" s="79"/>
      <c r="AN681" s="79"/>
      <c r="AO681" s="79"/>
      <c r="AP681" s="79">
        <v>1800000000</v>
      </c>
      <c r="AQ681" s="79"/>
      <c r="AR681" s="79"/>
      <c r="AS681" s="79"/>
      <c r="AT681" s="79"/>
      <c r="AU681" s="79"/>
      <c r="AV681" s="79"/>
      <c r="AW681" s="79"/>
      <c r="AX681" s="71">
        <v>2500000000</v>
      </c>
      <c r="AY681" s="101">
        <v>2500000000</v>
      </c>
      <c r="AZ681" s="79"/>
      <c r="BA681" s="79"/>
      <c r="BB681" s="79"/>
      <c r="BC681" s="101"/>
      <c r="BD681" s="79"/>
      <c r="BE681" s="79"/>
      <c r="BF681" s="79"/>
      <c r="BG681" s="79"/>
      <c r="BH681" s="79"/>
      <c r="BI681" s="79"/>
      <c r="BJ681" s="79"/>
      <c r="BK681" s="71">
        <v>2800000000</v>
      </c>
      <c r="BL681" s="101">
        <v>2800000000</v>
      </c>
      <c r="BM681" s="79"/>
      <c r="BN681" s="79"/>
      <c r="BO681" s="79"/>
      <c r="BP681" s="101"/>
      <c r="BQ681" s="79"/>
      <c r="BR681" s="79"/>
      <c r="BS681" s="79"/>
      <c r="BT681" s="79"/>
      <c r="BU681" s="79"/>
      <c r="BV681" s="79"/>
      <c r="BW681" s="79"/>
      <c r="BX681" s="71">
        <v>9300000000</v>
      </c>
      <c r="BY681" s="73">
        <v>7500000000</v>
      </c>
      <c r="BZ681" s="73">
        <v>0</v>
      </c>
      <c r="CA681" s="73">
        <v>0</v>
      </c>
      <c r="CB681" s="73">
        <v>0</v>
      </c>
      <c r="CC681" s="73">
        <v>1800000000</v>
      </c>
      <c r="CD681" s="73">
        <v>0</v>
      </c>
      <c r="CE681" s="73">
        <v>0</v>
      </c>
      <c r="CF681" s="73">
        <v>0</v>
      </c>
      <c r="CG681" s="73">
        <v>0</v>
      </c>
      <c r="CH681" s="73">
        <v>0</v>
      </c>
      <c r="CI681" s="73">
        <v>0</v>
      </c>
      <c r="CJ681" s="73">
        <v>0</v>
      </c>
      <c r="CK681" s="63" t="s">
        <v>5146</v>
      </c>
      <c r="CL681" s="74" t="s">
        <v>1172</v>
      </c>
      <c r="CM681" s="74" t="s">
        <v>1173</v>
      </c>
      <c r="CN681" s="74" t="s">
        <v>296</v>
      </c>
      <c r="CO681" s="60">
        <v>3</v>
      </c>
      <c r="CP681" s="61" t="s">
        <v>3472</v>
      </c>
      <c r="CQ681" s="60">
        <v>307</v>
      </c>
      <c r="CR681" s="61" t="s">
        <v>4950</v>
      </c>
      <c r="CS681" s="60">
        <v>30703</v>
      </c>
      <c r="CT681" s="61" t="s">
        <v>5065</v>
      </c>
      <c r="CU681" s="62">
        <v>3070303</v>
      </c>
      <c r="CV681" s="63" t="s">
        <v>5121</v>
      </c>
      <c r="CW681" s="100" t="s">
        <v>5067</v>
      </c>
      <c r="CX681" s="100" t="s">
        <v>3472</v>
      </c>
      <c r="CY681" s="100" t="s">
        <v>4950</v>
      </c>
      <c r="CZ681" s="100" t="s">
        <v>5065</v>
      </c>
      <c r="DA681" s="100" t="s">
        <v>5121</v>
      </c>
    </row>
    <row r="682" spans="2:105" ht="191.25" hidden="1" x14ac:dyDescent="0.25">
      <c r="B682" s="99" t="s">
        <v>5147</v>
      </c>
      <c r="C682" s="160" t="s">
        <v>5148</v>
      </c>
      <c r="D682" s="117" t="s">
        <v>1148</v>
      </c>
      <c r="E682" s="65" t="s">
        <v>5059</v>
      </c>
      <c r="F682" s="63" t="s">
        <v>5060</v>
      </c>
      <c r="G682" s="62" t="s">
        <v>240</v>
      </c>
      <c r="H682" s="63" t="s">
        <v>592</v>
      </c>
      <c r="I682" s="307" t="s">
        <v>185</v>
      </c>
      <c r="J682" s="311">
        <v>2015</v>
      </c>
      <c r="K682" s="310">
        <v>300</v>
      </c>
      <c r="L682" s="63" t="s">
        <v>242</v>
      </c>
      <c r="M682" s="63" t="s">
        <v>5149</v>
      </c>
      <c r="N682" s="63" t="s">
        <v>5150</v>
      </c>
      <c r="O682" s="63" t="s">
        <v>5151</v>
      </c>
      <c r="P682" s="164"/>
      <c r="Q682" s="63"/>
      <c r="R682" s="63"/>
      <c r="S682" s="68">
        <v>320</v>
      </c>
      <c r="T682" s="69">
        <v>320</v>
      </c>
      <c r="U682" s="69">
        <v>320</v>
      </c>
      <c r="V682" s="69">
        <v>320</v>
      </c>
      <c r="W682" s="69">
        <v>320</v>
      </c>
      <c r="X682" s="71">
        <v>1652278650.7725215</v>
      </c>
      <c r="Y682" s="97">
        <v>1153475866.2504594</v>
      </c>
      <c r="Z682" s="97"/>
      <c r="AA682" s="97"/>
      <c r="AB682" s="97">
        <v>85728925.157983661</v>
      </c>
      <c r="AC682" s="97"/>
      <c r="AD682" s="97"/>
      <c r="AE682" s="97"/>
      <c r="AF682" s="97">
        <v>413073859.36407846</v>
      </c>
      <c r="AG682" s="97"/>
      <c r="AH682" s="79"/>
      <c r="AI682" s="79"/>
      <c r="AJ682" s="79"/>
      <c r="AK682" s="71">
        <v>1982734380.9270258</v>
      </c>
      <c r="AL682" s="97">
        <v>1384171039.5005512</v>
      </c>
      <c r="AM682" s="97"/>
      <c r="AN682" s="97"/>
      <c r="AO682" s="97">
        <v>102874710.1895804</v>
      </c>
      <c r="AP682" s="97"/>
      <c r="AQ682" s="97"/>
      <c r="AR682" s="97"/>
      <c r="AS682" s="97">
        <v>495688631.23689413</v>
      </c>
      <c r="AT682" s="97"/>
      <c r="AU682" s="79"/>
      <c r="AV682" s="79"/>
      <c r="AW682" s="79"/>
      <c r="AX682" s="71">
        <v>2379281257.1124306</v>
      </c>
      <c r="AY682" s="97">
        <v>1661005247.4006615</v>
      </c>
      <c r="AZ682" s="97"/>
      <c r="BA682" s="97"/>
      <c r="BB682" s="97">
        <v>123449652.22749647</v>
      </c>
      <c r="BC682" s="97"/>
      <c r="BD682" s="97"/>
      <c r="BE682" s="97"/>
      <c r="BF682" s="97">
        <v>594826357.48427296</v>
      </c>
      <c r="BG682" s="97"/>
      <c r="BH682" s="79"/>
      <c r="BI682" s="79"/>
      <c r="BJ682" s="79"/>
      <c r="BK682" s="71">
        <v>2855137508.5349169</v>
      </c>
      <c r="BL682" s="97">
        <v>1993206296.8807938</v>
      </c>
      <c r="BM682" s="97"/>
      <c r="BN682" s="97"/>
      <c r="BO682" s="97">
        <v>148139582.67299578</v>
      </c>
      <c r="BP682" s="97"/>
      <c r="BQ682" s="97"/>
      <c r="BR682" s="97"/>
      <c r="BS682" s="97">
        <v>713791628.9811275</v>
      </c>
      <c r="BT682" s="97"/>
      <c r="BU682" s="79"/>
      <c r="BV682" s="79"/>
      <c r="BW682" s="79"/>
      <c r="BX682" s="71">
        <v>8869431797.3468952</v>
      </c>
      <c r="BY682" s="73">
        <v>6191858450.0324659</v>
      </c>
      <c r="BZ682" s="73">
        <v>0</v>
      </c>
      <c r="CA682" s="73">
        <v>0</v>
      </c>
      <c r="CB682" s="73">
        <v>460192870.24805629</v>
      </c>
      <c r="CC682" s="73">
        <v>0</v>
      </c>
      <c r="CD682" s="73">
        <v>0</v>
      </c>
      <c r="CE682" s="73">
        <v>0</v>
      </c>
      <c r="CF682" s="73">
        <v>2217380477.0663729</v>
      </c>
      <c r="CG682" s="73">
        <v>0</v>
      </c>
      <c r="CH682" s="73">
        <v>0</v>
      </c>
      <c r="CI682" s="73">
        <v>0</v>
      </c>
      <c r="CJ682" s="73">
        <v>0</v>
      </c>
      <c r="CK682" s="63" t="s">
        <v>5152</v>
      </c>
      <c r="CL682" s="74" t="s">
        <v>1154</v>
      </c>
      <c r="CM682" s="74" t="s">
        <v>1155</v>
      </c>
      <c r="CN682" s="74" t="s">
        <v>296</v>
      </c>
      <c r="CO682" s="60">
        <v>3</v>
      </c>
      <c r="CP682" s="61" t="s">
        <v>3472</v>
      </c>
      <c r="CQ682" s="60">
        <v>307</v>
      </c>
      <c r="CR682" s="61" t="s">
        <v>4950</v>
      </c>
      <c r="CS682" s="60">
        <v>30703</v>
      </c>
      <c r="CT682" s="61" t="s">
        <v>5065</v>
      </c>
      <c r="CU682" s="62">
        <v>3070303</v>
      </c>
      <c r="CV682" s="63" t="s">
        <v>5121</v>
      </c>
      <c r="CW682" s="100" t="s">
        <v>5067</v>
      </c>
      <c r="CX682" s="100" t="s">
        <v>3472</v>
      </c>
      <c r="CY682" s="100" t="s">
        <v>4950</v>
      </c>
      <c r="CZ682" s="100" t="s">
        <v>5065</v>
      </c>
      <c r="DA682" s="100" t="s">
        <v>5121</v>
      </c>
    </row>
    <row r="683" spans="2:105" ht="191.25" hidden="1" x14ac:dyDescent="0.25">
      <c r="B683" s="99" t="s">
        <v>5153</v>
      </c>
      <c r="C683" s="160" t="s">
        <v>5154</v>
      </c>
      <c r="D683" s="117" t="s">
        <v>1148</v>
      </c>
      <c r="E683" s="65" t="s">
        <v>5059</v>
      </c>
      <c r="F683" s="63" t="s">
        <v>5060</v>
      </c>
      <c r="G683" s="62" t="s">
        <v>183</v>
      </c>
      <c r="H683" s="63" t="s">
        <v>592</v>
      </c>
      <c r="I683" s="307" t="s">
        <v>185</v>
      </c>
      <c r="J683" s="311">
        <v>2015</v>
      </c>
      <c r="K683" s="310" t="s">
        <v>3657</v>
      </c>
      <c r="L683" s="63" t="s">
        <v>242</v>
      </c>
      <c r="M683" s="63" t="s">
        <v>5155</v>
      </c>
      <c r="N683" s="63" t="s">
        <v>5156</v>
      </c>
      <c r="O683" s="63" t="s">
        <v>5157</v>
      </c>
      <c r="P683" s="164" t="s">
        <v>3979</v>
      </c>
      <c r="Q683" s="63" t="s">
        <v>5158</v>
      </c>
      <c r="R683" s="63"/>
      <c r="S683" s="68">
        <v>7</v>
      </c>
      <c r="T683" s="69">
        <v>1</v>
      </c>
      <c r="U683" s="69">
        <v>3</v>
      </c>
      <c r="V683" s="69">
        <v>5</v>
      </c>
      <c r="W683" s="69">
        <v>7</v>
      </c>
      <c r="X683" s="71">
        <v>55000000</v>
      </c>
      <c r="Y683" s="97">
        <v>55000000</v>
      </c>
      <c r="Z683" s="79"/>
      <c r="AA683" s="79"/>
      <c r="AB683" s="79"/>
      <c r="AC683" s="79"/>
      <c r="AD683" s="79"/>
      <c r="AE683" s="79"/>
      <c r="AF683" s="79"/>
      <c r="AG683" s="79"/>
      <c r="AH683" s="79"/>
      <c r="AI683" s="79"/>
      <c r="AJ683" s="79"/>
      <c r="AK683" s="71">
        <v>110000000</v>
      </c>
      <c r="AL683" s="97">
        <v>110000000</v>
      </c>
      <c r="AM683" s="79"/>
      <c r="AN683" s="79"/>
      <c r="AO683" s="79"/>
      <c r="AP683" s="79"/>
      <c r="AQ683" s="79"/>
      <c r="AR683" s="79"/>
      <c r="AS683" s="79"/>
      <c r="AT683" s="79"/>
      <c r="AU683" s="79"/>
      <c r="AV683" s="79"/>
      <c r="AW683" s="79"/>
      <c r="AX683" s="71">
        <v>110000000</v>
      </c>
      <c r="AY683" s="97">
        <v>110000000</v>
      </c>
      <c r="AZ683" s="79"/>
      <c r="BA683" s="79"/>
      <c r="BB683" s="79"/>
      <c r="BC683" s="79"/>
      <c r="BD683" s="79"/>
      <c r="BE683" s="79"/>
      <c r="BF683" s="79"/>
      <c r="BG683" s="79"/>
      <c r="BH683" s="79"/>
      <c r="BI683" s="79"/>
      <c r="BJ683" s="79"/>
      <c r="BK683" s="71">
        <v>110000000</v>
      </c>
      <c r="BL683" s="97">
        <v>110000000</v>
      </c>
      <c r="BM683" s="79"/>
      <c r="BN683" s="79"/>
      <c r="BO683" s="79"/>
      <c r="BP683" s="79"/>
      <c r="BQ683" s="79"/>
      <c r="BR683" s="79"/>
      <c r="BS683" s="79"/>
      <c r="BT683" s="79"/>
      <c r="BU683" s="79"/>
      <c r="BV683" s="79"/>
      <c r="BW683" s="79"/>
      <c r="BX683" s="71">
        <v>385000000</v>
      </c>
      <c r="BY683" s="73">
        <v>385000000</v>
      </c>
      <c r="BZ683" s="73">
        <v>0</v>
      </c>
      <c r="CA683" s="73">
        <v>0</v>
      </c>
      <c r="CB683" s="73">
        <v>0</v>
      </c>
      <c r="CC683" s="73">
        <v>0</v>
      </c>
      <c r="CD683" s="73">
        <v>0</v>
      </c>
      <c r="CE683" s="73">
        <v>0</v>
      </c>
      <c r="CF683" s="73">
        <v>0</v>
      </c>
      <c r="CG683" s="73">
        <v>0</v>
      </c>
      <c r="CH683" s="73">
        <v>0</v>
      </c>
      <c r="CI683" s="73">
        <v>0</v>
      </c>
      <c r="CJ683" s="73">
        <v>0</v>
      </c>
      <c r="CK683" s="63" t="s">
        <v>5159</v>
      </c>
      <c r="CL683" s="74" t="s">
        <v>1154</v>
      </c>
      <c r="CM683" s="74" t="s">
        <v>1155</v>
      </c>
      <c r="CN683" s="74" t="s">
        <v>296</v>
      </c>
      <c r="CO683" s="60">
        <v>3</v>
      </c>
      <c r="CP683" s="61" t="s">
        <v>3472</v>
      </c>
      <c r="CQ683" s="60">
        <v>307</v>
      </c>
      <c r="CR683" s="61" t="s">
        <v>4950</v>
      </c>
      <c r="CS683" s="60">
        <v>30703</v>
      </c>
      <c r="CT683" s="61" t="s">
        <v>5065</v>
      </c>
      <c r="CU683" s="62">
        <v>3070303</v>
      </c>
      <c r="CV683" s="63" t="s">
        <v>5121</v>
      </c>
      <c r="CW683" s="100" t="s">
        <v>5067</v>
      </c>
      <c r="CX683" s="100" t="s">
        <v>3472</v>
      </c>
      <c r="CY683" s="100" t="s">
        <v>4950</v>
      </c>
      <c r="CZ683" s="100" t="s">
        <v>5065</v>
      </c>
      <c r="DA683" s="100" t="s">
        <v>5121</v>
      </c>
    </row>
    <row r="684" spans="2:105" ht="191.25" hidden="1" x14ac:dyDescent="0.25">
      <c r="B684" s="99" t="s">
        <v>5160</v>
      </c>
      <c r="C684" s="160" t="s">
        <v>5161</v>
      </c>
      <c r="D684" s="117" t="s">
        <v>1148</v>
      </c>
      <c r="E684" s="65" t="s">
        <v>5059</v>
      </c>
      <c r="F684" s="63" t="s">
        <v>5060</v>
      </c>
      <c r="G684" s="62" t="s">
        <v>183</v>
      </c>
      <c r="H684" s="63" t="s">
        <v>592</v>
      </c>
      <c r="I684" s="307" t="s">
        <v>185</v>
      </c>
      <c r="J684" s="311">
        <v>2015</v>
      </c>
      <c r="K684" s="310" t="s">
        <v>3657</v>
      </c>
      <c r="L684" s="63" t="s">
        <v>242</v>
      </c>
      <c r="M684" s="63" t="s">
        <v>5162</v>
      </c>
      <c r="N684" s="63" t="s">
        <v>5163</v>
      </c>
      <c r="O684" s="63" t="s">
        <v>5164</v>
      </c>
      <c r="P684" s="164" t="s">
        <v>3979</v>
      </c>
      <c r="Q684" s="63" t="s">
        <v>5165</v>
      </c>
      <c r="R684" s="63"/>
      <c r="S684" s="68">
        <v>1</v>
      </c>
      <c r="T684" s="69">
        <v>0</v>
      </c>
      <c r="U684" s="69">
        <v>1</v>
      </c>
      <c r="V684" s="69">
        <v>1</v>
      </c>
      <c r="W684" s="69">
        <v>1</v>
      </c>
      <c r="X684" s="71">
        <v>0</v>
      </c>
      <c r="Y684" s="79"/>
      <c r="Z684" s="79"/>
      <c r="AA684" s="79"/>
      <c r="AB684" s="79"/>
      <c r="AC684" s="79"/>
      <c r="AD684" s="79"/>
      <c r="AE684" s="79"/>
      <c r="AF684" s="79"/>
      <c r="AG684" s="79"/>
      <c r="AH684" s="79"/>
      <c r="AI684" s="79"/>
      <c r="AJ684" s="79"/>
      <c r="AK684" s="71">
        <v>350000000</v>
      </c>
      <c r="AL684" s="97">
        <v>350000000</v>
      </c>
      <c r="AM684" s="79"/>
      <c r="AN684" s="79"/>
      <c r="AO684" s="79"/>
      <c r="AP684" s="79"/>
      <c r="AQ684" s="79"/>
      <c r="AR684" s="79"/>
      <c r="AS684" s="79"/>
      <c r="AT684" s="79"/>
      <c r="AU684" s="79"/>
      <c r="AV684" s="79"/>
      <c r="AW684" s="79"/>
      <c r="AX684" s="71">
        <v>0</v>
      </c>
      <c r="AY684" s="79"/>
      <c r="AZ684" s="79"/>
      <c r="BA684" s="79"/>
      <c r="BB684" s="79"/>
      <c r="BC684" s="79"/>
      <c r="BD684" s="79"/>
      <c r="BE684" s="79"/>
      <c r="BF684" s="79"/>
      <c r="BG684" s="79"/>
      <c r="BH684" s="79"/>
      <c r="BI684" s="79"/>
      <c r="BJ684" s="79"/>
      <c r="BK684" s="71">
        <v>0</v>
      </c>
      <c r="BL684" s="79"/>
      <c r="BM684" s="79"/>
      <c r="BN684" s="79"/>
      <c r="BO684" s="79"/>
      <c r="BP684" s="79"/>
      <c r="BQ684" s="79"/>
      <c r="BR684" s="79"/>
      <c r="BS684" s="79"/>
      <c r="BT684" s="79"/>
      <c r="BU684" s="79"/>
      <c r="BV684" s="79"/>
      <c r="BW684" s="79"/>
      <c r="BX684" s="71">
        <v>350000000</v>
      </c>
      <c r="BY684" s="73">
        <v>350000000</v>
      </c>
      <c r="BZ684" s="73">
        <v>0</v>
      </c>
      <c r="CA684" s="73">
        <v>0</v>
      </c>
      <c r="CB684" s="73">
        <v>0</v>
      </c>
      <c r="CC684" s="73">
        <v>0</v>
      </c>
      <c r="CD684" s="73">
        <v>0</v>
      </c>
      <c r="CE684" s="73">
        <v>0</v>
      </c>
      <c r="CF684" s="73">
        <v>0</v>
      </c>
      <c r="CG684" s="73">
        <v>0</v>
      </c>
      <c r="CH684" s="73">
        <v>0</v>
      </c>
      <c r="CI684" s="73">
        <v>0</v>
      </c>
      <c r="CJ684" s="73">
        <v>0</v>
      </c>
      <c r="CK684" s="63" t="s">
        <v>5166</v>
      </c>
      <c r="CL684" s="74" t="s">
        <v>1154</v>
      </c>
      <c r="CM684" s="74" t="s">
        <v>1155</v>
      </c>
      <c r="CN684" s="74" t="s">
        <v>296</v>
      </c>
      <c r="CO684" s="60">
        <v>3</v>
      </c>
      <c r="CP684" s="61" t="s">
        <v>3472</v>
      </c>
      <c r="CQ684" s="60">
        <v>307</v>
      </c>
      <c r="CR684" s="61" t="s">
        <v>4950</v>
      </c>
      <c r="CS684" s="60">
        <v>30703</v>
      </c>
      <c r="CT684" s="61" t="s">
        <v>5065</v>
      </c>
      <c r="CU684" s="62">
        <v>3070303</v>
      </c>
      <c r="CV684" s="63" t="s">
        <v>5121</v>
      </c>
      <c r="CW684" s="100" t="s">
        <v>5067</v>
      </c>
      <c r="CX684" s="100" t="s">
        <v>3472</v>
      </c>
      <c r="CY684" s="100" t="s">
        <v>4950</v>
      </c>
      <c r="CZ684" s="100" t="s">
        <v>5065</v>
      </c>
      <c r="DA684" s="100" t="s">
        <v>5121</v>
      </c>
    </row>
    <row r="685" spans="2:105" ht="191.25" hidden="1" x14ac:dyDescent="0.25">
      <c r="B685" s="99" t="s">
        <v>5167</v>
      </c>
      <c r="C685" s="160" t="s">
        <v>5168</v>
      </c>
      <c r="D685" s="117" t="s">
        <v>1148</v>
      </c>
      <c r="E685" s="65" t="s">
        <v>5059</v>
      </c>
      <c r="F685" s="63" t="s">
        <v>5060</v>
      </c>
      <c r="G685" s="62" t="s">
        <v>240</v>
      </c>
      <c r="H685" s="63" t="s">
        <v>592</v>
      </c>
      <c r="I685" s="307" t="s">
        <v>529</v>
      </c>
      <c r="J685" s="311">
        <v>2015</v>
      </c>
      <c r="K685" s="310">
        <v>2</v>
      </c>
      <c r="L685" s="63" t="s">
        <v>242</v>
      </c>
      <c r="M685" s="63" t="s">
        <v>5169</v>
      </c>
      <c r="N685" s="63" t="s">
        <v>5170</v>
      </c>
      <c r="O685" s="63" t="s">
        <v>5171</v>
      </c>
      <c r="P685" s="164" t="s">
        <v>3979</v>
      </c>
      <c r="Q685" s="63" t="s">
        <v>5172</v>
      </c>
      <c r="R685" s="63"/>
      <c r="S685" s="68">
        <v>2</v>
      </c>
      <c r="T685" s="69">
        <v>2</v>
      </c>
      <c r="U685" s="69">
        <v>2</v>
      </c>
      <c r="V685" s="69">
        <v>2</v>
      </c>
      <c r="W685" s="69">
        <v>2</v>
      </c>
      <c r="X685" s="71">
        <v>69783520.019719616</v>
      </c>
      <c r="Y685" s="97">
        <v>68207931.017669886</v>
      </c>
      <c r="Z685" s="97"/>
      <c r="AA685" s="97"/>
      <c r="AB685" s="97">
        <v>1575589.0020497264</v>
      </c>
      <c r="AC685" s="97"/>
      <c r="AD685" s="97"/>
      <c r="AE685" s="97"/>
      <c r="AF685" s="97"/>
      <c r="AG685" s="97"/>
      <c r="AH685" s="79"/>
      <c r="AI685" s="79"/>
      <c r="AJ685" s="79"/>
      <c r="AK685" s="71">
        <v>76761872.021691576</v>
      </c>
      <c r="AL685" s="97">
        <v>75028724.119436875</v>
      </c>
      <c r="AM685" s="97"/>
      <c r="AN685" s="97"/>
      <c r="AO685" s="97">
        <v>1733147.902254699</v>
      </c>
      <c r="AP685" s="97"/>
      <c r="AQ685" s="97"/>
      <c r="AR685" s="97"/>
      <c r="AS685" s="97"/>
      <c r="AT685" s="97"/>
      <c r="AU685" s="79"/>
      <c r="AV685" s="79"/>
      <c r="AW685" s="79"/>
      <c r="AX685" s="71">
        <v>84438059.223860726</v>
      </c>
      <c r="AY685" s="97">
        <v>82531596.531380564</v>
      </c>
      <c r="AZ685" s="97"/>
      <c r="BA685" s="97"/>
      <c r="BB685" s="97">
        <v>1906462.692480169</v>
      </c>
      <c r="BC685" s="97"/>
      <c r="BD685" s="97"/>
      <c r="BE685" s="97"/>
      <c r="BF685" s="97"/>
      <c r="BG685" s="97"/>
      <c r="BH685" s="79"/>
      <c r="BI685" s="79"/>
      <c r="BJ685" s="79"/>
      <c r="BK685" s="71">
        <v>92881865.146246806</v>
      </c>
      <c r="BL685" s="97">
        <v>90784756.18451862</v>
      </c>
      <c r="BM685" s="97"/>
      <c r="BN685" s="97"/>
      <c r="BO685" s="97">
        <v>2097108.9617281859</v>
      </c>
      <c r="BP685" s="97"/>
      <c r="BQ685" s="97"/>
      <c r="BR685" s="97"/>
      <c r="BS685" s="97"/>
      <c r="BT685" s="97"/>
      <c r="BU685" s="79"/>
      <c r="BV685" s="79"/>
      <c r="BW685" s="79"/>
      <c r="BX685" s="71">
        <v>323865316.41151875</v>
      </c>
      <c r="BY685" s="73">
        <v>316553007.85300595</v>
      </c>
      <c r="BZ685" s="73">
        <v>0</v>
      </c>
      <c r="CA685" s="73">
        <v>0</v>
      </c>
      <c r="CB685" s="73">
        <v>7312308.5585127808</v>
      </c>
      <c r="CC685" s="73">
        <v>0</v>
      </c>
      <c r="CD685" s="73">
        <v>0</v>
      </c>
      <c r="CE685" s="73">
        <v>0</v>
      </c>
      <c r="CF685" s="73">
        <v>0</v>
      </c>
      <c r="CG685" s="73">
        <v>0</v>
      </c>
      <c r="CH685" s="73">
        <v>0</v>
      </c>
      <c r="CI685" s="73">
        <v>0</v>
      </c>
      <c r="CJ685" s="73">
        <v>0</v>
      </c>
      <c r="CK685" s="63" t="s">
        <v>5173</v>
      </c>
      <c r="CL685" s="74" t="s">
        <v>1154</v>
      </c>
      <c r="CM685" s="74" t="s">
        <v>1155</v>
      </c>
      <c r="CN685" s="74" t="s">
        <v>296</v>
      </c>
      <c r="CO685" s="60">
        <v>3</v>
      </c>
      <c r="CP685" s="61" t="s">
        <v>3472</v>
      </c>
      <c r="CQ685" s="60">
        <v>307</v>
      </c>
      <c r="CR685" s="61" t="s">
        <v>4950</v>
      </c>
      <c r="CS685" s="60">
        <v>30703</v>
      </c>
      <c r="CT685" s="61" t="s">
        <v>5065</v>
      </c>
      <c r="CU685" s="62">
        <v>3070303</v>
      </c>
      <c r="CV685" s="63" t="s">
        <v>5121</v>
      </c>
      <c r="CW685" s="100" t="s">
        <v>5067</v>
      </c>
      <c r="CX685" s="100" t="s">
        <v>3472</v>
      </c>
      <c r="CY685" s="100" t="s">
        <v>4950</v>
      </c>
      <c r="CZ685" s="100" t="s">
        <v>5065</v>
      </c>
      <c r="DA685" s="100" t="s">
        <v>5121</v>
      </c>
    </row>
    <row r="686" spans="2:105" ht="191.25" hidden="1" x14ac:dyDescent="0.25">
      <c r="B686" s="99" t="s">
        <v>5174</v>
      </c>
      <c r="C686" s="160" t="s">
        <v>5175</v>
      </c>
      <c r="D686" s="117" t="s">
        <v>1148</v>
      </c>
      <c r="E686" s="65" t="s">
        <v>5059</v>
      </c>
      <c r="F686" s="63" t="s">
        <v>5060</v>
      </c>
      <c r="G686" s="62" t="s">
        <v>183</v>
      </c>
      <c r="H686" s="63" t="s">
        <v>592</v>
      </c>
      <c r="I686" s="307" t="s">
        <v>185</v>
      </c>
      <c r="J686" s="311">
        <v>2015</v>
      </c>
      <c r="K686" s="310">
        <v>2</v>
      </c>
      <c r="L686" s="63" t="s">
        <v>242</v>
      </c>
      <c r="M686" s="63" t="s">
        <v>5176</v>
      </c>
      <c r="N686" s="63" t="s">
        <v>5177</v>
      </c>
      <c r="O686" s="63" t="s">
        <v>5178</v>
      </c>
      <c r="P686" s="164"/>
      <c r="Q686" s="63"/>
      <c r="R686" s="63"/>
      <c r="S686" s="68">
        <v>6</v>
      </c>
      <c r="T686" s="69">
        <v>2</v>
      </c>
      <c r="U686" s="69">
        <v>3</v>
      </c>
      <c r="V686" s="69">
        <v>5</v>
      </c>
      <c r="W686" s="69">
        <v>6</v>
      </c>
      <c r="X686" s="71">
        <v>72143893.212553561</v>
      </c>
      <c r="Y686" s="97">
        <v>43196219.058732897</v>
      </c>
      <c r="Z686" s="97"/>
      <c r="AA686" s="97"/>
      <c r="AB686" s="97">
        <v>3743205.4326507594</v>
      </c>
      <c r="AC686" s="97"/>
      <c r="AD686" s="97"/>
      <c r="AE686" s="97"/>
      <c r="AF686" s="97">
        <v>25204468.721169911</v>
      </c>
      <c r="AG686" s="97"/>
      <c r="AH686" s="79"/>
      <c r="AI686" s="79"/>
      <c r="AJ686" s="79"/>
      <c r="AK686" s="71">
        <v>79358282.533808917</v>
      </c>
      <c r="AL686" s="97">
        <v>47515840.964606188</v>
      </c>
      <c r="AM686" s="97"/>
      <c r="AN686" s="97"/>
      <c r="AO686" s="97">
        <v>4117525.9759158352</v>
      </c>
      <c r="AP686" s="97"/>
      <c r="AQ686" s="97"/>
      <c r="AR686" s="97"/>
      <c r="AS686" s="97">
        <v>27724915.593286902</v>
      </c>
      <c r="AT686" s="97"/>
      <c r="AU686" s="79"/>
      <c r="AV686" s="79"/>
      <c r="AW686" s="79"/>
      <c r="AX686" s="71">
        <v>87294110.787189811</v>
      </c>
      <c r="AY686" s="97">
        <v>52267425.061066806</v>
      </c>
      <c r="AZ686" s="97"/>
      <c r="BA686" s="97"/>
      <c r="BB686" s="97">
        <v>4529278.5735074189</v>
      </c>
      <c r="BC686" s="97"/>
      <c r="BD686" s="97"/>
      <c r="BE686" s="97"/>
      <c r="BF686" s="97">
        <v>30497407.152615592</v>
      </c>
      <c r="BG686" s="97"/>
      <c r="BH686" s="79"/>
      <c r="BI686" s="79"/>
      <c r="BJ686" s="79"/>
      <c r="BK686" s="71">
        <v>96023521.865908802</v>
      </c>
      <c r="BL686" s="97">
        <v>57494167.567173488</v>
      </c>
      <c r="BM686" s="97"/>
      <c r="BN686" s="97"/>
      <c r="BO686" s="97">
        <v>4982206.4308581604</v>
      </c>
      <c r="BP686" s="97"/>
      <c r="BQ686" s="97"/>
      <c r="BR686" s="97"/>
      <c r="BS686" s="97">
        <v>33547147.867877152</v>
      </c>
      <c r="BT686" s="97"/>
      <c r="BU686" s="79"/>
      <c r="BV686" s="79"/>
      <c r="BW686" s="79"/>
      <c r="BX686" s="71">
        <v>334819808.39946109</v>
      </c>
      <c r="BY686" s="73">
        <v>200473652.65157938</v>
      </c>
      <c r="BZ686" s="73">
        <v>0</v>
      </c>
      <c r="CA686" s="73">
        <v>0</v>
      </c>
      <c r="CB686" s="73">
        <v>17372216.412932172</v>
      </c>
      <c r="CC686" s="73">
        <v>0</v>
      </c>
      <c r="CD686" s="73">
        <v>0</v>
      </c>
      <c r="CE686" s="73">
        <v>0</v>
      </c>
      <c r="CF686" s="73">
        <v>116973939.33494955</v>
      </c>
      <c r="CG686" s="73">
        <v>0</v>
      </c>
      <c r="CH686" s="73">
        <v>0</v>
      </c>
      <c r="CI686" s="73">
        <v>0</v>
      </c>
      <c r="CJ686" s="73">
        <v>0</v>
      </c>
      <c r="CK686" s="63" t="s">
        <v>5179</v>
      </c>
      <c r="CL686" s="74" t="s">
        <v>1154</v>
      </c>
      <c r="CM686" s="74" t="s">
        <v>1155</v>
      </c>
      <c r="CN686" s="74" t="s">
        <v>296</v>
      </c>
      <c r="CO686" s="60">
        <v>3</v>
      </c>
      <c r="CP686" s="61" t="s">
        <v>3472</v>
      </c>
      <c r="CQ686" s="60">
        <v>307</v>
      </c>
      <c r="CR686" s="61" t="s">
        <v>4950</v>
      </c>
      <c r="CS686" s="60">
        <v>30703</v>
      </c>
      <c r="CT686" s="61" t="s">
        <v>5065</v>
      </c>
      <c r="CU686" s="62">
        <v>3070303</v>
      </c>
      <c r="CV686" s="63" t="s">
        <v>5121</v>
      </c>
      <c r="CW686" s="100" t="s">
        <v>5067</v>
      </c>
      <c r="CX686" s="100" t="s">
        <v>3472</v>
      </c>
      <c r="CY686" s="100" t="s">
        <v>4950</v>
      </c>
      <c r="CZ686" s="100" t="s">
        <v>5065</v>
      </c>
      <c r="DA686" s="100" t="s">
        <v>5121</v>
      </c>
    </row>
    <row r="687" spans="2:105" ht="191.25" hidden="1" x14ac:dyDescent="0.25">
      <c r="B687" s="99" t="s">
        <v>5180</v>
      </c>
      <c r="C687" s="160" t="s">
        <v>5181</v>
      </c>
      <c r="D687" s="117" t="s">
        <v>1148</v>
      </c>
      <c r="E687" s="65" t="s">
        <v>5059</v>
      </c>
      <c r="F687" s="63" t="s">
        <v>5060</v>
      </c>
      <c r="G687" s="62" t="s">
        <v>240</v>
      </c>
      <c r="H687" s="63" t="s">
        <v>592</v>
      </c>
      <c r="I687" s="307" t="s">
        <v>185</v>
      </c>
      <c r="J687" s="311">
        <v>2015</v>
      </c>
      <c r="K687" s="310">
        <v>1</v>
      </c>
      <c r="L687" s="63" t="s">
        <v>242</v>
      </c>
      <c r="M687" s="63" t="s">
        <v>5182</v>
      </c>
      <c r="N687" s="63" t="s">
        <v>5183</v>
      </c>
      <c r="O687" s="63" t="s">
        <v>5184</v>
      </c>
      <c r="P687" s="164"/>
      <c r="Q687" s="63"/>
      <c r="R687" s="63"/>
      <c r="S687" s="68">
        <v>1</v>
      </c>
      <c r="T687" s="69">
        <v>1</v>
      </c>
      <c r="U687" s="69">
        <v>1</v>
      </c>
      <c r="V687" s="69">
        <v>1</v>
      </c>
      <c r="W687" s="69">
        <v>1</v>
      </c>
      <c r="X687" s="71">
        <v>6519571.1224848274</v>
      </c>
      <c r="Y687" s="97">
        <v>6519571.1224848274</v>
      </c>
      <c r="Z687" s="79"/>
      <c r="AA687" s="79"/>
      <c r="AB687" s="79"/>
      <c r="AC687" s="79"/>
      <c r="AD687" s="79"/>
      <c r="AE687" s="79"/>
      <c r="AF687" s="79"/>
      <c r="AG687" s="79"/>
      <c r="AH687" s="79"/>
      <c r="AI687" s="79"/>
      <c r="AJ687" s="79"/>
      <c r="AK687" s="71">
        <v>7823485.3469817927</v>
      </c>
      <c r="AL687" s="97">
        <v>7823485.3469817927</v>
      </c>
      <c r="AM687" s="79"/>
      <c r="AN687" s="79"/>
      <c r="AO687" s="79"/>
      <c r="AP687" s="79"/>
      <c r="AQ687" s="79"/>
      <c r="AR687" s="79"/>
      <c r="AS687" s="79"/>
      <c r="AT687" s="79"/>
      <c r="AU687" s="79"/>
      <c r="AV687" s="79"/>
      <c r="AW687" s="79"/>
      <c r="AX687" s="71">
        <v>9388182.4163781516</v>
      </c>
      <c r="AY687" s="97">
        <v>9388182.4163781516</v>
      </c>
      <c r="AZ687" s="79"/>
      <c r="BA687" s="79"/>
      <c r="BB687" s="79"/>
      <c r="BC687" s="79"/>
      <c r="BD687" s="79"/>
      <c r="BE687" s="79"/>
      <c r="BF687" s="79"/>
      <c r="BG687" s="79"/>
      <c r="BH687" s="79"/>
      <c r="BI687" s="79"/>
      <c r="BJ687" s="79"/>
      <c r="BK687" s="71">
        <v>11265818.899653781</v>
      </c>
      <c r="BL687" s="97">
        <v>11265818.899653781</v>
      </c>
      <c r="BM687" s="79"/>
      <c r="BN687" s="79"/>
      <c r="BO687" s="79"/>
      <c r="BP687" s="79"/>
      <c r="BQ687" s="79"/>
      <c r="BR687" s="79"/>
      <c r="BS687" s="79"/>
      <c r="BT687" s="79"/>
      <c r="BU687" s="79"/>
      <c r="BV687" s="79"/>
      <c r="BW687" s="79"/>
      <c r="BX687" s="71">
        <v>34997057.785498552</v>
      </c>
      <c r="BY687" s="73">
        <v>34997057.785498552</v>
      </c>
      <c r="BZ687" s="73">
        <v>0</v>
      </c>
      <c r="CA687" s="73">
        <v>0</v>
      </c>
      <c r="CB687" s="73">
        <v>0</v>
      </c>
      <c r="CC687" s="73">
        <v>0</v>
      </c>
      <c r="CD687" s="73">
        <v>0</v>
      </c>
      <c r="CE687" s="73">
        <v>0</v>
      </c>
      <c r="CF687" s="73">
        <v>0</v>
      </c>
      <c r="CG687" s="73">
        <v>0</v>
      </c>
      <c r="CH687" s="73">
        <v>0</v>
      </c>
      <c r="CI687" s="73">
        <v>0</v>
      </c>
      <c r="CJ687" s="73">
        <v>0</v>
      </c>
      <c r="CK687" s="63" t="s">
        <v>5185</v>
      </c>
      <c r="CL687" s="74" t="s">
        <v>1154</v>
      </c>
      <c r="CM687" s="74" t="s">
        <v>1155</v>
      </c>
      <c r="CN687" s="74" t="s">
        <v>296</v>
      </c>
      <c r="CO687" s="60">
        <v>3</v>
      </c>
      <c r="CP687" s="61" t="s">
        <v>3472</v>
      </c>
      <c r="CQ687" s="60">
        <v>307</v>
      </c>
      <c r="CR687" s="61" t="s">
        <v>4950</v>
      </c>
      <c r="CS687" s="60">
        <v>30703</v>
      </c>
      <c r="CT687" s="61" t="s">
        <v>5065</v>
      </c>
      <c r="CU687" s="62">
        <v>3070303</v>
      </c>
      <c r="CV687" s="63" t="s">
        <v>5121</v>
      </c>
      <c r="CW687" s="100" t="s">
        <v>5067</v>
      </c>
      <c r="CX687" s="100" t="s">
        <v>3472</v>
      </c>
      <c r="CY687" s="100" t="s">
        <v>4950</v>
      </c>
      <c r="CZ687" s="100" t="s">
        <v>5065</v>
      </c>
      <c r="DA687" s="100" t="s">
        <v>5121</v>
      </c>
    </row>
    <row r="688" spans="2:105" ht="191.25" hidden="1" x14ac:dyDescent="0.25">
      <c r="B688" s="99" t="s">
        <v>5186</v>
      </c>
      <c r="C688" s="179" t="s">
        <v>5187</v>
      </c>
      <c r="D688" s="117" t="s">
        <v>1148</v>
      </c>
      <c r="E688" s="65" t="s">
        <v>5059</v>
      </c>
      <c r="F688" s="63" t="s">
        <v>5060</v>
      </c>
      <c r="G688" s="62" t="s">
        <v>240</v>
      </c>
      <c r="H688" s="63" t="s">
        <v>592</v>
      </c>
      <c r="I688" s="307" t="s">
        <v>185</v>
      </c>
      <c r="J688" s="311">
        <v>2015</v>
      </c>
      <c r="K688" s="310">
        <v>2</v>
      </c>
      <c r="L688" s="63" t="s">
        <v>242</v>
      </c>
      <c r="M688" s="63" t="s">
        <v>5188</v>
      </c>
      <c r="N688" s="63" t="s">
        <v>5189</v>
      </c>
      <c r="O688" s="63" t="s">
        <v>5190</v>
      </c>
      <c r="P688" s="164" t="s">
        <v>3979</v>
      </c>
      <c r="Q688" s="63" t="s">
        <v>5133</v>
      </c>
      <c r="R688" s="90"/>
      <c r="S688" s="68">
        <v>2</v>
      </c>
      <c r="T688" s="91">
        <v>2</v>
      </c>
      <c r="U688" s="91">
        <v>2</v>
      </c>
      <c r="V688" s="91">
        <v>2</v>
      </c>
      <c r="W688" s="91">
        <v>2</v>
      </c>
      <c r="X688" s="71">
        <v>13708978.042232161</v>
      </c>
      <c r="Y688" s="180">
        <v>6231368.6762182564</v>
      </c>
      <c r="Z688" s="180"/>
      <c r="AA688" s="180"/>
      <c r="AB688" s="180">
        <v>360012.03057051799</v>
      </c>
      <c r="AC688" s="180"/>
      <c r="AD688" s="180"/>
      <c r="AE688" s="180"/>
      <c r="AF688" s="180">
        <v>3223896.5884647411</v>
      </c>
      <c r="AG688" s="180">
        <v>3893700.7469786457</v>
      </c>
      <c r="AH688" s="92"/>
      <c r="AI688" s="92"/>
      <c r="AJ688" s="92"/>
      <c r="AK688" s="71">
        <v>11778332.754304219</v>
      </c>
      <c r="AL688" s="180">
        <v>7477642.4114619074</v>
      </c>
      <c r="AM688" s="180"/>
      <c r="AN688" s="180"/>
      <c r="AO688" s="180">
        <v>432014.43668462161</v>
      </c>
      <c r="AP688" s="180"/>
      <c r="AQ688" s="180"/>
      <c r="AR688" s="180"/>
      <c r="AS688" s="180">
        <v>3868675.9061576892</v>
      </c>
      <c r="AT688" s="180"/>
      <c r="AU688" s="92"/>
      <c r="AV688" s="92"/>
      <c r="AW688" s="92"/>
      <c r="AX688" s="71">
        <v>14133999.305165062</v>
      </c>
      <c r="AY688" s="180">
        <v>8973170.8937542886</v>
      </c>
      <c r="AZ688" s="180"/>
      <c r="BA688" s="180"/>
      <c r="BB688" s="180">
        <v>518417.32402154594</v>
      </c>
      <c r="BC688" s="180"/>
      <c r="BD688" s="180"/>
      <c r="BE688" s="180"/>
      <c r="BF688" s="180">
        <v>4642411.087389227</v>
      </c>
      <c r="BG688" s="180"/>
      <c r="BH688" s="92"/>
      <c r="BI688" s="92"/>
      <c r="BJ688" s="92"/>
      <c r="BK688" s="71">
        <v>16960799.166198075</v>
      </c>
      <c r="BL688" s="180">
        <v>10767805.072505146</v>
      </c>
      <c r="BM688" s="180"/>
      <c r="BN688" s="180"/>
      <c r="BO688" s="180">
        <v>622100.78882585512</v>
      </c>
      <c r="BP688" s="180"/>
      <c r="BQ688" s="180"/>
      <c r="BR688" s="180"/>
      <c r="BS688" s="180">
        <v>5570893.304867072</v>
      </c>
      <c r="BT688" s="180"/>
      <c r="BU688" s="92"/>
      <c r="BV688" s="92"/>
      <c r="BW688" s="92"/>
      <c r="BX688" s="71">
        <v>56582109.267899521</v>
      </c>
      <c r="BY688" s="93">
        <v>33449987.0539396</v>
      </c>
      <c r="BZ688" s="93">
        <v>0</v>
      </c>
      <c r="CA688" s="93">
        <v>0</v>
      </c>
      <c r="CB688" s="93">
        <v>1932544.5801025406</v>
      </c>
      <c r="CC688" s="93">
        <v>0</v>
      </c>
      <c r="CD688" s="93">
        <v>0</v>
      </c>
      <c r="CE688" s="93">
        <v>0</v>
      </c>
      <c r="CF688" s="93">
        <v>17305876.886878729</v>
      </c>
      <c r="CG688" s="93">
        <v>3893700.7469786457</v>
      </c>
      <c r="CH688" s="93">
        <v>0</v>
      </c>
      <c r="CI688" s="93">
        <v>0</v>
      </c>
      <c r="CJ688" s="93">
        <v>0</v>
      </c>
      <c r="CK688" s="87" t="s">
        <v>5191</v>
      </c>
      <c r="CL688" s="90" t="s">
        <v>1154</v>
      </c>
      <c r="CM688" s="90" t="s">
        <v>1155</v>
      </c>
      <c r="CN688" s="90" t="s">
        <v>296</v>
      </c>
      <c r="CO688" s="84">
        <v>3</v>
      </c>
      <c r="CP688" s="85" t="s">
        <v>3472</v>
      </c>
      <c r="CQ688" s="84">
        <v>307</v>
      </c>
      <c r="CR688" s="85" t="s">
        <v>4950</v>
      </c>
      <c r="CS688" s="84">
        <v>30703</v>
      </c>
      <c r="CT688" s="85" t="s">
        <v>5065</v>
      </c>
      <c r="CU688" s="86">
        <v>3070303</v>
      </c>
      <c r="CV688" s="87" t="s">
        <v>5121</v>
      </c>
      <c r="CW688" s="100" t="s">
        <v>5067</v>
      </c>
      <c r="CX688" s="100" t="s">
        <v>3472</v>
      </c>
      <c r="CY688" s="100" t="s">
        <v>4950</v>
      </c>
      <c r="CZ688" s="100" t="s">
        <v>5065</v>
      </c>
      <c r="DA688" s="100" t="s">
        <v>5121</v>
      </c>
    </row>
    <row r="689" spans="2:105" ht="191.25" hidden="1" x14ac:dyDescent="0.25">
      <c r="B689" s="99" t="s">
        <v>5192</v>
      </c>
      <c r="C689" s="160" t="s">
        <v>5193</v>
      </c>
      <c r="D689" s="117" t="s">
        <v>1148</v>
      </c>
      <c r="E689" s="65" t="s">
        <v>5059</v>
      </c>
      <c r="F689" s="63" t="s">
        <v>5060</v>
      </c>
      <c r="G689" s="62" t="s">
        <v>240</v>
      </c>
      <c r="H689" s="63" t="s">
        <v>592</v>
      </c>
      <c r="I689" s="307" t="s">
        <v>529</v>
      </c>
      <c r="J689" s="311">
        <v>2015</v>
      </c>
      <c r="K689" s="310">
        <v>1</v>
      </c>
      <c r="L689" s="63" t="s">
        <v>242</v>
      </c>
      <c r="M689" s="63" t="s">
        <v>5194</v>
      </c>
      <c r="N689" s="63" t="s">
        <v>5195</v>
      </c>
      <c r="O689" s="63" t="s">
        <v>5196</v>
      </c>
      <c r="P689" s="164"/>
      <c r="Q689" s="63"/>
      <c r="R689" s="63"/>
      <c r="S689" s="68">
        <v>1</v>
      </c>
      <c r="T689" s="69">
        <v>1</v>
      </c>
      <c r="U689" s="69">
        <v>1</v>
      </c>
      <c r="V689" s="69">
        <v>1</v>
      </c>
      <c r="W689" s="69">
        <v>1</v>
      </c>
      <c r="X689" s="71">
        <v>1792168.8963430237</v>
      </c>
      <c r="Y689" s="97">
        <v>1751704.8784474558</v>
      </c>
      <c r="Z689" s="97"/>
      <c r="AA689" s="97"/>
      <c r="AB689" s="97">
        <v>40464.017895568031</v>
      </c>
      <c r="AC689" s="97"/>
      <c r="AD689" s="79"/>
      <c r="AE689" s="79"/>
      <c r="AF689" s="79"/>
      <c r="AG689" s="79"/>
      <c r="AH689" s="79"/>
      <c r="AI689" s="79"/>
      <c r="AJ689" s="79"/>
      <c r="AK689" s="71">
        <v>2150602.6756116287</v>
      </c>
      <c r="AL689" s="97">
        <v>2102045.8541369471</v>
      </c>
      <c r="AM689" s="97"/>
      <c r="AN689" s="97"/>
      <c r="AO689" s="97">
        <v>48556.821474681637</v>
      </c>
      <c r="AP689" s="79"/>
      <c r="AQ689" s="79"/>
      <c r="AR689" s="79"/>
      <c r="AS689" s="79"/>
      <c r="AT689" s="79"/>
      <c r="AU689" s="79"/>
      <c r="AV689" s="79"/>
      <c r="AW689" s="79"/>
      <c r="AX689" s="71">
        <v>2580723.2107339543</v>
      </c>
      <c r="AY689" s="97">
        <v>2522455.0249643363</v>
      </c>
      <c r="AZ689" s="97"/>
      <c r="BA689" s="97"/>
      <c r="BB689" s="97">
        <v>58268.185769617965</v>
      </c>
      <c r="BC689" s="79"/>
      <c r="BD689" s="79"/>
      <c r="BE689" s="79"/>
      <c r="BF689" s="79"/>
      <c r="BG689" s="79"/>
      <c r="BH689" s="79"/>
      <c r="BI689" s="79"/>
      <c r="BJ689" s="79"/>
      <c r="BK689" s="71">
        <v>3096867.8528807452</v>
      </c>
      <c r="BL689" s="97">
        <v>3026946.0299572037</v>
      </c>
      <c r="BM689" s="97"/>
      <c r="BN689" s="97"/>
      <c r="BO689" s="97">
        <v>69921.822923541564</v>
      </c>
      <c r="BP689" s="79"/>
      <c r="BQ689" s="79"/>
      <c r="BR689" s="79"/>
      <c r="BS689" s="79"/>
      <c r="BT689" s="79"/>
      <c r="BU689" s="79"/>
      <c r="BV689" s="79"/>
      <c r="BW689" s="79"/>
      <c r="BX689" s="71">
        <v>9620362.6355693527</v>
      </c>
      <c r="BY689" s="73">
        <v>9403151.7875059433</v>
      </c>
      <c r="BZ689" s="73">
        <v>0</v>
      </c>
      <c r="CA689" s="73">
        <v>0</v>
      </c>
      <c r="CB689" s="73">
        <v>217210.84806340918</v>
      </c>
      <c r="CC689" s="73">
        <v>0</v>
      </c>
      <c r="CD689" s="73">
        <v>0</v>
      </c>
      <c r="CE689" s="73">
        <v>0</v>
      </c>
      <c r="CF689" s="73">
        <v>0</v>
      </c>
      <c r="CG689" s="73">
        <v>0</v>
      </c>
      <c r="CH689" s="73">
        <v>0</v>
      </c>
      <c r="CI689" s="73">
        <v>0</v>
      </c>
      <c r="CJ689" s="73">
        <v>0</v>
      </c>
      <c r="CK689" s="63" t="s">
        <v>5197</v>
      </c>
      <c r="CL689" s="74" t="s">
        <v>1154</v>
      </c>
      <c r="CM689" s="74" t="s">
        <v>1155</v>
      </c>
      <c r="CN689" s="74" t="s">
        <v>296</v>
      </c>
      <c r="CO689" s="60">
        <v>3</v>
      </c>
      <c r="CP689" s="61" t="s">
        <v>3472</v>
      </c>
      <c r="CQ689" s="60">
        <v>307</v>
      </c>
      <c r="CR689" s="61" t="s">
        <v>4950</v>
      </c>
      <c r="CS689" s="60">
        <v>30703</v>
      </c>
      <c r="CT689" s="61" t="s">
        <v>5065</v>
      </c>
      <c r="CU689" s="62">
        <v>3070303</v>
      </c>
      <c r="CV689" s="63" t="s">
        <v>5121</v>
      </c>
      <c r="CW689" s="100" t="s">
        <v>5067</v>
      </c>
      <c r="CX689" s="100" t="s">
        <v>3472</v>
      </c>
      <c r="CY689" s="100" t="s">
        <v>4950</v>
      </c>
      <c r="CZ689" s="100" t="s">
        <v>5065</v>
      </c>
      <c r="DA689" s="100" t="s">
        <v>5121</v>
      </c>
    </row>
    <row r="690" spans="2:105" ht="191.25" hidden="1" x14ac:dyDescent="0.25">
      <c r="B690" s="99" t="s">
        <v>5198</v>
      </c>
      <c r="C690" s="160" t="s">
        <v>5199</v>
      </c>
      <c r="D690" s="117" t="s">
        <v>1148</v>
      </c>
      <c r="E690" s="65" t="s">
        <v>5059</v>
      </c>
      <c r="F690" s="63" t="s">
        <v>5060</v>
      </c>
      <c r="G690" s="62" t="s">
        <v>240</v>
      </c>
      <c r="H690" s="63" t="s">
        <v>592</v>
      </c>
      <c r="I690" s="307" t="s">
        <v>185</v>
      </c>
      <c r="J690" s="311">
        <v>2015</v>
      </c>
      <c r="K690" s="310">
        <v>6</v>
      </c>
      <c r="L690" s="63" t="s">
        <v>242</v>
      </c>
      <c r="M690" s="63" t="s">
        <v>5200</v>
      </c>
      <c r="N690" s="63" t="s">
        <v>5201</v>
      </c>
      <c r="O690" s="63" t="s">
        <v>5202</v>
      </c>
      <c r="P690" s="164" t="s">
        <v>3979</v>
      </c>
      <c r="Q690" s="63" t="s">
        <v>5203</v>
      </c>
      <c r="R690" s="63"/>
      <c r="S690" s="68">
        <v>8</v>
      </c>
      <c r="T690" s="69">
        <v>8</v>
      </c>
      <c r="U690" s="69">
        <v>8</v>
      </c>
      <c r="V690" s="69">
        <v>8</v>
      </c>
      <c r="W690" s="69">
        <v>8</v>
      </c>
      <c r="X690" s="71">
        <v>40897585.420000002</v>
      </c>
      <c r="Y690" s="79"/>
      <c r="Z690" s="79"/>
      <c r="AA690" s="79"/>
      <c r="AB690" s="79"/>
      <c r="AC690" s="79"/>
      <c r="AD690" s="79"/>
      <c r="AE690" s="79"/>
      <c r="AF690" s="97">
        <v>40897585.420000002</v>
      </c>
      <c r="AG690" s="79"/>
      <c r="AH690" s="79"/>
      <c r="AI690" s="79"/>
      <c r="AJ690" s="79"/>
      <c r="AK690" s="71">
        <v>44987344</v>
      </c>
      <c r="AL690" s="79"/>
      <c r="AM690" s="79"/>
      <c r="AN690" s="79"/>
      <c r="AO690" s="79"/>
      <c r="AP690" s="79"/>
      <c r="AQ690" s="79"/>
      <c r="AR690" s="79"/>
      <c r="AS690" s="97">
        <v>44987344</v>
      </c>
      <c r="AT690" s="79"/>
      <c r="AU690" s="79"/>
      <c r="AV690" s="79"/>
      <c r="AW690" s="79"/>
      <c r="AX690" s="71">
        <v>49486078</v>
      </c>
      <c r="AY690" s="79"/>
      <c r="AZ690" s="79"/>
      <c r="BA690" s="79"/>
      <c r="BB690" s="79"/>
      <c r="BC690" s="79"/>
      <c r="BD690" s="79"/>
      <c r="BE690" s="79"/>
      <c r="BF690" s="97">
        <v>49486078</v>
      </c>
      <c r="BG690" s="79"/>
      <c r="BH690" s="79"/>
      <c r="BI690" s="79"/>
      <c r="BJ690" s="79"/>
      <c r="BK690" s="71">
        <v>54434686</v>
      </c>
      <c r="BL690" s="79"/>
      <c r="BM690" s="79"/>
      <c r="BN690" s="79"/>
      <c r="BO690" s="79"/>
      <c r="BP690" s="79"/>
      <c r="BQ690" s="79"/>
      <c r="BR690" s="79"/>
      <c r="BS690" s="97">
        <v>54434686</v>
      </c>
      <c r="BT690" s="79"/>
      <c r="BU690" s="79"/>
      <c r="BV690" s="79"/>
      <c r="BW690" s="79"/>
      <c r="BX690" s="71">
        <v>189805693.42000002</v>
      </c>
      <c r="BY690" s="73">
        <v>0</v>
      </c>
      <c r="BZ690" s="73">
        <v>0</v>
      </c>
      <c r="CA690" s="73">
        <v>0</v>
      </c>
      <c r="CB690" s="73">
        <v>0</v>
      </c>
      <c r="CC690" s="73">
        <v>0</v>
      </c>
      <c r="CD690" s="73">
        <v>0</v>
      </c>
      <c r="CE690" s="73">
        <v>0</v>
      </c>
      <c r="CF690" s="73">
        <v>189805693.42000002</v>
      </c>
      <c r="CG690" s="73">
        <v>0</v>
      </c>
      <c r="CH690" s="73">
        <v>0</v>
      </c>
      <c r="CI690" s="73">
        <v>0</v>
      </c>
      <c r="CJ690" s="73">
        <v>0</v>
      </c>
      <c r="CK690" s="63" t="s">
        <v>5204</v>
      </c>
      <c r="CL690" s="74" t="s">
        <v>1154</v>
      </c>
      <c r="CM690" s="74" t="s">
        <v>1155</v>
      </c>
      <c r="CN690" s="74" t="s">
        <v>296</v>
      </c>
      <c r="CO690" s="60">
        <v>3</v>
      </c>
      <c r="CP690" s="61" t="s">
        <v>3472</v>
      </c>
      <c r="CQ690" s="60">
        <v>307</v>
      </c>
      <c r="CR690" s="61" t="s">
        <v>4950</v>
      </c>
      <c r="CS690" s="60">
        <v>30703</v>
      </c>
      <c r="CT690" s="61" t="s">
        <v>5065</v>
      </c>
      <c r="CU690" s="62">
        <v>3070303</v>
      </c>
      <c r="CV690" s="63" t="s">
        <v>5121</v>
      </c>
      <c r="CW690" s="100" t="s">
        <v>5067</v>
      </c>
      <c r="CX690" s="100" t="s">
        <v>3472</v>
      </c>
      <c r="CY690" s="100" t="s">
        <v>4950</v>
      </c>
      <c r="CZ690" s="100" t="s">
        <v>5065</v>
      </c>
      <c r="DA690" s="100" t="s">
        <v>5121</v>
      </c>
    </row>
    <row r="691" spans="2:105" ht="191.25" hidden="1" x14ac:dyDescent="0.25">
      <c r="B691" s="99" t="s">
        <v>5205</v>
      </c>
      <c r="C691" s="160" t="s">
        <v>5206</v>
      </c>
      <c r="D691" s="117" t="s">
        <v>1148</v>
      </c>
      <c r="E691" s="65" t="s">
        <v>5059</v>
      </c>
      <c r="F691" s="63" t="s">
        <v>5060</v>
      </c>
      <c r="G691" s="62" t="s">
        <v>240</v>
      </c>
      <c r="H691" s="63" t="s">
        <v>592</v>
      </c>
      <c r="I691" s="307" t="s">
        <v>185</v>
      </c>
      <c r="J691" s="311">
        <v>2015</v>
      </c>
      <c r="K691" s="310">
        <v>9</v>
      </c>
      <c r="L691" s="63" t="s">
        <v>242</v>
      </c>
      <c r="M691" s="63" t="s">
        <v>5207</v>
      </c>
      <c r="N691" s="63" t="s">
        <v>5208</v>
      </c>
      <c r="O691" s="63" t="s">
        <v>5209</v>
      </c>
      <c r="P691" s="164"/>
      <c r="Q691" s="63"/>
      <c r="R691" s="63"/>
      <c r="S691" s="68">
        <v>10</v>
      </c>
      <c r="T691" s="69">
        <v>10</v>
      </c>
      <c r="U691" s="69">
        <v>10</v>
      </c>
      <c r="V691" s="69">
        <v>10</v>
      </c>
      <c r="W691" s="69">
        <v>10</v>
      </c>
      <c r="X691" s="71">
        <v>13883827.201906018</v>
      </c>
      <c r="Y691" s="79"/>
      <c r="Z691" s="79"/>
      <c r="AA691" s="79"/>
      <c r="AB691" s="97">
        <v>13883827.201906018</v>
      </c>
      <c r="AC691" s="79"/>
      <c r="AD691" s="79"/>
      <c r="AE691" s="79"/>
      <c r="AF691" s="79"/>
      <c r="AG691" s="79"/>
      <c r="AH691" s="79"/>
      <c r="AI691" s="79"/>
      <c r="AJ691" s="79"/>
      <c r="AK691" s="71">
        <v>15272209.922096619</v>
      </c>
      <c r="AL691" s="79"/>
      <c r="AM691" s="79"/>
      <c r="AN691" s="79"/>
      <c r="AO691" s="97">
        <v>15272209.922096619</v>
      </c>
      <c r="AP691" s="79"/>
      <c r="AQ691" s="79"/>
      <c r="AR691" s="79"/>
      <c r="AS691" s="79"/>
      <c r="AT691" s="79"/>
      <c r="AU691" s="79"/>
      <c r="AV691" s="79"/>
      <c r="AW691" s="79"/>
      <c r="AX691" s="71">
        <v>16799430.914306283</v>
      </c>
      <c r="AY691" s="79"/>
      <c r="AZ691" s="79"/>
      <c r="BA691" s="79"/>
      <c r="BB691" s="97">
        <v>16799430.914306283</v>
      </c>
      <c r="BC691" s="79"/>
      <c r="BD691" s="79"/>
      <c r="BE691" s="79"/>
      <c r="BF691" s="79"/>
      <c r="BG691" s="79"/>
      <c r="BH691" s="79"/>
      <c r="BI691" s="79"/>
      <c r="BJ691" s="79"/>
      <c r="BK691" s="71">
        <v>18479374.00573691</v>
      </c>
      <c r="BL691" s="79"/>
      <c r="BM691" s="79"/>
      <c r="BN691" s="79"/>
      <c r="BO691" s="97">
        <v>18479374.00573691</v>
      </c>
      <c r="BP691" s="79"/>
      <c r="BQ691" s="79"/>
      <c r="BR691" s="79"/>
      <c r="BS691" s="79"/>
      <c r="BT691" s="79"/>
      <c r="BU691" s="79"/>
      <c r="BV691" s="79"/>
      <c r="BW691" s="79"/>
      <c r="BX691" s="71">
        <v>64434842.044045828</v>
      </c>
      <c r="BY691" s="73">
        <v>0</v>
      </c>
      <c r="BZ691" s="73">
        <v>0</v>
      </c>
      <c r="CA691" s="73">
        <v>0</v>
      </c>
      <c r="CB691" s="73">
        <v>64434842.044045828</v>
      </c>
      <c r="CC691" s="73">
        <v>0</v>
      </c>
      <c r="CD691" s="73">
        <v>0</v>
      </c>
      <c r="CE691" s="73">
        <v>0</v>
      </c>
      <c r="CF691" s="73">
        <v>0</v>
      </c>
      <c r="CG691" s="73">
        <v>0</v>
      </c>
      <c r="CH691" s="73">
        <v>0</v>
      </c>
      <c r="CI691" s="73">
        <v>0</v>
      </c>
      <c r="CJ691" s="73">
        <v>0</v>
      </c>
      <c r="CK691" s="63" t="s">
        <v>5210</v>
      </c>
      <c r="CL691" s="74" t="s">
        <v>1154</v>
      </c>
      <c r="CM691" s="74" t="s">
        <v>1155</v>
      </c>
      <c r="CN691" s="74" t="s">
        <v>296</v>
      </c>
      <c r="CO691" s="60">
        <v>3</v>
      </c>
      <c r="CP691" s="61" t="s">
        <v>3472</v>
      </c>
      <c r="CQ691" s="60">
        <v>307</v>
      </c>
      <c r="CR691" s="61" t="s">
        <v>4950</v>
      </c>
      <c r="CS691" s="60">
        <v>30703</v>
      </c>
      <c r="CT691" s="61" t="s">
        <v>5065</v>
      </c>
      <c r="CU691" s="62">
        <v>3070303</v>
      </c>
      <c r="CV691" s="63" t="s">
        <v>5121</v>
      </c>
      <c r="CW691" s="100" t="s">
        <v>5067</v>
      </c>
      <c r="CX691" s="100" t="s">
        <v>3472</v>
      </c>
      <c r="CY691" s="100" t="s">
        <v>4950</v>
      </c>
      <c r="CZ691" s="100" t="s">
        <v>5065</v>
      </c>
      <c r="DA691" s="100" t="s">
        <v>5121</v>
      </c>
    </row>
    <row r="692" spans="2:105" ht="191.25" hidden="1" x14ac:dyDescent="0.25">
      <c r="B692" s="99" t="s">
        <v>5211</v>
      </c>
      <c r="C692" s="160" t="s">
        <v>5212</v>
      </c>
      <c r="D692" s="117" t="s">
        <v>1148</v>
      </c>
      <c r="E692" s="65" t="s">
        <v>5059</v>
      </c>
      <c r="F692" s="63" t="s">
        <v>5060</v>
      </c>
      <c r="G692" s="62" t="s">
        <v>240</v>
      </c>
      <c r="H692" s="63" t="s">
        <v>592</v>
      </c>
      <c r="I692" s="307" t="s">
        <v>185</v>
      </c>
      <c r="J692" s="311">
        <v>2015</v>
      </c>
      <c r="K692" s="310">
        <v>1</v>
      </c>
      <c r="L692" s="63" t="s">
        <v>242</v>
      </c>
      <c r="M692" s="63" t="s">
        <v>5213</v>
      </c>
      <c r="N692" s="63" t="s">
        <v>5214</v>
      </c>
      <c r="O692" s="63" t="s">
        <v>5215</v>
      </c>
      <c r="P692" s="164"/>
      <c r="Q692" s="63"/>
      <c r="R692" s="63"/>
      <c r="S692" s="68">
        <v>2</v>
      </c>
      <c r="T692" s="69">
        <v>2</v>
      </c>
      <c r="U692" s="69">
        <v>2</v>
      </c>
      <c r="V692" s="69">
        <v>2</v>
      </c>
      <c r="W692" s="69">
        <v>2</v>
      </c>
      <c r="X692" s="71">
        <v>16586211.086059853</v>
      </c>
      <c r="Y692" s="79"/>
      <c r="Z692" s="79"/>
      <c r="AA692" s="79"/>
      <c r="AB692" s="97">
        <v>16586211.086059853</v>
      </c>
      <c r="AC692" s="79"/>
      <c r="AD692" s="79"/>
      <c r="AE692" s="79"/>
      <c r="AF692" s="79"/>
      <c r="AG692" s="79"/>
      <c r="AH692" s="79"/>
      <c r="AI692" s="79"/>
      <c r="AJ692" s="79"/>
      <c r="AK692" s="71">
        <v>18244832.194665838</v>
      </c>
      <c r="AL692" s="79"/>
      <c r="AM692" s="79"/>
      <c r="AN692" s="79"/>
      <c r="AO692" s="97">
        <v>18244832.194665838</v>
      </c>
      <c r="AP692" s="79"/>
      <c r="AQ692" s="79"/>
      <c r="AR692" s="79"/>
      <c r="AS692" s="79"/>
      <c r="AT692" s="79"/>
      <c r="AU692" s="79"/>
      <c r="AV692" s="79"/>
      <c r="AW692" s="79"/>
      <c r="AX692" s="71">
        <v>20069315.414132424</v>
      </c>
      <c r="AY692" s="79"/>
      <c r="AZ692" s="79"/>
      <c r="BA692" s="79"/>
      <c r="BB692" s="97">
        <v>20069315.414132424</v>
      </c>
      <c r="BC692" s="79"/>
      <c r="BD692" s="79"/>
      <c r="BE692" s="79"/>
      <c r="BF692" s="79"/>
      <c r="BG692" s="79"/>
      <c r="BH692" s="79"/>
      <c r="BI692" s="79"/>
      <c r="BJ692" s="79"/>
      <c r="BK692" s="71">
        <v>22076246.955545668</v>
      </c>
      <c r="BL692" s="79"/>
      <c r="BM692" s="79"/>
      <c r="BN692" s="79"/>
      <c r="BO692" s="97">
        <v>22076246.955545668</v>
      </c>
      <c r="BP692" s="79"/>
      <c r="BQ692" s="79"/>
      <c r="BR692" s="79"/>
      <c r="BS692" s="79"/>
      <c r="BT692" s="79"/>
      <c r="BU692" s="79"/>
      <c r="BV692" s="79"/>
      <c r="BW692" s="79"/>
      <c r="BX692" s="71">
        <v>76976605.650403783</v>
      </c>
      <c r="BY692" s="73">
        <v>0</v>
      </c>
      <c r="BZ692" s="73">
        <v>0</v>
      </c>
      <c r="CA692" s="73">
        <v>0</v>
      </c>
      <c r="CB692" s="73">
        <v>76976605.650403783</v>
      </c>
      <c r="CC692" s="73">
        <v>0</v>
      </c>
      <c r="CD692" s="73">
        <v>0</v>
      </c>
      <c r="CE692" s="73">
        <v>0</v>
      </c>
      <c r="CF692" s="73">
        <v>0</v>
      </c>
      <c r="CG692" s="73">
        <v>0</v>
      </c>
      <c r="CH692" s="73">
        <v>0</v>
      </c>
      <c r="CI692" s="73">
        <v>0</v>
      </c>
      <c r="CJ692" s="73">
        <v>0</v>
      </c>
      <c r="CK692" s="63" t="s">
        <v>5216</v>
      </c>
      <c r="CL692" s="74" t="s">
        <v>1154</v>
      </c>
      <c r="CM692" s="74" t="s">
        <v>1155</v>
      </c>
      <c r="CN692" s="74" t="s">
        <v>296</v>
      </c>
      <c r="CO692" s="60">
        <v>3</v>
      </c>
      <c r="CP692" s="61" t="s">
        <v>3472</v>
      </c>
      <c r="CQ692" s="60">
        <v>307</v>
      </c>
      <c r="CR692" s="61" t="s">
        <v>4950</v>
      </c>
      <c r="CS692" s="60">
        <v>30703</v>
      </c>
      <c r="CT692" s="61" t="s">
        <v>5065</v>
      </c>
      <c r="CU692" s="62">
        <v>3070303</v>
      </c>
      <c r="CV692" s="63" t="s">
        <v>5121</v>
      </c>
      <c r="CW692" s="100" t="s">
        <v>5067</v>
      </c>
      <c r="CX692" s="100" t="s">
        <v>3472</v>
      </c>
      <c r="CY692" s="100" t="s">
        <v>4950</v>
      </c>
      <c r="CZ692" s="100" t="s">
        <v>5065</v>
      </c>
      <c r="DA692" s="100" t="s">
        <v>5121</v>
      </c>
    </row>
    <row r="693" spans="2:105" ht="242.25" hidden="1" x14ac:dyDescent="0.25">
      <c r="B693" s="99" t="s">
        <v>5217</v>
      </c>
      <c r="C693" s="160" t="s">
        <v>5218</v>
      </c>
      <c r="D693" s="117" t="s">
        <v>1148</v>
      </c>
      <c r="E693" s="65" t="s">
        <v>5059</v>
      </c>
      <c r="F693" s="63" t="s">
        <v>5060</v>
      </c>
      <c r="G693" s="62" t="s">
        <v>240</v>
      </c>
      <c r="H693" s="63" t="s">
        <v>592</v>
      </c>
      <c r="I693" s="307" t="s">
        <v>185</v>
      </c>
      <c r="J693" s="311">
        <v>2015</v>
      </c>
      <c r="K693" s="310">
        <v>263</v>
      </c>
      <c r="L693" s="63" t="s">
        <v>242</v>
      </c>
      <c r="M693" s="63" t="s">
        <v>5219</v>
      </c>
      <c r="N693" s="63" t="s">
        <v>5220</v>
      </c>
      <c r="O693" s="63" t="s">
        <v>5221</v>
      </c>
      <c r="P693" s="164" t="s">
        <v>3979</v>
      </c>
      <c r="Q693" s="63" t="s">
        <v>5133</v>
      </c>
      <c r="R693" s="63"/>
      <c r="S693" s="68">
        <v>268</v>
      </c>
      <c r="T693" s="69">
        <v>268</v>
      </c>
      <c r="U693" s="69">
        <v>268</v>
      </c>
      <c r="V693" s="69">
        <v>268</v>
      </c>
      <c r="W693" s="69">
        <v>268</v>
      </c>
      <c r="X693" s="71">
        <v>2062107102.8540022</v>
      </c>
      <c r="Y693" s="97">
        <v>1019409960.4446995</v>
      </c>
      <c r="Z693" s="97"/>
      <c r="AA693" s="97"/>
      <c r="AB693" s="97">
        <v>187542009.69285011</v>
      </c>
      <c r="AC693" s="97"/>
      <c r="AD693" s="97"/>
      <c r="AE693" s="97"/>
      <c r="AF693" s="97">
        <v>269463920.57812995</v>
      </c>
      <c r="AG693" s="97">
        <v>585691212.13832259</v>
      </c>
      <c r="AH693" s="79"/>
      <c r="AI693" s="79"/>
      <c r="AJ693" s="79"/>
      <c r="AK693" s="71">
        <v>2083843142.4571402</v>
      </c>
      <c r="AL693" s="97">
        <v>1121350956.4891696</v>
      </c>
      <c r="AM693" s="97"/>
      <c r="AN693" s="97"/>
      <c r="AO693" s="97">
        <v>206296210.66213512</v>
      </c>
      <c r="AP693" s="97"/>
      <c r="AQ693" s="97"/>
      <c r="AR693" s="97"/>
      <c r="AS693" s="97">
        <v>296410312.63594294</v>
      </c>
      <c r="AT693" s="97">
        <v>459785662.66989249</v>
      </c>
      <c r="AU693" s="79"/>
      <c r="AV693" s="79"/>
      <c r="AW693" s="79"/>
      <c r="AX693" s="71">
        <v>2246248890.4358649</v>
      </c>
      <c r="AY693" s="97">
        <v>1233486052.1380866</v>
      </c>
      <c r="AZ693" s="97"/>
      <c r="BA693" s="97"/>
      <c r="BB693" s="97">
        <v>226925831.72834864</v>
      </c>
      <c r="BC693" s="97"/>
      <c r="BD693" s="97"/>
      <c r="BE693" s="97"/>
      <c r="BF693" s="97">
        <v>326051343.89953721</v>
      </c>
      <c r="BG693" s="97">
        <v>459785662.66989249</v>
      </c>
      <c r="BH693" s="79"/>
      <c r="BI693" s="79"/>
      <c r="BJ693" s="79"/>
      <c r="BK693" s="71">
        <v>1965109550.5425699</v>
      </c>
      <c r="BL693" s="97">
        <v>1356834657.3518953</v>
      </c>
      <c r="BM693" s="97"/>
      <c r="BN693" s="97"/>
      <c r="BO693" s="97">
        <v>249618414.90118352</v>
      </c>
      <c r="BP693" s="97"/>
      <c r="BQ693" s="97"/>
      <c r="BR693" s="97"/>
      <c r="BS693" s="97">
        <v>358656478.28949094</v>
      </c>
      <c r="BT693" s="97"/>
      <c r="BU693" s="79"/>
      <c r="BV693" s="79"/>
      <c r="BW693" s="79"/>
      <c r="BX693" s="71">
        <v>8357308686.2895765</v>
      </c>
      <c r="BY693" s="73">
        <v>4731081626.423851</v>
      </c>
      <c r="BZ693" s="73">
        <v>0</v>
      </c>
      <c r="CA693" s="73">
        <v>0</v>
      </c>
      <c r="CB693" s="73">
        <v>870382466.98451734</v>
      </c>
      <c r="CC693" s="73">
        <v>0</v>
      </c>
      <c r="CD693" s="73">
        <v>0</v>
      </c>
      <c r="CE693" s="73">
        <v>0</v>
      </c>
      <c r="CF693" s="73">
        <v>1250582055.403101</v>
      </c>
      <c r="CG693" s="73">
        <v>1505262537.4781077</v>
      </c>
      <c r="CH693" s="73">
        <v>0</v>
      </c>
      <c r="CI693" s="73">
        <v>0</v>
      </c>
      <c r="CJ693" s="73">
        <v>0</v>
      </c>
      <c r="CK693" s="63" t="s">
        <v>5222</v>
      </c>
      <c r="CL693" s="74" t="s">
        <v>1154</v>
      </c>
      <c r="CM693" s="74" t="s">
        <v>1155</v>
      </c>
      <c r="CN693" s="74" t="s">
        <v>296</v>
      </c>
      <c r="CO693" s="60">
        <v>3</v>
      </c>
      <c r="CP693" s="61" t="s">
        <v>3472</v>
      </c>
      <c r="CQ693" s="60">
        <v>307</v>
      </c>
      <c r="CR693" s="61" t="s">
        <v>4950</v>
      </c>
      <c r="CS693" s="60">
        <v>30703</v>
      </c>
      <c r="CT693" s="61" t="s">
        <v>5065</v>
      </c>
      <c r="CU693" s="62">
        <v>3070303</v>
      </c>
      <c r="CV693" s="63" t="s">
        <v>5121</v>
      </c>
      <c r="CW693" s="100" t="s">
        <v>5067</v>
      </c>
      <c r="CX693" s="100" t="s">
        <v>3472</v>
      </c>
      <c r="CY693" s="100" t="s">
        <v>4950</v>
      </c>
      <c r="CZ693" s="100" t="s">
        <v>5065</v>
      </c>
      <c r="DA693" s="100" t="s">
        <v>5121</v>
      </c>
    </row>
    <row r="694" spans="2:105" ht="102" hidden="1" x14ac:dyDescent="0.25">
      <c r="B694" s="99" t="s">
        <v>5223</v>
      </c>
      <c r="C694" s="99" t="s">
        <v>5224</v>
      </c>
      <c r="D694" s="63" t="s">
        <v>1201</v>
      </c>
      <c r="E694" s="65" t="s">
        <v>5225</v>
      </c>
      <c r="F694" s="63" t="s">
        <v>5226</v>
      </c>
      <c r="G694" s="62" t="s">
        <v>240</v>
      </c>
      <c r="H694" s="63" t="s">
        <v>1167</v>
      </c>
      <c r="I694" s="307" t="s">
        <v>505</v>
      </c>
      <c r="J694" s="311">
        <v>2015</v>
      </c>
      <c r="K694" s="310"/>
      <c r="L694" s="63" t="s">
        <v>242</v>
      </c>
      <c r="M694" s="63" t="s">
        <v>5227</v>
      </c>
      <c r="N694" s="63" t="s">
        <v>5228</v>
      </c>
      <c r="O694" s="63" t="s">
        <v>5229</v>
      </c>
      <c r="P694" s="164"/>
      <c r="Q694" s="63"/>
      <c r="R694" s="90"/>
      <c r="S694" s="68">
        <v>360</v>
      </c>
      <c r="T694" s="91">
        <v>360</v>
      </c>
      <c r="U694" s="91">
        <v>360</v>
      </c>
      <c r="V694" s="91">
        <v>360</v>
      </c>
      <c r="W694" s="91">
        <v>360</v>
      </c>
      <c r="X694" s="71">
        <v>1628735597</v>
      </c>
      <c r="Y694" s="120">
        <v>827713800</v>
      </c>
      <c r="Z694" s="120"/>
      <c r="AA694" s="92"/>
      <c r="AB694" s="92"/>
      <c r="AC694" s="92"/>
      <c r="AD694" s="92"/>
      <c r="AE694" s="92"/>
      <c r="AF694" s="120">
        <v>150000000</v>
      </c>
      <c r="AG694" s="120">
        <v>651021797</v>
      </c>
      <c r="AH694" s="92"/>
      <c r="AI694" s="92"/>
      <c r="AJ694" s="92"/>
      <c r="AK694" s="71">
        <v>1726459732.8199999</v>
      </c>
      <c r="AL694" s="120">
        <v>877376628</v>
      </c>
      <c r="AM694" s="120"/>
      <c r="AN694" s="92"/>
      <c r="AO694" s="92"/>
      <c r="AP694" s="92"/>
      <c r="AQ694" s="92"/>
      <c r="AR694" s="92"/>
      <c r="AS694" s="120">
        <v>159000000</v>
      </c>
      <c r="AT694" s="120">
        <v>690083104.81999993</v>
      </c>
      <c r="AU694" s="92"/>
      <c r="AV694" s="92"/>
      <c r="AW694" s="92"/>
      <c r="AX694" s="71">
        <v>1830047316.7891998</v>
      </c>
      <c r="AY694" s="120">
        <v>930019225.67999995</v>
      </c>
      <c r="AZ694" s="120"/>
      <c r="BA694" s="92"/>
      <c r="BB694" s="92"/>
      <c r="BC694" s="92"/>
      <c r="BD694" s="92"/>
      <c r="BE694" s="92"/>
      <c r="BF694" s="120">
        <v>168540000</v>
      </c>
      <c r="BG694" s="120">
        <v>731488091.1092</v>
      </c>
      <c r="BH694" s="92"/>
      <c r="BI694" s="92"/>
      <c r="BJ694" s="92"/>
      <c r="BK694" s="71">
        <v>1939850155.7965519</v>
      </c>
      <c r="BL694" s="120">
        <v>985820379.22079992</v>
      </c>
      <c r="BM694" s="120"/>
      <c r="BN694" s="92"/>
      <c r="BO694" s="92"/>
      <c r="BP694" s="92"/>
      <c r="BQ694" s="92"/>
      <c r="BR694" s="92"/>
      <c r="BS694" s="120">
        <v>178652400</v>
      </c>
      <c r="BT694" s="120">
        <v>775377376.57575202</v>
      </c>
      <c r="BU694" s="92"/>
      <c r="BV694" s="92"/>
      <c r="BW694" s="92"/>
      <c r="BX694" s="71">
        <v>7125092802.4057522</v>
      </c>
      <c r="BY694" s="93">
        <v>3620930032.9007998</v>
      </c>
      <c r="BZ694" s="93">
        <v>0</v>
      </c>
      <c r="CA694" s="93">
        <v>0</v>
      </c>
      <c r="CB694" s="93">
        <v>0</v>
      </c>
      <c r="CC694" s="93">
        <v>0</v>
      </c>
      <c r="CD694" s="93">
        <v>0</v>
      </c>
      <c r="CE694" s="93">
        <v>0</v>
      </c>
      <c r="CF694" s="93">
        <v>656192400</v>
      </c>
      <c r="CG694" s="93">
        <v>2847970369.504952</v>
      </c>
      <c r="CH694" s="93">
        <v>0</v>
      </c>
      <c r="CI694" s="93">
        <v>0</v>
      </c>
      <c r="CJ694" s="93">
        <v>0</v>
      </c>
      <c r="CK694" s="87" t="s">
        <v>5230</v>
      </c>
      <c r="CL694" s="90" t="s">
        <v>1172</v>
      </c>
      <c r="CM694" s="90" t="s">
        <v>1173</v>
      </c>
      <c r="CN694" s="90" t="s">
        <v>296</v>
      </c>
      <c r="CO694" s="84">
        <v>3</v>
      </c>
      <c r="CP694" s="85" t="s">
        <v>3472</v>
      </c>
      <c r="CQ694" s="84">
        <v>307</v>
      </c>
      <c r="CR694" s="85" t="s">
        <v>4950</v>
      </c>
      <c r="CS694" s="84">
        <v>30703</v>
      </c>
      <c r="CT694" s="85" t="s">
        <v>5065</v>
      </c>
      <c r="CU694" s="86">
        <v>3070303</v>
      </c>
      <c r="CV694" s="87" t="s">
        <v>5121</v>
      </c>
      <c r="CW694" s="100" t="s">
        <v>5231</v>
      </c>
      <c r="CX694" s="100" t="s">
        <v>3472</v>
      </c>
      <c r="CY694" s="100" t="s">
        <v>4950</v>
      </c>
      <c r="CZ694" s="100" t="s">
        <v>5065</v>
      </c>
      <c r="DA694" s="100" t="s">
        <v>5121</v>
      </c>
    </row>
    <row r="695" spans="2:105" ht="102" hidden="1" x14ac:dyDescent="0.25">
      <c r="B695" s="99" t="s">
        <v>5232</v>
      </c>
      <c r="C695" s="65" t="s">
        <v>5233</v>
      </c>
      <c r="D695" s="63" t="s">
        <v>1201</v>
      </c>
      <c r="E695" s="65" t="s">
        <v>5225</v>
      </c>
      <c r="F695" s="63" t="s">
        <v>5226</v>
      </c>
      <c r="G695" s="62" t="s">
        <v>240</v>
      </c>
      <c r="H695" s="63" t="s">
        <v>1167</v>
      </c>
      <c r="I695" s="307" t="s">
        <v>671</v>
      </c>
      <c r="J695" s="311">
        <v>2015</v>
      </c>
      <c r="K695" s="310">
        <v>178</v>
      </c>
      <c r="L695" s="63" t="s">
        <v>242</v>
      </c>
      <c r="M695" s="63" t="s">
        <v>5234</v>
      </c>
      <c r="N695" s="63" t="s">
        <v>5235</v>
      </c>
      <c r="O695" s="63" t="s">
        <v>5236</v>
      </c>
      <c r="P695" s="164"/>
      <c r="Q695" s="63"/>
      <c r="R695" s="63"/>
      <c r="S695" s="68">
        <v>190</v>
      </c>
      <c r="T695" s="69">
        <v>190</v>
      </c>
      <c r="U695" s="69">
        <v>190</v>
      </c>
      <c r="V695" s="69">
        <v>190</v>
      </c>
      <c r="W695" s="69">
        <v>190</v>
      </c>
      <c r="X695" s="71">
        <v>628991796</v>
      </c>
      <c r="Y695" s="78">
        <v>122789000</v>
      </c>
      <c r="Z695" s="78"/>
      <c r="AA695" s="79"/>
      <c r="AB695" s="79"/>
      <c r="AC695" s="79"/>
      <c r="AD695" s="79"/>
      <c r="AE695" s="79"/>
      <c r="AF695" s="79"/>
      <c r="AG695" s="78">
        <v>506202796</v>
      </c>
      <c r="AH695" s="79"/>
      <c r="AI695" s="79"/>
      <c r="AJ695" s="79"/>
      <c r="AK695" s="71">
        <v>666731303.75999999</v>
      </c>
      <c r="AL695" s="78">
        <v>130156340</v>
      </c>
      <c r="AM695" s="78"/>
      <c r="AN695" s="79"/>
      <c r="AO695" s="79"/>
      <c r="AP695" s="79"/>
      <c r="AQ695" s="79"/>
      <c r="AR695" s="79"/>
      <c r="AS695" s="79"/>
      <c r="AT695" s="78">
        <v>536574963.75999999</v>
      </c>
      <c r="AU695" s="79"/>
      <c r="AV695" s="79"/>
      <c r="AW695" s="79"/>
      <c r="AX695" s="71">
        <v>706735181.98559999</v>
      </c>
      <c r="AY695" s="78">
        <v>137965720.40000001</v>
      </c>
      <c r="AZ695" s="78"/>
      <c r="BA695" s="79"/>
      <c r="BB695" s="79"/>
      <c r="BC695" s="79"/>
      <c r="BD695" s="79"/>
      <c r="BE695" s="79"/>
      <c r="BF695" s="79"/>
      <c r="BG695" s="78">
        <v>568769461.58560002</v>
      </c>
      <c r="BH695" s="79"/>
      <c r="BI695" s="79"/>
      <c r="BJ695" s="79"/>
      <c r="BK695" s="71">
        <v>749139292.90473604</v>
      </c>
      <c r="BL695" s="78">
        <v>146243663.62400001</v>
      </c>
      <c r="BM695" s="78"/>
      <c r="BN695" s="79"/>
      <c r="BO695" s="79"/>
      <c r="BP695" s="79"/>
      <c r="BQ695" s="79"/>
      <c r="BR695" s="79"/>
      <c r="BS695" s="79"/>
      <c r="BT695" s="78">
        <v>602895629.28073597</v>
      </c>
      <c r="BU695" s="79"/>
      <c r="BV695" s="79"/>
      <c r="BW695" s="79"/>
      <c r="BX695" s="71">
        <v>2751597574.6503363</v>
      </c>
      <c r="BY695" s="73">
        <v>537154724.02399993</v>
      </c>
      <c r="BZ695" s="73">
        <v>0</v>
      </c>
      <c r="CA695" s="73">
        <v>0</v>
      </c>
      <c r="CB695" s="73">
        <v>0</v>
      </c>
      <c r="CC695" s="73">
        <v>0</v>
      </c>
      <c r="CD695" s="73">
        <v>0</v>
      </c>
      <c r="CE695" s="73">
        <v>0</v>
      </c>
      <c r="CF695" s="73">
        <v>0</v>
      </c>
      <c r="CG695" s="73">
        <v>2214442850.6263361</v>
      </c>
      <c r="CH695" s="73">
        <v>0</v>
      </c>
      <c r="CI695" s="73">
        <v>0</v>
      </c>
      <c r="CJ695" s="73">
        <v>0</v>
      </c>
      <c r="CK695" s="63" t="s">
        <v>5237</v>
      </c>
      <c r="CL695" s="74" t="s">
        <v>1172</v>
      </c>
      <c r="CM695" s="74" t="s">
        <v>1173</v>
      </c>
      <c r="CN695" s="74" t="s">
        <v>296</v>
      </c>
      <c r="CO695" s="60">
        <v>3</v>
      </c>
      <c r="CP695" s="61" t="s">
        <v>3472</v>
      </c>
      <c r="CQ695" s="60">
        <v>307</v>
      </c>
      <c r="CR695" s="61" t="s">
        <v>4950</v>
      </c>
      <c r="CS695" s="60">
        <v>30703</v>
      </c>
      <c r="CT695" s="61" t="s">
        <v>5065</v>
      </c>
      <c r="CU695" s="62">
        <v>3070303</v>
      </c>
      <c r="CV695" s="63" t="s">
        <v>5121</v>
      </c>
      <c r="CW695" s="100" t="s">
        <v>5231</v>
      </c>
      <c r="CX695" s="100" t="s">
        <v>3472</v>
      </c>
      <c r="CY695" s="100" t="s">
        <v>4950</v>
      </c>
      <c r="CZ695" s="100" t="s">
        <v>5065</v>
      </c>
      <c r="DA695" s="100" t="s">
        <v>5121</v>
      </c>
    </row>
    <row r="696" spans="2:105" ht="102" hidden="1" x14ac:dyDescent="0.25">
      <c r="B696" s="99" t="s">
        <v>5238</v>
      </c>
      <c r="C696" s="65" t="s">
        <v>5239</v>
      </c>
      <c r="D696" s="63" t="s">
        <v>1201</v>
      </c>
      <c r="E696" s="65" t="s">
        <v>5225</v>
      </c>
      <c r="F696" s="63" t="s">
        <v>5226</v>
      </c>
      <c r="G696" s="62" t="s">
        <v>240</v>
      </c>
      <c r="H696" s="63" t="s">
        <v>1167</v>
      </c>
      <c r="I696" s="307" t="s">
        <v>185</v>
      </c>
      <c r="J696" s="311">
        <v>2015</v>
      </c>
      <c r="K696" s="310">
        <v>52.7</v>
      </c>
      <c r="L696" s="63" t="s">
        <v>242</v>
      </c>
      <c r="M696" s="63" t="s">
        <v>5240</v>
      </c>
      <c r="N696" s="63" t="s">
        <v>5241</v>
      </c>
      <c r="O696" s="63" t="s">
        <v>5242</v>
      </c>
      <c r="P696" s="164"/>
      <c r="Q696" s="63"/>
      <c r="R696" s="63"/>
      <c r="S696" s="68">
        <v>60</v>
      </c>
      <c r="T696" s="69">
        <v>60</v>
      </c>
      <c r="U696" s="69">
        <v>60</v>
      </c>
      <c r="V696" s="69">
        <v>60</v>
      </c>
      <c r="W696" s="69">
        <v>60</v>
      </c>
      <c r="X696" s="71">
        <v>308000000</v>
      </c>
      <c r="Y696" s="78">
        <v>108000000</v>
      </c>
      <c r="Z696" s="79"/>
      <c r="AA696" s="79"/>
      <c r="AB696" s="79"/>
      <c r="AC696" s="79"/>
      <c r="AD696" s="79"/>
      <c r="AE696" s="79"/>
      <c r="AF696" s="79"/>
      <c r="AG696" s="78">
        <v>200000000</v>
      </c>
      <c r="AH696" s="79"/>
      <c r="AI696" s="79"/>
      <c r="AJ696" s="79"/>
      <c r="AK696" s="71">
        <v>326480000</v>
      </c>
      <c r="AL696" s="78">
        <v>114480000</v>
      </c>
      <c r="AM696" s="79"/>
      <c r="AN696" s="79"/>
      <c r="AO696" s="79"/>
      <c r="AP696" s="79"/>
      <c r="AQ696" s="79"/>
      <c r="AR696" s="79"/>
      <c r="AS696" s="79"/>
      <c r="AT696" s="78">
        <v>212000000</v>
      </c>
      <c r="AU696" s="79"/>
      <c r="AV696" s="79"/>
      <c r="AW696" s="79"/>
      <c r="AX696" s="71">
        <v>346068800</v>
      </c>
      <c r="AY696" s="78">
        <v>121348800</v>
      </c>
      <c r="AZ696" s="79"/>
      <c r="BA696" s="79"/>
      <c r="BB696" s="79"/>
      <c r="BC696" s="79"/>
      <c r="BD696" s="79"/>
      <c r="BE696" s="79"/>
      <c r="BF696" s="79"/>
      <c r="BG696" s="78">
        <v>224720000</v>
      </c>
      <c r="BH696" s="79"/>
      <c r="BI696" s="79"/>
      <c r="BJ696" s="79"/>
      <c r="BK696" s="71">
        <v>366832928</v>
      </c>
      <c r="BL696" s="78">
        <v>128629728</v>
      </c>
      <c r="BM696" s="79"/>
      <c r="BN696" s="79"/>
      <c r="BO696" s="79"/>
      <c r="BP696" s="79"/>
      <c r="BQ696" s="79"/>
      <c r="BR696" s="79"/>
      <c r="BS696" s="79"/>
      <c r="BT696" s="78">
        <v>238203200</v>
      </c>
      <c r="BU696" s="79"/>
      <c r="BV696" s="79"/>
      <c r="BW696" s="79"/>
      <c r="BX696" s="71">
        <v>1347381728</v>
      </c>
      <c r="BY696" s="73">
        <v>472458528</v>
      </c>
      <c r="BZ696" s="73">
        <v>0</v>
      </c>
      <c r="CA696" s="73">
        <v>0</v>
      </c>
      <c r="CB696" s="73">
        <v>0</v>
      </c>
      <c r="CC696" s="73">
        <v>0</v>
      </c>
      <c r="CD696" s="73">
        <v>0</v>
      </c>
      <c r="CE696" s="73">
        <v>0</v>
      </c>
      <c r="CF696" s="73">
        <v>0</v>
      </c>
      <c r="CG696" s="73">
        <v>874923200</v>
      </c>
      <c r="CH696" s="73">
        <v>0</v>
      </c>
      <c r="CI696" s="73">
        <v>0</v>
      </c>
      <c r="CJ696" s="73">
        <v>0</v>
      </c>
      <c r="CK696" s="63" t="s">
        <v>5243</v>
      </c>
      <c r="CL696" s="74" t="s">
        <v>1172</v>
      </c>
      <c r="CM696" s="74" t="s">
        <v>1173</v>
      </c>
      <c r="CN696" s="74" t="s">
        <v>296</v>
      </c>
      <c r="CO696" s="60">
        <v>3</v>
      </c>
      <c r="CP696" s="61" t="s">
        <v>3472</v>
      </c>
      <c r="CQ696" s="60">
        <v>307</v>
      </c>
      <c r="CR696" s="61" t="s">
        <v>4950</v>
      </c>
      <c r="CS696" s="60">
        <v>30703</v>
      </c>
      <c r="CT696" s="61" t="s">
        <v>5065</v>
      </c>
      <c r="CU696" s="62">
        <v>3070303</v>
      </c>
      <c r="CV696" s="63" t="s">
        <v>5121</v>
      </c>
      <c r="CW696" s="100" t="s">
        <v>5231</v>
      </c>
      <c r="CX696" s="100" t="s">
        <v>3472</v>
      </c>
      <c r="CY696" s="100" t="s">
        <v>4950</v>
      </c>
      <c r="CZ696" s="100" t="s">
        <v>5065</v>
      </c>
      <c r="DA696" s="100" t="s">
        <v>5121</v>
      </c>
    </row>
    <row r="697" spans="2:105" ht="102" hidden="1" x14ac:dyDescent="0.25">
      <c r="B697" s="99" t="s">
        <v>5244</v>
      </c>
      <c r="C697" s="65" t="s">
        <v>5245</v>
      </c>
      <c r="D697" s="63" t="s">
        <v>1201</v>
      </c>
      <c r="E697" s="65" t="s">
        <v>5225</v>
      </c>
      <c r="F697" s="63" t="s">
        <v>5226</v>
      </c>
      <c r="G697" s="62" t="s">
        <v>240</v>
      </c>
      <c r="H697" s="63" t="s">
        <v>1167</v>
      </c>
      <c r="I697" s="307" t="s">
        <v>185</v>
      </c>
      <c r="J697" s="311">
        <v>2015</v>
      </c>
      <c r="K697" s="310">
        <v>58</v>
      </c>
      <c r="L697" s="63" t="s">
        <v>242</v>
      </c>
      <c r="M697" s="63" t="s">
        <v>5246</v>
      </c>
      <c r="N697" s="63" t="s">
        <v>5247</v>
      </c>
      <c r="O697" s="63" t="s">
        <v>5248</v>
      </c>
      <c r="P697" s="164"/>
      <c r="Q697" s="63"/>
      <c r="R697" s="63"/>
      <c r="S697" s="68">
        <v>50</v>
      </c>
      <c r="T697" s="69">
        <v>50</v>
      </c>
      <c r="U697" s="69">
        <v>50</v>
      </c>
      <c r="V697" s="69">
        <v>50</v>
      </c>
      <c r="W697" s="69">
        <v>50</v>
      </c>
      <c r="X697" s="71">
        <v>650000000</v>
      </c>
      <c r="Y697" s="78">
        <v>150000000</v>
      </c>
      <c r="Z697" s="79"/>
      <c r="AA697" s="79"/>
      <c r="AB697" s="79"/>
      <c r="AC697" s="79"/>
      <c r="AD697" s="79"/>
      <c r="AE697" s="79"/>
      <c r="AF697" s="79"/>
      <c r="AG697" s="78">
        <v>500000000</v>
      </c>
      <c r="AH697" s="79"/>
      <c r="AI697" s="79"/>
      <c r="AJ697" s="79"/>
      <c r="AK697" s="71">
        <v>689000000</v>
      </c>
      <c r="AL697" s="78">
        <v>159000000</v>
      </c>
      <c r="AM697" s="79"/>
      <c r="AN697" s="79"/>
      <c r="AO697" s="79"/>
      <c r="AP697" s="79"/>
      <c r="AQ697" s="79"/>
      <c r="AR697" s="79"/>
      <c r="AS697" s="79"/>
      <c r="AT697" s="78">
        <v>530000000</v>
      </c>
      <c r="AU697" s="79"/>
      <c r="AV697" s="79"/>
      <c r="AW697" s="79"/>
      <c r="AX697" s="71">
        <v>730340000</v>
      </c>
      <c r="AY697" s="78">
        <v>168540000</v>
      </c>
      <c r="AZ697" s="79"/>
      <c r="BA697" s="79"/>
      <c r="BB697" s="79"/>
      <c r="BC697" s="79"/>
      <c r="BD697" s="79"/>
      <c r="BE697" s="79"/>
      <c r="BF697" s="79"/>
      <c r="BG697" s="78">
        <v>561800000</v>
      </c>
      <c r="BH697" s="79"/>
      <c r="BI697" s="79"/>
      <c r="BJ697" s="79"/>
      <c r="BK697" s="71">
        <v>774160400</v>
      </c>
      <c r="BL697" s="78">
        <v>178652400</v>
      </c>
      <c r="BM697" s="79"/>
      <c r="BN697" s="79"/>
      <c r="BO697" s="79"/>
      <c r="BP697" s="79"/>
      <c r="BQ697" s="79"/>
      <c r="BR697" s="79"/>
      <c r="BS697" s="79"/>
      <c r="BT697" s="78">
        <v>595508000</v>
      </c>
      <c r="BU697" s="79"/>
      <c r="BV697" s="79"/>
      <c r="BW697" s="79"/>
      <c r="BX697" s="71">
        <v>2843500400</v>
      </c>
      <c r="BY697" s="73">
        <v>656192400</v>
      </c>
      <c r="BZ697" s="73">
        <v>0</v>
      </c>
      <c r="CA697" s="73">
        <v>0</v>
      </c>
      <c r="CB697" s="73">
        <v>0</v>
      </c>
      <c r="CC697" s="73">
        <v>0</v>
      </c>
      <c r="CD697" s="73">
        <v>0</v>
      </c>
      <c r="CE697" s="73">
        <v>0</v>
      </c>
      <c r="CF697" s="73">
        <v>0</v>
      </c>
      <c r="CG697" s="73">
        <v>2187308000</v>
      </c>
      <c r="CH697" s="73">
        <v>0</v>
      </c>
      <c r="CI697" s="73">
        <v>0</v>
      </c>
      <c r="CJ697" s="73">
        <v>0</v>
      </c>
      <c r="CK697" s="63" t="s">
        <v>5249</v>
      </c>
      <c r="CL697" s="74" t="s">
        <v>1172</v>
      </c>
      <c r="CM697" s="74" t="s">
        <v>1173</v>
      </c>
      <c r="CN697" s="74" t="s">
        <v>296</v>
      </c>
      <c r="CO697" s="60">
        <v>3</v>
      </c>
      <c r="CP697" s="61" t="s">
        <v>3472</v>
      </c>
      <c r="CQ697" s="60">
        <v>307</v>
      </c>
      <c r="CR697" s="61" t="s">
        <v>4950</v>
      </c>
      <c r="CS697" s="60">
        <v>30703</v>
      </c>
      <c r="CT697" s="61" t="s">
        <v>5065</v>
      </c>
      <c r="CU697" s="62">
        <v>3070303</v>
      </c>
      <c r="CV697" s="63" t="s">
        <v>5121</v>
      </c>
      <c r="CW697" s="100" t="s">
        <v>5231</v>
      </c>
      <c r="CX697" s="100" t="s">
        <v>3472</v>
      </c>
      <c r="CY697" s="100" t="s">
        <v>4950</v>
      </c>
      <c r="CZ697" s="100" t="s">
        <v>5065</v>
      </c>
      <c r="DA697" s="100" t="s">
        <v>5121</v>
      </c>
    </row>
    <row r="698" spans="2:105" ht="102" hidden="1" x14ac:dyDescent="0.25">
      <c r="B698" s="99" t="s">
        <v>5250</v>
      </c>
      <c r="C698" s="75" t="s">
        <v>5251</v>
      </c>
      <c r="D698" s="63" t="s">
        <v>1201</v>
      </c>
      <c r="E698" s="65" t="s">
        <v>5225</v>
      </c>
      <c r="F698" s="63" t="s">
        <v>5226</v>
      </c>
      <c r="G698" s="62" t="s">
        <v>183</v>
      </c>
      <c r="H698" s="63" t="s">
        <v>1167</v>
      </c>
      <c r="I698" s="307" t="s">
        <v>671</v>
      </c>
      <c r="J698" s="311">
        <v>2015</v>
      </c>
      <c r="K698" s="310"/>
      <c r="L698" s="63" t="s">
        <v>242</v>
      </c>
      <c r="M698" s="63" t="s">
        <v>5252</v>
      </c>
      <c r="N698" s="63" t="s">
        <v>5253</v>
      </c>
      <c r="O698" s="63" t="s">
        <v>5254</v>
      </c>
      <c r="P698" s="164"/>
      <c r="Q698" s="63"/>
      <c r="R698" s="63"/>
      <c r="S698" s="68">
        <v>1</v>
      </c>
      <c r="T698" s="69">
        <v>0</v>
      </c>
      <c r="U698" s="69">
        <v>1</v>
      </c>
      <c r="V698" s="69">
        <v>1</v>
      </c>
      <c r="W698" s="69">
        <v>1</v>
      </c>
      <c r="X698" s="71">
        <v>400000000</v>
      </c>
      <c r="Y698" s="79"/>
      <c r="Z698" s="79"/>
      <c r="AA698" s="79"/>
      <c r="AB698" s="79"/>
      <c r="AC698" s="79">
        <v>400000000</v>
      </c>
      <c r="AD698" s="79"/>
      <c r="AE698" s="79"/>
      <c r="AF698" s="79"/>
      <c r="AG698" s="79"/>
      <c r="AH698" s="79"/>
      <c r="AI698" s="79"/>
      <c r="AJ698" s="79"/>
      <c r="AK698" s="71">
        <v>7600000000</v>
      </c>
      <c r="AL698" s="79"/>
      <c r="AM698" s="79"/>
      <c r="AN698" s="79"/>
      <c r="AO698" s="79"/>
      <c r="AP698" s="79">
        <v>1600000000</v>
      </c>
      <c r="AQ698" s="79"/>
      <c r="AR698" s="79"/>
      <c r="AS698" s="79"/>
      <c r="AT698" s="79">
        <v>6000000000</v>
      </c>
      <c r="AU698" s="79"/>
      <c r="AV698" s="79"/>
      <c r="AW698" s="79"/>
      <c r="AX698" s="71">
        <v>0</v>
      </c>
      <c r="AY698" s="79"/>
      <c r="AZ698" s="79"/>
      <c r="BA698" s="79"/>
      <c r="BB698" s="79"/>
      <c r="BC698" s="79"/>
      <c r="BD698" s="79"/>
      <c r="BE698" s="79"/>
      <c r="BF698" s="79"/>
      <c r="BG698" s="79"/>
      <c r="BH698" s="79"/>
      <c r="BI698" s="79"/>
      <c r="BJ698" s="79"/>
      <c r="BK698" s="71">
        <v>0</v>
      </c>
      <c r="BL698" s="79"/>
      <c r="BM698" s="79"/>
      <c r="BN698" s="79"/>
      <c r="BO698" s="79"/>
      <c r="BP698" s="79"/>
      <c r="BQ698" s="79"/>
      <c r="BR698" s="79"/>
      <c r="BS698" s="79"/>
      <c r="BT698" s="79"/>
      <c r="BU698" s="79"/>
      <c r="BV698" s="79"/>
      <c r="BW698" s="79"/>
      <c r="BX698" s="71">
        <v>8000000000</v>
      </c>
      <c r="BY698" s="73">
        <v>0</v>
      </c>
      <c r="BZ698" s="73">
        <v>0</v>
      </c>
      <c r="CA698" s="73">
        <v>0</v>
      </c>
      <c r="CB698" s="73">
        <v>0</v>
      </c>
      <c r="CC698" s="73">
        <v>2000000000</v>
      </c>
      <c r="CD698" s="73">
        <v>0</v>
      </c>
      <c r="CE698" s="73">
        <v>0</v>
      </c>
      <c r="CF698" s="73">
        <v>0</v>
      </c>
      <c r="CG698" s="73">
        <v>6000000000</v>
      </c>
      <c r="CH698" s="73">
        <v>0</v>
      </c>
      <c r="CI698" s="73">
        <v>0</v>
      </c>
      <c r="CJ698" s="73">
        <v>0</v>
      </c>
      <c r="CK698" s="63" t="s">
        <v>5255</v>
      </c>
      <c r="CL698" s="74" t="s">
        <v>1172</v>
      </c>
      <c r="CM698" s="74" t="s">
        <v>1173</v>
      </c>
      <c r="CN698" s="74" t="s">
        <v>296</v>
      </c>
      <c r="CO698" s="60">
        <v>3</v>
      </c>
      <c r="CP698" s="61" t="s">
        <v>3472</v>
      </c>
      <c r="CQ698" s="60">
        <v>307</v>
      </c>
      <c r="CR698" s="61" t="s">
        <v>4950</v>
      </c>
      <c r="CS698" s="60">
        <v>30703</v>
      </c>
      <c r="CT698" s="61" t="s">
        <v>5065</v>
      </c>
      <c r="CU698" s="62">
        <v>3070303</v>
      </c>
      <c r="CV698" s="63" t="s">
        <v>5121</v>
      </c>
      <c r="CW698" s="100" t="s">
        <v>5231</v>
      </c>
      <c r="CX698" s="100" t="s">
        <v>3472</v>
      </c>
      <c r="CY698" s="100" t="s">
        <v>4950</v>
      </c>
      <c r="CZ698" s="100" t="s">
        <v>5065</v>
      </c>
      <c r="DA698" s="100" t="s">
        <v>5121</v>
      </c>
    </row>
    <row r="699" spans="2:105" ht="191.25" hidden="1" x14ac:dyDescent="0.25">
      <c r="B699" s="99" t="s">
        <v>5256</v>
      </c>
      <c r="C699" s="65" t="s">
        <v>5257</v>
      </c>
      <c r="D699" s="63" t="s">
        <v>1800</v>
      </c>
      <c r="E699" s="65" t="s">
        <v>5059</v>
      </c>
      <c r="F699" s="63" t="s">
        <v>5060</v>
      </c>
      <c r="G699" s="62" t="s">
        <v>183</v>
      </c>
      <c r="H699" s="63" t="s">
        <v>1167</v>
      </c>
      <c r="I699" s="307" t="s">
        <v>185</v>
      </c>
      <c r="J699" s="311">
        <v>2015</v>
      </c>
      <c r="K699" s="310" t="s">
        <v>3657</v>
      </c>
      <c r="L699" s="63" t="s">
        <v>186</v>
      </c>
      <c r="M699" s="63" t="s">
        <v>5258</v>
      </c>
      <c r="N699" s="63" t="s">
        <v>5259</v>
      </c>
      <c r="O699" s="63" t="s">
        <v>5260</v>
      </c>
      <c r="P699" s="164" t="s">
        <v>3979</v>
      </c>
      <c r="Q699" s="63" t="s">
        <v>4502</v>
      </c>
      <c r="R699" s="63"/>
      <c r="S699" s="68">
        <v>100</v>
      </c>
      <c r="T699" s="69">
        <v>25</v>
      </c>
      <c r="U699" s="69">
        <v>50</v>
      </c>
      <c r="V699" s="69">
        <v>75</v>
      </c>
      <c r="W699" s="69">
        <v>100</v>
      </c>
      <c r="X699" s="71">
        <v>200000000</v>
      </c>
      <c r="Y699" s="79">
        <v>200000000</v>
      </c>
      <c r="Z699" s="79"/>
      <c r="AA699" s="79"/>
      <c r="AB699" s="79"/>
      <c r="AC699" s="79"/>
      <c r="AD699" s="79"/>
      <c r="AE699" s="79"/>
      <c r="AF699" s="79"/>
      <c r="AG699" s="79"/>
      <c r="AH699" s="79"/>
      <c r="AI699" s="79"/>
      <c r="AJ699" s="79"/>
      <c r="AK699" s="71">
        <v>200000000</v>
      </c>
      <c r="AL699" s="79"/>
      <c r="AM699" s="79"/>
      <c r="AN699" s="79"/>
      <c r="AO699" s="79"/>
      <c r="AP699" s="79">
        <v>200000000</v>
      </c>
      <c r="AQ699" s="79"/>
      <c r="AR699" s="79"/>
      <c r="AS699" s="79"/>
      <c r="AT699" s="79"/>
      <c r="AU699" s="79"/>
      <c r="AV699" s="79"/>
      <c r="AW699" s="79"/>
      <c r="AX699" s="71">
        <v>200000000</v>
      </c>
      <c r="AY699" s="79">
        <v>200000000</v>
      </c>
      <c r="AZ699" s="79"/>
      <c r="BA699" s="79"/>
      <c r="BB699" s="79"/>
      <c r="BC699" s="79"/>
      <c r="BD699" s="79"/>
      <c r="BE699" s="79"/>
      <c r="BF699" s="79"/>
      <c r="BG699" s="79"/>
      <c r="BH699" s="79"/>
      <c r="BI699" s="79"/>
      <c r="BJ699" s="79"/>
      <c r="BK699" s="71">
        <v>240000000</v>
      </c>
      <c r="BL699" s="79">
        <v>240000000</v>
      </c>
      <c r="BM699" s="79"/>
      <c r="BN699" s="79"/>
      <c r="BO699" s="79"/>
      <c r="BP699" s="79"/>
      <c r="BQ699" s="79"/>
      <c r="BR699" s="79"/>
      <c r="BS699" s="79"/>
      <c r="BT699" s="79"/>
      <c r="BU699" s="79"/>
      <c r="BV699" s="79"/>
      <c r="BW699" s="79"/>
      <c r="BX699" s="71">
        <v>840000000</v>
      </c>
      <c r="BY699" s="73">
        <v>640000000</v>
      </c>
      <c r="BZ699" s="73">
        <v>0</v>
      </c>
      <c r="CA699" s="73">
        <v>0</v>
      </c>
      <c r="CB699" s="73">
        <v>0</v>
      </c>
      <c r="CC699" s="73">
        <v>200000000</v>
      </c>
      <c r="CD699" s="73">
        <v>0</v>
      </c>
      <c r="CE699" s="73">
        <v>0</v>
      </c>
      <c r="CF699" s="73">
        <v>0</v>
      </c>
      <c r="CG699" s="73">
        <v>0</v>
      </c>
      <c r="CH699" s="73">
        <v>0</v>
      </c>
      <c r="CI699" s="73">
        <v>0</v>
      </c>
      <c r="CJ699" s="73">
        <v>0</v>
      </c>
      <c r="CK699" s="63" t="s">
        <v>5261</v>
      </c>
      <c r="CL699" s="74" t="s">
        <v>1172</v>
      </c>
      <c r="CM699" s="74" t="s">
        <v>1173</v>
      </c>
      <c r="CN699" s="74" t="s">
        <v>606</v>
      </c>
      <c r="CO699" s="60">
        <v>3</v>
      </c>
      <c r="CP699" s="61" t="s">
        <v>3472</v>
      </c>
      <c r="CQ699" s="60">
        <v>307</v>
      </c>
      <c r="CR699" s="61" t="s">
        <v>4950</v>
      </c>
      <c r="CS699" s="60">
        <v>30703</v>
      </c>
      <c r="CT699" s="61" t="s">
        <v>5065</v>
      </c>
      <c r="CU699" s="62">
        <v>3070304</v>
      </c>
      <c r="CV699" s="63" t="s">
        <v>5262</v>
      </c>
      <c r="CW699" s="100" t="s">
        <v>5067</v>
      </c>
      <c r="CX699" s="100" t="s">
        <v>3472</v>
      </c>
      <c r="CY699" s="100" t="s">
        <v>4950</v>
      </c>
      <c r="CZ699" s="100" t="s">
        <v>5065</v>
      </c>
      <c r="DA699" s="100" t="s">
        <v>5262</v>
      </c>
    </row>
    <row r="700" spans="2:105" ht="191.25" hidden="1" x14ac:dyDescent="0.25">
      <c r="B700" s="99" t="s">
        <v>5263</v>
      </c>
      <c r="C700" s="65" t="s">
        <v>5264</v>
      </c>
      <c r="D700" s="63" t="s">
        <v>1800</v>
      </c>
      <c r="E700" s="65" t="s">
        <v>5059</v>
      </c>
      <c r="F700" s="63" t="s">
        <v>5060</v>
      </c>
      <c r="G700" s="62" t="s">
        <v>183</v>
      </c>
      <c r="H700" s="63" t="s">
        <v>1167</v>
      </c>
      <c r="I700" s="307" t="s">
        <v>185</v>
      </c>
      <c r="J700" s="311">
        <v>2015</v>
      </c>
      <c r="K700" s="310" t="s">
        <v>3657</v>
      </c>
      <c r="L700" s="63" t="s">
        <v>186</v>
      </c>
      <c r="M700" s="63" t="s">
        <v>5265</v>
      </c>
      <c r="N700" s="63" t="s">
        <v>5266</v>
      </c>
      <c r="O700" s="63" t="s">
        <v>5267</v>
      </c>
      <c r="P700" s="164" t="s">
        <v>3979</v>
      </c>
      <c r="Q700" s="63" t="s">
        <v>5268</v>
      </c>
      <c r="R700" s="63"/>
      <c r="S700" s="68">
        <v>3</v>
      </c>
      <c r="T700" s="69">
        <v>0</v>
      </c>
      <c r="U700" s="69">
        <v>1</v>
      </c>
      <c r="V700" s="69">
        <v>2</v>
      </c>
      <c r="W700" s="69">
        <v>3</v>
      </c>
      <c r="X700" s="71">
        <v>0</v>
      </c>
      <c r="Y700" s="79"/>
      <c r="Z700" s="79"/>
      <c r="AA700" s="79"/>
      <c r="AB700" s="79"/>
      <c r="AC700" s="79"/>
      <c r="AD700" s="79"/>
      <c r="AE700" s="79"/>
      <c r="AF700" s="79"/>
      <c r="AG700" s="79"/>
      <c r="AH700" s="79"/>
      <c r="AI700" s="79"/>
      <c r="AJ700" s="79"/>
      <c r="AK700" s="71">
        <v>300000000</v>
      </c>
      <c r="AL700" s="79">
        <v>300000000</v>
      </c>
      <c r="AM700" s="79"/>
      <c r="AN700" s="79"/>
      <c r="AO700" s="79"/>
      <c r="AP700" s="79"/>
      <c r="AQ700" s="79"/>
      <c r="AR700" s="79"/>
      <c r="AS700" s="79"/>
      <c r="AT700" s="79"/>
      <c r="AU700" s="79"/>
      <c r="AV700" s="79"/>
      <c r="AW700" s="79"/>
      <c r="AX700" s="71">
        <v>300000000</v>
      </c>
      <c r="AY700" s="79">
        <v>300000000</v>
      </c>
      <c r="AZ700" s="79"/>
      <c r="BA700" s="79"/>
      <c r="BB700" s="79"/>
      <c r="BC700" s="79"/>
      <c r="BD700" s="79"/>
      <c r="BE700" s="79"/>
      <c r="BF700" s="79"/>
      <c r="BG700" s="79"/>
      <c r="BH700" s="79"/>
      <c r="BI700" s="79"/>
      <c r="BJ700" s="79"/>
      <c r="BK700" s="71">
        <v>300000000</v>
      </c>
      <c r="BL700" s="79">
        <v>300000000</v>
      </c>
      <c r="BM700" s="79"/>
      <c r="BN700" s="79"/>
      <c r="BO700" s="79"/>
      <c r="BP700" s="79"/>
      <c r="BQ700" s="79"/>
      <c r="BR700" s="79"/>
      <c r="BS700" s="79"/>
      <c r="BT700" s="79"/>
      <c r="BU700" s="79"/>
      <c r="BV700" s="79"/>
      <c r="BW700" s="79"/>
      <c r="BX700" s="71">
        <v>900000000</v>
      </c>
      <c r="BY700" s="73">
        <v>900000000</v>
      </c>
      <c r="BZ700" s="73">
        <v>0</v>
      </c>
      <c r="CA700" s="73">
        <v>0</v>
      </c>
      <c r="CB700" s="73">
        <v>0</v>
      </c>
      <c r="CC700" s="73">
        <v>0</v>
      </c>
      <c r="CD700" s="73">
        <v>0</v>
      </c>
      <c r="CE700" s="73">
        <v>0</v>
      </c>
      <c r="CF700" s="73">
        <v>0</v>
      </c>
      <c r="CG700" s="73">
        <v>0</v>
      </c>
      <c r="CH700" s="73">
        <v>0</v>
      </c>
      <c r="CI700" s="73">
        <v>0</v>
      </c>
      <c r="CJ700" s="73">
        <v>0</v>
      </c>
      <c r="CK700" s="63" t="s">
        <v>5269</v>
      </c>
      <c r="CL700" s="74" t="s">
        <v>1172</v>
      </c>
      <c r="CM700" s="74" t="s">
        <v>1173</v>
      </c>
      <c r="CN700" s="74" t="s">
        <v>296</v>
      </c>
      <c r="CO700" s="60">
        <v>3</v>
      </c>
      <c r="CP700" s="61" t="s">
        <v>3472</v>
      </c>
      <c r="CQ700" s="60">
        <v>307</v>
      </c>
      <c r="CR700" s="61" t="s">
        <v>4950</v>
      </c>
      <c r="CS700" s="60">
        <v>30703</v>
      </c>
      <c r="CT700" s="61" t="s">
        <v>5065</v>
      </c>
      <c r="CU700" s="62">
        <v>3070304</v>
      </c>
      <c r="CV700" s="63" t="s">
        <v>5262</v>
      </c>
      <c r="CW700" s="100" t="s">
        <v>5067</v>
      </c>
      <c r="CX700" s="100" t="s">
        <v>3472</v>
      </c>
      <c r="CY700" s="100" t="s">
        <v>4950</v>
      </c>
      <c r="CZ700" s="100" t="s">
        <v>5065</v>
      </c>
      <c r="DA700" s="100" t="s">
        <v>5262</v>
      </c>
    </row>
    <row r="701" spans="2:105" ht="216.75" hidden="1" x14ac:dyDescent="0.25">
      <c r="B701" s="99" t="s">
        <v>5270</v>
      </c>
      <c r="C701" s="75" t="s">
        <v>5271</v>
      </c>
      <c r="D701" s="100" t="s">
        <v>589</v>
      </c>
      <c r="E701" s="65" t="s">
        <v>5272</v>
      </c>
      <c r="F701" s="63" t="s">
        <v>5273</v>
      </c>
      <c r="G701" s="62" t="s">
        <v>240</v>
      </c>
      <c r="H701" s="63" t="s">
        <v>592</v>
      </c>
      <c r="I701" s="307" t="s">
        <v>185</v>
      </c>
      <c r="J701" s="311">
        <v>2015</v>
      </c>
      <c r="K701" s="310">
        <v>10</v>
      </c>
      <c r="L701" s="63" t="s">
        <v>1216</v>
      </c>
      <c r="M701" s="63" t="s">
        <v>5274</v>
      </c>
      <c r="N701" s="63" t="s">
        <v>5275</v>
      </c>
      <c r="O701" s="63" t="s">
        <v>5276</v>
      </c>
      <c r="P701" s="164" t="s">
        <v>3979</v>
      </c>
      <c r="Q701" s="63" t="s">
        <v>5277</v>
      </c>
      <c r="R701" s="63"/>
      <c r="S701" s="68">
        <v>149</v>
      </c>
      <c r="T701" s="69">
        <v>149</v>
      </c>
      <c r="U701" s="69">
        <v>149</v>
      </c>
      <c r="V701" s="69">
        <v>149</v>
      </c>
      <c r="W701" s="69">
        <v>149</v>
      </c>
      <c r="X701" s="71">
        <v>1000000000</v>
      </c>
      <c r="Y701" s="78">
        <v>1000000000</v>
      </c>
      <c r="Z701" s="79"/>
      <c r="AA701" s="79"/>
      <c r="AB701" s="79"/>
      <c r="AC701" s="79"/>
      <c r="AD701" s="79"/>
      <c r="AE701" s="79"/>
      <c r="AF701" s="79"/>
      <c r="AG701" s="79"/>
      <c r="AH701" s="79"/>
      <c r="AI701" s="79"/>
      <c r="AJ701" s="79"/>
      <c r="AK701" s="71">
        <v>280000000</v>
      </c>
      <c r="AL701" s="78">
        <v>280000000</v>
      </c>
      <c r="AM701" s="79"/>
      <c r="AN701" s="79"/>
      <c r="AO701" s="79"/>
      <c r="AP701" s="79"/>
      <c r="AQ701" s="79"/>
      <c r="AR701" s="79"/>
      <c r="AS701" s="79"/>
      <c r="AT701" s="79"/>
      <c r="AU701" s="79"/>
      <c r="AV701" s="79"/>
      <c r="AW701" s="79"/>
      <c r="AX701" s="71">
        <v>280000000</v>
      </c>
      <c r="AY701" s="78">
        <v>280000000</v>
      </c>
      <c r="AZ701" s="79"/>
      <c r="BA701" s="79"/>
      <c r="BB701" s="79"/>
      <c r="BC701" s="79"/>
      <c r="BD701" s="79"/>
      <c r="BE701" s="79"/>
      <c r="BF701" s="79"/>
      <c r="BG701" s="79"/>
      <c r="BH701" s="79"/>
      <c r="BI701" s="79"/>
      <c r="BJ701" s="79"/>
      <c r="BK701" s="71">
        <v>180000000</v>
      </c>
      <c r="BL701" s="78">
        <v>180000000</v>
      </c>
      <c r="BM701" s="79"/>
      <c r="BN701" s="79"/>
      <c r="BO701" s="79"/>
      <c r="BP701" s="79"/>
      <c r="BQ701" s="79"/>
      <c r="BR701" s="79"/>
      <c r="BS701" s="79"/>
      <c r="BT701" s="79"/>
      <c r="BU701" s="79"/>
      <c r="BV701" s="79"/>
      <c r="BW701" s="79"/>
      <c r="BX701" s="71">
        <v>1740000000</v>
      </c>
      <c r="BY701" s="73">
        <v>1740000000</v>
      </c>
      <c r="BZ701" s="73">
        <v>0</v>
      </c>
      <c r="CA701" s="73">
        <v>0</v>
      </c>
      <c r="CB701" s="73">
        <v>0</v>
      </c>
      <c r="CC701" s="73">
        <v>0</v>
      </c>
      <c r="CD701" s="73">
        <v>0</v>
      </c>
      <c r="CE701" s="73">
        <v>0</v>
      </c>
      <c r="CF701" s="73">
        <v>0</v>
      </c>
      <c r="CG701" s="73">
        <v>0</v>
      </c>
      <c r="CH701" s="73">
        <v>0</v>
      </c>
      <c r="CI701" s="73">
        <v>0</v>
      </c>
      <c r="CJ701" s="73">
        <v>0</v>
      </c>
      <c r="CK701" s="63" t="s">
        <v>5278</v>
      </c>
      <c r="CL701" s="74" t="s">
        <v>1154</v>
      </c>
      <c r="CM701" s="74" t="s">
        <v>1155</v>
      </c>
      <c r="CN701" s="74" t="s">
        <v>586</v>
      </c>
      <c r="CO701" s="60">
        <v>3</v>
      </c>
      <c r="CP701" s="61" t="s">
        <v>3472</v>
      </c>
      <c r="CQ701" s="60">
        <v>307</v>
      </c>
      <c r="CR701" s="61" t="s">
        <v>4950</v>
      </c>
      <c r="CS701" s="60">
        <v>30704</v>
      </c>
      <c r="CT701" s="61" t="s">
        <v>5279</v>
      </c>
      <c r="CU701" s="62">
        <v>3070401</v>
      </c>
      <c r="CV701" s="63" t="s">
        <v>5280</v>
      </c>
      <c r="CW701" s="100" t="s">
        <v>5281</v>
      </c>
      <c r="CX701" s="100" t="s">
        <v>3472</v>
      </c>
      <c r="CY701" s="100" t="s">
        <v>4950</v>
      </c>
      <c r="CZ701" s="100" t="s">
        <v>5279</v>
      </c>
      <c r="DA701" s="100" t="s">
        <v>5280</v>
      </c>
    </row>
    <row r="702" spans="2:105" ht="216.75" hidden="1" x14ac:dyDescent="0.25">
      <c r="B702" s="99" t="s">
        <v>5282</v>
      </c>
      <c r="C702" s="75" t="s">
        <v>5283</v>
      </c>
      <c r="D702" s="100" t="s">
        <v>589</v>
      </c>
      <c r="E702" s="65" t="s">
        <v>5272</v>
      </c>
      <c r="F702" s="63" t="s">
        <v>5273</v>
      </c>
      <c r="G702" s="62" t="s">
        <v>240</v>
      </c>
      <c r="H702" s="63" t="s">
        <v>592</v>
      </c>
      <c r="I702" s="307" t="s">
        <v>185</v>
      </c>
      <c r="J702" s="311">
        <v>2015</v>
      </c>
      <c r="K702" s="320">
        <v>0</v>
      </c>
      <c r="L702" s="63" t="s">
        <v>1216</v>
      </c>
      <c r="M702" s="63" t="s">
        <v>5284</v>
      </c>
      <c r="N702" s="63" t="s">
        <v>5285</v>
      </c>
      <c r="O702" s="63" t="s">
        <v>5286</v>
      </c>
      <c r="P702" s="164" t="s">
        <v>3979</v>
      </c>
      <c r="Q702" s="63" t="s">
        <v>5287</v>
      </c>
      <c r="R702" s="63"/>
      <c r="S702" s="68">
        <v>149</v>
      </c>
      <c r="T702" s="69">
        <v>149</v>
      </c>
      <c r="U702" s="69">
        <v>149</v>
      </c>
      <c r="V702" s="69">
        <v>149</v>
      </c>
      <c r="W702" s="69">
        <v>149</v>
      </c>
      <c r="X702" s="71">
        <v>125000000</v>
      </c>
      <c r="Y702" s="78">
        <v>125000000</v>
      </c>
      <c r="Z702" s="79"/>
      <c r="AA702" s="79"/>
      <c r="AB702" s="79"/>
      <c r="AC702" s="79"/>
      <c r="AD702" s="79"/>
      <c r="AE702" s="79"/>
      <c r="AF702" s="79"/>
      <c r="AG702" s="79"/>
      <c r="AH702" s="79"/>
      <c r="AI702" s="79"/>
      <c r="AJ702" s="79"/>
      <c r="AK702" s="71">
        <v>125000000</v>
      </c>
      <c r="AL702" s="78">
        <v>125000000</v>
      </c>
      <c r="AM702" s="79"/>
      <c r="AN702" s="79"/>
      <c r="AO702" s="79"/>
      <c r="AP702" s="79"/>
      <c r="AQ702" s="79"/>
      <c r="AR702" s="79"/>
      <c r="AS702" s="79"/>
      <c r="AT702" s="79"/>
      <c r="AU702" s="79"/>
      <c r="AV702" s="79"/>
      <c r="AW702" s="79"/>
      <c r="AX702" s="71">
        <v>125000000</v>
      </c>
      <c r="AY702" s="78">
        <v>125000000</v>
      </c>
      <c r="AZ702" s="79"/>
      <c r="BA702" s="79"/>
      <c r="BB702" s="79"/>
      <c r="BC702" s="79"/>
      <c r="BD702" s="79"/>
      <c r="BE702" s="79"/>
      <c r="BF702" s="79"/>
      <c r="BG702" s="79"/>
      <c r="BH702" s="79"/>
      <c r="BI702" s="79"/>
      <c r="BJ702" s="79"/>
      <c r="BK702" s="71">
        <v>125000000</v>
      </c>
      <c r="BL702" s="78">
        <v>125000000</v>
      </c>
      <c r="BM702" s="79"/>
      <c r="BN702" s="79"/>
      <c r="BO702" s="79"/>
      <c r="BP702" s="79"/>
      <c r="BQ702" s="79"/>
      <c r="BR702" s="79"/>
      <c r="BS702" s="79"/>
      <c r="BT702" s="79"/>
      <c r="BU702" s="79"/>
      <c r="BV702" s="79"/>
      <c r="BW702" s="79"/>
      <c r="BX702" s="71">
        <v>500000000</v>
      </c>
      <c r="BY702" s="73">
        <v>500000000</v>
      </c>
      <c r="BZ702" s="73">
        <v>0</v>
      </c>
      <c r="CA702" s="73">
        <v>0</v>
      </c>
      <c r="CB702" s="73">
        <v>0</v>
      </c>
      <c r="CC702" s="73">
        <v>0</v>
      </c>
      <c r="CD702" s="73">
        <v>0</v>
      </c>
      <c r="CE702" s="73">
        <v>0</v>
      </c>
      <c r="CF702" s="73">
        <v>0</v>
      </c>
      <c r="CG702" s="73">
        <v>0</v>
      </c>
      <c r="CH702" s="73">
        <v>0</v>
      </c>
      <c r="CI702" s="73">
        <v>0</v>
      </c>
      <c r="CJ702" s="73">
        <v>0</v>
      </c>
      <c r="CK702" s="63" t="s">
        <v>5288</v>
      </c>
      <c r="CL702" s="74" t="s">
        <v>1154</v>
      </c>
      <c r="CM702" s="74" t="s">
        <v>1155</v>
      </c>
      <c r="CN702" s="74" t="s">
        <v>606</v>
      </c>
      <c r="CO702" s="60">
        <v>3</v>
      </c>
      <c r="CP702" s="61" t="s">
        <v>3472</v>
      </c>
      <c r="CQ702" s="60">
        <v>307</v>
      </c>
      <c r="CR702" s="61" t="s">
        <v>4950</v>
      </c>
      <c r="CS702" s="60">
        <v>30704</v>
      </c>
      <c r="CT702" s="61" t="s">
        <v>5279</v>
      </c>
      <c r="CU702" s="62">
        <v>3070401</v>
      </c>
      <c r="CV702" s="63" t="s">
        <v>5280</v>
      </c>
      <c r="CW702" s="100" t="s">
        <v>5281</v>
      </c>
      <c r="CX702" s="100" t="s">
        <v>3472</v>
      </c>
      <c r="CY702" s="100" t="s">
        <v>4950</v>
      </c>
      <c r="CZ702" s="100" t="s">
        <v>5279</v>
      </c>
      <c r="DA702" s="100" t="s">
        <v>5280</v>
      </c>
    </row>
    <row r="703" spans="2:105" ht="216.75" hidden="1" x14ac:dyDescent="0.25">
      <c r="B703" s="99" t="s">
        <v>5289</v>
      </c>
      <c r="C703" s="75" t="s">
        <v>5290</v>
      </c>
      <c r="D703" s="100" t="s">
        <v>589</v>
      </c>
      <c r="E703" s="65" t="s">
        <v>5272</v>
      </c>
      <c r="F703" s="63" t="s">
        <v>5273</v>
      </c>
      <c r="G703" s="62" t="s">
        <v>183</v>
      </c>
      <c r="H703" s="63" t="s">
        <v>592</v>
      </c>
      <c r="I703" s="307" t="s">
        <v>185</v>
      </c>
      <c r="J703" s="311">
        <v>2015</v>
      </c>
      <c r="K703" s="310">
        <v>10</v>
      </c>
      <c r="L703" s="63" t="s">
        <v>1216</v>
      </c>
      <c r="M703" s="63" t="s">
        <v>5291</v>
      </c>
      <c r="N703" s="63" t="s">
        <v>5292</v>
      </c>
      <c r="O703" s="63" t="s">
        <v>5293</v>
      </c>
      <c r="P703" s="164" t="s">
        <v>3979</v>
      </c>
      <c r="Q703" s="63" t="s">
        <v>5277</v>
      </c>
      <c r="R703" s="63"/>
      <c r="S703" s="68">
        <v>149</v>
      </c>
      <c r="T703" s="69">
        <v>20</v>
      </c>
      <c r="U703" s="69">
        <v>70</v>
      </c>
      <c r="V703" s="69">
        <v>120</v>
      </c>
      <c r="W703" s="69">
        <v>149</v>
      </c>
      <c r="X703" s="71">
        <v>125000000</v>
      </c>
      <c r="Y703" s="78">
        <v>125000000</v>
      </c>
      <c r="Z703" s="79"/>
      <c r="AA703" s="79"/>
      <c r="AB703" s="79"/>
      <c r="AC703" s="79"/>
      <c r="AD703" s="79"/>
      <c r="AE703" s="79"/>
      <c r="AF703" s="79"/>
      <c r="AG703" s="79"/>
      <c r="AH703" s="79"/>
      <c r="AI703" s="79"/>
      <c r="AJ703" s="79"/>
      <c r="AK703" s="71">
        <v>125000000</v>
      </c>
      <c r="AL703" s="78">
        <v>125000000</v>
      </c>
      <c r="AM703" s="79"/>
      <c r="AN703" s="79"/>
      <c r="AO703" s="79"/>
      <c r="AP703" s="79"/>
      <c r="AQ703" s="79"/>
      <c r="AR703" s="79"/>
      <c r="AS703" s="79"/>
      <c r="AT703" s="79"/>
      <c r="AU703" s="79"/>
      <c r="AV703" s="79"/>
      <c r="AW703" s="79"/>
      <c r="AX703" s="71">
        <v>125000000</v>
      </c>
      <c r="AY703" s="78">
        <v>125000000</v>
      </c>
      <c r="AZ703" s="79"/>
      <c r="BA703" s="79"/>
      <c r="BB703" s="79"/>
      <c r="BC703" s="79"/>
      <c r="BD703" s="79"/>
      <c r="BE703" s="79"/>
      <c r="BF703" s="79"/>
      <c r="BG703" s="79"/>
      <c r="BH703" s="79"/>
      <c r="BI703" s="79"/>
      <c r="BJ703" s="79"/>
      <c r="BK703" s="71">
        <v>125000000</v>
      </c>
      <c r="BL703" s="78">
        <v>125000000</v>
      </c>
      <c r="BM703" s="79"/>
      <c r="BN703" s="79"/>
      <c r="BO703" s="79"/>
      <c r="BP703" s="79"/>
      <c r="BQ703" s="79"/>
      <c r="BR703" s="79"/>
      <c r="BS703" s="79"/>
      <c r="BT703" s="79"/>
      <c r="BU703" s="79"/>
      <c r="BV703" s="79"/>
      <c r="BW703" s="79"/>
      <c r="BX703" s="71">
        <v>500000000</v>
      </c>
      <c r="BY703" s="73">
        <v>500000000</v>
      </c>
      <c r="BZ703" s="73">
        <v>0</v>
      </c>
      <c r="CA703" s="73">
        <v>0</v>
      </c>
      <c r="CB703" s="73">
        <v>0</v>
      </c>
      <c r="CC703" s="73">
        <v>0</v>
      </c>
      <c r="CD703" s="73">
        <v>0</v>
      </c>
      <c r="CE703" s="73">
        <v>0</v>
      </c>
      <c r="CF703" s="73">
        <v>0</v>
      </c>
      <c r="CG703" s="73">
        <v>0</v>
      </c>
      <c r="CH703" s="73">
        <v>0</v>
      </c>
      <c r="CI703" s="73">
        <v>0</v>
      </c>
      <c r="CJ703" s="73">
        <v>0</v>
      </c>
      <c r="CK703" s="63" t="s">
        <v>5294</v>
      </c>
      <c r="CL703" s="74" t="s">
        <v>1154</v>
      </c>
      <c r="CM703" s="74" t="s">
        <v>1155</v>
      </c>
      <c r="CN703" s="74" t="s">
        <v>606</v>
      </c>
      <c r="CO703" s="60">
        <v>3</v>
      </c>
      <c r="CP703" s="61" t="s">
        <v>3472</v>
      </c>
      <c r="CQ703" s="60">
        <v>307</v>
      </c>
      <c r="CR703" s="61" t="s">
        <v>4950</v>
      </c>
      <c r="CS703" s="60">
        <v>30704</v>
      </c>
      <c r="CT703" s="61" t="s">
        <v>5279</v>
      </c>
      <c r="CU703" s="62">
        <v>3070401</v>
      </c>
      <c r="CV703" s="63" t="s">
        <v>5280</v>
      </c>
      <c r="CW703" s="100" t="s">
        <v>5281</v>
      </c>
      <c r="CX703" s="100" t="s">
        <v>3472</v>
      </c>
      <c r="CY703" s="100" t="s">
        <v>4950</v>
      </c>
      <c r="CZ703" s="100" t="s">
        <v>5279</v>
      </c>
      <c r="DA703" s="100" t="s">
        <v>5280</v>
      </c>
    </row>
    <row r="704" spans="2:105" ht="216.75" hidden="1" x14ac:dyDescent="0.25">
      <c r="B704" s="99" t="s">
        <v>5295</v>
      </c>
      <c r="C704" s="75" t="s">
        <v>5296</v>
      </c>
      <c r="D704" s="100" t="s">
        <v>589</v>
      </c>
      <c r="E704" s="65" t="s">
        <v>5272</v>
      </c>
      <c r="F704" s="63" t="s">
        <v>5273</v>
      </c>
      <c r="G704" s="62" t="s">
        <v>183</v>
      </c>
      <c r="H704" s="63" t="s">
        <v>592</v>
      </c>
      <c r="I704" s="307" t="s">
        <v>185</v>
      </c>
      <c r="J704" s="311">
        <v>2015</v>
      </c>
      <c r="K704" s="310">
        <v>10</v>
      </c>
      <c r="L704" s="63" t="s">
        <v>1216</v>
      </c>
      <c r="M704" s="63" t="s">
        <v>5297</v>
      </c>
      <c r="N704" s="63" t="s">
        <v>5298</v>
      </c>
      <c r="O704" s="63" t="s">
        <v>5299</v>
      </c>
      <c r="P704" s="164" t="s">
        <v>3979</v>
      </c>
      <c r="Q704" s="63" t="s">
        <v>5300</v>
      </c>
      <c r="R704" s="63"/>
      <c r="S704" s="68">
        <v>100</v>
      </c>
      <c r="T704" s="69">
        <v>13</v>
      </c>
      <c r="U704" s="69">
        <v>47</v>
      </c>
      <c r="V704" s="69">
        <v>81</v>
      </c>
      <c r="W704" s="69">
        <v>100</v>
      </c>
      <c r="X704" s="71">
        <v>20000000</v>
      </c>
      <c r="Y704" s="78">
        <v>20000000</v>
      </c>
      <c r="Z704" s="79"/>
      <c r="AA704" s="79"/>
      <c r="AB704" s="79"/>
      <c r="AC704" s="79"/>
      <c r="AD704" s="79"/>
      <c r="AE704" s="79"/>
      <c r="AF704" s="79"/>
      <c r="AG704" s="79"/>
      <c r="AH704" s="79"/>
      <c r="AI704" s="79"/>
      <c r="AJ704" s="79"/>
      <c r="AK704" s="71">
        <v>40000000</v>
      </c>
      <c r="AL704" s="78">
        <v>40000000</v>
      </c>
      <c r="AM704" s="79"/>
      <c r="AN704" s="79"/>
      <c r="AO704" s="79"/>
      <c r="AP704" s="79"/>
      <c r="AQ704" s="79"/>
      <c r="AR704" s="79"/>
      <c r="AS704" s="79"/>
      <c r="AT704" s="79"/>
      <c r="AU704" s="79"/>
      <c r="AV704" s="79"/>
      <c r="AW704" s="79"/>
      <c r="AX704" s="71">
        <v>40000000</v>
      </c>
      <c r="AY704" s="78">
        <v>40000000</v>
      </c>
      <c r="AZ704" s="79"/>
      <c r="BA704" s="79"/>
      <c r="BB704" s="79"/>
      <c r="BC704" s="79"/>
      <c r="BD704" s="79"/>
      <c r="BE704" s="79"/>
      <c r="BF704" s="79"/>
      <c r="BG704" s="79"/>
      <c r="BH704" s="79"/>
      <c r="BI704" s="79"/>
      <c r="BJ704" s="79"/>
      <c r="BK704" s="71">
        <v>20000000</v>
      </c>
      <c r="BL704" s="78">
        <v>20000000</v>
      </c>
      <c r="BM704" s="79"/>
      <c r="BN704" s="79"/>
      <c r="BO704" s="79"/>
      <c r="BP704" s="79"/>
      <c r="BQ704" s="79"/>
      <c r="BR704" s="79"/>
      <c r="BS704" s="79"/>
      <c r="BT704" s="79"/>
      <c r="BU704" s="79"/>
      <c r="BV704" s="79"/>
      <c r="BW704" s="79"/>
      <c r="BX704" s="71">
        <v>120000000</v>
      </c>
      <c r="BY704" s="73">
        <v>120000000</v>
      </c>
      <c r="BZ704" s="73">
        <v>0</v>
      </c>
      <c r="CA704" s="73">
        <v>0</v>
      </c>
      <c r="CB704" s="73">
        <v>0</v>
      </c>
      <c r="CC704" s="73">
        <v>0</v>
      </c>
      <c r="CD704" s="73">
        <v>0</v>
      </c>
      <c r="CE704" s="73">
        <v>0</v>
      </c>
      <c r="CF704" s="73">
        <v>0</v>
      </c>
      <c r="CG704" s="73">
        <v>0</v>
      </c>
      <c r="CH704" s="73">
        <v>0</v>
      </c>
      <c r="CI704" s="73">
        <v>0</v>
      </c>
      <c r="CJ704" s="73">
        <v>0</v>
      </c>
      <c r="CK704" s="63" t="s">
        <v>5301</v>
      </c>
      <c r="CL704" s="74" t="s">
        <v>1154</v>
      </c>
      <c r="CM704" s="74" t="s">
        <v>1155</v>
      </c>
      <c r="CN704" s="74" t="s">
        <v>586</v>
      </c>
      <c r="CO704" s="60">
        <v>3</v>
      </c>
      <c r="CP704" s="61" t="s">
        <v>3472</v>
      </c>
      <c r="CQ704" s="60">
        <v>307</v>
      </c>
      <c r="CR704" s="61" t="s">
        <v>4950</v>
      </c>
      <c r="CS704" s="60">
        <v>30704</v>
      </c>
      <c r="CT704" s="61" t="s">
        <v>5279</v>
      </c>
      <c r="CU704" s="62">
        <v>3070401</v>
      </c>
      <c r="CV704" s="63" t="s">
        <v>5280</v>
      </c>
      <c r="CW704" s="100" t="s">
        <v>5281</v>
      </c>
      <c r="CX704" s="100" t="s">
        <v>3472</v>
      </c>
      <c r="CY704" s="100" t="s">
        <v>4950</v>
      </c>
      <c r="CZ704" s="100" t="s">
        <v>5279</v>
      </c>
      <c r="DA704" s="100" t="s">
        <v>5280</v>
      </c>
    </row>
    <row r="705" spans="2:105" ht="114.75" hidden="1" x14ac:dyDescent="0.25">
      <c r="B705" s="65" t="s">
        <v>5302</v>
      </c>
      <c r="C705" s="65" t="s">
        <v>5303</v>
      </c>
      <c r="D705" s="63" t="s">
        <v>1188</v>
      </c>
      <c r="E705" s="65" t="s">
        <v>5304</v>
      </c>
      <c r="F705" s="63" t="s">
        <v>5305</v>
      </c>
      <c r="G705" s="62" t="s">
        <v>183</v>
      </c>
      <c r="H705" s="63" t="s">
        <v>1167</v>
      </c>
      <c r="I705" s="307" t="s">
        <v>185</v>
      </c>
      <c r="J705" s="311">
        <v>2015</v>
      </c>
      <c r="K705" s="310">
        <v>0</v>
      </c>
      <c r="L705" s="63" t="s">
        <v>242</v>
      </c>
      <c r="M705" s="63" t="s">
        <v>5306</v>
      </c>
      <c r="N705" s="63" t="s">
        <v>5307</v>
      </c>
      <c r="O705" s="63" t="s">
        <v>5308</v>
      </c>
      <c r="P705" s="164" t="s">
        <v>3979</v>
      </c>
      <c r="Q705" s="63" t="s">
        <v>5309</v>
      </c>
      <c r="R705" s="63"/>
      <c r="S705" s="68">
        <v>4</v>
      </c>
      <c r="T705" s="69">
        <v>1</v>
      </c>
      <c r="U705" s="69">
        <v>2</v>
      </c>
      <c r="V705" s="69">
        <v>3</v>
      </c>
      <c r="W705" s="69">
        <v>4</v>
      </c>
      <c r="X705" s="71">
        <v>0</v>
      </c>
      <c r="Y705" s="79"/>
      <c r="Z705" s="79"/>
      <c r="AA705" s="79"/>
      <c r="AB705" s="79"/>
      <c r="AC705" s="79"/>
      <c r="AD705" s="79"/>
      <c r="AE705" s="79"/>
      <c r="AF705" s="79"/>
      <c r="AG705" s="79"/>
      <c r="AH705" s="79"/>
      <c r="AI705" s="79"/>
      <c r="AJ705" s="79"/>
      <c r="AK705" s="71">
        <v>0</v>
      </c>
      <c r="AL705" s="79"/>
      <c r="AM705" s="79"/>
      <c r="AN705" s="79"/>
      <c r="AO705" s="79"/>
      <c r="AP705" s="79"/>
      <c r="AQ705" s="79"/>
      <c r="AR705" s="79"/>
      <c r="AS705" s="79"/>
      <c r="AT705" s="79"/>
      <c r="AU705" s="79"/>
      <c r="AV705" s="79"/>
      <c r="AW705" s="79"/>
      <c r="AX705" s="71">
        <v>10000000</v>
      </c>
      <c r="AY705" s="79"/>
      <c r="AZ705" s="79"/>
      <c r="BA705" s="79"/>
      <c r="BB705" s="97">
        <v>10000000</v>
      </c>
      <c r="BC705" s="79"/>
      <c r="BD705" s="79"/>
      <c r="BE705" s="79"/>
      <c r="BF705" s="79"/>
      <c r="BG705" s="79"/>
      <c r="BH705" s="79"/>
      <c r="BI705" s="79"/>
      <c r="BJ705" s="79"/>
      <c r="BK705" s="71">
        <v>10000000</v>
      </c>
      <c r="BL705" s="79"/>
      <c r="BM705" s="79"/>
      <c r="BN705" s="79"/>
      <c r="BO705" s="97">
        <v>10000000</v>
      </c>
      <c r="BP705" s="79"/>
      <c r="BQ705" s="79"/>
      <c r="BR705" s="79"/>
      <c r="BS705" s="79"/>
      <c r="BT705" s="79"/>
      <c r="BU705" s="79"/>
      <c r="BV705" s="79"/>
      <c r="BW705" s="79"/>
      <c r="BX705" s="71">
        <v>20000000</v>
      </c>
      <c r="BY705" s="73">
        <v>0</v>
      </c>
      <c r="BZ705" s="73">
        <v>0</v>
      </c>
      <c r="CA705" s="73">
        <v>0</v>
      </c>
      <c r="CB705" s="73">
        <v>20000000</v>
      </c>
      <c r="CC705" s="73">
        <v>0</v>
      </c>
      <c r="CD705" s="73">
        <v>0</v>
      </c>
      <c r="CE705" s="73">
        <v>0</v>
      </c>
      <c r="CF705" s="73">
        <v>0</v>
      </c>
      <c r="CG705" s="73">
        <v>0</v>
      </c>
      <c r="CH705" s="73">
        <v>0</v>
      </c>
      <c r="CI705" s="73">
        <v>0</v>
      </c>
      <c r="CJ705" s="73">
        <v>0</v>
      </c>
      <c r="CK705" s="63" t="s">
        <v>5310</v>
      </c>
      <c r="CL705" s="74" t="s">
        <v>1172</v>
      </c>
      <c r="CM705" s="74" t="s">
        <v>1173</v>
      </c>
      <c r="CN705" s="74" t="s">
        <v>606</v>
      </c>
      <c r="CO705" s="60">
        <v>3</v>
      </c>
      <c r="CP705" s="61" t="s">
        <v>3472</v>
      </c>
      <c r="CQ705" s="60">
        <v>307</v>
      </c>
      <c r="CR705" s="61" t="s">
        <v>4950</v>
      </c>
      <c r="CS705" s="60">
        <v>30705</v>
      </c>
      <c r="CT705" s="61" t="s">
        <v>5311</v>
      </c>
      <c r="CU705" s="62">
        <v>3070501</v>
      </c>
      <c r="CV705" s="63" t="s">
        <v>5312</v>
      </c>
      <c r="CW705" s="100" t="s">
        <v>5313</v>
      </c>
      <c r="CX705" s="100" t="s">
        <v>3472</v>
      </c>
      <c r="CY705" s="100" t="s">
        <v>4950</v>
      </c>
      <c r="CZ705" s="100" t="s">
        <v>5311</v>
      </c>
      <c r="DA705" s="100" t="s">
        <v>5312</v>
      </c>
    </row>
    <row r="706" spans="2:105" ht="114.75" hidden="1" x14ac:dyDescent="0.25">
      <c r="B706" s="99" t="s">
        <v>5314</v>
      </c>
      <c r="C706" s="99" t="s">
        <v>5315</v>
      </c>
      <c r="D706" s="63" t="s">
        <v>709</v>
      </c>
      <c r="E706" s="65" t="s">
        <v>5304</v>
      </c>
      <c r="F706" s="63" t="s">
        <v>5305</v>
      </c>
      <c r="G706" s="62" t="s">
        <v>240</v>
      </c>
      <c r="H706" s="63" t="s">
        <v>580</v>
      </c>
      <c r="I706" s="307" t="s">
        <v>185</v>
      </c>
      <c r="J706" s="311">
        <v>0</v>
      </c>
      <c r="K706" s="310">
        <v>1</v>
      </c>
      <c r="L706" s="63" t="s">
        <v>711</v>
      </c>
      <c r="M706" s="63" t="s">
        <v>711</v>
      </c>
      <c r="N706" s="63" t="s">
        <v>5316</v>
      </c>
      <c r="O706" s="63" t="s">
        <v>5317</v>
      </c>
      <c r="P706" s="164" t="s">
        <v>3979</v>
      </c>
      <c r="Q706" s="63" t="s">
        <v>657</v>
      </c>
      <c r="R706" s="90"/>
      <c r="S706" s="68">
        <v>0</v>
      </c>
      <c r="T706" s="91">
        <v>0</v>
      </c>
      <c r="U706" s="91">
        <v>0</v>
      </c>
      <c r="V706" s="91">
        <v>0</v>
      </c>
      <c r="W706" s="91">
        <v>0</v>
      </c>
      <c r="X706" s="71">
        <v>250000000</v>
      </c>
      <c r="Y706" s="92"/>
      <c r="Z706" s="92"/>
      <c r="AA706" s="92"/>
      <c r="AB706" s="92"/>
      <c r="AC706" s="92"/>
      <c r="AD706" s="92"/>
      <c r="AE706" s="92"/>
      <c r="AF706" s="92"/>
      <c r="AG706" s="92">
        <v>250000000</v>
      </c>
      <c r="AH706" s="92"/>
      <c r="AI706" s="92"/>
      <c r="AJ706" s="92"/>
      <c r="AK706" s="71">
        <v>250000000</v>
      </c>
      <c r="AL706" s="92"/>
      <c r="AM706" s="92"/>
      <c r="AN706" s="92"/>
      <c r="AO706" s="92"/>
      <c r="AP706" s="92"/>
      <c r="AQ706" s="92"/>
      <c r="AR706" s="92"/>
      <c r="AS706" s="92"/>
      <c r="AT706" s="92">
        <v>250000000</v>
      </c>
      <c r="AU706" s="92"/>
      <c r="AV706" s="92"/>
      <c r="AW706" s="92"/>
      <c r="AX706" s="71">
        <v>250000000</v>
      </c>
      <c r="AY706" s="92"/>
      <c r="AZ706" s="92"/>
      <c r="BA706" s="92"/>
      <c r="BB706" s="92"/>
      <c r="BC706" s="92"/>
      <c r="BD706" s="92"/>
      <c r="BE706" s="92"/>
      <c r="BF706" s="92"/>
      <c r="BG706" s="92">
        <v>250000000</v>
      </c>
      <c r="BH706" s="92"/>
      <c r="BI706" s="92"/>
      <c r="BJ706" s="92"/>
      <c r="BK706" s="71">
        <v>250000000</v>
      </c>
      <c r="BL706" s="92"/>
      <c r="BM706" s="92"/>
      <c r="BN706" s="92"/>
      <c r="BO706" s="92"/>
      <c r="BP706" s="92"/>
      <c r="BQ706" s="92"/>
      <c r="BR706" s="92"/>
      <c r="BS706" s="92"/>
      <c r="BT706" s="92">
        <v>250000000</v>
      </c>
      <c r="BU706" s="92"/>
      <c r="BV706" s="92"/>
      <c r="BW706" s="92"/>
      <c r="BX706" s="71">
        <v>1000000000</v>
      </c>
      <c r="BY706" s="93">
        <v>0</v>
      </c>
      <c r="BZ706" s="93">
        <v>0</v>
      </c>
      <c r="CA706" s="93">
        <v>0</v>
      </c>
      <c r="CB706" s="93">
        <v>0</v>
      </c>
      <c r="CC706" s="93">
        <v>0</v>
      </c>
      <c r="CD706" s="93">
        <v>0</v>
      </c>
      <c r="CE706" s="93">
        <v>0</v>
      </c>
      <c r="CF706" s="93">
        <v>0</v>
      </c>
      <c r="CG706" s="93">
        <v>1000000000</v>
      </c>
      <c r="CH706" s="93">
        <v>0</v>
      </c>
      <c r="CI706" s="93">
        <v>0</v>
      </c>
      <c r="CJ706" s="93">
        <v>0</v>
      </c>
      <c r="CK706" s="87" t="s">
        <v>5318</v>
      </c>
      <c r="CL706" s="90" t="s">
        <v>727</v>
      </c>
      <c r="CM706" s="90" t="s">
        <v>728</v>
      </c>
      <c r="CN706" s="90" t="s">
        <v>606</v>
      </c>
      <c r="CO706" s="84">
        <v>3</v>
      </c>
      <c r="CP706" s="85" t="s">
        <v>3472</v>
      </c>
      <c r="CQ706" s="84">
        <v>307</v>
      </c>
      <c r="CR706" s="85" t="s">
        <v>4950</v>
      </c>
      <c r="CS706" s="84">
        <v>30705</v>
      </c>
      <c r="CT706" s="85" t="s">
        <v>5311</v>
      </c>
      <c r="CU706" s="86">
        <v>3070501</v>
      </c>
      <c r="CV706" s="87" t="s">
        <v>5312</v>
      </c>
      <c r="CW706" s="100" t="s">
        <v>5313</v>
      </c>
      <c r="CX706" s="100" t="s">
        <v>3472</v>
      </c>
      <c r="CY706" s="100" t="s">
        <v>4950</v>
      </c>
      <c r="CZ706" s="100" t="s">
        <v>5311</v>
      </c>
      <c r="DA706" s="100" t="s">
        <v>5312</v>
      </c>
    </row>
    <row r="707" spans="2:105" ht="114.75" hidden="1" x14ac:dyDescent="0.25">
      <c r="B707" s="65" t="s">
        <v>5319</v>
      </c>
      <c r="C707" s="65" t="s">
        <v>5320</v>
      </c>
      <c r="D707" s="63" t="s">
        <v>3283</v>
      </c>
      <c r="E707" s="65" t="s">
        <v>5304</v>
      </c>
      <c r="F707" s="63" t="s">
        <v>5305</v>
      </c>
      <c r="G707" s="62" t="s">
        <v>183</v>
      </c>
      <c r="H707" s="63" t="s">
        <v>3284</v>
      </c>
      <c r="I707" s="307" t="s">
        <v>185</v>
      </c>
      <c r="J707" s="311">
        <v>2015</v>
      </c>
      <c r="K707" s="310">
        <v>0</v>
      </c>
      <c r="L707" s="63" t="s">
        <v>242</v>
      </c>
      <c r="M707" s="63" t="s">
        <v>5321</v>
      </c>
      <c r="N707" s="63" t="s">
        <v>5322</v>
      </c>
      <c r="O707" s="63" t="s">
        <v>5323</v>
      </c>
      <c r="P707" s="63"/>
      <c r="Q707" s="63"/>
      <c r="R707" s="63"/>
      <c r="S707" s="68">
        <v>27</v>
      </c>
      <c r="T707" s="69">
        <v>18</v>
      </c>
      <c r="U707" s="69">
        <v>27</v>
      </c>
      <c r="V707" s="69">
        <v>27</v>
      </c>
      <c r="W707" s="69">
        <v>27</v>
      </c>
      <c r="X707" s="71">
        <v>31200000</v>
      </c>
      <c r="Y707" s="79"/>
      <c r="Z707" s="79"/>
      <c r="AA707" s="79"/>
      <c r="AB707" s="79"/>
      <c r="AC707" s="79"/>
      <c r="AD707" s="79"/>
      <c r="AE707" s="79"/>
      <c r="AF707" s="79"/>
      <c r="AG707" s="79">
        <v>31200000</v>
      </c>
      <c r="AH707" s="79"/>
      <c r="AI707" s="79"/>
      <c r="AJ707" s="79"/>
      <c r="AK707" s="71">
        <v>0</v>
      </c>
      <c r="AL707" s="79"/>
      <c r="AM707" s="79"/>
      <c r="AN707" s="79"/>
      <c r="AO707" s="79"/>
      <c r="AP707" s="79"/>
      <c r="AQ707" s="79"/>
      <c r="AR707" s="79"/>
      <c r="AS707" s="79"/>
      <c r="AT707" s="79"/>
      <c r="AU707" s="79"/>
      <c r="AV707" s="79"/>
      <c r="AW707" s="79"/>
      <c r="AX707" s="71">
        <v>0</v>
      </c>
      <c r="AY707" s="79"/>
      <c r="AZ707" s="79"/>
      <c r="BA707" s="79"/>
      <c r="BB707" s="79"/>
      <c r="BC707" s="79"/>
      <c r="BD707" s="79"/>
      <c r="BE707" s="79"/>
      <c r="BF707" s="79"/>
      <c r="BG707" s="79"/>
      <c r="BH707" s="79"/>
      <c r="BI707" s="79"/>
      <c r="BJ707" s="79"/>
      <c r="BK707" s="71">
        <v>0</v>
      </c>
      <c r="BL707" s="79"/>
      <c r="BM707" s="79"/>
      <c r="BN707" s="79"/>
      <c r="BO707" s="79"/>
      <c r="BP707" s="79"/>
      <c r="BQ707" s="79"/>
      <c r="BR707" s="79"/>
      <c r="BS707" s="79"/>
      <c r="BT707" s="79"/>
      <c r="BU707" s="79"/>
      <c r="BV707" s="79"/>
      <c r="BW707" s="79"/>
      <c r="BX707" s="71">
        <v>31200000</v>
      </c>
      <c r="BY707" s="73">
        <v>0</v>
      </c>
      <c r="BZ707" s="73">
        <v>0</v>
      </c>
      <c r="CA707" s="73">
        <v>0</v>
      </c>
      <c r="CB707" s="73">
        <v>0</v>
      </c>
      <c r="CC707" s="73">
        <v>0</v>
      </c>
      <c r="CD707" s="73">
        <v>0</v>
      </c>
      <c r="CE707" s="73">
        <v>0</v>
      </c>
      <c r="CF707" s="73">
        <v>0</v>
      </c>
      <c r="CG707" s="73">
        <v>31200000</v>
      </c>
      <c r="CH707" s="73">
        <v>0</v>
      </c>
      <c r="CI707" s="73">
        <v>0</v>
      </c>
      <c r="CJ707" s="73">
        <v>0</v>
      </c>
      <c r="CK707" s="63" t="s">
        <v>5324</v>
      </c>
      <c r="CL707" s="74" t="s">
        <v>2302</v>
      </c>
      <c r="CM707" s="74" t="s">
        <v>876</v>
      </c>
      <c r="CN707" s="74" t="s">
        <v>606</v>
      </c>
      <c r="CO707" s="60">
        <v>3</v>
      </c>
      <c r="CP707" s="61" t="s">
        <v>3472</v>
      </c>
      <c r="CQ707" s="60">
        <v>307</v>
      </c>
      <c r="CR707" s="61" t="s">
        <v>4950</v>
      </c>
      <c r="CS707" s="60">
        <v>30705</v>
      </c>
      <c r="CT707" s="61" t="s">
        <v>5311</v>
      </c>
      <c r="CU707" s="62">
        <v>3070501</v>
      </c>
      <c r="CV707" s="63" t="s">
        <v>5312</v>
      </c>
      <c r="CW707" s="100" t="s">
        <v>5313</v>
      </c>
      <c r="CX707" s="100" t="s">
        <v>3472</v>
      </c>
      <c r="CY707" s="100" t="s">
        <v>4950</v>
      </c>
      <c r="CZ707" s="100" t="s">
        <v>5311</v>
      </c>
      <c r="DA707" s="100" t="s">
        <v>5312</v>
      </c>
    </row>
    <row r="708" spans="2:105" ht="114.75" hidden="1" x14ac:dyDescent="0.25">
      <c r="B708" s="99" t="s">
        <v>5325</v>
      </c>
      <c r="C708" s="99" t="s">
        <v>5326</v>
      </c>
      <c r="D708" s="63" t="s">
        <v>1032</v>
      </c>
      <c r="E708" s="100" t="s">
        <v>5304</v>
      </c>
      <c r="F708" s="63" t="s">
        <v>5305</v>
      </c>
      <c r="G708" s="62" t="s">
        <v>183</v>
      </c>
      <c r="H708" s="63" t="s">
        <v>580</v>
      </c>
      <c r="I708" s="62" t="s">
        <v>185</v>
      </c>
      <c r="J708" s="307">
        <v>2015</v>
      </c>
      <c r="K708" s="308">
        <v>1</v>
      </c>
      <c r="L708" s="311" t="s">
        <v>1977</v>
      </c>
      <c r="M708" s="310" t="s">
        <v>5327</v>
      </c>
      <c r="N708" s="63" t="s">
        <v>5328</v>
      </c>
      <c r="O708" s="63" t="s">
        <v>5329</v>
      </c>
      <c r="P708" s="63" t="s">
        <v>246</v>
      </c>
      <c r="Q708" s="63"/>
      <c r="R708" s="87"/>
      <c r="S708" s="68">
        <v>1</v>
      </c>
      <c r="T708" s="91">
        <v>0</v>
      </c>
      <c r="U708" s="91">
        <v>0.5</v>
      </c>
      <c r="V708" s="91">
        <v>0.75</v>
      </c>
      <c r="W708" s="91">
        <v>1</v>
      </c>
      <c r="X708" s="71">
        <v>200000000</v>
      </c>
      <c r="Y708" s="92"/>
      <c r="Z708" s="92"/>
      <c r="AA708" s="92"/>
      <c r="AB708" s="92"/>
      <c r="AC708" s="92"/>
      <c r="AD708" s="92"/>
      <c r="AE708" s="92"/>
      <c r="AF708" s="92"/>
      <c r="AG708" s="92"/>
      <c r="AH708" s="92"/>
      <c r="AI708" s="92">
        <v>100000000</v>
      </c>
      <c r="AJ708" s="92">
        <v>100000000</v>
      </c>
      <c r="AK708" s="71">
        <v>200000000</v>
      </c>
      <c r="AL708" s="92"/>
      <c r="AM708" s="92"/>
      <c r="AN708" s="92"/>
      <c r="AO708" s="92"/>
      <c r="AP708" s="92"/>
      <c r="AQ708" s="92"/>
      <c r="AR708" s="92"/>
      <c r="AS708" s="92"/>
      <c r="AT708" s="92"/>
      <c r="AU708" s="92"/>
      <c r="AV708" s="92">
        <v>100000000</v>
      </c>
      <c r="AW708" s="92">
        <v>100000000</v>
      </c>
      <c r="AX708" s="71">
        <v>200000000</v>
      </c>
      <c r="AY708" s="92"/>
      <c r="AZ708" s="92"/>
      <c r="BA708" s="92"/>
      <c r="BB708" s="92"/>
      <c r="BC708" s="92"/>
      <c r="BD708" s="92"/>
      <c r="BE708" s="92"/>
      <c r="BF708" s="92"/>
      <c r="BG708" s="92"/>
      <c r="BH708" s="92"/>
      <c r="BI708" s="92">
        <v>100000000</v>
      </c>
      <c r="BJ708" s="92">
        <v>100000000</v>
      </c>
      <c r="BK708" s="71">
        <v>600000000</v>
      </c>
      <c r="BL708" s="92"/>
      <c r="BM708" s="92"/>
      <c r="BN708" s="92"/>
      <c r="BO708" s="92"/>
      <c r="BP708" s="92"/>
      <c r="BQ708" s="92"/>
      <c r="BR708" s="92"/>
      <c r="BS708" s="92"/>
      <c r="BT708" s="92"/>
      <c r="BU708" s="92"/>
      <c r="BV708" s="92">
        <v>300000000</v>
      </c>
      <c r="BW708" s="92">
        <v>300000000</v>
      </c>
      <c r="BX708" s="71">
        <v>0</v>
      </c>
      <c r="BY708" s="93">
        <v>0</v>
      </c>
      <c r="BZ708" s="93">
        <v>0</v>
      </c>
      <c r="CA708" s="93">
        <v>0</v>
      </c>
      <c r="CB708" s="93">
        <v>0</v>
      </c>
      <c r="CC708" s="93">
        <v>0</v>
      </c>
      <c r="CD708" s="93">
        <v>0</v>
      </c>
      <c r="CE708" s="93">
        <v>0</v>
      </c>
      <c r="CF708" s="93">
        <v>0</v>
      </c>
      <c r="CG708" s="93">
        <v>0</v>
      </c>
      <c r="CH708" s="93">
        <v>0</v>
      </c>
      <c r="CI708" s="93"/>
      <c r="CJ708" s="93"/>
      <c r="CK708" s="87" t="s">
        <v>5330</v>
      </c>
      <c r="CL708" s="90" t="s">
        <v>2302</v>
      </c>
      <c r="CM708" s="90" t="s">
        <v>876</v>
      </c>
      <c r="CN708" s="90" t="s">
        <v>606</v>
      </c>
      <c r="CO708" s="84">
        <v>3</v>
      </c>
      <c r="CP708" s="85" t="s">
        <v>3472</v>
      </c>
      <c r="CQ708" s="84">
        <v>307</v>
      </c>
      <c r="CR708" s="85" t="s">
        <v>4950</v>
      </c>
      <c r="CS708" s="84">
        <v>30705</v>
      </c>
      <c r="CT708" s="85" t="s">
        <v>5311</v>
      </c>
      <c r="CU708" s="86">
        <v>3070501</v>
      </c>
      <c r="CV708" s="87" t="s">
        <v>5312</v>
      </c>
      <c r="CW708" s="100" t="s">
        <v>5313</v>
      </c>
      <c r="CX708" s="100" t="s">
        <v>3472</v>
      </c>
      <c r="CY708" s="100" t="s">
        <v>4950</v>
      </c>
      <c r="CZ708" s="100" t="s">
        <v>5311</v>
      </c>
      <c r="DA708" s="100" t="s">
        <v>5312</v>
      </c>
    </row>
    <row r="709" spans="2:105" ht="114.75" hidden="1" x14ac:dyDescent="0.25">
      <c r="B709" s="99" t="s">
        <v>5331</v>
      </c>
      <c r="C709" s="99" t="s">
        <v>5332</v>
      </c>
      <c r="D709" s="63" t="s">
        <v>709</v>
      </c>
      <c r="E709" s="65" t="s">
        <v>5304</v>
      </c>
      <c r="F709" s="63" t="s">
        <v>5305</v>
      </c>
      <c r="G709" s="62" t="s">
        <v>240</v>
      </c>
      <c r="H709" s="63" t="s">
        <v>580</v>
      </c>
      <c r="I709" s="63" t="s">
        <v>185</v>
      </c>
      <c r="J709" s="307">
        <v>0</v>
      </c>
      <c r="K709" s="308">
        <v>1</v>
      </c>
      <c r="L709" s="63" t="s">
        <v>711</v>
      </c>
      <c r="M709" s="63" t="s">
        <v>711</v>
      </c>
      <c r="N709" s="87" t="s">
        <v>5333</v>
      </c>
      <c r="O709" s="87" t="s">
        <v>5334</v>
      </c>
      <c r="P709" s="87" t="s">
        <v>5335</v>
      </c>
      <c r="Q709" s="87" t="s">
        <v>246</v>
      </c>
      <c r="R709" s="87"/>
      <c r="S709" s="68">
        <v>0</v>
      </c>
      <c r="T709" s="91">
        <v>0</v>
      </c>
      <c r="U709" s="91">
        <v>0</v>
      </c>
      <c r="V709" s="91">
        <v>0</v>
      </c>
      <c r="W709" s="91">
        <v>0</v>
      </c>
      <c r="X709" s="71">
        <v>0</v>
      </c>
      <c r="Y709" s="92"/>
      <c r="Z709" s="92"/>
      <c r="AA709" s="92"/>
      <c r="AB709" s="92"/>
      <c r="AC709" s="92"/>
      <c r="AD709" s="92"/>
      <c r="AE709" s="92"/>
      <c r="AF709" s="92"/>
      <c r="AG709" s="92"/>
      <c r="AH709" s="92"/>
      <c r="AI709" s="92"/>
      <c r="AJ709" s="92"/>
      <c r="AK709" s="71">
        <v>0</v>
      </c>
      <c r="AL709" s="92"/>
      <c r="AM709" s="92"/>
      <c r="AN709" s="92"/>
      <c r="AO709" s="92"/>
      <c r="AP709" s="92"/>
      <c r="AQ709" s="92"/>
      <c r="AR709" s="92"/>
      <c r="AS709" s="92"/>
      <c r="AT709" s="92"/>
      <c r="AU709" s="92"/>
      <c r="AV709" s="92"/>
      <c r="AW709" s="92"/>
      <c r="AX709" s="71">
        <v>0</v>
      </c>
      <c r="AY709" s="92"/>
      <c r="AZ709" s="92"/>
      <c r="BA709" s="92"/>
      <c r="BB709" s="92"/>
      <c r="BC709" s="92"/>
      <c r="BD709" s="92"/>
      <c r="BE709" s="92"/>
      <c r="BF709" s="92"/>
      <c r="BG709" s="92"/>
      <c r="BH709" s="92"/>
      <c r="BI709" s="92"/>
      <c r="BJ709" s="92"/>
      <c r="BK709" s="71">
        <v>0</v>
      </c>
      <c r="BL709" s="92"/>
      <c r="BM709" s="92"/>
      <c r="BN709" s="92"/>
      <c r="BO709" s="92"/>
      <c r="BP709" s="92"/>
      <c r="BQ709" s="92"/>
      <c r="BR709" s="92"/>
      <c r="BS709" s="92"/>
      <c r="BT709" s="92"/>
      <c r="BU709" s="92"/>
      <c r="BV709" s="92"/>
      <c r="BW709" s="92"/>
      <c r="BX709" s="71">
        <v>0</v>
      </c>
      <c r="BY709" s="93">
        <v>0</v>
      </c>
      <c r="BZ709" s="93">
        <v>0</v>
      </c>
      <c r="CA709" s="93">
        <v>0</v>
      </c>
      <c r="CB709" s="93">
        <v>0</v>
      </c>
      <c r="CC709" s="93">
        <v>0</v>
      </c>
      <c r="CD709" s="93">
        <v>0</v>
      </c>
      <c r="CE709" s="93">
        <v>0</v>
      </c>
      <c r="CF709" s="93">
        <v>0</v>
      </c>
      <c r="CG709" s="93">
        <v>0</v>
      </c>
      <c r="CH709" s="93">
        <v>0</v>
      </c>
      <c r="CI709" s="93">
        <v>0</v>
      </c>
      <c r="CJ709" s="93">
        <v>0</v>
      </c>
      <c r="CK709" s="87" t="s">
        <v>5336</v>
      </c>
      <c r="CL709" s="90" t="s">
        <v>727</v>
      </c>
      <c r="CM709" s="90" t="s">
        <v>728</v>
      </c>
      <c r="CN709" s="90" t="s">
        <v>606</v>
      </c>
      <c r="CO709" s="84">
        <v>3</v>
      </c>
      <c r="CP709" s="85" t="s">
        <v>3472</v>
      </c>
      <c r="CQ709" s="84">
        <v>307</v>
      </c>
      <c r="CR709" s="85" t="s">
        <v>4950</v>
      </c>
      <c r="CS709" s="84">
        <v>30705</v>
      </c>
      <c r="CT709" s="85" t="s">
        <v>5311</v>
      </c>
      <c r="CU709" s="86">
        <v>3070501</v>
      </c>
      <c r="CV709" s="87" t="s">
        <v>5312</v>
      </c>
      <c r="CW709" s="100" t="s">
        <v>5313</v>
      </c>
      <c r="CX709" s="100" t="s">
        <v>3472</v>
      </c>
      <c r="CY709" s="100" t="s">
        <v>4950</v>
      </c>
      <c r="CZ709" s="100" t="s">
        <v>5311</v>
      </c>
      <c r="DA709" s="100" t="s">
        <v>5312</v>
      </c>
    </row>
    <row r="710" spans="2:105" ht="140.25" hidden="1" x14ac:dyDescent="0.25">
      <c r="B710" s="99" t="s">
        <v>5337</v>
      </c>
      <c r="C710" s="75" t="s">
        <v>5338</v>
      </c>
      <c r="D710" s="63" t="s">
        <v>1629</v>
      </c>
      <c r="E710" s="65" t="s">
        <v>5339</v>
      </c>
      <c r="F710" s="63" t="s">
        <v>5340</v>
      </c>
      <c r="G710" s="62" t="s">
        <v>183</v>
      </c>
      <c r="H710" s="63" t="s">
        <v>567</v>
      </c>
      <c r="I710" s="63" t="s">
        <v>1676</v>
      </c>
      <c r="J710" s="307">
        <v>2016</v>
      </c>
      <c r="K710" s="308">
        <v>0</v>
      </c>
      <c r="L710" s="63" t="s">
        <v>688</v>
      </c>
      <c r="M710" s="63" t="s">
        <v>5341</v>
      </c>
      <c r="N710" s="63" t="s">
        <v>5342</v>
      </c>
      <c r="O710" s="63" t="s">
        <v>5343</v>
      </c>
      <c r="P710" s="63" t="s">
        <v>190</v>
      </c>
      <c r="Q710" s="63" t="s">
        <v>1646</v>
      </c>
      <c r="R710" s="63"/>
      <c r="S710" s="68">
        <v>1</v>
      </c>
      <c r="T710" s="69">
        <v>0</v>
      </c>
      <c r="U710" s="69">
        <v>1</v>
      </c>
      <c r="V710" s="69">
        <v>1</v>
      </c>
      <c r="W710" s="69">
        <v>1</v>
      </c>
      <c r="X710" s="71">
        <v>0</v>
      </c>
      <c r="Y710" s="79"/>
      <c r="Z710" s="79"/>
      <c r="AA710" s="79"/>
      <c r="AB710" s="79"/>
      <c r="AC710" s="79"/>
      <c r="AD710" s="79"/>
      <c r="AE710" s="79"/>
      <c r="AF710" s="79"/>
      <c r="AG710" s="79"/>
      <c r="AH710" s="79"/>
      <c r="AI710" s="79"/>
      <c r="AJ710" s="79"/>
      <c r="AK710" s="71">
        <v>455000000</v>
      </c>
      <c r="AL710" s="79">
        <v>455000000</v>
      </c>
      <c r="AM710" s="79"/>
      <c r="AN710" s="79"/>
      <c r="AO710" s="79"/>
      <c r="AP710" s="79"/>
      <c r="AQ710" s="79"/>
      <c r="AR710" s="79"/>
      <c r="AS710" s="79"/>
      <c r="AT710" s="79"/>
      <c r="AU710" s="79"/>
      <c r="AV710" s="79"/>
      <c r="AW710" s="79"/>
      <c r="AX710" s="71">
        <v>0</v>
      </c>
      <c r="AY710" s="79"/>
      <c r="AZ710" s="79"/>
      <c r="BA710" s="79"/>
      <c r="BB710" s="79"/>
      <c r="BC710" s="79"/>
      <c r="BD710" s="79"/>
      <c r="BE710" s="79"/>
      <c r="BF710" s="79"/>
      <c r="BG710" s="79"/>
      <c r="BH710" s="79"/>
      <c r="BI710" s="79"/>
      <c r="BJ710" s="79"/>
      <c r="BK710" s="71">
        <v>0</v>
      </c>
      <c r="BL710" s="79"/>
      <c r="BM710" s="79"/>
      <c r="BN710" s="79"/>
      <c r="BO710" s="79"/>
      <c r="BP710" s="79"/>
      <c r="BQ710" s="79"/>
      <c r="BR710" s="79"/>
      <c r="BS710" s="79"/>
      <c r="BT710" s="79"/>
      <c r="BU710" s="79"/>
      <c r="BV710" s="79"/>
      <c r="BW710" s="79"/>
      <c r="BX710" s="71">
        <v>455000000</v>
      </c>
      <c r="BY710" s="73">
        <v>455000000</v>
      </c>
      <c r="BZ710" s="73">
        <v>0</v>
      </c>
      <c r="CA710" s="73">
        <v>0</v>
      </c>
      <c r="CB710" s="73">
        <v>0</v>
      </c>
      <c r="CC710" s="73">
        <v>0</v>
      </c>
      <c r="CD710" s="73">
        <v>0</v>
      </c>
      <c r="CE710" s="73">
        <v>0</v>
      </c>
      <c r="CF710" s="73">
        <v>0</v>
      </c>
      <c r="CG710" s="73">
        <v>0</v>
      </c>
      <c r="CH710" s="73">
        <v>0</v>
      </c>
      <c r="CI710" s="73">
        <v>0</v>
      </c>
      <c r="CJ710" s="73">
        <v>0</v>
      </c>
      <c r="CK710" s="63" t="s">
        <v>5344</v>
      </c>
      <c r="CL710" s="74" t="s">
        <v>727</v>
      </c>
      <c r="CM710" s="174" t="s">
        <v>728</v>
      </c>
      <c r="CN710" s="100" t="s">
        <v>379</v>
      </c>
      <c r="CO710" s="60">
        <v>3</v>
      </c>
      <c r="CP710" s="61" t="s">
        <v>3472</v>
      </c>
      <c r="CQ710" s="60">
        <v>307</v>
      </c>
      <c r="CR710" s="61" t="s">
        <v>4950</v>
      </c>
      <c r="CS710" s="60">
        <v>30705</v>
      </c>
      <c r="CT710" s="61" t="s">
        <v>5311</v>
      </c>
      <c r="CU710" s="62">
        <v>3070502</v>
      </c>
      <c r="CV710" s="63" t="s">
        <v>5345</v>
      </c>
      <c r="CW710" s="100" t="s">
        <v>5346</v>
      </c>
      <c r="CX710" s="100" t="s">
        <v>3472</v>
      </c>
      <c r="CY710" s="100" t="s">
        <v>4950</v>
      </c>
      <c r="CZ710" s="100" t="s">
        <v>5311</v>
      </c>
      <c r="DA710" s="100" t="s">
        <v>5345</v>
      </c>
    </row>
    <row r="711" spans="2:105" ht="140.25" hidden="1" x14ac:dyDescent="0.25">
      <c r="B711" s="99" t="s">
        <v>5347</v>
      </c>
      <c r="C711" s="75" t="s">
        <v>5348</v>
      </c>
      <c r="D711" s="63" t="s">
        <v>1629</v>
      </c>
      <c r="E711" s="65" t="s">
        <v>5339</v>
      </c>
      <c r="F711" s="63" t="s">
        <v>5340</v>
      </c>
      <c r="G711" s="62" t="s">
        <v>183</v>
      </c>
      <c r="H711" s="63" t="s">
        <v>567</v>
      </c>
      <c r="I711" s="63" t="s">
        <v>1676</v>
      </c>
      <c r="J711" s="307">
        <v>2016</v>
      </c>
      <c r="K711" s="308">
        <v>0</v>
      </c>
      <c r="L711" s="63" t="s">
        <v>688</v>
      </c>
      <c r="M711" s="63" t="s">
        <v>5349</v>
      </c>
      <c r="N711" s="63" t="s">
        <v>5350</v>
      </c>
      <c r="O711" s="63" t="s">
        <v>5351</v>
      </c>
      <c r="P711" s="63" t="s">
        <v>190</v>
      </c>
      <c r="Q711" s="63" t="s">
        <v>1646</v>
      </c>
      <c r="R711" s="63"/>
      <c r="S711" s="68">
        <v>2</v>
      </c>
      <c r="T711" s="69">
        <v>0</v>
      </c>
      <c r="U711" s="69">
        <v>1</v>
      </c>
      <c r="V711" s="69">
        <v>2</v>
      </c>
      <c r="W711" s="69">
        <v>2</v>
      </c>
      <c r="X711" s="71">
        <v>0</v>
      </c>
      <c r="Y711" s="79"/>
      <c r="Z711" s="79"/>
      <c r="AA711" s="79"/>
      <c r="AB711" s="79"/>
      <c r="AC711" s="79"/>
      <c r="AD711" s="79"/>
      <c r="AE711" s="79"/>
      <c r="AF711" s="79"/>
      <c r="AG711" s="79"/>
      <c r="AH711" s="79"/>
      <c r="AI711" s="79"/>
      <c r="AJ711" s="79"/>
      <c r="AK711" s="71">
        <v>20000000</v>
      </c>
      <c r="AL711" s="79">
        <v>20000000</v>
      </c>
      <c r="AM711" s="79"/>
      <c r="AN711" s="79"/>
      <c r="AO711" s="79"/>
      <c r="AP711" s="79"/>
      <c r="AQ711" s="79"/>
      <c r="AR711" s="79"/>
      <c r="AS711" s="79"/>
      <c r="AT711" s="79"/>
      <c r="AU711" s="79"/>
      <c r="AV711" s="79"/>
      <c r="AW711" s="79"/>
      <c r="AX711" s="71">
        <v>25000000</v>
      </c>
      <c r="AY711" s="79">
        <v>25000000</v>
      </c>
      <c r="AZ711" s="79"/>
      <c r="BA711" s="79"/>
      <c r="BB711" s="79"/>
      <c r="BC711" s="79"/>
      <c r="BD711" s="79"/>
      <c r="BE711" s="79"/>
      <c r="BF711" s="79"/>
      <c r="BG711" s="79"/>
      <c r="BH711" s="79"/>
      <c r="BI711" s="79"/>
      <c r="BJ711" s="79"/>
      <c r="BK711" s="71">
        <v>0</v>
      </c>
      <c r="BL711" s="79"/>
      <c r="BM711" s="79"/>
      <c r="BN711" s="79"/>
      <c r="BO711" s="79"/>
      <c r="BP711" s="79"/>
      <c r="BQ711" s="79"/>
      <c r="BR711" s="79"/>
      <c r="BS711" s="79"/>
      <c r="BT711" s="79"/>
      <c r="BU711" s="79"/>
      <c r="BV711" s="79"/>
      <c r="BW711" s="79"/>
      <c r="BX711" s="71">
        <v>45000000</v>
      </c>
      <c r="BY711" s="73">
        <v>45000000</v>
      </c>
      <c r="BZ711" s="73">
        <v>0</v>
      </c>
      <c r="CA711" s="73">
        <v>0</v>
      </c>
      <c r="CB711" s="73">
        <v>0</v>
      </c>
      <c r="CC711" s="73">
        <v>0</v>
      </c>
      <c r="CD711" s="73">
        <v>0</v>
      </c>
      <c r="CE711" s="73">
        <v>0</v>
      </c>
      <c r="CF711" s="73">
        <v>0</v>
      </c>
      <c r="CG711" s="73">
        <v>0</v>
      </c>
      <c r="CH711" s="73">
        <v>0</v>
      </c>
      <c r="CI711" s="73">
        <v>0</v>
      </c>
      <c r="CJ711" s="73">
        <v>0</v>
      </c>
      <c r="CK711" s="63" t="s">
        <v>5352</v>
      </c>
      <c r="CL711" s="74" t="s">
        <v>727</v>
      </c>
      <c r="CM711" s="74" t="s">
        <v>728</v>
      </c>
      <c r="CN711" s="74" t="s">
        <v>606</v>
      </c>
      <c r="CO711" s="60">
        <v>3</v>
      </c>
      <c r="CP711" s="61" t="s">
        <v>3472</v>
      </c>
      <c r="CQ711" s="60">
        <v>307</v>
      </c>
      <c r="CR711" s="61" t="s">
        <v>4950</v>
      </c>
      <c r="CS711" s="60">
        <v>30705</v>
      </c>
      <c r="CT711" s="61" t="s">
        <v>5311</v>
      </c>
      <c r="CU711" s="62">
        <v>3070502</v>
      </c>
      <c r="CV711" s="63" t="s">
        <v>5345</v>
      </c>
      <c r="CW711" s="100" t="s">
        <v>5346</v>
      </c>
      <c r="CX711" s="100" t="s">
        <v>3472</v>
      </c>
      <c r="CY711" s="100" t="s">
        <v>4950</v>
      </c>
      <c r="CZ711" s="100" t="s">
        <v>5311</v>
      </c>
      <c r="DA711" s="100" t="s">
        <v>5345</v>
      </c>
    </row>
    <row r="712" spans="2:105" ht="140.25" hidden="1" x14ac:dyDescent="0.25">
      <c r="B712" s="99" t="s">
        <v>5353</v>
      </c>
      <c r="C712" s="75" t="s">
        <v>5354</v>
      </c>
      <c r="D712" s="63" t="s">
        <v>1629</v>
      </c>
      <c r="E712" s="65" t="s">
        <v>5339</v>
      </c>
      <c r="F712" s="63" t="s">
        <v>5340</v>
      </c>
      <c r="G712" s="62" t="s">
        <v>183</v>
      </c>
      <c r="H712" s="63" t="s">
        <v>567</v>
      </c>
      <c r="I712" s="63" t="s">
        <v>1632</v>
      </c>
      <c r="J712" s="307">
        <v>2016</v>
      </c>
      <c r="K712" s="308">
        <v>0</v>
      </c>
      <c r="L712" s="63" t="s">
        <v>688</v>
      </c>
      <c r="M712" s="63" t="s">
        <v>5355</v>
      </c>
      <c r="N712" s="63" t="s">
        <v>5356</v>
      </c>
      <c r="O712" s="63" t="s">
        <v>5357</v>
      </c>
      <c r="P712" s="63" t="s">
        <v>190</v>
      </c>
      <c r="Q712" s="63" t="s">
        <v>1646</v>
      </c>
      <c r="R712" s="63"/>
      <c r="S712" s="68">
        <v>1</v>
      </c>
      <c r="T712" s="69">
        <v>0</v>
      </c>
      <c r="U712" s="69">
        <v>1</v>
      </c>
      <c r="V712" s="69">
        <v>1</v>
      </c>
      <c r="W712" s="69">
        <v>1</v>
      </c>
      <c r="X712" s="71">
        <v>0</v>
      </c>
      <c r="Y712" s="79"/>
      <c r="Z712" s="79"/>
      <c r="AA712" s="79"/>
      <c r="AB712" s="79"/>
      <c r="AC712" s="79"/>
      <c r="AD712" s="79"/>
      <c r="AE712" s="79"/>
      <c r="AF712" s="79"/>
      <c r="AG712" s="79"/>
      <c r="AH712" s="79"/>
      <c r="AI712" s="79"/>
      <c r="AJ712" s="79"/>
      <c r="AK712" s="71">
        <v>100000000</v>
      </c>
      <c r="AL712" s="79">
        <v>100000000</v>
      </c>
      <c r="AM712" s="79"/>
      <c r="AN712" s="79"/>
      <c r="AO712" s="79"/>
      <c r="AP712" s="79"/>
      <c r="AQ712" s="79"/>
      <c r="AR712" s="79"/>
      <c r="AS712" s="79"/>
      <c r="AT712" s="79"/>
      <c r="AU712" s="79"/>
      <c r="AV712" s="79"/>
      <c r="AW712" s="79"/>
      <c r="AX712" s="71">
        <v>0</v>
      </c>
      <c r="AY712" s="79"/>
      <c r="AZ712" s="79"/>
      <c r="BA712" s="79"/>
      <c r="BB712" s="79"/>
      <c r="BC712" s="79"/>
      <c r="BD712" s="79"/>
      <c r="BE712" s="79"/>
      <c r="BF712" s="79"/>
      <c r="BG712" s="79"/>
      <c r="BH712" s="79"/>
      <c r="BI712" s="79"/>
      <c r="BJ712" s="79"/>
      <c r="BK712" s="71">
        <v>0</v>
      </c>
      <c r="BL712" s="79"/>
      <c r="BM712" s="79"/>
      <c r="BN712" s="79"/>
      <c r="BO712" s="79"/>
      <c r="BP712" s="79"/>
      <c r="BQ712" s="79"/>
      <c r="BR712" s="79"/>
      <c r="BS712" s="79"/>
      <c r="BT712" s="79"/>
      <c r="BU712" s="79"/>
      <c r="BV712" s="79"/>
      <c r="BW712" s="79"/>
      <c r="BX712" s="71">
        <v>100000000</v>
      </c>
      <c r="BY712" s="73">
        <v>100000000</v>
      </c>
      <c r="BZ712" s="73">
        <v>0</v>
      </c>
      <c r="CA712" s="73">
        <v>0</v>
      </c>
      <c r="CB712" s="73">
        <v>0</v>
      </c>
      <c r="CC712" s="73">
        <v>0</v>
      </c>
      <c r="CD712" s="73">
        <v>0</v>
      </c>
      <c r="CE712" s="73">
        <v>0</v>
      </c>
      <c r="CF712" s="73">
        <v>0</v>
      </c>
      <c r="CG712" s="73">
        <v>0</v>
      </c>
      <c r="CH712" s="73">
        <v>0</v>
      </c>
      <c r="CI712" s="73">
        <v>0</v>
      </c>
      <c r="CJ712" s="73">
        <v>0</v>
      </c>
      <c r="CK712" s="63" t="s">
        <v>5358</v>
      </c>
      <c r="CL712" s="74" t="s">
        <v>727</v>
      </c>
      <c r="CM712" s="74" t="s">
        <v>728</v>
      </c>
      <c r="CN712" s="74" t="s">
        <v>606</v>
      </c>
      <c r="CO712" s="60">
        <v>3</v>
      </c>
      <c r="CP712" s="61" t="s">
        <v>3472</v>
      </c>
      <c r="CQ712" s="60">
        <v>307</v>
      </c>
      <c r="CR712" s="61" t="s">
        <v>4950</v>
      </c>
      <c r="CS712" s="60">
        <v>30705</v>
      </c>
      <c r="CT712" s="61" t="s">
        <v>5311</v>
      </c>
      <c r="CU712" s="62">
        <v>3070503</v>
      </c>
      <c r="CV712" s="63" t="s">
        <v>5359</v>
      </c>
      <c r="CW712" s="100" t="s">
        <v>5346</v>
      </c>
      <c r="CX712" s="100" t="s">
        <v>3472</v>
      </c>
      <c r="CY712" s="100" t="s">
        <v>4950</v>
      </c>
      <c r="CZ712" s="100" t="s">
        <v>5311</v>
      </c>
      <c r="DA712" s="100" t="s">
        <v>5359</v>
      </c>
    </row>
    <row r="713" spans="2:105" ht="140.25" hidden="1" x14ac:dyDescent="0.25">
      <c r="B713" s="99" t="s">
        <v>5360</v>
      </c>
      <c r="C713" s="75" t="s">
        <v>5361</v>
      </c>
      <c r="D713" s="63" t="s">
        <v>1629</v>
      </c>
      <c r="E713" s="65" t="s">
        <v>5339</v>
      </c>
      <c r="F713" s="63" t="s">
        <v>5340</v>
      </c>
      <c r="G713" s="62" t="s">
        <v>183</v>
      </c>
      <c r="H713" s="63" t="s">
        <v>567</v>
      </c>
      <c r="I713" s="63" t="s">
        <v>1632</v>
      </c>
      <c r="J713" s="307">
        <v>2016</v>
      </c>
      <c r="K713" s="308">
        <v>0</v>
      </c>
      <c r="L713" s="63" t="s">
        <v>688</v>
      </c>
      <c r="M713" s="63" t="s">
        <v>5362</v>
      </c>
      <c r="N713" s="63" t="s">
        <v>5363</v>
      </c>
      <c r="O713" s="63" t="s">
        <v>5364</v>
      </c>
      <c r="P713" s="63" t="s">
        <v>190</v>
      </c>
      <c r="Q713" s="63" t="s">
        <v>1646</v>
      </c>
      <c r="R713" s="63"/>
      <c r="S713" s="68">
        <v>2</v>
      </c>
      <c r="T713" s="69">
        <v>0</v>
      </c>
      <c r="U713" s="69">
        <v>1</v>
      </c>
      <c r="V713" s="69">
        <v>2</v>
      </c>
      <c r="W713" s="69">
        <v>2</v>
      </c>
      <c r="X713" s="71">
        <v>0</v>
      </c>
      <c r="Y713" s="79"/>
      <c r="Z713" s="79"/>
      <c r="AA713" s="79"/>
      <c r="AB713" s="79"/>
      <c r="AC713" s="79"/>
      <c r="AD713" s="79"/>
      <c r="AE713" s="79"/>
      <c r="AF713" s="79"/>
      <c r="AG713" s="79"/>
      <c r="AH713" s="79"/>
      <c r="AI713" s="79"/>
      <c r="AJ713" s="79"/>
      <c r="AK713" s="71">
        <v>20000000</v>
      </c>
      <c r="AL713" s="79">
        <v>20000000</v>
      </c>
      <c r="AM713" s="79"/>
      <c r="AN713" s="79"/>
      <c r="AO713" s="79"/>
      <c r="AP713" s="79"/>
      <c r="AQ713" s="79"/>
      <c r="AR713" s="79"/>
      <c r="AS713" s="79"/>
      <c r="AT713" s="79"/>
      <c r="AU713" s="79"/>
      <c r="AV713" s="79"/>
      <c r="AW713" s="79"/>
      <c r="AX713" s="71">
        <v>25000000</v>
      </c>
      <c r="AY713" s="79">
        <v>25000000</v>
      </c>
      <c r="AZ713" s="79"/>
      <c r="BA713" s="79"/>
      <c r="BB713" s="79"/>
      <c r="BC713" s="79"/>
      <c r="BD713" s="79"/>
      <c r="BE713" s="79"/>
      <c r="BF713" s="79"/>
      <c r="BG713" s="79"/>
      <c r="BH713" s="79"/>
      <c r="BI713" s="79"/>
      <c r="BJ713" s="79"/>
      <c r="BK713" s="71">
        <v>0</v>
      </c>
      <c r="BL713" s="79"/>
      <c r="BM713" s="79"/>
      <c r="BN713" s="79"/>
      <c r="BO713" s="79"/>
      <c r="BP713" s="79"/>
      <c r="BQ713" s="79"/>
      <c r="BR713" s="79"/>
      <c r="BS713" s="79"/>
      <c r="BT713" s="79"/>
      <c r="BU713" s="79"/>
      <c r="BV713" s="79"/>
      <c r="BW713" s="79"/>
      <c r="BX713" s="71">
        <v>45000000</v>
      </c>
      <c r="BY713" s="73">
        <v>45000000</v>
      </c>
      <c r="BZ713" s="73">
        <v>0</v>
      </c>
      <c r="CA713" s="73">
        <v>0</v>
      </c>
      <c r="CB713" s="73">
        <v>0</v>
      </c>
      <c r="CC713" s="73">
        <v>0</v>
      </c>
      <c r="CD713" s="73">
        <v>0</v>
      </c>
      <c r="CE713" s="73">
        <v>0</v>
      </c>
      <c r="CF713" s="73">
        <v>0</v>
      </c>
      <c r="CG713" s="73">
        <v>0</v>
      </c>
      <c r="CH713" s="73">
        <v>0</v>
      </c>
      <c r="CI713" s="73">
        <v>0</v>
      </c>
      <c r="CJ713" s="73">
        <v>0</v>
      </c>
      <c r="CK713" s="63" t="s">
        <v>5365</v>
      </c>
      <c r="CL713" s="74" t="s">
        <v>727</v>
      </c>
      <c r="CM713" s="174" t="s">
        <v>728</v>
      </c>
      <c r="CN713" s="100" t="s">
        <v>606</v>
      </c>
      <c r="CO713" s="60">
        <v>3</v>
      </c>
      <c r="CP713" s="61" t="s">
        <v>3472</v>
      </c>
      <c r="CQ713" s="60">
        <v>307</v>
      </c>
      <c r="CR713" s="61" t="s">
        <v>4950</v>
      </c>
      <c r="CS713" s="60">
        <v>30705</v>
      </c>
      <c r="CT713" s="61" t="s">
        <v>5311</v>
      </c>
      <c r="CU713" s="62">
        <v>3070503</v>
      </c>
      <c r="CV713" s="63" t="s">
        <v>5359</v>
      </c>
      <c r="CW713" s="100" t="s">
        <v>5346</v>
      </c>
      <c r="CX713" s="100" t="s">
        <v>3472</v>
      </c>
      <c r="CY713" s="100" t="s">
        <v>4950</v>
      </c>
      <c r="CZ713" s="100" t="s">
        <v>5311</v>
      </c>
      <c r="DA713" s="100" t="s">
        <v>5359</v>
      </c>
    </row>
    <row r="714" spans="2:105" ht="89.25" hidden="1" x14ac:dyDescent="0.25">
      <c r="B714" s="99" t="s">
        <v>5366</v>
      </c>
      <c r="C714" s="65" t="s">
        <v>5367</v>
      </c>
      <c r="D714" s="63" t="s">
        <v>709</v>
      </c>
      <c r="E714" s="65" t="s">
        <v>5368</v>
      </c>
      <c r="F714" s="63" t="s">
        <v>5369</v>
      </c>
      <c r="G714" s="62" t="s">
        <v>240</v>
      </c>
      <c r="H714" s="63" t="s">
        <v>4295</v>
      </c>
      <c r="I714" s="63" t="s">
        <v>185</v>
      </c>
      <c r="J714" s="307">
        <v>2015</v>
      </c>
      <c r="K714" s="308">
        <v>1</v>
      </c>
      <c r="L714" s="63" t="s">
        <v>711</v>
      </c>
      <c r="M714" s="63" t="s">
        <v>5370</v>
      </c>
      <c r="N714" s="63" t="s">
        <v>5371</v>
      </c>
      <c r="O714" s="63" t="s">
        <v>5372</v>
      </c>
      <c r="P714" s="63" t="s">
        <v>246</v>
      </c>
      <c r="Q714" s="63" t="s">
        <v>5373</v>
      </c>
      <c r="R714" s="63"/>
      <c r="S714" s="68">
        <v>1</v>
      </c>
      <c r="T714" s="69">
        <v>0</v>
      </c>
      <c r="U714" s="69">
        <v>1</v>
      </c>
      <c r="V714" s="69">
        <v>1</v>
      </c>
      <c r="W714" s="69">
        <v>1</v>
      </c>
      <c r="X714" s="71">
        <v>0</v>
      </c>
      <c r="Y714" s="78"/>
      <c r="Z714" s="79"/>
      <c r="AA714" s="79"/>
      <c r="AB714" s="79"/>
      <c r="AC714" s="79"/>
      <c r="AD714" s="79"/>
      <c r="AE714" s="79"/>
      <c r="AF714" s="79"/>
      <c r="AG714" s="79"/>
      <c r="AH714" s="79"/>
      <c r="AI714" s="79"/>
      <c r="AJ714" s="79"/>
      <c r="AK714" s="71">
        <v>200000000</v>
      </c>
      <c r="AL714" s="78">
        <v>200000000</v>
      </c>
      <c r="AM714" s="79"/>
      <c r="AN714" s="79"/>
      <c r="AO714" s="79"/>
      <c r="AP714" s="79"/>
      <c r="AQ714" s="79"/>
      <c r="AR714" s="79"/>
      <c r="AS714" s="79"/>
      <c r="AT714" s="79"/>
      <c r="AU714" s="79"/>
      <c r="AV714" s="79"/>
      <c r="AW714" s="79"/>
      <c r="AX714" s="71">
        <v>0</v>
      </c>
      <c r="AY714" s="78"/>
      <c r="AZ714" s="79"/>
      <c r="BA714" s="79"/>
      <c r="BB714" s="79"/>
      <c r="BC714" s="79"/>
      <c r="BD714" s="79"/>
      <c r="BE714" s="79"/>
      <c r="BF714" s="79"/>
      <c r="BG714" s="79"/>
      <c r="BH714" s="79"/>
      <c r="BI714" s="79"/>
      <c r="BJ714" s="79"/>
      <c r="BK714" s="71">
        <v>0</v>
      </c>
      <c r="BL714" s="78"/>
      <c r="BM714" s="79"/>
      <c r="BN714" s="79"/>
      <c r="BO714" s="79"/>
      <c r="BP714" s="79"/>
      <c r="BQ714" s="79"/>
      <c r="BR714" s="79"/>
      <c r="BS714" s="79"/>
      <c r="BT714" s="79"/>
      <c r="BU714" s="79"/>
      <c r="BV714" s="79"/>
      <c r="BW714" s="79"/>
      <c r="BX714" s="71">
        <v>200000000</v>
      </c>
      <c r="BY714" s="73">
        <v>200000000</v>
      </c>
      <c r="BZ714" s="73">
        <v>0</v>
      </c>
      <c r="CA714" s="73">
        <v>0</v>
      </c>
      <c r="CB714" s="73">
        <v>0</v>
      </c>
      <c r="CC714" s="73">
        <v>0</v>
      </c>
      <c r="CD714" s="73">
        <v>0</v>
      </c>
      <c r="CE714" s="73">
        <v>0</v>
      </c>
      <c r="CF714" s="73">
        <v>0</v>
      </c>
      <c r="CG714" s="73">
        <v>0</v>
      </c>
      <c r="CH714" s="73">
        <v>0</v>
      </c>
      <c r="CI714" s="73">
        <v>0</v>
      </c>
      <c r="CJ714" s="73">
        <v>0</v>
      </c>
      <c r="CK714" s="63" t="s">
        <v>5374</v>
      </c>
      <c r="CL714" s="74" t="s">
        <v>717</v>
      </c>
      <c r="CM714" s="174" t="s">
        <v>718</v>
      </c>
      <c r="CN714" s="100" t="s">
        <v>606</v>
      </c>
      <c r="CO714" s="60">
        <v>3</v>
      </c>
      <c r="CP714" s="61" t="s">
        <v>3472</v>
      </c>
      <c r="CQ714" s="60">
        <v>307</v>
      </c>
      <c r="CR714" s="61" t="s">
        <v>4950</v>
      </c>
      <c r="CS714" s="60">
        <v>30706</v>
      </c>
      <c r="CT714" s="61" t="s">
        <v>5375</v>
      </c>
      <c r="CU714" s="62">
        <v>3070601</v>
      </c>
      <c r="CV714" s="63" t="s">
        <v>5376</v>
      </c>
      <c r="CW714" s="100" t="s">
        <v>5377</v>
      </c>
      <c r="CX714" s="100" t="s">
        <v>3472</v>
      </c>
      <c r="CY714" s="100" t="s">
        <v>4950</v>
      </c>
      <c r="CZ714" s="100" t="s">
        <v>5375</v>
      </c>
      <c r="DA714" s="100" t="s">
        <v>5376</v>
      </c>
    </row>
    <row r="715" spans="2:105" ht="89.25" hidden="1" x14ac:dyDescent="0.25">
      <c r="B715" s="99" t="s">
        <v>5378</v>
      </c>
      <c r="C715" s="65" t="s">
        <v>5379</v>
      </c>
      <c r="D715" s="63" t="s">
        <v>709</v>
      </c>
      <c r="E715" s="65" t="s">
        <v>5368</v>
      </c>
      <c r="F715" s="63" t="s">
        <v>5369</v>
      </c>
      <c r="G715" s="62" t="s">
        <v>240</v>
      </c>
      <c r="H715" s="63" t="s">
        <v>4295</v>
      </c>
      <c r="I715" s="63" t="s">
        <v>185</v>
      </c>
      <c r="J715" s="307">
        <v>2015</v>
      </c>
      <c r="K715" s="308"/>
      <c r="L715" s="63" t="s">
        <v>711</v>
      </c>
      <c r="M715" s="63" t="s">
        <v>5380</v>
      </c>
      <c r="N715" s="63" t="s">
        <v>5381</v>
      </c>
      <c r="O715" s="63" t="s">
        <v>5382</v>
      </c>
      <c r="P715" s="63" t="s">
        <v>246</v>
      </c>
      <c r="Q715" s="63" t="s">
        <v>5373</v>
      </c>
      <c r="R715" s="63"/>
      <c r="S715" s="68">
        <v>1</v>
      </c>
      <c r="T715" s="69">
        <v>1</v>
      </c>
      <c r="U715" s="69">
        <v>1</v>
      </c>
      <c r="V715" s="69">
        <v>1</v>
      </c>
      <c r="W715" s="69">
        <v>1</v>
      </c>
      <c r="X715" s="71">
        <v>121500000</v>
      </c>
      <c r="Y715" s="78">
        <v>121500000</v>
      </c>
      <c r="Z715" s="79"/>
      <c r="AA715" s="79"/>
      <c r="AB715" s="79"/>
      <c r="AC715" s="79"/>
      <c r="AD715" s="79"/>
      <c r="AE715" s="79"/>
      <c r="AF715" s="79"/>
      <c r="AG715" s="79"/>
      <c r="AH715" s="79"/>
      <c r="AI715" s="79"/>
      <c r="AJ715" s="79"/>
      <c r="AK715" s="71">
        <v>0</v>
      </c>
      <c r="AL715" s="78"/>
      <c r="AM715" s="79"/>
      <c r="AN715" s="79"/>
      <c r="AO715" s="79"/>
      <c r="AP715" s="79"/>
      <c r="AQ715" s="79"/>
      <c r="AR715" s="79"/>
      <c r="AS715" s="79"/>
      <c r="AT715" s="79"/>
      <c r="AU715" s="79"/>
      <c r="AV715" s="79"/>
      <c r="AW715" s="79"/>
      <c r="AX715" s="71">
        <v>0</v>
      </c>
      <c r="AY715" s="78"/>
      <c r="AZ715" s="79"/>
      <c r="BA715" s="79"/>
      <c r="BB715" s="79"/>
      <c r="BC715" s="79"/>
      <c r="BD715" s="79"/>
      <c r="BE715" s="79"/>
      <c r="BF715" s="79"/>
      <c r="BG715" s="79"/>
      <c r="BH715" s="79"/>
      <c r="BI715" s="79"/>
      <c r="BJ715" s="79"/>
      <c r="BK715" s="71">
        <v>0</v>
      </c>
      <c r="BL715" s="78"/>
      <c r="BM715" s="79"/>
      <c r="BN715" s="79"/>
      <c r="BO715" s="79"/>
      <c r="BP715" s="79"/>
      <c r="BQ715" s="79"/>
      <c r="BR715" s="79"/>
      <c r="BS715" s="79"/>
      <c r="BT715" s="79"/>
      <c r="BU715" s="79"/>
      <c r="BV715" s="79"/>
      <c r="BW715" s="79"/>
      <c r="BX715" s="71">
        <v>121500000</v>
      </c>
      <c r="BY715" s="73">
        <v>121500000</v>
      </c>
      <c r="BZ715" s="73">
        <v>0</v>
      </c>
      <c r="CA715" s="73">
        <v>0</v>
      </c>
      <c r="CB715" s="73">
        <v>0</v>
      </c>
      <c r="CC715" s="73">
        <v>0</v>
      </c>
      <c r="CD715" s="73">
        <v>0</v>
      </c>
      <c r="CE715" s="73">
        <v>0</v>
      </c>
      <c r="CF715" s="73">
        <v>0</v>
      </c>
      <c r="CG715" s="73">
        <v>0</v>
      </c>
      <c r="CH715" s="73">
        <v>0</v>
      </c>
      <c r="CI715" s="73">
        <v>0</v>
      </c>
      <c r="CJ715" s="73">
        <v>0</v>
      </c>
      <c r="CK715" s="63" t="s">
        <v>5383</v>
      </c>
      <c r="CL715" s="74" t="s">
        <v>717</v>
      </c>
      <c r="CM715" s="74" t="s">
        <v>718</v>
      </c>
      <c r="CN715" s="74" t="s">
        <v>606</v>
      </c>
      <c r="CO715" s="60">
        <v>3</v>
      </c>
      <c r="CP715" s="61" t="s">
        <v>3472</v>
      </c>
      <c r="CQ715" s="60">
        <v>307</v>
      </c>
      <c r="CR715" s="61" t="s">
        <v>4950</v>
      </c>
      <c r="CS715" s="60">
        <v>30706</v>
      </c>
      <c r="CT715" s="61" t="s">
        <v>5375</v>
      </c>
      <c r="CU715" s="62">
        <v>3070601</v>
      </c>
      <c r="CV715" s="63" t="s">
        <v>5376</v>
      </c>
      <c r="CW715" s="100" t="s">
        <v>5377</v>
      </c>
      <c r="CX715" s="100" t="s">
        <v>3472</v>
      </c>
      <c r="CY715" s="100" t="s">
        <v>4950</v>
      </c>
      <c r="CZ715" s="100" t="s">
        <v>5375</v>
      </c>
      <c r="DA715" s="100" t="s">
        <v>5376</v>
      </c>
    </row>
    <row r="716" spans="2:105" ht="89.25" hidden="1" x14ac:dyDescent="0.25">
      <c r="B716" s="99" t="s">
        <v>5384</v>
      </c>
      <c r="C716" s="65" t="s">
        <v>5385</v>
      </c>
      <c r="D716" s="63" t="s">
        <v>709</v>
      </c>
      <c r="E716" s="65" t="s">
        <v>5368</v>
      </c>
      <c r="F716" s="63" t="s">
        <v>5369</v>
      </c>
      <c r="G716" s="62" t="s">
        <v>240</v>
      </c>
      <c r="H716" s="63" t="s">
        <v>4295</v>
      </c>
      <c r="I716" s="63" t="s">
        <v>185</v>
      </c>
      <c r="J716" s="307">
        <v>2015</v>
      </c>
      <c r="K716" s="308"/>
      <c r="L716" s="63" t="s">
        <v>711</v>
      </c>
      <c r="M716" s="63" t="s">
        <v>5386</v>
      </c>
      <c r="N716" s="63" t="s">
        <v>5387</v>
      </c>
      <c r="O716" s="63" t="s">
        <v>5388</v>
      </c>
      <c r="P716" s="63" t="s">
        <v>246</v>
      </c>
      <c r="Q716" s="63" t="s">
        <v>5373</v>
      </c>
      <c r="R716" s="63"/>
      <c r="S716" s="68">
        <v>100</v>
      </c>
      <c r="T716" s="69">
        <v>100</v>
      </c>
      <c r="U716" s="69">
        <v>100</v>
      </c>
      <c r="V716" s="69">
        <v>100</v>
      </c>
      <c r="W716" s="69">
        <v>100</v>
      </c>
      <c r="X716" s="71">
        <v>0</v>
      </c>
      <c r="Y716" s="78"/>
      <c r="Z716" s="79"/>
      <c r="AA716" s="79"/>
      <c r="AB716" s="79"/>
      <c r="AC716" s="79"/>
      <c r="AD716" s="79"/>
      <c r="AE716" s="79"/>
      <c r="AF716" s="79"/>
      <c r="AG716" s="79"/>
      <c r="AH716" s="79"/>
      <c r="AI716" s="79"/>
      <c r="AJ716" s="79"/>
      <c r="AK716" s="71">
        <v>50000000</v>
      </c>
      <c r="AL716" s="78">
        <v>50000000</v>
      </c>
      <c r="AM716" s="79"/>
      <c r="AN716" s="79"/>
      <c r="AO716" s="79"/>
      <c r="AP716" s="79"/>
      <c r="AQ716" s="79"/>
      <c r="AR716" s="79"/>
      <c r="AS716" s="79"/>
      <c r="AT716" s="79"/>
      <c r="AU716" s="79"/>
      <c r="AV716" s="79"/>
      <c r="AW716" s="79"/>
      <c r="AX716" s="71">
        <v>0</v>
      </c>
      <c r="AY716" s="78"/>
      <c r="AZ716" s="79"/>
      <c r="BA716" s="79"/>
      <c r="BB716" s="79"/>
      <c r="BC716" s="79"/>
      <c r="BD716" s="79"/>
      <c r="BE716" s="79"/>
      <c r="BF716" s="79"/>
      <c r="BG716" s="79"/>
      <c r="BH716" s="79"/>
      <c r="BI716" s="79"/>
      <c r="BJ716" s="79"/>
      <c r="BK716" s="71">
        <v>0</v>
      </c>
      <c r="BL716" s="78"/>
      <c r="BM716" s="79"/>
      <c r="BN716" s="79"/>
      <c r="BO716" s="79"/>
      <c r="BP716" s="79"/>
      <c r="BQ716" s="79"/>
      <c r="BR716" s="79"/>
      <c r="BS716" s="79"/>
      <c r="BT716" s="79"/>
      <c r="BU716" s="79"/>
      <c r="BV716" s="79"/>
      <c r="BW716" s="79"/>
      <c r="BX716" s="71">
        <v>50000000</v>
      </c>
      <c r="BY716" s="73">
        <v>50000000</v>
      </c>
      <c r="BZ716" s="73">
        <v>0</v>
      </c>
      <c r="CA716" s="73">
        <v>0</v>
      </c>
      <c r="CB716" s="73">
        <v>0</v>
      </c>
      <c r="CC716" s="73">
        <v>0</v>
      </c>
      <c r="CD716" s="73">
        <v>0</v>
      </c>
      <c r="CE716" s="73">
        <v>0</v>
      </c>
      <c r="CF716" s="73">
        <v>0</v>
      </c>
      <c r="CG716" s="73">
        <v>0</v>
      </c>
      <c r="CH716" s="73">
        <v>0</v>
      </c>
      <c r="CI716" s="73">
        <v>0</v>
      </c>
      <c r="CJ716" s="73">
        <v>0</v>
      </c>
      <c r="CK716" s="63" t="s">
        <v>5389</v>
      </c>
      <c r="CL716" s="174" t="s">
        <v>717</v>
      </c>
      <c r="CM716" s="174" t="s">
        <v>718</v>
      </c>
      <c r="CN716" s="74" t="s">
        <v>606</v>
      </c>
      <c r="CO716" s="60">
        <v>3</v>
      </c>
      <c r="CP716" s="61" t="s">
        <v>3472</v>
      </c>
      <c r="CQ716" s="60">
        <v>307</v>
      </c>
      <c r="CR716" s="61" t="s">
        <v>4950</v>
      </c>
      <c r="CS716" s="60">
        <v>30706</v>
      </c>
      <c r="CT716" s="61" t="s">
        <v>5375</v>
      </c>
      <c r="CU716" s="62">
        <v>3070601</v>
      </c>
      <c r="CV716" s="63" t="s">
        <v>5376</v>
      </c>
      <c r="CW716" s="100" t="s">
        <v>5377</v>
      </c>
      <c r="CX716" s="100" t="s">
        <v>3472</v>
      </c>
      <c r="CY716" s="100" t="s">
        <v>4950</v>
      </c>
      <c r="CZ716" s="100" t="s">
        <v>5375</v>
      </c>
      <c r="DA716" s="100" t="s">
        <v>5376</v>
      </c>
    </row>
    <row r="717" spans="2:105" ht="24" hidden="1" customHeight="1" x14ac:dyDescent="0.25">
      <c r="B717" s="99" t="s">
        <v>5390</v>
      </c>
      <c r="C717" s="75" t="s">
        <v>5391</v>
      </c>
      <c r="D717" s="63" t="s">
        <v>709</v>
      </c>
      <c r="E717" s="65" t="s">
        <v>5392</v>
      </c>
      <c r="F717" s="63" t="s">
        <v>5393</v>
      </c>
      <c r="G717" s="62" t="s">
        <v>240</v>
      </c>
      <c r="H717" s="63" t="s">
        <v>4295</v>
      </c>
      <c r="I717" s="63" t="s">
        <v>185</v>
      </c>
      <c r="J717" s="307">
        <v>2015</v>
      </c>
      <c r="K717" s="308">
        <v>0</v>
      </c>
      <c r="L717" s="63" t="s">
        <v>711</v>
      </c>
      <c r="M717" s="77" t="s">
        <v>5394</v>
      </c>
      <c r="N717" s="63" t="s">
        <v>5395</v>
      </c>
      <c r="O717" s="77" t="s">
        <v>5396</v>
      </c>
      <c r="P717" s="63" t="s">
        <v>246</v>
      </c>
      <c r="Q717" s="63" t="s">
        <v>5373</v>
      </c>
      <c r="R717" s="63"/>
      <c r="S717" s="68">
        <v>100</v>
      </c>
      <c r="T717" s="69">
        <v>0</v>
      </c>
      <c r="U717" s="69">
        <v>100</v>
      </c>
      <c r="V717" s="69">
        <v>100</v>
      </c>
      <c r="W717" s="69">
        <v>100</v>
      </c>
      <c r="X717" s="71">
        <v>0</v>
      </c>
      <c r="Y717" s="78"/>
      <c r="Z717" s="79"/>
      <c r="AA717" s="79"/>
      <c r="AB717" s="79"/>
      <c r="AC717" s="79"/>
      <c r="AD717" s="79"/>
      <c r="AE717" s="79"/>
      <c r="AF717" s="79"/>
      <c r="AG717" s="79"/>
      <c r="AH717" s="79"/>
      <c r="AI717" s="79"/>
      <c r="AJ717" s="79"/>
      <c r="AK717" s="71">
        <v>0</v>
      </c>
      <c r="AL717" s="78"/>
      <c r="AM717" s="79"/>
      <c r="AN717" s="79"/>
      <c r="AO717" s="79"/>
      <c r="AP717" s="79"/>
      <c r="AQ717" s="79"/>
      <c r="AR717" s="79"/>
      <c r="AS717" s="79"/>
      <c r="AT717" s="79"/>
      <c r="AU717" s="79"/>
      <c r="AV717" s="79"/>
      <c r="AW717" s="79"/>
      <c r="AX717" s="71">
        <v>0</v>
      </c>
      <c r="AY717" s="78"/>
      <c r="AZ717" s="79"/>
      <c r="BA717" s="79"/>
      <c r="BB717" s="79"/>
      <c r="BC717" s="79"/>
      <c r="BD717" s="79"/>
      <c r="BE717" s="79"/>
      <c r="BF717" s="79"/>
      <c r="BG717" s="79"/>
      <c r="BH717" s="79"/>
      <c r="BI717" s="79"/>
      <c r="BJ717" s="79"/>
      <c r="BK717" s="71">
        <v>0</v>
      </c>
      <c r="BL717" s="78"/>
      <c r="BM717" s="79"/>
      <c r="BN717" s="79"/>
      <c r="BO717" s="79"/>
      <c r="BP717" s="79"/>
      <c r="BQ717" s="79"/>
      <c r="BR717" s="79"/>
      <c r="BS717" s="79"/>
      <c r="BT717" s="79"/>
      <c r="BU717" s="79"/>
      <c r="BV717" s="79"/>
      <c r="BW717" s="79"/>
      <c r="BX717" s="71">
        <v>0</v>
      </c>
      <c r="BY717" s="73">
        <v>0</v>
      </c>
      <c r="BZ717" s="73">
        <v>0</v>
      </c>
      <c r="CA717" s="73">
        <v>0</v>
      </c>
      <c r="CB717" s="73">
        <v>0</v>
      </c>
      <c r="CC717" s="73">
        <v>0</v>
      </c>
      <c r="CD717" s="73">
        <v>0</v>
      </c>
      <c r="CE717" s="73">
        <v>0</v>
      </c>
      <c r="CF717" s="73">
        <v>0</v>
      </c>
      <c r="CG717" s="73">
        <v>0</v>
      </c>
      <c r="CH717" s="73">
        <v>0</v>
      </c>
      <c r="CI717" s="73">
        <v>0</v>
      </c>
      <c r="CJ717" s="73">
        <v>0</v>
      </c>
      <c r="CK717" s="63" t="s">
        <v>5397</v>
      </c>
      <c r="CL717" s="174" t="s">
        <v>717</v>
      </c>
      <c r="CM717" s="174" t="s">
        <v>718</v>
      </c>
      <c r="CN717" s="100" t="s">
        <v>606</v>
      </c>
      <c r="CO717" s="60">
        <v>3</v>
      </c>
      <c r="CP717" s="61" t="s">
        <v>3472</v>
      </c>
      <c r="CQ717" s="60">
        <v>307</v>
      </c>
      <c r="CR717" s="61" t="s">
        <v>4950</v>
      </c>
      <c r="CS717" s="60">
        <v>30706</v>
      </c>
      <c r="CT717" s="61" t="s">
        <v>5375</v>
      </c>
      <c r="CU717" s="62">
        <v>3070601</v>
      </c>
      <c r="CV717" s="63" t="s">
        <v>5376</v>
      </c>
      <c r="CW717" s="100" t="s">
        <v>5398</v>
      </c>
      <c r="CX717" s="100" t="s">
        <v>3472</v>
      </c>
      <c r="CY717" s="100" t="s">
        <v>4950</v>
      </c>
      <c r="CZ717" s="100" t="s">
        <v>5375</v>
      </c>
      <c r="DA717" s="100" t="s">
        <v>5376</v>
      </c>
    </row>
    <row r="718" spans="2:105" ht="31.7" hidden="1" customHeight="1" x14ac:dyDescent="0.25">
      <c r="B718" s="99" t="s">
        <v>5399</v>
      </c>
      <c r="C718" s="65" t="s">
        <v>5400</v>
      </c>
      <c r="D718" s="63" t="s">
        <v>1368</v>
      </c>
      <c r="E718" s="65" t="s">
        <v>5401</v>
      </c>
      <c r="F718" s="63" t="s">
        <v>4316</v>
      </c>
      <c r="G718" s="62" t="s">
        <v>183</v>
      </c>
      <c r="H718" s="63" t="s">
        <v>679</v>
      </c>
      <c r="I718" s="63" t="s">
        <v>5402</v>
      </c>
      <c r="J718" s="307">
        <v>2015</v>
      </c>
      <c r="K718" s="308">
        <v>0</v>
      </c>
      <c r="L718" s="63" t="s">
        <v>1371</v>
      </c>
      <c r="M718" s="63" t="s">
        <v>5403</v>
      </c>
      <c r="N718" s="63" t="s">
        <v>1809</v>
      </c>
      <c r="O718" s="63" t="s">
        <v>4318</v>
      </c>
      <c r="P718" s="63" t="s">
        <v>257</v>
      </c>
      <c r="Q718" s="63"/>
      <c r="R718" s="63"/>
      <c r="S718" s="68">
        <v>1</v>
      </c>
      <c r="T718" s="69">
        <v>0</v>
      </c>
      <c r="U718" s="69">
        <v>0.5</v>
      </c>
      <c r="V718" s="69">
        <v>1</v>
      </c>
      <c r="W718" s="69">
        <v>1</v>
      </c>
      <c r="X718" s="71">
        <v>0</v>
      </c>
      <c r="Y718" s="79"/>
      <c r="Z718" s="79"/>
      <c r="AA718" s="79"/>
      <c r="AB718" s="79"/>
      <c r="AC718" s="79"/>
      <c r="AD718" s="79"/>
      <c r="AE718" s="79"/>
      <c r="AF718" s="79"/>
      <c r="AG718" s="79"/>
      <c r="AH718" s="79"/>
      <c r="AI718" s="79"/>
      <c r="AJ718" s="79"/>
      <c r="AK718" s="71">
        <v>6000000000</v>
      </c>
      <c r="AL718" s="79"/>
      <c r="AM718" s="79"/>
      <c r="AN718" s="79"/>
      <c r="AO718" s="79"/>
      <c r="AP718" s="79"/>
      <c r="AQ718" s="79"/>
      <c r="AR718" s="79"/>
      <c r="AS718" s="79"/>
      <c r="AT718" s="79">
        <v>6000000000</v>
      </c>
      <c r="AU718" s="79"/>
      <c r="AV718" s="79"/>
      <c r="AW718" s="79"/>
      <c r="AX718" s="71">
        <v>6000000000</v>
      </c>
      <c r="AY718" s="79"/>
      <c r="AZ718" s="79"/>
      <c r="BA718" s="79"/>
      <c r="BB718" s="79"/>
      <c r="BC718" s="79"/>
      <c r="BD718" s="79"/>
      <c r="BE718" s="79"/>
      <c r="BF718" s="79"/>
      <c r="BG718" s="79">
        <v>6000000000</v>
      </c>
      <c r="BH718" s="79"/>
      <c r="BI718" s="79"/>
      <c r="BJ718" s="79"/>
      <c r="BK718" s="71">
        <v>0</v>
      </c>
      <c r="BL718" s="79"/>
      <c r="BM718" s="79"/>
      <c r="BN718" s="79"/>
      <c r="BO718" s="79"/>
      <c r="BP718" s="79"/>
      <c r="BQ718" s="79"/>
      <c r="BR718" s="79"/>
      <c r="BS718" s="79"/>
      <c r="BT718" s="79"/>
      <c r="BU718" s="79"/>
      <c r="BV718" s="79"/>
      <c r="BW718" s="79"/>
      <c r="BX718" s="71">
        <v>12000000000</v>
      </c>
      <c r="BY718" s="73">
        <v>0</v>
      </c>
      <c r="BZ718" s="73">
        <v>0</v>
      </c>
      <c r="CA718" s="73">
        <v>0</v>
      </c>
      <c r="CB718" s="73">
        <v>0</v>
      </c>
      <c r="CC718" s="73">
        <v>0</v>
      </c>
      <c r="CD718" s="73">
        <v>0</v>
      </c>
      <c r="CE718" s="73">
        <v>0</v>
      </c>
      <c r="CF718" s="73">
        <v>0</v>
      </c>
      <c r="CG718" s="73">
        <v>12000000000</v>
      </c>
      <c r="CH718" s="73">
        <v>0</v>
      </c>
      <c r="CI718" s="73">
        <v>0</v>
      </c>
      <c r="CJ718" s="73">
        <v>0</v>
      </c>
      <c r="CK718" s="63" t="s">
        <v>5404</v>
      </c>
      <c r="CL718" s="74" t="s">
        <v>2302</v>
      </c>
      <c r="CM718" s="74" t="s">
        <v>876</v>
      </c>
      <c r="CN718" s="74" t="s">
        <v>606</v>
      </c>
      <c r="CO718" s="60">
        <v>3</v>
      </c>
      <c r="CP718" s="61" t="s">
        <v>3472</v>
      </c>
      <c r="CQ718" s="60">
        <v>307</v>
      </c>
      <c r="CR718" s="61" t="s">
        <v>4950</v>
      </c>
      <c r="CS718" s="60">
        <v>30707</v>
      </c>
      <c r="CT718" s="61" t="s">
        <v>5405</v>
      </c>
      <c r="CU718" s="62">
        <v>3070701</v>
      </c>
      <c r="CV718" s="63" t="s">
        <v>5406</v>
      </c>
      <c r="CW718" s="100" t="s">
        <v>5407</v>
      </c>
      <c r="CX718" s="100" t="s">
        <v>3472</v>
      </c>
      <c r="CY718" s="100" t="s">
        <v>4950</v>
      </c>
      <c r="CZ718" s="100" t="s">
        <v>5405</v>
      </c>
      <c r="DA718" s="100" t="s">
        <v>5406</v>
      </c>
    </row>
    <row r="719" spans="2:105" ht="24" hidden="1" customHeight="1" x14ac:dyDescent="0.25">
      <c r="G719" s="181"/>
      <c r="H719" s="181"/>
      <c r="I719" s="181"/>
      <c r="J719" s="181"/>
      <c r="K719" s="182"/>
      <c r="L719" s="181"/>
      <c r="M719" s="181"/>
      <c r="N719" s="181"/>
      <c r="O719" s="181"/>
      <c r="P719" s="181"/>
      <c r="Q719" s="181"/>
      <c r="R719" s="181"/>
      <c r="S719" s="181"/>
      <c r="T719" s="181"/>
      <c r="U719" s="183"/>
      <c r="V719" s="183"/>
      <c r="W719" s="183"/>
      <c r="X719" s="184">
        <f t="shared" ref="X719:BC719" si="0">SUM(X4:X718)</f>
        <v>1544091762697.6655</v>
      </c>
      <c r="Y719" s="184">
        <f t="shared" si="0"/>
        <v>264165646147.00452</v>
      </c>
      <c r="Z719" s="184">
        <f t="shared" si="0"/>
        <v>501588949832.64001</v>
      </c>
      <c r="AA719" s="184">
        <f t="shared" si="0"/>
        <v>127404567000</v>
      </c>
      <c r="AB719" s="184">
        <f t="shared" si="0"/>
        <v>115414679000.00005</v>
      </c>
      <c r="AC719" s="184">
        <f t="shared" si="0"/>
        <v>182630352603</v>
      </c>
      <c r="AD719" s="184">
        <f t="shared" si="0"/>
        <v>66929665000</v>
      </c>
      <c r="AE719" s="184">
        <f t="shared" si="0"/>
        <v>3515000000</v>
      </c>
      <c r="AF719" s="184">
        <f t="shared" si="0"/>
        <v>42098463350.120689</v>
      </c>
      <c r="AG719" s="184">
        <f t="shared" si="0"/>
        <v>152278442036.89999</v>
      </c>
      <c r="AH719" s="184">
        <f t="shared" si="0"/>
        <v>66513000000</v>
      </c>
      <c r="AI719" s="184">
        <f t="shared" si="0"/>
        <v>14323998864</v>
      </c>
      <c r="AJ719" s="184">
        <f t="shared" si="0"/>
        <v>7228998864</v>
      </c>
      <c r="AK719" s="184">
        <f t="shared" si="0"/>
        <v>1776262327545.7537</v>
      </c>
      <c r="AL719" s="184">
        <f t="shared" si="0"/>
        <v>228282001136.00497</v>
      </c>
      <c r="AM719" s="184">
        <f t="shared" si="0"/>
        <v>536420615801.00446</v>
      </c>
      <c r="AN719" s="184">
        <f t="shared" si="0"/>
        <v>130136829680</v>
      </c>
      <c r="AO719" s="184">
        <f t="shared" si="0"/>
        <v>113777888000.00003</v>
      </c>
      <c r="AP719" s="184">
        <f t="shared" si="0"/>
        <v>106015313846</v>
      </c>
      <c r="AQ719" s="184">
        <f t="shared" si="0"/>
        <v>28700000000</v>
      </c>
      <c r="AR719" s="184">
        <f t="shared" si="0"/>
        <v>147115000000</v>
      </c>
      <c r="AS719" s="184">
        <f t="shared" si="0"/>
        <v>46900289349.366013</v>
      </c>
      <c r="AT719" s="184">
        <f t="shared" si="0"/>
        <v>169095061810.39001</v>
      </c>
      <c r="AU719" s="184">
        <f t="shared" si="0"/>
        <v>54125000000</v>
      </c>
      <c r="AV719" s="184">
        <f t="shared" si="0"/>
        <v>181393832628.78867</v>
      </c>
      <c r="AW719" s="184">
        <f t="shared" si="0"/>
        <v>34300495294.199997</v>
      </c>
      <c r="AX719" s="184">
        <f t="shared" si="0"/>
        <v>1563603902741.5706</v>
      </c>
      <c r="AY719" s="184">
        <f t="shared" si="0"/>
        <v>189561504705.79895</v>
      </c>
      <c r="AZ719" s="184">
        <f t="shared" si="0"/>
        <v>573970055497.07019</v>
      </c>
      <c r="BA719" s="184">
        <f t="shared" si="0"/>
        <v>135342302867.20001</v>
      </c>
      <c r="BB719" s="184">
        <f t="shared" si="0"/>
        <v>116203461000</v>
      </c>
      <c r="BC719" s="184">
        <f t="shared" si="0"/>
        <v>28008347291</v>
      </c>
      <c r="BD719" s="184">
        <f t="shared" ref="BD719:CI719" si="1">SUM(BD4:BD718)</f>
        <v>28596700000</v>
      </c>
      <c r="BE719" s="184">
        <f t="shared" si="1"/>
        <v>44015000000</v>
      </c>
      <c r="BF719" s="184">
        <f t="shared" si="1"/>
        <v>47390712767.853004</v>
      </c>
      <c r="BG719" s="184">
        <f t="shared" si="1"/>
        <v>161061744663.62048</v>
      </c>
      <c r="BH719" s="184">
        <f t="shared" si="1"/>
        <v>80662280999.999985</v>
      </c>
      <c r="BI719" s="184">
        <f t="shared" si="1"/>
        <v>124393396474.51401</v>
      </c>
      <c r="BJ719" s="184">
        <f t="shared" si="1"/>
        <v>34398396474.514</v>
      </c>
      <c r="BK719" s="184">
        <f t="shared" si="1"/>
        <v>1537171059280.3857</v>
      </c>
      <c r="BL719" s="184">
        <f t="shared" si="1"/>
        <v>169281603525.48364</v>
      </c>
      <c r="BM719" s="184">
        <f t="shared" si="1"/>
        <v>614147962585.25854</v>
      </c>
      <c r="BN719" s="184">
        <f t="shared" si="1"/>
        <v>140755994981.88803</v>
      </c>
      <c r="BO719" s="184">
        <f t="shared" si="1"/>
        <v>120770514000.00002</v>
      </c>
      <c r="BP719" s="184">
        <f t="shared" si="1"/>
        <v>7509189000</v>
      </c>
      <c r="BQ719" s="184">
        <f t="shared" si="1"/>
        <v>3000000000</v>
      </c>
      <c r="BR719" s="184">
        <f t="shared" si="1"/>
        <v>15000000</v>
      </c>
      <c r="BS719" s="184">
        <f t="shared" si="1"/>
        <v>48877155487.43</v>
      </c>
      <c r="BT719" s="184">
        <f t="shared" si="1"/>
        <v>140598034424.89685</v>
      </c>
      <c r="BU719" s="184">
        <f t="shared" si="1"/>
        <v>88428590000</v>
      </c>
      <c r="BV719" s="184">
        <f t="shared" si="1"/>
        <v>147183507637.71399</v>
      </c>
      <c r="BW719" s="184">
        <f t="shared" si="1"/>
        <v>56603507637.714012</v>
      </c>
      <c r="BX719" s="184" t="e">
        <f t="shared" si="1"/>
        <v>#VALUE!</v>
      </c>
      <c r="BY719" s="184" t="e">
        <f t="shared" si="1"/>
        <v>#VALUE!</v>
      </c>
      <c r="BZ719" s="184">
        <f t="shared" si="1"/>
        <v>2226127583715.9736</v>
      </c>
      <c r="CA719" s="184">
        <f t="shared" si="1"/>
        <v>533639694529.08801</v>
      </c>
      <c r="CB719" s="184">
        <f t="shared" si="1"/>
        <v>466166542000.00006</v>
      </c>
      <c r="CC719" s="184">
        <f t="shared" si="1"/>
        <v>324163202740</v>
      </c>
      <c r="CD719" s="184">
        <f t="shared" si="1"/>
        <v>127226365000</v>
      </c>
      <c r="CE719" s="184">
        <f t="shared" si="1"/>
        <v>194660000000</v>
      </c>
      <c r="CF719" s="184">
        <f t="shared" si="1"/>
        <v>185266620954.76978</v>
      </c>
      <c r="CG719" s="184">
        <f t="shared" si="1"/>
        <v>623033282935.80737</v>
      </c>
      <c r="CH719" s="184">
        <f t="shared" si="1"/>
        <v>289728870999.99994</v>
      </c>
      <c r="CI719" s="184">
        <f t="shared" si="1"/>
        <v>391098337334.58868</v>
      </c>
      <c r="CJ719" s="184">
        <f t="shared" ref="CJ719" si="2">SUM(CJ4:CJ718)</f>
        <v>92140000000</v>
      </c>
      <c r="CK719" s="181"/>
    </row>
    <row r="720" spans="2:105" ht="24" customHeight="1" x14ac:dyDescent="0.25"/>
  </sheetData>
  <sheetProtection autoFilter="0"/>
  <autoFilter ref="B3:CK719">
    <filterColumn colId="0">
      <filters>
        <filter val="MP105020301"/>
      </filters>
    </filterColumn>
    <filterColumn colId="2">
      <filters>
        <filter val="1134. SECRETARIA DE LA MUJER, EQUIDAD DE GENERO Y DIVERSIDAD SEXUAL"/>
      </filters>
    </filterColumn>
  </autoFilter>
  <dataValidations count="6">
    <dataValidation type="list" allowBlank="1" showInputMessage="1" showErrorMessage="1" errorTitle="ERROR" error="Debe escoger una población objetivo válida" promptTitle="POBLACION OBJETIVO" prompt="Escoja la población objetivo" sqref="I648 I709:I718 I639 I624:I629 I481 I465:I466 I457 I507:I508 I522 I450 I447 I442:I443 I293 I323:I412 I308:I317 I69:I282 I295 I286:I291 I303:I304 I422:I437 I4:I64">
      <formula1>poblacion_objetivo</formula1>
    </dataValidation>
    <dataValidation type="list" allowBlank="1" showInputMessage="1" showErrorMessage="1" errorTitle="ERROR" error="Debe indicar si la meta es obligatoria o no." promptTitle="META ES OBLIGATORIA" prompt="Indique si la meta es obligatoria" sqref="P709:P718 P422:P437 R294 R318:R322 P308:P317 P25:P64 P295 R296:R302 P303:P304 R305:R307 P285:P291 R292 P293:R293 R282:R284 P69:P107 P4:P17 O18:O24 R227 P109:P280 P323:P412 R413:R421 R108">
      <formula1>obligatoriedad</formula1>
    </dataValidation>
    <dataValidation type="list" allowBlank="1" showInputMessage="1" showErrorMessage="1" errorTitle="ERROR" error="Debe escoger un tipo de meta válido" promptTitle="TIPO DE META" prompt="Escoja el tipo de meta:_x000a_MM = Mantenimiento_x000a_MI = Incremento_x000a_MR = Reducción" sqref="G718 I708 G707 G710 G705 G699:G700 G293 I294 I318:I322 G308:G317 I283:I285 G295 I296:I302 G303:G304 I305:I307 G285:G291 I292 I413:I421 G422:G693 G323:G412 G4:G107 G109:G282 I438 L66:R68 I512:I518 H66:I68 T66:W68">
      <formula1>tipo_meta</formula1>
    </dataValidation>
    <dataValidation type="list" allowBlank="1" showInputMessage="1" showErrorMessage="1" errorTitle="ERROR" error="Debe escoger una opción_x000a_Si no hay vaya al final_x000a_Institutos descentralizados, opción al final" promptTitle="PROCEDIMIENTO RELACIONADO" prompt="Escoja el procedimiento relacionado (Administración Central)_x000a_Si no hay vaya al final_x000a_Institutos descentralizados, opción al final" sqref="N648 L709:L718 N708 L649:L707 L639:L647 N624:N638 L601:L623 L625 L598:L599 M247:M250 N108 L109:L226 L69:L107 L228:L246 L293 N294 N318:N322 L308:L317 L25:L64 L295 N296:N302 L303:L304 N305:N307 L285:L291 N292 L251:L280 N281:N284 L4:L17 L523:L596 L519:L521 N522 N512:N518 L439:L440 N447 L444:L446 N457 L451:L456 N507:N508 L482:L506 L509:L511 L467:L480 N481 L458:L464 N465:N466 L448:L449 N450 N438 L422:L437 L323:L412 N413:N421 N441:N443">
      <formula1>procedimientos</formula1>
    </dataValidation>
    <dataValidation type="list" allowBlank="1" showInputMessage="1" showErrorMessage="1" errorTitle="ERROR" error="Debe escoger un sector valido" promptTitle="SECTOR" prompt="Escoja el sector" sqref="H303:H304 H295 H4:H65 H69:H107 H308:H317 I65 L65:R65 H109:H293 H323:H412 T65:W65 H422:H718">
      <formula1>sectores</formula1>
    </dataValidation>
    <dataValidation type="list" allowBlank="1" showInputMessage="1" showErrorMessage="1" sqref="D4:D718">
      <formula1>ENTIDADES</formula1>
    </dataValidation>
  </dataValidation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filterMode="1">
    <tabColor rgb="FFFF0000"/>
  </sheetPr>
  <dimension ref="A1:R133"/>
  <sheetViews>
    <sheetView topLeftCell="I1" workbookViewId="0">
      <pane ySplit="3" topLeftCell="A4" activePane="bottomLeft" state="frozen"/>
      <selection pane="bottomLeft" activeCell="M134" sqref="M134"/>
    </sheetView>
  </sheetViews>
  <sheetFormatPr baseColWidth="10" defaultColWidth="11.42578125" defaultRowHeight="12.75" x14ac:dyDescent="0.25"/>
  <cols>
    <col min="1" max="1" width="12.85546875" style="185" customWidth="1"/>
    <col min="2" max="2" width="40" style="185" customWidth="1"/>
    <col min="3" max="3" width="41.140625" style="185" customWidth="1"/>
    <col min="4" max="5" width="11.42578125" style="185"/>
    <col min="6" max="6" width="38.42578125" style="185" customWidth="1"/>
    <col min="7" max="7" width="29.42578125" style="185" customWidth="1"/>
    <col min="8" max="8" width="26.42578125" style="185" customWidth="1"/>
    <col min="9" max="9" width="21.42578125" style="185" customWidth="1"/>
    <col min="10" max="14" width="15.7109375" style="185" customWidth="1"/>
    <col min="15" max="15" width="11.42578125" style="185" customWidth="1"/>
    <col min="16" max="16" width="30.42578125" style="185" customWidth="1"/>
    <col min="17" max="17" width="11.42578125" style="185"/>
    <col min="18" max="18" width="16.42578125" style="185" customWidth="1"/>
    <col min="19" max="16384" width="11.42578125" style="185"/>
  </cols>
  <sheetData>
    <row r="1" spans="1:18" x14ac:dyDescent="0.25">
      <c r="A1" s="185">
        <v>1</v>
      </c>
      <c r="B1" s="185">
        <v>2</v>
      </c>
      <c r="C1" s="185">
        <v>3</v>
      </c>
      <c r="D1" s="185">
        <v>4</v>
      </c>
      <c r="E1" s="185">
        <v>5</v>
      </c>
      <c r="F1" s="185">
        <v>6</v>
      </c>
      <c r="G1" s="185">
        <v>7</v>
      </c>
      <c r="H1" s="185">
        <v>8</v>
      </c>
      <c r="I1" s="185">
        <v>9</v>
      </c>
      <c r="J1" s="185">
        <v>10</v>
      </c>
      <c r="K1" s="185">
        <v>11</v>
      </c>
      <c r="L1" s="185">
        <v>12</v>
      </c>
      <c r="M1" s="185">
        <v>13</v>
      </c>
      <c r="N1" s="185">
        <v>14</v>
      </c>
      <c r="O1" s="185">
        <v>15</v>
      </c>
      <c r="P1" s="185">
        <v>16</v>
      </c>
      <c r="Q1" s="185">
        <v>17</v>
      </c>
      <c r="R1" s="185">
        <v>18</v>
      </c>
    </row>
    <row r="3" spans="1:18" ht="38.25" x14ac:dyDescent="0.25">
      <c r="A3" s="48" t="s">
        <v>5408</v>
      </c>
      <c r="B3" s="186" t="s">
        <v>5409</v>
      </c>
      <c r="C3" s="52" t="s">
        <v>79</v>
      </c>
      <c r="D3" s="47" t="s">
        <v>82</v>
      </c>
      <c r="E3" s="187" t="s">
        <v>86</v>
      </c>
      <c r="F3" s="48" t="s">
        <v>5410</v>
      </c>
      <c r="G3" s="48" t="s">
        <v>5411</v>
      </c>
      <c r="H3" s="48" t="s">
        <v>14</v>
      </c>
      <c r="I3" s="48" t="s">
        <v>15</v>
      </c>
      <c r="J3" s="187" t="s">
        <v>93</v>
      </c>
      <c r="K3" s="187" t="s">
        <v>5412</v>
      </c>
      <c r="L3" s="187" t="s">
        <v>5413</v>
      </c>
      <c r="M3" s="187" t="s">
        <v>5414</v>
      </c>
      <c r="N3" s="187" t="s">
        <v>5415</v>
      </c>
      <c r="O3" s="256" t="s">
        <v>5416</v>
      </c>
      <c r="P3" s="58" t="s">
        <v>5417</v>
      </c>
      <c r="Q3" s="58" t="s">
        <v>5418</v>
      </c>
      <c r="R3" s="58" t="s">
        <v>5419</v>
      </c>
    </row>
    <row r="4" spans="1:18" ht="50.25" hidden="1" customHeight="1" x14ac:dyDescent="0.25">
      <c r="A4" s="189" t="s">
        <v>181</v>
      </c>
      <c r="B4" s="198" t="s">
        <v>182</v>
      </c>
      <c r="C4" s="199" t="s">
        <v>180</v>
      </c>
      <c r="D4" s="200" t="s">
        <v>240</v>
      </c>
      <c r="E4" s="201">
        <v>2005</v>
      </c>
      <c r="F4" s="197" t="s">
        <v>186</v>
      </c>
      <c r="G4" s="197" t="s">
        <v>5420</v>
      </c>
      <c r="H4" s="197" t="s">
        <v>5421</v>
      </c>
      <c r="I4" s="197" t="s">
        <v>5422</v>
      </c>
      <c r="J4" s="202"/>
      <c r="K4" s="203"/>
      <c r="L4" s="203"/>
      <c r="M4" s="203"/>
      <c r="N4" s="203"/>
      <c r="O4" s="257"/>
      <c r="P4" s="264" t="str">
        <f>CONCATENATE(A4," - ",B4)</f>
        <v>MR1010101 - Mantener como mínimo en 6.4 la tasa de mortalidad por enfermedad profesional en Valle del Cauca, al 2019.</v>
      </c>
      <c r="Q4" s="264" t="str">
        <f>A4</f>
        <v>MR1010101</v>
      </c>
      <c r="R4" s="264" t="str">
        <f>B4</f>
        <v>Mantener como mínimo en 6.4 la tasa de mortalidad por enfermedad profesional en Valle del Cauca, al 2019.</v>
      </c>
    </row>
    <row r="5" spans="1:18" ht="50.25" hidden="1" customHeight="1" x14ac:dyDescent="0.25">
      <c r="A5" s="189" t="s">
        <v>203</v>
      </c>
      <c r="B5" s="205" t="s">
        <v>204</v>
      </c>
      <c r="C5" s="199" t="s">
        <v>180</v>
      </c>
      <c r="D5" s="200" t="s">
        <v>240</v>
      </c>
      <c r="E5" s="201">
        <v>2015</v>
      </c>
      <c r="F5" s="197" t="s">
        <v>186</v>
      </c>
      <c r="G5" s="197" t="s">
        <v>5423</v>
      </c>
      <c r="H5" s="197" t="s">
        <v>5424</v>
      </c>
      <c r="I5" s="197" t="s">
        <v>5425</v>
      </c>
      <c r="J5" s="206">
        <v>1</v>
      </c>
      <c r="K5" s="207">
        <v>1</v>
      </c>
      <c r="L5" s="207">
        <v>1</v>
      </c>
      <c r="M5" s="207">
        <v>1</v>
      </c>
      <c r="N5" s="207">
        <v>1</v>
      </c>
      <c r="O5" s="257"/>
      <c r="P5" s="264" t="str">
        <f t="shared" ref="P5:P68" si="0">CONCATENATE(A5," - ",B5)</f>
        <v>MR1010201 -  Mantener el 100% de las cabeceras municipales de los entes territoriales con índice de riesgo de abastecimiento de agua (IRABA) en niveles de 0 a 20, durante el período de gobierno.</v>
      </c>
      <c r="Q5" s="264" t="str">
        <f t="shared" ref="Q5:Q68" si="1">A5</f>
        <v>MR1010201</v>
      </c>
      <c r="R5" s="264" t="str">
        <f t="shared" ref="R5:R68" si="2">B5</f>
        <v xml:space="preserve"> Mantener el 100% de las cabeceras municipales de los entes territoriales con índice de riesgo de abastecimiento de agua (IRABA) en niveles de 0 a 20, durante el período de gobierno.</v>
      </c>
    </row>
    <row r="6" spans="1:18" ht="50.25" hidden="1" customHeight="1" x14ac:dyDescent="0.25">
      <c r="A6" s="189" t="s">
        <v>222</v>
      </c>
      <c r="B6" s="199" t="s">
        <v>223</v>
      </c>
      <c r="C6" s="199" t="s">
        <v>180</v>
      </c>
      <c r="D6" s="200" t="s">
        <v>240</v>
      </c>
      <c r="E6" s="201">
        <v>2010</v>
      </c>
      <c r="F6" s="197" t="s">
        <v>186</v>
      </c>
      <c r="G6" s="197" t="s">
        <v>5426</v>
      </c>
      <c r="H6" s="197" t="s">
        <v>5427</v>
      </c>
      <c r="I6" s="197" t="s">
        <v>5428</v>
      </c>
      <c r="J6" s="208" t="s">
        <v>5429</v>
      </c>
      <c r="K6" s="208" t="s">
        <v>5429</v>
      </c>
      <c r="L6" s="208" t="s">
        <v>5429</v>
      </c>
      <c r="M6" s="208" t="s">
        <v>5429</v>
      </c>
      <c r="N6" s="208" t="s">
        <v>5429</v>
      </c>
      <c r="O6" s="257"/>
      <c r="P6" s="264" t="str">
        <f t="shared" si="0"/>
        <v>MR1010202 - Mantener como mínimo en 387 por 100.000 habitantes, la tasa de incidencia de dengue, durante el período de gobierno.</v>
      </c>
      <c r="Q6" s="264" t="str">
        <f t="shared" si="1"/>
        <v>MR1010202</v>
      </c>
      <c r="R6" s="264" t="str">
        <f t="shared" si="2"/>
        <v>Mantener como mínimo en 387 por 100.000 habitantes, la tasa de incidencia de dengue, durante el período de gobierno.</v>
      </c>
    </row>
    <row r="7" spans="1:18" ht="50.25" hidden="1" customHeight="1" x14ac:dyDescent="0.25">
      <c r="A7" s="190" t="s">
        <v>261</v>
      </c>
      <c r="B7" s="209" t="s">
        <v>262</v>
      </c>
      <c r="C7" s="199" t="s">
        <v>180</v>
      </c>
      <c r="D7" s="200" t="s">
        <v>183</v>
      </c>
      <c r="E7" s="201">
        <v>2015</v>
      </c>
      <c r="F7" s="197" t="s">
        <v>186</v>
      </c>
      <c r="G7" s="197" t="s">
        <v>5430</v>
      </c>
      <c r="H7" s="197" t="s">
        <v>5431</v>
      </c>
      <c r="I7" s="197" t="s">
        <v>5432</v>
      </c>
      <c r="J7" s="206">
        <v>0.92</v>
      </c>
      <c r="K7" s="207">
        <v>0.9</v>
      </c>
      <c r="L7" s="207">
        <v>0.9</v>
      </c>
      <c r="M7" s="207">
        <v>0.92</v>
      </c>
      <c r="N7" s="207">
        <v>0.92</v>
      </c>
      <c r="O7" s="257"/>
      <c r="P7" s="264" t="str">
        <f t="shared" si="0"/>
        <v>MR1010301 - Incrementar en 2 puntos porcentuales la cobertura de aseguramiento de la población con SISBEN niveles 1, 2 y en condiciones de desplazamiento, durante el período de gobierno.</v>
      </c>
      <c r="Q7" s="264" t="str">
        <f t="shared" si="1"/>
        <v>MR1010301</v>
      </c>
      <c r="R7" s="264" t="str">
        <f t="shared" si="2"/>
        <v>Incrementar en 2 puntos porcentuales la cobertura de aseguramiento de la población con SISBEN niveles 1, 2 y en condiciones de desplazamiento, durante el período de gobierno.</v>
      </c>
    </row>
    <row r="8" spans="1:18" ht="50.25" hidden="1" customHeight="1" x14ac:dyDescent="0.25">
      <c r="A8" s="190" t="s">
        <v>281</v>
      </c>
      <c r="B8" s="205" t="s">
        <v>282</v>
      </c>
      <c r="C8" s="199" t="s">
        <v>180</v>
      </c>
      <c r="D8" s="200" t="s">
        <v>2310</v>
      </c>
      <c r="E8" s="201">
        <v>2015</v>
      </c>
      <c r="F8" s="197" t="s">
        <v>186</v>
      </c>
      <c r="G8" s="197" t="s">
        <v>5433</v>
      </c>
      <c r="H8" s="197" t="s">
        <v>5434</v>
      </c>
      <c r="I8" s="197" t="s">
        <v>5435</v>
      </c>
      <c r="J8" s="206">
        <v>1</v>
      </c>
      <c r="K8" s="207">
        <v>1</v>
      </c>
      <c r="L8" s="207">
        <v>1</v>
      </c>
      <c r="M8" s="207">
        <v>1</v>
      </c>
      <c r="N8" s="207">
        <v>1</v>
      </c>
      <c r="O8" s="257"/>
      <c r="P8" s="264" t="str">
        <f t="shared" si="0"/>
        <v>MR1010302 - Lograr que el 100% de los entes territoriales  implementen la estrategia de Atención Primaria En Salud – APS, durante el periodo de gobierno.</v>
      </c>
      <c r="Q8" s="264" t="str">
        <f t="shared" si="1"/>
        <v>MR1010302</v>
      </c>
      <c r="R8" s="264" t="str">
        <f t="shared" si="2"/>
        <v>Lograr que el 100% de los entes territoriales  implementen la estrategia de Atención Primaria En Salud – APS, durante el periodo de gobierno.</v>
      </c>
    </row>
    <row r="9" spans="1:18" ht="50.25" hidden="1" customHeight="1" x14ac:dyDescent="0.25">
      <c r="A9" s="190" t="s">
        <v>316</v>
      </c>
      <c r="B9" s="189" t="s">
        <v>317</v>
      </c>
      <c r="C9" s="211" t="s">
        <v>180</v>
      </c>
      <c r="D9" s="212" t="s">
        <v>183</v>
      </c>
      <c r="E9" s="213">
        <v>2015</v>
      </c>
      <c r="F9" s="212" t="s">
        <v>5436</v>
      </c>
      <c r="G9" s="215" t="s">
        <v>5437</v>
      </c>
      <c r="H9" s="215" t="s">
        <v>5438</v>
      </c>
      <c r="I9" s="215" t="s">
        <v>5439</v>
      </c>
      <c r="J9" s="214">
        <v>1</v>
      </c>
      <c r="K9" s="214">
        <v>25</v>
      </c>
      <c r="L9" s="214">
        <v>25</v>
      </c>
      <c r="M9" s="214">
        <v>25</v>
      </c>
      <c r="N9" s="214">
        <v>25</v>
      </c>
      <c r="O9" s="258"/>
      <c r="P9" s="264" t="str">
        <f t="shared" si="0"/>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
      <c r="Q9" s="264" t="str">
        <f t="shared" si="1"/>
        <v>MR1010303</v>
      </c>
      <c r="R9" s="264" t="str">
        <f t="shared" si="2"/>
        <v>Implementar un modelo integral de atención y gestión de información en salud,
para incrementar la inteligencia sanitaria, en el marco de los determinantes sociales y la APS, mediante la aplicación de tecnologías de información y de comunicación, en el departamento a 2019.</v>
      </c>
    </row>
    <row r="10" spans="1:18" ht="50.25" hidden="1" customHeight="1" x14ac:dyDescent="0.25">
      <c r="A10" s="190" t="s">
        <v>364</v>
      </c>
      <c r="B10" s="209" t="s">
        <v>365</v>
      </c>
      <c r="C10" s="199" t="s">
        <v>180</v>
      </c>
      <c r="D10" s="200" t="s">
        <v>2310</v>
      </c>
      <c r="E10" s="201">
        <v>2015</v>
      </c>
      <c r="F10" s="197" t="s">
        <v>186</v>
      </c>
      <c r="G10" s="197" t="s">
        <v>5440</v>
      </c>
      <c r="H10" s="197" t="s">
        <v>5441</v>
      </c>
      <c r="I10" s="197" t="s">
        <v>5442</v>
      </c>
      <c r="J10" s="206">
        <f>N10</f>
        <v>1</v>
      </c>
      <c r="K10" s="207">
        <v>1</v>
      </c>
      <c r="L10" s="207">
        <v>1</v>
      </c>
      <c r="M10" s="207">
        <v>1</v>
      </c>
      <c r="N10" s="207">
        <v>1</v>
      </c>
      <c r="O10" s="257"/>
      <c r="P10" s="264" t="str">
        <f t="shared" si="0"/>
        <v>MR1010304 - Lograr que el 100% de los eventos de interés en salud pública sean intervenidos y vigilados durante el período de gobierno.</v>
      </c>
      <c r="Q10" s="264" t="str">
        <f t="shared" si="1"/>
        <v>MR1010304</v>
      </c>
      <c r="R10" s="264" t="str">
        <f t="shared" si="2"/>
        <v>Lograr que el 100% de los eventos de interés en salud pública sean intervenidos y vigilados durante el período de gobierno.</v>
      </c>
    </row>
    <row r="11" spans="1:18" ht="50.25" hidden="1" customHeight="1" x14ac:dyDescent="0.25">
      <c r="A11" s="190" t="s">
        <v>373</v>
      </c>
      <c r="B11" s="205" t="s">
        <v>374</v>
      </c>
      <c r="C11" s="199" t="s">
        <v>180</v>
      </c>
      <c r="D11" s="200" t="s">
        <v>240</v>
      </c>
      <c r="E11" s="201">
        <v>2015</v>
      </c>
      <c r="F11" s="197" t="s">
        <v>186</v>
      </c>
      <c r="G11" s="197" t="s">
        <v>5443</v>
      </c>
      <c r="H11" s="197" t="s">
        <v>5444</v>
      </c>
      <c r="I11" s="197" t="s">
        <v>5445</v>
      </c>
      <c r="J11" s="202">
        <v>1.5</v>
      </c>
      <c r="K11" s="203">
        <v>1.5</v>
      </c>
      <c r="L11" s="203">
        <v>1.5</v>
      </c>
      <c r="M11" s="203">
        <v>1.5</v>
      </c>
      <c r="N11" s="203">
        <v>1.5</v>
      </c>
      <c r="O11" s="257"/>
      <c r="P11" s="264" t="str">
        <f t="shared" si="0"/>
        <v>MR1010401 - Mantener la tasa de incidencia de sífilis congénita en 1.5 casos o menos, por cada 1.000 nacidos vivos durante el período de gobierno.</v>
      </c>
      <c r="Q11" s="264" t="str">
        <f t="shared" si="1"/>
        <v>MR1010401</v>
      </c>
      <c r="R11" s="264" t="str">
        <f t="shared" si="2"/>
        <v>Mantener la tasa de incidencia de sífilis congénita en 1.5 casos o menos, por cada 1.000 nacidos vivos durante el período de gobierno.</v>
      </c>
    </row>
    <row r="12" spans="1:18" ht="50.25" hidden="1" customHeight="1" x14ac:dyDescent="0.25">
      <c r="A12" s="190" t="s">
        <v>385</v>
      </c>
      <c r="B12" s="209" t="s">
        <v>386</v>
      </c>
      <c r="C12" s="199" t="s">
        <v>180</v>
      </c>
      <c r="D12" s="200" t="s">
        <v>2310</v>
      </c>
      <c r="E12" s="201"/>
      <c r="F12" s="197" t="s">
        <v>186</v>
      </c>
      <c r="G12" s="197" t="s">
        <v>5446</v>
      </c>
      <c r="H12" s="197" t="s">
        <v>5447</v>
      </c>
      <c r="I12" s="197" t="s">
        <v>5448</v>
      </c>
      <c r="J12" s="202">
        <v>-4</v>
      </c>
      <c r="K12" s="203">
        <v>-1</v>
      </c>
      <c r="L12" s="203">
        <v>-2</v>
      </c>
      <c r="M12" s="203">
        <v>-3</v>
      </c>
      <c r="N12" s="203">
        <v>-4</v>
      </c>
      <c r="O12" s="257"/>
      <c r="P12" s="264" t="str">
        <f t="shared" si="0"/>
        <v>MR1010402 - Disminuir en 4 puntos con respecto a la línea de base, la razón de mortalidad materna por causas evitables, durante el período de gobierno.</v>
      </c>
      <c r="Q12" s="264" t="str">
        <f t="shared" si="1"/>
        <v>MR1010402</v>
      </c>
      <c r="R12" s="264" t="str">
        <f t="shared" si="2"/>
        <v>Disminuir en 4 puntos con respecto a la línea de base, la razón de mortalidad materna por causas evitables, durante el período de gobierno.</v>
      </c>
    </row>
    <row r="13" spans="1:18" ht="50.25" hidden="1" customHeight="1" x14ac:dyDescent="0.25">
      <c r="A13" s="190" t="s">
        <v>401</v>
      </c>
      <c r="B13" s="209" t="s">
        <v>402</v>
      </c>
      <c r="C13" s="199" t="s">
        <v>180</v>
      </c>
      <c r="D13" s="200" t="s">
        <v>183</v>
      </c>
      <c r="E13" s="201">
        <v>2013</v>
      </c>
      <c r="F13" s="197" t="s">
        <v>186</v>
      </c>
      <c r="G13" s="197" t="s">
        <v>5449</v>
      </c>
      <c r="H13" s="197" t="s">
        <v>5450</v>
      </c>
      <c r="I13" s="197" t="s">
        <v>5451</v>
      </c>
      <c r="J13" s="202">
        <v>3.6</v>
      </c>
      <c r="K13" s="203">
        <v>3.6</v>
      </c>
      <c r="L13" s="203">
        <v>3.6</v>
      </c>
      <c r="M13" s="203">
        <v>3.6</v>
      </c>
      <c r="N13" s="203">
        <v>3.6</v>
      </c>
      <c r="O13" s="257"/>
      <c r="P13" s="264" t="str">
        <f t="shared" si="0"/>
        <v>MR1010501 - Reducir a 3,6 la prevalencia del consumo de sustancias psicoactivas durante el período de gobierno.</v>
      </c>
      <c r="Q13" s="264" t="str">
        <f t="shared" si="1"/>
        <v>MR1010501</v>
      </c>
      <c r="R13" s="264" t="str">
        <f t="shared" si="2"/>
        <v>Reducir a 3,6 la prevalencia del consumo de sustancias psicoactivas durante el período de gobierno.</v>
      </c>
    </row>
    <row r="14" spans="1:18" ht="50.25" hidden="1" customHeight="1" x14ac:dyDescent="0.25">
      <c r="A14" s="190" t="s">
        <v>419</v>
      </c>
      <c r="B14" s="216" t="s">
        <v>420</v>
      </c>
      <c r="C14" s="199" t="s">
        <v>180</v>
      </c>
      <c r="D14" s="200" t="s">
        <v>183</v>
      </c>
      <c r="E14" s="201">
        <v>2014</v>
      </c>
      <c r="F14" s="206" t="s">
        <v>186</v>
      </c>
      <c r="G14" s="206" t="s">
        <v>5452</v>
      </c>
      <c r="H14" s="206" t="s">
        <v>5453</v>
      </c>
      <c r="I14" s="206" t="s">
        <v>5454</v>
      </c>
      <c r="J14" s="206">
        <v>0.85</v>
      </c>
      <c r="K14" s="207">
        <v>0.78</v>
      </c>
      <c r="L14" s="207">
        <v>0.8</v>
      </c>
      <c r="M14" s="207">
        <v>0.82</v>
      </c>
      <c r="N14" s="207">
        <v>0.85</v>
      </c>
      <c r="O14" s="257"/>
      <c r="P14" s="264" t="str">
        <f t="shared" si="0"/>
        <v>MR1010601 - Incrementar al 85% el porcentaje de tratamiento exitoso de los casos de tuberculosis pulmonar con baciloscopia positiva, al 2019.</v>
      </c>
      <c r="Q14" s="264" t="str">
        <f t="shared" si="1"/>
        <v>MR1010601</v>
      </c>
      <c r="R14" s="264" t="str">
        <f t="shared" si="2"/>
        <v>Incrementar al 85% el porcentaje de tratamiento exitoso de los casos de tuberculosis pulmonar con baciloscopia positiva, al 2019.</v>
      </c>
    </row>
    <row r="15" spans="1:18" ht="50.25" hidden="1" customHeight="1" x14ac:dyDescent="0.25">
      <c r="A15" s="190" t="s">
        <v>430</v>
      </c>
      <c r="B15" s="216" t="s">
        <v>431</v>
      </c>
      <c r="C15" s="199" t="s">
        <v>180</v>
      </c>
      <c r="D15" s="200" t="s">
        <v>240</v>
      </c>
      <c r="E15" s="201">
        <v>2015</v>
      </c>
      <c r="F15" s="197" t="s">
        <v>186</v>
      </c>
      <c r="G15" s="197" t="s">
        <v>5455</v>
      </c>
      <c r="H15" s="197" t="s">
        <v>5456</v>
      </c>
      <c r="I15" s="197" t="s">
        <v>5454</v>
      </c>
      <c r="J15" s="217" t="s">
        <v>5457</v>
      </c>
      <c r="K15" s="217" t="s">
        <v>5457</v>
      </c>
      <c r="L15" s="217" t="s">
        <v>5457</v>
      </c>
      <c r="M15" s="217" t="s">
        <v>5457</v>
      </c>
      <c r="N15" s="217" t="s">
        <v>5457</v>
      </c>
      <c r="O15" s="257"/>
      <c r="P15" s="264" t="str">
        <f t="shared" si="0"/>
        <v>MR1010602 - Mantener por debajo de 18 por 10.000 menores de cinco años, la tasa de mortalidad, durante el período de gobierno.</v>
      </c>
      <c r="Q15" s="264" t="str">
        <f t="shared" si="1"/>
        <v>MR1010602</v>
      </c>
      <c r="R15" s="264" t="str">
        <f t="shared" si="2"/>
        <v>Mantener por debajo de 18 por 10.000 menores de cinco años, la tasa de mortalidad, durante el período de gobierno.</v>
      </c>
    </row>
    <row r="16" spans="1:18" ht="50.25" hidden="1" customHeight="1" x14ac:dyDescent="0.25">
      <c r="A16" s="190" t="s">
        <v>440</v>
      </c>
      <c r="B16" s="198" t="s">
        <v>441</v>
      </c>
      <c r="C16" s="199" t="s">
        <v>180</v>
      </c>
      <c r="D16" s="200" t="s">
        <v>240</v>
      </c>
      <c r="E16" s="201">
        <v>2013</v>
      </c>
      <c r="F16" s="197" t="s">
        <v>186</v>
      </c>
      <c r="G16" s="197" t="s">
        <v>5458</v>
      </c>
      <c r="H16" s="197" t="s">
        <v>5459</v>
      </c>
      <c r="I16" s="197" t="s">
        <v>5460</v>
      </c>
      <c r="J16" s="218">
        <v>1900</v>
      </c>
      <c r="K16" s="218">
        <v>1900</v>
      </c>
      <c r="L16" s="218">
        <v>1900</v>
      </c>
      <c r="M16" s="218">
        <v>1900</v>
      </c>
      <c r="N16" s="218">
        <v>1900</v>
      </c>
      <c r="O16" s="257"/>
      <c r="P16" s="264" t="str">
        <f t="shared" si="0"/>
        <v>MR1010701 - Mantener por debajo de 2000 la tasa ajustada de años potencialmente perdidos debido a neoplasias por cada 100 mil habitantes, durante el período de gobierno.</v>
      </c>
      <c r="Q16" s="264" t="str">
        <f t="shared" si="1"/>
        <v>MR1010701</v>
      </c>
      <c r="R16" s="264" t="str">
        <f t="shared" si="2"/>
        <v>Mantener por debajo de 2000 la tasa ajustada de años potencialmente perdidos debido a neoplasias por cada 100 mil habitantes, durante el período de gobierno.</v>
      </c>
    </row>
    <row r="17" spans="1:18" ht="50.25" hidden="1" customHeight="1" x14ac:dyDescent="0.25">
      <c r="A17" s="190" t="s">
        <v>451</v>
      </c>
      <c r="B17" s="209" t="s">
        <v>452</v>
      </c>
      <c r="C17" s="199" t="s">
        <v>180</v>
      </c>
      <c r="D17" s="200" t="s">
        <v>240</v>
      </c>
      <c r="E17" s="201">
        <v>2013</v>
      </c>
      <c r="F17" s="197" t="s">
        <v>186</v>
      </c>
      <c r="G17" s="197" t="s">
        <v>5461</v>
      </c>
      <c r="H17" s="197" t="s">
        <v>5462</v>
      </c>
      <c r="I17" s="197" t="s">
        <v>5463</v>
      </c>
      <c r="J17" s="218">
        <v>1900</v>
      </c>
      <c r="K17" s="218">
        <v>1900</v>
      </c>
      <c r="L17" s="218">
        <v>1900</v>
      </c>
      <c r="M17" s="218">
        <v>1900</v>
      </c>
      <c r="N17" s="218">
        <v>1900</v>
      </c>
      <c r="O17" s="257"/>
      <c r="P17" s="264" t="str">
        <f t="shared" si="0"/>
        <v>MR1010702 - Mantener por debajo de 2000 la tasa ajustada de años potencialmente perdidos debido a enfermedades cardiovasculares por cada 100 mil habitantes, al  2019</v>
      </c>
      <c r="Q17" s="264" t="str">
        <f t="shared" si="1"/>
        <v>MR1010702</v>
      </c>
      <c r="R17" s="264" t="str">
        <f t="shared" si="2"/>
        <v>Mantener por debajo de 2000 la tasa ajustada de años potencialmente perdidos debido a enfermedades cardiovasculares por cada 100 mil habitantes, al  2019</v>
      </c>
    </row>
    <row r="18" spans="1:18" ht="50.25" hidden="1" customHeight="1" x14ac:dyDescent="0.25">
      <c r="A18" s="190" t="s">
        <v>473</v>
      </c>
      <c r="B18" s="209" t="s">
        <v>474</v>
      </c>
      <c r="C18" s="199" t="s">
        <v>180</v>
      </c>
      <c r="D18" s="200" t="s">
        <v>183</v>
      </c>
      <c r="E18" s="201">
        <v>2015</v>
      </c>
      <c r="F18" s="197" t="s">
        <v>186</v>
      </c>
      <c r="G18" s="197" t="s">
        <v>5464</v>
      </c>
      <c r="H18" s="197" t="s">
        <v>5465</v>
      </c>
      <c r="I18" s="197" t="s">
        <v>5466</v>
      </c>
      <c r="J18" s="202">
        <v>1</v>
      </c>
      <c r="K18" s="203">
        <v>0</v>
      </c>
      <c r="L18" s="203">
        <v>0</v>
      </c>
      <c r="M18" s="203">
        <v>1</v>
      </c>
      <c r="N18" s="203">
        <v>1</v>
      </c>
      <c r="O18" s="257"/>
      <c r="P18" s="264" t="str">
        <f t="shared" si="0"/>
        <v xml:space="preserve">MR1010801 - Lograr la implementación de un modelo de atención integral en salud de las poblaciones especiales del Valle del Cauca durante el periodo de gobierno. (Victimas, Discapacidad, Grupos étnicos </v>
      </c>
      <c r="Q18" s="264" t="str">
        <f t="shared" si="1"/>
        <v>MR1010801</v>
      </c>
      <c r="R18" s="264" t="str">
        <f t="shared" si="2"/>
        <v xml:space="preserve">Lograr la implementación de un modelo de atención integral en salud de las poblaciones especiales del Valle del Cauca durante el periodo de gobierno. (Victimas, Discapacidad, Grupos étnicos </v>
      </c>
    </row>
    <row r="19" spans="1:18" ht="50.25" hidden="1" customHeight="1" x14ac:dyDescent="0.25">
      <c r="A19" s="191" t="s">
        <v>487</v>
      </c>
      <c r="B19" s="209" t="s">
        <v>488</v>
      </c>
      <c r="C19" s="199" t="s">
        <v>486</v>
      </c>
      <c r="D19" s="200" t="s">
        <v>183</v>
      </c>
      <c r="E19" s="201">
        <v>2015</v>
      </c>
      <c r="F19" s="197" t="s">
        <v>491</v>
      </c>
      <c r="G19" s="197" t="s">
        <v>5467</v>
      </c>
      <c r="H19" s="197" t="s">
        <v>5468</v>
      </c>
      <c r="I19" s="197" t="s">
        <v>5469</v>
      </c>
      <c r="J19" s="203">
        <v>23000</v>
      </c>
      <c r="K19" s="203">
        <v>5750</v>
      </c>
      <c r="L19" s="203">
        <v>11500</v>
      </c>
      <c r="M19" s="203">
        <v>17250</v>
      </c>
      <c r="N19" s="204">
        <v>23000</v>
      </c>
      <c r="O19" s="219"/>
      <c r="P19" s="264" t="str">
        <f t="shared" si="0"/>
        <v>MR1010901 - Beneficiar a 23.000 familias con proyectos de seguridad Alimentaria de producción de alimentos.</v>
      </c>
      <c r="Q19" s="264" t="str">
        <f t="shared" si="1"/>
        <v>MR1010901</v>
      </c>
      <c r="R19" s="264" t="str">
        <f t="shared" si="2"/>
        <v>Beneficiar a 23.000 familias con proyectos de seguridad Alimentaria de producción de alimentos.</v>
      </c>
    </row>
    <row r="20" spans="1:18" ht="50.25" hidden="1" customHeight="1" x14ac:dyDescent="0.25">
      <c r="A20" s="190" t="s">
        <v>548</v>
      </c>
      <c r="B20" s="209" t="s">
        <v>549</v>
      </c>
      <c r="C20" s="199" t="s">
        <v>180</v>
      </c>
      <c r="D20" s="200" t="s">
        <v>240</v>
      </c>
      <c r="E20" s="201">
        <v>2015</v>
      </c>
      <c r="F20" s="197" t="s">
        <v>186</v>
      </c>
      <c r="G20" s="197" t="s">
        <v>5470</v>
      </c>
      <c r="H20" s="197" t="s">
        <v>5471</v>
      </c>
      <c r="I20" s="197" t="s">
        <v>5472</v>
      </c>
      <c r="J20" s="202" t="s">
        <v>5473</v>
      </c>
      <c r="K20" s="203" t="s">
        <v>5473</v>
      </c>
      <c r="L20" s="203" t="s">
        <v>5473</v>
      </c>
      <c r="M20" s="203" t="s">
        <v>5473</v>
      </c>
      <c r="N20" s="203" t="s">
        <v>5473</v>
      </c>
      <c r="O20" s="257"/>
      <c r="P20" s="264" t="str">
        <f t="shared" si="0"/>
        <v>MR1010902 - Mantener por debajo del  15% la prevalencia de obesidad en población de 5 a 17 años del Departamento, durante el período de gobierno.</v>
      </c>
      <c r="Q20" s="264" t="str">
        <f t="shared" si="1"/>
        <v>MR1010902</v>
      </c>
      <c r="R20" s="264" t="str">
        <f t="shared" si="2"/>
        <v>Mantener por debajo del  15% la prevalencia de obesidad en población de 5 a 17 años del Departamento, durante el período de gobierno.</v>
      </c>
    </row>
    <row r="21" spans="1:18" ht="50.25" hidden="1" customHeight="1" x14ac:dyDescent="0.25">
      <c r="A21" s="191" t="s">
        <v>565</v>
      </c>
      <c r="B21" s="209" t="s">
        <v>566</v>
      </c>
      <c r="C21" s="199" t="s">
        <v>564</v>
      </c>
      <c r="D21" s="200" t="s">
        <v>240</v>
      </c>
      <c r="E21" s="201">
        <v>2015</v>
      </c>
      <c r="F21" s="197" t="s">
        <v>568</v>
      </c>
      <c r="G21" s="197" t="s">
        <v>5474</v>
      </c>
      <c r="H21" s="197" t="s">
        <v>5475</v>
      </c>
      <c r="I21" s="197" t="s">
        <v>5476</v>
      </c>
      <c r="J21" s="202">
        <v>1</v>
      </c>
      <c r="K21" s="203">
        <v>1</v>
      </c>
      <c r="L21" s="203">
        <v>1</v>
      </c>
      <c r="M21" s="203">
        <v>1</v>
      </c>
      <c r="N21" s="203">
        <v>1</v>
      </c>
      <c r="O21" s="257"/>
      <c r="P21" s="264" t="str">
        <f t="shared" si="0"/>
        <v>MR1020101 - Implementar  una Política Publica Departamental de Primera Infancia, Infancia y Adolescencia a través de una estrategia de atención integral de acuerdo a la Política Nacional de "Cero a Siempre" y la Ley 1098 de 2006</v>
      </c>
      <c r="Q21" s="264" t="str">
        <f t="shared" si="1"/>
        <v>MR1020101</v>
      </c>
      <c r="R21" s="264" t="str">
        <f t="shared" si="2"/>
        <v>Implementar  una Política Publica Departamental de Primera Infancia, Infancia y Adolescencia a través de una estrategia de atención integral de acuerdo a la Política Nacional de "Cero a Siempre" y la Ley 1098 de 2006</v>
      </c>
    </row>
    <row r="22" spans="1:18" ht="50.25" hidden="1" customHeight="1" x14ac:dyDescent="0.25">
      <c r="A22" s="192" t="s">
        <v>590</v>
      </c>
      <c r="B22" s="221" t="s">
        <v>591</v>
      </c>
      <c r="C22" s="222" t="s">
        <v>589</v>
      </c>
      <c r="D22" s="223" t="s">
        <v>183</v>
      </c>
      <c r="E22" s="224">
        <v>2015</v>
      </c>
      <c r="F22" s="220" t="s">
        <v>1522</v>
      </c>
      <c r="G22" s="220" t="s">
        <v>5477</v>
      </c>
      <c r="H22" s="220" t="s">
        <v>5478</v>
      </c>
      <c r="I22" s="220" t="s">
        <v>5479</v>
      </c>
      <c r="J22" s="225">
        <v>0.61</v>
      </c>
      <c r="K22" s="225">
        <v>0.53</v>
      </c>
      <c r="L22" s="225">
        <v>0.55000000000000004</v>
      </c>
      <c r="M22" s="225">
        <v>0.57999999999999996</v>
      </c>
      <c r="N22" s="225">
        <v>0.61</v>
      </c>
      <c r="O22" s="259"/>
      <c r="P22" s="264" t="str">
        <f t="shared" si="0"/>
        <v>MR1020102 - Alcanzar el 61% de Porcentaje de cobertura en atención integral a la primera infancia en los municipios no certificados durante el período de gobierno</v>
      </c>
      <c r="Q22" s="264" t="str">
        <f t="shared" si="1"/>
        <v>MR1020102</v>
      </c>
      <c r="R22" s="264" t="str">
        <f t="shared" si="2"/>
        <v>Alcanzar el 61% de Porcentaje de cobertura en atención integral a la primera infancia en los municipios no certificados durante el período de gobierno</v>
      </c>
    </row>
    <row r="23" spans="1:18" ht="50.25" hidden="1" customHeight="1" x14ac:dyDescent="0.25">
      <c r="A23" s="191" t="s">
        <v>622</v>
      </c>
      <c r="B23" s="209" t="s">
        <v>623</v>
      </c>
      <c r="C23" s="199" t="s">
        <v>564</v>
      </c>
      <c r="D23" s="200" t="s">
        <v>240</v>
      </c>
      <c r="E23" s="201">
        <v>2015</v>
      </c>
      <c r="F23" s="197" t="s">
        <v>568</v>
      </c>
      <c r="G23" s="197" t="s">
        <v>5480</v>
      </c>
      <c r="H23" s="197" t="s">
        <v>5481</v>
      </c>
      <c r="I23" s="197" t="s">
        <v>5482</v>
      </c>
      <c r="J23" s="202">
        <v>1</v>
      </c>
      <c r="K23" s="203">
        <v>1</v>
      </c>
      <c r="L23" s="203">
        <v>1</v>
      </c>
      <c r="M23" s="203">
        <v>1</v>
      </c>
      <c r="N23" s="203">
        <v>1</v>
      </c>
      <c r="O23" s="257"/>
      <c r="P23" s="264" t="str">
        <f t="shared" si="0"/>
        <v xml:space="preserve">MR1020201 - Implementar una política pública departamental de infancia, adolescencia y familia, desde y para niños, niñas y adolescentes, en el período de gobierno. </v>
      </c>
      <c r="Q23" s="264" t="str">
        <f t="shared" si="1"/>
        <v>MR1020201</v>
      </c>
      <c r="R23" s="264" t="str">
        <f t="shared" si="2"/>
        <v xml:space="preserve">Implementar una política pública departamental de infancia, adolescencia y familia, desde y para niños, niñas y adolescentes, en el período de gobierno. </v>
      </c>
    </row>
    <row r="24" spans="1:18" ht="50.25" hidden="1" customHeight="1" x14ac:dyDescent="0.25">
      <c r="A24" s="191" t="s">
        <v>808</v>
      </c>
      <c r="B24" s="209" t="s">
        <v>809</v>
      </c>
      <c r="C24" s="199" t="s">
        <v>564</v>
      </c>
      <c r="D24" s="200" t="s">
        <v>183</v>
      </c>
      <c r="E24" s="201">
        <v>2010</v>
      </c>
      <c r="F24" s="197" t="s">
        <v>688</v>
      </c>
      <c r="G24" s="197" t="s">
        <v>5483</v>
      </c>
      <c r="H24" s="197" t="s">
        <v>5484</v>
      </c>
      <c r="I24" s="197" t="s">
        <v>5485</v>
      </c>
      <c r="J24" s="202">
        <v>1</v>
      </c>
      <c r="K24" s="203">
        <v>1</v>
      </c>
      <c r="L24" s="203">
        <v>1</v>
      </c>
      <c r="M24" s="203">
        <v>1</v>
      </c>
      <c r="N24" s="203">
        <v>1</v>
      </c>
      <c r="O24" s="257"/>
      <c r="P24" s="264" t="str">
        <f t="shared" si="0"/>
        <v>MR1020301 - Armonizar  la Política Pública Departamental de Juventud (ordenanza 286 de 2009) a lo establecido en la ley 1622 de 2013.</v>
      </c>
      <c r="Q24" s="264" t="str">
        <f t="shared" si="1"/>
        <v>MR1020301</v>
      </c>
      <c r="R24" s="264" t="str">
        <f t="shared" si="2"/>
        <v>Armonizar  la Política Pública Departamental de Juventud (ordenanza 286 de 2009) a lo establecido en la ley 1622 de 2013.</v>
      </c>
    </row>
    <row r="25" spans="1:18" ht="50.25" hidden="1" customHeight="1" x14ac:dyDescent="0.25">
      <c r="A25" s="191" t="s">
        <v>907</v>
      </c>
      <c r="B25" s="209" t="s">
        <v>908</v>
      </c>
      <c r="C25" s="199" t="s">
        <v>906</v>
      </c>
      <c r="D25" s="200" t="s">
        <v>2310</v>
      </c>
      <c r="E25" s="201">
        <v>2005</v>
      </c>
      <c r="F25" s="197" t="s">
        <v>910</v>
      </c>
      <c r="G25" s="197" t="s">
        <v>5486</v>
      </c>
      <c r="H25" s="197" t="s">
        <v>5487</v>
      </c>
      <c r="I25" s="197" t="s">
        <v>5488</v>
      </c>
      <c r="J25" s="202">
        <v>1.4999999999999999E-2</v>
      </c>
      <c r="K25" s="203">
        <v>0</v>
      </c>
      <c r="L25" s="203"/>
      <c r="M25" s="203"/>
      <c r="N25" s="203">
        <v>1.4999999999999999E-2</v>
      </c>
      <c r="O25" s="257"/>
      <c r="P25" s="264" t="str">
        <f t="shared" si="0"/>
        <v>MR1030101 - Disminuir en un 1,5% el déficit de vivienda cuantitativo al terminar el período de gobierno.</v>
      </c>
      <c r="Q25" s="264" t="str">
        <f t="shared" si="1"/>
        <v>MR1030101</v>
      </c>
      <c r="R25" s="264" t="str">
        <f t="shared" si="2"/>
        <v>Disminuir en un 1,5% el déficit de vivienda cuantitativo al terminar el período de gobierno.</v>
      </c>
    </row>
    <row r="26" spans="1:18" ht="50.25" hidden="1" customHeight="1" x14ac:dyDescent="0.25">
      <c r="A26" s="191" t="s">
        <v>937</v>
      </c>
      <c r="B26" s="209" t="s">
        <v>938</v>
      </c>
      <c r="C26" s="199" t="s">
        <v>906</v>
      </c>
      <c r="D26" s="200" t="s">
        <v>2310</v>
      </c>
      <c r="E26" s="201">
        <v>2005</v>
      </c>
      <c r="F26" s="197" t="s">
        <v>910</v>
      </c>
      <c r="G26" s="197" t="s">
        <v>5489</v>
      </c>
      <c r="H26" s="197" t="s">
        <v>5490</v>
      </c>
      <c r="I26" s="197" t="s">
        <v>5491</v>
      </c>
      <c r="J26" s="202">
        <v>6</v>
      </c>
      <c r="K26" s="203"/>
      <c r="L26" s="203">
        <v>2</v>
      </c>
      <c r="M26" s="203">
        <v>2</v>
      </c>
      <c r="N26" s="203">
        <v>2</v>
      </c>
      <c r="O26" s="257"/>
      <c r="P26" s="264" t="str">
        <f t="shared" si="0"/>
        <v>MR1030102 - Disminuir en un 6% el déficit de vivienda cualitativo al terminar el período de gobierno.</v>
      </c>
      <c r="Q26" s="264" t="str">
        <f t="shared" si="1"/>
        <v>MR1030102</v>
      </c>
      <c r="R26" s="264" t="str">
        <f t="shared" si="2"/>
        <v>Disminuir en un 6% el déficit de vivienda cualitativo al terminar el período de gobierno.</v>
      </c>
    </row>
    <row r="27" spans="1:18" ht="50.25" hidden="1" customHeight="1" x14ac:dyDescent="0.25">
      <c r="A27" s="191" t="s">
        <v>961</v>
      </c>
      <c r="B27" s="209" t="s">
        <v>962</v>
      </c>
      <c r="C27" s="199" t="s">
        <v>960</v>
      </c>
      <c r="D27" s="200" t="s">
        <v>183</v>
      </c>
      <c r="E27" s="201">
        <v>2015</v>
      </c>
      <c r="F27" s="197" t="s">
        <v>242</v>
      </c>
      <c r="G27" s="197" t="s">
        <v>5492</v>
      </c>
      <c r="H27" s="197" t="s">
        <v>5493</v>
      </c>
      <c r="I27" s="197" t="s">
        <v>5494</v>
      </c>
      <c r="J27" s="202">
        <v>0.01</v>
      </c>
      <c r="K27" s="203">
        <v>0</v>
      </c>
      <c r="L27" s="203">
        <v>0.03</v>
      </c>
      <c r="M27" s="203">
        <v>0.06</v>
      </c>
      <c r="N27" s="203">
        <v>1</v>
      </c>
      <c r="O27" s="257"/>
      <c r="P27" s="264" t="str">
        <f t="shared" si="0"/>
        <v>MR1030201 - Incrementar en uno (1) por ciento la población beneficiada con sistemas de abastecimiento de agua y saneamiento básico, en las zonas rurales y urbanas del Departamento, durante el período de gobierno</v>
      </c>
      <c r="Q27" s="264" t="str">
        <f t="shared" si="1"/>
        <v>MR1030201</v>
      </c>
      <c r="R27" s="264" t="str">
        <f t="shared" si="2"/>
        <v>Incrementar en uno (1) por ciento la población beneficiada con sistemas de abastecimiento de agua y saneamiento básico, en las zonas rurales y urbanas del Departamento, durante el período de gobierno</v>
      </c>
    </row>
    <row r="28" spans="1:18" ht="50.25" hidden="1" customHeight="1" x14ac:dyDescent="0.25">
      <c r="A28" s="191" t="s">
        <v>1090</v>
      </c>
      <c r="B28" s="209" t="s">
        <v>1091</v>
      </c>
      <c r="C28" s="199" t="s">
        <v>906</v>
      </c>
      <c r="D28" s="200" t="s">
        <v>2310</v>
      </c>
      <c r="E28" s="201">
        <v>2005</v>
      </c>
      <c r="F28" s="197" t="s">
        <v>910</v>
      </c>
      <c r="G28" s="197" t="s">
        <v>5495</v>
      </c>
      <c r="H28" s="197" t="s">
        <v>5496</v>
      </c>
      <c r="I28" s="197" t="s">
        <v>5497</v>
      </c>
      <c r="J28" s="202">
        <v>0.04</v>
      </c>
      <c r="K28" s="203"/>
      <c r="L28" s="203">
        <v>0.01</v>
      </c>
      <c r="M28" s="203">
        <v>0.01</v>
      </c>
      <c r="N28" s="203">
        <v>0.02</v>
      </c>
      <c r="O28" s="257"/>
      <c r="P28" s="264" t="str">
        <f t="shared" si="0"/>
        <v>MR1030301 - Reducir en 0.04% el déficit de electrificación rural en el departamento del Valle del Cauca, durante el periodo de gobierno</v>
      </c>
      <c r="Q28" s="264" t="str">
        <f t="shared" si="1"/>
        <v>MR1030301</v>
      </c>
      <c r="R28" s="264" t="str">
        <f t="shared" si="2"/>
        <v>Reducir en 0.04% el déficit de electrificación rural en el departamento del Valle del Cauca, durante el periodo de gobierno</v>
      </c>
    </row>
    <row r="29" spans="1:18" ht="50.25" hidden="1" customHeight="1" x14ac:dyDescent="0.25">
      <c r="A29" s="191" t="s">
        <v>1114</v>
      </c>
      <c r="B29" s="205" t="s">
        <v>1115</v>
      </c>
      <c r="C29" s="199" t="s">
        <v>906</v>
      </c>
      <c r="D29" s="200" t="s">
        <v>183</v>
      </c>
      <c r="E29" s="201">
        <v>2015</v>
      </c>
      <c r="F29" s="197" t="s">
        <v>910</v>
      </c>
      <c r="G29" s="197" t="s">
        <v>5498</v>
      </c>
      <c r="H29" s="197" t="s">
        <v>5499</v>
      </c>
      <c r="I29" s="197" t="s">
        <v>5500</v>
      </c>
      <c r="J29" s="202">
        <v>15</v>
      </c>
      <c r="K29" s="203"/>
      <c r="L29" s="203">
        <v>5</v>
      </c>
      <c r="M29" s="203">
        <v>5</v>
      </c>
      <c r="N29" s="203">
        <v>5</v>
      </c>
      <c r="O29" s="257"/>
      <c r="P29" s="264" t="str">
        <f t="shared" si="0"/>
        <v>MR1030401 - Incrementar en un 15%el acceso de la población a bienes y servicios culturales, deportivos y artísticos durante el período de gobierno.</v>
      </c>
      <c r="Q29" s="264" t="str">
        <f t="shared" si="1"/>
        <v>MR1030401</v>
      </c>
      <c r="R29" s="264" t="str">
        <f t="shared" si="2"/>
        <v>Incrementar en un 15%el acceso de la población a bienes y servicios culturales, deportivos y artísticos durante el período de gobierno.</v>
      </c>
    </row>
    <row r="30" spans="1:18" ht="50.25" hidden="1" customHeight="1" x14ac:dyDescent="0.25">
      <c r="A30" s="192" t="s">
        <v>1214</v>
      </c>
      <c r="B30" s="221" t="s">
        <v>1215</v>
      </c>
      <c r="C30" s="222" t="s">
        <v>589</v>
      </c>
      <c r="D30" s="223" t="s">
        <v>183</v>
      </c>
      <c r="E30" s="224">
        <v>2015</v>
      </c>
      <c r="F30" s="220" t="s">
        <v>1216</v>
      </c>
      <c r="G30" s="220" t="s">
        <v>5501</v>
      </c>
      <c r="H30" s="220" t="s">
        <v>5502</v>
      </c>
      <c r="I30" s="220" t="s">
        <v>5503</v>
      </c>
      <c r="J30" s="226">
        <v>50</v>
      </c>
      <c r="K30" s="226">
        <v>10</v>
      </c>
      <c r="L30" s="226">
        <v>20</v>
      </c>
      <c r="M30" s="226">
        <v>30</v>
      </c>
      <c r="N30" s="226">
        <v>50</v>
      </c>
      <c r="O30" s="259"/>
      <c r="P30" s="264" t="str">
        <f t="shared" si="0"/>
        <v>MR1040101 - Implementar en 50 instituciones educativas oficiales del Departamento la jornada única escolar, durante el período de gobierno</v>
      </c>
      <c r="Q30" s="264" t="str">
        <f t="shared" si="1"/>
        <v>MR1040101</v>
      </c>
      <c r="R30" s="264" t="str">
        <f t="shared" si="2"/>
        <v>Implementar en 50 instituciones educativas oficiales del Departamento la jornada única escolar, durante el período de gobierno</v>
      </c>
    </row>
    <row r="31" spans="1:18" ht="50.25" hidden="1" customHeight="1" x14ac:dyDescent="0.25">
      <c r="A31" s="192" t="s">
        <v>1257</v>
      </c>
      <c r="B31" s="221" t="s">
        <v>1258</v>
      </c>
      <c r="C31" s="193" t="s">
        <v>589</v>
      </c>
      <c r="D31" s="223" t="s">
        <v>183</v>
      </c>
      <c r="E31" s="224">
        <v>2015</v>
      </c>
      <c r="F31" s="220" t="s">
        <v>1402</v>
      </c>
      <c r="G31" s="220" t="s">
        <v>5504</v>
      </c>
      <c r="H31" s="220" t="s">
        <v>5505</v>
      </c>
      <c r="I31" s="220" t="s">
        <v>5506</v>
      </c>
      <c r="J31" s="226"/>
      <c r="K31" s="226"/>
      <c r="L31" s="226"/>
      <c r="M31" s="226"/>
      <c r="N31" s="226"/>
      <c r="O31" s="259"/>
      <c r="P31" s="264" t="str">
        <f t="shared" si="0"/>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
      <c r="Q31" s="264" t="str">
        <f t="shared" si="1"/>
        <v>MR1040102</v>
      </c>
      <c r="R31" s="264" t="str">
        <f t="shared" si="2"/>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
    </row>
    <row r="32" spans="1:18" ht="50.25" hidden="1" customHeight="1" x14ac:dyDescent="0.25">
      <c r="A32" s="192" t="s">
        <v>1319</v>
      </c>
      <c r="B32" s="221" t="s">
        <v>1320</v>
      </c>
      <c r="C32" s="193" t="s">
        <v>589</v>
      </c>
      <c r="D32" s="223" t="s">
        <v>183</v>
      </c>
      <c r="E32" s="224">
        <v>2015</v>
      </c>
      <c r="F32" s="220" t="s">
        <v>1402</v>
      </c>
      <c r="G32" s="220" t="s">
        <v>5507</v>
      </c>
      <c r="H32" s="220" t="s">
        <v>5508</v>
      </c>
      <c r="I32" s="220" t="s">
        <v>5509</v>
      </c>
      <c r="J32" s="226">
        <v>1</v>
      </c>
      <c r="K32" s="226">
        <v>0.25</v>
      </c>
      <c r="L32" s="226">
        <v>0.5</v>
      </c>
      <c r="M32" s="226">
        <v>0.75</v>
      </c>
      <c r="N32" s="226">
        <v>1</v>
      </c>
      <c r="O32" s="259"/>
      <c r="P32" s="264" t="str">
        <f t="shared" si="0"/>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
      <c r="Q32" s="264" t="str">
        <f t="shared" si="1"/>
        <v>MR1040103</v>
      </c>
      <c r="R32" s="264" t="str">
        <f t="shared" si="2"/>
        <v>Aumentar en 1% el porcentaje de estudiantes de los Establecimientos Educativos oficiales de los municipios no certificados del Valle del Cauca, ubicados en los niveles de competencia Satisfactorio y Avanzado en las pruebas saber 3°, 5°, 7° y 9°, durante el período de gobierno.</v>
      </c>
    </row>
    <row r="33" spans="1:18" ht="50.25" hidden="1" customHeight="1" x14ac:dyDescent="0.25">
      <c r="A33" s="192" t="s">
        <v>1337</v>
      </c>
      <c r="B33" s="227" t="s">
        <v>1338</v>
      </c>
      <c r="C33" s="222" t="s">
        <v>589</v>
      </c>
      <c r="D33" s="223" t="s">
        <v>183</v>
      </c>
      <c r="E33" s="224">
        <v>2015</v>
      </c>
      <c r="F33" s="220" t="s">
        <v>1402</v>
      </c>
      <c r="G33" s="220" t="s">
        <v>5510</v>
      </c>
      <c r="H33" s="220" t="s">
        <v>5511</v>
      </c>
      <c r="I33" s="220" t="s">
        <v>5512</v>
      </c>
      <c r="J33" s="226">
        <v>1</v>
      </c>
      <c r="K33" s="226">
        <v>0.25</v>
      </c>
      <c r="L33" s="226">
        <v>0.5</v>
      </c>
      <c r="M33" s="226">
        <v>0.75</v>
      </c>
      <c r="N33" s="226">
        <v>1</v>
      </c>
      <c r="O33" s="259"/>
      <c r="P33" s="264" t="str">
        <f t="shared" si="0"/>
        <v>MR1040104 - Disminuir en 1 punto porcentual, el número de los establecimientos educativos oficiales de los municipios no certificados del Valle del Cauca, ubicados en las categorías C y D de las pruebas saber 11° durante el período de Gobierno.</v>
      </c>
      <c r="Q33" s="264" t="str">
        <f t="shared" si="1"/>
        <v>MR1040104</v>
      </c>
      <c r="R33" s="264" t="str">
        <f t="shared" si="2"/>
        <v>Disminuir en 1 punto porcentual, el número de los establecimientos educativos oficiales de los municipios no certificados del Valle del Cauca, ubicados en las categorías C y D de las pruebas saber 11° durante el período de Gobierno.</v>
      </c>
    </row>
    <row r="34" spans="1:18" ht="50.25" hidden="1" customHeight="1" x14ac:dyDescent="0.25">
      <c r="A34" s="192" t="s">
        <v>1369</v>
      </c>
      <c r="B34" s="221" t="s">
        <v>1370</v>
      </c>
      <c r="C34" s="222" t="s">
        <v>589</v>
      </c>
      <c r="D34" s="223" t="s">
        <v>183</v>
      </c>
      <c r="E34" s="224">
        <v>2015</v>
      </c>
      <c r="F34" s="220" t="s">
        <v>1402</v>
      </c>
      <c r="G34" s="220" t="s">
        <v>5513</v>
      </c>
      <c r="H34" s="220" t="s">
        <v>5514</v>
      </c>
      <c r="I34" s="220" t="s">
        <v>5515</v>
      </c>
      <c r="J34" s="226">
        <v>4</v>
      </c>
      <c r="K34" s="226">
        <v>1</v>
      </c>
      <c r="L34" s="226">
        <v>2</v>
      </c>
      <c r="M34" s="226">
        <v>3</v>
      </c>
      <c r="N34" s="226">
        <v>4</v>
      </c>
      <c r="O34" s="259"/>
      <c r="P34" s="264" t="str">
        <f t="shared" si="0"/>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
      <c r="Q34" s="264" t="str">
        <f t="shared" si="1"/>
        <v>MR1040105</v>
      </c>
      <c r="R34" s="264" t="str">
        <f t="shared" si="2"/>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
    </row>
    <row r="35" spans="1:18" ht="50.25" hidden="1" customHeight="1" x14ac:dyDescent="0.25">
      <c r="A35" s="192" t="s">
        <v>1275</v>
      </c>
      <c r="B35" s="227" t="s">
        <v>1276</v>
      </c>
      <c r="C35" s="222" t="s">
        <v>589</v>
      </c>
      <c r="D35" s="223" t="s">
        <v>183</v>
      </c>
      <c r="E35" s="224">
        <v>2015</v>
      </c>
      <c r="F35" s="220" t="s">
        <v>1216</v>
      </c>
      <c r="G35" s="220" t="s">
        <v>5516</v>
      </c>
      <c r="H35" s="220" t="s">
        <v>5517</v>
      </c>
      <c r="I35" s="220" t="s">
        <v>5518</v>
      </c>
      <c r="J35" s="226">
        <v>1</v>
      </c>
      <c r="K35" s="226">
        <v>0.25</v>
      </c>
      <c r="L35" s="226">
        <v>0.5</v>
      </c>
      <c r="M35" s="226">
        <v>0.75</v>
      </c>
      <c r="N35" s="226">
        <v>1</v>
      </c>
      <c r="O35" s="259"/>
      <c r="P35" s="264" t="str">
        <f t="shared" si="0"/>
        <v>MR1040106 - Aumentar en un punto el porcentaje de la matrícula oficial de los grupos de población vulnerable (étnicos, víctimas del conflicto, con discapacidad, con talento excepcional, SRPA, LGTBI), en el período de gobierno</v>
      </c>
      <c r="Q35" s="264" t="str">
        <f t="shared" si="1"/>
        <v>MR1040106</v>
      </c>
      <c r="R35" s="264" t="str">
        <f t="shared" si="2"/>
        <v>Aumentar en un punto el porcentaje de la matrícula oficial de los grupos de población vulnerable (étnicos, víctimas del conflicto, con discapacidad, con talento excepcional, SRPA, LGTBI), en el período de gobierno</v>
      </c>
    </row>
    <row r="36" spans="1:18" ht="50.25" hidden="1" customHeight="1" x14ac:dyDescent="0.25">
      <c r="A36" s="192" t="s">
        <v>1472</v>
      </c>
      <c r="B36" s="221" t="s">
        <v>1473</v>
      </c>
      <c r="C36" s="222" t="s">
        <v>589</v>
      </c>
      <c r="D36" s="223" t="s">
        <v>183</v>
      </c>
      <c r="E36" s="224">
        <v>2015</v>
      </c>
      <c r="F36" s="220" t="s">
        <v>1522</v>
      </c>
      <c r="G36" s="220" t="s">
        <v>5519</v>
      </c>
      <c r="H36" s="220" t="s">
        <v>5520</v>
      </c>
      <c r="I36" s="220" t="s">
        <v>5521</v>
      </c>
      <c r="J36" s="226">
        <v>3</v>
      </c>
      <c r="K36" s="226">
        <v>0.13</v>
      </c>
      <c r="L36" s="226">
        <v>1.25</v>
      </c>
      <c r="M36" s="226">
        <v>2.25</v>
      </c>
      <c r="N36" s="226">
        <v>3</v>
      </c>
      <c r="O36" s="259"/>
      <c r="P36" s="264" t="str">
        <f t="shared" si="0"/>
        <v>MR1040201 - Aumentar en 3% la tasa de cobertura bruta de grado 0 a 11 en los municipios no certificados en el período de Gobierno -</v>
      </c>
      <c r="Q36" s="264" t="str">
        <f t="shared" si="1"/>
        <v>MR1040201</v>
      </c>
      <c r="R36" s="264" t="str">
        <f t="shared" si="2"/>
        <v>Aumentar en 3% la tasa de cobertura bruta de grado 0 a 11 en los municipios no certificados en el período de Gobierno -</v>
      </c>
    </row>
    <row r="37" spans="1:18" ht="50.25" hidden="1" customHeight="1" x14ac:dyDescent="0.25">
      <c r="A37" s="192" t="s">
        <v>1511</v>
      </c>
      <c r="B37" s="227" t="s">
        <v>1512</v>
      </c>
      <c r="C37" s="222" t="s">
        <v>589</v>
      </c>
      <c r="D37" s="223" t="s">
        <v>2310</v>
      </c>
      <c r="E37" s="224"/>
      <c r="F37" s="220" t="s">
        <v>1522</v>
      </c>
      <c r="G37" s="220" t="s">
        <v>5522</v>
      </c>
      <c r="H37" s="220" t="s">
        <v>5523</v>
      </c>
      <c r="I37" s="220" t="s">
        <v>5524</v>
      </c>
      <c r="J37" s="226">
        <v>3.8</v>
      </c>
      <c r="K37" s="226">
        <v>4.8</v>
      </c>
      <c r="L37" s="226">
        <v>3.95</v>
      </c>
      <c r="M37" s="226">
        <v>3.9</v>
      </c>
      <c r="N37" s="226">
        <v>3.8</v>
      </c>
      <c r="O37" s="259"/>
      <c r="P37" s="264" t="str">
        <f t="shared" si="0"/>
        <v xml:space="preserve">MR1040202 - Disminuir al 3.8% la tasa de deserción intra -anual, de los estudiantes de los niveles preescolar, básica (primaria y secundaria) y la media, en el período de gobierno </v>
      </c>
      <c r="Q37" s="264" t="str">
        <f t="shared" si="1"/>
        <v>MR1040202</v>
      </c>
      <c r="R37" s="264" t="str">
        <f t="shared" si="2"/>
        <v xml:space="preserve">Disminuir al 3.8% la tasa de deserción intra -anual, de los estudiantes de los niveles preescolar, básica (primaria y secundaria) y la media, en el período de gobierno </v>
      </c>
    </row>
    <row r="38" spans="1:18" ht="50.25" hidden="1" customHeight="1" x14ac:dyDescent="0.25">
      <c r="A38" s="192" t="s">
        <v>1555</v>
      </c>
      <c r="B38" s="227" t="s">
        <v>1556</v>
      </c>
      <c r="C38" s="222" t="s">
        <v>589</v>
      </c>
      <c r="D38" s="223" t="s">
        <v>183</v>
      </c>
      <c r="E38" s="224">
        <v>2015</v>
      </c>
      <c r="F38" s="220" t="s">
        <v>1522</v>
      </c>
      <c r="G38" s="220" t="s">
        <v>5525</v>
      </c>
      <c r="H38" s="220" t="s">
        <v>5526</v>
      </c>
      <c r="I38" s="220" t="s">
        <v>5527</v>
      </c>
      <c r="J38" s="226">
        <v>1</v>
      </c>
      <c r="K38" s="226">
        <v>0.25</v>
      </c>
      <c r="L38" s="226">
        <v>0.5</v>
      </c>
      <c r="M38" s="226">
        <v>0.75</v>
      </c>
      <c r="N38" s="226">
        <v>1</v>
      </c>
      <c r="O38" s="259"/>
      <c r="P38" s="264" t="str">
        <f t="shared" si="0"/>
        <v>MR1040203 - Aumentar en un punto el porcentaje de la matricula oficial de la zona rural en los municipios no certificados del Valle del Cauca durante el período de gobierno</v>
      </c>
      <c r="Q38" s="264" t="str">
        <f t="shared" si="1"/>
        <v>MR1040203</v>
      </c>
      <c r="R38" s="264" t="str">
        <f t="shared" si="2"/>
        <v>Aumentar en un punto el porcentaje de la matricula oficial de la zona rural en los municipios no certificados del Valle del Cauca durante el período de gobierno</v>
      </c>
    </row>
    <row r="39" spans="1:18" ht="50.25" hidden="1" customHeight="1" x14ac:dyDescent="0.25">
      <c r="A39" s="192" t="s">
        <v>1572</v>
      </c>
      <c r="B39" s="227" t="s">
        <v>1573</v>
      </c>
      <c r="C39" s="222" t="s">
        <v>589</v>
      </c>
      <c r="D39" s="223" t="s">
        <v>183</v>
      </c>
      <c r="E39" s="224"/>
      <c r="F39" s="220" t="s">
        <v>1522</v>
      </c>
      <c r="G39" s="220" t="s">
        <v>5528</v>
      </c>
      <c r="H39" s="220" t="s">
        <v>5529</v>
      </c>
      <c r="I39" s="220" t="s">
        <v>5530</v>
      </c>
      <c r="J39" s="226">
        <v>50</v>
      </c>
      <c r="K39" s="226">
        <v>13</v>
      </c>
      <c r="L39" s="226">
        <v>25</v>
      </c>
      <c r="M39" s="226">
        <v>38</v>
      </c>
      <c r="N39" s="226">
        <v>50</v>
      </c>
      <c r="O39" s="259"/>
      <c r="P39" s="264" t="str">
        <f t="shared" si="0"/>
        <v>MR1040204 - Atender al 50% de la población joven y adulta matriculada a través de modelos educativos flexibles durante el período de gobierno</v>
      </c>
      <c r="Q39" s="264" t="str">
        <f t="shared" si="1"/>
        <v>MR1040204</v>
      </c>
      <c r="R39" s="264" t="str">
        <f t="shared" si="2"/>
        <v>Atender al 50% de la población joven y adulta matriculada a través de modelos educativos flexibles durante el período de gobierno</v>
      </c>
    </row>
    <row r="40" spans="1:18" ht="50.25" hidden="1" customHeight="1" x14ac:dyDescent="0.25">
      <c r="A40" s="192" t="s">
        <v>1589</v>
      </c>
      <c r="B40" s="227" t="s">
        <v>1590</v>
      </c>
      <c r="C40" s="222" t="s">
        <v>589</v>
      </c>
      <c r="D40" s="223" t="s">
        <v>2310</v>
      </c>
      <c r="E40" s="224">
        <v>2015</v>
      </c>
      <c r="F40" s="220" t="s">
        <v>1522</v>
      </c>
      <c r="G40" s="220" t="s">
        <v>5531</v>
      </c>
      <c r="H40" s="220" t="s">
        <v>5532</v>
      </c>
      <c r="I40" s="220" t="s">
        <v>5533</v>
      </c>
      <c r="J40" s="228"/>
      <c r="K40" s="228"/>
      <c r="L40" s="228"/>
      <c r="M40" s="228"/>
      <c r="N40" s="228"/>
      <c r="O40" s="259"/>
      <c r="P40" s="264" t="str">
        <f t="shared" si="0"/>
        <v>MR1040205 - Disminuir en un 0,2 el porcentaje de la tasa de Analfabetismo en los municipios no certificados en el período de gobierno</v>
      </c>
      <c r="Q40" s="264" t="str">
        <f t="shared" si="1"/>
        <v>MR1040205</v>
      </c>
      <c r="R40" s="264" t="str">
        <f t="shared" si="2"/>
        <v>Disminuir en un 0,2 el porcentaje de la tasa de Analfabetismo en los municipios no certificados en el período de gobierno</v>
      </c>
    </row>
    <row r="41" spans="1:18" ht="50.25" customHeight="1" x14ac:dyDescent="0.25">
      <c r="A41" s="191" t="s">
        <v>1630</v>
      </c>
      <c r="B41" s="205" t="s">
        <v>1631</v>
      </c>
      <c r="C41" s="199" t="s">
        <v>1629</v>
      </c>
      <c r="D41" s="200" t="s">
        <v>183</v>
      </c>
      <c r="E41" s="201">
        <v>2016</v>
      </c>
      <c r="F41" s="197" t="s">
        <v>568</v>
      </c>
      <c r="G41" s="197" t="s">
        <v>5534</v>
      </c>
      <c r="H41" s="197" t="s">
        <v>5535</v>
      </c>
      <c r="I41" s="197" t="s">
        <v>5536</v>
      </c>
      <c r="J41" s="203">
        <v>100</v>
      </c>
      <c r="K41" s="203">
        <v>20</v>
      </c>
      <c r="L41" s="203">
        <v>50</v>
      </c>
      <c r="M41" s="203">
        <v>80</v>
      </c>
      <c r="N41" s="203">
        <v>100</v>
      </c>
      <c r="O41" s="257"/>
      <c r="P41" s="264" t="str">
        <f t="shared" si="0"/>
        <v>MR1050101 - Implementar el 100% de las líneas de acción, con factores críticos, de la Política Pública departamental LGBTI (Ordenanza 339 de 2011) al 2019.</v>
      </c>
      <c r="Q41" s="264" t="str">
        <f t="shared" si="1"/>
        <v>MR1050101</v>
      </c>
      <c r="R41" s="264" t="str">
        <f t="shared" si="2"/>
        <v>Implementar el 100% de las líneas de acción, con factores críticos, de la Política Pública departamental LGBTI (Ordenanza 339 de 2011) al 2019.</v>
      </c>
    </row>
    <row r="42" spans="1:18" ht="50.25" customHeight="1" x14ac:dyDescent="0.25">
      <c r="A42" s="191" t="s">
        <v>1674</v>
      </c>
      <c r="B42" s="209" t="s">
        <v>1675</v>
      </c>
      <c r="C42" s="199" t="s">
        <v>1629</v>
      </c>
      <c r="D42" s="200" t="s">
        <v>183</v>
      </c>
      <c r="E42" s="201">
        <v>2016</v>
      </c>
      <c r="F42" s="197" t="s">
        <v>568</v>
      </c>
      <c r="G42" s="197" t="s">
        <v>5537</v>
      </c>
      <c r="H42" s="197" t="s">
        <v>5538</v>
      </c>
      <c r="I42" s="197" t="s">
        <v>5539</v>
      </c>
      <c r="J42" s="203">
        <v>100</v>
      </c>
      <c r="K42" s="203">
        <v>30</v>
      </c>
      <c r="L42" s="203">
        <v>50</v>
      </c>
      <c r="M42" s="203">
        <v>80</v>
      </c>
      <c r="N42" s="203">
        <v>100</v>
      </c>
      <c r="O42" s="257"/>
      <c r="P42" s="264" t="str">
        <f t="shared" si="0"/>
        <v>MR1050201 - Implementar el 100% de las líneas de acción, con factores críticos, de la Política pública de Equidad de Género para las Mujeres Vallecaucanas (ordenanza 317 del 2010), al 2019.</v>
      </c>
      <c r="Q42" s="264" t="str">
        <f t="shared" si="1"/>
        <v>MR1050201</v>
      </c>
      <c r="R42" s="264" t="str">
        <f t="shared" si="2"/>
        <v>Implementar el 100% de las líneas de acción, con factores críticos, de la Política pública de Equidad de Género para las Mujeres Vallecaucanas (ordenanza 317 del 2010), al 2019.</v>
      </c>
    </row>
    <row r="43" spans="1:18" ht="50.25" hidden="1" customHeight="1" x14ac:dyDescent="0.25">
      <c r="A43" s="191" t="s">
        <v>1749</v>
      </c>
      <c r="B43" s="209" t="s">
        <v>1750</v>
      </c>
      <c r="C43" s="199" t="s">
        <v>564</v>
      </c>
      <c r="D43" s="200" t="s">
        <v>183</v>
      </c>
      <c r="E43" s="201">
        <v>2015</v>
      </c>
      <c r="F43" s="197" t="s">
        <v>568</v>
      </c>
      <c r="G43" s="197" t="s">
        <v>5540</v>
      </c>
      <c r="H43" s="197" t="s">
        <v>5541</v>
      </c>
      <c r="I43" s="197" t="s">
        <v>5542</v>
      </c>
      <c r="J43" s="202">
        <v>10</v>
      </c>
      <c r="K43" s="203">
        <v>0</v>
      </c>
      <c r="L43" s="203">
        <v>3</v>
      </c>
      <c r="M43" s="203">
        <v>6</v>
      </c>
      <c r="N43" s="203">
        <v>10</v>
      </c>
      <c r="O43" s="257"/>
      <c r="P43" s="264" t="str">
        <f t="shared" si="0"/>
        <v>MR1050301 - Acompañar el  10 Por ciento  de las personas con discapacidad, para fomentar la inclusión social y económica en el marco de garantía de derechos</v>
      </c>
      <c r="Q43" s="264" t="str">
        <f t="shared" si="1"/>
        <v>MR1050301</v>
      </c>
      <c r="R43" s="264" t="str">
        <f t="shared" si="2"/>
        <v>Acompañar el  10 Por ciento  de las personas con discapacidad, para fomentar la inclusión social y económica en el marco de garantía de derechos</v>
      </c>
    </row>
    <row r="44" spans="1:18" ht="50.25" hidden="1" customHeight="1" x14ac:dyDescent="0.25">
      <c r="A44" s="191" t="s">
        <v>1815</v>
      </c>
      <c r="B44" s="209" t="s">
        <v>1816</v>
      </c>
      <c r="C44" s="199" t="s">
        <v>687</v>
      </c>
      <c r="D44" s="200" t="s">
        <v>183</v>
      </c>
      <c r="E44" s="201" t="s">
        <v>3657</v>
      </c>
      <c r="F44" s="197" t="s">
        <v>688</v>
      </c>
      <c r="G44" s="197" t="s">
        <v>5543</v>
      </c>
      <c r="H44" s="197" t="s">
        <v>5544</v>
      </c>
      <c r="I44" s="197" t="s">
        <v>5545</v>
      </c>
      <c r="J44" s="203">
        <v>1</v>
      </c>
      <c r="K44" s="203">
        <v>0</v>
      </c>
      <c r="L44" s="203">
        <v>0</v>
      </c>
      <c r="M44" s="203">
        <v>1</v>
      </c>
      <c r="N44" s="203">
        <v>1</v>
      </c>
      <c r="O44" s="257"/>
      <c r="P44" s="264" t="str">
        <f t="shared" si="0"/>
        <v>MR1050401 -  Implementar  1 Plan Decenal para la población negra, raizal y palenquera del Valle del Cauca enmarcado en el Decenio de los Afrodescendientes, durante el período de gobierno.</v>
      </c>
      <c r="Q44" s="264" t="str">
        <f t="shared" si="1"/>
        <v>MR1050401</v>
      </c>
      <c r="R44" s="264" t="str">
        <f t="shared" si="2"/>
        <v xml:space="preserve"> Implementar  1 Plan Decenal para la población negra, raizal y palenquera del Valle del Cauca enmarcado en el Decenio de los Afrodescendientes, durante el período de gobierno.</v>
      </c>
    </row>
    <row r="45" spans="1:18" ht="50.25" hidden="1" customHeight="1" x14ac:dyDescent="0.25">
      <c r="A45" s="191" t="s">
        <v>337</v>
      </c>
      <c r="B45" s="209" t="s">
        <v>338</v>
      </c>
      <c r="C45" s="199" t="s">
        <v>687</v>
      </c>
      <c r="D45" s="200" t="s">
        <v>183</v>
      </c>
      <c r="E45" s="201" t="s">
        <v>3657</v>
      </c>
      <c r="F45" s="197" t="s">
        <v>568</v>
      </c>
      <c r="G45" s="197" t="s">
        <v>5546</v>
      </c>
      <c r="H45" s="197" t="s">
        <v>5547</v>
      </c>
      <c r="I45" s="197" t="s">
        <v>5547</v>
      </c>
      <c r="J45" s="203">
        <v>1</v>
      </c>
      <c r="K45" s="203">
        <v>0.25</v>
      </c>
      <c r="L45" s="203">
        <v>0.5</v>
      </c>
      <c r="M45" s="203">
        <v>0.75</v>
      </c>
      <c r="N45" s="203">
        <v>1</v>
      </c>
      <c r="O45" s="257"/>
      <c r="P45" s="264" t="str">
        <f t="shared" si="0"/>
        <v xml:space="preserve">MR1050501 - Implementar el Plan Integral de Desarrollo Indígena, enmarcado en la armonización del Plan de desarrollo departamental con los planes de salvaguarda de los pueblos indígenas del Valle del Cauca, durante el cuatrienio 2016-2019. </v>
      </c>
      <c r="Q45" s="264" t="str">
        <f t="shared" si="1"/>
        <v>MR1050501</v>
      </c>
      <c r="R45" s="264" t="str">
        <f t="shared" si="2"/>
        <v xml:space="preserve">Implementar el Plan Integral de Desarrollo Indígena, enmarcado en la armonización del Plan de desarrollo departamental con los planes de salvaguarda de los pueblos indígenas del Valle del Cauca, durante el cuatrienio 2016-2019. </v>
      </c>
    </row>
    <row r="46" spans="1:18" ht="50.25" hidden="1" customHeight="1" x14ac:dyDescent="0.25">
      <c r="A46" s="191" t="s">
        <v>2169</v>
      </c>
      <c r="B46" s="209" t="s">
        <v>2170</v>
      </c>
      <c r="C46" s="199" t="s">
        <v>486</v>
      </c>
      <c r="D46" s="200" t="s">
        <v>240</v>
      </c>
      <c r="E46" s="201">
        <v>2015</v>
      </c>
      <c r="F46" s="197" t="s">
        <v>491</v>
      </c>
      <c r="G46" s="197" t="s">
        <v>5548</v>
      </c>
      <c r="H46" s="197" t="s">
        <v>5549</v>
      </c>
      <c r="I46" s="197" t="s">
        <v>5550</v>
      </c>
      <c r="J46" s="202">
        <v>1</v>
      </c>
      <c r="K46" s="203">
        <v>0</v>
      </c>
      <c r="L46" s="203">
        <v>1</v>
      </c>
      <c r="M46" s="203">
        <v>1</v>
      </c>
      <c r="N46" s="203">
        <v>1</v>
      </c>
      <c r="O46" s="257"/>
      <c r="P46" s="264" t="str">
        <f t="shared" si="0"/>
        <v>MR1050601 - Implementar un Plan departamental que reconozca a los Campesinos como una comunidad territorial con identidad propia en el período de gobierno.</v>
      </c>
      <c r="Q46" s="264" t="str">
        <f t="shared" si="1"/>
        <v>MR1050601</v>
      </c>
      <c r="R46" s="264" t="str">
        <f t="shared" si="2"/>
        <v>Implementar un Plan departamental que reconozca a los Campesinos como una comunidad territorial con identidad propia en el período de gobierno.</v>
      </c>
    </row>
    <row r="47" spans="1:18" ht="50.25" hidden="1" customHeight="1" x14ac:dyDescent="0.25">
      <c r="A47" s="191" t="s">
        <v>2188</v>
      </c>
      <c r="B47" s="209" t="s">
        <v>2189</v>
      </c>
      <c r="C47" s="199" t="s">
        <v>564</v>
      </c>
      <c r="D47" s="200" t="s">
        <v>183</v>
      </c>
      <c r="E47" s="201" t="s">
        <v>3657</v>
      </c>
      <c r="F47" s="197" t="s">
        <v>568</v>
      </c>
      <c r="G47" s="197" t="s">
        <v>5551</v>
      </c>
      <c r="H47" s="197" t="s">
        <v>5552</v>
      </c>
      <c r="I47" s="197" t="s">
        <v>5553</v>
      </c>
      <c r="J47" s="202">
        <v>4</v>
      </c>
      <c r="K47" s="203">
        <v>1</v>
      </c>
      <c r="L47" s="203">
        <v>2</v>
      </c>
      <c r="M47" s="203">
        <v>3</v>
      </c>
      <c r="N47" s="203">
        <v>4</v>
      </c>
      <c r="O47" s="257"/>
      <c r="P47" s="264" t="str">
        <f t="shared" si="0"/>
        <v>MR1050701 - Implementar cuatro líneas estratégicas de los lineamientos de política pública departamental de adulto mayor  en el período de gobierno.</v>
      </c>
      <c r="Q47" s="264" t="str">
        <f t="shared" si="1"/>
        <v>MR1050701</v>
      </c>
      <c r="R47" s="264" t="str">
        <f t="shared" si="2"/>
        <v>Implementar cuatro líneas estratégicas de los lineamientos de política pública departamental de adulto mayor  en el período de gobierno.</v>
      </c>
    </row>
    <row r="48" spans="1:18" ht="50.25" hidden="1" customHeight="1" x14ac:dyDescent="0.25">
      <c r="A48" s="191" t="s">
        <v>2227</v>
      </c>
      <c r="B48" s="209" t="s">
        <v>2228</v>
      </c>
      <c r="C48" s="199" t="s">
        <v>564</v>
      </c>
      <c r="D48" s="200" t="s">
        <v>240</v>
      </c>
      <c r="E48" s="201">
        <v>2016</v>
      </c>
      <c r="F48" s="197" t="s">
        <v>1650</v>
      </c>
      <c r="G48" s="197" t="s">
        <v>5554</v>
      </c>
      <c r="H48" s="197" t="s">
        <v>5555</v>
      </c>
      <c r="I48" s="197" t="s">
        <v>5556</v>
      </c>
      <c r="J48" s="202">
        <v>1</v>
      </c>
      <c r="K48" s="203">
        <v>0</v>
      </c>
      <c r="L48" s="203">
        <v>1</v>
      </c>
      <c r="M48" s="203">
        <v>1</v>
      </c>
      <c r="N48" s="203">
        <v>1</v>
      </c>
      <c r="O48" s="257"/>
      <c r="P48" s="264" t="str">
        <f t="shared" si="0"/>
        <v>MR1050801 - Implementar Un plan de economía incluyente para población vulnerable en el Departamento durante el período de gobierno.</v>
      </c>
      <c r="Q48" s="264" t="str">
        <f t="shared" si="1"/>
        <v>MR1050801</v>
      </c>
      <c r="R48" s="264" t="str">
        <f t="shared" si="2"/>
        <v>Implementar Un plan de economía incluyente para población vulnerable en el Departamento durante el período de gobierno.</v>
      </c>
    </row>
    <row r="49" spans="1:18" ht="50.25" hidden="1" customHeight="1" x14ac:dyDescent="0.25">
      <c r="A49" s="193" t="s">
        <v>2267</v>
      </c>
      <c r="B49" s="222" t="s">
        <v>2268</v>
      </c>
      <c r="C49" s="199" t="s">
        <v>1032</v>
      </c>
      <c r="D49" s="200" t="s">
        <v>183</v>
      </c>
      <c r="E49" s="201">
        <v>2015</v>
      </c>
      <c r="F49" s="197" t="s">
        <v>2269</v>
      </c>
      <c r="G49" s="197" t="s">
        <v>5557</v>
      </c>
      <c r="H49" s="197" t="s">
        <v>5558</v>
      </c>
      <c r="I49" s="197" t="s">
        <v>5559</v>
      </c>
      <c r="J49" s="202">
        <v>2</v>
      </c>
      <c r="K49" s="203">
        <v>0</v>
      </c>
      <c r="L49" s="203">
        <v>0</v>
      </c>
      <c r="M49" s="203">
        <v>0</v>
      </c>
      <c r="N49" s="203">
        <v>2</v>
      </c>
      <c r="O49" s="257"/>
      <c r="P49" s="264" t="str">
        <f t="shared" si="0"/>
        <v>MR2010101 - Subir dos posiciones en el costo de energía medido por el Indice de competitividad departamental</v>
      </c>
      <c r="Q49" s="264" t="str">
        <f t="shared" si="1"/>
        <v>MR2010101</v>
      </c>
      <c r="R49" s="264" t="str">
        <f t="shared" si="2"/>
        <v>Subir dos posiciones en el costo de energía medido por el Indice de competitividad departamental</v>
      </c>
    </row>
    <row r="50" spans="1:18" ht="50.25" hidden="1" customHeight="1" x14ac:dyDescent="0.25">
      <c r="A50" s="193" t="s">
        <v>2296</v>
      </c>
      <c r="B50" s="209" t="s">
        <v>2297</v>
      </c>
      <c r="C50" s="199" t="s">
        <v>1032</v>
      </c>
      <c r="D50" s="200" t="s">
        <v>183</v>
      </c>
      <c r="E50" s="201">
        <v>2015</v>
      </c>
      <c r="F50" s="197" t="s">
        <v>2269</v>
      </c>
      <c r="G50" s="197" t="s">
        <v>5560</v>
      </c>
      <c r="H50" s="197" t="s">
        <v>5561</v>
      </c>
      <c r="I50" s="197" t="s">
        <v>5562</v>
      </c>
      <c r="J50" s="202">
        <v>70</v>
      </c>
      <c r="K50" s="203">
        <v>61</v>
      </c>
      <c r="L50" s="203">
        <v>63</v>
      </c>
      <c r="M50" s="203">
        <v>66</v>
      </c>
      <c r="N50" s="203">
        <v>70</v>
      </c>
      <c r="O50" s="257"/>
      <c r="P50" s="264" t="str">
        <f t="shared" si="0"/>
        <v>MR2010201 - Aumentar el Índice de Bancarización  a  70 cuentas de aHorro activas por cada 100 personas en edad adulta.</v>
      </c>
      <c r="Q50" s="264" t="str">
        <f t="shared" si="1"/>
        <v>MR2010201</v>
      </c>
      <c r="R50" s="264" t="str">
        <f t="shared" si="2"/>
        <v>Aumentar el Índice de Bancarización  a  70 cuentas de aHorro activas por cada 100 personas en edad adulta.</v>
      </c>
    </row>
    <row r="51" spans="1:18" ht="50.25" hidden="1" customHeight="1" x14ac:dyDescent="0.25">
      <c r="A51" s="193" t="s">
        <v>2308</v>
      </c>
      <c r="B51" s="229" t="s">
        <v>2309</v>
      </c>
      <c r="C51" s="199" t="s">
        <v>1032</v>
      </c>
      <c r="D51" s="200" t="s">
        <v>183</v>
      </c>
      <c r="E51" s="201">
        <v>2015</v>
      </c>
      <c r="F51" s="197" t="s">
        <v>2269</v>
      </c>
      <c r="G51" s="197" t="s">
        <v>5563</v>
      </c>
      <c r="H51" s="197" t="s">
        <v>5564</v>
      </c>
      <c r="I51" s="197" t="s">
        <v>5565</v>
      </c>
      <c r="J51" s="202">
        <v>2</v>
      </c>
      <c r="K51" s="203">
        <v>0</v>
      </c>
      <c r="L51" s="203">
        <v>0</v>
      </c>
      <c r="M51" s="203">
        <v>0</v>
      </c>
      <c r="N51" s="203">
        <v>2</v>
      </c>
      <c r="O51" s="257"/>
      <c r="P51" s="264" t="str">
        <f t="shared" si="0"/>
        <v>MR2010202 - Mejorar en 2 la posición en el clima de inversión evaluado por Doing Business.</v>
      </c>
      <c r="Q51" s="264" t="str">
        <f t="shared" si="1"/>
        <v>MR2010202</v>
      </c>
      <c r="R51" s="264" t="str">
        <f t="shared" si="2"/>
        <v>Mejorar en 2 la posición en el clima de inversión evaluado por Doing Business.</v>
      </c>
    </row>
    <row r="52" spans="1:18" ht="50.25" hidden="1" customHeight="1" x14ac:dyDescent="0.25">
      <c r="A52" s="194" t="s">
        <v>2316</v>
      </c>
      <c r="B52" s="209" t="s">
        <v>2317</v>
      </c>
      <c r="C52" s="199" t="s">
        <v>2009</v>
      </c>
      <c r="D52" s="200" t="s">
        <v>183</v>
      </c>
      <c r="E52" s="201">
        <v>2015</v>
      </c>
      <c r="F52" s="197" t="s">
        <v>2011</v>
      </c>
      <c r="G52" s="197" t="s">
        <v>5566</v>
      </c>
      <c r="H52" s="197" t="s">
        <v>5567</v>
      </c>
      <c r="I52" s="197" t="s">
        <v>5568</v>
      </c>
      <c r="J52" s="203">
        <v>11</v>
      </c>
      <c r="K52" s="203">
        <v>7.5</v>
      </c>
      <c r="L52" s="203">
        <v>9</v>
      </c>
      <c r="M52" s="203">
        <v>10</v>
      </c>
      <c r="N52" s="203">
        <v>11</v>
      </c>
      <c r="O52" s="257"/>
      <c r="P52" s="264" t="str">
        <f t="shared" si="0"/>
        <v>MR2020101 -  Aumentar en un 11% las buenas condiciones de transitabilidad de la red vial departamental durante el período de gobierno</v>
      </c>
      <c r="Q52" s="264" t="str">
        <f t="shared" si="1"/>
        <v>MR2020101</v>
      </c>
      <c r="R52" s="264" t="str">
        <f t="shared" si="2"/>
        <v xml:space="preserve"> Aumentar en un 11% las buenas condiciones de transitabilidad de la red vial departamental durante el período de gobierno</v>
      </c>
    </row>
    <row r="53" spans="1:18" ht="50.25" hidden="1" customHeight="1" x14ac:dyDescent="0.25">
      <c r="A53" s="194" t="s">
        <v>2350</v>
      </c>
      <c r="B53" s="209" t="s">
        <v>2351</v>
      </c>
      <c r="C53" s="199" t="s">
        <v>486</v>
      </c>
      <c r="D53" s="200" t="s">
        <v>240</v>
      </c>
      <c r="E53" s="201">
        <v>2015</v>
      </c>
      <c r="F53" s="197" t="s">
        <v>2374</v>
      </c>
      <c r="G53" s="197" t="s">
        <v>5569</v>
      </c>
      <c r="H53" s="197" t="s">
        <v>5570</v>
      </c>
      <c r="I53" s="197" t="s">
        <v>5571</v>
      </c>
      <c r="J53" s="202">
        <v>100</v>
      </c>
      <c r="K53" s="203">
        <v>100</v>
      </c>
      <c r="L53" s="203">
        <v>100</v>
      </c>
      <c r="M53" s="203">
        <v>100</v>
      </c>
      <c r="N53" s="203">
        <v>100</v>
      </c>
      <c r="O53" s="257"/>
      <c r="P53" s="264" t="str">
        <f t="shared" si="0"/>
        <v>MR2030101 - Lograr el 100% de los proyectos para la gestión y desarrollo territorial mediante acciones articuladas entre las diferentes instancias institucionales.</v>
      </c>
      <c r="Q53" s="264" t="str">
        <f t="shared" si="1"/>
        <v>MR2030101</v>
      </c>
      <c r="R53" s="264" t="str">
        <f t="shared" si="2"/>
        <v>Lograr el 100% de los proyectos para la gestión y desarrollo territorial mediante acciones articuladas entre las diferentes instancias institucionales.</v>
      </c>
    </row>
    <row r="54" spans="1:18" ht="50.25" hidden="1" customHeight="1" x14ac:dyDescent="0.25">
      <c r="A54" s="193" t="s">
        <v>2363</v>
      </c>
      <c r="B54" s="209" t="s">
        <v>2364</v>
      </c>
      <c r="C54" s="199" t="s">
        <v>1032</v>
      </c>
      <c r="D54" s="200" t="s">
        <v>240</v>
      </c>
      <c r="E54" s="201">
        <v>2015</v>
      </c>
      <c r="F54" s="197" t="s">
        <v>3245</v>
      </c>
      <c r="G54" s="197" t="s">
        <v>5572</v>
      </c>
      <c r="H54" s="197" t="s">
        <v>5573</v>
      </c>
      <c r="I54" s="197" t="s">
        <v>5574</v>
      </c>
      <c r="J54" s="202">
        <v>2</v>
      </c>
      <c r="K54" s="203">
        <v>2</v>
      </c>
      <c r="L54" s="203">
        <v>2</v>
      </c>
      <c r="M54" s="203">
        <v>2</v>
      </c>
      <c r="N54" s="203">
        <v>2</v>
      </c>
      <c r="O54" s="257"/>
      <c r="P54" s="264" t="str">
        <f t="shared" si="0"/>
        <v xml:space="preserve">MR2030102 - Consolidación de 2 espacios de coordinación y articulación intersectorial anuales de las políticas, planes y programas para la administración sostenible. </v>
      </c>
      <c r="Q54" s="264" t="str">
        <f t="shared" si="1"/>
        <v>MR2030102</v>
      </c>
      <c r="R54" s="264" t="str">
        <f t="shared" si="2"/>
        <v xml:space="preserve">Consolidación de 2 espacios de coordinación y articulación intersectorial anuales de las políticas, planes y programas para la administración sostenible. </v>
      </c>
    </row>
    <row r="55" spans="1:18" ht="50.25" hidden="1" customHeight="1" x14ac:dyDescent="0.25">
      <c r="A55" s="193" t="s">
        <v>2402</v>
      </c>
      <c r="B55" s="209" t="s">
        <v>2403</v>
      </c>
      <c r="C55" s="199" t="s">
        <v>1032</v>
      </c>
      <c r="D55" s="200" t="s">
        <v>240</v>
      </c>
      <c r="E55" s="201">
        <v>2015</v>
      </c>
      <c r="F55" s="197" t="s">
        <v>2462</v>
      </c>
      <c r="G55" s="197" t="s">
        <v>5575</v>
      </c>
      <c r="H55" s="197" t="s">
        <v>5576</v>
      </c>
      <c r="I55" s="197" t="s">
        <v>5577</v>
      </c>
      <c r="J55" s="202">
        <v>100</v>
      </c>
      <c r="K55" s="203">
        <v>100</v>
      </c>
      <c r="L55" s="203">
        <v>100</v>
      </c>
      <c r="M55" s="203">
        <v>100</v>
      </c>
      <c r="N55" s="203">
        <v>100</v>
      </c>
      <c r="O55" s="257"/>
      <c r="P55" s="264" t="str">
        <f t="shared" si="0"/>
        <v>MR2030103 - Atender 100% de las demandas de información socioeconómica, estadística, coyuntural actualizada para la toma de decisiones</v>
      </c>
      <c r="Q55" s="264" t="str">
        <f t="shared" si="1"/>
        <v>MR2030103</v>
      </c>
      <c r="R55" s="264" t="str">
        <f t="shared" si="2"/>
        <v>Atender 100% de las demandas de información socioeconómica, estadística, coyuntural actualizada para la toma de decisiones</v>
      </c>
    </row>
    <row r="56" spans="1:18" ht="50.25" hidden="1" customHeight="1" x14ac:dyDescent="0.25">
      <c r="A56" s="194" t="s">
        <v>2495</v>
      </c>
      <c r="B56" s="209" t="s">
        <v>2496</v>
      </c>
      <c r="C56" s="199" t="s">
        <v>2349</v>
      </c>
      <c r="D56" s="200" t="s">
        <v>183</v>
      </c>
      <c r="E56" s="201"/>
      <c r="F56" s="197" t="s">
        <v>186</v>
      </c>
      <c r="G56" s="197" t="s">
        <v>5578</v>
      </c>
      <c r="H56" s="197" t="s">
        <v>5579</v>
      </c>
      <c r="I56" s="197" t="s">
        <v>5580</v>
      </c>
      <c r="J56" s="203">
        <v>80</v>
      </c>
      <c r="K56" s="203">
        <v>20</v>
      </c>
      <c r="L56" s="203">
        <v>40</v>
      </c>
      <c r="M56" s="203">
        <v>60</v>
      </c>
      <c r="N56" s="203">
        <v>80</v>
      </c>
      <c r="O56" s="257"/>
      <c r="P56" s="264" t="str">
        <f t="shared" si="0"/>
        <v>MR2030104 - Mejorar el nivel de satisfacción de los turistas que visitan y viajan por el Valle del Cauca en un 80 %</v>
      </c>
      <c r="Q56" s="264" t="str">
        <f t="shared" si="1"/>
        <v>MR2030104</v>
      </c>
      <c r="R56" s="264" t="str">
        <f t="shared" si="2"/>
        <v>Mejorar el nivel de satisfacción de los turistas que visitan y viajan por el Valle del Cauca en un 80 %</v>
      </c>
    </row>
    <row r="57" spans="1:18" ht="50.25" hidden="1" customHeight="1" x14ac:dyDescent="0.25">
      <c r="A57" s="194" t="s">
        <v>2520</v>
      </c>
      <c r="B57" s="190" t="s">
        <v>2521</v>
      </c>
      <c r="C57" s="211" t="s">
        <v>1032</v>
      </c>
      <c r="D57" s="230" t="s">
        <v>183</v>
      </c>
      <c r="E57" s="231">
        <v>2015</v>
      </c>
      <c r="F57" s="210" t="s">
        <v>3245</v>
      </c>
      <c r="G57" s="210" t="s">
        <v>5581</v>
      </c>
      <c r="H57" s="210" t="s">
        <v>5582</v>
      </c>
      <c r="I57" s="210" t="s">
        <v>5583</v>
      </c>
      <c r="J57" s="232">
        <v>20</v>
      </c>
      <c r="K57" s="233">
        <v>3</v>
      </c>
      <c r="L57" s="233">
        <v>9</v>
      </c>
      <c r="M57" s="233">
        <v>15</v>
      </c>
      <c r="N57" s="233">
        <v>20</v>
      </c>
      <c r="O57" s="260"/>
      <c r="P57" s="264" t="str">
        <f t="shared" si="0"/>
        <v>MR2040101 - 20 nuevas Empresas instaladas en el Valle del Cauca durante el período de Gobierno.</v>
      </c>
      <c r="Q57" s="264" t="str">
        <f t="shared" si="1"/>
        <v>MR2040101</v>
      </c>
      <c r="R57" s="264" t="str">
        <f t="shared" si="2"/>
        <v>20 nuevas Empresas instaladas en el Valle del Cauca durante el período de Gobierno.</v>
      </c>
    </row>
    <row r="58" spans="1:18" ht="50.25" hidden="1" customHeight="1" x14ac:dyDescent="0.25">
      <c r="A58" s="194" t="s">
        <v>2533</v>
      </c>
      <c r="B58" s="190" t="s">
        <v>2534</v>
      </c>
      <c r="C58" s="211" t="s">
        <v>1032</v>
      </c>
      <c r="D58" s="230" t="s">
        <v>183</v>
      </c>
      <c r="E58" s="231">
        <v>2015</v>
      </c>
      <c r="F58" s="210" t="s">
        <v>2269</v>
      </c>
      <c r="G58" s="210" t="s">
        <v>5584</v>
      </c>
      <c r="H58" s="210" t="s">
        <v>5585</v>
      </c>
      <c r="I58" s="210" t="s">
        <v>5586</v>
      </c>
      <c r="J58" s="232">
        <v>16</v>
      </c>
      <c r="K58" s="233">
        <v>4</v>
      </c>
      <c r="L58" s="233">
        <v>8</v>
      </c>
      <c r="M58" s="233">
        <v>12</v>
      </c>
      <c r="N58" s="233">
        <v>16</v>
      </c>
      <c r="O58" s="260"/>
      <c r="P58" s="264" t="str">
        <f t="shared" si="0"/>
        <v>MR2040201 - Contribuir a aumentar las exportaciones del Departamento en un 16% en el período de gobierno.</v>
      </c>
      <c r="Q58" s="264" t="str">
        <f t="shared" si="1"/>
        <v>MR2040201</v>
      </c>
      <c r="R58" s="264" t="str">
        <f t="shared" si="2"/>
        <v>Contribuir a aumentar las exportaciones del Departamento en un 16% en el período de gobierno.</v>
      </c>
    </row>
    <row r="59" spans="1:18" ht="50.25" hidden="1" customHeight="1" x14ac:dyDescent="0.25">
      <c r="A59" s="194" t="s">
        <v>2580</v>
      </c>
      <c r="B59" s="190" t="s">
        <v>2581</v>
      </c>
      <c r="C59" s="211" t="s">
        <v>1032</v>
      </c>
      <c r="D59" s="230" t="s">
        <v>240</v>
      </c>
      <c r="E59" s="231">
        <v>2015</v>
      </c>
      <c r="F59" s="210" t="s">
        <v>2593</v>
      </c>
      <c r="G59" s="210" t="s">
        <v>5587</v>
      </c>
      <c r="H59" s="210" t="s">
        <v>5588</v>
      </c>
      <c r="I59" s="210" t="s">
        <v>5589</v>
      </c>
      <c r="J59" s="232">
        <v>100</v>
      </c>
      <c r="K59" s="233">
        <v>100</v>
      </c>
      <c r="L59" s="233">
        <v>100</v>
      </c>
      <c r="M59" s="233">
        <v>100</v>
      </c>
      <c r="N59" s="233">
        <v>100</v>
      </c>
      <c r="O59" s="260"/>
      <c r="P59" s="264" t="str">
        <f t="shared" si="0"/>
        <v>MR2040301 - Atender al 100% de las demandas de asesorías de las dependencias y las entidades territoriales para la gestión de recursos de cooperación.</v>
      </c>
      <c r="Q59" s="264" t="str">
        <f t="shared" si="1"/>
        <v>MR2040301</v>
      </c>
      <c r="R59" s="264" t="str">
        <f t="shared" si="2"/>
        <v>Atender al 100% de las demandas de asesorías de las dependencias y las entidades territoriales para la gestión de recursos de cooperación.</v>
      </c>
    </row>
    <row r="60" spans="1:18" ht="50.25" hidden="1" customHeight="1" x14ac:dyDescent="0.25">
      <c r="A60" s="194" t="s">
        <v>2609</v>
      </c>
      <c r="B60" s="209" t="s">
        <v>2610</v>
      </c>
      <c r="C60" s="199" t="s">
        <v>486</v>
      </c>
      <c r="D60" s="200" t="s">
        <v>183</v>
      </c>
      <c r="E60" s="201">
        <v>2015</v>
      </c>
      <c r="F60" s="197" t="s">
        <v>2622</v>
      </c>
      <c r="G60" s="197" t="s">
        <v>5590</v>
      </c>
      <c r="H60" s="197" t="s">
        <v>5591</v>
      </c>
      <c r="I60" s="197" t="s">
        <v>5592</v>
      </c>
      <c r="J60" s="202">
        <v>15</v>
      </c>
      <c r="K60" s="203">
        <v>0</v>
      </c>
      <c r="L60" s="203">
        <v>5</v>
      </c>
      <c r="M60" s="203">
        <v>10</v>
      </c>
      <c r="N60" s="203">
        <v>15</v>
      </c>
      <c r="O60" s="257"/>
      <c r="P60" s="264" t="str">
        <f t="shared" si="0"/>
        <v>MR2050101 - Contribuir a la implementación de la política de gestión Integral de la Biodiversidad en el departamento del Valle del Cauca</v>
      </c>
      <c r="Q60" s="264" t="str">
        <f t="shared" si="1"/>
        <v>MR2050101</v>
      </c>
      <c r="R60" s="264" t="str">
        <f t="shared" si="2"/>
        <v>Contribuir a la implementación de la política de gestión Integral de la Biodiversidad en el departamento del Valle del Cauca</v>
      </c>
    </row>
    <row r="61" spans="1:18" ht="50.25" hidden="1" customHeight="1" x14ac:dyDescent="0.25">
      <c r="A61" s="194" t="s">
        <v>2699</v>
      </c>
      <c r="B61" s="209" t="s">
        <v>2700</v>
      </c>
      <c r="C61" s="199" t="s">
        <v>486</v>
      </c>
      <c r="D61" s="200" t="s">
        <v>183</v>
      </c>
      <c r="E61" s="201">
        <v>2015</v>
      </c>
      <c r="F61" s="197" t="s">
        <v>2622</v>
      </c>
      <c r="G61" s="197" t="s">
        <v>5593</v>
      </c>
      <c r="H61" s="197" t="s">
        <v>5594</v>
      </c>
      <c r="I61" s="197" t="s">
        <v>5595</v>
      </c>
      <c r="J61" s="202">
        <v>12</v>
      </c>
      <c r="K61" s="203">
        <v>3</v>
      </c>
      <c r="L61" s="203">
        <v>6</v>
      </c>
      <c r="M61" s="203">
        <v>9</v>
      </c>
      <c r="N61" s="203">
        <v>12</v>
      </c>
      <c r="O61" s="257"/>
      <c r="P61" s="264" t="str">
        <f t="shared" si="0"/>
        <v xml:space="preserve">MR2050201 - Gestionar la implementación de una política integral para la recuperación, proteccion  y conservación del recurso hídrico en el Departamento del Valle del Cauca </v>
      </c>
      <c r="Q61" s="264" t="str">
        <f t="shared" si="1"/>
        <v>MR2050201</v>
      </c>
      <c r="R61" s="264" t="str">
        <f t="shared" si="2"/>
        <v xml:space="preserve">Gestionar la implementación de una política integral para la recuperación, proteccion  y conservación del recurso hídrico en el Departamento del Valle del Cauca </v>
      </c>
    </row>
    <row r="62" spans="1:18" ht="50.25" hidden="1" customHeight="1" x14ac:dyDescent="0.25">
      <c r="A62" s="194" t="s">
        <v>2764</v>
      </c>
      <c r="B62" s="234" t="s">
        <v>2765</v>
      </c>
      <c r="C62" s="199" t="s">
        <v>486</v>
      </c>
      <c r="D62" s="200" t="s">
        <v>240</v>
      </c>
      <c r="E62" s="201">
        <v>2015</v>
      </c>
      <c r="F62" s="197" t="s">
        <v>2622</v>
      </c>
      <c r="G62" s="197" t="s">
        <v>5596</v>
      </c>
      <c r="H62" s="197" t="s">
        <v>2689</v>
      </c>
      <c r="I62" s="197" t="s">
        <v>5597</v>
      </c>
      <c r="J62" s="202">
        <v>1</v>
      </c>
      <c r="K62" s="203">
        <v>0</v>
      </c>
      <c r="L62" s="203">
        <v>1</v>
      </c>
      <c r="M62" s="203">
        <v>0</v>
      </c>
      <c r="N62" s="203">
        <v>0</v>
      </c>
      <c r="O62" s="257"/>
      <c r="P62" s="264" t="str">
        <f t="shared" si="0"/>
        <v>MR2050301 - Implementar una política departamental de educación ambiental integrar en el Departamento del Valle del Cauca.</v>
      </c>
      <c r="Q62" s="264" t="str">
        <f t="shared" si="1"/>
        <v>MR2050301</v>
      </c>
      <c r="R62" s="264" t="str">
        <f t="shared" si="2"/>
        <v>Implementar una política departamental de educación ambiental integrar en el Departamento del Valle del Cauca.</v>
      </c>
    </row>
    <row r="63" spans="1:18" ht="50.25" hidden="1" customHeight="1" x14ac:dyDescent="0.25">
      <c r="A63" s="194" t="s">
        <v>2839</v>
      </c>
      <c r="B63" s="209" t="s">
        <v>2840</v>
      </c>
      <c r="C63" s="199" t="s">
        <v>2861</v>
      </c>
      <c r="D63" s="200" t="s">
        <v>183</v>
      </c>
      <c r="E63" s="201">
        <v>2015</v>
      </c>
      <c r="F63" s="197" t="s">
        <v>242</v>
      </c>
      <c r="G63" s="197" t="s">
        <v>5598</v>
      </c>
      <c r="H63" s="197" t="s">
        <v>5599</v>
      </c>
      <c r="I63" s="197" t="s">
        <v>5600</v>
      </c>
      <c r="J63" s="203">
        <v>0.1</v>
      </c>
      <c r="K63" s="203">
        <v>2.5000000000000001E-2</v>
      </c>
      <c r="L63" s="203">
        <v>0.05</v>
      </c>
      <c r="M63" s="203">
        <v>7.4999999999999997E-2</v>
      </c>
      <c r="N63" s="203">
        <v>0.1</v>
      </c>
      <c r="O63" s="257"/>
      <c r="P63" s="264" t="str">
        <f t="shared" si="0"/>
        <v>MR2060101 - Aumentar en 10% la cobertura de matrícula de educación superior en el Valle del Cauca durante el período de gobierno.</v>
      </c>
      <c r="Q63" s="264" t="str">
        <f t="shared" si="1"/>
        <v>MR2060101</v>
      </c>
      <c r="R63" s="264" t="str">
        <f t="shared" si="2"/>
        <v>Aumentar en 10% la cobertura de matrícula de educación superior en el Valle del Cauca durante el período de gobierno.</v>
      </c>
    </row>
    <row r="64" spans="1:18" ht="50.25" hidden="1" customHeight="1" x14ac:dyDescent="0.25">
      <c r="A64" s="194" t="s">
        <v>2852</v>
      </c>
      <c r="B64" s="227" t="s">
        <v>2853</v>
      </c>
      <c r="C64" s="222" t="s">
        <v>589</v>
      </c>
      <c r="D64" s="223" t="s">
        <v>183</v>
      </c>
      <c r="E64" s="224">
        <v>2015</v>
      </c>
      <c r="F64" s="220" t="s">
        <v>1216</v>
      </c>
      <c r="G64" s="220" t="s">
        <v>5601</v>
      </c>
      <c r="H64" s="220" t="s">
        <v>5602</v>
      </c>
      <c r="I64" s="220" t="s">
        <v>5603</v>
      </c>
      <c r="J64" s="226">
        <v>1090</v>
      </c>
      <c r="K64" s="226">
        <v>150</v>
      </c>
      <c r="L64" s="226">
        <v>450</v>
      </c>
      <c r="M64" s="226">
        <v>750</v>
      </c>
      <c r="N64" s="226">
        <v>1090</v>
      </c>
      <c r="O64" s="259"/>
      <c r="P64" s="264" t="str">
        <f t="shared" si="0"/>
        <v>MR2060102 - Beneficiar a 1090 estudiantes de las instituciones educativas oficiales egresados de la educación media, con becas para el fomento de competencias técnicas (500 estudiantes), tecnológicas  (500 estudiantes), y profesionales (90 estudiantes) del Valle del Cauca</v>
      </c>
      <c r="Q64" s="264" t="str">
        <f t="shared" si="1"/>
        <v>MR2060102</v>
      </c>
      <c r="R64" s="264" t="str">
        <f t="shared" si="2"/>
        <v>Beneficiar a 1090 estudiantes de las instituciones educativas oficiales egresados de la educación media, con becas para el fomento de competencias técnicas (500 estudiantes), tecnológicas  (500 estudiantes), y profesionales (90 estudiantes) del Valle del Cauca</v>
      </c>
    </row>
    <row r="65" spans="1:18" ht="50.25" hidden="1" customHeight="1" x14ac:dyDescent="0.25">
      <c r="A65" s="194" t="s">
        <v>2902</v>
      </c>
      <c r="B65" s="227" t="s">
        <v>2903</v>
      </c>
      <c r="C65" s="222" t="s">
        <v>589</v>
      </c>
      <c r="D65" s="223" t="s">
        <v>183</v>
      </c>
      <c r="E65" s="224">
        <v>2015</v>
      </c>
      <c r="F65" s="220" t="s">
        <v>1216</v>
      </c>
      <c r="G65" s="220" t="s">
        <v>5604</v>
      </c>
      <c r="H65" s="220" t="s">
        <v>5605</v>
      </c>
      <c r="I65" s="220" t="s">
        <v>5606</v>
      </c>
      <c r="J65" s="226">
        <v>1</v>
      </c>
      <c r="K65" s="226">
        <v>0.25</v>
      </c>
      <c r="L65" s="226">
        <v>0.5</v>
      </c>
      <c r="M65" s="226">
        <v>0.75</v>
      </c>
      <c r="N65" s="226">
        <v>0.5</v>
      </c>
      <c r="O65" s="259"/>
      <c r="P65" s="264" t="str">
        <f t="shared" si="0"/>
        <v>MR2060201 - Aumentar en un punto porcentual el puntaje promedio obtenido en ingles en las pruebas saber 11 por los estudiantes de los establecimientos educativos oficiales de los municipios no certificados en el período de gobierno. (Educación)</v>
      </c>
      <c r="Q65" s="264" t="str">
        <f t="shared" si="1"/>
        <v>MR2060201</v>
      </c>
      <c r="R65" s="264" t="str">
        <f t="shared" si="2"/>
        <v>Aumentar en un punto porcentual el puntaje promedio obtenido en ingles en las pruebas saber 11 por los estudiantes de los establecimientos educativos oficiales de los municipios no certificados en el período de gobierno. (Educación)</v>
      </c>
    </row>
    <row r="66" spans="1:18" ht="50.25" hidden="1" customHeight="1" x14ac:dyDescent="0.25">
      <c r="A66" s="194" t="s">
        <v>2960</v>
      </c>
      <c r="B66" s="209" t="s">
        <v>2961</v>
      </c>
      <c r="C66" s="199" t="s">
        <v>1113</v>
      </c>
      <c r="D66" s="200" t="s">
        <v>183</v>
      </c>
      <c r="E66" s="201">
        <v>2015</v>
      </c>
      <c r="F66" s="197" t="s">
        <v>242</v>
      </c>
      <c r="G66" s="197" t="s">
        <v>5607</v>
      </c>
      <c r="H66" s="197" t="s">
        <v>5608</v>
      </c>
      <c r="I66" s="197" t="s">
        <v>1118</v>
      </c>
      <c r="J66" s="202">
        <v>30</v>
      </c>
      <c r="K66" s="203">
        <v>7</v>
      </c>
      <c r="L66" s="203">
        <v>15</v>
      </c>
      <c r="M66" s="203">
        <v>22</v>
      </c>
      <c r="N66" s="203">
        <v>30</v>
      </c>
      <c r="O66" s="257"/>
      <c r="P66" s="264" t="str">
        <f t="shared" si="0"/>
        <v>MR2060301 - Aumentar en 30 nuevos deportistas Vallecaucanos  participantes en competencias  internacionales</v>
      </c>
      <c r="Q66" s="264" t="str">
        <f t="shared" si="1"/>
        <v>MR2060301</v>
      </c>
      <c r="R66" s="264" t="str">
        <f t="shared" si="2"/>
        <v>Aumentar en 30 nuevos deportistas Vallecaucanos  participantes en competencias  internacionales</v>
      </c>
    </row>
    <row r="67" spans="1:18" ht="50.25" hidden="1" customHeight="1" x14ac:dyDescent="0.25">
      <c r="A67" s="194" t="s">
        <v>2983</v>
      </c>
      <c r="B67" s="209" t="s">
        <v>2984</v>
      </c>
      <c r="C67" s="199" t="s">
        <v>486</v>
      </c>
      <c r="D67" s="200" t="s">
        <v>183</v>
      </c>
      <c r="E67" s="201">
        <v>2015</v>
      </c>
      <c r="F67" s="197" t="s">
        <v>2374</v>
      </c>
      <c r="G67" s="197" t="s">
        <v>5609</v>
      </c>
      <c r="H67" s="197" t="s">
        <v>5610</v>
      </c>
      <c r="I67" s="235" t="s">
        <v>5611</v>
      </c>
      <c r="J67" s="202">
        <v>10</v>
      </c>
      <c r="K67" s="203">
        <v>2.5</v>
      </c>
      <c r="L67" s="203">
        <v>5</v>
      </c>
      <c r="M67" s="203">
        <v>7.5</v>
      </c>
      <c r="N67" s="203">
        <v>10</v>
      </c>
      <c r="O67" s="257"/>
      <c r="P67" s="264" t="str">
        <f t="shared" si="0"/>
        <v>MR2070101 - Aumentar 10% área sembrada de los sistemas productivos agropecuarios durante el cuatrenio.</v>
      </c>
      <c r="Q67" s="264" t="str">
        <f t="shared" si="1"/>
        <v>MR2070101</v>
      </c>
      <c r="R67" s="264" t="str">
        <f t="shared" si="2"/>
        <v>Aumentar 10% área sembrada de los sistemas productivos agropecuarios durante el cuatrenio.</v>
      </c>
    </row>
    <row r="68" spans="1:18" ht="50.25" hidden="1" customHeight="1" x14ac:dyDescent="0.25">
      <c r="A68" s="194" t="s">
        <v>3038</v>
      </c>
      <c r="B68" s="209" t="s">
        <v>3039</v>
      </c>
      <c r="C68" s="199" t="s">
        <v>564</v>
      </c>
      <c r="D68" s="200" t="s">
        <v>183</v>
      </c>
      <c r="E68" s="201">
        <v>2015</v>
      </c>
      <c r="F68" s="197" t="s">
        <v>2269</v>
      </c>
      <c r="G68" s="197" t="s">
        <v>5612</v>
      </c>
      <c r="H68" s="197" t="s">
        <v>5613</v>
      </c>
      <c r="I68" s="197" t="s">
        <v>5614</v>
      </c>
      <c r="J68" s="202">
        <v>2000</v>
      </c>
      <c r="K68" s="203">
        <v>200</v>
      </c>
      <c r="L68" s="203">
        <v>1000</v>
      </c>
      <c r="M68" s="203">
        <v>1800</v>
      </c>
      <c r="N68" s="203">
        <v>2000</v>
      </c>
      <c r="O68" s="257"/>
      <c r="P68" s="264" t="str">
        <f t="shared" si="0"/>
        <v>MR2070201 -  Incluir 2000 unidades productivas en procesos de Desarrollo Económico Local, en tres (3) subregiones del Departamento, durante el cuatrienio</v>
      </c>
      <c r="Q68" s="264" t="str">
        <f t="shared" si="1"/>
        <v>MR2070201</v>
      </c>
      <c r="R68" s="264" t="str">
        <f t="shared" si="2"/>
        <v xml:space="preserve"> Incluir 2000 unidades productivas en procesos de Desarrollo Económico Local, en tres (3) subregiones del Departamento, durante el cuatrienio</v>
      </c>
    </row>
    <row r="69" spans="1:18" ht="50.25" hidden="1" customHeight="1" x14ac:dyDescent="0.25">
      <c r="A69" s="194" t="s">
        <v>3056</v>
      </c>
      <c r="B69" s="209" t="s">
        <v>3057</v>
      </c>
      <c r="C69" s="199" t="s">
        <v>2349</v>
      </c>
      <c r="D69" s="200" t="s">
        <v>183</v>
      </c>
      <c r="E69" s="201"/>
      <c r="F69" s="197" t="s">
        <v>186</v>
      </c>
      <c r="G69" s="197" t="s">
        <v>5615</v>
      </c>
      <c r="H69" s="197" t="s">
        <v>5616</v>
      </c>
      <c r="I69" s="197" t="s">
        <v>5617</v>
      </c>
      <c r="J69" s="203">
        <v>3</v>
      </c>
      <c r="K69" s="203"/>
      <c r="L69" s="236">
        <v>1</v>
      </c>
      <c r="M69" s="236">
        <v>2</v>
      </c>
      <c r="N69" s="236">
        <v>3</v>
      </c>
      <c r="O69" s="257"/>
      <c r="P69" s="264" t="str">
        <f t="shared" ref="P69:P132" si="3">CONCATENATE(A69," - ",B69)</f>
        <v>MR2070301 - Posicionar al Valle del Cauca como uno de los 3 mejores destinos turísticos en Colombia.</v>
      </c>
      <c r="Q69" s="264" t="str">
        <f t="shared" ref="Q69:Q132" si="4">A69</f>
        <v>MR2070301</v>
      </c>
      <c r="R69" s="264" t="str">
        <f t="shared" ref="R69:R132" si="5">B69</f>
        <v>Posicionar al Valle del Cauca como uno de los 3 mejores destinos turísticos en Colombia.</v>
      </c>
    </row>
    <row r="70" spans="1:18" ht="50.25" hidden="1" customHeight="1" x14ac:dyDescent="0.25">
      <c r="A70" s="194" t="s">
        <v>3100</v>
      </c>
      <c r="B70" s="209" t="s">
        <v>3101</v>
      </c>
      <c r="C70" s="199" t="s">
        <v>1800</v>
      </c>
      <c r="D70" s="200" t="s">
        <v>183</v>
      </c>
      <c r="E70" s="201">
        <v>2015</v>
      </c>
      <c r="F70" s="197" t="s">
        <v>186</v>
      </c>
      <c r="G70" s="197" t="s">
        <v>5618</v>
      </c>
      <c r="H70" s="197" t="s">
        <v>5619</v>
      </c>
      <c r="I70" s="197" t="s">
        <v>5620</v>
      </c>
      <c r="J70" s="202">
        <v>10</v>
      </c>
      <c r="K70" s="203">
        <v>0</v>
      </c>
      <c r="L70" s="203">
        <v>0</v>
      </c>
      <c r="M70" s="203">
        <v>0</v>
      </c>
      <c r="N70" s="203">
        <v>10</v>
      </c>
      <c r="O70" s="257"/>
      <c r="P70" s="264" t="str">
        <f t="shared" si="3"/>
        <v xml:space="preserve">MR2070302 - Incrementar en un 10% el número de personas que acceden a las diferentes manifestaciones artísticas y culturales durante el periodo de gobierno. </v>
      </c>
      <c r="Q70" s="264" t="str">
        <f t="shared" si="4"/>
        <v>MR2070302</v>
      </c>
      <c r="R70" s="264" t="str">
        <f t="shared" si="5"/>
        <v xml:space="preserve">Incrementar en un 10% el número de personas que acceden a las diferentes manifestaciones artísticas y culturales durante el periodo de gobierno. </v>
      </c>
    </row>
    <row r="71" spans="1:18" ht="50.25" hidden="1" customHeight="1" x14ac:dyDescent="0.25">
      <c r="A71" s="193" t="s">
        <v>3224</v>
      </c>
      <c r="B71" s="209" t="s">
        <v>3225</v>
      </c>
      <c r="C71" s="199" t="s">
        <v>1032</v>
      </c>
      <c r="D71" s="200" t="s">
        <v>183</v>
      </c>
      <c r="E71" s="201">
        <v>2015</v>
      </c>
      <c r="F71" s="197" t="s">
        <v>2230</v>
      </c>
      <c r="G71" s="197" t="s">
        <v>5621</v>
      </c>
      <c r="H71" s="197" t="s">
        <v>5622</v>
      </c>
      <c r="I71" s="197" t="s">
        <v>5623</v>
      </c>
      <c r="J71" s="202">
        <v>1</v>
      </c>
      <c r="K71" s="203">
        <v>0</v>
      </c>
      <c r="L71" s="203">
        <v>0.3</v>
      </c>
      <c r="M71" s="203">
        <v>0.5</v>
      </c>
      <c r="N71" s="203">
        <v>1</v>
      </c>
      <c r="O71" s="257"/>
      <c r="P71" s="264" t="str">
        <f t="shared" si="3"/>
        <v>MR2070401 - Disminuir la Tasa de desempleo en 1% en el departamento durante el período de gobierno</v>
      </c>
      <c r="Q71" s="264" t="str">
        <f t="shared" si="4"/>
        <v>MR2070401</v>
      </c>
      <c r="R71" s="264" t="str">
        <f t="shared" si="5"/>
        <v>Disminuir la Tasa de desempleo en 1% en el departamento durante el período de gobierno</v>
      </c>
    </row>
    <row r="72" spans="1:18" ht="50.25" hidden="1" customHeight="1" x14ac:dyDescent="0.25">
      <c r="A72" s="193" t="s">
        <v>3234</v>
      </c>
      <c r="B72" s="209" t="s">
        <v>3235</v>
      </c>
      <c r="C72" s="199" t="s">
        <v>1032</v>
      </c>
      <c r="D72" s="200" t="s">
        <v>183</v>
      </c>
      <c r="E72" s="201">
        <v>2015</v>
      </c>
      <c r="F72" s="197" t="s">
        <v>3245</v>
      </c>
      <c r="G72" s="197" t="s">
        <v>5624</v>
      </c>
      <c r="H72" s="197" t="s">
        <v>5625</v>
      </c>
      <c r="I72" s="197" t="s">
        <v>5626</v>
      </c>
      <c r="J72" s="202">
        <v>2</v>
      </c>
      <c r="K72" s="203">
        <v>0</v>
      </c>
      <c r="L72" s="203">
        <v>0</v>
      </c>
      <c r="M72" s="203">
        <v>1</v>
      </c>
      <c r="N72" s="203">
        <v>2</v>
      </c>
      <c r="O72" s="257"/>
      <c r="P72" s="264" t="str">
        <f t="shared" si="3"/>
        <v xml:space="preserve">MR2080101 - Priorizar y aprobar 2 de los proyectos financiados por el Fondo CTeI del Valle del Cauca que logren solicitar  patentes  durante el cuatrenio. </v>
      </c>
      <c r="Q72" s="264" t="str">
        <f t="shared" si="4"/>
        <v>MR2080101</v>
      </c>
      <c r="R72" s="264" t="str">
        <f t="shared" si="5"/>
        <v xml:space="preserve">Priorizar y aprobar 2 de los proyectos financiados por el Fondo CTeI del Valle del Cauca que logren solicitar  patentes  durante el cuatrenio. </v>
      </c>
    </row>
    <row r="73" spans="1:18" ht="50.25" hidden="1" customHeight="1" x14ac:dyDescent="0.25">
      <c r="A73" s="194" t="s">
        <v>3243</v>
      </c>
      <c r="B73" s="209" t="s">
        <v>3244</v>
      </c>
      <c r="C73" s="199" t="s">
        <v>3283</v>
      </c>
      <c r="D73" s="200" t="s">
        <v>183</v>
      </c>
      <c r="E73" s="201">
        <v>2015</v>
      </c>
      <c r="F73" s="197" t="s">
        <v>242</v>
      </c>
      <c r="G73" s="197" t="s">
        <v>5627</v>
      </c>
      <c r="H73" s="197" t="s">
        <v>5628</v>
      </c>
      <c r="I73" s="197" t="s">
        <v>5096</v>
      </c>
      <c r="J73" s="202">
        <v>0.1</v>
      </c>
      <c r="K73" s="203">
        <v>0.25</v>
      </c>
      <c r="L73" s="203">
        <v>0.5</v>
      </c>
      <c r="M73" s="203">
        <v>0.75</v>
      </c>
      <c r="N73" s="203">
        <v>0.1</v>
      </c>
      <c r="O73" s="257"/>
      <c r="P73" s="264" t="str">
        <f t="shared" si="3"/>
        <v>MR2080102 - Ampliar en 2 la plataforma para la oferta de contenidos digitales durante el periodo de gobierno</v>
      </c>
      <c r="Q73" s="264" t="str">
        <f t="shared" si="4"/>
        <v>MR2080102</v>
      </c>
      <c r="R73" s="264" t="str">
        <f t="shared" si="5"/>
        <v>Ampliar en 2 la plataforma para la oferta de contenidos digitales durante el periodo de gobierno</v>
      </c>
    </row>
    <row r="74" spans="1:18" ht="50.25" hidden="1" customHeight="1" x14ac:dyDescent="0.25">
      <c r="A74" s="194" t="s">
        <v>5629</v>
      </c>
      <c r="B74" s="190" t="s">
        <v>5630</v>
      </c>
      <c r="C74" s="211" t="s">
        <v>1032</v>
      </c>
      <c r="D74" s="230" t="s">
        <v>183</v>
      </c>
      <c r="E74" s="231">
        <v>2015</v>
      </c>
      <c r="F74" s="210" t="s">
        <v>3245</v>
      </c>
      <c r="G74" s="210" t="s">
        <v>5631</v>
      </c>
      <c r="H74" s="210" t="s">
        <v>5632</v>
      </c>
      <c r="I74" s="210" t="s">
        <v>5633</v>
      </c>
      <c r="J74" s="232">
        <v>5</v>
      </c>
      <c r="K74" s="233">
        <v>0</v>
      </c>
      <c r="L74" s="233">
        <v>0</v>
      </c>
      <c r="M74" s="233">
        <v>2</v>
      </c>
      <c r="N74" s="233">
        <v>5</v>
      </c>
      <c r="O74" s="260"/>
      <c r="P74" s="264" t="str">
        <f t="shared" si="3"/>
        <v>MR2080103 - Apoyar  la publicación de 5 artículos científicos en revistas indexadas durante el período de gobierno</v>
      </c>
      <c r="Q74" s="264" t="str">
        <f t="shared" si="4"/>
        <v>MR2080103</v>
      </c>
      <c r="R74" s="264" t="str">
        <f t="shared" si="5"/>
        <v>Apoyar  la publicación de 5 artículos científicos en revistas indexadas durante el período de gobierno</v>
      </c>
    </row>
    <row r="75" spans="1:18" ht="50.25" hidden="1" customHeight="1" x14ac:dyDescent="0.25">
      <c r="A75" s="194" t="s">
        <v>3267</v>
      </c>
      <c r="B75" s="238" t="s">
        <v>3268</v>
      </c>
      <c r="C75" s="239" t="s">
        <v>486</v>
      </c>
      <c r="D75" s="240"/>
      <c r="E75" s="241"/>
      <c r="F75" s="237"/>
      <c r="G75" s="237"/>
      <c r="H75" s="237"/>
      <c r="I75" s="237"/>
      <c r="J75" s="242"/>
      <c r="K75" s="243"/>
      <c r="L75" s="243"/>
      <c r="M75" s="243"/>
      <c r="N75" s="243"/>
      <c r="O75" s="261"/>
      <c r="P75" s="264" t="str">
        <f t="shared" si="3"/>
        <v>MR2080104 - Apoyar 4 iniciativas productivas fundamentadas en ciencia, tecnologia e innovación para productos agropecuarios</v>
      </c>
      <c r="Q75" s="264" t="str">
        <f t="shared" si="4"/>
        <v>MR2080104</v>
      </c>
      <c r="R75" s="264" t="str">
        <f t="shared" si="5"/>
        <v>Apoyar 4 iniciativas productivas fundamentadas en ciencia, tecnologia e innovación para productos agropecuarios</v>
      </c>
    </row>
    <row r="76" spans="1:18" ht="50.25" hidden="1" customHeight="1" x14ac:dyDescent="0.25">
      <c r="A76" s="194" t="s">
        <v>3311</v>
      </c>
      <c r="B76" s="209" t="s">
        <v>3312</v>
      </c>
      <c r="C76" s="199" t="s">
        <v>1368</v>
      </c>
      <c r="D76" s="200" t="s">
        <v>183</v>
      </c>
      <c r="E76" s="201">
        <v>2015</v>
      </c>
      <c r="F76" s="197" t="s">
        <v>1371</v>
      </c>
      <c r="G76" s="197" t="s">
        <v>5634</v>
      </c>
      <c r="H76" s="197" t="s">
        <v>5635</v>
      </c>
      <c r="I76" s="197" t="s">
        <v>5636</v>
      </c>
      <c r="J76" s="203">
        <v>1.87</v>
      </c>
      <c r="K76" s="203">
        <v>1</v>
      </c>
      <c r="L76" s="203">
        <v>1.3</v>
      </c>
      <c r="M76" s="203">
        <v>1.5</v>
      </c>
      <c r="N76" s="203">
        <v>1.87</v>
      </c>
      <c r="O76" s="257"/>
      <c r="P76" s="264" t="str">
        <f t="shared" si="3"/>
        <v>MR2080201 - Aumentar la Población con suscripción a internet en un 1,87% en el período de gobierno.</v>
      </c>
      <c r="Q76" s="264" t="str">
        <f t="shared" si="4"/>
        <v>MR2080201</v>
      </c>
      <c r="R76" s="264" t="str">
        <f t="shared" si="5"/>
        <v>Aumentar la Población con suscripción a internet en un 1,87% en el período de gobierno.</v>
      </c>
    </row>
    <row r="77" spans="1:18" ht="50.25" hidden="1" customHeight="1" x14ac:dyDescent="0.25">
      <c r="A77" s="194" t="s">
        <v>3410</v>
      </c>
      <c r="B77" s="227" t="s">
        <v>5637</v>
      </c>
      <c r="C77" s="222" t="s">
        <v>589</v>
      </c>
      <c r="D77" s="223" t="s">
        <v>183</v>
      </c>
      <c r="E77" s="224">
        <v>2015</v>
      </c>
      <c r="F77" s="220" t="s">
        <v>1216</v>
      </c>
      <c r="G77" s="220" t="s">
        <v>5638</v>
      </c>
      <c r="H77" s="220" t="s">
        <v>5639</v>
      </c>
      <c r="I77" s="220" t="s">
        <v>5640</v>
      </c>
      <c r="J77" s="226"/>
      <c r="K77" s="226"/>
      <c r="L77" s="226"/>
      <c r="M77" s="226"/>
      <c r="N77" s="226"/>
      <c r="O77" s="259"/>
      <c r="P77" s="264" t="str">
        <f t="shared" si="3"/>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
      <c r="Q77" s="264" t="str">
        <f t="shared" si="4"/>
        <v>MR2090101</v>
      </c>
      <c r="R77" s="264" t="str">
        <f t="shared" si="5"/>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
    </row>
    <row r="78" spans="1:18" ht="50.25" hidden="1" customHeight="1" x14ac:dyDescent="0.25">
      <c r="A78" s="194" t="s">
        <v>3397</v>
      </c>
      <c r="B78" s="190" t="s">
        <v>3398</v>
      </c>
      <c r="C78" s="211" t="s">
        <v>1032</v>
      </c>
      <c r="D78" s="230" t="s">
        <v>183</v>
      </c>
      <c r="E78" s="231">
        <v>2015</v>
      </c>
      <c r="F78" s="210" t="s">
        <v>3245</v>
      </c>
      <c r="G78" s="210" t="s">
        <v>5641</v>
      </c>
      <c r="H78" s="210" t="s">
        <v>5642</v>
      </c>
      <c r="I78" s="210" t="s">
        <v>5643</v>
      </c>
      <c r="J78" s="232">
        <v>10</v>
      </c>
      <c r="K78" s="233">
        <v>1.24</v>
      </c>
      <c r="L78" s="233">
        <v>3.75</v>
      </c>
      <c r="M78" s="233">
        <v>6.71</v>
      </c>
      <c r="N78" s="233">
        <v>10</v>
      </c>
      <c r="O78" s="260"/>
      <c r="P78" s="264" t="str">
        <f t="shared" si="3"/>
        <v>MR2090102 - Aumentar en 10% el número de sociedades comerciales nuevas constituidas y/o formalizadas durante el período de gobierno</v>
      </c>
      <c r="Q78" s="264" t="str">
        <f t="shared" si="4"/>
        <v>MR2090102</v>
      </c>
      <c r="R78" s="264" t="str">
        <f t="shared" si="5"/>
        <v>Aumentar en 10% el número de sociedades comerciales nuevas constituidas y/o formalizadas durante el período de gobierno</v>
      </c>
    </row>
    <row r="79" spans="1:18" ht="50.25" hidden="1" customHeight="1" x14ac:dyDescent="0.25">
      <c r="A79" s="195" t="s">
        <v>3465</v>
      </c>
      <c r="B79" s="196" t="s">
        <v>3466</v>
      </c>
      <c r="C79" s="211" t="s">
        <v>1032</v>
      </c>
      <c r="D79" s="230" t="s">
        <v>183</v>
      </c>
      <c r="E79" s="231">
        <v>2015</v>
      </c>
      <c r="F79" s="210" t="s">
        <v>186</v>
      </c>
      <c r="G79" s="210" t="s">
        <v>5644</v>
      </c>
      <c r="H79" s="210" t="s">
        <v>5645</v>
      </c>
      <c r="I79" s="210" t="s">
        <v>5646</v>
      </c>
      <c r="J79" s="232">
        <v>0.25</v>
      </c>
      <c r="K79" s="233">
        <v>0.1</v>
      </c>
      <c r="L79" s="233">
        <v>0.2</v>
      </c>
      <c r="M79" s="233">
        <v>0.22</v>
      </c>
      <c r="N79" s="233">
        <v>0.25</v>
      </c>
      <c r="O79" s="260"/>
      <c r="P79" s="264" t="str">
        <f t="shared" si="3"/>
        <v>MR3010101 - Mejorar en un 25% las condiciones para la toma de decisiones durante el cuatrienio</v>
      </c>
      <c r="Q79" s="264" t="str">
        <f t="shared" si="4"/>
        <v>MR3010101</v>
      </c>
      <c r="R79" s="264" t="str">
        <f t="shared" si="5"/>
        <v>Mejorar en un 25% las condiciones para la toma de decisiones durante el cuatrienio</v>
      </c>
    </row>
    <row r="80" spans="1:18" ht="50.25" hidden="1" customHeight="1" x14ac:dyDescent="0.25">
      <c r="A80" s="192" t="s">
        <v>3505</v>
      </c>
      <c r="B80" s="227" t="s">
        <v>3506</v>
      </c>
      <c r="C80" s="222" t="s">
        <v>589</v>
      </c>
      <c r="D80" s="223" t="s">
        <v>183</v>
      </c>
      <c r="E80" s="224"/>
      <c r="F80" s="220" t="s">
        <v>1216</v>
      </c>
      <c r="G80" s="220" t="s">
        <v>5647</v>
      </c>
      <c r="H80" s="220" t="s">
        <v>5648</v>
      </c>
      <c r="I80" s="220" t="s">
        <v>5649</v>
      </c>
      <c r="J80" s="226">
        <v>1</v>
      </c>
      <c r="K80" s="226">
        <v>0.25</v>
      </c>
      <c r="L80" s="226">
        <v>0.5</v>
      </c>
      <c r="M80" s="226">
        <v>0.75</v>
      </c>
      <c r="N80" s="226">
        <v>1</v>
      </c>
      <c r="O80" s="259"/>
      <c r="P80" s="264" t="str">
        <f t="shared" si="3"/>
        <v>MR3010102 - Implementar un programa de cualificación del Talento Humano dirigido al personal administrativo de los establecimientos educativos oficiales y nivel central que permitan el mejoramiento de competencias funcionales y comportamentales.</v>
      </c>
      <c r="Q80" s="264" t="str">
        <f t="shared" si="4"/>
        <v>MR3010102</v>
      </c>
      <c r="R80" s="264" t="str">
        <f t="shared" si="5"/>
        <v>Implementar un programa de cualificación del Talento Humano dirigido al personal administrativo de los establecimientos educativos oficiales y nivel central que permitan el mejoramiento de competencias funcionales y comportamentales.</v>
      </c>
    </row>
    <row r="81" spans="1:18" ht="50.25" hidden="1" customHeight="1" x14ac:dyDescent="0.25">
      <c r="A81" s="192" t="s">
        <v>3521</v>
      </c>
      <c r="B81" s="227" t="s">
        <v>3522</v>
      </c>
      <c r="C81" s="222" t="s">
        <v>589</v>
      </c>
      <c r="D81" s="223" t="s">
        <v>183</v>
      </c>
      <c r="E81" s="224">
        <v>2015</v>
      </c>
      <c r="F81" s="220" t="s">
        <v>1216</v>
      </c>
      <c r="G81" s="244" t="s">
        <v>5650</v>
      </c>
      <c r="H81" s="220" t="s">
        <v>5651</v>
      </c>
      <c r="I81" s="220" t="s">
        <v>5652</v>
      </c>
      <c r="J81" s="226">
        <v>80</v>
      </c>
      <c r="K81" s="226">
        <v>75</v>
      </c>
      <c r="L81" s="226">
        <v>76</v>
      </c>
      <c r="M81" s="226">
        <v>78</v>
      </c>
      <c r="N81" s="226">
        <v>80</v>
      </c>
      <c r="O81" s="259"/>
      <c r="P81" s="264" t="str">
        <f t="shared" si="3"/>
        <v>MR3010103 - Aumentar al 80% el nivel de satisfacción de los usuarios de la Secretaria de Educación Departamental, respecto a la prestación del servicio, durante el periodo de gobierno</v>
      </c>
      <c r="Q81" s="264" t="str">
        <f t="shared" si="4"/>
        <v>MR3010103</v>
      </c>
      <c r="R81" s="264" t="str">
        <f t="shared" si="5"/>
        <v>Aumentar al 80% el nivel de satisfacción de los usuarios de la Secretaria de Educación Departamental, respecto a la prestación del servicio, durante el periodo de gobierno</v>
      </c>
    </row>
    <row r="82" spans="1:18" ht="50.25" hidden="1" customHeight="1" x14ac:dyDescent="0.25">
      <c r="A82" s="195" t="s">
        <v>3554</v>
      </c>
      <c r="B82" s="196" t="s">
        <v>3555</v>
      </c>
      <c r="C82" s="211" t="s">
        <v>1032</v>
      </c>
      <c r="D82" s="230" t="s">
        <v>183</v>
      </c>
      <c r="E82" s="231">
        <v>2015</v>
      </c>
      <c r="F82" s="210" t="s">
        <v>186</v>
      </c>
      <c r="G82" s="210" t="s">
        <v>5653</v>
      </c>
      <c r="H82" s="210" t="s">
        <v>5654</v>
      </c>
      <c r="I82" s="210" t="s">
        <v>5655</v>
      </c>
      <c r="J82" s="232">
        <v>0.8</v>
      </c>
      <c r="K82" s="233">
        <v>0.68</v>
      </c>
      <c r="L82" s="233">
        <v>0.7</v>
      </c>
      <c r="M82" s="233">
        <v>0.75</v>
      </c>
      <c r="N82" s="233">
        <v>0.8</v>
      </c>
      <c r="O82" s="260"/>
      <c r="P82" s="264" t="str">
        <f t="shared" si="3"/>
        <v>MR3010104 -  Aumentar al 80% el nivel de satisfacción de los usuarios externos respecto de la prestación efectiva de los servicios del nivel central durante el cuatrienio.</v>
      </c>
      <c r="Q82" s="264" t="str">
        <f t="shared" si="4"/>
        <v>MR3010104</v>
      </c>
      <c r="R82" s="264" t="str">
        <f t="shared" si="5"/>
        <v xml:space="preserve"> Aumentar al 80% el nivel de satisfacción de los usuarios externos respecto de la prestación efectiva de los servicios del nivel central durante el cuatrienio.</v>
      </c>
    </row>
    <row r="83" spans="1:18" ht="50.25" hidden="1" customHeight="1" x14ac:dyDescent="0.25">
      <c r="A83" s="195" t="s">
        <v>3566</v>
      </c>
      <c r="B83" s="245" t="s">
        <v>3567</v>
      </c>
      <c r="C83" s="199" t="s">
        <v>3565</v>
      </c>
      <c r="D83" s="200" t="s">
        <v>240</v>
      </c>
      <c r="E83" s="201">
        <v>2015</v>
      </c>
      <c r="F83" s="197" t="s">
        <v>3568</v>
      </c>
      <c r="G83" s="197" t="s">
        <v>5656</v>
      </c>
      <c r="H83" s="197" t="s">
        <v>5657</v>
      </c>
      <c r="I83" s="197" t="s">
        <v>5658</v>
      </c>
      <c r="J83" s="202">
        <v>1</v>
      </c>
      <c r="K83" s="203">
        <v>1</v>
      </c>
      <c r="L83" s="203">
        <v>1</v>
      </c>
      <c r="M83" s="203">
        <v>1</v>
      </c>
      <c r="N83" s="203">
        <v>1</v>
      </c>
      <c r="O83" s="257"/>
      <c r="P83" s="264" t="str">
        <f t="shared" si="3"/>
        <v>MR3010105 - Implementar una (1) estrategia de lucha contra la corrupción en cumplimiento del estatuto anticorrupción en la gobernación del Valle del Cauca, durante el período de gobierno</v>
      </c>
      <c r="Q83" s="264" t="str">
        <f t="shared" si="4"/>
        <v>MR3010105</v>
      </c>
      <c r="R83" s="264" t="str">
        <f t="shared" si="5"/>
        <v>Implementar una (1) estrategia de lucha contra la corrupción en cumplimiento del estatuto anticorrupción en la gobernación del Valle del Cauca, durante el período de gobierno</v>
      </c>
    </row>
    <row r="84" spans="1:18" ht="50.25" hidden="1" customHeight="1" x14ac:dyDescent="0.25">
      <c r="A84" s="195" t="s">
        <v>3639</v>
      </c>
      <c r="B84" s="245" t="s">
        <v>3640</v>
      </c>
      <c r="C84" s="199" t="s">
        <v>3638</v>
      </c>
      <c r="D84" s="200" t="s">
        <v>240</v>
      </c>
      <c r="E84" s="201"/>
      <c r="F84" s="197" t="s">
        <v>3623</v>
      </c>
      <c r="G84" s="197" t="s">
        <v>5659</v>
      </c>
      <c r="H84" s="197" t="s">
        <v>5660</v>
      </c>
      <c r="I84" s="197" t="s">
        <v>5661</v>
      </c>
      <c r="J84" s="202">
        <v>100</v>
      </c>
      <c r="K84" s="203">
        <v>100</v>
      </c>
      <c r="L84" s="203">
        <v>100</v>
      </c>
      <c r="M84" s="203">
        <v>100</v>
      </c>
      <c r="N84" s="203">
        <v>100</v>
      </c>
      <c r="O84" s="257"/>
      <c r="P84" s="264" t="str">
        <f t="shared" si="3"/>
        <v>MR3010106 - Ejecutar el 100% de los programas de auditoría en la Administración Central de la Gobernación del Valle del Cauca durante el período de gobierno.</v>
      </c>
      <c r="Q84" s="264" t="str">
        <f t="shared" si="4"/>
        <v>MR3010106</v>
      </c>
      <c r="R84" s="264" t="str">
        <f t="shared" si="5"/>
        <v>Ejecutar el 100% de los programas de auditoría en la Administración Central de la Gobernación del Valle del Cauca durante el período de gobierno.</v>
      </c>
    </row>
    <row r="85" spans="1:18" ht="50.25" hidden="1" customHeight="1" x14ac:dyDescent="0.25">
      <c r="A85" s="195" t="s">
        <v>3655</v>
      </c>
      <c r="B85" s="245" t="s">
        <v>3656</v>
      </c>
      <c r="C85" s="199" t="s">
        <v>3464</v>
      </c>
      <c r="D85" s="200" t="s">
        <v>183</v>
      </c>
      <c r="E85" s="201">
        <v>2015</v>
      </c>
      <c r="F85" s="197" t="s">
        <v>186</v>
      </c>
      <c r="G85" s="197" t="s">
        <v>5662</v>
      </c>
      <c r="H85" s="197" t="s">
        <v>5663</v>
      </c>
      <c r="I85" s="197" t="s">
        <v>5664</v>
      </c>
      <c r="J85" s="202">
        <v>1</v>
      </c>
      <c r="K85" s="203">
        <v>0.35</v>
      </c>
      <c r="L85" s="203">
        <v>0.55000000000000004</v>
      </c>
      <c r="M85" s="203">
        <v>0.75</v>
      </c>
      <c r="N85" s="203">
        <v>1</v>
      </c>
      <c r="O85" s="257"/>
      <c r="P85" s="264" t="str">
        <f t="shared" si="3"/>
        <v>MR3010107 - Implementar una estrategia de fortalecimiento institucional de la calidad del servicio en la Gobernación del Valle del Cauca durante el período de gobierno.</v>
      </c>
      <c r="Q85" s="264" t="str">
        <f t="shared" si="4"/>
        <v>MR3010107</v>
      </c>
      <c r="R85" s="264" t="str">
        <f t="shared" si="5"/>
        <v>Implementar una estrategia de fortalecimiento institucional de la calidad del servicio en la Gobernación del Valle del Cauca durante el período de gobierno.</v>
      </c>
    </row>
    <row r="86" spans="1:18" ht="50.25" hidden="1" customHeight="1" x14ac:dyDescent="0.25">
      <c r="A86" s="195" t="s">
        <v>3703</v>
      </c>
      <c r="B86" s="245" t="s">
        <v>3704</v>
      </c>
      <c r="C86" s="199" t="s">
        <v>3283</v>
      </c>
      <c r="D86" s="200" t="s">
        <v>183</v>
      </c>
      <c r="E86" s="201">
        <v>2015</v>
      </c>
      <c r="F86" s="197" t="s">
        <v>242</v>
      </c>
      <c r="G86" s="197" t="s">
        <v>5665</v>
      </c>
      <c r="H86" s="197" t="s">
        <v>5666</v>
      </c>
      <c r="I86" s="197" t="s">
        <v>5667</v>
      </c>
      <c r="J86" s="202">
        <v>2</v>
      </c>
      <c r="K86" s="203">
        <v>0</v>
      </c>
      <c r="L86" s="203">
        <v>1</v>
      </c>
      <c r="M86" s="203">
        <v>2</v>
      </c>
      <c r="N86" s="203">
        <v>2</v>
      </c>
      <c r="O86" s="257"/>
      <c r="P86" s="264" t="str">
        <f t="shared" si="3"/>
        <v>MR3010108 - Incrementar en un 10% la descentralización de la producción para la comunicación social de la gestión pública institucional en la Región Pacífica Colombiana.</v>
      </c>
      <c r="Q86" s="264" t="str">
        <f t="shared" si="4"/>
        <v>MR3010108</v>
      </c>
      <c r="R86" s="264" t="str">
        <f t="shared" si="5"/>
        <v>Incrementar en un 10% la descentralización de la producción para la comunicación social de la gestión pública institucional en la Región Pacífica Colombiana.</v>
      </c>
    </row>
    <row r="87" spans="1:18" ht="50.25" hidden="1" customHeight="1" x14ac:dyDescent="0.25">
      <c r="A87" s="195" t="s">
        <v>3709</v>
      </c>
      <c r="B87" s="245" t="s">
        <v>3710</v>
      </c>
      <c r="C87" s="199" t="s">
        <v>3797</v>
      </c>
      <c r="D87" s="200" t="s">
        <v>2310</v>
      </c>
      <c r="E87" s="201" t="s">
        <v>3657</v>
      </c>
      <c r="F87" s="197" t="s">
        <v>4005</v>
      </c>
      <c r="G87" s="197" t="s">
        <v>5668</v>
      </c>
      <c r="H87" s="197" t="s">
        <v>5669</v>
      </c>
      <c r="I87" s="197" t="s">
        <v>5670</v>
      </c>
      <c r="J87" s="202"/>
      <c r="K87" s="203">
        <v>40</v>
      </c>
      <c r="L87" s="203">
        <v>10</v>
      </c>
      <c r="M87" s="203">
        <v>20</v>
      </c>
      <c r="N87" s="203">
        <v>30</v>
      </c>
      <c r="O87" s="257">
        <v>40</v>
      </c>
      <c r="P87" s="264" t="str">
        <f t="shared" si="3"/>
        <v>MR3010109 - Ahorrar el 40% en las pretensiones de las diferentes demandas en contra del departamento durante el período de gobierno</v>
      </c>
      <c r="Q87" s="264" t="str">
        <f t="shared" si="4"/>
        <v>MR3010109</v>
      </c>
      <c r="R87" s="264" t="str">
        <f t="shared" si="5"/>
        <v>Ahorrar el 40% en las pretensiones de las diferentes demandas en contra del departamento durante el período de gobierno</v>
      </c>
    </row>
    <row r="88" spans="1:18" ht="50.25" hidden="1" customHeight="1" x14ac:dyDescent="0.25">
      <c r="A88" s="195" t="s">
        <v>3726</v>
      </c>
      <c r="B88" s="245" t="s">
        <v>3727</v>
      </c>
      <c r="C88" s="199" t="s">
        <v>3664</v>
      </c>
      <c r="D88" s="200" t="s">
        <v>183</v>
      </c>
      <c r="E88" s="201">
        <v>2015</v>
      </c>
      <c r="F88" s="197" t="s">
        <v>3728</v>
      </c>
      <c r="G88" s="197" t="s">
        <v>5671</v>
      </c>
      <c r="H88" s="197" t="s">
        <v>5672</v>
      </c>
      <c r="I88" s="197" t="s">
        <v>5673</v>
      </c>
      <c r="J88" s="203">
        <v>100</v>
      </c>
      <c r="K88" s="203">
        <v>22</v>
      </c>
      <c r="L88" s="203">
        <v>52</v>
      </c>
      <c r="M88" s="203">
        <v>77</v>
      </c>
      <c r="N88" s="203">
        <v>100</v>
      </c>
      <c r="O88" s="257"/>
      <c r="P88" s="264" t="str">
        <f t="shared" si="3"/>
        <v>MR3010110 - Contar al 100% con un Sistema de Gestión de Seguridad y Salud en el Trabajo, documentado, implementado y monitoreado al año 2019.</v>
      </c>
      <c r="Q88" s="264" t="str">
        <f t="shared" si="4"/>
        <v>MR3010110</v>
      </c>
      <c r="R88" s="264" t="str">
        <f t="shared" si="5"/>
        <v>Contar al 100% con un Sistema de Gestión de Seguridad y Salud en el Trabajo, documentado, implementado y monitoreado al año 2019.</v>
      </c>
    </row>
    <row r="89" spans="1:18" ht="50.25" hidden="1" customHeight="1" x14ac:dyDescent="0.25">
      <c r="A89" s="195" t="s">
        <v>4022</v>
      </c>
      <c r="B89" s="245" t="s">
        <v>4023</v>
      </c>
      <c r="C89" s="199" t="s">
        <v>3664</v>
      </c>
      <c r="D89" s="200" t="s">
        <v>183</v>
      </c>
      <c r="E89" s="201">
        <v>2015</v>
      </c>
      <c r="F89" s="197" t="s">
        <v>3798</v>
      </c>
      <c r="G89" s="197" t="s">
        <v>5674</v>
      </c>
      <c r="H89" s="197" t="s">
        <v>5675</v>
      </c>
      <c r="I89" s="197" t="s">
        <v>5676</v>
      </c>
      <c r="J89" s="203">
        <v>100</v>
      </c>
      <c r="K89" s="203">
        <v>25</v>
      </c>
      <c r="L89" s="203">
        <v>50</v>
      </c>
      <c r="M89" s="203">
        <v>75</v>
      </c>
      <c r="N89" s="203">
        <v>100</v>
      </c>
      <c r="O89" s="257"/>
      <c r="P89" s="264" t="str">
        <f t="shared" si="3"/>
        <v>MR3010111 - Legalizar 50% de los bienes inmuebles en posesión del Departamento del Valle del Cauca, en materia tributaria y jurídica, durante el cuatrienio.</v>
      </c>
      <c r="Q89" s="264" t="str">
        <f t="shared" si="4"/>
        <v>MR3010111</v>
      </c>
      <c r="R89" s="264" t="str">
        <f t="shared" si="5"/>
        <v>Legalizar 50% de los bienes inmuebles en posesión del Departamento del Valle del Cauca, en materia tributaria y jurídica, durante el cuatrienio.</v>
      </c>
    </row>
    <row r="90" spans="1:18" ht="50.25" hidden="1" customHeight="1" x14ac:dyDescent="0.25">
      <c r="A90" s="195" t="s">
        <v>3750</v>
      </c>
      <c r="B90" s="245" t="s">
        <v>3751</v>
      </c>
      <c r="C90" s="199" t="s">
        <v>3664</v>
      </c>
      <c r="D90" s="200" t="s">
        <v>183</v>
      </c>
      <c r="E90" s="201">
        <v>2015</v>
      </c>
      <c r="F90" s="197" t="s">
        <v>3752</v>
      </c>
      <c r="G90" s="197" t="s">
        <v>5674</v>
      </c>
      <c r="H90" s="197" t="s">
        <v>5675</v>
      </c>
      <c r="I90" s="197" t="s">
        <v>5677</v>
      </c>
      <c r="J90" s="203">
        <v>40</v>
      </c>
      <c r="K90" s="203">
        <v>0</v>
      </c>
      <c r="L90" s="203">
        <v>10</v>
      </c>
      <c r="M90" s="203">
        <v>20</v>
      </c>
      <c r="N90" s="203">
        <v>40</v>
      </c>
      <c r="O90" s="257"/>
      <c r="P90" s="264" t="str">
        <f t="shared" si="3"/>
        <v>MR3010112 - Modernizar en un 40% las instalaciones e infraestructura del edificio Palacio de San Francisco y entidades de la Administración Departamental, durante el cuatrienio.</v>
      </c>
      <c r="Q90" s="264" t="str">
        <f t="shared" si="4"/>
        <v>MR3010112</v>
      </c>
      <c r="R90" s="264" t="str">
        <f t="shared" si="5"/>
        <v>Modernizar en un 40% las instalaciones e infraestructura del edificio Palacio de San Francisco y entidades de la Administración Departamental, durante el cuatrienio.</v>
      </c>
    </row>
    <row r="91" spans="1:18" ht="50.25" hidden="1" customHeight="1" x14ac:dyDescent="0.25">
      <c r="A91" s="195" t="s">
        <v>3836</v>
      </c>
      <c r="B91" s="245" t="s">
        <v>3837</v>
      </c>
      <c r="C91" s="199" t="s">
        <v>1368</v>
      </c>
      <c r="D91" s="200" t="s">
        <v>183</v>
      </c>
      <c r="E91" s="201">
        <v>2015</v>
      </c>
      <c r="F91" s="197" t="s">
        <v>3876</v>
      </c>
      <c r="G91" s="197" t="s">
        <v>5678</v>
      </c>
      <c r="H91" s="197" t="s">
        <v>5679</v>
      </c>
      <c r="I91" s="197" t="s">
        <v>5680</v>
      </c>
      <c r="J91" s="203">
        <v>95</v>
      </c>
      <c r="K91" s="203">
        <v>92</v>
      </c>
      <c r="L91" s="203">
        <v>93</v>
      </c>
      <c r="M91" s="203">
        <v>94</v>
      </c>
      <c r="N91" s="203">
        <v>95</v>
      </c>
      <c r="O91" s="257"/>
      <c r="P91" s="264" t="str">
        <f t="shared" si="3"/>
        <v>MR3010113 - Alcanzar 95% nivel de satisfacción de los usuarios frente a los servicios tecnológicos brindados por el Departamento durante el periodo de Gobierno</v>
      </c>
      <c r="Q91" s="264" t="str">
        <f t="shared" si="4"/>
        <v>MR3010113</v>
      </c>
      <c r="R91" s="264" t="str">
        <f t="shared" si="5"/>
        <v>Alcanzar 95% nivel de satisfacción de los usuarios frente a los servicios tecnológicos brindados por el Departamento durante el periodo de Gobierno</v>
      </c>
    </row>
    <row r="92" spans="1:18" ht="50.25" hidden="1" customHeight="1" x14ac:dyDescent="0.25">
      <c r="A92" s="195" t="s">
        <v>3893</v>
      </c>
      <c r="B92" s="196" t="s">
        <v>3894</v>
      </c>
      <c r="C92" s="211" t="s">
        <v>1032</v>
      </c>
      <c r="D92" s="230" t="s">
        <v>240</v>
      </c>
      <c r="E92" s="231">
        <v>2015</v>
      </c>
      <c r="F92" s="210" t="s">
        <v>3895</v>
      </c>
      <c r="G92" s="210" t="s">
        <v>5681</v>
      </c>
      <c r="H92" s="210" t="s">
        <v>5682</v>
      </c>
      <c r="I92" s="210" t="s">
        <v>5683</v>
      </c>
      <c r="J92" s="232">
        <v>1</v>
      </c>
      <c r="K92" s="233">
        <v>1</v>
      </c>
      <c r="L92" s="233">
        <v>1</v>
      </c>
      <c r="M92" s="233">
        <v>1</v>
      </c>
      <c r="N92" s="233">
        <v>1</v>
      </c>
      <c r="O92" s="260"/>
      <c r="P92" s="264" t="str">
        <f t="shared" si="3"/>
        <v>MR3010114 - Asistencia Técnica en estratificación socioeconómica y aplicación de la metodología del SISBEN al 100 % de los municipios del departamento</v>
      </c>
      <c r="Q92" s="264" t="str">
        <f t="shared" si="4"/>
        <v>MR3010114</v>
      </c>
      <c r="R92" s="264" t="str">
        <f t="shared" si="5"/>
        <v>Asistencia Técnica en estratificación socioeconómica y aplicación de la metodología del SISBEN al 100 % de los municipios del departamento</v>
      </c>
    </row>
    <row r="93" spans="1:18" ht="50.25" hidden="1" customHeight="1" x14ac:dyDescent="0.25">
      <c r="A93" s="195" t="s">
        <v>3919</v>
      </c>
      <c r="B93" s="245" t="s">
        <v>3920</v>
      </c>
      <c r="C93" s="199" t="s">
        <v>1113</v>
      </c>
      <c r="D93" s="200" t="s">
        <v>183</v>
      </c>
      <c r="E93" s="201">
        <v>2015</v>
      </c>
      <c r="F93" s="197" t="s">
        <v>242</v>
      </c>
      <c r="G93" s="197" t="s">
        <v>5684</v>
      </c>
      <c r="H93" s="197" t="s">
        <v>5685</v>
      </c>
      <c r="I93" s="197" t="s">
        <v>1118</v>
      </c>
      <c r="J93" s="202">
        <v>42</v>
      </c>
      <c r="K93" s="203">
        <v>30</v>
      </c>
      <c r="L93" s="203">
        <v>34</v>
      </c>
      <c r="M93" s="203">
        <v>38</v>
      </c>
      <c r="N93" s="203">
        <v>42</v>
      </c>
      <c r="O93" s="257"/>
      <c r="P93" s="264" t="str">
        <f t="shared" si="3"/>
        <v>MR3010115 - Beneficiar a 42 municipios del Valle del Cauca con una oferta con enfoque diferencial de bienes y servicios de deporte, recreación y actividad física durante el período de gobierno</v>
      </c>
      <c r="Q93" s="264" t="str">
        <f t="shared" si="4"/>
        <v>MR3010115</v>
      </c>
      <c r="R93" s="264" t="str">
        <f t="shared" si="5"/>
        <v>Beneficiar a 42 municipios del Valle del Cauca con una oferta con enfoque diferencial de bienes y servicios de deporte, recreación y actividad física durante el período de gobierno</v>
      </c>
    </row>
    <row r="94" spans="1:18" ht="50.25" hidden="1" customHeight="1" x14ac:dyDescent="0.25">
      <c r="A94" s="195" t="s">
        <v>3544</v>
      </c>
      <c r="B94" s="196" t="s">
        <v>3545</v>
      </c>
      <c r="C94" s="211" t="s">
        <v>1032</v>
      </c>
      <c r="D94" s="230" t="s">
        <v>240</v>
      </c>
      <c r="E94" s="231">
        <v>2015</v>
      </c>
      <c r="F94" s="210" t="s">
        <v>3895</v>
      </c>
      <c r="G94" s="210" t="s">
        <v>5686</v>
      </c>
      <c r="H94" s="210" t="s">
        <v>5687</v>
      </c>
      <c r="I94" s="210" t="s">
        <v>5688</v>
      </c>
      <c r="J94" s="232">
        <v>100</v>
      </c>
      <c r="K94" s="233">
        <v>100</v>
      </c>
      <c r="L94" s="233">
        <v>100</v>
      </c>
      <c r="M94" s="233">
        <v>100</v>
      </c>
      <c r="N94" s="233">
        <v>100</v>
      </c>
      <c r="O94" s="260"/>
      <c r="P94" s="264" t="str">
        <f t="shared" si="3"/>
        <v>MR3010116 - Apoyar al 100% de las entidades territoriales del departamento con servicios de asesoría, asistencia técnica y evaluación.</v>
      </c>
      <c r="Q94" s="264" t="str">
        <f t="shared" si="4"/>
        <v>MR3010116</v>
      </c>
      <c r="R94" s="264" t="str">
        <f t="shared" si="5"/>
        <v>Apoyar al 100% de las entidades territoriales del departamento con servicios de asesoría, asistencia técnica y evaluación.</v>
      </c>
    </row>
    <row r="95" spans="1:18" ht="50.25" hidden="1" customHeight="1" x14ac:dyDescent="0.25">
      <c r="A95" s="195" t="s">
        <v>4051</v>
      </c>
      <c r="B95" s="196" t="s">
        <v>4052</v>
      </c>
      <c r="C95" s="211" t="s">
        <v>4050</v>
      </c>
      <c r="D95" s="230" t="s">
        <v>2310</v>
      </c>
      <c r="E95" s="231">
        <v>2015</v>
      </c>
      <c r="F95" s="210" t="s">
        <v>4053</v>
      </c>
      <c r="G95" s="210" t="s">
        <v>5689</v>
      </c>
      <c r="H95" s="210" t="s">
        <v>5690</v>
      </c>
      <c r="I95" s="210" t="s">
        <v>5691</v>
      </c>
      <c r="J95" s="232">
        <v>0.6</v>
      </c>
      <c r="K95" s="233">
        <v>0.9</v>
      </c>
      <c r="L95" s="233">
        <v>0.8</v>
      </c>
      <c r="M95" s="233">
        <v>0.7</v>
      </c>
      <c r="N95" s="233">
        <v>0.6</v>
      </c>
      <c r="O95" s="260"/>
      <c r="P95" s="264" t="str">
        <f t="shared" si="3"/>
        <v>MR3010117 - Disminuir en un 40% las quejas por conductas Disciplinarias durante el cuatrienio</v>
      </c>
      <c r="Q95" s="264" t="str">
        <f t="shared" si="4"/>
        <v>MR3010117</v>
      </c>
      <c r="R95" s="264" t="str">
        <f t="shared" si="5"/>
        <v>Disminuir en un 40% las quejas por conductas Disciplinarias durante el cuatrienio</v>
      </c>
    </row>
    <row r="96" spans="1:18" ht="50.25" hidden="1" customHeight="1" x14ac:dyDescent="0.25">
      <c r="A96" s="192" t="s">
        <v>4013</v>
      </c>
      <c r="B96" s="247" t="s">
        <v>4014</v>
      </c>
      <c r="C96" s="248" t="s">
        <v>589</v>
      </c>
      <c r="D96" s="249" t="s">
        <v>2310</v>
      </c>
      <c r="E96" s="250">
        <v>2015</v>
      </c>
      <c r="F96" s="246" t="s">
        <v>5692</v>
      </c>
      <c r="G96" s="246" t="s">
        <v>5693</v>
      </c>
      <c r="H96" s="246" t="s">
        <v>5694</v>
      </c>
      <c r="I96" s="246" t="s">
        <v>5695</v>
      </c>
      <c r="J96" s="251">
        <f>N96</f>
        <v>10</v>
      </c>
      <c r="K96" s="251">
        <v>90</v>
      </c>
      <c r="L96" s="251">
        <v>65</v>
      </c>
      <c r="M96" s="251">
        <v>45</v>
      </c>
      <c r="N96" s="251">
        <v>10</v>
      </c>
      <c r="O96" s="262"/>
      <c r="P96" s="264" t="str">
        <f t="shared" si="3"/>
        <v>MR3010118 - Disminuir al 10% las demandas de nulidad y restablecimiento del derecho y las acciones de tutela durante el periodo de gobierno</v>
      </c>
      <c r="Q96" s="264" t="str">
        <f t="shared" si="4"/>
        <v>MR3010118</v>
      </c>
      <c r="R96" s="264" t="str">
        <f t="shared" si="5"/>
        <v>Disminuir al 10% las demandas de nulidad y restablecimiento del derecho y las acciones de tutela durante el periodo de gobierno</v>
      </c>
    </row>
    <row r="97" spans="1:18" ht="50.25" hidden="1" customHeight="1" x14ac:dyDescent="0.25">
      <c r="A97" s="195" t="s">
        <v>4081</v>
      </c>
      <c r="B97" s="245" t="s">
        <v>4082</v>
      </c>
      <c r="C97" s="199" t="s">
        <v>709</v>
      </c>
      <c r="D97" s="200" t="s">
        <v>240</v>
      </c>
      <c r="E97" s="201">
        <v>2015</v>
      </c>
      <c r="F97" s="197" t="s">
        <v>711</v>
      </c>
      <c r="G97" s="197" t="s">
        <v>5696</v>
      </c>
      <c r="H97" s="197" t="s">
        <v>5697</v>
      </c>
      <c r="I97" s="197" t="s">
        <v>5698</v>
      </c>
      <c r="J97" s="202">
        <v>1</v>
      </c>
      <c r="K97" s="202">
        <v>1</v>
      </c>
      <c r="L97" s="202">
        <v>1</v>
      </c>
      <c r="M97" s="202">
        <v>1</v>
      </c>
      <c r="N97" s="202">
        <v>1</v>
      </c>
      <c r="O97" s="257"/>
      <c r="P97" s="264" t="str">
        <f t="shared" si="3"/>
        <v>MR3020101 - Implementar el plan de seguridad y convivencia ciudadana durante el cuatrienio.</v>
      </c>
      <c r="Q97" s="264" t="str">
        <f t="shared" si="4"/>
        <v>MR3020101</v>
      </c>
      <c r="R97" s="264" t="str">
        <f t="shared" si="5"/>
        <v>Implementar el plan de seguridad y convivencia ciudadana durante el cuatrienio.</v>
      </c>
    </row>
    <row r="98" spans="1:18" ht="50.25" hidden="1" customHeight="1" x14ac:dyDescent="0.25">
      <c r="A98" s="195" t="s">
        <v>4097</v>
      </c>
      <c r="B98" s="245" t="s">
        <v>4098</v>
      </c>
      <c r="C98" s="199" t="s">
        <v>709</v>
      </c>
      <c r="D98" s="200" t="s">
        <v>240</v>
      </c>
      <c r="E98" s="201">
        <v>2015</v>
      </c>
      <c r="F98" s="197" t="s">
        <v>4120</v>
      </c>
      <c r="G98" s="197" t="s">
        <v>5699</v>
      </c>
      <c r="H98" s="197" t="s">
        <v>4100</v>
      </c>
      <c r="I98" s="197" t="s">
        <v>5700</v>
      </c>
      <c r="J98" s="202">
        <v>1</v>
      </c>
      <c r="K98" s="202">
        <v>1</v>
      </c>
      <c r="L98" s="202">
        <v>1</v>
      </c>
      <c r="M98" s="202">
        <v>1</v>
      </c>
      <c r="N98" s="202">
        <v>1</v>
      </c>
      <c r="O98" s="257"/>
      <c r="P98" s="264" t="str">
        <f t="shared" si="3"/>
        <v>MR3020105 - Implementar un programa de comunicaciones con cobertura a nivel departamental que permita recibir información en tiempo real para la prevención y/o disminución del delito   durante el cuatrienio.</v>
      </c>
      <c r="Q98" s="264" t="str">
        <f t="shared" si="4"/>
        <v>MR3020105</v>
      </c>
      <c r="R98" s="264" t="str">
        <f t="shared" si="5"/>
        <v>Implementar un programa de comunicaciones con cobertura a nivel departamental que permita recibir información en tiempo real para la prevención y/o disminución del delito   durante el cuatrienio.</v>
      </c>
    </row>
    <row r="99" spans="1:18" ht="50.25" hidden="1" customHeight="1" x14ac:dyDescent="0.25">
      <c r="A99" s="195" t="s">
        <v>4162</v>
      </c>
      <c r="B99" s="245" t="s">
        <v>4163</v>
      </c>
      <c r="C99" s="199" t="s">
        <v>709</v>
      </c>
      <c r="D99" s="200" t="s">
        <v>240</v>
      </c>
      <c r="E99" s="201">
        <v>2015</v>
      </c>
      <c r="F99" s="197" t="s">
        <v>778</v>
      </c>
      <c r="G99" s="197" t="s">
        <v>4164</v>
      </c>
      <c r="H99" s="197"/>
      <c r="I99" s="197" t="s">
        <v>4166</v>
      </c>
      <c r="J99" s="202">
        <v>1</v>
      </c>
      <c r="K99" s="202">
        <v>1</v>
      </c>
      <c r="L99" s="202">
        <v>1</v>
      </c>
      <c r="M99" s="202">
        <v>1</v>
      </c>
      <c r="N99" s="202">
        <v>1</v>
      </c>
      <c r="O99" s="257"/>
      <c r="P99" s="264" t="str">
        <f t="shared" si="3"/>
        <v>MR3020102 - Fortalecer un organismo de seguridad, investigación, justicia y a la secretaria de gobierno departamental con equipos de comunicaciones y movilidad operativa y apoyo de infraestructura física, durante el periodo de gobierno</v>
      </c>
      <c r="Q99" s="264" t="str">
        <f t="shared" si="4"/>
        <v>MR3020102</v>
      </c>
      <c r="R99" s="264" t="str">
        <f t="shared" si="5"/>
        <v>Fortalecer un organismo de seguridad, investigación, justicia y a la secretaria de gobierno departamental con equipos de comunicaciones y movilidad operativa y apoyo de infraestructura física, durante el periodo de gobierno</v>
      </c>
    </row>
    <row r="100" spans="1:18" ht="50.25" hidden="1" customHeight="1" x14ac:dyDescent="0.25">
      <c r="A100" s="195" t="s">
        <v>4229</v>
      </c>
      <c r="B100" s="245" t="s">
        <v>4230</v>
      </c>
      <c r="C100" s="199" t="s">
        <v>709</v>
      </c>
      <c r="D100" s="200" t="s">
        <v>240</v>
      </c>
      <c r="E100" s="201">
        <v>2015</v>
      </c>
      <c r="F100" s="197" t="s">
        <v>721</v>
      </c>
      <c r="G100" s="197" t="s">
        <v>5701</v>
      </c>
      <c r="H100" s="197" t="s">
        <v>5702</v>
      </c>
      <c r="I100" s="197" t="s">
        <v>5702</v>
      </c>
      <c r="J100" s="202">
        <v>100</v>
      </c>
      <c r="K100" s="203">
        <v>100</v>
      </c>
      <c r="L100" s="203">
        <v>100</v>
      </c>
      <c r="M100" s="203">
        <v>100</v>
      </c>
      <c r="N100" s="203">
        <v>100</v>
      </c>
      <c r="O100" s="257"/>
      <c r="P100" s="264" t="str">
        <f t="shared" si="3"/>
        <v>MR3020103 - Disponer del 100% de las condiciones necesarias para la realización de los procesos electorales en el Valle del Cauca, durante el periodo de gobierno</v>
      </c>
      <c r="Q100" s="264" t="str">
        <f t="shared" si="4"/>
        <v>MR3020103</v>
      </c>
      <c r="R100" s="264" t="str">
        <f t="shared" si="5"/>
        <v>Disponer del 100% de las condiciones necesarias para la realización de los procesos electorales en el Valle del Cauca, durante el periodo de gobierno</v>
      </c>
    </row>
    <row r="101" spans="1:18" ht="50.25" hidden="1" customHeight="1" x14ac:dyDescent="0.25">
      <c r="A101" s="195" t="s">
        <v>4239</v>
      </c>
      <c r="B101" s="245" t="s">
        <v>4240</v>
      </c>
      <c r="C101" s="199" t="s">
        <v>709</v>
      </c>
      <c r="D101" s="200" t="s">
        <v>240</v>
      </c>
      <c r="E101" s="201">
        <v>2015</v>
      </c>
      <c r="F101" s="197" t="s">
        <v>711</v>
      </c>
      <c r="G101" s="197" t="s">
        <v>5703</v>
      </c>
      <c r="H101" s="197" t="s">
        <v>5704</v>
      </c>
      <c r="I101" s="197" t="s">
        <v>5704</v>
      </c>
      <c r="J101" s="202"/>
      <c r="K101" s="203">
        <v>3</v>
      </c>
      <c r="L101" s="203">
        <v>3</v>
      </c>
      <c r="M101" s="203">
        <v>3</v>
      </c>
      <c r="N101" s="203">
        <v>3</v>
      </c>
      <c r="O101" s="263"/>
      <c r="P101" s="264" t="str">
        <f t="shared" si="3"/>
        <v>MR3020104 - Diseñar al menos tres (3) programas para la atención de población vulnerable.</v>
      </c>
      <c r="Q101" s="264" t="str">
        <f t="shared" si="4"/>
        <v>MR3020104</v>
      </c>
      <c r="R101" s="264" t="str">
        <f t="shared" si="5"/>
        <v>Diseñar al menos tres (3) programas para la atención de población vulnerable.</v>
      </c>
    </row>
    <row r="102" spans="1:18" ht="50.25" hidden="1" customHeight="1" x14ac:dyDescent="0.25">
      <c r="A102" s="195" t="s">
        <v>4283</v>
      </c>
      <c r="B102" s="245" t="s">
        <v>4284</v>
      </c>
      <c r="C102" s="199" t="s">
        <v>709</v>
      </c>
      <c r="D102" s="200" t="s">
        <v>240</v>
      </c>
      <c r="E102" s="201">
        <v>2015</v>
      </c>
      <c r="F102" s="197" t="s">
        <v>711</v>
      </c>
      <c r="G102" s="197" t="s">
        <v>5705</v>
      </c>
      <c r="H102" s="197" t="s">
        <v>5706</v>
      </c>
      <c r="I102" s="197" t="s">
        <v>5707</v>
      </c>
      <c r="J102" s="202">
        <v>5</v>
      </c>
      <c r="K102" s="203">
        <v>5</v>
      </c>
      <c r="L102" s="203">
        <v>5</v>
      </c>
      <c r="M102" s="203">
        <v>5</v>
      </c>
      <c r="N102" s="203">
        <v>5</v>
      </c>
      <c r="O102" s="257"/>
      <c r="P102" s="264" t="str">
        <f t="shared" si="3"/>
        <v>MR3020201 - Contribuir 5% al mejoramiento de las condiciones de la población carcelaria en el Valle del Cauca, durante el cuatrienio</v>
      </c>
      <c r="Q102" s="264" t="str">
        <f t="shared" si="4"/>
        <v>MR3020201</v>
      </c>
      <c r="R102" s="264" t="str">
        <f t="shared" si="5"/>
        <v>Contribuir 5% al mejoramiento de las condiciones de la población carcelaria en el Valle del Cauca, durante el cuatrienio</v>
      </c>
    </row>
    <row r="103" spans="1:18" ht="50.25" hidden="1" customHeight="1" x14ac:dyDescent="0.25">
      <c r="A103" s="195" t="s">
        <v>4315</v>
      </c>
      <c r="B103" s="245" t="s">
        <v>4316</v>
      </c>
      <c r="C103" s="199" t="s">
        <v>1368</v>
      </c>
      <c r="D103" s="200" t="s">
        <v>183</v>
      </c>
      <c r="E103" s="201">
        <v>2015</v>
      </c>
      <c r="F103" s="197" t="s">
        <v>1371</v>
      </c>
      <c r="G103" s="197" t="s">
        <v>5708</v>
      </c>
      <c r="H103" s="197" t="s">
        <v>5709</v>
      </c>
      <c r="I103" s="197" t="s">
        <v>5710</v>
      </c>
      <c r="J103" s="203">
        <v>1</v>
      </c>
      <c r="K103" s="203">
        <v>0</v>
      </c>
      <c r="L103" s="203">
        <v>0</v>
      </c>
      <c r="M103" s="203">
        <v>0.7</v>
      </c>
      <c r="N103" s="203">
        <v>1</v>
      </c>
      <c r="O103" s="257"/>
      <c r="P103" s="264" t="str">
        <f t="shared" si="3"/>
        <v>MR3020202 - Implementar un mapa estratégico TIC para el Fortalecimiento de las Capacidades Sociales durante el período de gobierno</v>
      </c>
      <c r="Q103" s="264" t="str">
        <f t="shared" si="4"/>
        <v>MR3020202</v>
      </c>
      <c r="R103" s="264" t="str">
        <f t="shared" si="5"/>
        <v>Implementar un mapa estratégico TIC para el Fortalecimiento de las Capacidades Sociales durante el período de gobierno</v>
      </c>
    </row>
    <row r="104" spans="1:18" ht="50.25" hidden="1" customHeight="1" x14ac:dyDescent="0.25">
      <c r="A104" s="196" t="s">
        <v>4323</v>
      </c>
      <c r="B104" s="245" t="s">
        <v>4324</v>
      </c>
      <c r="C104" s="199" t="s">
        <v>180</v>
      </c>
      <c r="D104" s="200" t="s">
        <v>183</v>
      </c>
      <c r="E104" s="201">
        <v>2015</v>
      </c>
      <c r="F104" s="197" t="s">
        <v>186</v>
      </c>
      <c r="G104" s="197" t="s">
        <v>5711</v>
      </c>
      <c r="H104" s="197" t="s">
        <v>5712</v>
      </c>
      <c r="I104" s="197" t="s">
        <v>5713</v>
      </c>
      <c r="J104" s="202">
        <v>0.1</v>
      </c>
      <c r="K104" s="203">
        <v>0.25</v>
      </c>
      <c r="L104" s="203">
        <v>0.5</v>
      </c>
      <c r="M104" s="203">
        <v>0.75</v>
      </c>
      <c r="N104" s="203">
        <v>0.1</v>
      </c>
      <c r="O104" s="257"/>
      <c r="P104" s="264" t="str">
        <f t="shared" si="3"/>
        <v>MR3030101 - Lograr que el 100% de  las  entidades territoriales  cuenten con un plan  de gestión integral de respuesta en salud pública ante el riesgo de emergencias y desastres , durante el perodo de gobierno</v>
      </c>
      <c r="Q104" s="264" t="str">
        <f t="shared" si="4"/>
        <v>MR3030101</v>
      </c>
      <c r="R104" s="264" t="str">
        <f t="shared" si="5"/>
        <v>Lograr que el 100% de  las  entidades territoriales  cuenten con un plan  de gestión integral de respuesta en salud pública ante el riesgo de emergencias y desastres , durante el perodo de gobierno</v>
      </c>
    </row>
    <row r="105" spans="1:18" ht="50.25" hidden="1" customHeight="1" x14ac:dyDescent="0.25">
      <c r="A105" s="195" t="s">
        <v>4334</v>
      </c>
      <c r="B105" s="252" t="s">
        <v>4335</v>
      </c>
      <c r="C105" s="239" t="s">
        <v>4214</v>
      </c>
      <c r="D105" s="240"/>
      <c r="E105" s="241"/>
      <c r="F105" s="237"/>
      <c r="G105" s="237"/>
      <c r="H105" s="237"/>
      <c r="I105" s="237"/>
      <c r="J105" s="242"/>
      <c r="K105" s="243"/>
      <c r="L105" s="243"/>
      <c r="M105" s="243"/>
      <c r="N105" s="243"/>
      <c r="O105" s="261"/>
      <c r="P105" s="264" t="str">
        <f t="shared" si="3"/>
        <v>MR3030102 - Promover en el 100% de los municipios del Valle del Cauca la cultura de la Gestión del Riesgo de Desastres, cambio climático y variabilidad climática, durante el cuatrienio 2016 - 2019</v>
      </c>
      <c r="Q105" s="264" t="str">
        <f t="shared" si="4"/>
        <v>MR3030102</v>
      </c>
      <c r="R105" s="264" t="str">
        <f t="shared" si="5"/>
        <v>Promover en el 100% de los municipios del Valle del Cauca la cultura de la Gestión del Riesgo de Desastres, cambio climático y variabilidad climática, durante el cuatrienio 2016 - 2019</v>
      </c>
    </row>
    <row r="106" spans="1:18" ht="50.25" hidden="1" customHeight="1" x14ac:dyDescent="0.25">
      <c r="A106" s="195" t="s">
        <v>4460</v>
      </c>
      <c r="B106" s="245" t="s">
        <v>4461</v>
      </c>
      <c r="C106" s="199" t="s">
        <v>486</v>
      </c>
      <c r="D106" s="200" t="s">
        <v>240</v>
      </c>
      <c r="E106" s="201">
        <v>2015</v>
      </c>
      <c r="F106" s="197" t="s">
        <v>491</v>
      </c>
      <c r="G106" s="197" t="s">
        <v>5714</v>
      </c>
      <c r="H106" s="197" t="s">
        <v>5715</v>
      </c>
      <c r="I106" s="197" t="s">
        <v>5716</v>
      </c>
      <c r="J106" s="202">
        <v>15</v>
      </c>
      <c r="K106" s="203">
        <v>15</v>
      </c>
      <c r="L106" s="203">
        <v>15</v>
      </c>
      <c r="M106" s="203">
        <v>15</v>
      </c>
      <c r="N106" s="203">
        <v>15</v>
      </c>
      <c r="O106" s="257"/>
      <c r="P106" s="264" t="str">
        <f t="shared" si="3"/>
        <v>MR3040101 - Atender anualmente 15 municipios afectados por el conflicto armado, en el marco de la Ley 1448 de 2011</v>
      </c>
      <c r="Q106" s="264" t="str">
        <f t="shared" si="4"/>
        <v>MR3040101</v>
      </c>
      <c r="R106" s="264" t="str">
        <f t="shared" si="5"/>
        <v>Atender anualmente 15 municipios afectados por el conflicto armado, en el marco de la Ley 1448 de 2011</v>
      </c>
    </row>
    <row r="107" spans="1:18" ht="50.25" hidden="1" customHeight="1" x14ac:dyDescent="0.25">
      <c r="A107" s="195" t="s">
        <v>4473</v>
      </c>
      <c r="B107" s="245" t="s">
        <v>4474</v>
      </c>
      <c r="C107" s="199" t="s">
        <v>709</v>
      </c>
      <c r="D107" s="200" t="s">
        <v>240</v>
      </c>
      <c r="E107" s="201">
        <v>2016</v>
      </c>
      <c r="F107" s="197" t="s">
        <v>711</v>
      </c>
      <c r="G107" s="197" t="s">
        <v>5717</v>
      </c>
      <c r="H107" s="197" t="s">
        <v>5718</v>
      </c>
      <c r="I107" s="197" t="s">
        <v>4477</v>
      </c>
      <c r="J107" s="202"/>
      <c r="K107" s="203">
        <v>1</v>
      </c>
      <c r="L107" s="203">
        <v>1</v>
      </c>
      <c r="M107" s="203">
        <v>1</v>
      </c>
      <c r="N107" s="203">
        <v>1</v>
      </c>
      <c r="O107" s="257"/>
      <c r="P107" s="264" t="str">
        <f t="shared" si="3"/>
        <v>MR3040102 - Implementar un plan de acción del comité departamental de derechos humanos y derecho internacional humanitario en el valle del cauca, durante el cuatrienio</v>
      </c>
      <c r="Q107" s="264" t="str">
        <f t="shared" si="4"/>
        <v>MR3040102</v>
      </c>
      <c r="R107" s="264" t="str">
        <f t="shared" si="5"/>
        <v>Implementar un plan de acción del comité departamental de derechos humanos y derecho internacional humanitario en el valle del cauca, durante el cuatrienio</v>
      </c>
    </row>
    <row r="108" spans="1:18" ht="50.25" hidden="1" customHeight="1" x14ac:dyDescent="0.25">
      <c r="A108" s="195" t="s">
        <v>4497</v>
      </c>
      <c r="B108" s="245" t="s">
        <v>4498</v>
      </c>
      <c r="C108" s="199" t="s">
        <v>709</v>
      </c>
      <c r="D108" s="200" t="s">
        <v>240</v>
      </c>
      <c r="E108" s="201">
        <v>2015</v>
      </c>
      <c r="F108" s="197" t="s">
        <v>711</v>
      </c>
      <c r="G108" s="197" t="s">
        <v>5719</v>
      </c>
      <c r="H108" s="197" t="s">
        <v>5720</v>
      </c>
      <c r="I108" s="197" t="s">
        <v>5721</v>
      </c>
      <c r="J108" s="202">
        <v>2</v>
      </c>
      <c r="K108" s="203">
        <v>0</v>
      </c>
      <c r="L108" s="203">
        <v>2</v>
      </c>
      <c r="M108" s="203">
        <v>2</v>
      </c>
      <c r="N108" s="203">
        <v>2</v>
      </c>
      <c r="O108" s="257"/>
      <c r="P108" s="264" t="str">
        <f t="shared" si="3"/>
        <v>MR3040201 - Diseñar al menos dos organismos para la prevención y garantías de no repetición a víctimas del conflicto en el Valle del Cauca, durante el cuatrienio</v>
      </c>
      <c r="Q108" s="264" t="str">
        <f t="shared" si="4"/>
        <v>MR3040201</v>
      </c>
      <c r="R108" s="264" t="str">
        <f t="shared" si="5"/>
        <v>Diseñar al menos dos organismos para la prevención y garantías de no repetición a víctimas del conflicto en el Valle del Cauca, durante el cuatrienio</v>
      </c>
    </row>
    <row r="109" spans="1:18" ht="50.25" hidden="1" customHeight="1" x14ac:dyDescent="0.25">
      <c r="A109" s="195" t="s">
        <v>4516</v>
      </c>
      <c r="B109" s="245" t="s">
        <v>4517</v>
      </c>
      <c r="C109" s="199" t="s">
        <v>1800</v>
      </c>
      <c r="D109" s="200" t="s">
        <v>240</v>
      </c>
      <c r="E109" s="201">
        <v>2015</v>
      </c>
      <c r="F109" s="197" t="s">
        <v>711</v>
      </c>
      <c r="G109" s="197" t="s">
        <v>5722</v>
      </c>
      <c r="H109" s="197" t="s">
        <v>5723</v>
      </c>
      <c r="I109" s="197" t="s">
        <v>5724</v>
      </c>
      <c r="J109" s="202">
        <v>1</v>
      </c>
      <c r="K109" s="202">
        <v>1</v>
      </c>
      <c r="L109" s="202">
        <v>1</v>
      </c>
      <c r="M109" s="202">
        <v>1</v>
      </c>
      <c r="N109" s="202">
        <v>1</v>
      </c>
      <c r="O109" s="257"/>
      <c r="P109" s="264" t="str">
        <f t="shared" si="3"/>
        <v>MR3040202 - Incrementar en un 10% el número de personas víctimas que acceden a las diferentes manifestaciones artísticas y culturales, durante el período de gobierno.</v>
      </c>
      <c r="Q109" s="264" t="str">
        <f t="shared" si="4"/>
        <v>MR3040202</v>
      </c>
      <c r="R109" s="264" t="str">
        <f t="shared" si="5"/>
        <v>Incrementar en un 10% el número de personas víctimas que acceden a las diferentes manifestaciones artísticas y culturales, durante el período de gobierno.</v>
      </c>
    </row>
    <row r="110" spans="1:18" ht="50.25" hidden="1" customHeight="1" x14ac:dyDescent="0.25">
      <c r="A110" s="195" t="s">
        <v>4532</v>
      </c>
      <c r="B110" s="253" t="s">
        <v>4533</v>
      </c>
      <c r="C110" s="199" t="s">
        <v>2069</v>
      </c>
      <c r="D110" s="200" t="s">
        <v>240</v>
      </c>
      <c r="E110" s="201">
        <v>2015</v>
      </c>
      <c r="F110" s="197" t="s">
        <v>778</v>
      </c>
      <c r="G110" s="197" t="s">
        <v>5725</v>
      </c>
      <c r="H110" s="197" t="s">
        <v>5726</v>
      </c>
      <c r="I110" s="197" t="s">
        <v>5727</v>
      </c>
      <c r="J110" s="202">
        <v>1</v>
      </c>
      <c r="K110" s="203">
        <v>0</v>
      </c>
      <c r="L110" s="203">
        <v>1</v>
      </c>
      <c r="M110" s="203">
        <v>1</v>
      </c>
      <c r="N110" s="203">
        <v>1</v>
      </c>
      <c r="O110" s="257">
        <v>1</v>
      </c>
      <c r="P110" s="264" t="str">
        <f t="shared" si="3"/>
        <v>MR3040203 - Implementar una (1) política pública de atención integral a víctimas con enfoque étnico,  diferencial y de género durante el período de Gobierno.</v>
      </c>
      <c r="Q110" s="264" t="str">
        <f t="shared" si="4"/>
        <v>MR3040203</v>
      </c>
      <c r="R110" s="264" t="str">
        <f t="shared" si="5"/>
        <v>Implementar una (1) política pública de atención integral a víctimas con enfoque étnico,  diferencial y de género durante el período de Gobierno.</v>
      </c>
    </row>
    <row r="111" spans="1:18" ht="50.25" hidden="1" customHeight="1" x14ac:dyDescent="0.25">
      <c r="A111" s="195" t="s">
        <v>4583</v>
      </c>
      <c r="B111" s="245" t="s">
        <v>4584</v>
      </c>
      <c r="C111" s="199" t="s">
        <v>3991</v>
      </c>
      <c r="D111" s="200" t="s">
        <v>240</v>
      </c>
      <c r="E111" s="201">
        <v>2015</v>
      </c>
      <c r="F111" s="197" t="s">
        <v>711</v>
      </c>
      <c r="G111" s="197" t="s">
        <v>5728</v>
      </c>
      <c r="H111" s="197" t="s">
        <v>5729</v>
      </c>
      <c r="I111" s="197" t="s">
        <v>5730</v>
      </c>
      <c r="J111" s="202">
        <v>1</v>
      </c>
      <c r="K111" s="202">
        <v>1</v>
      </c>
      <c r="L111" s="202">
        <v>1</v>
      </c>
      <c r="M111" s="202">
        <v>1</v>
      </c>
      <c r="N111" s="202">
        <v>1</v>
      </c>
      <c r="O111" s="257"/>
      <c r="P111" s="264" t="str">
        <f t="shared" si="3"/>
        <v>MR3050101 - Incrementar 12% los recursos de inversión durante el período de gobierno para garantizar el desarrollo regional.</v>
      </c>
      <c r="Q111" s="264" t="str">
        <f t="shared" si="4"/>
        <v>MR3050101</v>
      </c>
      <c r="R111" s="264" t="str">
        <f t="shared" si="5"/>
        <v>Incrementar 12% los recursos de inversión durante el período de gobierno para garantizar el desarrollo regional.</v>
      </c>
    </row>
    <row r="112" spans="1:18" ht="50.25" hidden="1" customHeight="1" x14ac:dyDescent="0.25">
      <c r="A112" s="195" t="s">
        <v>4618</v>
      </c>
      <c r="B112" s="245" t="s">
        <v>4619</v>
      </c>
      <c r="C112" s="199" t="s">
        <v>3991</v>
      </c>
      <c r="D112" s="200" t="s">
        <v>240</v>
      </c>
      <c r="E112" s="201">
        <v>2015</v>
      </c>
      <c r="F112" s="197" t="s">
        <v>711</v>
      </c>
      <c r="G112" s="197" t="s">
        <v>5731</v>
      </c>
      <c r="H112" s="197" t="s">
        <v>5732</v>
      </c>
      <c r="I112" s="197" t="s">
        <v>5733</v>
      </c>
      <c r="J112" s="202">
        <v>100</v>
      </c>
      <c r="K112" s="202">
        <v>100</v>
      </c>
      <c r="L112" s="202">
        <v>100</v>
      </c>
      <c r="M112" s="202">
        <v>100</v>
      </c>
      <c r="N112" s="202">
        <v>100</v>
      </c>
      <c r="O112" s="257"/>
      <c r="P112" s="264" t="str">
        <f t="shared" si="3"/>
        <v>MR3050102 - Reducir al 50% o menos la relación de gastos de funcionamiento respecto a os Ingresos Corrientes de Libre Destinación (ICLD) al finalizar el período de gobierno.</v>
      </c>
      <c r="Q112" s="264" t="str">
        <f t="shared" si="4"/>
        <v>MR3050102</v>
      </c>
      <c r="R112" s="264" t="str">
        <f t="shared" si="5"/>
        <v>Reducir al 50% o menos la relación de gastos de funcionamiento respecto a os Ingresos Corrientes de Libre Destinación (ICLD) al finalizar el período de gobierno.</v>
      </c>
    </row>
    <row r="113" spans="1:18" ht="50.25" hidden="1" customHeight="1" x14ac:dyDescent="0.25">
      <c r="A113" s="195" t="s">
        <v>4688</v>
      </c>
      <c r="B113" s="245" t="s">
        <v>4689</v>
      </c>
      <c r="C113" s="199" t="s">
        <v>4698</v>
      </c>
      <c r="D113" s="200" t="s">
        <v>240</v>
      </c>
      <c r="E113" s="201">
        <v>2015</v>
      </c>
      <c r="F113" s="197" t="s">
        <v>711</v>
      </c>
      <c r="G113" s="197" t="s">
        <v>5734</v>
      </c>
      <c r="H113" s="197" t="s">
        <v>5395</v>
      </c>
      <c r="I113" s="235" t="s">
        <v>5396</v>
      </c>
      <c r="J113" s="202">
        <v>100</v>
      </c>
      <c r="K113" s="202">
        <v>100</v>
      </c>
      <c r="L113" s="202">
        <v>100</v>
      </c>
      <c r="M113" s="202">
        <v>100</v>
      </c>
      <c r="N113" s="202">
        <v>100</v>
      </c>
      <c r="O113" s="257"/>
      <c r="P113" s="264" t="str">
        <f t="shared" si="3"/>
        <v>MR3050103 - Incrementar en un 43% las transferencias de la ILV al Departamento durante el periodo de gobierno.</v>
      </c>
      <c r="Q113" s="264" t="str">
        <f t="shared" si="4"/>
        <v>MR3050103</v>
      </c>
      <c r="R113" s="264" t="str">
        <f t="shared" si="5"/>
        <v>Incrementar en un 43% las transferencias de la ILV al Departamento durante el periodo de gobierno.</v>
      </c>
    </row>
    <row r="114" spans="1:18" ht="50.25" hidden="1" customHeight="1" x14ac:dyDescent="0.25">
      <c r="A114" s="195" t="s">
        <v>4719</v>
      </c>
      <c r="B114" s="245" t="s">
        <v>4720</v>
      </c>
      <c r="C114" s="199" t="s">
        <v>4718</v>
      </c>
      <c r="D114" s="200" t="s">
        <v>183</v>
      </c>
      <c r="E114" s="201">
        <v>2015</v>
      </c>
      <c r="F114" s="197" t="s">
        <v>242</v>
      </c>
      <c r="G114" s="197" t="s">
        <v>5735</v>
      </c>
      <c r="H114" s="197" t="s">
        <v>5736</v>
      </c>
      <c r="I114" s="197" t="s">
        <v>5737</v>
      </c>
      <c r="J114" s="254">
        <v>1</v>
      </c>
      <c r="K114" s="255">
        <v>0.18</v>
      </c>
      <c r="L114" s="255">
        <v>0.41</v>
      </c>
      <c r="M114" s="255">
        <v>0.68</v>
      </c>
      <c r="N114" s="255">
        <v>1</v>
      </c>
      <c r="O114" s="257"/>
      <c r="P114" s="264" t="str">
        <f t="shared" si="3"/>
        <v>MR3050104 - Incrementar al 100% los ingresos por ventas de impresos, publicaciones y prestación de otros servicios a los Entes centralizados y descentralizados de la gobernación del valle del cauca y entidades públicas y privadas durante el cuatrienio.</v>
      </c>
      <c r="Q114" s="264" t="str">
        <f t="shared" si="4"/>
        <v>MR3050104</v>
      </c>
      <c r="R114" s="264" t="str">
        <f t="shared" si="5"/>
        <v>Incrementar al 100% los ingresos por ventas de impresos, publicaciones y prestación de otros servicios a los Entes centralizados y descentralizados de la gobernación del valle del cauca y entidades públicas y privadas durante el cuatrienio.</v>
      </c>
    </row>
    <row r="115" spans="1:18" ht="50.25" hidden="1" customHeight="1" x14ac:dyDescent="0.25">
      <c r="A115" s="195" t="s">
        <v>4735</v>
      </c>
      <c r="B115" s="196" t="s">
        <v>4736</v>
      </c>
      <c r="C115" s="211" t="s">
        <v>1032</v>
      </c>
      <c r="D115" s="230" t="s">
        <v>183</v>
      </c>
      <c r="E115" s="231">
        <v>2015</v>
      </c>
      <c r="F115" s="210" t="s">
        <v>186</v>
      </c>
      <c r="G115" s="210" t="s">
        <v>5738</v>
      </c>
      <c r="H115" s="210" t="s">
        <v>5739</v>
      </c>
      <c r="I115" s="210" t="s">
        <v>5740</v>
      </c>
      <c r="J115" s="232">
        <v>3</v>
      </c>
      <c r="K115" s="233">
        <v>0</v>
      </c>
      <c r="L115" s="233">
        <v>1</v>
      </c>
      <c r="M115" s="233">
        <v>2</v>
      </c>
      <c r="N115" s="233">
        <v>3</v>
      </c>
      <c r="O115" s="260"/>
      <c r="P115" s="264" t="str">
        <f t="shared" si="3"/>
        <v>MR3050201 - Implementar, durante el período de gobierno, al menos tres (3) instrumentos de la Ley Orgánica de Ordenamiento Territorial – LOOT, que direccionen el ordenamiento territorial y el desarrollo regional y subregional del departamento del Valle del Cauca</v>
      </c>
      <c r="Q115" s="264" t="str">
        <f t="shared" si="4"/>
        <v>MR3050201</v>
      </c>
      <c r="R115" s="264" t="str">
        <f t="shared" si="5"/>
        <v>Implementar, durante el período de gobierno, al menos tres (3) instrumentos de la Ley Orgánica de Ordenamiento Territorial – LOOT, que direccionen el ordenamiento territorial y el desarrollo regional y subregional del departamento del Valle del Cauca</v>
      </c>
    </row>
    <row r="116" spans="1:18" ht="50.25" hidden="1" customHeight="1" x14ac:dyDescent="0.25">
      <c r="A116" s="195" t="s">
        <v>4779</v>
      </c>
      <c r="B116" s="196" t="s">
        <v>4780</v>
      </c>
      <c r="C116" s="211" t="s">
        <v>1032</v>
      </c>
      <c r="D116" s="230" t="s">
        <v>183</v>
      </c>
      <c r="E116" s="231">
        <v>2015</v>
      </c>
      <c r="F116" s="210" t="s">
        <v>1228</v>
      </c>
      <c r="G116" s="210" t="s">
        <v>5741</v>
      </c>
      <c r="H116" s="210" t="s">
        <v>5742</v>
      </c>
      <c r="I116" s="210" t="s">
        <v>5743</v>
      </c>
      <c r="J116" s="232">
        <v>1</v>
      </c>
      <c r="K116" s="233">
        <v>0</v>
      </c>
      <c r="L116" s="233">
        <v>1</v>
      </c>
      <c r="M116" s="233">
        <v>0</v>
      </c>
      <c r="N116" s="233">
        <v>0</v>
      </c>
      <c r="O116" s="260"/>
      <c r="P116" s="264" t="str">
        <f t="shared" si="3"/>
        <v>MR3050202 - Implementar, durante el período de gobierno, un (1) sistema de monitoreo, seguimiento, control y evaluación, que permita identificar el cumplimiento de los productos y objetivos de los proyectos de inversión como herramienta para la toma de decisiones.</v>
      </c>
      <c r="Q116" s="264" t="str">
        <f t="shared" si="4"/>
        <v>MR3050202</v>
      </c>
      <c r="R116" s="264" t="str">
        <f t="shared" si="5"/>
        <v>Implementar, durante el período de gobierno, un (1) sistema de monitoreo, seguimiento, control y evaluación, que permita identificar el cumplimiento de los productos y objetivos de los proyectos de inversión como herramienta para la toma de decisiones.</v>
      </c>
    </row>
    <row r="117" spans="1:18" ht="50.25" hidden="1" customHeight="1" x14ac:dyDescent="0.25">
      <c r="A117" s="195" t="s">
        <v>4827</v>
      </c>
      <c r="B117" s="196" t="s">
        <v>4828</v>
      </c>
      <c r="C117" s="211" t="s">
        <v>1032</v>
      </c>
      <c r="D117" s="230" t="s">
        <v>183</v>
      </c>
      <c r="E117" s="231">
        <v>2015</v>
      </c>
      <c r="F117" s="210" t="s">
        <v>1228</v>
      </c>
      <c r="G117" s="210" t="s">
        <v>5744</v>
      </c>
      <c r="H117" s="210" t="s">
        <v>5745</v>
      </c>
      <c r="I117" s="210" t="s">
        <v>5746</v>
      </c>
      <c r="J117" s="232">
        <v>10</v>
      </c>
      <c r="K117" s="233">
        <v>1</v>
      </c>
      <c r="L117" s="233">
        <v>3</v>
      </c>
      <c r="M117" s="233">
        <v>7</v>
      </c>
      <c r="N117" s="233">
        <v>10</v>
      </c>
      <c r="O117" s="260"/>
      <c r="P117" s="264" t="str">
        <f t="shared" si="3"/>
        <v>MR3050203 - Implementar, durante el período de gobierno, al menos diez (10) acciones encaminadas a mejorar las condiciones urbanísticas y de desarrollo del territorio departamental.</v>
      </c>
      <c r="Q117" s="264" t="str">
        <f t="shared" si="4"/>
        <v>MR3050203</v>
      </c>
      <c r="R117" s="264" t="str">
        <f t="shared" si="5"/>
        <v>Implementar, durante el período de gobierno, al menos diez (10) acciones encaminadas a mejorar las condiciones urbanísticas y de desarrollo del territorio departamental.</v>
      </c>
    </row>
    <row r="118" spans="1:18" ht="50.25" hidden="1" customHeight="1" x14ac:dyDescent="0.25">
      <c r="A118" s="195" t="s">
        <v>4843</v>
      </c>
      <c r="B118" s="245" t="s">
        <v>4844</v>
      </c>
      <c r="C118" s="199" t="s">
        <v>3464</v>
      </c>
      <c r="D118" s="200" t="s">
        <v>183</v>
      </c>
      <c r="E118" s="201">
        <v>2015</v>
      </c>
      <c r="F118" s="197" t="s">
        <v>186</v>
      </c>
      <c r="G118" s="197" t="s">
        <v>5747</v>
      </c>
      <c r="H118" s="197" t="s">
        <v>5748</v>
      </c>
      <c r="I118" s="197" t="s">
        <v>5749</v>
      </c>
      <c r="J118" s="202">
        <v>1</v>
      </c>
      <c r="K118" s="203">
        <v>0.39</v>
      </c>
      <c r="L118" s="203">
        <v>0.56999999999999995</v>
      </c>
      <c r="M118" s="203">
        <v>0.8</v>
      </c>
      <c r="N118" s="203">
        <v>1</v>
      </c>
      <c r="O118" s="257"/>
      <c r="P118" s="264" t="str">
        <f t="shared" si="3"/>
        <v>MR3060101 - Formular e implementar una estrategia de participación ciudadana y control social para los municipios del Valle del Cauca durante el período de gobierno</v>
      </c>
      <c r="Q118" s="264" t="str">
        <f t="shared" si="4"/>
        <v>MR3060101</v>
      </c>
      <c r="R118" s="264" t="str">
        <f t="shared" si="5"/>
        <v>Formular e implementar una estrategia de participación ciudadana y control social para los municipios del Valle del Cauca durante el período de gobierno</v>
      </c>
    </row>
    <row r="119" spans="1:18" ht="50.25" hidden="1" customHeight="1" x14ac:dyDescent="0.25">
      <c r="A119" s="195" t="s">
        <v>4868</v>
      </c>
      <c r="B119" s="245" t="s">
        <v>4869</v>
      </c>
      <c r="C119" s="199" t="s">
        <v>709</v>
      </c>
      <c r="D119" s="200" t="s">
        <v>240</v>
      </c>
      <c r="E119" s="201">
        <v>2015</v>
      </c>
      <c r="F119" s="197" t="s">
        <v>711</v>
      </c>
      <c r="G119" s="197" t="s">
        <v>5722</v>
      </c>
      <c r="H119" s="197" t="s">
        <v>5723</v>
      </c>
      <c r="I119" s="197" t="s">
        <v>5724</v>
      </c>
      <c r="J119" s="202">
        <v>1</v>
      </c>
      <c r="K119" s="202">
        <v>1</v>
      </c>
      <c r="L119" s="202">
        <v>1</v>
      </c>
      <c r="M119" s="202">
        <v>1</v>
      </c>
      <c r="N119" s="202">
        <v>1</v>
      </c>
      <c r="O119" s="257"/>
      <c r="P119" s="264" t="str">
        <f t="shared" si="3"/>
        <v>MR3060102 - Propiciar un comportamiento social colectivos de apego a la ley cultura ciudadana y construcción de paz en el valle del cauca, durante el periodo de gobierno.</v>
      </c>
      <c r="Q119" s="264" t="str">
        <f t="shared" si="4"/>
        <v>MR3060102</v>
      </c>
      <c r="R119" s="264" t="str">
        <f t="shared" si="5"/>
        <v>Propiciar un comportamiento social colectivos de apego a la ley cultura ciudadana y construcción de paz en el valle del cauca, durante el periodo de gobierno.</v>
      </c>
    </row>
    <row r="120" spans="1:18" ht="50.25" hidden="1" customHeight="1" x14ac:dyDescent="0.25">
      <c r="A120" s="195" t="s">
        <v>4875</v>
      </c>
      <c r="B120" s="245" t="s">
        <v>4876</v>
      </c>
      <c r="C120" s="199" t="s">
        <v>709</v>
      </c>
      <c r="D120" s="200" t="s">
        <v>240</v>
      </c>
      <c r="E120" s="201">
        <v>2015</v>
      </c>
      <c r="F120" s="197" t="s">
        <v>778</v>
      </c>
      <c r="G120" s="197" t="s">
        <v>5725</v>
      </c>
      <c r="H120" s="197" t="s">
        <v>5726</v>
      </c>
      <c r="I120" s="197" t="s">
        <v>5727</v>
      </c>
      <c r="J120" s="202">
        <v>1</v>
      </c>
      <c r="K120" s="203">
        <v>0</v>
      </c>
      <c r="L120" s="203">
        <v>1</v>
      </c>
      <c r="M120" s="203">
        <v>1</v>
      </c>
      <c r="N120" s="203">
        <v>1</v>
      </c>
      <c r="O120" s="257"/>
      <c r="P120" s="264" t="str">
        <f t="shared" si="3"/>
        <v>MR3060103 - Diseñar e implementar un programa de mecanismos de participación ciudadana y control social en el departamento de Valle, durante el cuatrienio.</v>
      </c>
      <c r="Q120" s="264" t="str">
        <f t="shared" si="4"/>
        <v>MR3060103</v>
      </c>
      <c r="R120" s="264" t="str">
        <f t="shared" si="5"/>
        <v>Diseñar e implementar un programa de mecanismos de participación ciudadana y control social en el departamento de Valle, durante el cuatrienio.</v>
      </c>
    </row>
    <row r="121" spans="1:18" ht="50.25" hidden="1" customHeight="1" x14ac:dyDescent="0.25">
      <c r="A121" s="195" t="s">
        <v>4925</v>
      </c>
      <c r="B121" s="245" t="s">
        <v>4926</v>
      </c>
      <c r="C121" s="199" t="s">
        <v>709</v>
      </c>
      <c r="D121" s="200" t="s">
        <v>240</v>
      </c>
      <c r="E121" s="201">
        <v>2015</v>
      </c>
      <c r="F121" s="197" t="s">
        <v>711</v>
      </c>
      <c r="G121" s="197" t="s">
        <v>5728</v>
      </c>
      <c r="H121" s="197" t="s">
        <v>5729</v>
      </c>
      <c r="I121" s="197" t="s">
        <v>5730</v>
      </c>
      <c r="J121" s="202">
        <v>1</v>
      </c>
      <c r="K121" s="202">
        <v>1</v>
      </c>
      <c r="L121" s="202">
        <v>1</v>
      </c>
      <c r="M121" s="202">
        <v>1</v>
      </c>
      <c r="N121" s="202">
        <v>1</v>
      </c>
      <c r="O121" s="257"/>
      <c r="P121" s="264" t="str">
        <f t="shared" si="3"/>
        <v>MR3060104 - Crear e implementar un modelo de escuelas de PAZ y CONVIVENCIA durante el período de gobierno.</v>
      </c>
      <c r="Q121" s="264" t="str">
        <f t="shared" si="4"/>
        <v>MR3060104</v>
      </c>
      <c r="R121" s="264" t="str">
        <f t="shared" si="5"/>
        <v>Crear e implementar un modelo de escuelas de PAZ y CONVIVENCIA durante el período de gobierno.</v>
      </c>
    </row>
    <row r="122" spans="1:18" ht="50.25" hidden="1" customHeight="1" x14ac:dyDescent="0.25">
      <c r="A122" s="195" t="s">
        <v>4944</v>
      </c>
      <c r="B122" s="253" t="s">
        <v>4945</v>
      </c>
      <c r="C122" s="199" t="s">
        <v>2069</v>
      </c>
      <c r="D122" s="200" t="s">
        <v>183</v>
      </c>
      <c r="E122" s="201">
        <v>2015</v>
      </c>
      <c r="F122" s="197" t="s">
        <v>2365</v>
      </c>
      <c r="G122" s="197" t="s">
        <v>5750</v>
      </c>
      <c r="H122" s="197" t="s">
        <v>5751</v>
      </c>
      <c r="I122" s="197" t="s">
        <v>5752</v>
      </c>
      <c r="J122" s="202"/>
      <c r="K122" s="203">
        <v>1</v>
      </c>
      <c r="L122" s="203">
        <v>0</v>
      </c>
      <c r="M122" s="203">
        <v>0</v>
      </c>
      <c r="N122" s="203">
        <v>0</v>
      </c>
      <c r="O122" s="257">
        <v>1</v>
      </c>
      <c r="P122" s="264" t="str">
        <f t="shared" si="3"/>
        <v>MR3070101 - Implementar un (1) modelo de gestión productiva territorial para la paz durante el periodo de gobierno.</v>
      </c>
      <c r="Q122" s="264" t="str">
        <f t="shared" si="4"/>
        <v>MR3070101</v>
      </c>
      <c r="R122" s="264" t="str">
        <f t="shared" si="5"/>
        <v>Implementar un (1) modelo de gestión productiva territorial para la paz durante el periodo de gobierno.</v>
      </c>
    </row>
    <row r="123" spans="1:18" ht="50.25" hidden="1" customHeight="1" x14ac:dyDescent="0.25">
      <c r="A123" s="195" t="s">
        <v>4962</v>
      </c>
      <c r="B123" s="253" t="s">
        <v>4963</v>
      </c>
      <c r="C123" s="199" t="s">
        <v>2069</v>
      </c>
      <c r="D123" s="200" t="s">
        <v>183</v>
      </c>
      <c r="E123" s="201">
        <v>2015</v>
      </c>
      <c r="F123" s="197" t="s">
        <v>1228</v>
      </c>
      <c r="G123" s="197" t="s">
        <v>5753</v>
      </c>
      <c r="H123" s="197" t="s">
        <v>5754</v>
      </c>
      <c r="I123" s="197" t="s">
        <v>5755</v>
      </c>
      <c r="J123" s="202"/>
      <c r="K123" s="203">
        <v>1</v>
      </c>
      <c r="L123" s="203">
        <v>0</v>
      </c>
      <c r="M123" s="203">
        <v>0</v>
      </c>
      <c r="N123" s="203">
        <v>0</v>
      </c>
      <c r="O123" s="257">
        <v>1</v>
      </c>
      <c r="P123" s="264" t="str">
        <f t="shared" si="3"/>
        <v>MR3070102 - Consolidar los instrumentos de seguimiento y evaluación de las acciones territoriales del postconflicto</v>
      </c>
      <c r="Q123" s="264" t="str">
        <f t="shared" si="4"/>
        <v>MR3070102</v>
      </c>
      <c r="R123" s="264" t="str">
        <f t="shared" si="5"/>
        <v>Consolidar los instrumentos de seguimiento y evaluación de las acciones territoriales del postconflicto</v>
      </c>
    </row>
    <row r="124" spans="1:18" ht="50.25" hidden="1" customHeight="1" x14ac:dyDescent="0.25">
      <c r="A124" s="195" t="s">
        <v>4969</v>
      </c>
      <c r="B124" s="245" t="s">
        <v>4970</v>
      </c>
      <c r="C124" s="199" t="s">
        <v>1800</v>
      </c>
      <c r="D124" s="200" t="s">
        <v>183</v>
      </c>
      <c r="E124" s="201">
        <v>2015</v>
      </c>
      <c r="F124" s="197" t="s">
        <v>2505</v>
      </c>
      <c r="G124" s="197" t="s">
        <v>5756</v>
      </c>
      <c r="H124" s="197" t="s">
        <v>5757</v>
      </c>
      <c r="I124" s="197" t="s">
        <v>5758</v>
      </c>
      <c r="J124" s="202">
        <v>0.1</v>
      </c>
      <c r="K124" s="203">
        <v>0</v>
      </c>
      <c r="L124" s="203">
        <v>0</v>
      </c>
      <c r="M124" s="203">
        <v>0</v>
      </c>
      <c r="N124" s="203">
        <v>0.1</v>
      </c>
      <c r="O124" s="257"/>
      <c r="P124" s="264" t="str">
        <f t="shared" si="3"/>
        <v>MR3070201 - Incrementar en 10% los proyectos de Patrimonio Cultural material e inmaterial en el Departamento del Valle del Cauca durante el período de gobierno</v>
      </c>
      <c r="Q124" s="264" t="str">
        <f t="shared" si="4"/>
        <v>MR3070201</v>
      </c>
      <c r="R124" s="264" t="str">
        <f t="shared" si="5"/>
        <v>Incrementar en 10% los proyectos de Patrimonio Cultural material e inmaterial en el Departamento del Valle del Cauca durante el período de gobierno</v>
      </c>
    </row>
    <row r="125" spans="1:18" ht="50.25" hidden="1" customHeight="1" x14ac:dyDescent="0.25">
      <c r="A125" s="195" t="s">
        <v>5059</v>
      </c>
      <c r="B125" s="245" t="s">
        <v>5060</v>
      </c>
      <c r="C125" s="199" t="s">
        <v>1800</v>
      </c>
      <c r="D125" s="200" t="s">
        <v>183</v>
      </c>
      <c r="E125" s="201">
        <v>2015</v>
      </c>
      <c r="F125" s="197" t="s">
        <v>186</v>
      </c>
      <c r="G125" s="235" t="s">
        <v>5759</v>
      </c>
      <c r="H125" s="197" t="s">
        <v>3204</v>
      </c>
      <c r="I125" s="197" t="s">
        <v>5760</v>
      </c>
      <c r="J125" s="202">
        <v>0.1</v>
      </c>
      <c r="K125" s="203">
        <v>0.24</v>
      </c>
      <c r="L125" s="203">
        <v>0.48</v>
      </c>
      <c r="M125" s="203">
        <v>0.72</v>
      </c>
      <c r="N125" s="203">
        <v>0.1</v>
      </c>
      <c r="O125" s="257"/>
      <c r="P125" s="264" t="str">
        <f t="shared" si="3"/>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
      <c r="Q125" s="264" t="str">
        <f t="shared" si="4"/>
        <v>MR3070301</v>
      </c>
      <c r="R125" s="264" t="str">
        <f t="shared" si="5"/>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
    </row>
    <row r="126" spans="1:18" ht="50.25" hidden="1" customHeight="1" x14ac:dyDescent="0.25">
      <c r="A126" s="195" t="s">
        <v>5100</v>
      </c>
      <c r="B126" s="245" t="s">
        <v>3920</v>
      </c>
      <c r="C126" s="199" t="s">
        <v>1113</v>
      </c>
      <c r="D126" s="200" t="s">
        <v>183</v>
      </c>
      <c r="E126" s="201">
        <v>2015</v>
      </c>
      <c r="F126" s="197" t="s">
        <v>242</v>
      </c>
      <c r="G126" s="197" t="s">
        <v>5684</v>
      </c>
      <c r="H126" s="197" t="s">
        <v>5685</v>
      </c>
      <c r="I126" s="197" t="s">
        <v>1118</v>
      </c>
      <c r="J126" s="202">
        <v>42</v>
      </c>
      <c r="K126" s="203">
        <v>30</v>
      </c>
      <c r="L126" s="203">
        <v>34</v>
      </c>
      <c r="M126" s="203">
        <v>38</v>
      </c>
      <c r="N126" s="203">
        <v>42</v>
      </c>
      <c r="O126" s="257"/>
      <c r="P126" s="264" t="str">
        <f t="shared" si="3"/>
        <v>MR3070302 - Beneficiar a 42 municipios del Valle del Cauca con una oferta con enfoque diferencial de bienes y servicios de deporte, recreación y actividad física durante el período de gobierno</v>
      </c>
      <c r="Q126" s="264" t="str">
        <f t="shared" si="4"/>
        <v>MR3070302</v>
      </c>
      <c r="R126" s="264" t="str">
        <f t="shared" si="5"/>
        <v>Beneficiar a 42 municipios del Valle del Cauca con una oferta con enfoque diferencial de bienes y servicios de deporte, recreación y actividad física durante el período de gobierno</v>
      </c>
    </row>
    <row r="127" spans="1:18" ht="50.25" hidden="1" customHeight="1" x14ac:dyDescent="0.25">
      <c r="A127" s="191" t="s">
        <v>5225</v>
      </c>
      <c r="B127" s="245" t="s">
        <v>5226</v>
      </c>
      <c r="C127" s="199" t="s">
        <v>1201</v>
      </c>
      <c r="D127" s="200" t="s">
        <v>183</v>
      </c>
      <c r="E127" s="201"/>
      <c r="F127" s="197" t="s">
        <v>242</v>
      </c>
      <c r="G127" s="197" t="s">
        <v>5761</v>
      </c>
      <c r="H127" s="197" t="s">
        <v>5762</v>
      </c>
      <c r="I127" s="197" t="s">
        <v>5763</v>
      </c>
      <c r="J127" s="203">
        <v>50</v>
      </c>
      <c r="K127" s="203">
        <v>12</v>
      </c>
      <c r="L127" s="203">
        <v>24</v>
      </c>
      <c r="M127" s="203">
        <v>36</v>
      </c>
      <c r="N127" s="203">
        <v>50</v>
      </c>
      <c r="O127" s="257"/>
      <c r="P127" s="264" t="str">
        <f t="shared" si="3"/>
        <v>MR3070303 - Mejorar, en al menos el 50%, las actividades de acercamiento e inclusión de la población vallecaucana, durante el cuatrienio</v>
      </c>
      <c r="Q127" s="264" t="str">
        <f t="shared" si="4"/>
        <v>MR3070303</v>
      </c>
      <c r="R127" s="264" t="str">
        <f t="shared" si="5"/>
        <v>Mejorar, en al menos el 50%, las actividades de acercamiento e inclusión de la población vallecaucana, durante el cuatrienio</v>
      </c>
    </row>
    <row r="128" spans="1:18" ht="50.25" hidden="1" customHeight="1" x14ac:dyDescent="0.25">
      <c r="A128" s="192" t="s">
        <v>5272</v>
      </c>
      <c r="B128" s="227" t="s">
        <v>5273</v>
      </c>
      <c r="C128" s="222" t="s">
        <v>589</v>
      </c>
      <c r="D128" s="223" t="s">
        <v>2310</v>
      </c>
      <c r="E128" s="224">
        <v>2015</v>
      </c>
      <c r="F128" s="220" t="s">
        <v>1216</v>
      </c>
      <c r="G128" s="220" t="s">
        <v>5764</v>
      </c>
      <c r="H128" s="220" t="s">
        <v>5765</v>
      </c>
      <c r="I128" s="220" t="s">
        <v>5766</v>
      </c>
      <c r="J128" s="226">
        <v>10</v>
      </c>
      <c r="K128" s="226">
        <v>90</v>
      </c>
      <c r="L128" s="226">
        <v>60</v>
      </c>
      <c r="M128" s="226">
        <v>30</v>
      </c>
      <c r="N128" s="226">
        <v>10</v>
      </c>
      <c r="O128" s="259"/>
      <c r="P128" s="264" t="str">
        <f t="shared" si="3"/>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
      <c r="Q128" s="264" t="str">
        <f t="shared" si="4"/>
        <v>MR3070401</v>
      </c>
      <c r="R128" s="264" t="str">
        <f t="shared" si="5"/>
        <v>Disminuir a 10% los casos de agresión, violencia escolar y prácticas inadecuadas de convivencia escolar en los establecimientos educativos de los municipios no certificados del Valle del Cauca, que llegan al comité de convivencia  departamental durante el periodo de gobierno.</v>
      </c>
    </row>
    <row r="129" spans="1:18" ht="50.25" hidden="1" customHeight="1" x14ac:dyDescent="0.25">
      <c r="A129" s="195" t="s">
        <v>5304</v>
      </c>
      <c r="B129" s="252" t="s">
        <v>5305</v>
      </c>
      <c r="C129" s="239" t="s">
        <v>564</v>
      </c>
      <c r="D129" s="240"/>
      <c r="E129" s="241"/>
      <c r="F129" s="237"/>
      <c r="G129" s="237"/>
      <c r="H129" s="237"/>
      <c r="I129" s="237"/>
      <c r="J129" s="242"/>
      <c r="K129" s="243"/>
      <c r="L129" s="243"/>
      <c r="M129" s="243"/>
      <c r="N129" s="243"/>
      <c r="O129" s="261"/>
      <c r="P129" s="264" t="str">
        <f t="shared" si="3"/>
        <v>MR3070501 - Apoyar el 100% de los eventos de participación social y derechos humanos programados durante el cuatrienio.</v>
      </c>
      <c r="Q129" s="264" t="str">
        <f t="shared" si="4"/>
        <v>MR3070501</v>
      </c>
      <c r="R129" s="264" t="str">
        <f t="shared" si="5"/>
        <v>Apoyar el 100% de los eventos de participación social y derechos humanos programados durante el cuatrienio.</v>
      </c>
    </row>
    <row r="130" spans="1:18" ht="50.25" customHeight="1" x14ac:dyDescent="0.25">
      <c r="A130" s="195" t="s">
        <v>5339</v>
      </c>
      <c r="B130" s="245" t="s">
        <v>5340</v>
      </c>
      <c r="C130" s="199" t="s">
        <v>1629</v>
      </c>
      <c r="D130" s="200" t="s">
        <v>183</v>
      </c>
      <c r="E130" s="201">
        <v>2016</v>
      </c>
      <c r="F130" s="197" t="s">
        <v>688</v>
      </c>
      <c r="G130" s="197" t="s">
        <v>5767</v>
      </c>
      <c r="H130" s="197" t="s">
        <v>5768</v>
      </c>
      <c r="I130" s="197" t="s">
        <v>5769</v>
      </c>
      <c r="J130" s="203">
        <v>42</v>
      </c>
      <c r="K130" s="203">
        <v>5</v>
      </c>
      <c r="L130" s="203">
        <v>20</v>
      </c>
      <c r="M130" s="203">
        <v>30</v>
      </c>
      <c r="N130" s="203">
        <v>42</v>
      </c>
      <c r="O130" s="257"/>
      <c r="P130" s="264" t="str">
        <f t="shared" si="3"/>
        <v>MR3070502 - Apoyar en los 42 municipios programas y estrategias de movilización social para mujeres y representantes del sector LGBTI, para la construcción de escenarios para la Paz en el período de gobierno.</v>
      </c>
      <c r="Q130" s="264" t="str">
        <f t="shared" si="4"/>
        <v>MR3070502</v>
      </c>
      <c r="R130" s="264" t="str">
        <f t="shared" si="5"/>
        <v>Apoyar en los 42 municipios programas y estrategias de movilización social para mujeres y representantes del sector LGBTI, para la construcción de escenarios para la Paz en el período de gobierno.</v>
      </c>
    </row>
    <row r="131" spans="1:18" ht="50.25" hidden="1" customHeight="1" x14ac:dyDescent="0.25">
      <c r="A131" s="195" t="s">
        <v>5368</v>
      </c>
      <c r="B131" s="245" t="s">
        <v>5369</v>
      </c>
      <c r="C131" s="199" t="s">
        <v>709</v>
      </c>
      <c r="D131" s="200" t="s">
        <v>240</v>
      </c>
      <c r="E131" s="201">
        <v>2015</v>
      </c>
      <c r="F131" s="197" t="s">
        <v>711</v>
      </c>
      <c r="G131" s="197" t="s">
        <v>5731</v>
      </c>
      <c r="H131" s="197" t="s">
        <v>5732</v>
      </c>
      <c r="I131" s="197" t="s">
        <v>5733</v>
      </c>
      <c r="J131" s="202">
        <v>100</v>
      </c>
      <c r="K131" s="202">
        <v>100</v>
      </c>
      <c r="L131" s="202">
        <v>100</v>
      </c>
      <c r="M131" s="202">
        <v>100</v>
      </c>
      <c r="N131" s="202">
        <v>100</v>
      </c>
      <c r="O131" s="257"/>
      <c r="P131" s="264" t="str">
        <f t="shared" si="3"/>
        <v>MR3070601 - Atender  el 100% de las víctimas de trata de personas, migrantes y retornados que demanden la atención en la ruta de atención</v>
      </c>
      <c r="Q131" s="264" t="str">
        <f t="shared" si="4"/>
        <v>MR3070601</v>
      </c>
      <c r="R131" s="264" t="str">
        <f t="shared" si="5"/>
        <v>Atender  el 100% de las víctimas de trata de personas, migrantes y retornados que demanden la atención en la ruta de atención</v>
      </c>
    </row>
    <row r="132" spans="1:18" ht="255" hidden="1" x14ac:dyDescent="0.25">
      <c r="A132" s="195" t="s">
        <v>5392</v>
      </c>
      <c r="B132" s="245" t="s">
        <v>5393</v>
      </c>
      <c r="C132" s="199" t="s">
        <v>709</v>
      </c>
      <c r="D132" s="200" t="s">
        <v>240</v>
      </c>
      <c r="E132" s="201">
        <v>2015</v>
      </c>
      <c r="F132" s="197" t="s">
        <v>711</v>
      </c>
      <c r="G132" s="197" t="s">
        <v>5734</v>
      </c>
      <c r="H132" s="197" t="s">
        <v>5395</v>
      </c>
      <c r="I132" s="235" t="s">
        <v>5396</v>
      </c>
      <c r="J132" s="202">
        <v>100</v>
      </c>
      <c r="K132" s="202">
        <v>100</v>
      </c>
      <c r="L132" s="202">
        <v>100</v>
      </c>
      <c r="M132" s="202">
        <v>100</v>
      </c>
      <c r="N132" s="202">
        <v>100</v>
      </c>
      <c r="O132" s="257"/>
      <c r="P132" s="264" t="str">
        <f t="shared" si="3"/>
        <v>MR3070602 - Vincular al 100% de las presuntas víctimas de trata de personas, retornados y migrantes que demandan la asistencia en las rutas de atención establecidas mediante el (decreto 1069 de 2012) y la (ley 1565 de 2012) durante el período de gobierno.</v>
      </c>
      <c r="Q132" s="264" t="str">
        <f t="shared" si="4"/>
        <v>MR3070602</v>
      </c>
      <c r="R132" s="264" t="str">
        <f t="shared" si="5"/>
        <v>Vincular al 100% de las presuntas víctimas de trata de personas, retornados y migrantes que demandan la asistencia en las rutas de atención establecidas mediante el (decreto 1069 de 2012) y la (ley 1565 de 2012) durante el período de gobierno.</v>
      </c>
    </row>
    <row r="133" spans="1:18" ht="102" hidden="1" x14ac:dyDescent="0.25">
      <c r="A133" s="195" t="s">
        <v>5401</v>
      </c>
      <c r="B133" s="252" t="s">
        <v>4316</v>
      </c>
      <c r="C133" s="239" t="s">
        <v>1368</v>
      </c>
      <c r="D133" s="240"/>
      <c r="E133" s="241"/>
      <c r="F133" s="237"/>
      <c r="G133" s="237"/>
      <c r="H133" s="237"/>
      <c r="I133" s="237"/>
      <c r="J133" s="243"/>
      <c r="K133" s="243"/>
      <c r="L133" s="243"/>
      <c r="M133" s="243"/>
      <c r="N133" s="243"/>
      <c r="O133" s="261"/>
      <c r="P133" s="264" t="str">
        <f t="shared" ref="P133" si="6">CONCATENATE(A133," - ",B133)</f>
        <v>MR3070701 - Implementar un mapa estratégico TIC para el Fortalecimiento de las Capacidades Sociales durante el período de gobierno</v>
      </c>
      <c r="Q133" s="264" t="str">
        <f t="shared" ref="Q133:R133" si="7">A133</f>
        <v>MR3070701</v>
      </c>
      <c r="R133" s="264" t="str">
        <f t="shared" si="7"/>
        <v>Implementar un mapa estratégico TIC para el Fortalecimiento de las Capacidades Sociales durante el período de gobierno</v>
      </c>
    </row>
  </sheetData>
  <sheetProtection sheet="1" objects="1" scenarios="1"/>
  <autoFilter ref="A3:R133">
    <filterColumn colId="2">
      <filters>
        <filter val="1134. SECRETARIA DE LA MUJER, EQUIDAD DE GENERO Y DIVERSIDAD SEXUAL"/>
      </filters>
    </filterColumn>
  </autoFilter>
  <dataValidations count="3">
    <dataValidation type="list" allowBlank="1" showInputMessage="1" showErrorMessage="1" errorTitle="ERROR" error="Debe escoger una opción_x000a_Si no hay vaya al final_x000a_Institutos descentralizados, opción al final" promptTitle="PROCEDIMIENTO RELACIONADO" prompt="Escoja el procedimiento relacionado (Administración Central)_x000a_Si no hay vaya al final_x000a_Institutos descentralizados, opción al final" sqref="F4:F133">
      <formula1>procedimientos</formula1>
    </dataValidation>
    <dataValidation type="list" allowBlank="1" showInputMessage="1" showErrorMessage="1" errorTitle="ERROR" error="Debe escoger un tipo de meta válido" promptTitle="TIPO DE META" prompt="Escoja el tipo de meta:_x000a_MM = Mantenimiento_x000a_MI = Incremento_x000a_MR = Reducción" sqref="D4:D133">
      <formula1>tipo_meta</formula1>
    </dataValidation>
    <dataValidation type="list" allowBlank="1" showInputMessage="1" showErrorMessage="1" errorTitle="ERROR" error="Debe escoger la dependencia o entidad que coordina la meta" promptTitle="ENTIDAD O DEPENDENCIA" prompt="Selecciones la entidad o dependencia coordinadora de la meta de resultado" sqref="C4:C133">
      <formula1>xx</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sheetPr>
  <dimension ref="A1:CJ263"/>
  <sheetViews>
    <sheetView topLeftCell="A10" zoomScale="85" zoomScaleNormal="85" zoomScalePageLayoutView="85" workbookViewId="0">
      <selection activeCell="A20" sqref="A20"/>
    </sheetView>
  </sheetViews>
  <sheetFormatPr baseColWidth="10" defaultColWidth="11.42578125" defaultRowHeight="15" x14ac:dyDescent="0.2"/>
  <cols>
    <col min="1" max="1" width="64.28515625" style="19" customWidth="1"/>
    <col min="2" max="2" width="44.42578125" style="12" customWidth="1"/>
    <col min="3" max="17" width="15.7109375" style="12" customWidth="1"/>
    <col min="18" max="18" width="17.85546875" style="12" customWidth="1"/>
    <col min="19" max="83" width="15.7109375" style="12" customWidth="1"/>
    <col min="84" max="84" width="19.140625" style="12" customWidth="1"/>
    <col min="85" max="85" width="2.42578125" style="12" customWidth="1"/>
    <col min="86" max="86" width="5.42578125" style="12" customWidth="1"/>
    <col min="87" max="87" width="9" style="12" customWidth="1"/>
    <col min="88" max="88" width="13.42578125" style="12" customWidth="1"/>
    <col min="89" max="16384" width="11.42578125" style="12"/>
  </cols>
  <sheetData>
    <row r="1" spans="1:88" ht="15.75" x14ac:dyDescent="0.25">
      <c r="A1" s="19" t="s">
        <v>5770</v>
      </c>
      <c r="C1" s="13" t="s">
        <v>5771</v>
      </c>
      <c r="AA1" s="12" t="s">
        <v>5772</v>
      </c>
      <c r="AB1" s="12" t="s">
        <v>5773</v>
      </c>
      <c r="AC1" s="12" t="s">
        <v>5774</v>
      </c>
      <c r="AD1" s="12" t="s">
        <v>5775</v>
      </c>
      <c r="AE1" s="12" t="s">
        <v>5776</v>
      </c>
      <c r="AF1" s="12" t="s">
        <v>5777</v>
      </c>
      <c r="AG1" s="12" t="s">
        <v>5778</v>
      </c>
      <c r="AH1" s="12" t="s">
        <v>5779</v>
      </c>
      <c r="AI1" s="12" t="s">
        <v>5780</v>
      </c>
      <c r="AJ1" s="12" t="s">
        <v>5781</v>
      </c>
      <c r="AK1" s="12" t="s">
        <v>5782</v>
      </c>
      <c r="AL1" s="12" t="s">
        <v>5783</v>
      </c>
      <c r="AM1" s="12" t="s">
        <v>5784</v>
      </c>
      <c r="AN1" s="12" t="s">
        <v>5785</v>
      </c>
      <c r="AO1" s="12" t="s">
        <v>5786</v>
      </c>
      <c r="AP1" s="13" t="s">
        <v>5787</v>
      </c>
      <c r="CG1" s="12" t="s">
        <v>5788</v>
      </c>
      <c r="CH1" s="12" t="s">
        <v>5789</v>
      </c>
      <c r="CI1" s="12" t="s">
        <v>5790</v>
      </c>
      <c r="CJ1" s="12" t="s">
        <v>5791</v>
      </c>
    </row>
    <row r="2" spans="1:88" x14ac:dyDescent="0.2">
      <c r="A2" s="19" t="s">
        <v>5792</v>
      </c>
      <c r="C2" s="12" t="s">
        <v>5793</v>
      </c>
      <c r="D2" s="12" t="s">
        <v>5794</v>
      </c>
      <c r="E2" s="12" t="s">
        <v>5795</v>
      </c>
      <c r="F2" s="12" t="s">
        <v>5796</v>
      </c>
      <c r="G2" s="12" t="s">
        <v>5797</v>
      </c>
      <c r="H2" s="12" t="s">
        <v>5798</v>
      </c>
      <c r="I2" s="12" t="s">
        <v>5799</v>
      </c>
      <c r="J2" s="12" t="s">
        <v>5800</v>
      </c>
      <c r="K2" s="12" t="s">
        <v>5801</v>
      </c>
      <c r="L2" s="12" t="s">
        <v>5802</v>
      </c>
      <c r="M2" s="12" t="s">
        <v>5803</v>
      </c>
      <c r="N2" s="12" t="s">
        <v>5804</v>
      </c>
      <c r="O2" s="12" t="s">
        <v>5805</v>
      </c>
      <c r="P2" s="12" t="s">
        <v>5806</v>
      </c>
      <c r="Q2" s="12" t="s">
        <v>5807</v>
      </c>
      <c r="R2" s="12" t="s">
        <v>5808</v>
      </c>
      <c r="S2" s="12" t="s">
        <v>5809</v>
      </c>
      <c r="T2" s="12" t="s">
        <v>5810</v>
      </c>
      <c r="U2" s="12" t="s">
        <v>5811</v>
      </c>
      <c r="V2" s="12" t="s">
        <v>5812</v>
      </c>
      <c r="W2" s="12" t="s">
        <v>5813</v>
      </c>
      <c r="X2" s="12" t="s">
        <v>5814</v>
      </c>
      <c r="Y2" s="12" t="s">
        <v>5815</v>
      </c>
      <c r="Z2" s="12" t="s">
        <v>5816</v>
      </c>
      <c r="AA2" s="12" t="s">
        <v>5817</v>
      </c>
      <c r="AB2" s="12" t="s">
        <v>5818</v>
      </c>
      <c r="AC2" s="12" t="s">
        <v>5819</v>
      </c>
      <c r="AD2" s="12" t="s">
        <v>5820</v>
      </c>
      <c r="AE2" s="12" t="s">
        <v>5821</v>
      </c>
      <c r="AF2" s="12" t="s">
        <v>5822</v>
      </c>
      <c r="AG2" s="12" t="s">
        <v>5823</v>
      </c>
      <c r="AH2" s="12" t="s">
        <v>5824</v>
      </c>
      <c r="AI2" s="12" t="s">
        <v>5825</v>
      </c>
      <c r="AJ2" s="12" t="s">
        <v>5826</v>
      </c>
      <c r="AK2" s="12" t="s">
        <v>5827</v>
      </c>
      <c r="AL2" s="12" t="s">
        <v>5828</v>
      </c>
      <c r="AM2" s="12" t="s">
        <v>5829</v>
      </c>
      <c r="AN2" s="12" t="s">
        <v>5830</v>
      </c>
      <c r="CG2" s="12">
        <v>1</v>
      </c>
      <c r="CH2" s="14">
        <v>101</v>
      </c>
      <c r="CI2" s="15">
        <v>10101</v>
      </c>
      <c r="CJ2" s="14">
        <v>1010101</v>
      </c>
    </row>
    <row r="3" spans="1:88" x14ac:dyDescent="0.2">
      <c r="A3" s="19" t="s">
        <v>5831</v>
      </c>
      <c r="C3" s="12" t="s">
        <v>590</v>
      </c>
      <c r="D3" s="17" t="s">
        <v>181</v>
      </c>
      <c r="E3" s="16" t="s">
        <v>4081</v>
      </c>
      <c r="F3" s="18" t="s">
        <v>3100</v>
      </c>
      <c r="G3" s="16" t="s">
        <v>1815</v>
      </c>
      <c r="I3" s="16" t="s">
        <v>4532</v>
      </c>
      <c r="J3" s="16" t="s">
        <v>3566</v>
      </c>
      <c r="K3" s="16" t="s">
        <v>4583</v>
      </c>
      <c r="L3" s="16" t="s">
        <v>3655</v>
      </c>
      <c r="M3" s="16" t="s">
        <v>3726</v>
      </c>
      <c r="N3" s="18" t="s">
        <v>2316</v>
      </c>
      <c r="O3" s="16" t="s">
        <v>487</v>
      </c>
      <c r="P3" s="16" t="s">
        <v>907</v>
      </c>
      <c r="Q3" s="16" t="s">
        <v>565</v>
      </c>
      <c r="R3" s="18" t="s">
        <v>2495</v>
      </c>
      <c r="S3" s="16" t="s">
        <v>1630</v>
      </c>
      <c r="U3" s="18" t="s">
        <v>2267</v>
      </c>
      <c r="V3" s="16" t="s">
        <v>3709</v>
      </c>
      <c r="W3" s="18" t="s">
        <v>3311</v>
      </c>
      <c r="X3" s="16" t="s">
        <v>3639</v>
      </c>
      <c r="Y3" s="16" t="s">
        <v>4051</v>
      </c>
      <c r="Z3" s="12" t="s">
        <v>4334</v>
      </c>
      <c r="AD3" s="16" t="s">
        <v>4719</v>
      </c>
      <c r="AE3" s="16" t="s">
        <v>4688</v>
      </c>
      <c r="AF3" s="16" t="s">
        <v>5225</v>
      </c>
      <c r="AI3" s="18" t="s">
        <v>2960</v>
      </c>
      <c r="AL3" s="18" t="s">
        <v>3243</v>
      </c>
      <c r="AM3" s="18" t="s">
        <v>2839</v>
      </c>
      <c r="AN3" s="16" t="s">
        <v>961</v>
      </c>
      <c r="CG3" s="12">
        <v>2</v>
      </c>
      <c r="CH3" s="14">
        <v>102</v>
      </c>
      <c r="CI3" s="15">
        <v>10102</v>
      </c>
      <c r="CJ3" s="14">
        <v>1010201</v>
      </c>
    </row>
    <row r="4" spans="1:88" x14ac:dyDescent="0.2">
      <c r="A4" s="19" t="s">
        <v>5832</v>
      </c>
      <c r="C4" s="12" t="s">
        <v>1214</v>
      </c>
      <c r="D4" s="17" t="s">
        <v>203</v>
      </c>
      <c r="E4" s="16" t="s">
        <v>4097</v>
      </c>
      <c r="F4" s="16" t="s">
        <v>4516</v>
      </c>
      <c r="G4" s="16" t="s">
        <v>337</v>
      </c>
      <c r="I4" s="16" t="s">
        <v>4944</v>
      </c>
      <c r="K4" s="16" t="s">
        <v>4618</v>
      </c>
      <c r="L4" s="16" t="s">
        <v>4843</v>
      </c>
      <c r="M4" s="16" t="s">
        <v>4022</v>
      </c>
      <c r="O4" s="16" t="s">
        <v>2169</v>
      </c>
      <c r="P4" s="16" t="s">
        <v>937</v>
      </c>
      <c r="Q4" s="16" t="s">
        <v>622</v>
      </c>
      <c r="R4" s="18" t="s">
        <v>3056</v>
      </c>
      <c r="S4" s="16" t="s">
        <v>1674</v>
      </c>
      <c r="U4" s="18" t="s">
        <v>2296</v>
      </c>
      <c r="W4" s="16" t="s">
        <v>3836</v>
      </c>
      <c r="AI4" s="16" t="s">
        <v>3919</v>
      </c>
      <c r="AL4" s="16" t="s">
        <v>3703</v>
      </c>
      <c r="CG4" s="12">
        <v>3</v>
      </c>
      <c r="CH4" s="14">
        <v>103</v>
      </c>
      <c r="CI4" s="15">
        <v>10103</v>
      </c>
      <c r="CJ4" s="14">
        <v>1010301</v>
      </c>
    </row>
    <row r="5" spans="1:88" x14ac:dyDescent="0.2">
      <c r="A5" s="19" t="s">
        <v>5833</v>
      </c>
      <c r="C5" s="12" t="s">
        <v>1257</v>
      </c>
      <c r="D5" s="17" t="s">
        <v>222</v>
      </c>
      <c r="E5" s="16" t="s">
        <v>4162</v>
      </c>
      <c r="F5" s="16" t="s">
        <v>4969</v>
      </c>
      <c r="I5" s="16" t="s">
        <v>4962</v>
      </c>
      <c r="M5" s="16" t="s">
        <v>3750</v>
      </c>
      <c r="O5" s="18" t="s">
        <v>2350</v>
      </c>
      <c r="P5" s="16" t="s">
        <v>1090</v>
      </c>
      <c r="Q5" s="16" t="s">
        <v>808</v>
      </c>
      <c r="S5" s="16" t="s">
        <v>5339</v>
      </c>
      <c r="U5" s="18" t="s">
        <v>2308</v>
      </c>
      <c r="W5" s="16" t="s">
        <v>4315</v>
      </c>
      <c r="AI5" s="16" t="s">
        <v>5100</v>
      </c>
      <c r="CH5" s="14">
        <v>104</v>
      </c>
      <c r="CI5" s="15">
        <v>10104</v>
      </c>
      <c r="CJ5" s="14">
        <v>1010302</v>
      </c>
    </row>
    <row r="6" spans="1:88" x14ac:dyDescent="0.2">
      <c r="A6" s="19" t="s">
        <v>5834</v>
      </c>
      <c r="C6" s="12" t="s">
        <v>1319</v>
      </c>
      <c r="D6" s="16" t="s">
        <v>261</v>
      </c>
      <c r="E6" s="16" t="s">
        <v>4229</v>
      </c>
      <c r="F6" s="16" t="s">
        <v>5059</v>
      </c>
      <c r="O6" s="18" t="s">
        <v>2609</v>
      </c>
      <c r="P6" s="16" t="s">
        <v>1114</v>
      </c>
      <c r="Q6" s="16" t="s">
        <v>1749</v>
      </c>
      <c r="U6" s="18" t="s">
        <v>2363</v>
      </c>
      <c r="W6" s="16" t="s">
        <v>5401</v>
      </c>
      <c r="CH6" s="14">
        <v>105</v>
      </c>
      <c r="CI6" s="15">
        <v>10105</v>
      </c>
      <c r="CJ6" s="14">
        <v>1010303</v>
      </c>
    </row>
    <row r="7" spans="1:88" x14ac:dyDescent="0.2">
      <c r="A7" s="19" t="s">
        <v>5835</v>
      </c>
      <c r="C7" s="12" t="s">
        <v>1337</v>
      </c>
      <c r="D7" s="16" t="s">
        <v>281</v>
      </c>
      <c r="E7" s="16" t="s">
        <v>4239</v>
      </c>
      <c r="O7" s="18" t="s">
        <v>2699</v>
      </c>
      <c r="Q7" s="16" t="s">
        <v>2188</v>
      </c>
      <c r="U7" s="18" t="s">
        <v>2402</v>
      </c>
      <c r="CH7" s="14">
        <v>106</v>
      </c>
      <c r="CI7" s="15">
        <v>10106</v>
      </c>
      <c r="CJ7" s="14">
        <v>1010304</v>
      </c>
    </row>
    <row r="8" spans="1:88" x14ac:dyDescent="0.2">
      <c r="A8" s="19" t="s">
        <v>5836</v>
      </c>
      <c r="C8" s="12" t="s">
        <v>1369</v>
      </c>
      <c r="D8" s="16" t="s">
        <v>316</v>
      </c>
      <c r="E8" s="16" t="s">
        <v>4283</v>
      </c>
      <c r="O8" s="18" t="s">
        <v>2764</v>
      </c>
      <c r="Q8" s="16" t="s">
        <v>2227</v>
      </c>
      <c r="U8" s="18" t="s">
        <v>2520</v>
      </c>
      <c r="CH8" s="14">
        <v>201</v>
      </c>
      <c r="CI8" s="15">
        <v>10107</v>
      </c>
      <c r="CJ8" s="14">
        <v>1010401</v>
      </c>
    </row>
    <row r="9" spans="1:88" x14ac:dyDescent="0.2">
      <c r="A9" s="19" t="s">
        <v>5837</v>
      </c>
      <c r="C9" s="12" t="s">
        <v>1275</v>
      </c>
      <c r="D9" s="16" t="s">
        <v>364</v>
      </c>
      <c r="E9" s="16" t="s">
        <v>4473</v>
      </c>
      <c r="O9" s="18" t="s">
        <v>2983</v>
      </c>
      <c r="Q9" s="18" t="s">
        <v>3038</v>
      </c>
      <c r="U9" s="18" t="s">
        <v>2533</v>
      </c>
      <c r="CH9" s="14">
        <v>202</v>
      </c>
      <c r="CI9" s="15">
        <v>10108</v>
      </c>
      <c r="CJ9" s="14">
        <v>1010402</v>
      </c>
    </row>
    <row r="10" spans="1:88" ht="30" x14ac:dyDescent="0.2">
      <c r="A10" s="19" t="s">
        <v>5838</v>
      </c>
      <c r="C10" s="12" t="s">
        <v>1472</v>
      </c>
      <c r="D10" s="16" t="s">
        <v>373</v>
      </c>
      <c r="E10" s="16" t="s">
        <v>4497</v>
      </c>
      <c r="O10" s="18" t="s">
        <v>3267</v>
      </c>
      <c r="Q10" s="16" t="s">
        <v>5304</v>
      </c>
      <c r="U10" s="18" t="s">
        <v>2580</v>
      </c>
      <c r="CH10" s="14">
        <v>203</v>
      </c>
      <c r="CI10" s="15">
        <v>10109</v>
      </c>
      <c r="CJ10" s="14">
        <v>1010501</v>
      </c>
    </row>
    <row r="11" spans="1:88" ht="45" x14ac:dyDescent="0.2">
      <c r="A11" s="19" t="s">
        <v>5839</v>
      </c>
      <c r="C11" s="12" t="s">
        <v>1511</v>
      </c>
      <c r="D11" s="16" t="s">
        <v>385</v>
      </c>
      <c r="E11" s="16" t="s">
        <v>4868</v>
      </c>
      <c r="O11" s="18" t="s">
        <v>4460</v>
      </c>
      <c r="U11" s="18" t="s">
        <v>3224</v>
      </c>
      <c r="CH11" s="14">
        <v>204</v>
      </c>
      <c r="CI11" s="15">
        <v>10110</v>
      </c>
      <c r="CJ11" s="14">
        <v>1010502</v>
      </c>
    </row>
    <row r="12" spans="1:88" ht="30" x14ac:dyDescent="0.2">
      <c r="A12" s="19" t="s">
        <v>5840</v>
      </c>
      <c r="C12" s="12" t="s">
        <v>1555</v>
      </c>
      <c r="D12" s="16" t="s">
        <v>401</v>
      </c>
      <c r="E12" s="16" t="s">
        <v>4875</v>
      </c>
      <c r="O12" s="16"/>
      <c r="U12" s="18" t="s">
        <v>3234</v>
      </c>
      <c r="CH12" s="14">
        <v>205</v>
      </c>
      <c r="CI12" s="15">
        <v>10201</v>
      </c>
      <c r="CJ12" s="14">
        <v>1010601</v>
      </c>
    </row>
    <row r="13" spans="1:88" x14ac:dyDescent="0.2">
      <c r="A13" s="19" t="s">
        <v>5841</v>
      </c>
      <c r="C13" s="12" t="s">
        <v>1572</v>
      </c>
      <c r="D13" s="16" t="s">
        <v>419</v>
      </c>
      <c r="E13" s="16" t="s">
        <v>4925</v>
      </c>
      <c r="U13" s="18" t="s">
        <v>5629</v>
      </c>
      <c r="CH13" s="14">
        <v>206</v>
      </c>
      <c r="CI13" s="15">
        <v>10202</v>
      </c>
      <c r="CJ13" s="14">
        <v>1010602</v>
      </c>
    </row>
    <row r="14" spans="1:88" ht="30" x14ac:dyDescent="0.2">
      <c r="A14" s="19" t="s">
        <v>5842</v>
      </c>
      <c r="C14" s="12" t="s">
        <v>1589</v>
      </c>
      <c r="D14" s="16" t="s">
        <v>430</v>
      </c>
      <c r="E14" s="16" t="s">
        <v>5368</v>
      </c>
      <c r="U14" s="18" t="s">
        <v>3397</v>
      </c>
      <c r="CH14" s="14">
        <v>207</v>
      </c>
      <c r="CI14" s="15">
        <v>10301</v>
      </c>
      <c r="CJ14" s="14">
        <v>1010603</v>
      </c>
    </row>
    <row r="15" spans="1:88" ht="30" x14ac:dyDescent="0.2">
      <c r="A15" s="19" t="s">
        <v>5843</v>
      </c>
      <c r="C15" s="12" t="s">
        <v>2852</v>
      </c>
      <c r="D15" s="16" t="s">
        <v>440</v>
      </c>
      <c r="E15" s="16" t="s">
        <v>5392</v>
      </c>
      <c r="U15" s="16" t="s">
        <v>3465</v>
      </c>
      <c r="CH15" s="14">
        <v>208</v>
      </c>
      <c r="CI15" s="15">
        <v>10302</v>
      </c>
      <c r="CJ15" s="14">
        <v>1010701</v>
      </c>
    </row>
    <row r="16" spans="1:88" ht="30" x14ac:dyDescent="0.2">
      <c r="A16" s="19" t="s">
        <v>5844</v>
      </c>
      <c r="C16" s="12" t="s">
        <v>2902</v>
      </c>
      <c r="D16" s="16" t="s">
        <v>451</v>
      </c>
      <c r="U16" s="16" t="s">
        <v>3554</v>
      </c>
      <c r="CH16" s="14">
        <v>209</v>
      </c>
      <c r="CI16" s="15">
        <v>10303</v>
      </c>
      <c r="CJ16" s="14">
        <v>1011072</v>
      </c>
    </row>
    <row r="17" spans="1:88" x14ac:dyDescent="0.2">
      <c r="A17" s="19" t="s">
        <v>5845</v>
      </c>
      <c r="C17" s="12" t="s">
        <v>3410</v>
      </c>
      <c r="D17" s="16" t="s">
        <v>473</v>
      </c>
      <c r="U17" s="16" t="s">
        <v>3893</v>
      </c>
      <c r="CH17" s="14">
        <v>301</v>
      </c>
      <c r="CI17" s="15">
        <v>10304</v>
      </c>
      <c r="CJ17" s="14">
        <v>1011073</v>
      </c>
    </row>
    <row r="18" spans="1:88" ht="30" x14ac:dyDescent="0.2">
      <c r="A18" s="19" t="s">
        <v>5846</v>
      </c>
      <c r="C18" s="12" t="s">
        <v>3505</v>
      </c>
      <c r="D18" s="16" t="s">
        <v>548</v>
      </c>
      <c r="U18" s="16" t="s">
        <v>3544</v>
      </c>
      <c r="CH18" s="14">
        <v>302</v>
      </c>
      <c r="CI18" s="15">
        <v>10305</v>
      </c>
      <c r="CJ18" s="14">
        <v>1011081</v>
      </c>
    </row>
    <row r="19" spans="1:88" x14ac:dyDescent="0.2">
      <c r="A19" s="19" t="s">
        <v>5847</v>
      </c>
      <c r="C19" s="12" t="s">
        <v>3521</v>
      </c>
      <c r="D19" s="12" t="s">
        <v>4323</v>
      </c>
      <c r="U19" s="16" t="s">
        <v>4735</v>
      </c>
      <c r="CH19" s="14">
        <v>303</v>
      </c>
      <c r="CI19" s="15">
        <v>10401</v>
      </c>
      <c r="CJ19" s="14">
        <v>1011091</v>
      </c>
    </row>
    <row r="20" spans="1:88" ht="30" x14ac:dyDescent="0.2">
      <c r="A20" s="19" t="s">
        <v>5848</v>
      </c>
      <c r="C20" s="12" t="s">
        <v>4013</v>
      </c>
      <c r="U20" s="16" t="s">
        <v>4779</v>
      </c>
      <c r="CH20" s="14">
        <v>304</v>
      </c>
      <c r="CI20" s="15">
        <v>10402</v>
      </c>
      <c r="CJ20" s="14">
        <v>1011092</v>
      </c>
    </row>
    <row r="21" spans="1:88" ht="30" x14ac:dyDescent="0.2">
      <c r="A21" s="19" t="s">
        <v>5849</v>
      </c>
      <c r="C21" s="12" t="s">
        <v>5272</v>
      </c>
      <c r="U21" s="16" t="s">
        <v>4827</v>
      </c>
      <c r="CH21" s="14">
        <v>305</v>
      </c>
      <c r="CI21" s="15">
        <v>10501</v>
      </c>
      <c r="CJ21" s="14">
        <v>1011001</v>
      </c>
    </row>
    <row r="22" spans="1:88" ht="30" x14ac:dyDescent="0.2">
      <c r="A22" s="19" t="s">
        <v>1032</v>
      </c>
      <c r="CH22" s="14">
        <v>306</v>
      </c>
      <c r="CI22" s="15">
        <v>10502</v>
      </c>
      <c r="CJ22" s="14">
        <v>1011002</v>
      </c>
    </row>
    <row r="23" spans="1:88" ht="15.75" x14ac:dyDescent="0.25">
      <c r="A23" s="19" t="s">
        <v>5850</v>
      </c>
      <c r="B23" s="13"/>
      <c r="CH23" s="14">
        <v>307</v>
      </c>
      <c r="CI23" s="15">
        <v>10503</v>
      </c>
      <c r="CJ23" s="14">
        <v>1011003</v>
      </c>
    </row>
    <row r="24" spans="1:88" ht="45.75" x14ac:dyDescent="0.25">
      <c r="A24" s="19" t="s">
        <v>5851</v>
      </c>
      <c r="C24" s="13" t="s">
        <v>5852</v>
      </c>
      <c r="CH24" s="14">
        <v>308</v>
      </c>
      <c r="CI24" s="15">
        <v>10504</v>
      </c>
      <c r="CJ24" s="14">
        <v>1020101</v>
      </c>
    </row>
    <row r="25" spans="1:88" x14ac:dyDescent="0.2">
      <c r="A25" s="19" t="s">
        <v>3638</v>
      </c>
      <c r="C25" s="12" t="s">
        <v>5853</v>
      </c>
      <c r="D25" s="12" t="s">
        <v>5854</v>
      </c>
      <c r="E25" s="12" t="s">
        <v>5855</v>
      </c>
      <c r="F25" s="12" t="s">
        <v>5856</v>
      </c>
      <c r="G25" s="12" t="s">
        <v>5857</v>
      </c>
      <c r="H25" s="12" t="s">
        <v>5858</v>
      </c>
      <c r="I25" s="12" t="s">
        <v>5859</v>
      </c>
      <c r="J25" s="12" t="s">
        <v>5860</v>
      </c>
      <c r="K25" s="12" t="s">
        <v>5861</v>
      </c>
      <c r="L25" s="12" t="s">
        <v>5862</v>
      </c>
      <c r="M25" s="12" t="s">
        <v>5863</v>
      </c>
      <c r="N25" s="12" t="s">
        <v>5864</v>
      </c>
      <c r="O25" s="12" t="s">
        <v>5865</v>
      </c>
      <c r="P25" s="12" t="s">
        <v>5866</v>
      </c>
      <c r="Q25" s="12" t="s">
        <v>5867</v>
      </c>
      <c r="R25" s="12" t="s">
        <v>5868</v>
      </c>
      <c r="S25" s="12" t="s">
        <v>5869</v>
      </c>
      <c r="T25" s="12" t="s">
        <v>5870</v>
      </c>
      <c r="U25" s="12" t="s">
        <v>5871</v>
      </c>
      <c r="V25" s="12" t="s">
        <v>5872</v>
      </c>
      <c r="W25" s="12" t="s">
        <v>5873</v>
      </c>
      <c r="X25" s="12" t="s">
        <v>5874</v>
      </c>
      <c r="Y25" s="12" t="s">
        <v>5875</v>
      </c>
      <c r="Z25" s="12" t="s">
        <v>5876</v>
      </c>
      <c r="AA25" s="12" t="s">
        <v>5877</v>
      </c>
      <c r="AB25" s="12" t="s">
        <v>5878</v>
      </c>
      <c r="AC25" s="12" t="s">
        <v>5879</v>
      </c>
      <c r="AD25" s="12" t="s">
        <v>5880</v>
      </c>
      <c r="AE25" s="12" t="s">
        <v>5881</v>
      </c>
      <c r="AF25" s="12" t="s">
        <v>5882</v>
      </c>
      <c r="AG25" s="12" t="s">
        <v>5883</v>
      </c>
      <c r="AH25" s="12" t="s">
        <v>5884</v>
      </c>
      <c r="AI25" s="12" t="s">
        <v>5885</v>
      </c>
      <c r="AJ25" s="12" t="s">
        <v>5886</v>
      </c>
      <c r="AK25" s="12" t="s">
        <v>5887</v>
      </c>
      <c r="AL25" s="12" t="s">
        <v>5888</v>
      </c>
      <c r="AM25" s="12" t="s">
        <v>5889</v>
      </c>
      <c r="AN25" s="12" t="s">
        <v>5890</v>
      </c>
      <c r="AO25" s="12" t="s">
        <v>5891</v>
      </c>
      <c r="AP25" s="12" t="s">
        <v>5892</v>
      </c>
      <c r="CI25" s="15">
        <v>10505</v>
      </c>
      <c r="CJ25" s="14">
        <v>1020102</v>
      </c>
    </row>
    <row r="26" spans="1:88" x14ac:dyDescent="0.2">
      <c r="A26" s="19" t="s">
        <v>4050</v>
      </c>
      <c r="C26" s="12" t="s">
        <v>587</v>
      </c>
      <c r="D26" s="12" t="s">
        <v>178</v>
      </c>
      <c r="E26" s="12" t="s">
        <v>707</v>
      </c>
      <c r="F26" s="12" t="s">
        <v>1798</v>
      </c>
      <c r="G26" s="12" t="s">
        <v>685</v>
      </c>
      <c r="H26" s="12" t="s">
        <v>834</v>
      </c>
      <c r="I26" s="12" t="s">
        <v>2067</v>
      </c>
      <c r="J26" s="12" t="s">
        <v>3563</v>
      </c>
      <c r="K26" s="12" t="s">
        <v>3989</v>
      </c>
      <c r="L26" s="12" t="s">
        <v>3462</v>
      </c>
      <c r="M26" s="12" t="s">
        <v>3662</v>
      </c>
      <c r="N26" s="12" t="s">
        <v>2007</v>
      </c>
      <c r="O26" s="12" t="s">
        <v>484</v>
      </c>
      <c r="P26" s="12" t="s">
        <v>904</v>
      </c>
      <c r="Q26" s="12" t="s">
        <v>562</v>
      </c>
      <c r="R26" s="12" t="s">
        <v>2347</v>
      </c>
      <c r="S26" s="12" t="s">
        <v>1627</v>
      </c>
      <c r="T26" s="12" t="s">
        <v>4594</v>
      </c>
      <c r="U26" s="12" t="s">
        <v>1030</v>
      </c>
      <c r="V26" s="12" t="s">
        <v>3795</v>
      </c>
      <c r="W26" s="12" t="s">
        <v>1366</v>
      </c>
      <c r="X26" s="12" t="s">
        <v>3636</v>
      </c>
      <c r="Y26" s="12" t="s">
        <v>4048</v>
      </c>
      <c r="Z26" s="12" t="s">
        <v>4212</v>
      </c>
      <c r="AA26" s="12" t="s">
        <v>4685</v>
      </c>
      <c r="AB26" s="12" t="s">
        <v>1186</v>
      </c>
      <c r="AC26" s="12" t="s">
        <v>650</v>
      </c>
      <c r="AD26" s="12" t="s">
        <v>4716</v>
      </c>
      <c r="AE26" s="12" t="s">
        <v>4696</v>
      </c>
      <c r="AF26" s="12" t="s">
        <v>1199</v>
      </c>
      <c r="AG26" s="12" t="s">
        <v>2874</v>
      </c>
      <c r="AH26" s="12" t="s">
        <v>1164</v>
      </c>
      <c r="AI26" s="12" t="s">
        <v>1111</v>
      </c>
      <c r="AJ26" s="12" t="s">
        <v>1146</v>
      </c>
      <c r="AK26" s="12" t="s">
        <v>1102</v>
      </c>
      <c r="AL26" s="12" t="s">
        <v>3281</v>
      </c>
      <c r="AM26" s="12" t="s">
        <v>2859</v>
      </c>
      <c r="AN26" s="12" t="s">
        <v>958</v>
      </c>
      <c r="AO26" s="12" t="s">
        <v>237</v>
      </c>
      <c r="AP26" s="12" t="s">
        <v>3339</v>
      </c>
      <c r="CI26" s="15">
        <v>10506</v>
      </c>
      <c r="CJ26" s="14">
        <v>1020201</v>
      </c>
    </row>
    <row r="27" spans="1:88" x14ac:dyDescent="0.2">
      <c r="A27" s="19" t="s">
        <v>5893</v>
      </c>
      <c r="C27" s="12" t="s">
        <v>613</v>
      </c>
      <c r="D27" s="12" t="s">
        <v>201</v>
      </c>
      <c r="E27" s="12" t="s">
        <v>719</v>
      </c>
      <c r="F27" s="12" t="s">
        <v>1868</v>
      </c>
      <c r="G27" s="12" t="s">
        <v>1310</v>
      </c>
      <c r="H27" s="12" t="s">
        <v>3119</v>
      </c>
      <c r="I27" s="12" t="s">
        <v>4488</v>
      </c>
      <c r="J27" s="12" t="s">
        <v>3575</v>
      </c>
      <c r="K27" s="12" t="s">
        <v>4581</v>
      </c>
      <c r="L27" s="12" t="s">
        <v>3669</v>
      </c>
      <c r="M27" s="12" t="s">
        <v>3707</v>
      </c>
      <c r="N27" s="12" t="s">
        <v>2019</v>
      </c>
      <c r="O27" s="12" t="s">
        <v>503</v>
      </c>
      <c r="P27" s="12" t="s">
        <v>923</v>
      </c>
      <c r="Q27" s="12" t="s">
        <v>578</v>
      </c>
      <c r="R27" s="12" t="s">
        <v>2493</v>
      </c>
      <c r="S27" s="12" t="s">
        <v>1641</v>
      </c>
      <c r="T27" s="12" t="s">
        <v>4609</v>
      </c>
      <c r="U27" s="12" t="s">
        <v>1975</v>
      </c>
      <c r="V27" s="12" t="s">
        <v>4003</v>
      </c>
      <c r="W27" s="12" t="s">
        <v>1806</v>
      </c>
      <c r="X27" s="12" t="s">
        <v>3647</v>
      </c>
      <c r="Y27" s="12" t="s">
        <v>4063</v>
      </c>
      <c r="Z27" s="12" t="s">
        <v>4341</v>
      </c>
      <c r="AB27" s="12" t="s">
        <v>1194</v>
      </c>
      <c r="AC27" s="12" t="s">
        <v>662</v>
      </c>
      <c r="AD27" s="12" t="s">
        <v>4727</v>
      </c>
      <c r="AF27" s="12" t="s">
        <v>3153</v>
      </c>
      <c r="AG27" s="12" t="s">
        <v>2882</v>
      </c>
      <c r="AH27" s="12" t="s">
        <v>1174</v>
      </c>
      <c r="AI27" s="12" t="s">
        <v>1124</v>
      </c>
      <c r="AJ27" s="12" t="s">
        <v>1157</v>
      </c>
      <c r="AK27" s="12" t="s">
        <v>2558</v>
      </c>
      <c r="AL27" s="12" t="s">
        <v>3701</v>
      </c>
      <c r="AN27" s="12" t="s">
        <v>970</v>
      </c>
      <c r="AO27" s="12" t="s">
        <v>252</v>
      </c>
      <c r="CI27" s="15">
        <v>10507</v>
      </c>
      <c r="CJ27" s="14">
        <v>1020202</v>
      </c>
    </row>
    <row r="28" spans="1:88" ht="30" x14ac:dyDescent="0.2">
      <c r="A28" s="19" t="s">
        <v>5894</v>
      </c>
      <c r="C28" s="12" t="s">
        <v>1212</v>
      </c>
      <c r="D28" s="12" t="s">
        <v>214</v>
      </c>
      <c r="E28" s="12" t="s">
        <v>729</v>
      </c>
      <c r="F28" s="12" t="s">
        <v>1934</v>
      </c>
      <c r="G28" s="12" t="s">
        <v>1813</v>
      </c>
      <c r="H28" s="12" t="s">
        <v>3126</v>
      </c>
      <c r="I28" s="12" t="s">
        <v>4540</v>
      </c>
      <c r="J28" s="12" t="s">
        <v>3584</v>
      </c>
      <c r="K28" s="12" t="s">
        <v>4603</v>
      </c>
      <c r="L28" s="12" t="s">
        <v>3679</v>
      </c>
      <c r="M28" s="12" t="s">
        <v>3724</v>
      </c>
      <c r="N28" s="12" t="s">
        <v>2024</v>
      </c>
      <c r="O28" s="12" t="s">
        <v>512</v>
      </c>
      <c r="P28" s="12" t="s">
        <v>929</v>
      </c>
      <c r="Q28" s="12" t="s">
        <v>600</v>
      </c>
      <c r="R28" s="12" t="s">
        <v>3054</v>
      </c>
      <c r="S28" s="12" t="s">
        <v>1648</v>
      </c>
      <c r="U28" s="12" t="s">
        <v>2265</v>
      </c>
      <c r="W28" s="12" t="s">
        <v>3309</v>
      </c>
      <c r="Z28" s="12" t="s">
        <v>4348</v>
      </c>
      <c r="AB28" s="12" t="s">
        <v>1598</v>
      </c>
      <c r="AC28" s="12" t="s">
        <v>669</v>
      </c>
      <c r="AF28" s="12" t="s">
        <v>3160</v>
      </c>
      <c r="AG28" s="12" t="s">
        <v>2888</v>
      </c>
      <c r="AH28" s="12" t="s">
        <v>1206</v>
      </c>
      <c r="AI28" s="12" t="s">
        <v>2135</v>
      </c>
      <c r="AJ28" s="12" t="s">
        <v>1180</v>
      </c>
      <c r="AK28" s="12" t="s">
        <v>3879</v>
      </c>
      <c r="AL28" s="12" t="s">
        <v>3809</v>
      </c>
      <c r="AN28" s="12" t="s">
        <v>981</v>
      </c>
      <c r="AO28" s="12" t="s">
        <v>993</v>
      </c>
      <c r="CI28" s="15">
        <v>10508</v>
      </c>
      <c r="CJ28" s="14">
        <v>1020203</v>
      </c>
    </row>
    <row r="29" spans="1:88" ht="30" x14ac:dyDescent="0.2">
      <c r="A29" s="19" t="s">
        <v>5895</v>
      </c>
      <c r="C29" s="12" t="s">
        <v>1226</v>
      </c>
      <c r="D29" s="12" t="s">
        <v>220</v>
      </c>
      <c r="E29" s="12" t="s">
        <v>737</v>
      </c>
      <c r="F29" s="12" t="s">
        <v>2503</v>
      </c>
      <c r="G29" s="12" t="s">
        <v>1825</v>
      </c>
      <c r="H29" s="12" t="s">
        <v>3491</v>
      </c>
      <c r="I29" s="12" t="s">
        <v>4546</v>
      </c>
      <c r="J29" s="12" t="s">
        <v>3590</v>
      </c>
      <c r="K29" s="12" t="s">
        <v>4616</v>
      </c>
      <c r="L29" s="12" t="s">
        <v>3682</v>
      </c>
      <c r="M29" s="12" t="s">
        <v>3735</v>
      </c>
      <c r="N29" s="12" t="s">
        <v>2314</v>
      </c>
      <c r="O29" s="12" t="s">
        <v>521</v>
      </c>
      <c r="P29" s="12" t="s">
        <v>935</v>
      </c>
      <c r="Q29" s="12" t="s">
        <v>607</v>
      </c>
      <c r="R29" s="12" t="s">
        <v>3066</v>
      </c>
      <c r="S29" s="12" t="s">
        <v>1656</v>
      </c>
      <c r="U29" s="12" t="s">
        <v>2281</v>
      </c>
      <c r="W29" s="12" t="s">
        <v>3321</v>
      </c>
      <c r="Z29" s="12" t="s">
        <v>4361</v>
      </c>
      <c r="AB29" s="12" t="s">
        <v>1606</v>
      </c>
      <c r="AC29" s="12" t="s">
        <v>826</v>
      </c>
      <c r="AF29" s="12" t="s">
        <v>3208</v>
      </c>
      <c r="AH29" s="12" t="s">
        <v>2607</v>
      </c>
      <c r="AI29" s="12" t="s">
        <v>2140</v>
      </c>
      <c r="AJ29" s="12" t="s">
        <v>3361</v>
      </c>
      <c r="AK29" s="12" t="s">
        <v>3885</v>
      </c>
      <c r="AL29" s="12" t="s">
        <v>5092</v>
      </c>
      <c r="AN29" s="12" t="s">
        <v>987</v>
      </c>
      <c r="AO29" s="12" t="s">
        <v>999</v>
      </c>
      <c r="CI29" s="15">
        <v>10509</v>
      </c>
      <c r="CJ29" s="14">
        <v>1020204</v>
      </c>
    </row>
    <row r="30" spans="1:88" x14ac:dyDescent="0.2">
      <c r="A30" s="19" t="s">
        <v>5896</v>
      </c>
      <c r="C30" s="12" t="s">
        <v>1234</v>
      </c>
      <c r="D30" s="12" t="s">
        <v>230</v>
      </c>
      <c r="E30" s="12" t="s">
        <v>769</v>
      </c>
      <c r="F30" s="12" t="s">
        <v>3166</v>
      </c>
      <c r="G30" s="12" t="s">
        <v>1832</v>
      </c>
      <c r="I30" s="12" t="s">
        <v>4564</v>
      </c>
      <c r="J30" s="12" t="s">
        <v>3598</v>
      </c>
      <c r="K30" s="12" t="s">
        <v>4631</v>
      </c>
      <c r="L30" s="12" t="s">
        <v>3685</v>
      </c>
      <c r="M30" s="12" t="s">
        <v>3748</v>
      </c>
      <c r="N30" s="12" t="s">
        <v>2325</v>
      </c>
      <c r="O30" s="12" t="s">
        <v>527</v>
      </c>
      <c r="P30" s="12" t="s">
        <v>945</v>
      </c>
      <c r="Q30" s="12" t="s">
        <v>620</v>
      </c>
      <c r="R30" s="12" t="s">
        <v>3073</v>
      </c>
      <c r="S30" s="12" t="s">
        <v>1660</v>
      </c>
      <c r="U30" s="12" t="s">
        <v>2287</v>
      </c>
      <c r="W30" s="12" t="s">
        <v>3327</v>
      </c>
      <c r="Z30" s="12" t="s">
        <v>4367</v>
      </c>
      <c r="AB30" s="12" t="s">
        <v>1613</v>
      </c>
      <c r="AC30" s="12" t="s">
        <v>1771</v>
      </c>
      <c r="AF30" s="12" t="s">
        <v>5122</v>
      </c>
      <c r="AH30" s="12" t="s">
        <v>2651</v>
      </c>
      <c r="AI30" s="12" t="s">
        <v>2145</v>
      </c>
      <c r="AJ30" s="12" t="s">
        <v>5128</v>
      </c>
      <c r="AK30" s="12" t="s">
        <v>4704</v>
      </c>
      <c r="AL30" s="12" t="s">
        <v>5319</v>
      </c>
      <c r="AN30" s="12" t="s">
        <v>1011</v>
      </c>
      <c r="AO30" s="12" t="s">
        <v>1005</v>
      </c>
      <c r="CI30" s="15">
        <v>10510</v>
      </c>
      <c r="CJ30" s="14">
        <v>1020205</v>
      </c>
    </row>
    <row r="31" spans="1:88" x14ac:dyDescent="0.2">
      <c r="A31" s="19" t="s">
        <v>5897</v>
      </c>
      <c r="C31" s="12" t="s">
        <v>1241</v>
      </c>
      <c r="D31" s="12" t="s">
        <v>259</v>
      </c>
      <c r="E31" s="12" t="s">
        <v>776</v>
      </c>
      <c r="F31" s="12" t="s">
        <v>3173</v>
      </c>
      <c r="G31" s="12" t="s">
        <v>1839</v>
      </c>
      <c r="I31" s="12" t="s">
        <v>4923</v>
      </c>
      <c r="J31" s="12" t="s">
        <v>3606</v>
      </c>
      <c r="K31" s="12" t="s">
        <v>4636</v>
      </c>
      <c r="L31" s="12" t="s">
        <v>3688</v>
      </c>
      <c r="M31" s="12" t="s">
        <v>3759</v>
      </c>
      <c r="N31" s="12" t="s">
        <v>2330</v>
      </c>
      <c r="O31" s="12" t="s">
        <v>533</v>
      </c>
      <c r="P31" s="12" t="s">
        <v>951</v>
      </c>
      <c r="Q31" s="12" t="s">
        <v>632</v>
      </c>
      <c r="R31" s="12" t="s">
        <v>3092</v>
      </c>
      <c r="S31" s="12" t="s">
        <v>1666</v>
      </c>
      <c r="U31" s="12" t="s">
        <v>2294</v>
      </c>
      <c r="W31" s="12" t="s">
        <v>3333</v>
      </c>
      <c r="Z31" s="12" t="s">
        <v>4373</v>
      </c>
      <c r="AB31" s="12" t="s">
        <v>1620</v>
      </c>
      <c r="AC31" s="12" t="s">
        <v>1860</v>
      </c>
      <c r="AF31" s="12" t="s">
        <v>5223</v>
      </c>
      <c r="AH31" s="12" t="s">
        <v>2657</v>
      </c>
      <c r="AI31" s="12" t="s">
        <v>2150</v>
      </c>
      <c r="AJ31" s="12" t="s">
        <v>5135</v>
      </c>
      <c r="AK31" s="12" t="s">
        <v>4710</v>
      </c>
      <c r="AN31" s="12" t="s">
        <v>1018</v>
      </c>
      <c r="AO31" s="12" t="s">
        <v>1045</v>
      </c>
      <c r="CI31" s="15">
        <v>10601</v>
      </c>
      <c r="CJ31" s="14">
        <v>1020206</v>
      </c>
    </row>
    <row r="32" spans="1:88" x14ac:dyDescent="0.2">
      <c r="A32" s="19" t="s">
        <v>5898</v>
      </c>
      <c r="C32" s="12" t="s">
        <v>1248</v>
      </c>
      <c r="D32" s="12" t="s">
        <v>272</v>
      </c>
      <c r="E32" s="12" t="s">
        <v>784</v>
      </c>
      <c r="F32" s="12" t="s">
        <v>3179</v>
      </c>
      <c r="G32" s="12" t="s">
        <v>1846</v>
      </c>
      <c r="I32" s="12" t="s">
        <v>4942</v>
      </c>
      <c r="J32" s="12" t="s">
        <v>3910</v>
      </c>
      <c r="K32" s="12" t="s">
        <v>4642</v>
      </c>
      <c r="L32" s="12" t="s">
        <v>4069</v>
      </c>
      <c r="M32" s="12" t="s">
        <v>3765</v>
      </c>
      <c r="N32" s="12" t="s">
        <v>2335</v>
      </c>
      <c r="O32" s="12" t="s">
        <v>538</v>
      </c>
      <c r="P32" s="12" t="s">
        <v>975</v>
      </c>
      <c r="Q32" s="12" t="s">
        <v>638</v>
      </c>
      <c r="R32" s="12" t="s">
        <v>3098</v>
      </c>
      <c r="S32" s="12" t="s">
        <v>1672</v>
      </c>
      <c r="U32" s="12" t="s">
        <v>2306</v>
      </c>
      <c r="W32" s="12" t="s">
        <v>3347</v>
      </c>
      <c r="Z32" s="12" t="s">
        <v>4379</v>
      </c>
      <c r="AB32" s="12" t="s">
        <v>4567</v>
      </c>
      <c r="AC32" s="12" t="s">
        <v>2160</v>
      </c>
      <c r="AF32" s="12" t="s">
        <v>5232</v>
      </c>
      <c r="AH32" s="12" t="s">
        <v>2762</v>
      </c>
      <c r="AI32" s="12" t="s">
        <v>2155</v>
      </c>
      <c r="AJ32" s="12" t="s">
        <v>5147</v>
      </c>
      <c r="AN32" s="12" t="s">
        <v>1024</v>
      </c>
      <c r="AO32" s="12" t="s">
        <v>1051</v>
      </c>
      <c r="CI32" s="15">
        <v>10602</v>
      </c>
      <c r="CJ32" s="14">
        <v>1020207</v>
      </c>
    </row>
    <row r="33" spans="1:88" x14ac:dyDescent="0.2">
      <c r="A33" s="19" t="s">
        <v>5899</v>
      </c>
      <c r="C33" s="12" t="s">
        <v>1255</v>
      </c>
      <c r="D33" s="12" t="s">
        <v>279</v>
      </c>
      <c r="E33" s="12" t="s">
        <v>791</v>
      </c>
      <c r="F33" s="12" t="s">
        <v>3186</v>
      </c>
      <c r="G33" s="12" t="s">
        <v>1853</v>
      </c>
      <c r="I33" s="12" t="s">
        <v>4954</v>
      </c>
      <c r="K33" s="12" t="s">
        <v>4853</v>
      </c>
      <c r="M33" s="12" t="s">
        <v>3771</v>
      </c>
      <c r="N33" s="12" t="s">
        <v>2340</v>
      </c>
      <c r="O33" s="12" t="s">
        <v>542</v>
      </c>
      <c r="P33" s="12" t="s">
        <v>1038</v>
      </c>
      <c r="Q33" s="12" t="s">
        <v>644</v>
      </c>
      <c r="R33" s="12" t="s">
        <v>3107</v>
      </c>
      <c r="S33" s="12" t="s">
        <v>1684</v>
      </c>
      <c r="U33" s="12" t="s">
        <v>2361</v>
      </c>
      <c r="W33" s="12" t="s">
        <v>3354</v>
      </c>
      <c r="Z33" s="12" t="s">
        <v>4385</v>
      </c>
      <c r="AB33" s="12" t="s">
        <v>4990</v>
      </c>
      <c r="AC33" s="12" t="s">
        <v>2186</v>
      </c>
      <c r="AF33" s="12" t="s">
        <v>5238</v>
      </c>
      <c r="AH33" s="12" t="s">
        <v>3005</v>
      </c>
      <c r="AI33" s="12" t="s">
        <v>2958</v>
      </c>
      <c r="AJ33" s="12" t="s">
        <v>5153</v>
      </c>
      <c r="AN33" s="12" t="s">
        <v>1064</v>
      </c>
      <c r="AO33" s="12" t="s">
        <v>1057</v>
      </c>
      <c r="CI33" s="15">
        <v>10603</v>
      </c>
      <c r="CJ33" s="14">
        <v>1020208</v>
      </c>
    </row>
    <row r="34" spans="1:88" x14ac:dyDescent="0.2">
      <c r="A34" s="19" t="s">
        <v>5900</v>
      </c>
      <c r="C34" s="12" t="s">
        <v>1266</v>
      </c>
      <c r="D34" s="12" t="s">
        <v>290</v>
      </c>
      <c r="E34" s="12" t="s">
        <v>1701</v>
      </c>
      <c r="F34" s="12" t="s">
        <v>3194</v>
      </c>
      <c r="G34" s="12" t="s">
        <v>2083</v>
      </c>
      <c r="I34" s="12" t="s">
        <v>4960</v>
      </c>
      <c r="K34" s="12" t="s">
        <v>4859</v>
      </c>
      <c r="M34" s="12" t="s">
        <v>3777</v>
      </c>
      <c r="O34" s="12" t="s">
        <v>1940</v>
      </c>
      <c r="P34" s="12" t="s">
        <v>1088</v>
      </c>
      <c r="Q34" s="12" t="s">
        <v>677</v>
      </c>
      <c r="R34" s="12" t="s">
        <v>3113</v>
      </c>
      <c r="S34" s="12" t="s">
        <v>1690</v>
      </c>
      <c r="U34" s="12" t="s">
        <v>2380</v>
      </c>
      <c r="W34" s="12" t="s">
        <v>3368</v>
      </c>
      <c r="Z34" s="12" t="s">
        <v>4391</v>
      </c>
      <c r="AB34" s="12" t="s">
        <v>5038</v>
      </c>
      <c r="AC34" s="12" t="s">
        <v>3974</v>
      </c>
      <c r="AF34" s="12" t="s">
        <v>5244</v>
      </c>
      <c r="AH34" s="12" t="s">
        <v>3079</v>
      </c>
      <c r="AI34" s="12" t="s">
        <v>2969</v>
      </c>
      <c r="AJ34" s="12" t="s">
        <v>5160</v>
      </c>
      <c r="AN34" s="12" t="s">
        <v>1071</v>
      </c>
      <c r="AO34" s="12" t="s">
        <v>2674</v>
      </c>
      <c r="CI34" s="15">
        <v>20101</v>
      </c>
      <c r="CJ34" s="14">
        <v>1020209</v>
      </c>
    </row>
    <row r="35" spans="1:88" x14ac:dyDescent="0.2">
      <c r="A35" s="19" t="s">
        <v>5901</v>
      </c>
      <c r="C35" s="12" t="s">
        <v>1273</v>
      </c>
      <c r="D35" s="12" t="s">
        <v>297</v>
      </c>
      <c r="E35" s="12" t="s">
        <v>2076</v>
      </c>
      <c r="F35" s="12" t="s">
        <v>3201</v>
      </c>
      <c r="G35" s="12" t="s">
        <v>2225</v>
      </c>
      <c r="M35" s="12" t="s">
        <v>3783</v>
      </c>
      <c r="O35" s="12" t="s">
        <v>1948</v>
      </c>
      <c r="P35" s="12" t="s">
        <v>1130</v>
      </c>
      <c r="Q35" s="12" t="s">
        <v>694</v>
      </c>
      <c r="R35" s="12" t="s">
        <v>3132</v>
      </c>
      <c r="S35" s="12" t="s">
        <v>1696</v>
      </c>
      <c r="U35" s="12" t="s">
        <v>2393</v>
      </c>
      <c r="W35" s="12" t="s">
        <v>3374</v>
      </c>
      <c r="Z35" s="12" t="s">
        <v>4397</v>
      </c>
      <c r="AB35" s="12" t="s">
        <v>5045</v>
      </c>
      <c r="AC35" s="12" t="s">
        <v>4530</v>
      </c>
      <c r="AF35" s="12" t="s">
        <v>5250</v>
      </c>
      <c r="AH35" s="12" t="s">
        <v>3085</v>
      </c>
      <c r="AI35" s="12" t="s">
        <v>2975</v>
      </c>
      <c r="AJ35" s="12" t="s">
        <v>5167</v>
      </c>
      <c r="AN35" s="12" t="s">
        <v>1077</v>
      </c>
      <c r="AO35" s="12" t="s">
        <v>2722</v>
      </c>
      <c r="CI35" s="15">
        <v>20102</v>
      </c>
      <c r="CJ35" s="14">
        <v>1030101</v>
      </c>
    </row>
    <row r="36" spans="1:88" x14ac:dyDescent="0.2">
      <c r="A36" s="19" t="s">
        <v>5902</v>
      </c>
      <c r="C36" s="12" t="s">
        <v>1283</v>
      </c>
      <c r="D36" s="12" t="s">
        <v>303</v>
      </c>
      <c r="E36" s="12" t="s">
        <v>3676</v>
      </c>
      <c r="F36" s="12" t="s">
        <v>4514</v>
      </c>
      <c r="G36" s="12" t="s">
        <v>2511</v>
      </c>
      <c r="M36" s="12" t="s">
        <v>3789</v>
      </c>
      <c r="O36" s="12" t="s">
        <v>1955</v>
      </c>
      <c r="P36" s="12" t="s">
        <v>1140</v>
      </c>
      <c r="Q36" s="12" t="s">
        <v>701</v>
      </c>
      <c r="R36" s="12" t="s">
        <v>3140</v>
      </c>
      <c r="S36" s="12" t="s">
        <v>1708</v>
      </c>
      <c r="U36" s="12" t="s">
        <v>2400</v>
      </c>
      <c r="W36" s="12" t="s">
        <v>3381</v>
      </c>
      <c r="Z36" s="12" t="s">
        <v>4403</v>
      </c>
      <c r="AB36" s="12" t="s">
        <v>5302</v>
      </c>
      <c r="AH36" s="12" t="s">
        <v>3302</v>
      </c>
      <c r="AI36" s="12" t="s">
        <v>3803</v>
      </c>
      <c r="AJ36" s="12" t="s">
        <v>5174</v>
      </c>
      <c r="AN36" s="12" t="s">
        <v>1082</v>
      </c>
      <c r="AO36" s="12" t="s">
        <v>2728</v>
      </c>
      <c r="CI36" s="15">
        <v>20103</v>
      </c>
      <c r="CJ36" s="14">
        <v>1030102</v>
      </c>
    </row>
    <row r="37" spans="1:88" ht="30" x14ac:dyDescent="0.2">
      <c r="A37" s="19" t="s">
        <v>5903</v>
      </c>
      <c r="C37" s="12" t="s">
        <v>1290</v>
      </c>
      <c r="D37" s="12" t="s">
        <v>309</v>
      </c>
      <c r="E37" s="12" t="s">
        <v>3695</v>
      </c>
      <c r="F37" s="12" t="s">
        <v>4524</v>
      </c>
      <c r="G37" s="12" t="s">
        <v>2850</v>
      </c>
      <c r="M37" s="12" t="s">
        <v>3816</v>
      </c>
      <c r="O37" s="12" t="s">
        <v>1962</v>
      </c>
      <c r="P37" s="12" t="s">
        <v>1759</v>
      </c>
      <c r="Q37" s="12" t="s">
        <v>744</v>
      </c>
      <c r="R37" s="12" t="s">
        <v>3146</v>
      </c>
      <c r="S37" s="12" t="s">
        <v>1716</v>
      </c>
      <c r="U37" s="12" t="s">
        <v>2408</v>
      </c>
      <c r="W37" s="12" t="s">
        <v>3388</v>
      </c>
      <c r="Z37" s="12" t="s">
        <v>4409</v>
      </c>
      <c r="AH37" s="12" t="s">
        <v>4427</v>
      </c>
      <c r="AI37" s="12" t="s">
        <v>3917</v>
      </c>
      <c r="AJ37" s="12" t="s">
        <v>5180</v>
      </c>
      <c r="AN37" s="12" t="s">
        <v>2791</v>
      </c>
      <c r="AO37" s="12" t="s">
        <v>2733</v>
      </c>
      <c r="CI37" s="15">
        <v>20201</v>
      </c>
      <c r="CJ37" s="14">
        <v>1030103</v>
      </c>
    </row>
    <row r="38" spans="1:88" x14ac:dyDescent="0.2">
      <c r="A38" s="19" t="s">
        <v>5904</v>
      </c>
      <c r="C38" s="12" t="s">
        <v>1297</v>
      </c>
      <c r="D38" s="12" t="s">
        <v>314</v>
      </c>
      <c r="E38" s="12" t="s">
        <v>3698</v>
      </c>
      <c r="F38" s="12" t="s">
        <v>4998</v>
      </c>
      <c r="G38" s="12" t="s">
        <v>4262</v>
      </c>
      <c r="M38" s="12" t="s">
        <v>3822</v>
      </c>
      <c r="O38" s="12" t="s">
        <v>1983</v>
      </c>
      <c r="P38" s="12" t="s">
        <v>1765</v>
      </c>
      <c r="Q38" s="12" t="s">
        <v>750</v>
      </c>
      <c r="R38" s="12" t="s">
        <v>3408</v>
      </c>
      <c r="S38" s="12" t="s">
        <v>1723</v>
      </c>
      <c r="U38" s="12" t="s">
        <v>2415</v>
      </c>
      <c r="W38" s="12" t="s">
        <v>3834</v>
      </c>
      <c r="Z38" s="12" t="s">
        <v>4212</v>
      </c>
      <c r="AH38" s="12" t="s">
        <v>4575</v>
      </c>
      <c r="AI38" s="12" t="s">
        <v>3926</v>
      </c>
      <c r="AJ38" s="12" t="s">
        <v>5186</v>
      </c>
      <c r="AN38" s="12" t="s">
        <v>4332</v>
      </c>
      <c r="AO38" s="12" t="s">
        <v>2738</v>
      </c>
      <c r="CI38" s="15">
        <v>20301</v>
      </c>
      <c r="CJ38" s="14">
        <v>1030104</v>
      </c>
    </row>
    <row r="39" spans="1:88" x14ac:dyDescent="0.2">
      <c r="A39" s="19" t="s">
        <v>5905</v>
      </c>
      <c r="C39" s="12" t="s">
        <v>1303</v>
      </c>
      <c r="D39" s="12" t="s">
        <v>323</v>
      </c>
      <c r="E39" s="12" t="s">
        <v>4060</v>
      </c>
      <c r="F39" s="12" t="s">
        <v>5005</v>
      </c>
      <c r="G39" s="12" t="s">
        <v>4507</v>
      </c>
      <c r="M39" s="12" t="s">
        <v>3828</v>
      </c>
      <c r="O39" s="12" t="s">
        <v>1991</v>
      </c>
      <c r="P39" s="12" t="s">
        <v>2030</v>
      </c>
      <c r="Q39" s="12" t="s">
        <v>756</v>
      </c>
      <c r="R39" s="12" t="s">
        <v>3418</v>
      </c>
      <c r="S39" s="12" t="s">
        <v>1731</v>
      </c>
      <c r="U39" s="12" t="s">
        <v>2422</v>
      </c>
      <c r="W39" s="12" t="s">
        <v>3843</v>
      </c>
      <c r="Z39" s="12" t="s">
        <v>4421</v>
      </c>
      <c r="AH39" s="12" t="s">
        <v>4967</v>
      </c>
      <c r="AI39" s="12" t="s">
        <v>5098</v>
      </c>
      <c r="AJ39" s="12" t="s">
        <v>5192</v>
      </c>
      <c r="AO39" s="12" t="s">
        <v>2800</v>
      </c>
      <c r="CI39" s="15">
        <v>20302</v>
      </c>
      <c r="CJ39" s="14">
        <v>1030105</v>
      </c>
    </row>
    <row r="40" spans="1:88" x14ac:dyDescent="0.2">
      <c r="A40" s="19" t="s">
        <v>5906</v>
      </c>
      <c r="C40" s="12" t="s">
        <v>1317</v>
      </c>
      <c r="D40" s="12" t="s">
        <v>329</v>
      </c>
      <c r="E40" s="12" t="s">
        <v>4079</v>
      </c>
      <c r="F40" s="12" t="s">
        <v>5018</v>
      </c>
      <c r="M40" s="12" t="s">
        <v>4020</v>
      </c>
      <c r="O40" s="12" t="s">
        <v>1997</v>
      </c>
      <c r="P40" s="12" t="s">
        <v>2037</v>
      </c>
      <c r="Q40" s="12" t="s">
        <v>762</v>
      </c>
      <c r="S40" s="12" t="s">
        <v>1736</v>
      </c>
      <c r="U40" s="12" t="s">
        <v>2429</v>
      </c>
      <c r="W40" s="12" t="s">
        <v>3849</v>
      </c>
      <c r="Z40" s="12" t="s">
        <v>4433</v>
      </c>
      <c r="AH40" s="12" t="s">
        <v>4978</v>
      </c>
      <c r="AI40" s="12" t="s">
        <v>5108</v>
      </c>
      <c r="AJ40" s="12" t="s">
        <v>5198</v>
      </c>
      <c r="AO40" s="12" t="s">
        <v>2805</v>
      </c>
      <c r="CI40" s="15">
        <v>20401</v>
      </c>
      <c r="CJ40" s="14">
        <v>1030106</v>
      </c>
    </row>
    <row r="41" spans="1:88" x14ac:dyDescent="0.2">
      <c r="A41" s="19" t="s">
        <v>5907</v>
      </c>
      <c r="C41" s="12" t="s">
        <v>1328</v>
      </c>
      <c r="D41" s="12" t="s">
        <v>335</v>
      </c>
      <c r="E41" s="12" t="s">
        <v>4088</v>
      </c>
      <c r="F41" s="12" t="s">
        <v>5025</v>
      </c>
      <c r="M41" s="12" t="s">
        <v>4029</v>
      </c>
      <c r="O41" s="12" t="s">
        <v>2167</v>
      </c>
      <c r="P41" s="12" t="s">
        <v>2044</v>
      </c>
      <c r="Q41" s="12" t="s">
        <v>800</v>
      </c>
      <c r="S41" s="12" t="s">
        <v>1742</v>
      </c>
      <c r="U41" s="12" t="s">
        <v>2437</v>
      </c>
      <c r="W41" s="12" t="s">
        <v>3856</v>
      </c>
      <c r="Z41" s="12" t="s">
        <v>4440</v>
      </c>
      <c r="AH41" s="12" t="s">
        <v>4984</v>
      </c>
      <c r="AJ41" s="12" t="s">
        <v>5205</v>
      </c>
      <c r="AO41" s="12" t="s">
        <v>2810</v>
      </c>
      <c r="CI41" s="15">
        <v>20402</v>
      </c>
      <c r="CJ41" s="14">
        <v>1030107</v>
      </c>
    </row>
    <row r="42" spans="1:88" x14ac:dyDescent="0.2">
      <c r="A42" s="19" t="s">
        <v>5908</v>
      </c>
      <c r="C42" s="12" t="s">
        <v>1335</v>
      </c>
      <c r="D42" s="12" t="s">
        <v>346</v>
      </c>
      <c r="E42" s="12" t="s">
        <v>4095</v>
      </c>
      <c r="F42" s="12" t="s">
        <v>5032</v>
      </c>
      <c r="M42" s="12" t="s">
        <v>4036</v>
      </c>
      <c r="O42" s="12" t="s">
        <v>2179</v>
      </c>
      <c r="P42" s="12" t="s">
        <v>2048</v>
      </c>
      <c r="Q42" s="12" t="s">
        <v>806</v>
      </c>
      <c r="S42" s="12" t="s">
        <v>2004</v>
      </c>
      <c r="U42" s="12" t="s">
        <v>2460</v>
      </c>
      <c r="W42" s="12" t="s">
        <v>3862</v>
      </c>
      <c r="Z42" s="12" t="s">
        <v>4446</v>
      </c>
      <c r="AH42" s="12" t="s">
        <v>5012</v>
      </c>
      <c r="AJ42" s="12" t="s">
        <v>5211</v>
      </c>
      <c r="AO42" s="12" t="s">
        <v>2815</v>
      </c>
      <c r="CI42" s="15">
        <v>20403</v>
      </c>
      <c r="CJ42" s="14">
        <v>1030108</v>
      </c>
    </row>
    <row r="43" spans="1:88" x14ac:dyDescent="0.2">
      <c r="A43" s="19" t="s">
        <v>5909</v>
      </c>
      <c r="C43" s="12" t="s">
        <v>1346</v>
      </c>
      <c r="D43" s="12" t="s">
        <v>351</v>
      </c>
      <c r="E43" s="12" t="s">
        <v>4105</v>
      </c>
      <c r="F43" s="12" t="s">
        <v>5051</v>
      </c>
      <c r="M43" s="12" t="s">
        <v>4042</v>
      </c>
      <c r="O43" s="12" t="s">
        <v>2372</v>
      </c>
      <c r="P43" s="12" t="s">
        <v>3485</v>
      </c>
      <c r="Q43" s="12" t="s">
        <v>820</v>
      </c>
      <c r="S43" s="12" t="s">
        <v>2100</v>
      </c>
      <c r="U43" s="12" t="s">
        <v>2467</v>
      </c>
      <c r="W43" s="12" t="s">
        <v>3868</v>
      </c>
      <c r="AJ43" s="12" t="s">
        <v>5217</v>
      </c>
      <c r="AO43" s="12" t="s">
        <v>2820</v>
      </c>
      <c r="CI43" s="15">
        <v>20501</v>
      </c>
      <c r="CJ43" s="14">
        <v>1030109</v>
      </c>
    </row>
    <row r="44" spans="1:88" x14ac:dyDescent="0.2">
      <c r="A44" s="19" t="s">
        <v>5910</v>
      </c>
      <c r="C44" s="12" t="s">
        <v>1353</v>
      </c>
      <c r="D44" s="12" t="s">
        <v>356</v>
      </c>
      <c r="E44" s="12" t="s">
        <v>4111</v>
      </c>
      <c r="F44" s="12" t="s">
        <v>5057</v>
      </c>
      <c r="M44" s="12" t="s">
        <v>4073</v>
      </c>
      <c r="O44" s="12" t="s">
        <v>2387</v>
      </c>
      <c r="P44" s="12" t="s">
        <v>4552</v>
      </c>
      <c r="Q44" s="12" t="s">
        <v>843</v>
      </c>
      <c r="S44" s="12" t="s">
        <v>2104</v>
      </c>
      <c r="U44" s="12" t="s">
        <v>2473</v>
      </c>
      <c r="W44" s="12" t="s">
        <v>3874</v>
      </c>
      <c r="AO44" s="12" t="s">
        <v>2825</v>
      </c>
      <c r="CI44" s="15">
        <v>20502</v>
      </c>
      <c r="CJ44" s="14">
        <v>1030201</v>
      </c>
    </row>
    <row r="45" spans="1:88" x14ac:dyDescent="0.2">
      <c r="A45" s="19" t="s">
        <v>5911</v>
      </c>
      <c r="C45" s="12" t="s">
        <v>1360</v>
      </c>
      <c r="D45" s="12" t="s">
        <v>362</v>
      </c>
      <c r="E45" s="12" t="s">
        <v>4118</v>
      </c>
      <c r="F45" s="12" t="s">
        <v>5068</v>
      </c>
      <c r="M45" s="12" t="s">
        <v>4625</v>
      </c>
      <c r="O45" s="12" t="s">
        <v>2479</v>
      </c>
      <c r="P45" s="12" t="s">
        <v>4558</v>
      </c>
      <c r="Q45" s="12" t="s">
        <v>849</v>
      </c>
      <c r="S45" s="12" t="s">
        <v>2107</v>
      </c>
      <c r="U45" s="12" t="s">
        <v>2518</v>
      </c>
      <c r="W45" s="12" t="s">
        <v>4313</v>
      </c>
      <c r="CI45" s="15">
        <v>20503</v>
      </c>
      <c r="CJ45" s="14">
        <v>1030202</v>
      </c>
    </row>
    <row r="46" spans="1:88" x14ac:dyDescent="0.2">
      <c r="A46" s="19" t="s">
        <v>5912</v>
      </c>
      <c r="C46" s="12" t="s">
        <v>1379</v>
      </c>
      <c r="D46" s="12" t="s">
        <v>371</v>
      </c>
      <c r="E46" s="12" t="s">
        <v>4126</v>
      </c>
      <c r="F46" s="12" t="s">
        <v>5074</v>
      </c>
      <c r="M46" s="12" t="s">
        <v>4648</v>
      </c>
      <c r="O46" s="12" t="s">
        <v>2486</v>
      </c>
      <c r="Q46" s="12" t="s">
        <v>855</v>
      </c>
      <c r="S46" s="12" t="s">
        <v>2110</v>
      </c>
      <c r="U46" s="12" t="s">
        <v>2531</v>
      </c>
      <c r="W46" s="12" t="s">
        <v>5399</v>
      </c>
      <c r="CI46" s="15">
        <v>20504</v>
      </c>
      <c r="CJ46" s="14">
        <v>1030301</v>
      </c>
    </row>
    <row r="47" spans="1:88" x14ac:dyDescent="0.2">
      <c r="A47" s="19" t="s">
        <v>5913</v>
      </c>
      <c r="C47" s="12" t="s">
        <v>1386</v>
      </c>
      <c r="D47" s="12" t="s">
        <v>383</v>
      </c>
      <c r="E47" s="12" t="s">
        <v>4133</v>
      </c>
      <c r="F47" s="12" t="s">
        <v>5080</v>
      </c>
      <c r="M47" s="12" t="s">
        <v>4654</v>
      </c>
      <c r="O47" s="12" t="s">
        <v>2620</v>
      </c>
      <c r="Q47" s="12" t="s">
        <v>862</v>
      </c>
      <c r="S47" s="12" t="s">
        <v>2116</v>
      </c>
      <c r="U47" s="12" t="s">
        <v>2542</v>
      </c>
      <c r="CI47" s="15">
        <v>20601</v>
      </c>
      <c r="CJ47" s="14">
        <v>1030401</v>
      </c>
    </row>
    <row r="48" spans="1:88" x14ac:dyDescent="0.2">
      <c r="A48" s="19" t="s">
        <v>5914</v>
      </c>
      <c r="C48" s="12" t="s">
        <v>1393</v>
      </c>
      <c r="D48" s="12" t="s">
        <v>393</v>
      </c>
      <c r="E48" s="12" t="s">
        <v>4140</v>
      </c>
      <c r="F48" s="12" t="s">
        <v>5086</v>
      </c>
      <c r="M48" s="12" t="s">
        <v>4660</v>
      </c>
      <c r="O48" s="12" t="s">
        <v>2628</v>
      </c>
      <c r="Q48" s="12" t="s">
        <v>868</v>
      </c>
      <c r="S48" s="12" t="s">
        <v>2122</v>
      </c>
      <c r="U48" s="12" t="s">
        <v>2551</v>
      </c>
      <c r="CI48" s="15">
        <v>20602</v>
      </c>
      <c r="CJ48" s="14">
        <v>1030501</v>
      </c>
    </row>
    <row r="49" spans="1:88" x14ac:dyDescent="0.2">
      <c r="A49" s="19" t="s">
        <v>5915</v>
      </c>
      <c r="C49" s="12" t="s">
        <v>1400</v>
      </c>
      <c r="D49" s="12" t="s">
        <v>399</v>
      </c>
      <c r="E49" s="12" t="s">
        <v>4147</v>
      </c>
      <c r="F49" s="12" t="s">
        <v>5114</v>
      </c>
      <c r="M49" s="12" t="s">
        <v>4666</v>
      </c>
      <c r="O49" s="12" t="s">
        <v>2634</v>
      </c>
      <c r="Q49" s="12" t="s">
        <v>879</v>
      </c>
      <c r="S49" s="12" t="s">
        <v>2246</v>
      </c>
      <c r="U49" s="12" t="s">
        <v>2564</v>
      </c>
      <c r="CI49" s="15">
        <v>20603</v>
      </c>
      <c r="CJ49" s="14">
        <v>1030502</v>
      </c>
    </row>
    <row r="50" spans="1:88" ht="30" x14ac:dyDescent="0.2">
      <c r="A50" s="19" t="s">
        <v>5916</v>
      </c>
      <c r="C50" s="12" t="s">
        <v>1408</v>
      </c>
      <c r="D50" s="12" t="s">
        <v>410</v>
      </c>
      <c r="E50" s="12" t="s">
        <v>4154</v>
      </c>
      <c r="F50" s="12" t="s">
        <v>5141</v>
      </c>
      <c r="M50" s="12" t="s">
        <v>4673</v>
      </c>
      <c r="O50" s="12" t="s">
        <v>2640</v>
      </c>
      <c r="Q50" s="12" t="s">
        <v>886</v>
      </c>
      <c r="S50" s="12" t="s">
        <v>2252</v>
      </c>
      <c r="U50" s="12" t="s">
        <v>2571</v>
      </c>
      <c r="CI50" s="15">
        <v>20701</v>
      </c>
      <c r="CJ50" s="14">
        <v>1040101</v>
      </c>
    </row>
    <row r="51" spans="1:88" x14ac:dyDescent="0.2">
      <c r="A51" s="19" t="s">
        <v>5917</v>
      </c>
      <c r="C51" s="12" t="s">
        <v>1415</v>
      </c>
      <c r="D51" s="12" t="s">
        <v>417</v>
      </c>
      <c r="E51" s="12" t="s">
        <v>4160</v>
      </c>
      <c r="F51" s="12" t="s">
        <v>5256</v>
      </c>
      <c r="M51" s="12" t="s">
        <v>4679</v>
      </c>
      <c r="O51" s="12" t="s">
        <v>2645</v>
      </c>
      <c r="Q51" s="12" t="s">
        <v>892</v>
      </c>
      <c r="S51" s="12" t="s">
        <v>5337</v>
      </c>
      <c r="U51" s="12" t="s">
        <v>2578</v>
      </c>
      <c r="CI51" s="15">
        <v>20702</v>
      </c>
      <c r="CJ51" s="14">
        <v>1040102</v>
      </c>
    </row>
    <row r="52" spans="1:88" x14ac:dyDescent="0.2">
      <c r="A52" s="19" t="s">
        <v>5918</v>
      </c>
      <c r="C52" s="12" t="s">
        <v>1422</v>
      </c>
      <c r="D52" s="12" t="s">
        <v>428</v>
      </c>
      <c r="E52" s="12" t="s">
        <v>4171</v>
      </c>
      <c r="F52" s="12" t="s">
        <v>5263</v>
      </c>
      <c r="O52" s="12" t="s">
        <v>2663</v>
      </c>
      <c r="Q52" s="12" t="s">
        <v>898</v>
      </c>
      <c r="S52" s="12" t="s">
        <v>5347</v>
      </c>
      <c r="U52" s="12" t="s">
        <v>2591</v>
      </c>
      <c r="CI52" s="15">
        <v>20703</v>
      </c>
      <c r="CJ52" s="14">
        <v>1040103</v>
      </c>
    </row>
    <row r="53" spans="1:88" x14ac:dyDescent="0.2">
      <c r="A53" s="19" t="s">
        <v>5919</v>
      </c>
      <c r="C53" s="12" t="s">
        <v>1429</v>
      </c>
      <c r="D53" s="12" t="s">
        <v>438</v>
      </c>
      <c r="E53" s="12" t="s">
        <v>4177</v>
      </c>
      <c r="O53" s="12" t="s">
        <v>2668</v>
      </c>
      <c r="Q53" s="12" t="s">
        <v>1747</v>
      </c>
      <c r="S53" s="12" t="s">
        <v>5353</v>
      </c>
      <c r="U53" s="12" t="s">
        <v>2599</v>
      </c>
      <c r="CI53" s="15">
        <v>20704</v>
      </c>
      <c r="CJ53" s="14">
        <v>1040104</v>
      </c>
    </row>
    <row r="54" spans="1:88" x14ac:dyDescent="0.2">
      <c r="A54" s="19" t="s">
        <v>5920</v>
      </c>
      <c r="C54" s="12" t="s">
        <v>1435</v>
      </c>
      <c r="D54" s="12" t="s">
        <v>449</v>
      </c>
      <c r="E54" s="12" t="s">
        <v>4184</v>
      </c>
      <c r="O54" s="12" t="s">
        <v>2680</v>
      </c>
      <c r="Q54" s="12" t="s">
        <v>1779</v>
      </c>
      <c r="S54" s="12" t="s">
        <v>5360</v>
      </c>
      <c r="U54" s="12" t="s">
        <v>3213</v>
      </c>
      <c r="CI54" s="15">
        <v>20801</v>
      </c>
      <c r="CJ54" s="14">
        <v>1040105</v>
      </c>
    </row>
    <row r="55" spans="1:88" x14ac:dyDescent="0.2">
      <c r="A55" s="19" t="s">
        <v>5921</v>
      </c>
      <c r="C55" s="12" t="s">
        <v>1441</v>
      </c>
      <c r="D55" s="12" t="s">
        <v>459</v>
      </c>
      <c r="E55" s="12" t="s">
        <v>4190</v>
      </c>
      <c r="O55" s="12" t="s">
        <v>2686</v>
      </c>
      <c r="Q55" s="12" t="s">
        <v>1787</v>
      </c>
      <c r="U55" s="12" t="s">
        <v>3222</v>
      </c>
      <c r="CI55" s="15">
        <v>20802</v>
      </c>
      <c r="CJ55" s="14">
        <v>1040201</v>
      </c>
    </row>
    <row r="56" spans="1:88" ht="30" x14ac:dyDescent="0.2">
      <c r="A56" s="19" t="s">
        <v>5922</v>
      </c>
      <c r="C56" s="12" t="s">
        <v>1447</v>
      </c>
      <c r="D56" s="12" t="s">
        <v>464</v>
      </c>
      <c r="E56" s="12" t="s">
        <v>4194</v>
      </c>
      <c r="O56" s="12" t="s">
        <v>2692</v>
      </c>
      <c r="Q56" s="12" t="s">
        <v>1792</v>
      </c>
      <c r="U56" s="12" t="s">
        <v>3229</v>
      </c>
      <c r="CI56" s="15">
        <v>20901</v>
      </c>
      <c r="CJ56" s="14">
        <v>1040202</v>
      </c>
    </row>
    <row r="57" spans="1:88" x14ac:dyDescent="0.2">
      <c r="A57" s="19" t="s">
        <v>5923</v>
      </c>
      <c r="C57" s="12" t="s">
        <v>1455</v>
      </c>
      <c r="D57" s="12" t="s">
        <v>471</v>
      </c>
      <c r="E57" s="12" t="s">
        <v>4198</v>
      </c>
      <c r="O57" s="12" t="s">
        <v>2697</v>
      </c>
      <c r="Q57" s="12" t="s">
        <v>1967</v>
      </c>
      <c r="U57" s="12" t="s">
        <v>3232</v>
      </c>
      <c r="CI57" s="15">
        <v>20902</v>
      </c>
      <c r="CJ57" s="14">
        <v>1040203</v>
      </c>
    </row>
    <row r="58" spans="1:88" x14ac:dyDescent="0.2">
      <c r="C58" s="12" t="s">
        <v>1461</v>
      </c>
      <c r="D58" s="12" t="s">
        <v>546</v>
      </c>
      <c r="E58" s="12" t="s">
        <v>4227</v>
      </c>
      <c r="O58" s="12" t="s">
        <v>2708</v>
      </c>
      <c r="Q58" s="12" t="s">
        <v>2087</v>
      </c>
      <c r="U58" s="12" t="s">
        <v>3241</v>
      </c>
      <c r="CI58" s="15">
        <v>30101</v>
      </c>
      <c r="CJ58" s="14">
        <v>1040204</v>
      </c>
    </row>
    <row r="59" spans="1:88" x14ac:dyDescent="0.2">
      <c r="C59" s="12" t="s">
        <v>1470</v>
      </c>
      <c r="D59" s="12" t="s">
        <v>556</v>
      </c>
      <c r="E59" s="12" t="s">
        <v>4237</v>
      </c>
      <c r="O59" s="12" t="s">
        <v>2713</v>
      </c>
      <c r="Q59" s="12" t="s">
        <v>2093</v>
      </c>
      <c r="U59" s="12" t="s">
        <v>3252</v>
      </c>
      <c r="CI59" s="15">
        <v>30201</v>
      </c>
      <c r="CJ59" s="14">
        <v>1040205</v>
      </c>
    </row>
    <row r="60" spans="1:88" x14ac:dyDescent="0.2">
      <c r="C60" s="12" t="s">
        <v>1481</v>
      </c>
      <c r="D60" s="12" t="s">
        <v>2054</v>
      </c>
      <c r="E60" s="12" t="s">
        <v>4248</v>
      </c>
      <c r="O60" s="12" t="s">
        <v>2717</v>
      </c>
      <c r="Q60" s="12" t="s">
        <v>2127</v>
      </c>
      <c r="U60" s="12" t="s">
        <v>3259</v>
      </c>
      <c r="CI60" s="15">
        <v>30202</v>
      </c>
      <c r="CJ60" s="14">
        <v>1040206</v>
      </c>
    </row>
    <row r="61" spans="1:88" x14ac:dyDescent="0.2">
      <c r="C61" s="12" t="s">
        <v>1488</v>
      </c>
      <c r="D61" s="12" t="s">
        <v>2058</v>
      </c>
      <c r="E61" s="12" t="s">
        <v>4255</v>
      </c>
      <c r="O61" s="12" t="s">
        <v>2743</v>
      </c>
      <c r="Q61" s="12" t="s">
        <v>2198</v>
      </c>
      <c r="U61" s="12" t="s">
        <v>3265</v>
      </c>
      <c r="CI61" s="15">
        <v>30203</v>
      </c>
      <c r="CJ61" s="14">
        <v>1040207</v>
      </c>
    </row>
    <row r="62" spans="1:88" x14ac:dyDescent="0.2">
      <c r="C62" s="12" t="s">
        <v>1494</v>
      </c>
      <c r="D62" s="12" t="s">
        <v>2061</v>
      </c>
      <c r="E62" s="12" t="s">
        <v>4267</v>
      </c>
      <c r="O62" s="12" t="s">
        <v>2750</v>
      </c>
      <c r="Q62" s="12" t="s">
        <v>2205</v>
      </c>
      <c r="U62" s="12" t="s">
        <v>3275</v>
      </c>
      <c r="CI62" s="15">
        <v>30301</v>
      </c>
      <c r="CJ62" s="14">
        <v>1040208</v>
      </c>
    </row>
    <row r="63" spans="1:88" x14ac:dyDescent="0.2">
      <c r="C63" s="12" t="s">
        <v>1502</v>
      </c>
      <c r="D63" s="12" t="s">
        <v>2064</v>
      </c>
      <c r="E63" s="12" t="s">
        <v>4274</v>
      </c>
      <c r="O63" s="12" t="s">
        <v>2755</v>
      </c>
      <c r="Q63" s="12" t="s">
        <v>2212</v>
      </c>
      <c r="U63" s="12" t="s">
        <v>3289</v>
      </c>
      <c r="CI63" s="15">
        <v>30302</v>
      </c>
      <c r="CJ63" s="14">
        <v>1050101</v>
      </c>
    </row>
    <row r="64" spans="1:88" x14ac:dyDescent="0.2">
      <c r="C64" s="12" t="s">
        <v>1509</v>
      </c>
      <c r="D64" s="12" t="s">
        <v>4321</v>
      </c>
      <c r="E64" s="12" t="s">
        <v>4281</v>
      </c>
      <c r="O64" s="12" t="s">
        <v>2781</v>
      </c>
      <c r="Q64" s="12" t="s">
        <v>2219</v>
      </c>
      <c r="U64" s="12" t="s">
        <v>3296</v>
      </c>
      <c r="CI64" s="15">
        <v>30303</v>
      </c>
      <c r="CJ64" s="14">
        <v>1050201</v>
      </c>
    </row>
    <row r="65" spans="1:88" x14ac:dyDescent="0.2">
      <c r="C65" s="12" t="s">
        <v>1520</v>
      </c>
      <c r="E65" s="12" t="s">
        <v>4293</v>
      </c>
      <c r="O65" s="12" t="s">
        <v>2787</v>
      </c>
      <c r="Q65" s="12" t="s">
        <v>2225</v>
      </c>
      <c r="U65" s="12" t="s">
        <v>3395</v>
      </c>
      <c r="CI65" s="15">
        <v>30304</v>
      </c>
      <c r="CJ65" s="14">
        <v>1050202</v>
      </c>
    </row>
    <row r="66" spans="1:88" x14ac:dyDescent="0.2">
      <c r="C66" s="12" t="s">
        <v>1528</v>
      </c>
      <c r="E66" s="12" t="s">
        <v>4301</v>
      </c>
      <c r="O66" s="12" t="s">
        <v>2796</v>
      </c>
      <c r="Q66" s="12" t="s">
        <v>2239</v>
      </c>
      <c r="U66" s="12" t="s">
        <v>3424</v>
      </c>
      <c r="CI66" s="15">
        <v>30305</v>
      </c>
      <c r="CJ66" s="14">
        <v>1050203</v>
      </c>
    </row>
    <row r="67" spans="1:88" x14ac:dyDescent="0.2">
      <c r="C67" s="12" t="s">
        <v>1533</v>
      </c>
      <c r="E67" s="12" t="s">
        <v>4307</v>
      </c>
      <c r="O67" s="12" t="s">
        <v>2981</v>
      </c>
      <c r="Q67" s="12" t="s">
        <v>2444</v>
      </c>
      <c r="U67" s="12" t="s">
        <v>3432</v>
      </c>
      <c r="CI67" s="15">
        <v>30401</v>
      </c>
      <c r="CJ67" s="14">
        <v>1050204</v>
      </c>
    </row>
    <row r="68" spans="1:88" x14ac:dyDescent="0.2">
      <c r="C68" s="12" t="s">
        <v>1539</v>
      </c>
      <c r="E68" s="12" t="s">
        <v>4354</v>
      </c>
      <c r="O68" s="12" t="s">
        <v>2993</v>
      </c>
      <c r="Q68" s="12" t="s">
        <v>2451</v>
      </c>
      <c r="U68" s="12" t="s">
        <v>3440</v>
      </c>
      <c r="CI68" s="15">
        <v>30501</v>
      </c>
      <c r="CJ68" s="14">
        <v>1050205</v>
      </c>
    </row>
    <row r="69" spans="1:88" x14ac:dyDescent="0.2">
      <c r="C69" s="12" t="s">
        <v>1545</v>
      </c>
      <c r="E69" s="12" t="s">
        <v>4471</v>
      </c>
      <c r="O69" s="12" t="s">
        <v>2999</v>
      </c>
      <c r="Q69" s="12" t="s">
        <v>3036</v>
      </c>
      <c r="U69" s="12" t="s">
        <v>3477</v>
      </c>
      <c r="CI69" s="15">
        <v>30502</v>
      </c>
      <c r="CJ69" s="14">
        <v>1050301</v>
      </c>
    </row>
    <row r="70" spans="1:88" x14ac:dyDescent="0.2">
      <c r="C70" s="12" t="s">
        <v>1553</v>
      </c>
      <c r="E70" s="12" t="s">
        <v>4482</v>
      </c>
      <c r="O70" s="12" t="s">
        <v>3011</v>
      </c>
      <c r="Q70" s="12" t="s">
        <v>3047</v>
      </c>
      <c r="U70" s="12" t="s">
        <v>3496</v>
      </c>
      <c r="CI70" s="15">
        <v>30601</v>
      </c>
      <c r="CJ70" s="14">
        <v>1050302</v>
      </c>
    </row>
    <row r="71" spans="1:88" x14ac:dyDescent="0.2">
      <c r="C71" s="12" t="s">
        <v>1564</v>
      </c>
      <c r="E71" s="12" t="s">
        <v>4495</v>
      </c>
      <c r="O71" s="12" t="s">
        <v>3016</v>
      </c>
      <c r="Q71" s="12" t="s">
        <v>3542</v>
      </c>
      <c r="U71" s="12" t="s">
        <v>3552</v>
      </c>
      <c r="CI71" s="15">
        <v>30701</v>
      </c>
      <c r="CJ71" s="14">
        <v>1050303</v>
      </c>
    </row>
    <row r="72" spans="1:88" x14ac:dyDescent="0.2">
      <c r="C72" s="12" t="s">
        <v>1570</v>
      </c>
      <c r="E72" s="12" t="s">
        <v>4866</v>
      </c>
      <c r="O72" s="12" t="s">
        <v>3023</v>
      </c>
      <c r="Q72" s="12" t="s">
        <v>4890</v>
      </c>
      <c r="U72" s="12" t="s">
        <v>3621</v>
      </c>
      <c r="CI72" s="15">
        <v>30702</v>
      </c>
      <c r="CJ72" s="14">
        <v>1050304</v>
      </c>
    </row>
    <row r="73" spans="1:88" x14ac:dyDescent="0.2">
      <c r="C73" s="12" t="s">
        <v>1581</v>
      </c>
      <c r="E73" s="12" t="s">
        <v>4873</v>
      </c>
      <c r="O73" s="12" t="s">
        <v>3029</v>
      </c>
      <c r="Q73" s="12" t="s">
        <v>4899</v>
      </c>
      <c r="U73" s="12" t="s">
        <v>3628</v>
      </c>
      <c r="CJ73" s="14">
        <v>1050401</v>
      </c>
    </row>
    <row r="74" spans="1:88" x14ac:dyDescent="0.2">
      <c r="C74" s="12" t="s">
        <v>1587</v>
      </c>
      <c r="E74" s="12" t="s">
        <v>4883</v>
      </c>
      <c r="O74" s="12" t="s">
        <v>3653</v>
      </c>
      <c r="Q74" s="12" t="s">
        <v>4905</v>
      </c>
      <c r="U74" s="12" t="s">
        <v>3718</v>
      </c>
      <c r="CJ74" s="14">
        <v>1050402</v>
      </c>
    </row>
    <row r="75" spans="1:88" x14ac:dyDescent="0.2">
      <c r="C75" s="12" t="s">
        <v>1877</v>
      </c>
      <c r="E75" s="12" t="s">
        <v>4930</v>
      </c>
      <c r="O75" s="12" t="s">
        <v>3982</v>
      </c>
      <c r="Q75" s="12" t="s">
        <v>4917</v>
      </c>
      <c r="U75" s="12" t="s">
        <v>3891</v>
      </c>
      <c r="CJ75" s="14">
        <v>1050403</v>
      </c>
    </row>
    <row r="76" spans="1:88" x14ac:dyDescent="0.2">
      <c r="C76" s="12" t="s">
        <v>1884</v>
      </c>
      <c r="E76" s="12" t="s">
        <v>4935</v>
      </c>
      <c r="O76" s="12" t="s">
        <v>4205</v>
      </c>
      <c r="U76" s="12" t="s">
        <v>3903</v>
      </c>
      <c r="CJ76" s="14">
        <v>1050501</v>
      </c>
    </row>
    <row r="77" spans="1:88" x14ac:dyDescent="0.2">
      <c r="C77" s="12" t="s">
        <v>1890</v>
      </c>
      <c r="E77" s="12" t="s">
        <v>5314</v>
      </c>
      <c r="O77" s="12" t="s">
        <v>4415</v>
      </c>
      <c r="U77" s="12" t="s">
        <v>3931</v>
      </c>
      <c r="CJ77" s="14">
        <v>1050601</v>
      </c>
    </row>
    <row r="78" spans="1:88" x14ac:dyDescent="0.2">
      <c r="A78" s="19" t="s">
        <v>5924</v>
      </c>
      <c r="C78" s="12" t="s">
        <v>1895</v>
      </c>
      <c r="E78" s="12" t="s">
        <v>5331</v>
      </c>
      <c r="O78" s="12" t="s">
        <v>4458</v>
      </c>
      <c r="U78" s="12" t="s">
        <v>3938</v>
      </c>
      <c r="CJ78" s="14">
        <v>1050701</v>
      </c>
    </row>
    <row r="79" spans="1:88" x14ac:dyDescent="0.2">
      <c r="A79" s="24" t="s">
        <v>50</v>
      </c>
      <c r="C79" s="12" t="s">
        <v>1901</v>
      </c>
      <c r="E79" s="12" t="s">
        <v>5366</v>
      </c>
      <c r="U79" s="12" t="s">
        <v>3944</v>
      </c>
      <c r="CJ79" s="14">
        <v>1050702</v>
      </c>
    </row>
    <row r="80" spans="1:88" x14ac:dyDescent="0.2">
      <c r="A80" s="24" t="s">
        <v>51</v>
      </c>
      <c r="C80" s="12" t="s">
        <v>1907</v>
      </c>
      <c r="E80" s="12" t="s">
        <v>5378</v>
      </c>
      <c r="U80" s="12" t="s">
        <v>3950</v>
      </c>
      <c r="CJ80" s="14">
        <v>1050703</v>
      </c>
    </row>
    <row r="81" spans="1:88" x14ac:dyDescent="0.2">
      <c r="A81" s="24" t="s">
        <v>52</v>
      </c>
      <c r="C81" s="12" t="s">
        <v>1913</v>
      </c>
      <c r="E81" s="12" t="s">
        <v>5384</v>
      </c>
      <c r="U81" s="12" t="s">
        <v>3957</v>
      </c>
      <c r="CJ81" s="14">
        <v>1050801</v>
      </c>
    </row>
    <row r="82" spans="1:88" x14ac:dyDescent="0.2">
      <c r="A82" s="24" t="s">
        <v>53</v>
      </c>
      <c r="C82" s="12" t="s">
        <v>1917</v>
      </c>
      <c r="E82" s="12" t="s">
        <v>5390</v>
      </c>
      <c r="U82" s="12" t="s">
        <v>3965</v>
      </c>
      <c r="CJ82" s="14">
        <v>1050802</v>
      </c>
    </row>
    <row r="83" spans="1:88" x14ac:dyDescent="0.2">
      <c r="A83" s="24" t="s">
        <v>54</v>
      </c>
      <c r="C83" s="12" t="s">
        <v>1923</v>
      </c>
      <c r="U83" s="12" t="s">
        <v>3968</v>
      </c>
      <c r="CJ83" s="14">
        <v>1050803</v>
      </c>
    </row>
    <row r="84" spans="1:88" x14ac:dyDescent="0.2">
      <c r="A84" s="24" t="s">
        <v>55</v>
      </c>
      <c r="C84" s="12" t="s">
        <v>1928</v>
      </c>
      <c r="U84" s="12" t="s">
        <v>3997</v>
      </c>
      <c r="CJ84" s="14">
        <v>1050804</v>
      </c>
    </row>
    <row r="85" spans="1:88" x14ac:dyDescent="0.2">
      <c r="A85" s="24" t="s">
        <v>56</v>
      </c>
      <c r="C85" s="12" t="s">
        <v>2773</v>
      </c>
      <c r="U85" s="12" t="s">
        <v>4733</v>
      </c>
      <c r="CJ85" s="14">
        <v>1050901</v>
      </c>
    </row>
    <row r="86" spans="1:88" x14ac:dyDescent="0.2">
      <c r="A86" s="24" t="s">
        <v>57</v>
      </c>
      <c r="C86" s="12" t="s">
        <v>2830</v>
      </c>
      <c r="U86" s="12" t="s">
        <v>4745</v>
      </c>
      <c r="CJ86" s="14">
        <v>1050902</v>
      </c>
    </row>
    <row r="87" spans="1:88" x14ac:dyDescent="0.2">
      <c r="A87" s="24" t="s">
        <v>58</v>
      </c>
      <c r="C87" s="12" t="s">
        <v>2837</v>
      </c>
      <c r="U87" s="12" t="s">
        <v>4751</v>
      </c>
      <c r="CJ87" s="14">
        <v>1050901</v>
      </c>
    </row>
    <row r="88" spans="1:88" x14ac:dyDescent="0.2">
      <c r="A88" s="24" t="s">
        <v>59</v>
      </c>
      <c r="C88" s="12" t="s">
        <v>2867</v>
      </c>
      <c r="U88" s="12" t="s">
        <v>4757</v>
      </c>
      <c r="CJ88" s="14">
        <v>1051001</v>
      </c>
    </row>
    <row r="89" spans="1:88" x14ac:dyDescent="0.2">
      <c r="A89" s="25" t="s">
        <v>60</v>
      </c>
      <c r="C89" s="12" t="s">
        <v>2894</v>
      </c>
      <c r="U89" s="12" t="s">
        <v>4764</v>
      </c>
      <c r="CJ89" s="14">
        <v>1051002</v>
      </c>
    </row>
    <row r="90" spans="1:88" x14ac:dyDescent="0.2">
      <c r="A90" s="25" t="s">
        <v>61</v>
      </c>
      <c r="C90" s="12" t="s">
        <v>2900</v>
      </c>
      <c r="U90" s="12" t="s">
        <v>4771</v>
      </c>
      <c r="CJ90" s="14">
        <v>2010101</v>
      </c>
    </row>
    <row r="91" spans="1:88" x14ac:dyDescent="0.2">
      <c r="A91" s="26" t="s">
        <v>62</v>
      </c>
      <c r="C91" s="12" t="s">
        <v>2912</v>
      </c>
      <c r="U91" s="12" t="s">
        <v>4733</v>
      </c>
      <c r="CJ91" s="14">
        <v>2010201</v>
      </c>
    </row>
    <row r="92" spans="1:88" x14ac:dyDescent="0.2">
      <c r="C92" s="12" t="s">
        <v>2919</v>
      </c>
      <c r="U92" s="12" t="s">
        <v>4745</v>
      </c>
      <c r="CJ92" s="14">
        <v>2010301</v>
      </c>
    </row>
    <row r="93" spans="1:88" x14ac:dyDescent="0.2">
      <c r="C93" s="12" t="s">
        <v>2926</v>
      </c>
      <c r="U93" s="12" t="s">
        <v>4751</v>
      </c>
      <c r="CJ93" s="14">
        <v>2020101</v>
      </c>
    </row>
    <row r="94" spans="1:88" x14ac:dyDescent="0.2">
      <c r="C94" s="12" t="s">
        <v>2932</v>
      </c>
      <c r="U94" s="12" t="s">
        <v>4757</v>
      </c>
      <c r="CJ94" s="14">
        <v>2020102</v>
      </c>
    </row>
    <row r="95" spans="1:88" x14ac:dyDescent="0.2">
      <c r="A95" s="274"/>
      <c r="B95" s="275"/>
      <c r="C95" s="12" t="s">
        <v>2940</v>
      </c>
      <c r="U95" s="12" t="s">
        <v>4764</v>
      </c>
      <c r="CJ95" s="14">
        <v>2020103</v>
      </c>
    </row>
    <row r="96" spans="1:88" x14ac:dyDescent="0.2">
      <c r="A96" s="274"/>
      <c r="B96" s="275"/>
      <c r="C96" s="12" t="s">
        <v>2946</v>
      </c>
      <c r="U96" s="12" t="s">
        <v>4771</v>
      </c>
      <c r="CJ96" s="14">
        <v>2030101</v>
      </c>
    </row>
    <row r="97" spans="1:88" x14ac:dyDescent="0.2">
      <c r="A97" s="274"/>
      <c r="B97" s="276"/>
      <c r="C97" s="12" t="s">
        <v>2952</v>
      </c>
      <c r="U97" s="12" t="s">
        <v>4777</v>
      </c>
      <c r="CJ97" s="14">
        <v>2030102</v>
      </c>
    </row>
    <row r="98" spans="1:88" x14ac:dyDescent="0.2">
      <c r="A98" s="274"/>
      <c r="B98" s="275"/>
      <c r="C98" s="12" t="s">
        <v>3448</v>
      </c>
      <c r="U98" s="12" t="s">
        <v>4788</v>
      </c>
      <c r="CJ98" s="14">
        <v>2030201</v>
      </c>
    </row>
    <row r="99" spans="1:88" x14ac:dyDescent="0.2">
      <c r="A99" s="274"/>
      <c r="B99" s="276"/>
      <c r="C99" s="12" t="s">
        <v>3456</v>
      </c>
      <c r="U99" s="12" t="s">
        <v>4794</v>
      </c>
      <c r="CJ99" s="14">
        <v>2030201</v>
      </c>
    </row>
    <row r="100" spans="1:88" x14ac:dyDescent="0.2">
      <c r="A100" s="274"/>
      <c r="B100" s="275"/>
      <c r="C100" s="12" t="s">
        <v>3503</v>
      </c>
      <c r="U100" s="12" t="s">
        <v>4800</v>
      </c>
      <c r="CJ100" s="14">
        <v>2040101</v>
      </c>
    </row>
    <row r="101" spans="1:88" x14ac:dyDescent="0.2">
      <c r="A101" s="274"/>
      <c r="B101" s="276"/>
      <c r="C101" s="12" t="s">
        <v>3513</v>
      </c>
      <c r="U101" s="12" t="s">
        <v>4806</v>
      </c>
      <c r="CJ101" s="14">
        <v>2040102</v>
      </c>
    </row>
    <row r="102" spans="1:88" x14ac:dyDescent="0.2">
      <c r="A102" s="274"/>
      <c r="B102" s="276"/>
      <c r="C102" s="12" t="s">
        <v>3519</v>
      </c>
      <c r="U102" s="12" t="s">
        <v>4812</v>
      </c>
      <c r="CJ102" s="14">
        <v>2040201</v>
      </c>
    </row>
    <row r="103" spans="1:88" x14ac:dyDescent="0.2">
      <c r="A103" s="274"/>
      <c r="B103" s="276"/>
      <c r="C103" s="12" t="s">
        <v>3530</v>
      </c>
      <c r="U103" s="12" t="s">
        <v>4819</v>
      </c>
      <c r="CJ103" s="14">
        <v>2040301</v>
      </c>
    </row>
    <row r="104" spans="1:88" x14ac:dyDescent="0.2">
      <c r="A104" s="274"/>
      <c r="B104" s="276"/>
      <c r="C104" s="12" t="s">
        <v>3535</v>
      </c>
      <c r="U104" s="12" t="s">
        <v>4825</v>
      </c>
      <c r="CJ104" s="14">
        <v>2040302</v>
      </c>
    </row>
    <row r="105" spans="1:88" x14ac:dyDescent="0.2">
      <c r="A105" s="274"/>
      <c r="B105" s="276"/>
      <c r="C105" s="12" t="s">
        <v>3614</v>
      </c>
      <c r="U105" s="12" t="s">
        <v>4835</v>
      </c>
      <c r="CJ105" s="14">
        <v>2040303</v>
      </c>
    </row>
    <row r="106" spans="1:88" x14ac:dyDescent="0.2">
      <c r="A106" s="274"/>
      <c r="B106" s="276"/>
      <c r="C106" s="12" t="s">
        <v>3742</v>
      </c>
      <c r="U106" s="12" t="s">
        <v>4841</v>
      </c>
      <c r="CJ106" s="14">
        <v>2040101</v>
      </c>
    </row>
    <row r="107" spans="1:88" x14ac:dyDescent="0.2">
      <c r="A107" s="274"/>
      <c r="B107" s="276"/>
      <c r="C107" s="12" t="s">
        <v>4011</v>
      </c>
      <c r="U107" s="12" t="s">
        <v>4911</v>
      </c>
      <c r="CJ107" s="14">
        <v>2050101</v>
      </c>
    </row>
    <row r="108" spans="1:88" x14ac:dyDescent="0.2">
      <c r="A108" s="274"/>
      <c r="B108" s="276"/>
      <c r="C108" s="12" t="s">
        <v>4452</v>
      </c>
      <c r="U108" s="12" t="s">
        <v>5325</v>
      </c>
      <c r="CJ108" s="14">
        <v>2050102</v>
      </c>
    </row>
    <row r="109" spans="1:88" x14ac:dyDescent="0.2">
      <c r="A109" s="274"/>
      <c r="B109" s="276"/>
      <c r="C109" s="12" t="s">
        <v>5270</v>
      </c>
      <c r="CJ109" s="14">
        <v>2050201</v>
      </c>
    </row>
    <row r="110" spans="1:88" x14ac:dyDescent="0.2">
      <c r="A110" s="274"/>
      <c r="B110" s="277"/>
      <c r="C110" s="12" t="s">
        <v>5282</v>
      </c>
      <c r="CJ110" s="14">
        <v>2050202</v>
      </c>
    </row>
    <row r="111" spans="1:88" x14ac:dyDescent="0.2">
      <c r="A111" s="274"/>
      <c r="B111" s="276"/>
      <c r="C111" s="12" t="s">
        <v>5289</v>
      </c>
      <c r="CJ111" s="14">
        <v>2050203</v>
      </c>
    </row>
    <row r="112" spans="1:88" x14ac:dyDescent="0.2">
      <c r="A112" s="274"/>
      <c r="B112" s="276"/>
      <c r="C112" s="12" t="s">
        <v>5295</v>
      </c>
      <c r="CJ112" s="14">
        <v>2050301</v>
      </c>
    </row>
    <row r="113" spans="1:88" x14ac:dyDescent="0.2">
      <c r="A113" s="274"/>
      <c r="B113" s="276"/>
      <c r="CJ113" s="14">
        <v>2050302</v>
      </c>
    </row>
    <row r="114" spans="1:88" x14ac:dyDescent="0.2">
      <c r="A114" s="274"/>
      <c r="B114" s="278"/>
      <c r="CJ114" s="14">
        <v>2050401</v>
      </c>
    </row>
    <row r="115" spans="1:88" x14ac:dyDescent="0.2">
      <c r="A115" s="274"/>
      <c r="B115" s="276"/>
      <c r="CJ115" s="14">
        <v>2060101</v>
      </c>
    </row>
    <row r="116" spans="1:88" x14ac:dyDescent="0.2">
      <c r="A116" s="274"/>
      <c r="B116" s="276"/>
      <c r="CJ116" s="14">
        <v>2060102</v>
      </c>
    </row>
    <row r="117" spans="1:88" x14ac:dyDescent="0.2">
      <c r="A117" s="274"/>
      <c r="B117" s="276"/>
      <c r="CJ117" s="14">
        <v>2060201</v>
      </c>
    </row>
    <row r="118" spans="1:88" x14ac:dyDescent="0.2">
      <c r="A118" s="274"/>
      <c r="B118" s="276"/>
      <c r="CJ118" s="14">
        <v>2060202</v>
      </c>
    </row>
    <row r="119" spans="1:88" x14ac:dyDescent="0.2">
      <c r="A119" s="274"/>
      <c r="B119" s="276"/>
      <c r="CJ119" s="14">
        <v>2060203</v>
      </c>
    </row>
    <row r="120" spans="1:88" x14ac:dyDescent="0.2">
      <c r="A120" s="274"/>
      <c r="B120" s="276"/>
      <c r="CJ120" s="14">
        <v>2060301</v>
      </c>
    </row>
    <row r="121" spans="1:88" x14ac:dyDescent="0.2">
      <c r="A121" s="274"/>
      <c r="B121" s="276"/>
      <c r="CJ121" s="14">
        <v>2070101</v>
      </c>
    </row>
    <row r="122" spans="1:88" x14ac:dyDescent="0.2">
      <c r="A122" s="274"/>
      <c r="B122" s="276"/>
      <c r="CJ122" s="14">
        <v>2070102</v>
      </c>
    </row>
    <row r="123" spans="1:88" x14ac:dyDescent="0.2">
      <c r="A123" s="274"/>
      <c r="B123" s="276"/>
      <c r="CJ123" s="14">
        <v>2070103</v>
      </c>
    </row>
    <row r="124" spans="1:88" x14ac:dyDescent="0.2">
      <c r="A124" s="274"/>
      <c r="B124" s="279"/>
      <c r="CJ124" s="14">
        <v>2070201</v>
      </c>
    </row>
    <row r="125" spans="1:88" x14ac:dyDescent="0.2">
      <c r="A125" s="274"/>
      <c r="B125" s="276"/>
      <c r="CJ125" s="14">
        <v>2070301</v>
      </c>
    </row>
    <row r="126" spans="1:88" x14ac:dyDescent="0.2">
      <c r="A126" s="274"/>
      <c r="B126" s="276"/>
      <c r="CJ126" s="14">
        <v>2070302</v>
      </c>
    </row>
    <row r="127" spans="1:88" x14ac:dyDescent="0.2">
      <c r="A127" s="274"/>
      <c r="B127" s="276"/>
      <c r="CJ127" s="14">
        <v>2070303</v>
      </c>
    </row>
    <row r="128" spans="1:88" x14ac:dyDescent="0.2">
      <c r="A128" s="274"/>
      <c r="B128" s="276"/>
      <c r="CJ128" s="14">
        <v>2070401</v>
      </c>
    </row>
    <row r="129" spans="1:88" x14ac:dyDescent="0.2">
      <c r="A129" s="274"/>
      <c r="B129" s="276"/>
      <c r="CJ129" s="14">
        <v>2070402</v>
      </c>
    </row>
    <row r="130" spans="1:88" x14ac:dyDescent="0.2">
      <c r="A130" s="274"/>
      <c r="B130" s="276"/>
      <c r="CJ130" s="14">
        <v>2080101</v>
      </c>
    </row>
    <row r="131" spans="1:88" x14ac:dyDescent="0.2">
      <c r="A131" s="274"/>
      <c r="B131" s="276"/>
      <c r="CJ131" s="14">
        <v>2080102</v>
      </c>
    </row>
    <row r="132" spans="1:88" x14ac:dyDescent="0.2">
      <c r="A132" s="274"/>
      <c r="B132" s="276"/>
      <c r="CJ132" s="14">
        <v>2080103</v>
      </c>
    </row>
    <row r="133" spans="1:88" x14ac:dyDescent="0.2">
      <c r="A133" s="274"/>
      <c r="B133" s="275"/>
      <c r="CJ133" s="14">
        <v>2080104</v>
      </c>
    </row>
    <row r="134" spans="1:88" x14ac:dyDescent="0.2">
      <c r="A134" s="274"/>
      <c r="B134" s="276"/>
      <c r="CJ134" s="14">
        <v>2080201</v>
      </c>
    </row>
    <row r="135" spans="1:88" x14ac:dyDescent="0.2">
      <c r="A135" s="274"/>
      <c r="B135" s="278"/>
      <c r="CJ135" s="14">
        <v>2080202</v>
      </c>
    </row>
    <row r="136" spans="1:88" x14ac:dyDescent="0.2">
      <c r="A136" s="274"/>
      <c r="B136" s="278"/>
      <c r="CJ136" s="14">
        <v>2080203</v>
      </c>
    </row>
    <row r="137" spans="1:88" x14ac:dyDescent="0.2">
      <c r="A137" s="274"/>
      <c r="B137" s="275"/>
      <c r="CJ137" s="14">
        <v>2090101</v>
      </c>
    </row>
    <row r="138" spans="1:88" x14ac:dyDescent="0.2">
      <c r="A138" s="274"/>
      <c r="B138" s="276"/>
      <c r="CJ138" s="14">
        <v>2090102</v>
      </c>
    </row>
    <row r="139" spans="1:88" x14ac:dyDescent="0.2">
      <c r="A139" s="274"/>
      <c r="B139" s="276"/>
      <c r="CJ139" s="14">
        <v>2090103</v>
      </c>
    </row>
    <row r="140" spans="1:88" x14ac:dyDescent="0.2">
      <c r="A140" s="274"/>
      <c r="B140" s="279"/>
      <c r="CJ140" s="14">
        <v>2090104</v>
      </c>
    </row>
    <row r="141" spans="1:88" x14ac:dyDescent="0.2">
      <c r="A141" s="274"/>
      <c r="B141" s="276"/>
      <c r="CJ141" s="14">
        <v>2090105</v>
      </c>
    </row>
    <row r="142" spans="1:88" x14ac:dyDescent="0.2">
      <c r="A142" s="274"/>
      <c r="B142" s="275"/>
      <c r="CJ142" s="14">
        <v>2090201</v>
      </c>
    </row>
    <row r="143" spans="1:88" x14ac:dyDescent="0.2">
      <c r="A143" s="274"/>
      <c r="B143" s="276"/>
      <c r="CJ143" s="14">
        <v>2090202</v>
      </c>
    </row>
    <row r="144" spans="1:88" x14ac:dyDescent="0.2">
      <c r="A144" s="274"/>
      <c r="B144" s="276"/>
      <c r="CJ144" s="14">
        <v>2090303</v>
      </c>
    </row>
    <row r="145" spans="1:88" x14ac:dyDescent="0.2">
      <c r="A145" s="274"/>
      <c r="B145" s="276"/>
      <c r="CJ145" s="14">
        <v>3010101</v>
      </c>
    </row>
    <row r="146" spans="1:88" x14ac:dyDescent="0.2">
      <c r="A146" s="274"/>
      <c r="B146" s="276"/>
      <c r="CJ146" s="14">
        <v>3010102</v>
      </c>
    </row>
    <row r="147" spans="1:88" x14ac:dyDescent="0.2">
      <c r="A147" s="274"/>
      <c r="B147" s="278"/>
      <c r="CJ147" s="14">
        <v>3010103</v>
      </c>
    </row>
    <row r="148" spans="1:88" x14ac:dyDescent="0.2">
      <c r="A148" s="274"/>
      <c r="B148" s="275"/>
      <c r="CJ148" s="14">
        <v>3010104</v>
      </c>
    </row>
    <row r="149" spans="1:88" x14ac:dyDescent="0.2">
      <c r="A149" s="274"/>
      <c r="B149" s="276"/>
      <c r="CJ149" s="14">
        <v>3020101</v>
      </c>
    </row>
    <row r="150" spans="1:88" x14ac:dyDescent="0.2">
      <c r="A150" s="274"/>
      <c r="B150" s="276"/>
      <c r="CJ150" s="14">
        <v>3020102</v>
      </c>
    </row>
    <row r="151" spans="1:88" x14ac:dyDescent="0.2">
      <c r="A151" s="274"/>
      <c r="B151" s="276"/>
      <c r="CJ151" s="14">
        <v>3020103</v>
      </c>
    </row>
    <row r="152" spans="1:88" x14ac:dyDescent="0.2">
      <c r="A152" s="274"/>
      <c r="B152" s="275"/>
      <c r="CJ152" s="14">
        <v>3020201</v>
      </c>
    </row>
    <row r="153" spans="1:88" x14ac:dyDescent="0.2">
      <c r="A153" s="274"/>
      <c r="B153" s="275"/>
      <c r="CJ153" s="14">
        <v>3020301</v>
      </c>
    </row>
    <row r="154" spans="1:88" x14ac:dyDescent="0.2">
      <c r="A154" s="274"/>
      <c r="B154" s="277"/>
      <c r="CJ154" s="14">
        <v>3030101</v>
      </c>
    </row>
    <row r="155" spans="1:88" x14ac:dyDescent="0.2">
      <c r="A155" s="274"/>
      <c r="B155" s="276"/>
      <c r="CJ155" s="14">
        <v>3030102</v>
      </c>
    </row>
    <row r="156" spans="1:88" x14ac:dyDescent="0.2">
      <c r="A156" s="274"/>
      <c r="B156" s="278"/>
      <c r="CJ156" s="14">
        <v>3030103</v>
      </c>
    </row>
    <row r="157" spans="1:88" x14ac:dyDescent="0.2">
      <c r="A157" s="274"/>
      <c r="B157" s="278"/>
      <c r="CJ157" s="14">
        <v>3030104</v>
      </c>
    </row>
    <row r="158" spans="1:88" x14ac:dyDescent="0.2">
      <c r="A158" s="274"/>
      <c r="B158" s="276"/>
      <c r="CJ158" s="14">
        <v>3030201</v>
      </c>
    </row>
    <row r="159" spans="1:88" x14ac:dyDescent="0.2">
      <c r="A159" s="274"/>
      <c r="B159" s="276"/>
      <c r="CJ159" s="14">
        <v>3030202</v>
      </c>
    </row>
    <row r="160" spans="1:88" x14ac:dyDescent="0.2">
      <c r="A160" s="274"/>
      <c r="B160" s="276"/>
      <c r="CJ160" s="14">
        <v>3030203</v>
      </c>
    </row>
    <row r="161" spans="1:88" x14ac:dyDescent="0.2">
      <c r="A161" s="274"/>
      <c r="B161" s="276"/>
      <c r="CJ161" s="14">
        <v>3030204</v>
      </c>
    </row>
    <row r="162" spans="1:88" x14ac:dyDescent="0.2">
      <c r="A162" s="274"/>
      <c r="B162" s="276"/>
      <c r="CJ162" s="14">
        <v>3030205</v>
      </c>
    </row>
    <row r="163" spans="1:88" x14ac:dyDescent="0.2">
      <c r="A163" s="274"/>
      <c r="B163" s="276"/>
      <c r="CJ163" s="14">
        <v>3030206</v>
      </c>
    </row>
    <row r="164" spans="1:88" x14ac:dyDescent="0.2">
      <c r="A164" s="274"/>
      <c r="B164" s="276"/>
      <c r="CJ164" s="14">
        <v>3030207</v>
      </c>
    </row>
    <row r="165" spans="1:88" x14ac:dyDescent="0.2">
      <c r="A165" s="274"/>
      <c r="B165" s="277"/>
      <c r="CJ165" s="14">
        <v>3030208</v>
      </c>
    </row>
    <row r="166" spans="1:88" x14ac:dyDescent="0.2">
      <c r="A166" s="274"/>
      <c r="B166" s="276"/>
      <c r="CJ166" s="14">
        <v>3030209</v>
      </c>
    </row>
    <row r="167" spans="1:88" x14ac:dyDescent="0.2">
      <c r="A167" s="274"/>
      <c r="B167" s="276"/>
      <c r="CJ167" s="14">
        <v>3030301</v>
      </c>
    </row>
    <row r="168" spans="1:88" x14ac:dyDescent="0.2">
      <c r="A168" s="274"/>
      <c r="B168" s="280"/>
      <c r="CJ168" s="14">
        <v>3030302</v>
      </c>
    </row>
    <row r="169" spans="1:88" x14ac:dyDescent="0.2">
      <c r="A169" s="274"/>
      <c r="B169" s="276"/>
      <c r="CJ169" s="14">
        <v>3030303</v>
      </c>
    </row>
    <row r="170" spans="1:88" x14ac:dyDescent="0.2">
      <c r="A170" s="274"/>
      <c r="B170" s="276"/>
      <c r="CJ170" s="14">
        <v>3030304</v>
      </c>
    </row>
    <row r="171" spans="1:88" x14ac:dyDescent="0.2">
      <c r="A171" s="274"/>
      <c r="B171" s="281"/>
      <c r="CJ171" s="14">
        <v>3030305</v>
      </c>
    </row>
    <row r="172" spans="1:88" x14ac:dyDescent="0.2">
      <c r="A172" s="274"/>
      <c r="B172" s="276"/>
      <c r="CJ172" s="14">
        <v>3030306</v>
      </c>
    </row>
    <row r="173" spans="1:88" x14ac:dyDescent="0.2">
      <c r="A173" s="274"/>
      <c r="B173" s="276"/>
      <c r="CJ173" s="14">
        <v>3030307</v>
      </c>
    </row>
    <row r="174" spans="1:88" x14ac:dyDescent="0.2">
      <c r="A174" s="274"/>
      <c r="B174" s="276"/>
      <c r="CJ174" s="14">
        <v>3030401</v>
      </c>
    </row>
    <row r="175" spans="1:88" x14ac:dyDescent="0.2">
      <c r="A175" s="274"/>
      <c r="B175" s="276"/>
      <c r="CJ175" s="14">
        <v>3030402</v>
      </c>
    </row>
    <row r="176" spans="1:88" x14ac:dyDescent="0.2">
      <c r="A176" s="274"/>
      <c r="B176" s="276"/>
      <c r="CJ176" s="14">
        <v>3030501</v>
      </c>
    </row>
    <row r="177" spans="1:88" x14ac:dyDescent="0.2">
      <c r="A177" s="274"/>
      <c r="B177" s="276"/>
      <c r="CJ177" s="14">
        <v>3040101</v>
      </c>
    </row>
    <row r="178" spans="1:88" x14ac:dyDescent="0.2">
      <c r="A178" s="274"/>
      <c r="B178" s="276"/>
      <c r="CJ178" s="14">
        <v>3050101</v>
      </c>
    </row>
    <row r="179" spans="1:88" x14ac:dyDescent="0.2">
      <c r="A179" s="274"/>
      <c r="B179" s="276"/>
      <c r="CJ179" s="14">
        <v>3050102</v>
      </c>
    </row>
    <row r="180" spans="1:88" x14ac:dyDescent="0.2">
      <c r="A180" s="274"/>
      <c r="B180" s="282"/>
      <c r="CJ180" s="14">
        <v>3050201</v>
      </c>
    </row>
    <row r="181" spans="1:88" x14ac:dyDescent="0.2">
      <c r="A181" s="274"/>
      <c r="B181" s="281"/>
      <c r="CJ181" s="14">
        <v>3050202</v>
      </c>
    </row>
    <row r="182" spans="1:88" x14ac:dyDescent="0.2">
      <c r="A182" s="274"/>
      <c r="B182" s="276"/>
      <c r="CJ182" s="14">
        <v>3050203</v>
      </c>
    </row>
    <row r="183" spans="1:88" x14ac:dyDescent="0.2">
      <c r="A183" s="274"/>
      <c r="B183" s="276"/>
      <c r="CJ183" s="14">
        <v>3050204</v>
      </c>
    </row>
    <row r="184" spans="1:88" x14ac:dyDescent="0.2">
      <c r="A184" s="274"/>
      <c r="B184" s="276"/>
      <c r="CJ184" s="14">
        <v>3060101</v>
      </c>
    </row>
    <row r="185" spans="1:88" x14ac:dyDescent="0.2">
      <c r="A185" s="274"/>
      <c r="B185" s="276"/>
      <c r="CJ185" s="14">
        <v>3060102</v>
      </c>
    </row>
    <row r="186" spans="1:88" x14ac:dyDescent="0.2">
      <c r="A186" s="274"/>
      <c r="B186" s="276"/>
      <c r="CJ186" s="14">
        <v>3060103</v>
      </c>
    </row>
    <row r="187" spans="1:88" x14ac:dyDescent="0.2">
      <c r="A187" s="274"/>
      <c r="B187" s="276"/>
      <c r="CJ187" s="14">
        <v>3060104</v>
      </c>
    </row>
    <row r="188" spans="1:88" x14ac:dyDescent="0.2">
      <c r="A188" s="274"/>
      <c r="B188" s="276"/>
      <c r="CJ188" s="14">
        <v>3060105</v>
      </c>
    </row>
    <row r="189" spans="1:88" x14ac:dyDescent="0.2">
      <c r="A189" s="274"/>
      <c r="B189" s="283"/>
      <c r="CJ189" s="14">
        <v>3070101</v>
      </c>
    </row>
    <row r="190" spans="1:88" x14ac:dyDescent="0.2">
      <c r="A190" s="274"/>
      <c r="B190" s="283"/>
      <c r="CJ190" s="14">
        <v>3070102</v>
      </c>
    </row>
    <row r="191" spans="1:88" x14ac:dyDescent="0.2">
      <c r="A191" s="274"/>
      <c r="B191" s="276"/>
      <c r="CJ191" s="14">
        <v>3070103</v>
      </c>
    </row>
    <row r="192" spans="1:88" x14ac:dyDescent="0.2">
      <c r="A192" s="274"/>
      <c r="B192" s="276"/>
      <c r="CJ192" s="14">
        <v>3070104</v>
      </c>
    </row>
    <row r="193" spans="1:88" x14ac:dyDescent="0.2">
      <c r="A193" s="274"/>
      <c r="B193" s="276"/>
      <c r="CJ193" s="14">
        <v>3070105</v>
      </c>
    </row>
    <row r="194" spans="1:88" x14ac:dyDescent="0.2">
      <c r="A194" s="274"/>
      <c r="B194" s="276"/>
      <c r="CJ194" s="14">
        <v>3070106</v>
      </c>
    </row>
    <row r="195" spans="1:88" x14ac:dyDescent="0.2">
      <c r="A195" s="274"/>
      <c r="B195" s="276"/>
      <c r="CJ195" s="14">
        <v>3070107</v>
      </c>
    </row>
    <row r="196" spans="1:88" x14ac:dyDescent="0.2">
      <c r="A196" s="274"/>
      <c r="B196" s="276"/>
      <c r="CJ196" s="14">
        <v>3070108</v>
      </c>
    </row>
    <row r="197" spans="1:88" x14ac:dyDescent="0.2">
      <c r="A197" s="274"/>
      <c r="B197" s="276"/>
      <c r="CJ197" s="14">
        <v>3070109</v>
      </c>
    </row>
    <row r="198" spans="1:88" x14ac:dyDescent="0.2">
      <c r="A198" s="274"/>
      <c r="B198" s="276"/>
      <c r="CJ198" s="14">
        <v>3070110</v>
      </c>
    </row>
    <row r="199" spans="1:88" x14ac:dyDescent="0.2">
      <c r="A199" s="274"/>
      <c r="B199" s="276"/>
      <c r="CJ199" s="14">
        <v>3070111</v>
      </c>
    </row>
    <row r="200" spans="1:88" x14ac:dyDescent="0.2">
      <c r="A200" s="274"/>
      <c r="B200" s="276"/>
      <c r="CJ200" s="14">
        <v>3070112</v>
      </c>
    </row>
    <row r="201" spans="1:88" x14ac:dyDescent="0.2">
      <c r="A201" s="274"/>
      <c r="B201" s="276"/>
      <c r="CJ201" s="14">
        <v>3070201</v>
      </c>
    </row>
    <row r="202" spans="1:88" x14ac:dyDescent="0.2">
      <c r="A202" s="274"/>
      <c r="B202" s="276"/>
      <c r="CJ202" s="14">
        <v>3070202</v>
      </c>
    </row>
    <row r="203" spans="1:88" x14ac:dyDescent="0.2">
      <c r="A203" s="274"/>
      <c r="B203" s="276"/>
      <c r="CJ203" s="14">
        <v>3070203</v>
      </c>
    </row>
    <row r="204" spans="1:88" x14ac:dyDescent="0.2">
      <c r="A204" s="274"/>
      <c r="B204" s="276"/>
      <c r="CJ204" s="14">
        <v>3070204</v>
      </c>
    </row>
    <row r="205" spans="1:88" x14ac:dyDescent="0.2">
      <c r="A205" s="274"/>
      <c r="B205" s="276"/>
      <c r="CJ205" s="14">
        <v>3070205</v>
      </c>
    </row>
    <row r="206" spans="1:88" x14ac:dyDescent="0.2">
      <c r="A206" s="274"/>
      <c r="B206" s="276"/>
      <c r="CJ206" s="14">
        <v>3070206</v>
      </c>
    </row>
    <row r="207" spans="1:88" x14ac:dyDescent="0.2">
      <c r="A207" s="274"/>
      <c r="B207" s="276"/>
      <c r="CJ207" s="14">
        <v>3070207</v>
      </c>
    </row>
    <row r="208" spans="1:88" x14ac:dyDescent="0.2">
      <c r="A208" s="274"/>
      <c r="B208" s="276"/>
      <c r="CJ208" s="14">
        <v>3070208</v>
      </c>
    </row>
    <row r="209" spans="1:88" x14ac:dyDescent="0.2">
      <c r="A209" s="274"/>
      <c r="B209" s="276"/>
      <c r="CJ209" s="14">
        <v>3070209</v>
      </c>
    </row>
    <row r="210" spans="1:88" x14ac:dyDescent="0.2">
      <c r="A210" s="274"/>
      <c r="B210" s="276"/>
    </row>
    <row r="211" spans="1:88" x14ac:dyDescent="0.2">
      <c r="A211" s="274"/>
      <c r="B211" s="284"/>
    </row>
    <row r="212" spans="1:88" x14ac:dyDescent="0.2">
      <c r="A212" s="274"/>
      <c r="B212" s="276"/>
    </row>
    <row r="213" spans="1:88" x14ac:dyDescent="0.2">
      <c r="A213" s="274"/>
      <c r="B213" s="276"/>
    </row>
    <row r="214" spans="1:88" x14ac:dyDescent="0.2">
      <c r="A214" s="274"/>
      <c r="B214" s="276"/>
    </row>
    <row r="215" spans="1:88" x14ac:dyDescent="0.2">
      <c r="A215" s="274"/>
      <c r="B215" s="284"/>
    </row>
    <row r="216" spans="1:88" x14ac:dyDescent="0.2">
      <c r="A216" s="274"/>
      <c r="B216" s="276"/>
    </row>
    <row r="217" spans="1:88" x14ac:dyDescent="0.2">
      <c r="A217" s="274"/>
      <c r="B217" s="276"/>
    </row>
    <row r="218" spans="1:88" x14ac:dyDescent="0.2">
      <c r="A218" s="274"/>
      <c r="B218" s="276"/>
    </row>
    <row r="219" spans="1:88" x14ac:dyDescent="0.2">
      <c r="A219" s="274"/>
      <c r="B219" s="276"/>
    </row>
    <row r="220" spans="1:88" x14ac:dyDescent="0.2">
      <c r="A220" s="274"/>
      <c r="B220" s="276"/>
    </row>
    <row r="221" spans="1:88" x14ac:dyDescent="0.2">
      <c r="A221" s="274"/>
      <c r="B221" s="276"/>
    </row>
    <row r="222" spans="1:88" x14ac:dyDescent="0.2">
      <c r="A222" s="274"/>
      <c r="B222" s="276"/>
    </row>
    <row r="223" spans="1:88" x14ac:dyDescent="0.2">
      <c r="A223" s="274"/>
      <c r="B223" s="276"/>
    </row>
    <row r="224" spans="1:88" x14ac:dyDescent="0.2">
      <c r="A224" s="274"/>
      <c r="B224" s="276"/>
    </row>
    <row r="225" spans="1:2" x14ac:dyDescent="0.2">
      <c r="A225" s="274"/>
      <c r="B225" s="276"/>
    </row>
    <row r="226" spans="1:2" x14ac:dyDescent="0.2">
      <c r="A226" s="274"/>
      <c r="B226" s="276"/>
    </row>
    <row r="227" spans="1:2" x14ac:dyDescent="0.2">
      <c r="A227" s="274"/>
      <c r="B227" s="276"/>
    </row>
    <row r="228" spans="1:2" x14ac:dyDescent="0.2">
      <c r="A228" s="274"/>
      <c r="B228" s="276"/>
    </row>
    <row r="229" spans="1:2" x14ac:dyDescent="0.2">
      <c r="A229" s="274"/>
      <c r="B229" s="276"/>
    </row>
    <row r="230" spans="1:2" x14ac:dyDescent="0.2">
      <c r="A230" s="274"/>
      <c r="B230" s="276"/>
    </row>
    <row r="231" spans="1:2" x14ac:dyDescent="0.2">
      <c r="A231" s="274"/>
      <c r="B231" s="276"/>
    </row>
    <row r="232" spans="1:2" x14ac:dyDescent="0.2">
      <c r="A232" s="274"/>
      <c r="B232" s="276"/>
    </row>
    <row r="233" spans="1:2" x14ac:dyDescent="0.2">
      <c r="A233" s="274"/>
      <c r="B233" s="276"/>
    </row>
    <row r="234" spans="1:2" x14ac:dyDescent="0.2">
      <c r="A234" s="274"/>
      <c r="B234" s="276"/>
    </row>
    <row r="235" spans="1:2" x14ac:dyDescent="0.2">
      <c r="A235" s="274"/>
      <c r="B235" s="276"/>
    </row>
    <row r="236" spans="1:2" x14ac:dyDescent="0.2">
      <c r="A236" s="274"/>
      <c r="B236" s="276"/>
    </row>
    <row r="237" spans="1:2" x14ac:dyDescent="0.2">
      <c r="A237" s="274"/>
      <c r="B237" s="276"/>
    </row>
    <row r="238" spans="1:2" x14ac:dyDescent="0.2">
      <c r="A238" s="274"/>
      <c r="B238" s="276"/>
    </row>
    <row r="239" spans="1:2" x14ac:dyDescent="0.2">
      <c r="A239" s="274"/>
      <c r="B239" s="276"/>
    </row>
    <row r="240" spans="1:2" x14ac:dyDescent="0.2">
      <c r="A240" s="274"/>
      <c r="B240" s="276"/>
    </row>
    <row r="241" spans="1:2" x14ac:dyDescent="0.2">
      <c r="A241" s="274"/>
      <c r="B241" s="276"/>
    </row>
    <row r="242" spans="1:2" x14ac:dyDescent="0.2">
      <c r="A242" s="274"/>
      <c r="B242" s="276"/>
    </row>
    <row r="243" spans="1:2" x14ac:dyDescent="0.2">
      <c r="A243" s="274"/>
      <c r="B243" s="276"/>
    </row>
    <row r="244" spans="1:2" x14ac:dyDescent="0.2">
      <c r="A244" s="274"/>
      <c r="B244" s="276"/>
    </row>
    <row r="245" spans="1:2" x14ac:dyDescent="0.2">
      <c r="A245" s="274"/>
      <c r="B245" s="276"/>
    </row>
    <row r="246" spans="1:2" x14ac:dyDescent="0.2">
      <c r="A246" s="274"/>
      <c r="B246" s="276"/>
    </row>
    <row r="247" spans="1:2" x14ac:dyDescent="0.2">
      <c r="A247" s="274"/>
      <c r="B247" s="276"/>
    </row>
    <row r="248" spans="1:2" x14ac:dyDescent="0.2">
      <c r="A248" s="274"/>
      <c r="B248" s="285"/>
    </row>
    <row r="249" spans="1:2" x14ac:dyDescent="0.2">
      <c r="A249" s="274"/>
      <c r="B249" s="285"/>
    </row>
    <row r="250" spans="1:2" x14ac:dyDescent="0.2">
      <c r="A250" s="274"/>
      <c r="B250" s="276"/>
    </row>
    <row r="251" spans="1:2" x14ac:dyDescent="0.2">
      <c r="A251" s="274"/>
      <c r="B251" s="276"/>
    </row>
    <row r="252" spans="1:2" x14ac:dyDescent="0.2">
      <c r="A252" s="274"/>
      <c r="B252" s="276"/>
    </row>
    <row r="253" spans="1:2" x14ac:dyDescent="0.2">
      <c r="A253" s="274"/>
      <c r="B253" s="276"/>
    </row>
    <row r="254" spans="1:2" x14ac:dyDescent="0.2">
      <c r="A254" s="274"/>
      <c r="B254" s="276"/>
    </row>
    <row r="255" spans="1:2" x14ac:dyDescent="0.2">
      <c r="A255" s="274"/>
      <c r="B255" s="276"/>
    </row>
    <row r="256" spans="1:2" x14ac:dyDescent="0.2">
      <c r="A256" s="274"/>
      <c r="B256" s="276"/>
    </row>
    <row r="257" spans="1:2" x14ac:dyDescent="0.2">
      <c r="A257" s="274"/>
      <c r="B257" s="276"/>
    </row>
    <row r="258" spans="1:2" x14ac:dyDescent="0.2">
      <c r="A258" s="274"/>
      <c r="B258" s="276"/>
    </row>
    <row r="259" spans="1:2" x14ac:dyDescent="0.2">
      <c r="A259" s="274"/>
      <c r="B259" s="276"/>
    </row>
    <row r="260" spans="1:2" x14ac:dyDescent="0.2">
      <c r="A260" s="274"/>
      <c r="B260" s="276"/>
    </row>
    <row r="261" spans="1:2" x14ac:dyDescent="0.2">
      <c r="A261" s="274"/>
      <c r="B261" s="276"/>
    </row>
    <row r="262" spans="1:2" x14ac:dyDescent="0.2">
      <c r="A262" s="274"/>
      <c r="B262" s="276"/>
    </row>
    <row r="263" spans="1:2" x14ac:dyDescent="0.2">
      <c r="A263" s="286"/>
      <c r="B263" s="276"/>
    </row>
  </sheetData>
  <sheetProtection algorithmName="SHA-512" hashValue="aV4b6/92x1/lji1Bl2Y9uGkGHqNAerc1y3XNPS+elMzo0bifHCgRLwUigAyxig4DkcIcASc0iFMuJ/xAn/WhbA==" saltValue="Y+6yisH82fDLdo4TEggmv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00B0F0"/>
    <pageSetUpPr fitToPage="1"/>
  </sheetPr>
  <dimension ref="A1:O167"/>
  <sheetViews>
    <sheetView topLeftCell="A34" zoomScale="70" zoomScaleNormal="70" zoomScaleSheetLayoutView="70" zoomScalePageLayoutView="80" workbookViewId="0">
      <selection activeCell="K43" sqref="K43"/>
    </sheetView>
  </sheetViews>
  <sheetFormatPr baseColWidth="10" defaultColWidth="11.42578125" defaultRowHeight="15" x14ac:dyDescent="0.25"/>
  <cols>
    <col min="1" max="1" width="4.85546875" style="29" customWidth="1"/>
    <col min="2" max="2" width="18" customWidth="1"/>
    <col min="3" max="3" width="33.42578125" customWidth="1"/>
    <col min="4" max="5" width="23.140625" customWidth="1"/>
    <col min="6" max="6" width="14.7109375" customWidth="1"/>
    <col min="7" max="7" width="44.85546875" customWidth="1"/>
    <col min="8" max="8" width="10.140625" customWidth="1"/>
    <col min="9" max="9" width="16.85546875" bestFit="1" customWidth="1"/>
    <col min="10" max="10" width="17.42578125" customWidth="1"/>
    <col min="11" max="11" width="14.42578125" customWidth="1"/>
    <col min="12" max="12" width="10.28515625" customWidth="1"/>
    <col min="13" max="13" width="11.28515625" customWidth="1"/>
  </cols>
  <sheetData>
    <row r="1" spans="1:13" ht="6.75" customHeight="1" x14ac:dyDescent="0.25">
      <c r="A1" s="400"/>
      <c r="B1" s="456"/>
      <c r="C1" s="456"/>
      <c r="D1" s="456"/>
      <c r="E1" s="456"/>
      <c r="F1" s="456"/>
      <c r="G1" s="456"/>
      <c r="H1" s="456"/>
      <c r="I1" s="456"/>
      <c r="J1" s="456"/>
      <c r="K1" s="456"/>
      <c r="L1" s="456"/>
      <c r="M1" s="456"/>
    </row>
    <row r="2" spans="1:13" ht="15" customHeight="1" x14ac:dyDescent="0.25">
      <c r="A2" s="406"/>
      <c r="B2" s="457"/>
      <c r="C2" s="458"/>
      <c r="D2" s="458"/>
      <c r="E2" s="458"/>
      <c r="F2" s="459"/>
      <c r="G2" s="639" t="s">
        <v>0</v>
      </c>
      <c r="H2" s="639"/>
      <c r="I2" s="639"/>
      <c r="J2" s="639"/>
      <c r="K2" s="288" t="s">
        <v>1</v>
      </c>
      <c r="L2" s="685" t="s">
        <v>5960</v>
      </c>
      <c r="M2" s="673"/>
    </row>
    <row r="3" spans="1:13" s="1" customFormat="1" ht="13.7" customHeight="1" x14ac:dyDescent="0.2">
      <c r="A3" s="410"/>
      <c r="B3" s="460"/>
      <c r="C3" s="461"/>
      <c r="D3" s="461"/>
      <c r="E3" s="461"/>
      <c r="F3" s="462"/>
      <c r="G3" s="639"/>
      <c r="H3" s="639"/>
      <c r="I3" s="639"/>
      <c r="J3" s="639"/>
      <c r="K3" s="288" t="s">
        <v>2</v>
      </c>
      <c r="L3" s="686">
        <v>4</v>
      </c>
      <c r="M3" s="687"/>
    </row>
    <row r="4" spans="1:13" s="1" customFormat="1" ht="21.75" customHeight="1" x14ac:dyDescent="0.2">
      <c r="A4" s="410"/>
      <c r="B4" s="460"/>
      <c r="C4" s="461"/>
      <c r="D4" s="463"/>
      <c r="E4" s="463"/>
      <c r="F4" s="464"/>
      <c r="G4" s="640" t="s">
        <v>20</v>
      </c>
      <c r="H4" s="640"/>
      <c r="I4" s="640"/>
      <c r="J4" s="640"/>
      <c r="K4" s="289" t="s">
        <v>4</v>
      </c>
      <c r="L4" s="688">
        <v>42759</v>
      </c>
      <c r="M4" s="672"/>
    </row>
    <row r="5" spans="1:13" s="1" customFormat="1" ht="19.5" customHeight="1" x14ac:dyDescent="0.25">
      <c r="A5" s="414"/>
      <c r="B5" s="465"/>
      <c r="C5" s="466"/>
      <c r="D5" s="467"/>
      <c r="E5" s="467"/>
      <c r="F5" s="468"/>
      <c r="G5" s="674" t="s">
        <v>21</v>
      </c>
      <c r="H5" s="675"/>
      <c r="I5" s="676"/>
      <c r="J5" s="265">
        <f>'PI. METAS RESULTADO'!H5</f>
        <v>20180101</v>
      </c>
      <c r="K5" s="288" t="s">
        <v>6</v>
      </c>
      <c r="L5" s="672"/>
      <c r="M5" s="673"/>
    </row>
    <row r="6" spans="1:13" s="1" customFormat="1" ht="4.7" customHeight="1" x14ac:dyDescent="0.35">
      <c r="A6" s="417"/>
      <c r="B6" s="469"/>
      <c r="C6" s="469"/>
      <c r="D6" s="469"/>
      <c r="E6" s="469"/>
      <c r="F6" s="469"/>
      <c r="G6" s="470"/>
      <c r="H6" s="27"/>
      <c r="I6" s="386"/>
      <c r="J6" s="386"/>
      <c r="K6" s="385"/>
      <c r="L6" s="363"/>
      <c r="M6" s="363"/>
    </row>
    <row r="7" spans="1:13" s="1" customFormat="1" ht="24.75" customHeight="1" x14ac:dyDescent="0.2">
      <c r="A7" s="418"/>
      <c r="B7" s="471" t="s">
        <v>7</v>
      </c>
      <c r="C7" s="677" t="str">
        <f>'PI. METAS RESULTADO'!C7:G8</f>
        <v>1134. SECRETARÍA DE LA MUJER, EQUIDAD DE GÉNERO Y DIVERSIDAD SEXUAL</v>
      </c>
      <c r="D7" s="677"/>
      <c r="E7" s="677"/>
      <c r="F7" s="677"/>
      <c r="G7" s="677"/>
      <c r="H7" s="677"/>
      <c r="I7" s="677"/>
      <c r="J7" s="677"/>
      <c r="K7" s="677"/>
      <c r="L7" s="677"/>
      <c r="M7" s="677"/>
    </row>
    <row r="8" spans="1:13" s="1" customFormat="1" ht="5.25" customHeight="1" thickBot="1" x14ac:dyDescent="0.25">
      <c r="A8" s="362"/>
      <c r="B8" s="447"/>
      <c r="C8" s="447"/>
      <c r="D8" s="447"/>
      <c r="E8" s="447"/>
      <c r="F8" s="447"/>
      <c r="G8" s="447"/>
      <c r="H8" s="447"/>
      <c r="I8" s="447"/>
      <c r="J8" s="447"/>
      <c r="K8" s="447"/>
      <c r="L8" s="447"/>
      <c r="M8" s="447"/>
    </row>
    <row r="9" spans="1:13" ht="18.95" customHeight="1" thickBot="1" x14ac:dyDescent="0.3">
      <c r="A9" s="678" t="s">
        <v>8</v>
      </c>
      <c r="B9" s="680" t="s">
        <v>22</v>
      </c>
      <c r="C9" s="681"/>
      <c r="D9" s="681"/>
      <c r="E9" s="681"/>
      <c r="F9" s="681"/>
      <c r="G9" s="682"/>
      <c r="H9" s="683" t="s">
        <v>23</v>
      </c>
      <c r="I9" s="681"/>
      <c r="J9" s="681"/>
      <c r="K9" s="681"/>
      <c r="L9" s="681"/>
      <c r="M9" s="684"/>
    </row>
    <row r="10" spans="1:13" ht="49.7" customHeight="1" thickBot="1" x14ac:dyDescent="0.3">
      <c r="A10" s="679"/>
      <c r="B10" s="473" t="s">
        <v>24</v>
      </c>
      <c r="C10" s="474" t="s">
        <v>25</v>
      </c>
      <c r="D10" s="34" t="s">
        <v>26</v>
      </c>
      <c r="E10" s="34" t="s">
        <v>14</v>
      </c>
      <c r="F10" s="34" t="s">
        <v>15</v>
      </c>
      <c r="G10" s="35" t="s">
        <v>27</v>
      </c>
      <c r="H10" s="475" t="s">
        <v>17</v>
      </c>
      <c r="I10" s="476" t="s">
        <v>28</v>
      </c>
      <c r="J10" s="476" t="s">
        <v>29</v>
      </c>
      <c r="K10" s="476" t="s">
        <v>30</v>
      </c>
      <c r="L10" s="477" t="s">
        <v>31</v>
      </c>
      <c r="M10" s="477" t="s">
        <v>32</v>
      </c>
    </row>
    <row r="11" spans="1:13" x14ac:dyDescent="0.25">
      <c r="A11" s="658">
        <v>1</v>
      </c>
      <c r="B11" s="661" t="s">
        <v>1627</v>
      </c>
      <c r="C11" s="663" t="str">
        <f>VLOOKUP($B11,MP,2,FALSE)</f>
        <v>Propiciar , en 42 entes Territoriales, la creación y fortalecimiento  de las confluencias Municipales LGBTI , durante el periodo de Gobierno</v>
      </c>
      <c r="D11" s="665" t="str">
        <f>VLOOKUP($B11,MP,12,FALSE)</f>
        <v>Número de entes territoriales con confluencias municipales LGBTI creadas y fortalecidas.</v>
      </c>
      <c r="E11" s="666" t="str">
        <f>VLOOKUP($B11,MP,13,FALSE)</f>
        <v>NMCMLGBTIt = NMCMLGBTI0 + NMCMLGBTI1</v>
      </c>
      <c r="F11" s="663" t="str">
        <f>VLOOKUP($B11,MP,14,FALSE)</f>
        <v>NMCMLGBTIt: 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
      <c r="G11" s="669" t="s">
        <v>6111</v>
      </c>
      <c r="H11" s="31">
        <v>2016</v>
      </c>
      <c r="I11" s="321">
        <f>VLOOKUP($B11,MP,19,FALSE)</f>
        <v>10</v>
      </c>
      <c r="J11" s="610">
        <v>10</v>
      </c>
      <c r="K11" s="610">
        <v>10</v>
      </c>
      <c r="L11" s="332">
        <f>IFERROR(IF(K11*100/I14&gt;100,100,IF(K11*100/I14&lt;0,0,K11*100/I14)),0)</f>
        <v>23.80952380952381</v>
      </c>
      <c r="M11" s="333">
        <f>IFERROR(IF(K11*100/J11&gt;100,100,IF(K11*100/J11&lt;0,0,K11*100/J11)),0)</f>
        <v>100</v>
      </c>
    </row>
    <row r="12" spans="1:13" x14ac:dyDescent="0.25">
      <c r="A12" s="658"/>
      <c r="B12" s="661"/>
      <c r="C12" s="663"/>
      <c r="D12" s="663"/>
      <c r="E12" s="667"/>
      <c r="F12" s="663"/>
      <c r="G12" s="670"/>
      <c r="H12" s="33">
        <v>2017</v>
      </c>
      <c r="I12" s="322">
        <f>VLOOKUP($B11,MP,20,FALSE)</f>
        <v>20</v>
      </c>
      <c r="J12" s="502">
        <v>20</v>
      </c>
      <c r="K12" s="502">
        <v>20</v>
      </c>
      <c r="L12" s="333">
        <f>IF(ISBLANK(K12)=FALSE,IFERROR(IF(K12*100/I14&gt;100,100,IF(K12*100/I14&lt;0,0,K12*100/I14)),0),0)</f>
        <v>47.61904761904762</v>
      </c>
      <c r="M12" s="333">
        <f>IF(ISBLANK(K12)=FALSE,IFERROR(IF((K12-K11)*100/(J12-J11)&gt;100,100,IF((K12-K11)*100/(J12-J11)&lt;0,0,(K12-K11)*100/(J12-J11))),0),0)</f>
        <v>100</v>
      </c>
    </row>
    <row r="13" spans="1:13" x14ac:dyDescent="0.25">
      <c r="A13" s="658"/>
      <c r="B13" s="661"/>
      <c r="C13" s="663"/>
      <c r="D13" s="663"/>
      <c r="E13" s="667"/>
      <c r="F13" s="663"/>
      <c r="G13" s="670"/>
      <c r="H13" s="33">
        <v>2018</v>
      </c>
      <c r="I13" s="322">
        <f>VLOOKUP($B11,MP,21,FALSE)</f>
        <v>32</v>
      </c>
      <c r="J13" s="502">
        <v>32</v>
      </c>
      <c r="K13" s="502"/>
      <c r="L13" s="333">
        <f>IF(ISBLANK(K13)=FALSE,IFERROR(IF(K13*100/I15&gt;100,100,IF(K13*100/I15&lt;0,0,K13*100/I15)),0),0)</f>
        <v>0</v>
      </c>
      <c r="M13" s="333">
        <f>IF(ISBLANK(K13)=FALSE,IFERROR(IF((K13-K12)*100/(J13-J12)&gt;100,100,IF((K13-K12)*100/(J13-J12)&lt;0,0,(K13-K12)*100/(J13-J12))),0),0)</f>
        <v>0</v>
      </c>
    </row>
    <row r="14" spans="1:13" x14ac:dyDescent="0.25">
      <c r="A14" s="658"/>
      <c r="B14" s="661"/>
      <c r="C14" s="663"/>
      <c r="D14" s="663"/>
      <c r="E14" s="667"/>
      <c r="F14" s="663"/>
      <c r="G14" s="670"/>
      <c r="H14" s="33">
        <v>2019</v>
      </c>
      <c r="I14" s="322">
        <f>VLOOKUP($B11,MP,22,FALSE)</f>
        <v>42</v>
      </c>
      <c r="J14" s="502"/>
      <c r="K14" s="502"/>
      <c r="L14" s="333">
        <f>IF(ISBLANK(K14)=FALSE,IFERROR(IF(K14*100/I15&gt;100,100,IF(K14*100/I15&lt;0,0,K14*100/I15)),0),0)</f>
        <v>0</v>
      </c>
      <c r="M14" s="333">
        <f>IF(ISBLANK(K14)=FALSE,IFERROR(IF((K14-K13)*100/(J14-J13)&gt;100,100,IF((K14-K13)*100/(J14-J13)&lt;0,0,(K14-K13)*100/(J14-J13))),0),0)</f>
        <v>0</v>
      </c>
    </row>
    <row r="15" spans="1:13" ht="37.5" customHeight="1" thickBot="1" x14ac:dyDescent="0.3">
      <c r="A15" s="659"/>
      <c r="B15" s="662"/>
      <c r="C15" s="664"/>
      <c r="D15" s="664"/>
      <c r="E15" s="668"/>
      <c r="F15" s="664"/>
      <c r="G15" s="671"/>
      <c r="H15" s="323" t="s">
        <v>19</v>
      </c>
      <c r="I15" s="324">
        <f>VLOOKUP($B11,MP,18,FALSE)</f>
        <v>42</v>
      </c>
      <c r="J15" s="482">
        <f>IF(MID($J$5,1,4)="2016",J11,IF(MID($J$5,1,4)="2017",J12,IF(MID($J$5,1,4)="2018",J13,IF(MID($J$5,1,4)="2019",J14,))))</f>
        <v>32</v>
      </c>
      <c r="K15" s="482">
        <f>IF(MID($J$5,1,4)="2016",K11,IF(MID($J$5,1,4)="2017",K12,IF(MID($J$5,1,4)="2018",K13,IF(MID($J$5,1,4)="2019",K14,))))</f>
        <v>0</v>
      </c>
      <c r="L15" s="393">
        <f t="shared" ref="L15:L75" si="0">IFERROR(IF(K15*100/I15&gt;100,100,IF(K15*100/I15&lt;0,0,K15*100/I15)),0)</f>
        <v>0</v>
      </c>
      <c r="M15" s="393">
        <f t="shared" ref="M15:M75" si="1">IFERROR(IF(K15*100/J15&gt;100,100,IF(K15*100/J15&lt;0,0,K15*100/J15)),0)</f>
        <v>0</v>
      </c>
    </row>
    <row r="16" spans="1:13" ht="15.75" customHeight="1" thickTop="1" x14ac:dyDescent="0.25">
      <c r="A16" s="689">
        <v>2</v>
      </c>
      <c r="B16" s="660" t="s">
        <v>1641</v>
      </c>
      <c r="C16" s="663" t="str">
        <f>VLOOKUP($B16,MP,2,FALSE)</f>
        <v>Fortalecer en el 100% de los Municipios del Departamento el proceso de socialización e interiorización de la Política Pública de LGBTI, en el periodo de Gobierno.</v>
      </c>
      <c r="D16" s="665" t="str">
        <f>VLOOKUP($B16,MP,12,FALSE)</f>
        <v>Porcentaje de Municipios con  proceso de socialización e interiorización de la politica pública de LGBTI fortalecidos.</v>
      </c>
      <c r="E16" s="666" t="str">
        <f>VLOOKUP($B16,MP,13,FALSE)</f>
        <v>(MPPLGBTIf / Mt) x 100</v>
      </c>
      <c r="F16" s="663" t="str">
        <f>VLOOKUP($B16,MP,14,FALSE)</f>
        <v>MPPLGBTIf = Municipios con Política pública LGBTI fortalecida.                                               
Mt= Municipios totales</v>
      </c>
      <c r="G16" s="669" t="s">
        <v>6111</v>
      </c>
      <c r="H16" s="31">
        <v>2016</v>
      </c>
      <c r="I16" s="321">
        <f>VLOOKUP($B16,MP,19,FALSE)</f>
        <v>52</v>
      </c>
      <c r="J16" s="610">
        <v>52</v>
      </c>
      <c r="K16" s="610">
        <v>52</v>
      </c>
      <c r="L16" s="332">
        <f>IFERROR(IF(K16*100/I19&gt;100,100,IF(K16*100/I19&lt;0,0,K16*100/I19)),0)</f>
        <v>52</v>
      </c>
      <c r="M16" s="333">
        <f t="shared" si="1"/>
        <v>100</v>
      </c>
    </row>
    <row r="17" spans="1:13" x14ac:dyDescent="0.25">
      <c r="A17" s="658"/>
      <c r="B17" s="661"/>
      <c r="C17" s="663"/>
      <c r="D17" s="663"/>
      <c r="E17" s="667"/>
      <c r="F17" s="663"/>
      <c r="G17" s="670"/>
      <c r="H17" s="33">
        <v>2017</v>
      </c>
      <c r="I17" s="322">
        <f>VLOOKUP($B16,MP,20,FALSE)</f>
        <v>76</v>
      </c>
      <c r="J17" s="502">
        <v>76</v>
      </c>
      <c r="K17" s="502">
        <v>76</v>
      </c>
      <c r="L17" s="333">
        <f>IF(ISBLANK(K17)=FALSE,IFERROR(IF(K17*100/I19&gt;100,100,IF(K17*100/I19&lt;0,0,K17*100/I19)),0),0)</f>
        <v>76</v>
      </c>
      <c r="M17" s="333">
        <f>IF(ISBLANK(K17)=FALSE,IFERROR(IF((K17-K16)*100/(J17-J16)&gt;100,100,IF((K17-K16)*100/(J17-J16)&lt;0,0,(K17-K16)*100/(J17-J16))),0),0)</f>
        <v>100</v>
      </c>
    </row>
    <row r="18" spans="1:13" x14ac:dyDescent="0.25">
      <c r="A18" s="658"/>
      <c r="B18" s="661"/>
      <c r="C18" s="663"/>
      <c r="D18" s="663"/>
      <c r="E18" s="667"/>
      <c r="F18" s="663"/>
      <c r="G18" s="670"/>
      <c r="H18" s="33">
        <v>2018</v>
      </c>
      <c r="I18" s="322">
        <f>VLOOKUP($B16,MP,21,FALSE)</f>
        <v>100</v>
      </c>
      <c r="J18" s="502">
        <v>100</v>
      </c>
      <c r="K18" s="502"/>
      <c r="L18" s="333">
        <f>IF(ISBLANK(K18)=FALSE,IFERROR(IF(K18*100/I20&gt;100,100,IF(K18*100/I20&lt;0,0,K18*100/I20)),0),0)</f>
        <v>0</v>
      </c>
      <c r="M18" s="333">
        <f>IF(ISBLANK(K18)=FALSE,IFERROR(IF((K18-K17)*100/(J18-J17)&gt;100,100,IF((K18-K17)*100/(J18-J17)&lt;0,0,(K18-K17)*100/(J18-J17))),0),0)</f>
        <v>0</v>
      </c>
    </row>
    <row r="19" spans="1:13" x14ac:dyDescent="0.25">
      <c r="A19" s="658"/>
      <c r="B19" s="661"/>
      <c r="C19" s="663"/>
      <c r="D19" s="663"/>
      <c r="E19" s="667"/>
      <c r="F19" s="663"/>
      <c r="G19" s="670"/>
      <c r="H19" s="33">
        <v>2019</v>
      </c>
      <c r="I19" s="322">
        <f>VLOOKUP($B16,MP,22,FALSE)</f>
        <v>100</v>
      </c>
      <c r="J19" s="502"/>
      <c r="K19" s="502"/>
      <c r="L19" s="333">
        <f>IF(ISBLANK(K19)=FALSE,IFERROR(IF(K19*100/I20&gt;100,100,IF(K19*100/I20&lt;0,0,K19*100/I20)),0),0)</f>
        <v>0</v>
      </c>
      <c r="M19" s="333">
        <f>IF(ISBLANK(K19)=FALSE,IFERROR(IF((K19-K18)*100/(J19-J18)&gt;100,100,IF((K19-K18)*100/(J19-J18)&lt;0,0,(K19-K18)*100/(J19-J18))),0),0)</f>
        <v>0</v>
      </c>
    </row>
    <row r="20" spans="1:13" ht="33" customHeight="1" thickBot="1" x14ac:dyDescent="0.3">
      <c r="A20" s="659"/>
      <c r="B20" s="662"/>
      <c r="C20" s="664"/>
      <c r="D20" s="664"/>
      <c r="E20" s="668"/>
      <c r="F20" s="664"/>
      <c r="G20" s="671"/>
      <c r="H20" s="323" t="s">
        <v>19</v>
      </c>
      <c r="I20" s="324">
        <f>VLOOKUP($B16,MP,18,FALSE)</f>
        <v>100</v>
      </c>
      <c r="J20" s="482">
        <f>IF(MID($J$5,1,4)="2016",J16,IF(MID($J$5,1,4)="2017",J17,IF(MID($J$5,1,4)="2018",J18,IF(MID($J$5,1,4)="2019",J19,))))</f>
        <v>100</v>
      </c>
      <c r="K20" s="482">
        <f>IF(MID($J$5,1,4)="2016",K16,IF(MID($J$5,1,4)="2017",K17,IF(MID($J$5,1,4)="2018",K18,IF(MID($J$5,1,4)="2019",K19,))))</f>
        <v>0</v>
      </c>
      <c r="L20" s="393">
        <f t="shared" si="0"/>
        <v>0</v>
      </c>
      <c r="M20" s="393">
        <f t="shared" si="1"/>
        <v>0</v>
      </c>
    </row>
    <row r="21" spans="1:13" ht="15.75" customHeight="1" thickTop="1" x14ac:dyDescent="0.25">
      <c r="A21" s="689">
        <v>3</v>
      </c>
      <c r="B21" s="660" t="s">
        <v>1648</v>
      </c>
      <c r="C21" s="663" t="str">
        <f>VLOOKUP($B21,MP,2,FALSE)</f>
        <v>Realizar Dos (2) EXPO LGBTI, durante el cuatrienio.</v>
      </c>
      <c r="D21" s="665" t="str">
        <f>VLOOKUP($B21,MP,12,FALSE)</f>
        <v>Número de Expo LGBTI realizadas durante el cuatrienio</v>
      </c>
      <c r="E21" s="666" t="str">
        <f>VLOOKUP($B21,MP,13,FALSE)</f>
        <v>NELGBTIR</v>
      </c>
      <c r="F21" s="663" t="str">
        <f>VLOOKUP($B21,MP,14,FALSE)</f>
        <v>NELGBTIR = Número de expos LGBTI realizados</v>
      </c>
      <c r="G21" s="669" t="s">
        <v>6112</v>
      </c>
      <c r="H21" s="31">
        <v>2016</v>
      </c>
      <c r="I21" s="321">
        <f>VLOOKUP($B21,MP,19,FALSE)</f>
        <v>1</v>
      </c>
      <c r="J21" s="610">
        <v>1</v>
      </c>
      <c r="K21" s="610">
        <v>1</v>
      </c>
      <c r="L21" s="332">
        <f>IFERROR(IF(K21*100/I24&gt;100,100,IF(K21*100/I24&lt;0,0,K21*100/I24)),0)</f>
        <v>50</v>
      </c>
      <c r="M21" s="332">
        <f t="shared" si="1"/>
        <v>100</v>
      </c>
    </row>
    <row r="22" spans="1:13" x14ac:dyDescent="0.25">
      <c r="A22" s="658"/>
      <c r="B22" s="661"/>
      <c r="C22" s="663"/>
      <c r="D22" s="663"/>
      <c r="E22" s="667"/>
      <c r="F22" s="663"/>
      <c r="G22" s="670"/>
      <c r="H22" s="33">
        <v>2017</v>
      </c>
      <c r="I22" s="322">
        <f>VLOOKUP($B21,MP,20,FALSE)</f>
        <v>1</v>
      </c>
      <c r="J22" s="502">
        <v>1</v>
      </c>
      <c r="K22" s="502">
        <v>1</v>
      </c>
      <c r="L22" s="333">
        <f>IF(ISBLANK(K22)=FALSE,IFERROR(IF(K22*100/I24&gt;100,100,IF(K22*100/I24&lt;0,0,K22*100/I24)),0),0)</f>
        <v>50</v>
      </c>
      <c r="M22" s="333">
        <f>IF(ISBLANK(K22)=FALSE,IFERROR(IF((K22-K21)*100/(J22-J21)&gt;100,100,IF((K22-K21)*100/(J22-J21)&lt;0,0,(K22-K21)*100/(J22-J21))),0),0)</f>
        <v>0</v>
      </c>
    </row>
    <row r="23" spans="1:13" x14ac:dyDescent="0.25">
      <c r="A23" s="658"/>
      <c r="B23" s="661"/>
      <c r="C23" s="663"/>
      <c r="D23" s="663"/>
      <c r="E23" s="667"/>
      <c r="F23" s="663"/>
      <c r="G23" s="670"/>
      <c r="H23" s="33">
        <v>2018</v>
      </c>
      <c r="I23" s="322">
        <f>VLOOKUP($B21,MP,21,FALSE)</f>
        <v>2</v>
      </c>
      <c r="J23" s="502">
        <v>1</v>
      </c>
      <c r="K23" s="502"/>
      <c r="L23" s="333">
        <f>IF(ISBLANK(K23)=FALSE,IFERROR(IF(K23*100/I25&gt;100,100,IF(K23*100/I25&lt;0,0,K23*100/I25)),0),0)</f>
        <v>0</v>
      </c>
      <c r="M23" s="333">
        <f>IF(ISBLANK(K23)=FALSE,IFERROR(IF((K23-K22)*100/(J23-J22)&gt;100,100,IF((K23-K22)*100/(J23-J22)&lt;0,0,(K23-K22)*100/(J23-J22))),0),0)</f>
        <v>0</v>
      </c>
    </row>
    <row r="24" spans="1:13" x14ac:dyDescent="0.25">
      <c r="A24" s="658"/>
      <c r="B24" s="661"/>
      <c r="C24" s="663"/>
      <c r="D24" s="663"/>
      <c r="E24" s="667"/>
      <c r="F24" s="663"/>
      <c r="G24" s="670"/>
      <c r="H24" s="33">
        <v>2019</v>
      </c>
      <c r="I24" s="322">
        <f>VLOOKUP($B21,MP,22,FALSE)</f>
        <v>2</v>
      </c>
      <c r="J24" s="502"/>
      <c r="K24" s="502"/>
      <c r="L24" s="333">
        <f>IF(ISBLANK(K24)=FALSE,IFERROR(IF(K24*100/I25&gt;100,100,IF(K24*100/I25&lt;0,0,K24*100/I25)),0),0)</f>
        <v>0</v>
      </c>
      <c r="M24" s="333">
        <f>IF(ISBLANK(K24)=FALSE,IFERROR(IF((K24-K23)*100/(J24-J23)&gt;100,100,IF((K24-K23)*100/(J24-J23)&lt;0,0,(K24-K23)*100/(J24-J23))),0),0)</f>
        <v>0</v>
      </c>
    </row>
    <row r="25" spans="1:13" ht="22.7" customHeight="1" thickBot="1" x14ac:dyDescent="0.3">
      <c r="A25" s="659"/>
      <c r="B25" s="662"/>
      <c r="C25" s="664"/>
      <c r="D25" s="664"/>
      <c r="E25" s="668"/>
      <c r="F25" s="664"/>
      <c r="G25" s="671"/>
      <c r="H25" s="323" t="s">
        <v>19</v>
      </c>
      <c r="I25" s="324">
        <f>VLOOKUP($B21,MP,18,FALSE)</f>
        <v>2</v>
      </c>
      <c r="J25" s="482">
        <f>IF(MID($J$5,1,4)="2016",J21,IF(MID($J$5,1,4)="2017",J22,IF(MID($J$5,1,4)="2018",J23,IF(MID($J$5,1,4)="2019",J24,))))</f>
        <v>1</v>
      </c>
      <c r="K25" s="482">
        <f>IF(MID($J$5,1,4)="2016",K21,IF(MID($J$5,1,4)="2017",K22,IF(MID($J$5,1,4)="2018",K23,IF(MID($J$5,1,4)="2019",K24,))))</f>
        <v>0</v>
      </c>
      <c r="L25" s="393">
        <f t="shared" si="0"/>
        <v>0</v>
      </c>
      <c r="M25" s="393">
        <f t="shared" si="1"/>
        <v>0</v>
      </c>
    </row>
    <row r="26" spans="1:13" ht="15.75" customHeight="1" thickTop="1" x14ac:dyDescent="0.25">
      <c r="A26" s="658">
        <v>4</v>
      </c>
      <c r="B26" s="660" t="s">
        <v>1656</v>
      </c>
      <c r="C26" s="663" t="str">
        <f>VLOOKUP($B26,MP,2,FALSE)</f>
        <v>Capacitar, a cien (100) líderes o representantes del sector LGBTI, en uso adecuado de las TICs, durante el periodo de Gobierno.</v>
      </c>
      <c r="D26" s="665" t="str">
        <f>VLOOKUP($B26,MP,12,FALSE)</f>
        <v>Número de lideres o representantes del sector LGBTI capacitados en TICs, durante el período de gobierno</v>
      </c>
      <c r="E26" s="666" t="str">
        <f>VLOOKUP($B26,MP,13,FALSE)</f>
        <v>LLGBTIC0 + LLGBTIC1 = LLGBTICt</v>
      </c>
      <c r="F26" s="663" t="str">
        <f>VLOOKUP($B26,MP,14,FALSE)</f>
        <v>LLGBTIC0 = Líderes LGBTI capacitados iniciales
LLGBTIC1 = Líderes LGBTI capacitados finales
LLGBTICt = Lideres LGBTI capacitados totales.</v>
      </c>
      <c r="G26" s="669" t="s">
        <v>6112</v>
      </c>
      <c r="H26" s="31">
        <v>2016</v>
      </c>
      <c r="I26" s="321">
        <f>VLOOKUP($B26,MP,19,FALSE)</f>
        <v>30</v>
      </c>
      <c r="J26" s="610">
        <v>30</v>
      </c>
      <c r="K26" s="610">
        <v>30</v>
      </c>
      <c r="L26" s="332">
        <f>IFERROR(IF(K26*100/I29&gt;100,100,IF(K26*100/I29&lt;0,0,K26*100/I29)),0)</f>
        <v>30</v>
      </c>
      <c r="M26" s="332">
        <f t="shared" si="1"/>
        <v>100</v>
      </c>
    </row>
    <row r="27" spans="1:13" x14ac:dyDescent="0.25">
      <c r="A27" s="658"/>
      <c r="B27" s="661"/>
      <c r="C27" s="663"/>
      <c r="D27" s="663"/>
      <c r="E27" s="667"/>
      <c r="F27" s="663"/>
      <c r="G27" s="670"/>
      <c r="H27" s="33">
        <v>2017</v>
      </c>
      <c r="I27" s="322">
        <f>VLOOKUP($B26,MP,20,FALSE)</f>
        <v>60</v>
      </c>
      <c r="J27" s="502">
        <v>60</v>
      </c>
      <c r="K27" s="502">
        <v>57</v>
      </c>
      <c r="L27" s="333">
        <f>IF(ISBLANK(K27)=FALSE,IFERROR(IF(K27*100/I29&gt;100,100,IF(K27*100/I29&lt;0,0,K27*100/I29)),0),0)</f>
        <v>57</v>
      </c>
      <c r="M27" s="333">
        <f>IF(ISBLANK(K27)=FALSE,IFERROR(IF((K27-K26)*100/(J27-J26)&gt;100,100,IF((K27-K26)*100/(J27-J26)&lt;0,0,(K27-K26)*100/(J27-J26))),0),0)</f>
        <v>90</v>
      </c>
    </row>
    <row r="28" spans="1:13" x14ac:dyDescent="0.25">
      <c r="A28" s="658"/>
      <c r="B28" s="661"/>
      <c r="C28" s="663"/>
      <c r="D28" s="663"/>
      <c r="E28" s="667"/>
      <c r="F28" s="663"/>
      <c r="G28" s="670"/>
      <c r="H28" s="33">
        <v>2018</v>
      </c>
      <c r="I28" s="322">
        <f>VLOOKUP($B26,MP,21,FALSE)</f>
        <v>100</v>
      </c>
      <c r="J28" s="502">
        <v>57</v>
      </c>
      <c r="K28" s="502"/>
      <c r="L28" s="333">
        <f>IF(ISBLANK(K28)=FALSE,IFERROR(IF(K28*100/I30&gt;100,100,IF(K28*100/I30&lt;0,0,K28*100/I30)),0),0)</f>
        <v>0</v>
      </c>
      <c r="M28" s="333">
        <f>IF(ISBLANK(K28)=FALSE,IFERROR(IF((K28-K27)*100/(J28-J27)&gt;100,100,IF((K28-K27)*100/(J28-J27)&lt;0,0,(K28-K27)*100/(J28-J27))),0),0)</f>
        <v>0</v>
      </c>
    </row>
    <row r="29" spans="1:13" x14ac:dyDescent="0.25">
      <c r="A29" s="658"/>
      <c r="B29" s="661"/>
      <c r="C29" s="663"/>
      <c r="D29" s="663"/>
      <c r="E29" s="667"/>
      <c r="F29" s="663"/>
      <c r="G29" s="670"/>
      <c r="H29" s="33">
        <v>2019</v>
      </c>
      <c r="I29" s="322">
        <f>VLOOKUP($B26,MP,22,FALSE)</f>
        <v>100</v>
      </c>
      <c r="J29" s="502"/>
      <c r="K29" s="502"/>
      <c r="L29" s="333">
        <f>IF(ISBLANK(K29)=FALSE,IFERROR(IF(K29*100/I30&gt;100,100,IF(K29*100/I30&lt;0,0,K29*100/I30)),0),0)</f>
        <v>0</v>
      </c>
      <c r="M29" s="333">
        <f>IF(ISBLANK(K29)=FALSE,IFERROR(IF((K29-K28)*100/(J29-J28)&gt;100,100,IF((K29-K28)*100/(J29-J28)&lt;0,0,(K29-K28)*100/(J29-J28))),0),0)</f>
        <v>0</v>
      </c>
    </row>
    <row r="30" spans="1:13" ht="15.75" thickBot="1" x14ac:dyDescent="0.3">
      <c r="A30" s="659"/>
      <c r="B30" s="662"/>
      <c r="C30" s="664"/>
      <c r="D30" s="664"/>
      <c r="E30" s="668"/>
      <c r="F30" s="664"/>
      <c r="G30" s="671"/>
      <c r="H30" s="323" t="s">
        <v>19</v>
      </c>
      <c r="I30" s="324">
        <f>VLOOKUP($B26,MP,18,FALSE)</f>
        <v>100</v>
      </c>
      <c r="J30" s="482">
        <f>IF(MID($J$5,1,4)="2016",J26,IF(MID($J$5,1,4)="2017",J27,IF(MID($J$5,1,4)="2018",J28,IF(MID($J$5,1,4)="2019",J29,))))</f>
        <v>57</v>
      </c>
      <c r="K30" s="482">
        <f>IF(MID($J$5,1,4)="2016",K26,IF(MID($J$5,1,4)="2017",K27,IF(MID($J$5,1,4)="2018",K28,IF(MID($J$5,1,4)="2019",K29,))))</f>
        <v>0</v>
      </c>
      <c r="L30" s="393">
        <f t="shared" si="0"/>
        <v>0</v>
      </c>
      <c r="M30" s="393">
        <f t="shared" si="1"/>
        <v>0</v>
      </c>
    </row>
    <row r="31" spans="1:13" ht="15.75" customHeight="1" thickTop="1" x14ac:dyDescent="0.25">
      <c r="A31" s="689">
        <v>5</v>
      </c>
      <c r="B31" s="660" t="s">
        <v>1660</v>
      </c>
      <c r="C31" s="663" t="str">
        <f>VLOOKUP($B31,MP,2,FALSE)</f>
        <v xml:space="preserve"> Realizar   en los 42 entes territoriales, un programa de sensibilización y educación en el respeto y promoción de la diferencia y orientación sexual, en el período de gobierno</v>
      </c>
      <c r="D31" s="665" t="str">
        <f>VLOOKUP($B31,MP,12,FALSE)</f>
        <v>Número de Municipios con programa de sensibilización y educación en el respeto y promoción de la diferencia y orientación sexual, realizados</v>
      </c>
      <c r="E31" s="666" t="str">
        <f>VLOOKUP($B31,MP,13,FALSE)</f>
        <v>NMPSER</v>
      </c>
      <c r="F31" s="663" t="str">
        <f>VLOOKUP($B31,MP,14,FALSE)</f>
        <v>NMPSER = Número de municipios con programa de sensibilización y educación realizados</v>
      </c>
      <c r="G31" s="669" t="s">
        <v>6114</v>
      </c>
      <c r="H31" s="31">
        <v>2016</v>
      </c>
      <c r="I31" s="321">
        <f>VLOOKUP($B31,'METAS PRODUCTO'!$B$4:$CN$718,19,FALSE)</f>
        <v>0</v>
      </c>
      <c r="J31" s="610">
        <v>16</v>
      </c>
      <c r="K31" s="610">
        <v>16</v>
      </c>
      <c r="L31" s="332">
        <f>IFERROR(IF(K31*100/I34&gt;100,100,IF(K31*100/I34&lt;0,0,K31*100/I34)),0)</f>
        <v>38.095238095238095</v>
      </c>
      <c r="M31" s="332">
        <f t="shared" si="1"/>
        <v>100</v>
      </c>
    </row>
    <row r="32" spans="1:13" x14ac:dyDescent="0.25">
      <c r="A32" s="658"/>
      <c r="B32" s="661"/>
      <c r="C32" s="663"/>
      <c r="D32" s="663"/>
      <c r="E32" s="667"/>
      <c r="F32" s="663"/>
      <c r="G32" s="670"/>
      <c r="H32" s="33">
        <v>2017</v>
      </c>
      <c r="I32" s="322">
        <f>VLOOKUP($B31,'METAS PRODUCTO'!$B$4:$CN$718,20,FALSE)</f>
        <v>42</v>
      </c>
      <c r="J32" s="503">
        <v>42</v>
      </c>
      <c r="K32" s="503">
        <v>42</v>
      </c>
      <c r="L32" s="333">
        <f>IF(ISBLANK(K32)=FALSE,IFERROR(IF(K32*100/I34&gt;100,100,IF(K32*100/I34&lt;0,0,K32*100/I34)),0),0)</f>
        <v>100</v>
      </c>
      <c r="M32" s="333">
        <f>IF(ISBLANK(K32)=FALSE,IFERROR(IF((K32-K31)*100/(J32-J31)&gt;100,100,IF((K32-K31)*100/(J32-J31)&lt;0,0,(K32-K31)*100/(J32-J31))),0),0)</f>
        <v>100</v>
      </c>
    </row>
    <row r="33" spans="1:13" x14ac:dyDescent="0.25">
      <c r="A33" s="658"/>
      <c r="B33" s="661"/>
      <c r="C33" s="663"/>
      <c r="D33" s="663"/>
      <c r="E33" s="667"/>
      <c r="F33" s="663"/>
      <c r="G33" s="670"/>
      <c r="H33" s="33">
        <v>2018</v>
      </c>
      <c r="I33" s="322">
        <f>VLOOKUP($B31,'METAS PRODUCTO'!$B$4:$CN$718,21,FALSE)</f>
        <v>42</v>
      </c>
      <c r="J33" s="503">
        <v>42</v>
      </c>
      <c r="K33" s="503"/>
      <c r="L33" s="333">
        <f>IF(ISBLANK(K33)=FALSE,IFERROR(IF(K33*100/I35&gt;100,100,IF(K33*100/I35&lt;0,0,K33*100/I35)),0),0)</f>
        <v>0</v>
      </c>
      <c r="M33" s="333">
        <f>IF(ISBLANK(K33)=FALSE,IFERROR(IF((K33-K32)*100/(J33-J32)&gt;100,100,IF((K33-K32)*100/(J33-J32)&lt;0,0,(K33-K32)*100/(J33-J32))),0),0)</f>
        <v>0</v>
      </c>
    </row>
    <row r="34" spans="1:13" x14ac:dyDescent="0.25">
      <c r="A34" s="658"/>
      <c r="B34" s="661"/>
      <c r="C34" s="663"/>
      <c r="D34" s="663"/>
      <c r="E34" s="667"/>
      <c r="F34" s="663"/>
      <c r="G34" s="670"/>
      <c r="H34" s="33">
        <v>2019</v>
      </c>
      <c r="I34" s="322">
        <f>VLOOKUP($B31,'METAS PRODUCTO'!$B$4:$CN$718,22,FALSE)</f>
        <v>42</v>
      </c>
      <c r="J34" s="503"/>
      <c r="K34" s="503"/>
      <c r="L34" s="333">
        <f>IF(ISBLANK(K34)=FALSE,IFERROR(IF(K34*100/I35&gt;100,100,IF(K34*100/I35&lt;0,0,K34*100/I35)),0),0)</f>
        <v>0</v>
      </c>
      <c r="M34" s="333">
        <f>IF(ISBLANK(K34)=FALSE,IFERROR(IF((K34-K33)*100/(J34-J33)&gt;100,100,IF((K34-K33)*100/(J34-J33)&lt;0,0,(K34-K33)*100/(J34-J33))),0),0)</f>
        <v>0</v>
      </c>
    </row>
    <row r="35" spans="1:13" ht="28.5" customHeight="1" thickBot="1" x14ac:dyDescent="0.3">
      <c r="A35" s="659"/>
      <c r="B35" s="662"/>
      <c r="C35" s="664"/>
      <c r="D35" s="664"/>
      <c r="E35" s="668"/>
      <c r="F35" s="664"/>
      <c r="G35" s="671"/>
      <c r="H35" s="323" t="s">
        <v>19</v>
      </c>
      <c r="I35" s="324">
        <f>VLOOKUP($B31,'METAS PRODUCTO'!$B$4:$CN$718,18,FALSE)</f>
        <v>42</v>
      </c>
      <c r="J35" s="482">
        <f>IF(MID($J$5,1,4)="2016",J31,IF(MID($J$5,1,4)="2017",J32,IF(MID($J$5,1,4)="2018",J33,IF(MID($J$5,1,4)="2019",J34,))))</f>
        <v>42</v>
      </c>
      <c r="K35" s="482">
        <f>IF(MID($J$5,1,4)="2016",K31,IF(MID($J$5,1,4)="2017",K32,IF(MID($J$5,1,4)="2018",K33,IF(MID($J$5,1,4)="2019",K34,))))</f>
        <v>0</v>
      </c>
      <c r="L35" s="393">
        <f t="shared" si="0"/>
        <v>0</v>
      </c>
      <c r="M35" s="393">
        <f t="shared" si="1"/>
        <v>0</v>
      </c>
    </row>
    <row r="36" spans="1:13" ht="15.75" customHeight="1" thickTop="1" x14ac:dyDescent="0.25">
      <c r="A36" s="689">
        <v>6</v>
      </c>
      <c r="B36" s="660" t="s">
        <v>1666</v>
      </c>
      <c r="C36" s="663" t="str">
        <f>VLOOKUP($B36,MP,2,FALSE)</f>
        <v>Implementar un (1) ACUERDO de seguridad y protección a la comunidad  LGBTI, con acompañamiento de  las autoridades civiles y policiales, durante el periodo de gobierno.</v>
      </c>
      <c r="D36" s="665" t="str">
        <f>VLOOKUP($B36,MP,12,FALSE)</f>
        <v>Número de acuerdos de seguridad y protección a la comunidad LGBTI implementados.</v>
      </c>
      <c r="E36" s="666" t="str">
        <f>VLOOKUP($B36,MP,13,FALSE)</f>
        <v>NASPI</v>
      </c>
      <c r="F36" s="663" t="str">
        <f>VLOOKUP($B36,MP,14,FALSE)</f>
        <v>NASPI= Número de acuerdos de seguridad y protección implementados.</v>
      </c>
      <c r="G36" s="669" t="s">
        <v>6113</v>
      </c>
      <c r="H36" s="31">
        <v>2016</v>
      </c>
      <c r="I36" s="321">
        <f>VLOOKUP($B36,'METAS PRODUCTO'!$B$4:$CN$718,19,FALSE)</f>
        <v>0</v>
      </c>
      <c r="J36" s="610">
        <v>0</v>
      </c>
      <c r="K36" s="610">
        <v>0</v>
      </c>
      <c r="L36" s="332">
        <f>IFERROR(IF(K36*100/I39&gt;100,100,IF(K36*100/I39&lt;0,0,K36*100/I39)),0)</f>
        <v>0</v>
      </c>
      <c r="M36" s="332">
        <f t="shared" si="1"/>
        <v>0</v>
      </c>
    </row>
    <row r="37" spans="1:13" x14ac:dyDescent="0.25">
      <c r="A37" s="658"/>
      <c r="B37" s="661"/>
      <c r="C37" s="663"/>
      <c r="D37" s="663"/>
      <c r="E37" s="667"/>
      <c r="F37" s="663"/>
      <c r="G37" s="670"/>
      <c r="H37" s="33">
        <v>2017</v>
      </c>
      <c r="I37" s="322">
        <f>VLOOKUP($B36,'METAS PRODUCTO'!$B$4:$CN$718,20,FALSE)</f>
        <v>1</v>
      </c>
      <c r="J37" s="503">
        <v>1</v>
      </c>
      <c r="K37" s="503">
        <v>1</v>
      </c>
      <c r="L37" s="333">
        <f>IF(ISBLANK(K37)=FALSE,IFERROR(IF(K37*100/I39&gt;100,100,IF(K37*100/I39&lt;0,0,K37*100/I39)),0),0)</f>
        <v>100</v>
      </c>
      <c r="M37" s="333">
        <f>IF(ISBLANK(K37)=FALSE,IFERROR(IF((K37-K36)*100/(J37-J36)&gt;100,100,IF((K37-K36)*100/(J37-J36)&lt;0,0,(K37-K36)*100/(J37-J36))),0),0)</f>
        <v>100</v>
      </c>
    </row>
    <row r="38" spans="1:13" x14ac:dyDescent="0.25">
      <c r="A38" s="658"/>
      <c r="B38" s="661"/>
      <c r="C38" s="663"/>
      <c r="D38" s="663"/>
      <c r="E38" s="667"/>
      <c r="F38" s="663"/>
      <c r="G38" s="670"/>
      <c r="H38" s="33">
        <v>2018</v>
      </c>
      <c r="I38" s="322">
        <f>VLOOKUP($B36,'METAS PRODUCTO'!$B$4:$CN$718,21,FALSE)</f>
        <v>1</v>
      </c>
      <c r="J38" s="503">
        <v>1</v>
      </c>
      <c r="K38" s="503"/>
      <c r="L38" s="333">
        <f>IF(ISBLANK(K38)=FALSE,IFERROR(IF(K38*100/I40&gt;100,100,IF(K38*100/I40&lt;0,0,K38*100/I40)),0),0)</f>
        <v>0</v>
      </c>
      <c r="M38" s="333">
        <f>IF(ISBLANK(K38)=FALSE,IFERROR(IF((K38-K37)*100/(J38-J37)&gt;100,100,IF((K38-K37)*100/(J38-J37)&lt;0,0,(K38-K37)*100/(J38-J37))),0),0)</f>
        <v>0</v>
      </c>
    </row>
    <row r="39" spans="1:13" x14ac:dyDescent="0.25">
      <c r="A39" s="658"/>
      <c r="B39" s="661"/>
      <c r="C39" s="663"/>
      <c r="D39" s="663"/>
      <c r="E39" s="667"/>
      <c r="F39" s="663"/>
      <c r="G39" s="670"/>
      <c r="H39" s="33">
        <v>2019</v>
      </c>
      <c r="I39" s="322">
        <f>VLOOKUP($B36,'METAS PRODUCTO'!$B$4:$CN$718,22,FALSE)</f>
        <v>1</v>
      </c>
      <c r="J39" s="503"/>
      <c r="K39" s="503"/>
      <c r="L39" s="333">
        <f>IF(ISBLANK(K39)=FALSE,IFERROR(IF(K39*100/I40&gt;100,100,IF(K39*100/I40&lt;0,0,K39*100/I40)),0),0)</f>
        <v>0</v>
      </c>
      <c r="M39" s="333">
        <f>IF(ISBLANK(K39)=FALSE,IFERROR(IF((K39-K38)*100/(J39-J38)&gt;100,100,IF((K39-K38)*100/(J39-J38)&lt;0,0,(K39-K38)*100/(J39-J38))),0),0)</f>
        <v>0</v>
      </c>
    </row>
    <row r="40" spans="1:13" ht="30.75" customHeight="1" thickBot="1" x14ac:dyDescent="0.3">
      <c r="A40" s="659"/>
      <c r="B40" s="662"/>
      <c r="C40" s="664"/>
      <c r="D40" s="664"/>
      <c r="E40" s="668"/>
      <c r="F40" s="664"/>
      <c r="G40" s="671"/>
      <c r="H40" s="323" t="s">
        <v>19</v>
      </c>
      <c r="I40" s="324">
        <f>VLOOKUP($B36,'METAS PRODUCTO'!$B$4:$CN$718,18,FALSE)</f>
        <v>1</v>
      </c>
      <c r="J40" s="482">
        <f>IF(MID($J$5,1,4)="2016",J36,IF(MID($J$5,1,4)="2017",J37,IF(MID($J$5,1,4)="2018",J38,IF(MID($J$5,1,4)="2019",J39,))))</f>
        <v>1</v>
      </c>
      <c r="K40" s="482">
        <f>IF(MID($J$5,1,4)="2016",K36,IF(MID($J$5,1,4)="2017",K37,IF(MID($J$5,1,4)="2018",K38,IF(MID($J$5,1,4)="2019",K39,))))</f>
        <v>0</v>
      </c>
      <c r="L40" s="393">
        <f t="shared" si="0"/>
        <v>0</v>
      </c>
      <c r="M40" s="393">
        <f t="shared" si="1"/>
        <v>0</v>
      </c>
    </row>
    <row r="41" spans="1:13" ht="15.75" customHeight="1" thickTop="1" x14ac:dyDescent="0.25">
      <c r="A41" s="658">
        <v>7</v>
      </c>
      <c r="B41" s="660" t="s">
        <v>1672</v>
      </c>
      <c r="C41" s="663" t="str">
        <f>VLOOKUP($B41,MP,2,FALSE)</f>
        <v>Acompañar a dos  Municipios en la Construcción y puesta en marcha de Dos (2) Hogares de Acogida para Mujeres víctimas de violencia, en el cuatrienio</v>
      </c>
      <c r="D41" s="665" t="str">
        <f>VLOOKUP($B41,MP,12,FALSE)</f>
        <v>Número de municipios acompañados en la construcción y puesta en marcha de Hogares de acogida para mujeres victimas de violencia.</v>
      </c>
      <c r="E41" s="666" t="str">
        <f>VLOOKUP($B41,MP,13,FALSE)</f>
        <v>NMACHA</v>
      </c>
      <c r="F41" s="663" t="str">
        <f>VLOOKUP($B41,MP,14,FALSE)</f>
        <v>NMACHA = Número de municipios acompañados en la construcción y puesta en marcha de hogares de acogida.</v>
      </c>
      <c r="G41" s="669" t="s">
        <v>6115</v>
      </c>
      <c r="H41" s="31">
        <v>2016</v>
      </c>
      <c r="I41" s="321">
        <f>VLOOKUP($B41,'METAS PRODUCTO'!$B$4:$CN$718,19,FALSE)</f>
        <v>0</v>
      </c>
      <c r="J41" s="610">
        <v>0</v>
      </c>
      <c r="K41" s="610">
        <v>0</v>
      </c>
      <c r="L41" s="332">
        <f>IFERROR(IF(K41*100/I44&gt;100,100,IF(K41*100/I44&lt;0,0,K41*100/I44)),0)</f>
        <v>0</v>
      </c>
      <c r="M41" s="332">
        <f t="shared" si="1"/>
        <v>0</v>
      </c>
    </row>
    <row r="42" spans="1:13" x14ac:dyDescent="0.25">
      <c r="A42" s="658"/>
      <c r="B42" s="661"/>
      <c r="C42" s="663"/>
      <c r="D42" s="663"/>
      <c r="E42" s="667"/>
      <c r="F42" s="663"/>
      <c r="G42" s="670"/>
      <c r="H42" s="33">
        <v>2017</v>
      </c>
      <c r="I42" s="322">
        <f>VLOOKUP($B41,'METAS PRODUCTO'!$B$4:$CN$718,20,FALSE)</f>
        <v>1</v>
      </c>
      <c r="J42" s="503">
        <v>1</v>
      </c>
      <c r="K42" s="503">
        <v>1</v>
      </c>
      <c r="L42" s="333">
        <f>IF(ISBLANK(K42)=FALSE,IFERROR(IF(K42*100/I44&gt;100,100,IF(K42*100/I44&lt;0,0,K42*100/I44)),0),0)</f>
        <v>50</v>
      </c>
      <c r="M42" s="333">
        <f>IF(ISBLANK(K42)=FALSE,IFERROR(IF((K42-K41)*100/(J42-J41)&gt;100,100,IF((K42-K41)*100/(J42-J41)&lt;0,0,(K42-K41)*100/(J42-J41))),0),0)</f>
        <v>100</v>
      </c>
    </row>
    <row r="43" spans="1:13" x14ac:dyDescent="0.25">
      <c r="A43" s="658"/>
      <c r="B43" s="661"/>
      <c r="C43" s="663"/>
      <c r="D43" s="663"/>
      <c r="E43" s="667"/>
      <c r="F43" s="663"/>
      <c r="G43" s="670"/>
      <c r="H43" s="33">
        <v>2018</v>
      </c>
      <c r="I43" s="322">
        <f>VLOOKUP($B41,'METAS PRODUCTO'!$B$4:$CN$718,21,FALSE)</f>
        <v>1</v>
      </c>
      <c r="J43" s="503">
        <v>2</v>
      </c>
      <c r="K43" s="503"/>
      <c r="L43" s="333">
        <f>IF(ISBLANK(K43)=FALSE,IFERROR(IF(K43*100/I45&gt;100,100,IF(K43*100/I45&lt;0,0,K43*100/I45)),0),0)</f>
        <v>0</v>
      </c>
      <c r="M43" s="333">
        <f>IF(ISBLANK(K43)=FALSE,IFERROR(IF((K43-K42)*100/(J43-J42)&gt;100,100,IF((K43-K42)*100/(J43-J42)&lt;0,0,(K43-K42)*100/(J43-J42))),0),0)</f>
        <v>0</v>
      </c>
    </row>
    <row r="44" spans="1:13" x14ac:dyDescent="0.25">
      <c r="A44" s="658"/>
      <c r="B44" s="661"/>
      <c r="C44" s="663"/>
      <c r="D44" s="663"/>
      <c r="E44" s="667"/>
      <c r="F44" s="663"/>
      <c r="G44" s="670"/>
      <c r="H44" s="33">
        <v>2019</v>
      </c>
      <c r="I44" s="322">
        <f>VLOOKUP($B41,'METAS PRODUCTO'!$B$4:$CN$718,22,FALSE)</f>
        <v>2</v>
      </c>
      <c r="J44" s="503"/>
      <c r="K44" s="503"/>
      <c r="L44" s="333">
        <f>IF(ISBLANK(K44)=FALSE,IFERROR(IF(K44*100/I45&gt;100,100,IF(K44*100/I45&lt;0,0,K44*100/I45)),0),0)</f>
        <v>0</v>
      </c>
      <c r="M44" s="333">
        <f>IF(ISBLANK(K44)=FALSE,IFERROR(IF((K44-K43)*100/(J44-J43)&gt;100,100,IF((K44-K43)*100/(J44-J43)&lt;0,0,(K44-K43)*100/(J44-J43))),0),0)</f>
        <v>0</v>
      </c>
    </row>
    <row r="45" spans="1:13" ht="15.75" thickBot="1" x14ac:dyDescent="0.3">
      <c r="A45" s="659"/>
      <c r="B45" s="662"/>
      <c r="C45" s="664"/>
      <c r="D45" s="664"/>
      <c r="E45" s="668"/>
      <c r="F45" s="664"/>
      <c r="G45" s="671"/>
      <c r="H45" s="323" t="s">
        <v>19</v>
      </c>
      <c r="I45" s="324">
        <f>VLOOKUP($B41,'METAS PRODUCTO'!$B$4:$CN$718,18,FALSE)</f>
        <v>2</v>
      </c>
      <c r="J45" s="482">
        <f>IF(MID($J$5,1,4)="2016",J41,IF(MID($J$5,1,4)="2017",J42,IF(MID($J$5,1,4)="2018",J43,IF(MID($J$5,1,4)="2019",J44,))))</f>
        <v>2</v>
      </c>
      <c r="K45" s="482">
        <f>IF(MID($J$5,1,4)="2016",K41,IF(MID($J$5,1,4)="2017",K42,IF(MID($J$5,1,4)="2018",K43,IF(MID($J$5,1,4)="2019",K44,))))</f>
        <v>0</v>
      </c>
      <c r="L45" s="393">
        <f t="shared" si="0"/>
        <v>0</v>
      </c>
      <c r="M45" s="393">
        <f t="shared" si="1"/>
        <v>0</v>
      </c>
    </row>
    <row r="46" spans="1:13" ht="15.75" customHeight="1" thickTop="1" x14ac:dyDescent="0.25">
      <c r="A46" s="689">
        <v>8</v>
      </c>
      <c r="B46" s="660" t="s">
        <v>1684</v>
      </c>
      <c r="C46" s="663" t="str">
        <f>VLOOKUP($B46,MP,2,FALSE)</f>
        <v>Implementar una (1) herramienta tecnológica, que permita fortalecer las instancias de erradicación de violencia contra la mujer y la población LGTBI, en el cuatrienio.</v>
      </c>
      <c r="D46" s="665" t="str">
        <f>VLOOKUP($B46,MP,12,FALSE)</f>
        <v>Número de herramientas tecnologicas implementadas</v>
      </c>
      <c r="E46" s="666" t="str">
        <f>VLOOKUP($B46,MP,13,FALSE)</f>
        <v>NHTI</v>
      </c>
      <c r="F46" s="663" t="str">
        <f>VLOOKUP($B46,MP,14,FALSE)</f>
        <v xml:space="preserve">NHTI = Número de harramientas tecnológicas implementadas </v>
      </c>
      <c r="G46" s="669" t="s">
        <v>6116</v>
      </c>
      <c r="H46" s="31">
        <v>2016</v>
      </c>
      <c r="I46" s="321">
        <f>VLOOKUP($B46,'METAS PRODUCTO'!$B$4:$CN$718,19,FALSE)</f>
        <v>0</v>
      </c>
      <c r="J46" s="610">
        <v>0</v>
      </c>
      <c r="K46" s="610">
        <v>0</v>
      </c>
      <c r="L46" s="332">
        <f>IFERROR(IF(K46*100/I49&gt;100,100,IF(K46*100/I49&lt;0,0,K46*100/I49)),0)</f>
        <v>0</v>
      </c>
      <c r="M46" s="332">
        <f t="shared" si="1"/>
        <v>0</v>
      </c>
    </row>
    <row r="47" spans="1:13" x14ac:dyDescent="0.25">
      <c r="A47" s="658"/>
      <c r="B47" s="661"/>
      <c r="C47" s="663"/>
      <c r="D47" s="663"/>
      <c r="E47" s="667"/>
      <c r="F47" s="663"/>
      <c r="G47" s="670"/>
      <c r="H47" s="33">
        <v>2017</v>
      </c>
      <c r="I47" s="322">
        <f>VLOOKUP($B46,'METAS PRODUCTO'!$B$4:$CN$718,20,FALSE)</f>
        <v>1</v>
      </c>
      <c r="J47" s="503">
        <v>1</v>
      </c>
      <c r="K47" s="503">
        <v>0</v>
      </c>
      <c r="L47" s="333">
        <f>IF(ISBLANK(K47)=FALSE,IFERROR(IF(K47*100/I49&gt;100,100,IF(K47*100/I49&lt;0,0,K47*100/I49)),0),0)</f>
        <v>0</v>
      </c>
      <c r="M47" s="333">
        <f>IF(ISBLANK(K47)=FALSE,IFERROR(IF((K47-K46)*100/(J47-J46)&gt;100,100,IF((K47-K46)*100/(J47-J46)&lt;0,0,(K47-K46)*100/(J47-J46))),0),0)</f>
        <v>0</v>
      </c>
    </row>
    <row r="48" spans="1:13" x14ac:dyDescent="0.25">
      <c r="A48" s="658"/>
      <c r="B48" s="661"/>
      <c r="C48" s="663"/>
      <c r="D48" s="663"/>
      <c r="E48" s="667"/>
      <c r="F48" s="663"/>
      <c r="G48" s="670"/>
      <c r="H48" s="33">
        <v>2018</v>
      </c>
      <c r="I48" s="322">
        <f>VLOOKUP($B46,'METAS PRODUCTO'!$B$4:$CN$718,21,FALSE)</f>
        <v>1</v>
      </c>
      <c r="J48" s="503">
        <v>1</v>
      </c>
      <c r="K48" s="503"/>
      <c r="L48" s="333">
        <f>IF(ISBLANK(K48)=FALSE,IFERROR(IF(K48*100/I50&gt;100,100,IF(K48*100/I50&lt;0,0,K48*100/I50)),0),0)</f>
        <v>0</v>
      </c>
      <c r="M48" s="333">
        <f>IF(ISBLANK(K48)=FALSE,IFERROR(IF((K48-K47)*100/(J48-J47)&gt;100,100,IF((K48-K47)*100/(J48-J47)&lt;0,0,(K48-K47)*100/(J48-J47))),0),0)</f>
        <v>0</v>
      </c>
    </row>
    <row r="49" spans="1:13" x14ac:dyDescent="0.25">
      <c r="A49" s="658"/>
      <c r="B49" s="661"/>
      <c r="C49" s="663"/>
      <c r="D49" s="663"/>
      <c r="E49" s="667"/>
      <c r="F49" s="663"/>
      <c r="G49" s="670"/>
      <c r="H49" s="33">
        <v>2019</v>
      </c>
      <c r="I49" s="322">
        <f>VLOOKUP($B46,'METAS PRODUCTO'!$B$4:$CN$718,22,FALSE)</f>
        <v>1</v>
      </c>
      <c r="J49" s="503"/>
      <c r="K49" s="503"/>
      <c r="L49" s="333">
        <f>IF(ISBLANK(K49)=FALSE,IFERROR(IF(K49*100/I50&gt;100,100,IF(K49*100/I50&lt;0,0,K49*100/I50)),0),0)</f>
        <v>0</v>
      </c>
      <c r="M49" s="333">
        <f>IF(ISBLANK(K49)=FALSE,IFERROR(IF((K49-K48)*100/(J49-J48)&gt;100,100,IF((K49-K48)*100/(J49-J48)&lt;0,0,(K49-K48)*100/(J49-J48))),0),0)</f>
        <v>0</v>
      </c>
    </row>
    <row r="50" spans="1:13" ht="25.5" customHeight="1" thickBot="1" x14ac:dyDescent="0.3">
      <c r="A50" s="659"/>
      <c r="B50" s="662"/>
      <c r="C50" s="664"/>
      <c r="D50" s="664"/>
      <c r="E50" s="668"/>
      <c r="F50" s="664"/>
      <c r="G50" s="671"/>
      <c r="H50" s="323" t="s">
        <v>19</v>
      </c>
      <c r="I50" s="324">
        <f>VLOOKUP($B46,'METAS PRODUCTO'!$B$4:$CN$718,18,FALSE)</f>
        <v>1</v>
      </c>
      <c r="J50" s="482">
        <f>IF(MID($J$5,1,4)="2016",J46,IF(MID($J$5,1,4)="2017",J47,IF(MID($J$5,1,4)="2018",J48,IF(MID($J$5,1,4)="2019",J49,))))</f>
        <v>1</v>
      </c>
      <c r="K50" s="482">
        <f>IF(MID($J$5,1,4)="2016",K46,IF(MID($J$5,1,4)="2017",K47,IF(MID($J$5,1,4)="2018",K48,IF(MID($J$5,1,4)="2019",K49,))))</f>
        <v>0</v>
      </c>
      <c r="L50" s="393">
        <f t="shared" si="0"/>
        <v>0</v>
      </c>
      <c r="M50" s="393">
        <f t="shared" si="1"/>
        <v>0</v>
      </c>
    </row>
    <row r="51" spans="1:13" ht="15.75" customHeight="1" thickTop="1" x14ac:dyDescent="0.25">
      <c r="A51" s="689">
        <v>9</v>
      </c>
      <c r="B51" s="660" t="s">
        <v>1690</v>
      </c>
      <c r="C51" s="663" t="str">
        <f>VLOOKUP($B51,MP,2,FALSE)</f>
        <v>Fortalecer en los 42 municipios, las Comisarías de Familia y Casa de Justicia del Departamento, en las rutas de atención a mujeres víctimas de violencia, en el período de gobierno.</v>
      </c>
      <c r="D51" s="665" t="str">
        <f>VLOOKUP($B51,MP,12,FALSE)</f>
        <v>NÚmero de municipios con Comisarias de famila fortalecidas.</v>
      </c>
      <c r="E51" s="666" t="str">
        <f>VLOOKUP($B51,MP,13,FALSE)</f>
        <v>NMCFF0 + NMCFF1 = NMCFFt</v>
      </c>
      <c r="F51" s="663" t="str">
        <f>VLOOKUP($B51,MP,14,FALSE)</f>
        <v xml:space="preserve">NMCFF0: Número de municipios con comisarias de famila fortalecidas, iniciales
NMCFF1: Número de municipios con comisarias de famila fortalecidas, finales
NMCFFt: Número de municipios con comisarias de famila fortalecidas, totales. </v>
      </c>
      <c r="G51" s="669" t="s">
        <v>6117</v>
      </c>
      <c r="H51" s="31">
        <v>2016</v>
      </c>
      <c r="I51" s="321">
        <f>VLOOKUP($B51,'METAS PRODUCTO'!$B$4:$CN$718,19,FALSE)</f>
        <v>42</v>
      </c>
      <c r="J51" s="610">
        <v>42</v>
      </c>
      <c r="K51" s="610">
        <v>42</v>
      </c>
      <c r="L51" s="332">
        <f>IFERROR(IF(K51*100/I54&gt;100,100,IF(K51*100/I54&lt;0,0,K51*100/I54)),0)</f>
        <v>100</v>
      </c>
      <c r="M51" s="332">
        <f t="shared" si="1"/>
        <v>100</v>
      </c>
    </row>
    <row r="52" spans="1:13" x14ac:dyDescent="0.25">
      <c r="A52" s="658"/>
      <c r="B52" s="661"/>
      <c r="C52" s="663"/>
      <c r="D52" s="663"/>
      <c r="E52" s="667"/>
      <c r="F52" s="663"/>
      <c r="G52" s="670"/>
      <c r="H52" s="33">
        <v>2017</v>
      </c>
      <c r="I52" s="322">
        <f>VLOOKUP($B51,'METAS PRODUCTO'!$B$4:$CN$718,20,FALSE)</f>
        <v>42</v>
      </c>
      <c r="J52" s="503">
        <v>42</v>
      </c>
      <c r="K52" s="503">
        <v>42</v>
      </c>
      <c r="L52" s="333">
        <f>IF(ISBLANK(K52)=FALSE,IFERROR(IF(K52*100/I54&gt;100,100,IF(K52*100/I54&lt;0,0,K52*100/I54)),0),0)</f>
        <v>100</v>
      </c>
      <c r="M52" s="333">
        <f>IF(ISBLANK(K52)=FALSE,IFERROR(IF((K52-K51)*100/(J52-J51)&gt;100,100,IF((K52-K51)*100/(J52-J51)&lt;0,0,(K52-K51)*100/(J52-J51))),0),0)</f>
        <v>0</v>
      </c>
    </row>
    <row r="53" spans="1:13" x14ac:dyDescent="0.25">
      <c r="A53" s="658"/>
      <c r="B53" s="661"/>
      <c r="C53" s="663"/>
      <c r="D53" s="663"/>
      <c r="E53" s="667"/>
      <c r="F53" s="663"/>
      <c r="G53" s="670"/>
      <c r="H53" s="33">
        <v>2018</v>
      </c>
      <c r="I53" s="322">
        <f>VLOOKUP($B51,'METAS PRODUCTO'!$B$4:$CN$718,21,FALSE)</f>
        <v>42</v>
      </c>
      <c r="J53" s="503">
        <v>42</v>
      </c>
      <c r="K53" s="503"/>
      <c r="L53" s="333">
        <f>IF(ISBLANK(K53)=FALSE,IFERROR(IF(K53*100/I55&gt;100,100,IF(K53*100/I55&lt;0,0,K53*100/I55)),0),0)</f>
        <v>0</v>
      </c>
      <c r="M53" s="333">
        <f>IF(ISBLANK(K53)=FALSE,IFERROR(IF((K53-K52)*100/(J53-J52)&gt;100,100,IF((K53-K52)*100/(J53-J52)&lt;0,0,(K53-K52)*100/(J53-J52))),0),0)</f>
        <v>0</v>
      </c>
    </row>
    <row r="54" spans="1:13" x14ac:dyDescent="0.25">
      <c r="A54" s="658"/>
      <c r="B54" s="661"/>
      <c r="C54" s="663"/>
      <c r="D54" s="663"/>
      <c r="E54" s="667"/>
      <c r="F54" s="663"/>
      <c r="G54" s="670"/>
      <c r="H54" s="33">
        <v>2019</v>
      </c>
      <c r="I54" s="322">
        <f>VLOOKUP($B51,'METAS PRODUCTO'!$B$4:$CN$718,22,FALSE)</f>
        <v>42</v>
      </c>
      <c r="J54" s="503"/>
      <c r="K54" s="503"/>
      <c r="L54" s="333">
        <f>IF(ISBLANK(K54)=FALSE,IFERROR(IF(K54*100/I55&gt;100,100,IF(K54*100/I55&lt;0,0,K54*100/I55)),0),0)</f>
        <v>0</v>
      </c>
      <c r="M54" s="333">
        <f>IF(ISBLANK(K54)=FALSE,IFERROR(IF((K54-K53)*100/(J54-J53)&gt;100,100,IF((K54-K53)*100/(J54-J53)&lt;0,0,(K54-K53)*100/(J54-J53))),0),0)</f>
        <v>0</v>
      </c>
    </row>
    <row r="55" spans="1:13" ht="26.25" customHeight="1" thickBot="1" x14ac:dyDescent="0.3">
      <c r="A55" s="659"/>
      <c r="B55" s="662"/>
      <c r="C55" s="664"/>
      <c r="D55" s="664"/>
      <c r="E55" s="668"/>
      <c r="F55" s="664"/>
      <c r="G55" s="671"/>
      <c r="H55" s="323" t="s">
        <v>19</v>
      </c>
      <c r="I55" s="324">
        <f>VLOOKUP($B51,'METAS PRODUCTO'!$B$4:$CN$718,18,FALSE)</f>
        <v>42</v>
      </c>
      <c r="J55" s="482">
        <f>IF(MID($J$5,1,4)="2016",J51,IF(MID($J$5,1,4)="2017",J52,IF(MID($J$5,1,4)="2018",J53,IF(MID($J$5,1,4)="2019",J54,))))</f>
        <v>42</v>
      </c>
      <c r="K55" s="482">
        <f>IF(MID($J$5,1,4)="2016",K51,IF(MID($J$5,1,4)="2017",K52,IF(MID($J$5,1,4)="2018",K53,IF(MID($J$5,1,4)="2019",K54,))))</f>
        <v>0</v>
      </c>
      <c r="L55" s="393">
        <f t="shared" si="0"/>
        <v>0</v>
      </c>
      <c r="M55" s="393">
        <f t="shared" si="1"/>
        <v>0</v>
      </c>
    </row>
    <row r="56" spans="1:13" ht="15.75" customHeight="1" thickTop="1" x14ac:dyDescent="0.25">
      <c r="A56" s="658">
        <v>10</v>
      </c>
      <c r="B56" s="660" t="s">
        <v>1696</v>
      </c>
      <c r="C56" s="663" t="str">
        <f>VLOOKUP($B56,MP,2,FALSE)</f>
        <v>Implementar un (1) acuerdo con empresarios del sector privado del Departamentopara aplicar el incentivo por vinculación laboral de mujeres víctimas de violencia (Ley 1257 de 2008), en el cuatrienio</v>
      </c>
      <c r="D56" s="665" t="str">
        <f>VLOOKUP($B56,MP,12,FALSE)</f>
        <v>Número de acuerdos, para aplicar incentivo por vinculación laboral a mujeres victimas de viloencia, implementados.</v>
      </c>
      <c r="E56" s="666" t="str">
        <f>VLOOKUP($B56,MP,13,FALSE)</f>
        <v>NAIVLMVV</v>
      </c>
      <c r="F56" s="663" t="str">
        <f>VLOOKUP($B56,MP,14,FALSE)</f>
        <v>NAIVLMVV = Número de acuerdos implementados para la vinculación laboral a mujeres victimas de violencia.</v>
      </c>
      <c r="G56" s="669" t="s">
        <v>6118</v>
      </c>
      <c r="H56" s="31">
        <v>2016</v>
      </c>
      <c r="I56" s="321">
        <f>VLOOKUP($B56,'METAS PRODUCTO'!$B$4:$CN$718,19,FALSE)</f>
        <v>0</v>
      </c>
      <c r="J56" s="610">
        <v>0</v>
      </c>
      <c r="K56" s="610">
        <v>0</v>
      </c>
      <c r="L56" s="332">
        <f>IFERROR(IF(K56*100/I59&gt;100,100,IF(K56*100/I59&lt;0,0,K56*100/I59)),0)</f>
        <v>0</v>
      </c>
      <c r="M56" s="332">
        <f t="shared" si="1"/>
        <v>0</v>
      </c>
    </row>
    <row r="57" spans="1:13" x14ac:dyDescent="0.25">
      <c r="A57" s="658"/>
      <c r="B57" s="661"/>
      <c r="C57" s="663"/>
      <c r="D57" s="663"/>
      <c r="E57" s="667"/>
      <c r="F57" s="663"/>
      <c r="G57" s="670"/>
      <c r="H57" s="33">
        <v>2017</v>
      </c>
      <c r="I57" s="322">
        <f>VLOOKUP($B56,'METAS PRODUCTO'!$B$4:$CN$718,20,FALSE)</f>
        <v>1</v>
      </c>
      <c r="J57" s="503">
        <v>1</v>
      </c>
      <c r="K57" s="503">
        <v>1</v>
      </c>
      <c r="L57" s="333">
        <f>IF(ISBLANK(K57)=FALSE,IFERROR(IF(K57*100/I59&gt;100,100,IF(K57*100/I59&lt;0,0,K57*100/I59)),0),0)</f>
        <v>100</v>
      </c>
      <c r="M57" s="333">
        <f>IF(ISBLANK(K57)=FALSE,IFERROR(IF((K57-K56)*100/(J57-J56)&gt;100,100,IF((K57-K56)*100/(J57-J56)&lt;0,0,(K57-K56)*100/(J57-J56))),0),0)</f>
        <v>100</v>
      </c>
    </row>
    <row r="58" spans="1:13" x14ac:dyDescent="0.25">
      <c r="A58" s="658"/>
      <c r="B58" s="661"/>
      <c r="C58" s="663"/>
      <c r="D58" s="663"/>
      <c r="E58" s="667"/>
      <c r="F58" s="663"/>
      <c r="G58" s="670"/>
      <c r="H58" s="33">
        <v>2018</v>
      </c>
      <c r="I58" s="322">
        <f>VLOOKUP($B56,'METAS PRODUCTO'!$B$4:$CN$718,21,FALSE)</f>
        <v>1</v>
      </c>
      <c r="J58" s="503">
        <v>1</v>
      </c>
      <c r="K58" s="503"/>
      <c r="L58" s="333">
        <f>IF(ISBLANK(K58)=FALSE,IFERROR(IF(K58*100/I60&gt;100,100,IF(K58*100/I60&lt;0,0,K58*100/I60)),0),0)</f>
        <v>0</v>
      </c>
      <c r="M58" s="333">
        <f>IF(ISBLANK(K58)=FALSE,IFERROR(IF((K58-K57)*100/(J58-J57)&gt;100,100,IF((K58-K57)*100/(J58-J57)&lt;0,0,(K58-K57)*100/(J58-J57))),0),0)</f>
        <v>0</v>
      </c>
    </row>
    <row r="59" spans="1:13" x14ac:dyDescent="0.25">
      <c r="A59" s="658"/>
      <c r="B59" s="661"/>
      <c r="C59" s="663"/>
      <c r="D59" s="663"/>
      <c r="E59" s="667"/>
      <c r="F59" s="663"/>
      <c r="G59" s="670"/>
      <c r="H59" s="33">
        <v>2019</v>
      </c>
      <c r="I59" s="322">
        <f>VLOOKUP($B56,'METAS PRODUCTO'!$B$4:$CN$718,22,FALSE)</f>
        <v>1</v>
      </c>
      <c r="J59" s="503"/>
      <c r="K59" s="503"/>
      <c r="L59" s="333">
        <f>IF(ISBLANK(K59)=FALSE,IFERROR(IF(K59*100/I60&gt;100,100,IF(K59*100/I60&lt;0,0,K59*100/I60)),0),0)</f>
        <v>0</v>
      </c>
      <c r="M59" s="333">
        <f>IF(ISBLANK(K59)=FALSE,IFERROR(IF((K59-K58)*100/(J59-J58)&gt;100,100,IF((K59-K58)*100/(J59-J58)&lt;0,0,(K59-K58)*100/(J59-J58))),0),0)</f>
        <v>0</v>
      </c>
    </row>
    <row r="60" spans="1:13" ht="42" customHeight="1" thickBot="1" x14ac:dyDescent="0.3">
      <c r="A60" s="659"/>
      <c r="B60" s="662"/>
      <c r="C60" s="664"/>
      <c r="D60" s="664"/>
      <c r="E60" s="668"/>
      <c r="F60" s="664"/>
      <c r="G60" s="671"/>
      <c r="H60" s="323" t="s">
        <v>19</v>
      </c>
      <c r="I60" s="324">
        <f>VLOOKUP($B56,'METAS PRODUCTO'!$B$4:$CN$718,18,FALSE)</f>
        <v>1</v>
      </c>
      <c r="J60" s="482">
        <f>IF(MID($J$5,1,4)="2016",J56,IF(MID($J$5,1,4)="2017",J57,IF(MID($J$5,1,4)="2018",J58,IF(MID($J$5,1,4)="2019",J59,))))</f>
        <v>1</v>
      </c>
      <c r="K60" s="482">
        <f>IF(MID($J$5,1,4)="2016",K56,IF(MID($J$5,1,4)="2017",K57,IF(MID($J$5,1,4)="2018",K58,IF(MID($J$5,1,4)="2019",K59,))))</f>
        <v>0</v>
      </c>
      <c r="L60" s="393">
        <f t="shared" si="0"/>
        <v>0</v>
      </c>
      <c r="M60" s="393">
        <f t="shared" si="1"/>
        <v>0</v>
      </c>
    </row>
    <row r="61" spans="1:13" ht="15.75" customHeight="1" thickTop="1" x14ac:dyDescent="0.25">
      <c r="A61" s="689">
        <v>11</v>
      </c>
      <c r="B61" s="660" t="s">
        <v>1708</v>
      </c>
      <c r="C61" s="663" t="str">
        <f>VLOOKUP($B61,MP,2,FALSE)</f>
        <v>Empoderar con inclusión ecomómica  a 210 mujeres rurales de los 42 municipios,  con enfoques: diferencial, de género,  étnico y territorial , durante el periodo de gobierno</v>
      </c>
      <c r="D61" s="665" t="str">
        <f>VLOOKUP($B61,MP,12,FALSE)</f>
        <v>Número de Mujeres Rurales Empode3radas con inclusión Economica, con enfoque diferencial, género, étnico, territorial, durante el periodo de gobierno</v>
      </c>
      <c r="E61" s="666" t="str">
        <f>VLOOKUP($B61,MP,13,FALSE)</f>
        <v>NMRE</v>
      </c>
      <c r="F61" s="663" t="str">
        <f>VLOOKUP($B61,MP,14,FALSE)</f>
        <v>NMRE = Número de Mujeres Rurales Empode3radas con inclusión Economica, con enfoque diferencial, género, étnico, territorial, durante el periodo de gobierno</v>
      </c>
      <c r="G61" s="669" t="s">
        <v>6030</v>
      </c>
      <c r="H61" s="31">
        <v>2016</v>
      </c>
      <c r="I61" s="321">
        <f>VLOOKUP($B61,'METAS PRODUCTO'!$B$4:$CN$718,19,FALSE)</f>
        <v>25</v>
      </c>
      <c r="J61" s="610">
        <v>25</v>
      </c>
      <c r="K61" s="610">
        <v>25</v>
      </c>
      <c r="L61" s="332">
        <f>IFERROR(IF(K61*100/I64&gt;100,100,IF(K61*100/I64&lt;0,0,K61*100/I64)),0)</f>
        <v>11.904761904761905</v>
      </c>
      <c r="M61" s="332">
        <f t="shared" si="1"/>
        <v>100</v>
      </c>
    </row>
    <row r="62" spans="1:13" x14ac:dyDescent="0.25">
      <c r="A62" s="658"/>
      <c r="B62" s="661"/>
      <c r="C62" s="663"/>
      <c r="D62" s="663"/>
      <c r="E62" s="667"/>
      <c r="F62" s="663"/>
      <c r="G62" s="670"/>
      <c r="H62" s="33">
        <v>2017</v>
      </c>
      <c r="I62" s="322">
        <f>VLOOKUP($B61,'METAS PRODUCTO'!$B$4:$CN$718,20,FALSE)</f>
        <v>75</v>
      </c>
      <c r="J62" s="503">
        <v>200</v>
      </c>
      <c r="K62" s="503">
        <v>200</v>
      </c>
      <c r="L62" s="333">
        <f>IF(ISBLANK(K62)=FALSE,IFERROR(IF(K62*100/I64&gt;100,100,IF(K62*100/I64&lt;0,0,K62*100/I64)),0),0)</f>
        <v>95.238095238095241</v>
      </c>
      <c r="M62" s="333">
        <f>IF(ISBLANK(K62)=FALSE,IFERROR(IF((K62-K61)*100/(J62-J61)&gt;100,100,IF((K62-K61)*100/(J62-J61)&lt;0,0,(K62-K61)*100/(J62-J61))),0),0)</f>
        <v>100</v>
      </c>
    </row>
    <row r="63" spans="1:13" x14ac:dyDescent="0.25">
      <c r="A63" s="658"/>
      <c r="B63" s="661"/>
      <c r="C63" s="663"/>
      <c r="D63" s="663"/>
      <c r="E63" s="667"/>
      <c r="F63" s="663"/>
      <c r="G63" s="670"/>
      <c r="H63" s="33">
        <v>2018</v>
      </c>
      <c r="I63" s="322">
        <f>VLOOKUP($B61,'METAS PRODUCTO'!$B$4:$CN$718,21,FALSE)</f>
        <v>150</v>
      </c>
      <c r="J63" s="503">
        <v>210</v>
      </c>
      <c r="K63" s="503"/>
      <c r="L63" s="333">
        <f>IF(ISBLANK(K63)=FALSE,IFERROR(IF(K63*100/I65&gt;100,100,IF(K63*100/I65&lt;0,0,K63*100/I65)),0),0)</f>
        <v>0</v>
      </c>
      <c r="M63" s="333">
        <f>IF(ISBLANK(K63)=FALSE,IFERROR(IF((K63-K62)*100/(J63-J62)&gt;100,100,IF((K63-K62)*100/(J63-J62)&lt;0,0,(K63-K62)*100/(J63-J62))),0),0)</f>
        <v>0</v>
      </c>
    </row>
    <row r="64" spans="1:13" x14ac:dyDescent="0.25">
      <c r="A64" s="658"/>
      <c r="B64" s="661"/>
      <c r="C64" s="663"/>
      <c r="D64" s="663"/>
      <c r="E64" s="667"/>
      <c r="F64" s="663"/>
      <c r="G64" s="670"/>
      <c r="H64" s="33">
        <v>2019</v>
      </c>
      <c r="I64" s="322">
        <f>VLOOKUP($B61,'METAS PRODUCTO'!$B$4:$CN$718,22,FALSE)</f>
        <v>210</v>
      </c>
      <c r="J64" s="503"/>
      <c r="K64" s="503"/>
      <c r="L64" s="333">
        <f>IF(ISBLANK(K64)=FALSE,IFERROR(IF(K64*100/I65&gt;100,100,IF(K64*100/I65&lt;0,0,K64*100/I65)),0),0)</f>
        <v>0</v>
      </c>
      <c r="M64" s="333">
        <f>IF(ISBLANK(K64)=FALSE,IFERROR(IF((K64-K63)*100/(J64-J63)&gt;100,100,IF((K64-K63)*100/(J64-J63)&lt;0,0,(K64-K63)*100/(J64-J63))),0),0)</f>
        <v>0</v>
      </c>
    </row>
    <row r="65" spans="1:15" ht="40.5" customHeight="1" thickBot="1" x14ac:dyDescent="0.3">
      <c r="A65" s="659"/>
      <c r="B65" s="662"/>
      <c r="C65" s="664"/>
      <c r="D65" s="664"/>
      <c r="E65" s="668"/>
      <c r="F65" s="664"/>
      <c r="G65" s="671"/>
      <c r="H65" s="323" t="s">
        <v>19</v>
      </c>
      <c r="I65" s="324">
        <f>VLOOKUP($B61,'METAS PRODUCTO'!$B$4:$CN$718,18,FALSE)</f>
        <v>210</v>
      </c>
      <c r="J65" s="482">
        <f>IF(MID($J$5,1,4)="2016",J61,IF(MID($J$5,1,4)="2017",J62,IF(MID($J$5,1,4)="2018",J63,IF(MID($J$5,1,4)="2019",J64,))))</f>
        <v>210</v>
      </c>
      <c r="K65" s="482">
        <f>IF(MID($J$5,1,4)="2016",K61,IF(MID($J$5,1,4)="2017",K62,IF(MID($J$5,1,4)="2018",K63,IF(MID($J$5,1,4)="2019",K64,))))</f>
        <v>0</v>
      </c>
      <c r="L65" s="393">
        <f t="shared" si="0"/>
        <v>0</v>
      </c>
      <c r="M65" s="393">
        <f t="shared" si="1"/>
        <v>0</v>
      </c>
    </row>
    <row r="66" spans="1:15" ht="15.75" customHeight="1" thickTop="1" x14ac:dyDescent="0.25">
      <c r="A66" s="689">
        <v>12</v>
      </c>
      <c r="B66" s="660" t="s">
        <v>1716</v>
      </c>
      <c r="C66" s="690" t="str">
        <f>VLOOKUP($B66,MP,2,FALSE)</f>
        <v>Desarrollar un programa de formación  en derechos a las mujeres rurales de todo el departamento, con enfoques: diferencial, de género, étnico y territorial , durante el cuatrienio.</v>
      </c>
      <c r="D66" s="665" t="str">
        <f>VLOOKUP($B66,MP,12,FALSE)</f>
        <v>Numero de programa de formación  en derechos desarrollados en las mujeres rurales de todo el departamento, con enfoques: diferencial, de género, etnico y territorial, durante el periodo de gobierno.</v>
      </c>
      <c r="E66" s="666" t="str">
        <f>VLOOKUP($B66,MP,13,FALSE)</f>
        <v>NPFDD</v>
      </c>
      <c r="F66" s="663" t="str">
        <f>VLOOKUP($B66,MP,14,FALSE)</f>
        <v>NPFDDAMR = Número de programas en formación en derechos desarrollados a las mujeres rurales.</v>
      </c>
      <c r="G66" s="669" t="s">
        <v>6030</v>
      </c>
      <c r="H66" s="31">
        <v>2016</v>
      </c>
      <c r="I66" s="321">
        <f>VLOOKUP($B66,'METAS PRODUCTO'!$B$4:$CN$718,19,FALSE)</f>
        <v>0</v>
      </c>
      <c r="J66" s="610">
        <v>0</v>
      </c>
      <c r="K66" s="610">
        <v>1</v>
      </c>
      <c r="L66" s="332">
        <f>IFERROR(IF(K66*100/I69&gt;100,100,IF(K66*100/I69&lt;0,0,K66*100/I69)),0)</f>
        <v>100</v>
      </c>
      <c r="M66" s="332">
        <f t="shared" si="1"/>
        <v>0</v>
      </c>
    </row>
    <row r="67" spans="1:15" x14ac:dyDescent="0.25">
      <c r="A67" s="658"/>
      <c r="B67" s="661"/>
      <c r="C67" s="690"/>
      <c r="D67" s="663"/>
      <c r="E67" s="667"/>
      <c r="F67" s="663"/>
      <c r="G67" s="670"/>
      <c r="H67" s="33">
        <v>2017</v>
      </c>
      <c r="I67" s="322">
        <f>VLOOKUP($B66,'METAS PRODUCTO'!$B$4:$CN$718,20,FALSE)</f>
        <v>1</v>
      </c>
      <c r="J67" s="503">
        <v>1</v>
      </c>
      <c r="K67" s="503">
        <v>1</v>
      </c>
      <c r="L67" s="333">
        <f>IF(ISBLANK(K67)=FALSE,IFERROR(IF(K67*100/I69&gt;100,100,IF(K67*100/I69&lt;0,0,K67*100/I69)),0),0)</f>
        <v>100</v>
      </c>
      <c r="M67" s="333">
        <f>IF(ISBLANK(K67)=FALSE,IFERROR(IF((K67-K66)*100/(J67-J66)&gt;100,100,IF((K67-K66)*100/(J67-J66)&lt;0,0,(K67-K66)*100/(J67-J66))),0),0)</f>
        <v>0</v>
      </c>
    </row>
    <row r="68" spans="1:15" x14ac:dyDescent="0.25">
      <c r="A68" s="658"/>
      <c r="B68" s="661"/>
      <c r="C68" s="690"/>
      <c r="D68" s="663"/>
      <c r="E68" s="667"/>
      <c r="F68" s="663"/>
      <c r="G68" s="670"/>
      <c r="H68" s="33">
        <v>2018</v>
      </c>
      <c r="I68" s="322">
        <f>VLOOKUP($B66,'METAS PRODUCTO'!$B$4:$CN$718,21,FALSE)</f>
        <v>1</v>
      </c>
      <c r="J68" s="503">
        <v>1</v>
      </c>
      <c r="K68" s="503"/>
      <c r="L68" s="333">
        <f>IF(ISBLANK(K68)=FALSE,IFERROR(IF(K68*100/I70&gt;100,100,IF(K68*100/I70&lt;0,0,K68*100/I70)),0),0)</f>
        <v>0</v>
      </c>
      <c r="M68" s="333">
        <f>IF(ISBLANK(K68)=FALSE,IFERROR(IF((K68-K67)*100/(J68-J67)&gt;100,100,IF((K68-K67)*100/(J68-J67)&lt;0,0,(K68-K67)*100/(J68-J67))),0),0)</f>
        <v>0</v>
      </c>
      <c r="N68" s="29"/>
      <c r="O68" s="29"/>
    </row>
    <row r="69" spans="1:15" x14ac:dyDescent="0.25">
      <c r="A69" s="658"/>
      <c r="B69" s="661"/>
      <c r="C69" s="690"/>
      <c r="D69" s="663"/>
      <c r="E69" s="667"/>
      <c r="F69" s="663"/>
      <c r="G69" s="670"/>
      <c r="H69" s="33">
        <v>2019</v>
      </c>
      <c r="I69" s="322">
        <f>VLOOKUP($B66,'METAS PRODUCTO'!$B$4:$CN$718,22,FALSE)</f>
        <v>1</v>
      </c>
      <c r="J69" s="503"/>
      <c r="K69" s="503"/>
      <c r="L69" s="333">
        <f>IF(ISBLANK(K69)=FALSE,IFERROR(IF(K69*100/I70&gt;100,100,IF(K69*100/I70&lt;0,0,K69*100/I70)),0),0)</f>
        <v>0</v>
      </c>
      <c r="M69" s="333">
        <f>IF(ISBLANK(K69)=FALSE,IFERROR(IF((K69-K68)*100/(J69-J68)&gt;100,100,IF((K69-K68)*100/(J69-J68)&lt;0,0,(K69-K68)*100/(J69-J68))),0),0)</f>
        <v>0</v>
      </c>
    </row>
    <row r="70" spans="1:15" ht="30" customHeight="1" thickBot="1" x14ac:dyDescent="0.3">
      <c r="A70" s="659"/>
      <c r="B70" s="662"/>
      <c r="C70" s="691"/>
      <c r="D70" s="664"/>
      <c r="E70" s="668"/>
      <c r="F70" s="664"/>
      <c r="G70" s="671"/>
      <c r="H70" s="323" t="s">
        <v>19</v>
      </c>
      <c r="I70" s="324">
        <f>VLOOKUP($B66,'METAS PRODUCTO'!$B$4:$CN$718,18,FALSE)</f>
        <v>1</v>
      </c>
      <c r="J70" s="482">
        <f>IF(MID($J$5,1,4)="2016",J66,IF(MID($J$5,1,4)="2017",J67,IF(MID($J$5,1,4)="2018",J68,IF(MID($J$5,1,4)="2019",J69,))))</f>
        <v>1</v>
      </c>
      <c r="K70" s="482">
        <f>IF(MID($J$5,1,4)="2016",K66,IF(MID($J$5,1,4)="2017",K67,IF(MID($J$5,1,4)="2018",K68,IF(MID($J$5,1,4)="2019",K69,))))</f>
        <v>0</v>
      </c>
      <c r="L70" s="393">
        <f t="shared" si="0"/>
        <v>0</v>
      </c>
      <c r="M70" s="393">
        <f t="shared" si="1"/>
        <v>0</v>
      </c>
    </row>
    <row r="71" spans="1:15" ht="15.75" customHeight="1" thickTop="1" x14ac:dyDescent="0.25">
      <c r="A71" s="658">
        <v>13</v>
      </c>
      <c r="B71" s="660" t="s">
        <v>1723</v>
      </c>
      <c r="C71" s="663" t="str">
        <f>VLOOKUP($B71,MP,2,FALSE)</f>
        <v>Socializar en el 100% de los Municipios del Departamento la Política Pública de Mujer y la Normatividad que protege sus derechos , en el periodo de Gobierno.</v>
      </c>
      <c r="D71" s="665" t="str">
        <f>VLOOKUP($B71,MP,12,FALSE)</f>
        <v>Porcentaje de los municipios con socialización de politica pública de mujer y la normatividad que protege sus derechos .</v>
      </c>
      <c r="E71" s="666" t="str">
        <f>VLOOKUP($B71,MP,13,FALSE)</f>
        <v>(NMPPMS / NMT) x 100</v>
      </c>
      <c r="F71" s="663" t="str">
        <f>VLOOKUP($B71,MP,14,FALSE)</f>
        <v>PMCSPPMN = Porcentaje de municipios con socialización de politica pública de mujer y normatividad; N°MCSPSPPMN = Número de municipios con socialización de política pública de mujer y normatividad; N°MPPSPPMN = Número de municipios programados para socialización de política pública de mujer y normatividad.</v>
      </c>
      <c r="G71" s="669" t="s">
        <v>6119</v>
      </c>
      <c r="H71" s="31">
        <v>2016</v>
      </c>
      <c r="I71" s="326">
        <f>VLOOKUP($B71,'METAS PRODUCTO'!$B$4:$CN$718,19,FALSE)</f>
        <v>50</v>
      </c>
      <c r="J71" s="610">
        <v>15</v>
      </c>
      <c r="K71" s="610">
        <v>40</v>
      </c>
      <c r="L71" s="332">
        <f>IFERROR(IF(K71*100/I74&gt;100,100,IF(K71*100/I74&lt;0,0,K71*100/I74)),0)</f>
        <v>40</v>
      </c>
      <c r="M71" s="332">
        <f t="shared" si="1"/>
        <v>100</v>
      </c>
    </row>
    <row r="72" spans="1:15" x14ac:dyDescent="0.25">
      <c r="A72" s="658"/>
      <c r="B72" s="661"/>
      <c r="C72" s="663"/>
      <c r="D72" s="663"/>
      <c r="E72" s="667"/>
      <c r="F72" s="663"/>
      <c r="G72" s="670"/>
      <c r="H72" s="33">
        <v>2017</v>
      </c>
      <c r="I72" s="327">
        <f>VLOOKUP($B71,'METAS PRODUCTO'!$B$4:$CN$718,20,FALSE)</f>
        <v>67</v>
      </c>
      <c r="J72" s="503">
        <v>70</v>
      </c>
      <c r="K72" s="503">
        <v>70</v>
      </c>
      <c r="L72" s="333">
        <f>IF(ISBLANK(K72)=FALSE,IFERROR(IF(K72*100/I74&gt;100,100,IF(K72*100/I74&lt;0,0,K72*100/I74)),0),0)</f>
        <v>70</v>
      </c>
      <c r="M72" s="333">
        <f>IF(ISBLANK(K72)=FALSE,IFERROR(IF((K72-K71)*100/(J72-J71)&gt;100,100,IF((K72-K71)*100/(J72-J71)&lt;0,0,(K72-K71)*100/(J72-J71))),0),0)</f>
        <v>54.545454545454547</v>
      </c>
    </row>
    <row r="73" spans="1:15" x14ac:dyDescent="0.25">
      <c r="A73" s="658"/>
      <c r="B73" s="661"/>
      <c r="C73" s="663"/>
      <c r="D73" s="663"/>
      <c r="E73" s="667"/>
      <c r="F73" s="663"/>
      <c r="G73" s="670"/>
      <c r="H73" s="33">
        <v>2018</v>
      </c>
      <c r="I73" s="327">
        <f>VLOOKUP($B71,'METAS PRODUCTO'!$B$4:$CN$718,21,FALSE)</f>
        <v>83</v>
      </c>
      <c r="J73" s="503">
        <v>83</v>
      </c>
      <c r="K73" s="503"/>
      <c r="L73" s="333">
        <f>IF(ISBLANK(K73)=FALSE,IFERROR(IF(K73*100/I75&gt;100,100,IF(K73*100/I75&lt;0,0,K73*100/I75)),0),0)</f>
        <v>0</v>
      </c>
      <c r="M73" s="333">
        <f>IF(ISBLANK(K73)=FALSE,IFERROR(IF((K73-K72)*100/(J73-J72)&gt;100,100,IF((K73-K72)*100/(J73-J72)&lt;0,0,(K73-K72)*100/(J73-J72))),0),0)</f>
        <v>0</v>
      </c>
    </row>
    <row r="74" spans="1:15" x14ac:dyDescent="0.25">
      <c r="A74" s="658"/>
      <c r="B74" s="661"/>
      <c r="C74" s="663"/>
      <c r="D74" s="663"/>
      <c r="E74" s="667"/>
      <c r="F74" s="663"/>
      <c r="G74" s="670"/>
      <c r="H74" s="33">
        <v>2019</v>
      </c>
      <c r="I74" s="327">
        <f>VLOOKUP($B71,'METAS PRODUCTO'!$B$4:$CN$718,22,FALSE)</f>
        <v>100</v>
      </c>
      <c r="J74" s="503"/>
      <c r="K74" s="503"/>
      <c r="L74" s="333">
        <f>IF(ISBLANK(K74)=FALSE,IFERROR(IF(K74*100/I75&gt;100,100,IF(K74*100/I75&lt;0,0,K74*100/I75)),0),0)</f>
        <v>0</v>
      </c>
      <c r="M74" s="333">
        <f>IF(ISBLANK(K74)=FALSE,IFERROR(IF((K74-K73)*100/(J74-J73)&gt;100,100,IF((K74-K73)*100/(J74-J73)&lt;0,0,(K74-K73)*100/(J74-J73))),0),0)</f>
        <v>0</v>
      </c>
    </row>
    <row r="75" spans="1:15" ht="36" customHeight="1" thickBot="1" x14ac:dyDescent="0.3">
      <c r="A75" s="659"/>
      <c r="B75" s="662"/>
      <c r="C75" s="664"/>
      <c r="D75" s="664"/>
      <c r="E75" s="668"/>
      <c r="F75" s="664"/>
      <c r="G75" s="671"/>
      <c r="H75" s="323" t="s">
        <v>19</v>
      </c>
      <c r="I75" s="324">
        <f>VLOOKUP($B71,'METAS PRODUCTO'!$B$4:$CN$718,18,FALSE)</f>
        <v>100</v>
      </c>
      <c r="J75" s="482">
        <f>IF(MID($J$5,1,4)="2016",J71,IF(MID($J$5,1,4)="2017",J72,IF(MID($J$5,1,4)="2018",J73,IF(MID($J$5,1,4)="2019",J74,))))</f>
        <v>83</v>
      </c>
      <c r="K75" s="482">
        <f>IF(MID($J$5,1,4)="2016",K71,IF(MID($J$5,1,4)="2017",K72,IF(MID($J$5,1,4)="2018",K73,IF(MID($J$5,1,4)="2019",K74,))))</f>
        <v>0</v>
      </c>
      <c r="L75" s="393">
        <f t="shared" si="0"/>
        <v>0</v>
      </c>
      <c r="M75" s="393">
        <f t="shared" si="1"/>
        <v>0</v>
      </c>
    </row>
    <row r="76" spans="1:15" ht="15.75" customHeight="1" thickTop="1" x14ac:dyDescent="0.25">
      <c r="A76" s="689">
        <v>14</v>
      </c>
      <c r="B76" s="660" t="s">
        <v>1731</v>
      </c>
      <c r="C76" s="663" t="str">
        <f>VLOOKUP($B76,MP,2,FALSE)</f>
        <v>Realizar anualmente un evento de reconocimiento y exhaltación a la labor de la Mujer Vallecaucana.  (Galardon a la Mujer Vallecaucana) ,durante el periodo de gobierno.</v>
      </c>
      <c r="D76" s="665" t="str">
        <f>VLOOKUP($B76,MP,12,FALSE)</f>
        <v>Número de eventos de reconocimiento y exhaltación a la mujer realizados anualmente</v>
      </c>
      <c r="E76" s="666" t="str">
        <f>VLOOKUP($B76,MP,13,FALSE)</f>
        <v>NEREMVR</v>
      </c>
      <c r="F76" s="663" t="str">
        <f>VLOOKUP($B76,MP,14,FALSE)</f>
        <v xml:space="preserve">NEREMVR= Número de eventos de reconocimiento y exhaltación a la mujer realizados; </v>
      </c>
      <c r="G76" s="669" t="s">
        <v>6119</v>
      </c>
      <c r="H76" s="31">
        <v>2016</v>
      </c>
      <c r="I76" s="321">
        <f>VLOOKUP($B76,'METAS PRODUCTO'!$B$4:$CN$718,19,FALSE)</f>
        <v>1</v>
      </c>
      <c r="J76" s="610">
        <v>1</v>
      </c>
      <c r="K76" s="610">
        <v>1</v>
      </c>
      <c r="L76" s="333">
        <f>IFERROR(IF(K76*100/I76&gt;100,100,IF(K76*100/I76&lt;0,0,K76*100/I76)),0)</f>
        <v>100</v>
      </c>
      <c r="M76" s="333">
        <f>IFERROR(IF(K76*100/J76&gt;100,100,IF(K76*100/J76&lt;0,0,K76*100/J76)),0)</f>
        <v>100</v>
      </c>
    </row>
    <row r="77" spans="1:15" x14ac:dyDescent="0.25">
      <c r="A77" s="658"/>
      <c r="B77" s="661"/>
      <c r="C77" s="663"/>
      <c r="D77" s="663"/>
      <c r="E77" s="667"/>
      <c r="F77" s="663"/>
      <c r="G77" s="670"/>
      <c r="H77" s="33">
        <v>2017</v>
      </c>
      <c r="I77" s="322">
        <f>VLOOKUP($B76,'METAS PRODUCTO'!$B$4:$CN$718,20,FALSE)</f>
        <v>1</v>
      </c>
      <c r="J77" s="503">
        <v>1</v>
      </c>
      <c r="K77" s="503">
        <v>1</v>
      </c>
      <c r="L77" s="333">
        <f>IFERROR(IF(K77*100/I77&gt;100,100,IF(K77*100/I77&lt;0,0,K77*100/I77)),0)</f>
        <v>100</v>
      </c>
      <c r="M77" s="333">
        <f>IFERROR(IF(K77*100/J77&gt;100,100,IF(K77*100/J77&lt;0,0,K77*100/J77)),0)</f>
        <v>100</v>
      </c>
    </row>
    <row r="78" spans="1:15" x14ac:dyDescent="0.25">
      <c r="A78" s="658"/>
      <c r="B78" s="661"/>
      <c r="C78" s="663"/>
      <c r="D78" s="663"/>
      <c r="E78" s="667"/>
      <c r="F78" s="663"/>
      <c r="G78" s="670"/>
      <c r="H78" s="33">
        <v>2018</v>
      </c>
      <c r="I78" s="322">
        <f>VLOOKUP($B76,'METAS PRODUCTO'!$B$4:$CN$718,21,FALSE)</f>
        <v>1</v>
      </c>
      <c r="J78" s="503">
        <v>1</v>
      </c>
      <c r="K78" s="503"/>
      <c r="L78" s="333">
        <f>IFERROR(IF(K78*100/I78&gt;100,100,IF(K78*100/I78&lt;0,0,K78*100/I78)),0)</f>
        <v>0</v>
      </c>
      <c r="M78" s="333">
        <f>IFERROR(IF(K78*100/J78&gt;100,100,IF(K78*100/J78&lt;0,0,K78*100/J78)),0)</f>
        <v>0</v>
      </c>
    </row>
    <row r="79" spans="1:15" x14ac:dyDescent="0.25">
      <c r="A79" s="658"/>
      <c r="B79" s="661"/>
      <c r="C79" s="663"/>
      <c r="D79" s="663"/>
      <c r="E79" s="667"/>
      <c r="F79" s="663"/>
      <c r="G79" s="670"/>
      <c r="H79" s="33">
        <v>2019</v>
      </c>
      <c r="I79" s="322">
        <f>VLOOKUP($B76,'METAS PRODUCTO'!$B$4:$CN$718,22,FALSE)</f>
        <v>1</v>
      </c>
      <c r="J79" s="503"/>
      <c r="K79" s="503"/>
      <c r="L79" s="333">
        <f>IFERROR(IF(K79*100/I79&gt;100,100,IF(K79*100/I79&lt;0,0,K79*100/I79)),0)</f>
        <v>0</v>
      </c>
      <c r="M79" s="333">
        <f>IFERROR(IF(K79*100/J79&gt;100,100,IF(K79*100/J79&lt;0,0,K79*100/J79)),0)</f>
        <v>0</v>
      </c>
    </row>
    <row r="80" spans="1:15" ht="30" customHeight="1" thickBot="1" x14ac:dyDescent="0.3">
      <c r="A80" s="659"/>
      <c r="B80" s="662"/>
      <c r="C80" s="664"/>
      <c r="D80" s="664"/>
      <c r="E80" s="668"/>
      <c r="F80" s="664"/>
      <c r="G80" s="671"/>
      <c r="H80" s="323" t="s">
        <v>19</v>
      </c>
      <c r="I80" s="324">
        <f>VLOOKUP($B76,'METAS PRODUCTO'!$B$4:$CN$718,18,FALSE)</f>
        <v>1</v>
      </c>
      <c r="J80" s="482">
        <f>IF(MID($J$5,1,4)="2016",J76,IF(MID($J$5,1,4)="2017",J77,IF(MID($J$5,1,4)="2018",J78,IF(MID($J$5,1,4)="2019",J79,))))</f>
        <v>1</v>
      </c>
      <c r="K80" s="482">
        <f>IF(MID($J$5,1,4)="2016",K76,IF(MID($J$5,1,4)="2017",K77,IF(MID($J$5,1,4)="2018",K78,IF(MID($J$5,1,4)="2019",K79,))))</f>
        <v>0</v>
      </c>
      <c r="L80" s="393">
        <f t="shared" ref="L80:L140" si="2">IFERROR(IF(K80*100/I80&gt;100,100,IF(K80*100/I80&lt;0,0,K80*100/I80)),0)</f>
        <v>0</v>
      </c>
      <c r="M80" s="393">
        <f t="shared" ref="M80:M141" si="3">IFERROR(IF(K80*100/J80&gt;100,100,IF(K80*100/J80&lt;0,0,K80*100/J80)),0)</f>
        <v>0</v>
      </c>
    </row>
    <row r="81" spans="1:15" ht="15.75" customHeight="1" thickTop="1" x14ac:dyDescent="0.25">
      <c r="A81" s="689">
        <v>15</v>
      </c>
      <c r="B81" s="660" t="s">
        <v>1736</v>
      </c>
      <c r="C81" s="663" t="str">
        <f>VLOOKUP($B81,MP,2,FALSE)</f>
        <v>Realizar cuatro (4) Encuentros departamentales de saberes e intercambio de experiencias exitosas, que fomenten el liderazgo y la participación efectiva para la incidencia política de las mujeres en espacios de decisión, durante el periodo de Gobierno</v>
      </c>
      <c r="D81" s="665" t="str">
        <f>VLOOKUP($B81,MP,12,FALSE)</f>
        <v>Número de encuentros departamentales de saberes e intercambio de experiencias exitosas de mujeres realizados.</v>
      </c>
      <c r="E81" s="666" t="str">
        <f>VLOOKUP($B81,MP,13,FALSE)</f>
        <v>NEDSEEMR</v>
      </c>
      <c r="F81" s="663" t="str">
        <f>VLOOKUP($B81,MP,14,FALSE)</f>
        <v>NEDSEEMR= Número de encuentros departamentales de saberes e intercambio de experiencias exitosas de mujeres realizados.</v>
      </c>
      <c r="G81" s="669" t="s">
        <v>6119</v>
      </c>
      <c r="H81" s="31">
        <v>2016</v>
      </c>
      <c r="I81" s="321">
        <f>VLOOKUP($B81,'METAS PRODUCTO'!$B$4:$CN$718,19,FALSE)</f>
        <v>0</v>
      </c>
      <c r="J81" s="610">
        <v>0</v>
      </c>
      <c r="K81" s="502">
        <v>1</v>
      </c>
      <c r="L81" s="332">
        <f>IFERROR(IF(K81*100/I84&gt;100,100,IF(K81*100/I84&lt;0,0,K81*100/I84)),0)</f>
        <v>25</v>
      </c>
      <c r="M81" s="332">
        <f t="shared" si="3"/>
        <v>0</v>
      </c>
    </row>
    <row r="82" spans="1:15" x14ac:dyDescent="0.25">
      <c r="A82" s="658"/>
      <c r="B82" s="661"/>
      <c r="C82" s="663"/>
      <c r="D82" s="663"/>
      <c r="E82" s="667"/>
      <c r="F82" s="663"/>
      <c r="G82" s="670"/>
      <c r="H82" s="33">
        <v>2017</v>
      </c>
      <c r="I82" s="322">
        <f>VLOOKUP($B81,'METAS PRODUCTO'!$B$4:$CN$718,20,FALSE)</f>
        <v>2</v>
      </c>
      <c r="J82" s="503">
        <v>2</v>
      </c>
      <c r="K82" s="503">
        <v>2</v>
      </c>
      <c r="L82" s="333">
        <f>IF(ISBLANK(K82)=FALSE,IFERROR(IF(K82*100/I84&gt;100,100,IF(K82*100/I84&lt;0,0,K82*100/I84)),0),0)</f>
        <v>50</v>
      </c>
      <c r="M82" s="333">
        <f>IF(ISBLANK(K82)=FALSE,IFERROR(IF((K82-K81)*100/(J82-J81)&gt;100,100,IF((K82-K81)*100/(J82-J81)&lt;0,0,(K82-K81)*100/(J82-J81))),0),0)</f>
        <v>50</v>
      </c>
    </row>
    <row r="83" spans="1:15" x14ac:dyDescent="0.25">
      <c r="A83" s="658"/>
      <c r="B83" s="661"/>
      <c r="C83" s="663"/>
      <c r="D83" s="663"/>
      <c r="E83" s="667"/>
      <c r="F83" s="663"/>
      <c r="G83" s="670"/>
      <c r="H83" s="33">
        <v>2018</v>
      </c>
      <c r="I83" s="322">
        <f>VLOOKUP($B81,'METAS PRODUCTO'!$B$4:$CN$718,21,FALSE)</f>
        <v>4</v>
      </c>
      <c r="J83" s="503">
        <v>3</v>
      </c>
      <c r="K83" s="503"/>
      <c r="L83" s="333">
        <f>IF(ISBLANK(K83)=FALSE,IFERROR(IF(K83*100/I85&gt;100,100,IF(K83*100/I85&lt;0,0,K83*100/I85)),0),0)</f>
        <v>0</v>
      </c>
      <c r="M83" s="333">
        <f>IF(ISBLANK(K83)=FALSE,IFERROR(IF((K83-K82)*100/(J83-J82)&gt;100,100,IF((K83-K82)*100/(J83-J82)&lt;0,0,(K83-K82)*100/(J83-J82))),0),0)</f>
        <v>0</v>
      </c>
      <c r="O83" s="29"/>
    </row>
    <row r="84" spans="1:15" x14ac:dyDescent="0.25">
      <c r="A84" s="658"/>
      <c r="B84" s="661"/>
      <c r="C84" s="663"/>
      <c r="D84" s="663"/>
      <c r="E84" s="667"/>
      <c r="F84" s="663"/>
      <c r="G84" s="670"/>
      <c r="H84" s="33">
        <v>2019</v>
      </c>
      <c r="I84" s="322">
        <f>VLOOKUP($B81,'METAS PRODUCTO'!$B$4:$CN$718,22,FALSE)</f>
        <v>4</v>
      </c>
      <c r="J84" s="503"/>
      <c r="K84" s="503"/>
      <c r="L84" s="333">
        <f>IF(ISBLANK(K84)=FALSE,IFERROR(IF(K84*100/I85&gt;100,100,IF(K84*100/I85&lt;0,0,K84*100/I85)),0),0)</f>
        <v>0</v>
      </c>
      <c r="M84" s="333">
        <f>IF(ISBLANK(K84)=FALSE,IFERROR(IF((K84-K83)*100/(J84-J83)&gt;100,100,IF((K84-K83)*100/(J84-J83)&lt;0,0,(K84-K83)*100/(J84-J83))),0),0)</f>
        <v>0</v>
      </c>
    </row>
    <row r="85" spans="1:15" ht="39" customHeight="1" thickBot="1" x14ac:dyDescent="0.3">
      <c r="A85" s="659"/>
      <c r="B85" s="662"/>
      <c r="C85" s="664"/>
      <c r="D85" s="664"/>
      <c r="E85" s="668"/>
      <c r="F85" s="664"/>
      <c r="G85" s="671"/>
      <c r="H85" s="323" t="s">
        <v>19</v>
      </c>
      <c r="I85" s="324">
        <f>VLOOKUP($B81,'METAS PRODUCTO'!$B$4:$CN$718,18,FALSE)</f>
        <v>4</v>
      </c>
      <c r="J85" s="482">
        <f>IF(MID($J$5,1,4)="2016",J81,IF(MID($J$5,1,4)="2017",J82,IF(MID($J$5,1,4)="2018",J83,IF(MID($J$5,1,4)="2019",J84,))))</f>
        <v>3</v>
      </c>
      <c r="K85" s="482">
        <f>IF(MID($J$5,1,4)="2016",K81,IF(MID($J$5,1,4)="2017",K82,IF(MID($J$5,1,4)="2018",K83,IF(MID($J$5,1,4)="2019",K84,))))</f>
        <v>0</v>
      </c>
      <c r="L85" s="393">
        <f t="shared" si="2"/>
        <v>0</v>
      </c>
      <c r="M85" s="393">
        <f t="shared" si="3"/>
        <v>0</v>
      </c>
    </row>
    <row r="86" spans="1:15" ht="15.75" customHeight="1" thickTop="1" x14ac:dyDescent="0.25">
      <c r="A86" s="658">
        <v>16</v>
      </c>
      <c r="B86" s="660" t="s">
        <v>1742</v>
      </c>
      <c r="C86" s="663" t="str">
        <f>VLOOKUP($B86,MP,2,FALSE)</f>
        <v>Desarrollar en los 42 entes territoriales, un programa de Formación   a Mujeres en el  uso de las TICs, durante el periodo de Gobierno.</v>
      </c>
      <c r="D86" s="665" t="str">
        <f>VLOOKUP($B86,MP,12,FALSE)</f>
        <v>Número de programas de formación a mujeres en uso de TICs desarrollados</v>
      </c>
      <c r="E86" s="666" t="str">
        <f>VLOOKUP($B86,MP,13,FALSE)</f>
        <v>NPFMUTICD</v>
      </c>
      <c r="F86" s="663" t="str">
        <f>VLOOKUP($B86,MP,14,FALSE)</f>
        <v>NPFMUTICD = Número de programas de formación a mujeres en uso de TICs desarrollados</v>
      </c>
      <c r="G86" s="669" t="s">
        <v>6147</v>
      </c>
      <c r="H86" s="31">
        <v>2016</v>
      </c>
      <c r="I86" s="321">
        <f>VLOOKUP($B86,'METAS PRODUCTO'!$B$4:$CN$718,19,FALSE)</f>
        <v>4</v>
      </c>
      <c r="J86" s="610">
        <v>4</v>
      </c>
      <c r="K86" s="610">
        <v>4</v>
      </c>
      <c r="L86" s="332">
        <f>IFERROR(IF(K86*100/I89&gt;100,100,IF(K86*100/I89&lt;0,0,K86*100/I89)),0)</f>
        <v>9.5238095238095237</v>
      </c>
      <c r="M86" s="332">
        <f t="shared" si="3"/>
        <v>100</v>
      </c>
    </row>
    <row r="87" spans="1:15" x14ac:dyDescent="0.25">
      <c r="A87" s="658"/>
      <c r="B87" s="661"/>
      <c r="C87" s="663"/>
      <c r="D87" s="663"/>
      <c r="E87" s="667"/>
      <c r="F87" s="663"/>
      <c r="G87" s="670"/>
      <c r="H87" s="33">
        <v>2017</v>
      </c>
      <c r="I87" s="322">
        <f>VLOOKUP($B86,'METAS PRODUCTO'!$B$4:$CN$718,20,FALSE)</f>
        <v>12</v>
      </c>
      <c r="J87" s="503">
        <v>12</v>
      </c>
      <c r="K87" s="503">
        <v>12</v>
      </c>
      <c r="L87" s="333">
        <f>IF(ISBLANK(K87)=FALSE,IFERROR(IF(K87*100/I89&gt;100,100,IF(K87*100/I89&lt;0,0,K87*100/I89)),0),0)</f>
        <v>28.571428571428573</v>
      </c>
      <c r="M87" s="333">
        <f>IF(ISBLANK(K87)=FALSE,IFERROR(IF((K87-K86)*100/(J87-J86)&gt;100,100,IF((K87-K86)*100/(J87-J86)&lt;0,0,(K87-K86)*100/(J87-J86))),0),0)</f>
        <v>100</v>
      </c>
    </row>
    <row r="88" spans="1:15" x14ac:dyDescent="0.25">
      <c r="A88" s="658"/>
      <c r="B88" s="661"/>
      <c r="C88" s="663"/>
      <c r="D88" s="663"/>
      <c r="E88" s="667"/>
      <c r="F88" s="663"/>
      <c r="G88" s="670"/>
      <c r="H88" s="33">
        <v>2018</v>
      </c>
      <c r="I88" s="322">
        <f>VLOOKUP($B86,'METAS PRODUCTO'!$B$4:$CN$718,21,FALSE)</f>
        <v>24</v>
      </c>
      <c r="J88" s="503">
        <v>12</v>
      </c>
      <c r="K88" s="503"/>
      <c r="L88" s="333">
        <f>IF(ISBLANK(K88)=FALSE,IFERROR(IF(K88*100/I90&gt;100,100,IF(K88*100/I90&lt;0,0,K88*100/I90)),0),0)</f>
        <v>0</v>
      </c>
      <c r="M88" s="333">
        <f>IF(ISBLANK(K88)=FALSE,IFERROR(IF((K88-K87)*100/(J88-J87)&gt;100,100,IF((K88-K87)*100/(J88-J87)&lt;0,0,(K88-K87)*100/(J88-J87))),0),0)</f>
        <v>0</v>
      </c>
      <c r="O88" s="29"/>
    </row>
    <row r="89" spans="1:15" x14ac:dyDescent="0.25">
      <c r="A89" s="658"/>
      <c r="B89" s="661"/>
      <c r="C89" s="663"/>
      <c r="D89" s="663"/>
      <c r="E89" s="667"/>
      <c r="F89" s="663"/>
      <c r="G89" s="670"/>
      <c r="H89" s="33">
        <v>2019</v>
      </c>
      <c r="I89" s="322">
        <f>VLOOKUP($B86,'METAS PRODUCTO'!$B$4:$CN$718,22,FALSE)</f>
        <v>42</v>
      </c>
      <c r="J89" s="503"/>
      <c r="K89" s="503"/>
      <c r="L89" s="333">
        <f>IF(ISBLANK(K89)=FALSE,IFERROR(IF(K89*100/I90&gt;100,100,IF(K89*100/I90&lt;0,0,K89*100/I90)),0),0)</f>
        <v>0</v>
      </c>
      <c r="M89" s="333">
        <f>IF(ISBLANK(K89)=FALSE,IFERROR(IF((K89-K88)*100/(J89-J88)&gt;100,100,IF((K89-K88)*100/(J89-J88)&lt;0,0,(K89-K88)*100/(J89-J88))),0),0)</f>
        <v>0</v>
      </c>
    </row>
    <row r="90" spans="1:15" ht="15.75" thickBot="1" x14ac:dyDescent="0.3">
      <c r="A90" s="659"/>
      <c r="B90" s="662"/>
      <c r="C90" s="664"/>
      <c r="D90" s="664"/>
      <c r="E90" s="668"/>
      <c r="F90" s="664"/>
      <c r="G90" s="671"/>
      <c r="H90" s="323" t="s">
        <v>19</v>
      </c>
      <c r="I90" s="324">
        <f>VLOOKUP($B86,'METAS PRODUCTO'!$B$4:$CN$718,18,FALSE)</f>
        <v>42</v>
      </c>
      <c r="J90" s="482">
        <f>IF(MID($J$5,1,4)="2016",J86,IF(MID($J$5,1,4)="2017",J87,IF(MID($J$5,1,4)="2018",J88,IF(MID($J$5,1,4)="2019",J89,))))</f>
        <v>12</v>
      </c>
      <c r="K90" s="482">
        <f>IF(MID($J$5,1,4)="2016",K86,IF(MID($J$5,1,4)="2017",K87,IF(MID($J$5,1,4)="2018",K88,IF(MID($J$5,1,4)="2019",K89,))))</f>
        <v>0</v>
      </c>
      <c r="L90" s="393">
        <f t="shared" si="2"/>
        <v>0</v>
      </c>
      <c r="M90" s="393">
        <f t="shared" si="3"/>
        <v>0</v>
      </c>
    </row>
    <row r="91" spans="1:15" ht="15.75" customHeight="1" thickTop="1" x14ac:dyDescent="0.25">
      <c r="A91" s="689">
        <v>17</v>
      </c>
      <c r="B91" s="660" t="s">
        <v>2004</v>
      </c>
      <c r="C91" s="663" t="str">
        <f>VLOOKUP($B91,MP,2,FALSE)</f>
        <v>Acompañar en la construcción y puesta en marcha de los hogares de acogida en los municipios de Buenaventura y Jamundí (MESA DE CONCERTACION INDIGENA).</v>
      </c>
      <c r="D91" s="665" t="str">
        <f>VLOOKUP($B91,MP,12,FALSE)</f>
        <v>Número de municipios acompañados en la construcción y puesta en marcha de Hogares de acogida para mujeres victimas de violencia.</v>
      </c>
      <c r="E91" s="666" t="str">
        <f>VLOOKUP($B91,MP,13,FALSE)</f>
        <v>NMACHA</v>
      </c>
      <c r="F91" s="663" t="str">
        <f>VLOOKUP($B91,MP,14,FALSE)</f>
        <v>NMACHA = Número de municipios acompañados en la construcción y puesta en marcha de hogares de acogida.</v>
      </c>
      <c r="G91" s="669" t="s">
        <v>6126</v>
      </c>
      <c r="H91" s="31">
        <v>2016</v>
      </c>
      <c r="I91" s="321">
        <f>VLOOKUP($B91,'METAS PRODUCTO'!$B$4:$CN$718,19,FALSE)</f>
        <v>0</v>
      </c>
      <c r="J91" s="610">
        <v>0</v>
      </c>
      <c r="K91" s="610">
        <v>0</v>
      </c>
      <c r="L91" s="332">
        <f>IFERROR(IF(K91*100/I94&gt;100,100,IF(K91*100/I94&lt;0,0,K91*100/I94)),0)</f>
        <v>0</v>
      </c>
      <c r="M91" s="332">
        <f t="shared" si="3"/>
        <v>0</v>
      </c>
    </row>
    <row r="92" spans="1:15" x14ac:dyDescent="0.25">
      <c r="A92" s="658"/>
      <c r="B92" s="661"/>
      <c r="C92" s="663"/>
      <c r="D92" s="663"/>
      <c r="E92" s="667"/>
      <c r="F92" s="663"/>
      <c r="G92" s="670"/>
      <c r="H92" s="33">
        <v>2017</v>
      </c>
      <c r="I92" s="322">
        <f>VLOOKUP($B91,'METAS PRODUCTO'!$B$4:$CN$718,20,FALSE)</f>
        <v>0</v>
      </c>
      <c r="J92" s="503">
        <v>0</v>
      </c>
      <c r="K92" s="503">
        <v>0</v>
      </c>
      <c r="L92" s="333">
        <f>IF(ISBLANK(K92)=FALSE,IFERROR(IF(K92*100/I94&gt;100,100,IF(K92*100/I94&lt;0,0,K92*100/I94)),0),0)</f>
        <v>0</v>
      </c>
      <c r="M92" s="333">
        <f>IF(ISBLANK(K92)=FALSE,IFERROR(IF((K92-K91)*100/(J92-J91)&gt;100,100,IF((K92-K91)*100/(J92-J91)&lt;0,0,(K92-K91)*100/(J92-J91))),0),0)</f>
        <v>0</v>
      </c>
    </row>
    <row r="93" spans="1:15" x14ac:dyDescent="0.25">
      <c r="A93" s="658"/>
      <c r="B93" s="661"/>
      <c r="C93" s="663"/>
      <c r="D93" s="663"/>
      <c r="E93" s="667"/>
      <c r="F93" s="663"/>
      <c r="G93" s="670"/>
      <c r="H93" s="33">
        <v>2018</v>
      </c>
      <c r="I93" s="322">
        <f>VLOOKUP($B91,'METAS PRODUCTO'!$B$4:$CN$718,21,FALSE)</f>
        <v>1</v>
      </c>
      <c r="J93" s="503">
        <v>0</v>
      </c>
      <c r="K93" s="503"/>
      <c r="L93" s="333">
        <f>IF(ISBLANK(K93)=FALSE,IFERROR(IF(K93*100/I95&gt;100,100,IF(K93*100/I95&lt;0,0,K93*100/I95)),0),0)</f>
        <v>0</v>
      </c>
      <c r="M93" s="333">
        <f>IF(ISBLANK(K93)=FALSE,IFERROR(IF((K93-K92)*100/(J93-J92)&gt;100,100,IF((K93-K92)*100/(J93-J92)&lt;0,0,(K93-K92)*100/(J93-J92))),0),0)</f>
        <v>0</v>
      </c>
      <c r="O93" s="29"/>
    </row>
    <row r="94" spans="1:15" x14ac:dyDescent="0.25">
      <c r="A94" s="658"/>
      <c r="B94" s="661"/>
      <c r="C94" s="663"/>
      <c r="D94" s="663"/>
      <c r="E94" s="667"/>
      <c r="F94" s="663"/>
      <c r="G94" s="670"/>
      <c r="H94" s="33">
        <v>2019</v>
      </c>
      <c r="I94" s="322">
        <f>VLOOKUP($B91,'METAS PRODUCTO'!$B$4:$CN$718,22,FALSE)</f>
        <v>2</v>
      </c>
      <c r="J94" s="503"/>
      <c r="K94" s="503"/>
      <c r="L94" s="333">
        <f>IF(ISBLANK(K94)=FALSE,IFERROR(IF(K94*100/I95&gt;100,100,IF(K94*100/I95&lt;0,0,K94*100/I95)),0),0)</f>
        <v>0</v>
      </c>
      <c r="M94" s="333">
        <f>IF(ISBLANK(K94)=FALSE,IFERROR(IF((K94-K93)*100/(J94-J93)&gt;100,100,IF((K94-K93)*100/(J94-J93)&lt;0,0,(K94-K93)*100/(J94-J93))),0),0)</f>
        <v>0</v>
      </c>
    </row>
    <row r="95" spans="1:15" ht="15.75" thickBot="1" x14ac:dyDescent="0.3">
      <c r="A95" s="659"/>
      <c r="B95" s="662"/>
      <c r="C95" s="664"/>
      <c r="D95" s="664"/>
      <c r="E95" s="668"/>
      <c r="F95" s="664"/>
      <c r="G95" s="671"/>
      <c r="H95" s="323" t="s">
        <v>19</v>
      </c>
      <c r="I95" s="324">
        <f>VLOOKUP($B91,'METAS PRODUCTO'!$B$4:$CN$718,18,FALSE)</f>
        <v>2</v>
      </c>
      <c r="J95" s="482">
        <f>IF(MID($J$5,1,4)="2016",J91,IF(MID($J$5,1,4)="2017",J92,IF(MID($J$5,1,4)="2018",J93,IF(MID($J$5,1,4)="2019",J94,))))</f>
        <v>0</v>
      </c>
      <c r="K95" s="482">
        <f>IF(MID($J$5,1,4)="2016",K91,IF(MID($J$5,1,4)="2017",K92,IF(MID($J$5,1,4)="2018",K93,IF(MID($J$5,1,4)="2019",K94,))))</f>
        <v>0</v>
      </c>
      <c r="L95" s="393"/>
      <c r="M95" s="393">
        <f t="shared" si="3"/>
        <v>0</v>
      </c>
    </row>
    <row r="96" spans="1:15" ht="15.75" customHeight="1" thickTop="1" x14ac:dyDescent="0.25">
      <c r="A96" s="689">
        <v>18</v>
      </c>
      <c r="B96" s="660" t="s">
        <v>2100</v>
      </c>
      <c r="C96" s="663" t="str">
        <f>VLOOKUP($B96,MP,2,FALSE)</f>
        <v xml:space="preserve"> Realizar un evento de Capacitación en Derechos a las mujeres del Valle del Cauca, específica para mujeres indígenas (MESA DE CONCERTACIÓN INDIGENA).</v>
      </c>
      <c r="D96" s="665" t="str">
        <f>VLOOKUP($B96,MP,12,FALSE)</f>
        <v>Número de eventos de capacitación en derechos, específica para mujeres indígenas, realizados</v>
      </c>
      <c r="E96" s="666" t="str">
        <f>VLOOKUP($B96,MP,13,FALSE)</f>
        <v>NECDMIR</v>
      </c>
      <c r="F96" s="663" t="str">
        <f>VLOOKUP($B96,MP,14,FALSE)</f>
        <v>NECDMIR = Número de eventos de capacitacion en derechos, específica para mujeres indígenas, realizados.</v>
      </c>
      <c r="G96" s="669" t="s">
        <v>6047</v>
      </c>
      <c r="H96" s="527">
        <v>2016</v>
      </c>
      <c r="I96" s="326">
        <f>VLOOKUP($B96,'METAS PRODUCTO'!$B$4:$CN$718,19,FALSE)</f>
        <v>1</v>
      </c>
      <c r="J96" s="610">
        <v>1</v>
      </c>
      <c r="K96" s="610">
        <v>1</v>
      </c>
      <c r="L96" s="332">
        <f>IFERROR(IF(K96*100/I99&gt;100,100,IF(K96*100/I99&lt;0,0,K96*100/I99)),0)</f>
        <v>100</v>
      </c>
      <c r="M96" s="332">
        <f t="shared" si="3"/>
        <v>100</v>
      </c>
    </row>
    <row r="97" spans="1:15" x14ac:dyDescent="0.25">
      <c r="A97" s="658"/>
      <c r="B97" s="661"/>
      <c r="C97" s="663"/>
      <c r="D97" s="663"/>
      <c r="E97" s="667"/>
      <c r="F97" s="663"/>
      <c r="G97" s="670"/>
      <c r="H97" s="528">
        <v>2017</v>
      </c>
      <c r="I97" s="327">
        <f>VLOOKUP($B96,'METAS PRODUCTO'!$B$4:$CN$718,20,FALSE)</f>
        <v>1</v>
      </c>
      <c r="J97" s="620">
        <v>1</v>
      </c>
      <c r="K97" s="503">
        <v>1</v>
      </c>
      <c r="L97" s="333">
        <f>IF(ISBLANK(K97)=FALSE,IFERROR(IF(K97*100/I99&gt;100,100,IF(K97*100/I99&lt;0,0,K97*100/I99)),0),0)</f>
        <v>100</v>
      </c>
      <c r="M97" s="333">
        <f>IF(ISBLANK(K97)=FALSE,IFERROR(IF((K97-K96)*100/(J97-J96)&gt;100,100,IF((K97-K96)*100/(J97-J96)&lt;0,0,(K97-K96)*100/(J97-J96))),0),0)</f>
        <v>0</v>
      </c>
    </row>
    <row r="98" spans="1:15" x14ac:dyDescent="0.25">
      <c r="A98" s="658"/>
      <c r="B98" s="661"/>
      <c r="C98" s="663"/>
      <c r="D98" s="663"/>
      <c r="E98" s="667"/>
      <c r="F98" s="663"/>
      <c r="G98" s="670"/>
      <c r="H98" s="528">
        <v>2018</v>
      </c>
      <c r="I98" s="327">
        <f>VLOOKUP($B96,'METAS PRODUCTO'!$B$4:$CN$718,21,FALSE)</f>
        <v>1</v>
      </c>
      <c r="J98" s="503">
        <v>2</v>
      </c>
      <c r="K98" s="503"/>
      <c r="L98" s="333">
        <f>IF(ISBLANK(K98)=FALSE,IFERROR(IF(K98*100/I100&gt;100,100,IF(K98*100/I100&lt;0,0,K98*100/I100)),0),0)</f>
        <v>0</v>
      </c>
      <c r="M98" s="333">
        <f>IF(ISBLANK(K98)=FALSE,IFERROR(IF((K98-K97)*100/(J98-J97)&gt;100,100,IF((K98-K97)*100/(J98-J97)&lt;0,0,(K98-K97)*100/(J98-J97))),0),0)</f>
        <v>0</v>
      </c>
      <c r="O98" s="29"/>
    </row>
    <row r="99" spans="1:15" x14ac:dyDescent="0.25">
      <c r="A99" s="658"/>
      <c r="B99" s="661"/>
      <c r="C99" s="663"/>
      <c r="D99" s="663"/>
      <c r="E99" s="667"/>
      <c r="F99" s="663"/>
      <c r="G99" s="670"/>
      <c r="H99" s="528">
        <v>2019</v>
      </c>
      <c r="I99" s="327">
        <f>VLOOKUP($B96,'METAS PRODUCTO'!$B$4:$CN$718,22,FALSE)</f>
        <v>1</v>
      </c>
      <c r="J99" s="503"/>
      <c r="K99" s="503"/>
      <c r="L99" s="333">
        <f>IF(ISBLANK(K99)=FALSE,IFERROR(IF(K99*100/I100&gt;100,100,IF(K99*100/I100&lt;0,0,K99*100/I100)),0),0)</f>
        <v>0</v>
      </c>
      <c r="M99" s="333">
        <f>IF(ISBLANK(K99)=FALSE,IFERROR(IF((K99-K98)*100/(J99-J98)&gt;100,100,IF((K99-K98)*100/(J99-J98)&lt;0,0,(K99-K98)*100/(J99-J98))),0),0)</f>
        <v>0</v>
      </c>
    </row>
    <row r="100" spans="1:15" ht="29.25" customHeight="1" thickBot="1" x14ac:dyDescent="0.3">
      <c r="A100" s="659"/>
      <c r="B100" s="662"/>
      <c r="C100" s="664"/>
      <c r="D100" s="664"/>
      <c r="E100" s="668"/>
      <c r="F100" s="664"/>
      <c r="G100" s="671"/>
      <c r="H100" s="529" t="s">
        <v>19</v>
      </c>
      <c r="I100" s="530">
        <f>VLOOKUP($B96,'METAS PRODUCTO'!$B$4:$CN$718,18,FALSE)</f>
        <v>1</v>
      </c>
      <c r="J100" s="482">
        <f>IF(MID($J$5,1,4)="2016",J96,IF(MID($J$5,1,4)="2017",J97,IF(MID($J$5,1,4)="2018",J98,IF(MID($J$5,1,4)="2019",J99,))))</f>
        <v>2</v>
      </c>
      <c r="K100" s="482">
        <f>IF(MID($J$5,1,4)="2016",K96,IF(MID($J$5,1,4)="2017",K97,IF(MID($J$5,1,4)="2018",K98,IF(MID($J$5,1,4)="2019",K99,))))</f>
        <v>0</v>
      </c>
      <c r="L100" s="393">
        <f t="shared" si="2"/>
        <v>0</v>
      </c>
      <c r="M100" s="393">
        <f t="shared" si="3"/>
        <v>0</v>
      </c>
    </row>
    <row r="101" spans="1:15" ht="15.75" customHeight="1" thickTop="1" x14ac:dyDescent="0.25">
      <c r="A101" s="658">
        <v>19</v>
      </c>
      <c r="B101" s="660" t="s">
        <v>2104</v>
      </c>
      <c r="C101" s="663" t="str">
        <f>VLOOKUP($B101,MP,2,FALSE)</f>
        <v>Empoderar al 100% de mujeres seleccionadas en la identificación, formulación y ejecución del Proyectos Productivos (MESA DE CONCERTACIÓN INDIGENA).</v>
      </c>
      <c r="D101" s="665" t="str">
        <f>VLOOKUP($B101,MP,12,FALSE)</f>
        <v>Porcentaje de mujeres seleccionadas empoderadas en identificación, formulación y ejecución de proyectos.</v>
      </c>
      <c r="E101" s="666" t="str">
        <f>VLOOKUP($B101,MP,13,FALSE)</f>
        <v>PMIS(ME / MS) x 100</v>
      </c>
      <c r="F101" s="663" t="str">
        <f>VLOOKUP($B101,MP,14,FALSE)</f>
        <v>PMISE= Porcentaje de Mujejeres indigenas seleccionadas para Empoderamiento ;  ME = Mujeres empoderadas                                    
MS = Mujeres seleccionadas</v>
      </c>
      <c r="G101" s="669" t="s">
        <v>6047</v>
      </c>
      <c r="H101" s="31">
        <v>2016</v>
      </c>
      <c r="I101" s="321">
        <f>VLOOKUP($B101,'METAS PRODUCTO'!$B$4:$CN$718,19,FALSE)</f>
        <v>0</v>
      </c>
      <c r="J101" s="610">
        <v>0</v>
      </c>
      <c r="K101" s="610">
        <v>0</v>
      </c>
      <c r="L101" s="332">
        <f>IFERROR(IF(K101*100/I104&gt;100,100,IF(K101*100/I104&lt;0,0,K101*100/I104)),0)</f>
        <v>0</v>
      </c>
      <c r="M101" s="332">
        <f t="shared" si="3"/>
        <v>0</v>
      </c>
    </row>
    <row r="102" spans="1:15" x14ac:dyDescent="0.25">
      <c r="A102" s="658"/>
      <c r="B102" s="661"/>
      <c r="C102" s="663"/>
      <c r="D102" s="663"/>
      <c r="E102" s="667"/>
      <c r="F102" s="663"/>
      <c r="G102" s="670"/>
      <c r="H102" s="33">
        <v>2017</v>
      </c>
      <c r="I102" s="322">
        <f>VLOOKUP($B101,'METAS PRODUCTO'!$B$4:$CN$718,20,FALSE)</f>
        <v>0</v>
      </c>
      <c r="J102" s="503">
        <v>0</v>
      </c>
      <c r="K102" s="503">
        <v>0</v>
      </c>
      <c r="L102" s="333">
        <f>IF(ISBLANK(K102)=FALSE,IFERROR(IF(K102*100/I104&gt;100,100,IF(K102*100/I104&lt;0,0,K102*100/I104)),0),0)</f>
        <v>0</v>
      </c>
      <c r="M102" s="333">
        <f>IF(ISBLANK(K102)=FALSE,IFERROR(IF((K102-K101)*100/(J102-J101)&gt;100,100,IF((K102-K101)*100/(J102-J101)&lt;0,0,(K102-K101)*100/(J102-J101))),0),0)</f>
        <v>0</v>
      </c>
    </row>
    <row r="103" spans="1:15" x14ac:dyDescent="0.25">
      <c r="A103" s="658"/>
      <c r="B103" s="661"/>
      <c r="C103" s="663"/>
      <c r="D103" s="663"/>
      <c r="E103" s="667"/>
      <c r="F103" s="663"/>
      <c r="G103" s="670"/>
      <c r="H103" s="33">
        <v>2018</v>
      </c>
      <c r="I103" s="322">
        <f>VLOOKUP($B101,'METAS PRODUCTO'!$B$4:$CN$718,21,FALSE)</f>
        <v>50</v>
      </c>
      <c r="J103" s="503">
        <v>50</v>
      </c>
      <c r="K103" s="503"/>
      <c r="L103" s="333">
        <f>IF(ISBLANK(K103)=FALSE,IFERROR(IF(K103*100/I105&gt;100,100,IF(K103*100/I105&lt;0,0,K103*100/I105)),0),0)</f>
        <v>0</v>
      </c>
      <c r="M103" s="333">
        <f>IF(ISBLANK(K103)=FALSE,IFERROR(IF((K103-K102)*100/(J103-J102)&gt;100,100,IF((K103-K102)*100/(J103-J102)&lt;0,0,(K103-K102)*100/(J103-J102))),0),0)</f>
        <v>0</v>
      </c>
    </row>
    <row r="104" spans="1:15" x14ac:dyDescent="0.25">
      <c r="A104" s="658"/>
      <c r="B104" s="661"/>
      <c r="C104" s="663"/>
      <c r="D104" s="663"/>
      <c r="E104" s="667"/>
      <c r="F104" s="663"/>
      <c r="G104" s="670"/>
      <c r="H104" s="33">
        <v>2019</v>
      </c>
      <c r="I104" s="322">
        <f>VLOOKUP($B101,'METAS PRODUCTO'!$B$4:$CN$718,22,FALSE)</f>
        <v>100</v>
      </c>
      <c r="J104" s="503"/>
      <c r="K104" s="503"/>
      <c r="L104" s="333">
        <f>IF(ISBLANK(K104)=FALSE,IFERROR(IF(K104*100/I105&gt;100,100,IF(K104*100/I105&lt;0,0,K104*100/I105)),0),0)</f>
        <v>0</v>
      </c>
      <c r="M104" s="333">
        <f>IF(ISBLANK(K104)=FALSE,IFERROR(IF((K104-K103)*100/(J104-J103)&gt;100,100,IF((K104-K103)*100/(J104-J103)&lt;0,0,(K104-K103)*100/(J104-J103))),0),0)</f>
        <v>0</v>
      </c>
    </row>
    <row r="105" spans="1:15" ht="15.75" thickBot="1" x14ac:dyDescent="0.3">
      <c r="A105" s="659"/>
      <c r="B105" s="662"/>
      <c r="C105" s="664"/>
      <c r="D105" s="664"/>
      <c r="E105" s="668"/>
      <c r="F105" s="664"/>
      <c r="G105" s="671"/>
      <c r="H105" s="323" t="s">
        <v>19</v>
      </c>
      <c r="I105" s="324">
        <f>VLOOKUP($B101,'METAS PRODUCTO'!$B$4:$CN$718,18,FALSE)</f>
        <v>100</v>
      </c>
      <c r="J105" s="482">
        <f>IF(MID($J$5,1,4)="2016",J101,IF(MID($J$5,1,4)="2017",J102,IF(MID($J$5,1,4)="2018",J103,IF(MID($J$5,1,4)="2019",J104,))))</f>
        <v>50</v>
      </c>
      <c r="K105" s="482">
        <f>IF(MID($J$5,1,4)="2016",K101,IF(MID($J$5,1,4)="2017",K102,IF(MID($J$5,1,4)="2018",K103,IF(MID($J$5,1,4)="2019",K104,))))</f>
        <v>0</v>
      </c>
      <c r="L105" s="393">
        <f t="shared" si="2"/>
        <v>0</v>
      </c>
      <c r="M105" s="393">
        <f t="shared" si="3"/>
        <v>0</v>
      </c>
    </row>
    <row r="106" spans="1:15" ht="15.75" customHeight="1" thickTop="1" x14ac:dyDescent="0.25">
      <c r="A106" s="689">
        <v>20</v>
      </c>
      <c r="B106" s="660" t="s">
        <v>2107</v>
      </c>
      <c r="C106" s="663" t="str">
        <f>VLOOKUP($B106,MP,2,FALSE)</f>
        <v>Socializar la Política Pública de Mujer al 100% de los municipios del Valle del Cauca (MESA CONCERTACION INDIGENA).</v>
      </c>
      <c r="D106" s="665" t="str">
        <f>VLOOKUP($B106,MP,12,FALSE)</f>
        <v>Porcentaje de municipios del Valle del Cauca con política pública de mujer socializada.</v>
      </c>
      <c r="E106" s="666" t="str">
        <f>VLOOKUP($B106,MP,13,FALSE)</f>
        <v>(NMPPMS / NMT) x 100</v>
      </c>
      <c r="F106" s="663" t="str">
        <f>VLOOKUP($B106,MP,14,FALSE)</f>
        <v>PMCSPPMI=  Porcentaje Municipios con Socialización política pública Mujer Indigena;  NMPPMS=Número de municipios con política pública de mujer socializada.                         
NMT= Número de municipios totales</v>
      </c>
      <c r="G106" s="669" t="s">
        <v>6120</v>
      </c>
      <c r="H106" s="31">
        <v>2016</v>
      </c>
      <c r="I106" s="321">
        <f>VLOOKUP($B106,'METAS PRODUCTO'!$B$4:$CN$718,19,FALSE)</f>
        <v>10</v>
      </c>
      <c r="J106" s="610">
        <v>10</v>
      </c>
      <c r="K106" s="610">
        <v>10</v>
      </c>
      <c r="L106" s="332">
        <f>IFERROR(IF(K106*100/I109&gt;100,100,IF(K106*100/I109&lt;0,0,K106*100/I109)),0)</f>
        <v>10</v>
      </c>
      <c r="M106" s="332">
        <f t="shared" si="3"/>
        <v>100</v>
      </c>
    </row>
    <row r="107" spans="1:15" x14ac:dyDescent="0.25">
      <c r="A107" s="658"/>
      <c r="B107" s="661"/>
      <c r="C107" s="663"/>
      <c r="D107" s="663"/>
      <c r="E107" s="667"/>
      <c r="F107" s="663"/>
      <c r="G107" s="670"/>
      <c r="H107" s="33">
        <v>2017</v>
      </c>
      <c r="I107" s="322">
        <f>VLOOKUP($B106,'METAS PRODUCTO'!$B$4:$CN$718,20,FALSE)</f>
        <v>28</v>
      </c>
      <c r="J107" s="620">
        <v>10</v>
      </c>
      <c r="K107" s="503">
        <v>10</v>
      </c>
      <c r="L107" s="333">
        <f>IF(ISBLANK(K107)=FALSE,IFERROR(IF(K107*100/I109&gt;100,100,IF(K107*100/I109&lt;0,0,K107*100/I109)),0),0)</f>
        <v>10</v>
      </c>
      <c r="M107" s="333">
        <f>IF(ISBLANK(K107)=FALSE,IFERROR(IF((K107-K106)*100/(J107-J106)&gt;100,100,IF((K107-K106)*100/(J107-J106)&lt;0,0,(K107-K106)*100/(J107-J106))),0),0)</f>
        <v>0</v>
      </c>
    </row>
    <row r="108" spans="1:15" x14ac:dyDescent="0.25">
      <c r="A108" s="658"/>
      <c r="B108" s="661"/>
      <c r="C108" s="663"/>
      <c r="D108" s="663"/>
      <c r="E108" s="667"/>
      <c r="F108" s="663"/>
      <c r="G108" s="670"/>
      <c r="H108" s="33">
        <v>2018</v>
      </c>
      <c r="I108" s="322">
        <f>VLOOKUP($B106,'METAS PRODUCTO'!$B$4:$CN$718,21,FALSE)</f>
        <v>58</v>
      </c>
      <c r="J108" s="503">
        <v>10</v>
      </c>
      <c r="K108" s="503"/>
      <c r="L108" s="333">
        <f>IF(ISBLANK(K108)=FALSE,IFERROR(IF(K108*100/I110&gt;100,100,IF(K108*100/I110&lt;0,0,K108*100/I110)),0),0)</f>
        <v>0</v>
      </c>
      <c r="M108" s="333">
        <f>IF(ISBLANK(K108)=FALSE,IFERROR(IF((K108-K107)*100/(J108-J107)&gt;100,100,IF((K108-K107)*100/(J108-J107)&lt;0,0,(K108-K107)*100/(J108-J107))),0),0)</f>
        <v>0</v>
      </c>
    </row>
    <row r="109" spans="1:15" x14ac:dyDescent="0.25">
      <c r="A109" s="658"/>
      <c r="B109" s="661"/>
      <c r="C109" s="663"/>
      <c r="D109" s="663"/>
      <c r="E109" s="667"/>
      <c r="F109" s="663"/>
      <c r="G109" s="670"/>
      <c r="H109" s="33">
        <v>2019</v>
      </c>
      <c r="I109" s="322">
        <f>VLOOKUP($B106,'METAS PRODUCTO'!$B$4:$CN$718,22,FALSE)</f>
        <v>100</v>
      </c>
      <c r="J109" s="503"/>
      <c r="K109" s="503"/>
      <c r="L109" s="333">
        <f>IF(ISBLANK(K109)=FALSE,IFERROR(IF(K109*100/I110&gt;100,100,IF(K109*100/I110&lt;0,0,K109*100/I110)),0),0)</f>
        <v>0</v>
      </c>
      <c r="M109" s="333">
        <f>IF(ISBLANK(K109)=FALSE,IFERROR(IF((K109-K108)*100/(J109-J108)&gt;100,100,IF((K109-K108)*100/(J109-J108)&lt;0,0,(K109-K108)*100/(J109-J108))),0),0)</f>
        <v>0</v>
      </c>
    </row>
    <row r="110" spans="1:15" ht="15.75" thickBot="1" x14ac:dyDescent="0.3">
      <c r="A110" s="659"/>
      <c r="B110" s="662"/>
      <c r="C110" s="664"/>
      <c r="D110" s="664"/>
      <c r="E110" s="668"/>
      <c r="F110" s="664"/>
      <c r="G110" s="671"/>
      <c r="H110" s="323" t="s">
        <v>19</v>
      </c>
      <c r="I110" s="324">
        <f>VLOOKUP($B106,'METAS PRODUCTO'!$B$4:$CN$718,18,FALSE)</f>
        <v>100</v>
      </c>
      <c r="J110" s="482">
        <f>IF(MID($J$5,1,4)="2016",J106,IF(MID($J$5,1,4)="2017",J107,IF(MID($J$5,1,4)="2018",J108,IF(MID($J$5,1,4)="2019",J109,))))</f>
        <v>10</v>
      </c>
      <c r="K110" s="482">
        <f>IF(MID($J$5,1,4)="2016",K106,IF(MID($J$5,1,4)="2017",K107,IF(MID($J$5,1,4)="2018",K108,IF(MID($J$5,1,4)="2019",K109,))))</f>
        <v>0</v>
      </c>
      <c r="L110" s="393">
        <f t="shared" si="2"/>
        <v>0</v>
      </c>
      <c r="M110" s="393">
        <f t="shared" si="3"/>
        <v>0</v>
      </c>
    </row>
    <row r="111" spans="1:15" ht="15.75" customHeight="1" thickTop="1" x14ac:dyDescent="0.25">
      <c r="A111" s="689">
        <v>21</v>
      </c>
      <c r="B111" s="660" t="s">
        <v>2110</v>
      </c>
      <c r="C111" s="663" t="str">
        <f>VLOOKUP($B111,MP,2,FALSE)</f>
        <v>Conformar Red de mujeres indígenas para ser protagonistas de paz.</v>
      </c>
      <c r="D111" s="665" t="str">
        <f>VLOOKUP($B111,MP,12,FALSE)</f>
        <v>Red de mujeres indígenas conformada.</v>
      </c>
      <c r="E111" s="666" t="str">
        <f>VLOOKUP($B111,MP,13,FALSE)</f>
        <v>REDMIC</v>
      </c>
      <c r="F111" s="663" t="str">
        <f>VLOOKUP($B111,MP,14,FALSE)</f>
        <v>REDMIC = Red de mujeres indigenas conformada.</v>
      </c>
      <c r="G111" s="669" t="s">
        <v>6047</v>
      </c>
      <c r="H111" s="31">
        <v>2016</v>
      </c>
      <c r="I111" s="321">
        <f>VLOOKUP($B111,'METAS PRODUCTO'!$B$4:$CN$718,19,FALSE)</f>
        <v>0</v>
      </c>
      <c r="J111" s="610">
        <v>0</v>
      </c>
      <c r="K111" s="610">
        <v>0</v>
      </c>
      <c r="L111" s="332">
        <f>IFERROR(IF(K111*100/I114&gt;100,100,IF(K111*100/I114&lt;0,0,K111*100/I114)),0)</f>
        <v>0</v>
      </c>
      <c r="M111" s="332">
        <f t="shared" si="3"/>
        <v>0</v>
      </c>
    </row>
    <row r="112" spans="1:15" x14ac:dyDescent="0.25">
      <c r="A112" s="658"/>
      <c r="B112" s="661"/>
      <c r="C112" s="663"/>
      <c r="D112" s="663"/>
      <c r="E112" s="667"/>
      <c r="F112" s="663"/>
      <c r="G112" s="670"/>
      <c r="H112" s="33">
        <v>2017</v>
      </c>
      <c r="I112" s="322">
        <f>VLOOKUP($B111,'METAS PRODUCTO'!$B$4:$CN$718,20,FALSE)</f>
        <v>0</v>
      </c>
      <c r="J112" s="503">
        <v>0</v>
      </c>
      <c r="K112" s="503">
        <v>0</v>
      </c>
      <c r="L112" s="333">
        <f>IF(ISBLANK(K112)=FALSE,IFERROR(IF(K112*100/I114&gt;100,100,IF(K112*100/I114&lt;0,0,K112*100/I114)),0),0)</f>
        <v>0</v>
      </c>
      <c r="M112" s="333">
        <f>IF(ISBLANK(K112)=FALSE,IFERROR(IF((K112-K111)*100/(J112-J111)&gt;100,100,IF((K112-K111)*100/(J112-J111)&lt;0,0,(K112-K111)*100/(J112-J111))),0),0)</f>
        <v>0</v>
      </c>
    </row>
    <row r="113" spans="1:13" x14ac:dyDescent="0.25">
      <c r="A113" s="658"/>
      <c r="B113" s="661"/>
      <c r="C113" s="663"/>
      <c r="D113" s="663"/>
      <c r="E113" s="667"/>
      <c r="F113" s="663"/>
      <c r="G113" s="670"/>
      <c r="H113" s="33">
        <v>2018</v>
      </c>
      <c r="I113" s="322">
        <f>VLOOKUP($B111,'METAS PRODUCTO'!$B$4:$CN$718,21,FALSE)</f>
        <v>1</v>
      </c>
      <c r="J113" s="503">
        <v>1</v>
      </c>
      <c r="K113" s="503"/>
      <c r="L113" s="333">
        <f>IF(ISBLANK(K113)=FALSE,IFERROR(IF(K113*100/I115&gt;100,100,IF(K113*100/I115&lt;0,0,K113*100/I115)),0),0)</f>
        <v>0</v>
      </c>
      <c r="M113" s="333">
        <f>IF(ISBLANK(K113)=FALSE,IFERROR(IF((K113-K112)*100/(J113-J112)&gt;100,100,IF((K113-K112)*100/(J113-J112)&lt;0,0,(K113-K112)*100/(J113-J112))),0),0)</f>
        <v>0</v>
      </c>
    </row>
    <row r="114" spans="1:13" x14ac:dyDescent="0.25">
      <c r="A114" s="658"/>
      <c r="B114" s="661"/>
      <c r="C114" s="663"/>
      <c r="D114" s="663"/>
      <c r="E114" s="667"/>
      <c r="F114" s="663"/>
      <c r="G114" s="670"/>
      <c r="H114" s="33">
        <v>2019</v>
      </c>
      <c r="I114" s="322">
        <f>VLOOKUP($B111,'METAS PRODUCTO'!$B$4:$CN$718,22,FALSE)</f>
        <v>1</v>
      </c>
      <c r="J114" s="503"/>
      <c r="K114" s="503"/>
      <c r="L114" s="333">
        <f>IF(ISBLANK(K114)=FALSE,IFERROR(IF(K114*100/I115&gt;100,100,IF(K114*100/I115&lt;0,0,K114*100/I115)),0),0)</f>
        <v>0</v>
      </c>
      <c r="M114" s="333">
        <f>IF(ISBLANK(K114)=FALSE,IFERROR(IF((K114-K113)*100/(J114-J113)&gt;100,100,IF((K114-K113)*100/(J114-J113)&lt;0,0,(K114-K113)*100/(J114-J113))),0),0)</f>
        <v>0</v>
      </c>
    </row>
    <row r="115" spans="1:13" ht="15.75" thickBot="1" x14ac:dyDescent="0.3">
      <c r="A115" s="659"/>
      <c r="B115" s="662"/>
      <c r="C115" s="664"/>
      <c r="D115" s="664"/>
      <c r="E115" s="668"/>
      <c r="F115" s="664"/>
      <c r="G115" s="671"/>
      <c r="H115" s="323" t="s">
        <v>19</v>
      </c>
      <c r="I115" s="324">
        <f>VLOOKUP($B111,'METAS PRODUCTO'!$B$4:$CN$718,18,FALSE)</f>
        <v>1</v>
      </c>
      <c r="J115" s="482">
        <f>IF(MID($J$5,1,4)="2016",J111,IF(MID($J$5,1,4)="2017",J112,IF(MID($J$5,1,4)="2018",J113,IF(MID($J$5,1,4)="2019",J114,))))</f>
        <v>1</v>
      </c>
      <c r="K115" s="482">
        <f>IF(MID($J$5,1,4)="2016",K111,IF(MID($J$5,1,4)="2017",K112,IF(MID($J$5,1,4)="2018",K113,IF(MID($J$5,1,4)="2019",K114,))))</f>
        <v>0</v>
      </c>
      <c r="L115" s="393">
        <f t="shared" si="2"/>
        <v>0</v>
      </c>
      <c r="M115" s="393">
        <f t="shared" si="3"/>
        <v>0</v>
      </c>
    </row>
    <row r="116" spans="1:13" ht="15.75" customHeight="1" thickTop="1" x14ac:dyDescent="0.25">
      <c r="A116" s="658">
        <v>22</v>
      </c>
      <c r="B116" s="660" t="s">
        <v>2116</v>
      </c>
      <c r="C116" s="663" t="str">
        <f>VLOOKUP($B116,MP,2,FALSE)</f>
        <v xml:space="preserve">Realizar Dos encuentros de mujeres forjadoras de paz, incluyendo las mujeres indígenas. </v>
      </c>
      <c r="D116" s="665" t="str">
        <f>VLOOKUP($B116,MP,12,FALSE)</f>
        <v>Número de encuentros de mujeres forjadoras de Paz realizados</v>
      </c>
      <c r="E116" s="666" t="str">
        <f>VLOOKUP($B116,MP,13,FALSE)</f>
        <v>NEMFPAZR</v>
      </c>
      <c r="F116" s="663" t="str">
        <f>VLOOKUP($B116,MP,14,FALSE)</f>
        <v>NEMFPAZR= Número de encuentros de mujeres forjadoras de Paz, realizados</v>
      </c>
      <c r="G116" s="669" t="s">
        <v>6047</v>
      </c>
      <c r="H116" s="31">
        <v>2016</v>
      </c>
      <c r="I116" s="321">
        <f>VLOOKUP($B116,'METAS PRODUCTO'!$B$4:$CN$718,19,FALSE)</f>
        <v>0</v>
      </c>
      <c r="J116" s="610">
        <v>0</v>
      </c>
      <c r="K116" s="610">
        <v>0</v>
      </c>
      <c r="L116" s="332">
        <f>IFERROR(IF(K116*100/I119&gt;100,100,IF(K116*100/I119&lt;0,0,K116*100/I119)),0)</f>
        <v>0</v>
      </c>
      <c r="M116" s="332">
        <f t="shared" si="3"/>
        <v>0</v>
      </c>
    </row>
    <row r="117" spans="1:13" x14ac:dyDescent="0.25">
      <c r="A117" s="658"/>
      <c r="B117" s="661"/>
      <c r="C117" s="663"/>
      <c r="D117" s="663"/>
      <c r="E117" s="667"/>
      <c r="F117" s="663"/>
      <c r="G117" s="670"/>
      <c r="H117" s="33">
        <v>2017</v>
      </c>
      <c r="I117" s="322">
        <f>VLOOKUP($B116,'METAS PRODUCTO'!$B$4:$CN$718,20,FALSE)</f>
        <v>1</v>
      </c>
      <c r="J117" s="620">
        <v>0</v>
      </c>
      <c r="K117" s="503">
        <v>0</v>
      </c>
      <c r="L117" s="333">
        <f>IF(ISBLANK(K117)=FALSE,IFERROR(IF(K117*100/I119&gt;100,100,IF(K117*100/I119&lt;0,0,K117*100/I119)),0),0)</f>
        <v>0</v>
      </c>
      <c r="M117" s="333">
        <f>IF(ISBLANK(K117)=FALSE,IFERROR(IF((K117-K116)*100/(J117-J116)&gt;100,100,IF((K117-K116)*100/(J117-J116)&lt;0,0,(K117-K116)*100/(J117-J116))),0),0)</f>
        <v>0</v>
      </c>
    </row>
    <row r="118" spans="1:13" x14ac:dyDescent="0.25">
      <c r="A118" s="658"/>
      <c r="B118" s="661"/>
      <c r="C118" s="663"/>
      <c r="D118" s="663"/>
      <c r="E118" s="667"/>
      <c r="F118" s="663"/>
      <c r="G118" s="670"/>
      <c r="H118" s="33">
        <v>2018</v>
      </c>
      <c r="I118" s="322">
        <f>VLOOKUP($B116,'METAS PRODUCTO'!$B$4:$CN$718,21,FALSE)</f>
        <v>2</v>
      </c>
      <c r="J118" s="503">
        <v>1</v>
      </c>
      <c r="K118" s="503"/>
      <c r="L118" s="333">
        <f>IF(ISBLANK(K118)=FALSE,IFERROR(IF(K118*100/I120&gt;100,100,IF(K118*100/I120&lt;0,0,K118*100/I120)),0),0)</f>
        <v>0</v>
      </c>
      <c r="M118" s="333">
        <f>IF(ISBLANK(K118)=FALSE,IFERROR(IF((K118-K117)*100/(J118-J117)&gt;100,100,IF((K118-K117)*100/(J118-J117)&lt;0,0,(K118-K117)*100/(J118-J117))),0),0)</f>
        <v>0</v>
      </c>
    </row>
    <row r="119" spans="1:13" x14ac:dyDescent="0.25">
      <c r="A119" s="658"/>
      <c r="B119" s="661"/>
      <c r="C119" s="663"/>
      <c r="D119" s="663"/>
      <c r="E119" s="667"/>
      <c r="F119" s="663"/>
      <c r="G119" s="670"/>
      <c r="H119" s="33">
        <v>2019</v>
      </c>
      <c r="I119" s="322">
        <f>VLOOKUP($B116,'METAS PRODUCTO'!$B$4:$CN$718,22,FALSE)</f>
        <v>2</v>
      </c>
      <c r="J119" s="503"/>
      <c r="K119" s="503"/>
      <c r="L119" s="333">
        <f>IF(ISBLANK(K119)=FALSE,IFERROR(IF(K119*100/I120&gt;100,100,IF(K119*100/I120&lt;0,0,K119*100/I120)),0),0)</f>
        <v>0</v>
      </c>
      <c r="M119" s="333">
        <f>IF(ISBLANK(K119)=FALSE,IFERROR(IF((K119-K118)*100/(J119-J118)&gt;100,100,IF((K119-K118)*100/(J119-J118)&lt;0,0,(K119-K118)*100/(J119-J118))),0),0)</f>
        <v>0</v>
      </c>
    </row>
    <row r="120" spans="1:13" ht="15.75" thickBot="1" x14ac:dyDescent="0.3">
      <c r="A120" s="659"/>
      <c r="B120" s="662"/>
      <c r="C120" s="664"/>
      <c r="D120" s="664"/>
      <c r="E120" s="668"/>
      <c r="F120" s="664"/>
      <c r="G120" s="671"/>
      <c r="H120" s="323" t="s">
        <v>19</v>
      </c>
      <c r="I120" s="324">
        <f>VLOOKUP($B116,'METAS PRODUCTO'!$B$4:$CN$718,18,FALSE)</f>
        <v>2</v>
      </c>
      <c r="J120" s="482">
        <f>IF(MID($J$5,1,4)="2016",J116,IF(MID($J$5,1,4)="2017",J117,IF(MID($J$5,1,4)="2018",J118,IF(MID($J$5,1,4)="2019",J119,))))</f>
        <v>1</v>
      </c>
      <c r="K120" s="482">
        <f>IF(MID($J$5,1,4)="2016",K116,IF(MID($J$5,1,4)="2017",K117,IF(MID($J$5,1,4)="2018",K118,IF(MID($J$5,1,4)="2019",K119,))))</f>
        <v>0</v>
      </c>
      <c r="L120" s="393">
        <f t="shared" si="2"/>
        <v>0</v>
      </c>
      <c r="M120" s="393">
        <f t="shared" si="3"/>
        <v>0</v>
      </c>
    </row>
    <row r="121" spans="1:13" ht="15.75" customHeight="1" thickTop="1" x14ac:dyDescent="0.25">
      <c r="A121" s="689">
        <v>23</v>
      </c>
      <c r="B121" s="660" t="s">
        <v>2122</v>
      </c>
      <c r="C121" s="663" t="str">
        <f>VLOOKUP($B121,MP,2,FALSE)</f>
        <v>Creación de 42 enlaces de género en los municipios (MESA DE CONCERTACIÓN INDIGENA).</v>
      </c>
      <c r="D121" s="665" t="str">
        <f>VLOOKUP($B121,MP,12,FALSE)</f>
        <v>Número de enlaces de género creados</v>
      </c>
      <c r="E121" s="666" t="str">
        <f>VLOOKUP($B121,MP,13,FALSE)</f>
        <v>NEGMC</v>
      </c>
      <c r="F121" s="663" t="str">
        <f>VLOOKUP($B121,MP,14,FALSE)</f>
        <v>NEGMC= Número de enlaces de genero municipal creados</v>
      </c>
      <c r="G121" s="669" t="s">
        <v>6120</v>
      </c>
      <c r="H121" s="31">
        <v>2016</v>
      </c>
      <c r="I121" s="321">
        <f>VLOOKUP($B121,'METAS PRODUCTO'!$B$4:$CN$718,19,FALSE)</f>
        <v>0</v>
      </c>
      <c r="J121" s="610">
        <v>22</v>
      </c>
      <c r="K121" s="610">
        <v>22</v>
      </c>
      <c r="L121" s="332">
        <f>IFERROR(IF(K121*100/I124&gt;100,100,IF(K121*100/I124&lt;0,0,K121*100/I124)),0)</f>
        <v>52.38095238095238</v>
      </c>
      <c r="M121" s="332">
        <f t="shared" si="3"/>
        <v>100</v>
      </c>
    </row>
    <row r="122" spans="1:13" x14ac:dyDescent="0.25">
      <c r="A122" s="658"/>
      <c r="B122" s="661"/>
      <c r="C122" s="663"/>
      <c r="D122" s="663"/>
      <c r="E122" s="667"/>
      <c r="F122" s="663"/>
      <c r="G122" s="670"/>
      <c r="H122" s="33">
        <v>2017</v>
      </c>
      <c r="I122" s="322">
        <f>VLOOKUP($B121,'METAS PRODUCTO'!$B$4:$CN$718,20,FALSE)</f>
        <v>10</v>
      </c>
      <c r="J122" s="503">
        <v>22</v>
      </c>
      <c r="K122" s="503">
        <v>22</v>
      </c>
      <c r="L122" s="333">
        <f>IF(ISBLANK(K122)=FALSE,IFERROR(IF(K122*100/I124&gt;100,100,IF(K122*100/I124&lt;0,0,K122*100/I124)),0),0)</f>
        <v>52.38095238095238</v>
      </c>
      <c r="M122" s="333">
        <f>IF(ISBLANK(K122)=FALSE,IFERROR(IF((K122-K121)*100/(J122-J121)&gt;100,100,IF((K122-K121)*100/(J122-J121)&lt;0,0,(K122-K121)*100/(J122-J121))),0),0)</f>
        <v>0</v>
      </c>
    </row>
    <row r="123" spans="1:13" x14ac:dyDescent="0.25">
      <c r="A123" s="658"/>
      <c r="B123" s="661"/>
      <c r="C123" s="663"/>
      <c r="D123" s="663"/>
      <c r="E123" s="667"/>
      <c r="F123" s="663"/>
      <c r="G123" s="670"/>
      <c r="H123" s="33">
        <v>2018</v>
      </c>
      <c r="I123" s="322">
        <f>VLOOKUP($B121,'METAS PRODUCTO'!$B$4:$CN$718,21,FALSE)</f>
        <v>22</v>
      </c>
      <c r="J123" s="503">
        <v>22</v>
      </c>
      <c r="K123" s="503"/>
      <c r="L123" s="333">
        <f>IF(ISBLANK(K123)=FALSE,IFERROR(IF(K123*100/I125&gt;100,100,IF(K123*100/I125&lt;0,0,K123*100/I125)),0),0)</f>
        <v>0</v>
      </c>
      <c r="M123" s="333">
        <f>IF(ISBLANK(K123)=FALSE,IFERROR(IF((K123-K122)*100/(J123-J122)&gt;100,100,IF((K123-K122)*100/(J123-J122)&lt;0,0,(K123-K122)*100/(J123-J122))),0),0)</f>
        <v>0</v>
      </c>
    </row>
    <row r="124" spans="1:13" x14ac:dyDescent="0.25">
      <c r="A124" s="658"/>
      <c r="B124" s="661"/>
      <c r="C124" s="663"/>
      <c r="D124" s="663"/>
      <c r="E124" s="667"/>
      <c r="F124" s="663"/>
      <c r="G124" s="670"/>
      <c r="H124" s="33">
        <v>2019</v>
      </c>
      <c r="I124" s="322">
        <f>VLOOKUP($B121,'METAS PRODUCTO'!$B$4:$CN$718,22,FALSE)</f>
        <v>42</v>
      </c>
      <c r="J124" s="503"/>
      <c r="K124" s="503"/>
      <c r="L124" s="333">
        <f>IF(ISBLANK(K124)=FALSE,IFERROR(IF(K124*100/I125&gt;100,100,IF(K124*100/I125&lt;0,0,K124*100/I125)),0),0)</f>
        <v>0</v>
      </c>
      <c r="M124" s="333">
        <f>IF(ISBLANK(K124)=FALSE,IFERROR(IF((K124-K123)*100/(J124-J123)&gt;100,100,IF((K124-K123)*100/(J124-J123)&lt;0,0,(K124-K123)*100/(J124-J123))),0),0)</f>
        <v>0</v>
      </c>
    </row>
    <row r="125" spans="1:13" ht="15.75" thickBot="1" x14ac:dyDescent="0.3">
      <c r="A125" s="659"/>
      <c r="B125" s="662"/>
      <c r="C125" s="664"/>
      <c r="D125" s="664"/>
      <c r="E125" s="668"/>
      <c r="F125" s="664"/>
      <c r="G125" s="671"/>
      <c r="H125" s="323" t="s">
        <v>19</v>
      </c>
      <c r="I125" s="324">
        <f>VLOOKUP($B121,'METAS PRODUCTO'!$B$4:$CN$718,18,FALSE)</f>
        <v>42</v>
      </c>
      <c r="J125" s="482">
        <f>IF(MID($J$5,1,4)="2016",J121,IF(MID($J$5,1,4)="2017",J122,IF(MID($J$5,1,4)="2018",J123,IF(MID($J$5,1,4)="2019",J124,))))</f>
        <v>22</v>
      </c>
      <c r="K125" s="482">
        <f>IF(MID($J$5,1,4)="2016",K121,IF(MID($J$5,1,4)="2017",K122,IF(MID($J$5,1,4)="2018",K123,IF(MID($J$5,1,4)="2019",K124,))))</f>
        <v>0</v>
      </c>
      <c r="L125" s="393">
        <f t="shared" si="2"/>
        <v>0</v>
      </c>
      <c r="M125" s="393">
        <f t="shared" si="3"/>
        <v>0</v>
      </c>
    </row>
    <row r="126" spans="1:13" ht="15.75" customHeight="1" thickTop="1" x14ac:dyDescent="0.25">
      <c r="A126" s="689">
        <v>24</v>
      </c>
      <c r="B126" s="660" t="s">
        <v>2246</v>
      </c>
      <c r="C126" s="663" t="str">
        <f>VLOOKUP($B126,MP,2,FALSE)</f>
        <v>Desarrollar en 20 municipios del departamento, un programa de fortalecimiento de iniciativas productivas a mujeres urbanas y población LGTBI, durante el período de gobierno.</v>
      </c>
      <c r="D126" s="665" t="str">
        <f>VLOOKUP($B126,MP,12,FALSE)</f>
        <v>Número de municipios con programa de fortalecimiento de iniciativas productivas a mujeres urbanas y población LGBTI, desarrollados</v>
      </c>
      <c r="E126" s="666" t="str">
        <f>VLOOKUP($B126,MP,13,FALSE)</f>
        <v>NMPFIPMUD0 +NMPFIPMUD1 = NMPFIPMUDt</v>
      </c>
      <c r="F126" s="663" t="str">
        <f>VLOOKUP($B126,MP,14,FALSE)</f>
        <v>NFI= Número de Familias Incluidas productivamente</v>
      </c>
      <c r="G126" s="669" t="s">
        <v>6031</v>
      </c>
      <c r="H126" s="31">
        <v>2016</v>
      </c>
      <c r="I126" s="321">
        <f>VLOOKUP($B126,'METAS PRODUCTO'!$B$4:$CN$718,19,FALSE)</f>
        <v>2</v>
      </c>
      <c r="J126" s="610">
        <v>2</v>
      </c>
      <c r="K126" s="610">
        <v>2</v>
      </c>
      <c r="L126" s="332">
        <f>IFERROR(IF(K126*100/I129&gt;100,100,IF(K126*100/I129&lt;0,0,K126*100/I129)),0)</f>
        <v>10</v>
      </c>
      <c r="M126" s="332">
        <f t="shared" si="3"/>
        <v>100</v>
      </c>
    </row>
    <row r="127" spans="1:13" x14ac:dyDescent="0.25">
      <c r="A127" s="658"/>
      <c r="B127" s="661"/>
      <c r="C127" s="663"/>
      <c r="D127" s="663"/>
      <c r="E127" s="667"/>
      <c r="F127" s="663"/>
      <c r="G127" s="670"/>
      <c r="H127" s="33">
        <v>2017</v>
      </c>
      <c r="I127" s="322">
        <f>VLOOKUP($B126,'METAS PRODUCTO'!$B$4:$CN$718,20,FALSE)</f>
        <v>4</v>
      </c>
      <c r="J127" s="503">
        <v>8</v>
      </c>
      <c r="K127" s="503">
        <v>8</v>
      </c>
      <c r="L127" s="333">
        <f>IF(ISBLANK(K127)=FALSE,IFERROR(IF(K127*100/I129&gt;100,100,IF(K127*100/I129&lt;0,0,K127*100/I129)),0),0)</f>
        <v>40</v>
      </c>
      <c r="M127" s="333">
        <f>IF(ISBLANK(K127)=FALSE,IFERROR(IF((K127-K126)*100/(J127-J126)&gt;100,100,IF((K127-K126)*100/(J127-J126)&lt;0,0,(K127-K126)*100/(J127-J126))),0),0)</f>
        <v>100</v>
      </c>
    </row>
    <row r="128" spans="1:13" x14ac:dyDescent="0.25">
      <c r="A128" s="658"/>
      <c r="B128" s="661"/>
      <c r="C128" s="663"/>
      <c r="D128" s="663"/>
      <c r="E128" s="667"/>
      <c r="F128" s="663"/>
      <c r="G128" s="670"/>
      <c r="H128" s="33">
        <v>2018</v>
      </c>
      <c r="I128" s="322">
        <f>VLOOKUP($B126,'METAS PRODUCTO'!$B$4:$CN$718,21,FALSE)</f>
        <v>18</v>
      </c>
      <c r="J128" s="503">
        <v>18</v>
      </c>
      <c r="K128" s="503"/>
      <c r="L128" s="333">
        <f>IF(ISBLANK(K128)=FALSE,IFERROR(IF(K128*100/I130&gt;100,100,IF(K128*100/I130&lt;0,0,K128*100/I130)),0),0)</f>
        <v>0</v>
      </c>
      <c r="M128" s="333">
        <f>IF(ISBLANK(K128)=FALSE,IFERROR(IF((K128-K127)*100/(J128-J127)&gt;100,100,IF((K128-K127)*100/(J128-J127)&lt;0,0,(K128-K127)*100/(J128-J127))),0),0)</f>
        <v>0</v>
      </c>
    </row>
    <row r="129" spans="1:13" x14ac:dyDescent="0.25">
      <c r="A129" s="658"/>
      <c r="B129" s="661"/>
      <c r="C129" s="663"/>
      <c r="D129" s="663"/>
      <c r="E129" s="667"/>
      <c r="F129" s="663"/>
      <c r="G129" s="670"/>
      <c r="H129" s="33">
        <v>2019</v>
      </c>
      <c r="I129" s="322">
        <f>VLOOKUP($B126,'METAS PRODUCTO'!$B$4:$CN$718,22,FALSE)</f>
        <v>20</v>
      </c>
      <c r="J129" s="503"/>
      <c r="K129" s="503"/>
      <c r="L129" s="333">
        <f>IF(ISBLANK(K129)=FALSE,IFERROR(IF(K129*100/I130&gt;100,100,IF(K129*100/I130&lt;0,0,K129*100/I130)),0),0)</f>
        <v>0</v>
      </c>
      <c r="M129" s="333">
        <f>IF(ISBLANK(K129)=FALSE,IFERROR(IF((K129-K128)*100/(J129-J128)&gt;100,100,IF((K129-K128)*100/(J129-J128)&lt;0,0,(K129-K128)*100/(J129-J128))),0),0)</f>
        <v>0</v>
      </c>
    </row>
    <row r="130" spans="1:13" ht="28.5" customHeight="1" thickBot="1" x14ac:dyDescent="0.3">
      <c r="A130" s="659"/>
      <c r="B130" s="662"/>
      <c r="C130" s="664"/>
      <c r="D130" s="664"/>
      <c r="E130" s="668"/>
      <c r="F130" s="664"/>
      <c r="G130" s="671"/>
      <c r="H130" s="323" t="s">
        <v>19</v>
      </c>
      <c r="I130" s="324">
        <f>VLOOKUP($B126,'METAS PRODUCTO'!$B$4:$CN$718,18,FALSE)</f>
        <v>20</v>
      </c>
      <c r="J130" s="482">
        <f>IF(MID($J$5,1,4)="2016",J126,IF(MID($J$5,1,4)="2017",J127,IF(MID($J$5,1,4)="2018",J128,IF(MID($J$5,1,4)="2019",J129,))))</f>
        <v>18</v>
      </c>
      <c r="K130" s="482">
        <f>IF(MID($J$5,1,4)="2016",K126,IF(MID($J$5,1,4)="2017",K127,IF(MID($J$5,1,4)="2018",K128,IF(MID($J$5,1,4)="2019",K129,))))</f>
        <v>0</v>
      </c>
      <c r="L130" s="393">
        <f t="shared" si="2"/>
        <v>0</v>
      </c>
      <c r="M130" s="393">
        <f t="shared" si="3"/>
        <v>0</v>
      </c>
    </row>
    <row r="131" spans="1:13" ht="15.75" customHeight="1" thickTop="1" x14ac:dyDescent="0.25">
      <c r="A131" s="658">
        <v>25</v>
      </c>
      <c r="B131" s="660" t="s">
        <v>2252</v>
      </c>
      <c r="C131" s="663" t="str">
        <f>VLOOKUP($B131,MP,2,FALSE)</f>
        <v>Impulsar el sello de Equidad laboral EQUIPARES, como una estrategía departamental para la inclusión laboral de las Mujeres Vallecaucanas, en el periodo de gobierno.</v>
      </c>
      <c r="D131" s="665" t="str">
        <f>VLOOKUP($B131,MP,12,FALSE)</f>
        <v>Sello de equidad laboral EQUIPARES impulsado.</v>
      </c>
      <c r="E131" s="666" t="str">
        <f>VLOOKUP($B131,MP,13,FALSE)</f>
        <v>SELEI</v>
      </c>
      <c r="F131" s="663" t="str">
        <f>VLOOKUP($B131,MP,14,FALSE)</f>
        <v>SELEI= Sello de equidad laboral equipares impulsado</v>
      </c>
      <c r="G131" s="669" t="s">
        <v>6031</v>
      </c>
      <c r="H131" s="31">
        <v>2016</v>
      </c>
      <c r="I131" s="321">
        <f>VLOOKUP($B131,'METAS PRODUCTO'!$B$4:$CN$718,19,FALSE)</f>
        <v>1</v>
      </c>
      <c r="J131" s="610">
        <v>1</v>
      </c>
      <c r="K131" s="610">
        <v>1</v>
      </c>
      <c r="L131" s="333">
        <f>IFERROR(IF(K131*100/I131&gt;100,100,IF(K131*100/I131&lt;0,0,K131*100/I131)),0)</f>
        <v>100</v>
      </c>
      <c r="M131" s="333">
        <f>IFERROR(IF(K131*100/J131&gt;100,100,IF(K131*100/J131&lt;0,0,K131*100/J131)),0)</f>
        <v>100</v>
      </c>
    </row>
    <row r="132" spans="1:13" x14ac:dyDescent="0.25">
      <c r="A132" s="658"/>
      <c r="B132" s="661"/>
      <c r="C132" s="663"/>
      <c r="D132" s="663"/>
      <c r="E132" s="667"/>
      <c r="F132" s="663"/>
      <c r="G132" s="670"/>
      <c r="H132" s="33">
        <v>2017</v>
      </c>
      <c r="I132" s="322">
        <f>VLOOKUP($B131,'METAS PRODUCTO'!$B$4:$CN$718,20,FALSE)</f>
        <v>1</v>
      </c>
      <c r="J132" s="503">
        <v>1</v>
      </c>
      <c r="K132" s="503">
        <v>1</v>
      </c>
      <c r="L132" s="333">
        <f>IFERROR(IF(K132*100/I132&gt;100,100,IF(K132*100/I132&lt;0,0,K132*100/I132)),0)</f>
        <v>100</v>
      </c>
      <c r="M132" s="333">
        <f>IFERROR(IF(K132*100/J132&gt;100,100,IF(K132*100/J132&lt;0,0,K132*100/J132)),0)</f>
        <v>100</v>
      </c>
    </row>
    <row r="133" spans="1:13" x14ac:dyDescent="0.25">
      <c r="A133" s="658"/>
      <c r="B133" s="661"/>
      <c r="C133" s="663"/>
      <c r="D133" s="663"/>
      <c r="E133" s="667"/>
      <c r="F133" s="663"/>
      <c r="G133" s="670"/>
      <c r="H133" s="33">
        <v>2018</v>
      </c>
      <c r="I133" s="322">
        <f>VLOOKUP($B131,'METAS PRODUCTO'!$B$4:$CN$718,21,FALSE)</f>
        <v>1</v>
      </c>
      <c r="J133" s="503">
        <v>1</v>
      </c>
      <c r="K133" s="503"/>
      <c r="L133" s="333">
        <f>IFERROR(IF(K133*100/I133&gt;100,100,IF(K133*100/I133&lt;0,0,K133*100/I133)),0)</f>
        <v>0</v>
      </c>
      <c r="M133" s="333">
        <f>IFERROR(IF(K133*100/J133&gt;100,100,IF(K133*100/J133&lt;0,0,K133*100/J133)),0)</f>
        <v>0</v>
      </c>
    </row>
    <row r="134" spans="1:13" x14ac:dyDescent="0.25">
      <c r="A134" s="658"/>
      <c r="B134" s="661"/>
      <c r="C134" s="663"/>
      <c r="D134" s="663"/>
      <c r="E134" s="667"/>
      <c r="F134" s="663"/>
      <c r="G134" s="670"/>
      <c r="H134" s="33">
        <v>2019</v>
      </c>
      <c r="I134" s="322">
        <f>VLOOKUP($B131,'METAS PRODUCTO'!$B$4:$CN$718,22,FALSE)</f>
        <v>1</v>
      </c>
      <c r="J134" s="503"/>
      <c r="K134" s="503"/>
      <c r="L134" s="333">
        <f>IFERROR(IF(K134*100/I134&gt;100,100,IF(K134*100/I134&lt;0,0,K134*100/I134)),0)</f>
        <v>0</v>
      </c>
      <c r="M134" s="333">
        <f>IFERROR(IF(K134*100/J134&gt;100,100,IF(K134*100/J134&lt;0,0,K134*100/J134)),0)</f>
        <v>0</v>
      </c>
    </row>
    <row r="135" spans="1:13" ht="26.25" customHeight="1" thickBot="1" x14ac:dyDescent="0.3">
      <c r="A135" s="659"/>
      <c r="B135" s="662"/>
      <c r="C135" s="664"/>
      <c r="D135" s="664"/>
      <c r="E135" s="668"/>
      <c r="F135" s="664"/>
      <c r="G135" s="671"/>
      <c r="H135" s="536" t="s">
        <v>19</v>
      </c>
      <c r="I135" s="534">
        <f>VLOOKUP($B131,'METAS PRODUCTO'!$B$4:$CN$718,18,FALSE)</f>
        <v>1</v>
      </c>
      <c r="J135" s="535">
        <f>IF(MID($J$5,1,4)="2016",J131,IF(MID($J$5,1,4)="2017",J132,IF(MID($J$5,1,4)="2018",J133,IF(MID($J$5,1,4)="2019",J134,))))</f>
        <v>1</v>
      </c>
      <c r="K135" s="535">
        <f>IF(MID($J$5,1,4)="2016",K131,IF(MID($J$5,1,4)="2017",K132,IF(MID($J$5,1,4)="2018",K133,IF(MID($J$5,1,4)="2019",K134,))))</f>
        <v>0</v>
      </c>
      <c r="L135" s="533">
        <f t="shared" si="2"/>
        <v>0</v>
      </c>
      <c r="M135" s="533">
        <f t="shared" si="3"/>
        <v>0</v>
      </c>
    </row>
    <row r="136" spans="1:13" ht="15.75" customHeight="1" thickTop="1" x14ac:dyDescent="0.25">
      <c r="A136" s="658">
        <v>26</v>
      </c>
      <c r="B136" s="660" t="s">
        <v>1723</v>
      </c>
      <c r="C136" s="663" t="str">
        <f>VLOOKUP($B136,MP,2,FALSE)</f>
        <v>Socializar en el 100% de los Municipios del Departamento la Política Pública de Mujer y la Normatividad que protege sus derechos , en el periodo de Gobierno.</v>
      </c>
      <c r="D136" s="665" t="str">
        <f>VLOOKUP($B136,MP,12,FALSE)</f>
        <v>Porcentaje de los municipios con socialización de politica pública de mujer y la normatividad que protege sus derechos .</v>
      </c>
      <c r="E136" s="692" t="str">
        <f>VLOOKUP($B136,MP,13,FALSE)</f>
        <v>(NMPPMS / NMT) x 100</v>
      </c>
      <c r="F136" s="663" t="str">
        <f>VLOOKUP($B136,MP,14,FALSE)</f>
        <v>PMCSPPMN = Porcentaje de municipios con socialización de politica pública de mujer y normatividad; N°MCSPSPPMN = Número de municipios con socialización de política pública de mujer y normatividad; N°MPPSPPMN = Número de municipios programados para socialización de política pública de mujer y normatividad.</v>
      </c>
      <c r="G136" s="695" t="s">
        <v>6121</v>
      </c>
      <c r="H136" s="31">
        <v>2016</v>
      </c>
      <c r="I136" s="327">
        <f>VLOOKUP($B136,'METAS PRODUCTO'!$B$4:$CN$718,19,FALSE)</f>
        <v>50</v>
      </c>
      <c r="J136" s="611">
        <v>10</v>
      </c>
      <c r="K136" s="611">
        <v>10</v>
      </c>
      <c r="L136" s="332">
        <f>IFERROR(IF(K136*100/I139&gt;100,100,IF(K136*100/I139&lt;0,0,K136*100/I139)),0)</f>
        <v>10</v>
      </c>
      <c r="M136" s="589">
        <f t="shared" si="3"/>
        <v>100</v>
      </c>
    </row>
    <row r="137" spans="1:13" x14ac:dyDescent="0.25">
      <c r="A137" s="658"/>
      <c r="B137" s="661"/>
      <c r="C137" s="663"/>
      <c r="D137" s="663"/>
      <c r="E137" s="693"/>
      <c r="F137" s="663"/>
      <c r="G137" s="696"/>
      <c r="H137" s="33">
        <v>2017</v>
      </c>
      <c r="I137" s="327">
        <f>VLOOKUP($B136,'METAS PRODUCTO'!$B$4:$CN$718,20,FALSE)</f>
        <v>67</v>
      </c>
      <c r="J137" s="503">
        <v>30</v>
      </c>
      <c r="K137" s="503">
        <v>30</v>
      </c>
      <c r="L137" s="332">
        <f>IF(ISBLANK(K137)=FALSE,IFERROR(IF(K137*100/I139&gt;100,100,IF(K137*100/I139&lt;0,0,K137*100/I139)),0),0)</f>
        <v>30</v>
      </c>
      <c r="M137" s="332">
        <f>IF(ISBLANK(K137)=FALSE,IFERROR(IF((K137-K136)*100/(J137-J136)&gt;100,100,IF((K137-K136)*100/(J137-J136)&lt;0,0,(K137-K136)*100/(J137-J136))),0),0)</f>
        <v>100</v>
      </c>
    </row>
    <row r="138" spans="1:13" x14ac:dyDescent="0.25">
      <c r="A138" s="658"/>
      <c r="B138" s="661"/>
      <c r="C138" s="663"/>
      <c r="D138" s="663"/>
      <c r="E138" s="693"/>
      <c r="F138" s="663"/>
      <c r="G138" s="696"/>
      <c r="H138" s="33">
        <v>2018</v>
      </c>
      <c r="I138" s="327">
        <f>VLOOKUP($B136,'METAS PRODUCTO'!$B$4:$CN$718,21,FALSE)</f>
        <v>83</v>
      </c>
      <c r="J138" s="503">
        <v>30</v>
      </c>
      <c r="K138" s="503"/>
      <c r="L138" s="333">
        <f>IF(ISBLANK(K138)=FALSE,IFERROR(IF(K138*100/I140&gt;100,100,IF(K138*100/I140&lt;0,0,K138*100/I140)),0),0)</f>
        <v>0</v>
      </c>
      <c r="M138" s="333">
        <f>IF(ISBLANK(K138)=FALSE,IFERROR(IF((K138-K137)*100/(J138-J137)&gt;100,100,IF((K138-K137)*100/(J138-J137)&lt;0,0,(K138-K137)*100/(J138-J137))),0),0)</f>
        <v>0</v>
      </c>
    </row>
    <row r="139" spans="1:13" x14ac:dyDescent="0.25">
      <c r="A139" s="658"/>
      <c r="B139" s="661"/>
      <c r="C139" s="663"/>
      <c r="D139" s="663"/>
      <c r="E139" s="693"/>
      <c r="F139" s="663"/>
      <c r="G139" s="696"/>
      <c r="H139" s="33">
        <v>2019</v>
      </c>
      <c r="I139" s="327">
        <f>VLOOKUP($B136,'METAS PRODUCTO'!$B$4:$CN$718,22,FALSE)</f>
        <v>100</v>
      </c>
      <c r="J139" s="503"/>
      <c r="K139" s="503"/>
      <c r="L139" s="333">
        <f>IF(ISBLANK(K139)=FALSE,IFERROR(IF(K139*100/I140&gt;100,100,IF(K139*100/I140&lt;0,0,K139*100/I140)),0),0)</f>
        <v>0</v>
      </c>
      <c r="M139" s="333">
        <f>IF(ISBLANK(K139)=FALSE,IFERROR(IF((K139-K138)*100/(J139-J138)&gt;100,100,IF((K139-K138)*100/(J139-J138)&lt;0,0,(K139-K138)*100/(J139-J138))),0),0)</f>
        <v>0</v>
      </c>
    </row>
    <row r="140" spans="1:13" ht="48" customHeight="1" thickBot="1" x14ac:dyDescent="0.3">
      <c r="A140" s="659"/>
      <c r="B140" s="662"/>
      <c r="C140" s="664"/>
      <c r="D140" s="664"/>
      <c r="E140" s="694"/>
      <c r="F140" s="664"/>
      <c r="G140" s="669"/>
      <c r="H140" s="536" t="s">
        <v>19</v>
      </c>
      <c r="I140" s="538">
        <f>VLOOKUP($B136,'METAS PRODUCTO'!$B$4:$CN$718,18,FALSE)</f>
        <v>100</v>
      </c>
      <c r="J140" s="537"/>
      <c r="K140" s="537"/>
      <c r="L140" s="533">
        <f t="shared" si="2"/>
        <v>0</v>
      </c>
      <c r="M140" s="533"/>
    </row>
    <row r="141" spans="1:13" ht="15.75" thickTop="1" x14ac:dyDescent="0.25">
      <c r="A141" s="658">
        <v>27</v>
      </c>
      <c r="B141" s="660" t="s">
        <v>5337</v>
      </c>
      <c r="C141" s="663" t="str">
        <f>VLOOKUP($B141,MP,2,FALSE)</f>
        <v>Crear, en el marco de las Organizaciones de mujeres , Una (1) RED de mujeres protagonista en los escenarios de PAZ y posconflicto, en el cuatrienio</v>
      </c>
      <c r="D141" s="665" t="str">
        <f>VLOOKUP($B141,MP,12,FALSE)</f>
        <v>Número de redes de mujeres protagonistas en los escenarios de paz y postconflicto creadas.</v>
      </c>
      <c r="E141" s="666" t="str">
        <f>VLOOKUP($B141,MP,13,FALSE)</f>
        <v>NREDMC</v>
      </c>
      <c r="F141" s="663" t="str">
        <f>VLOOKUP($B141,MP,14,FALSE)</f>
        <v>NREDMC=Número de redes de mujeres creadas</v>
      </c>
      <c r="G141" s="669" t="s">
        <v>6123</v>
      </c>
      <c r="H141" s="31">
        <v>2016</v>
      </c>
      <c r="I141" s="321">
        <f>VLOOKUP($B141,'METAS PRODUCTO'!$B$4:$CN$718,19,FALSE)</f>
        <v>0</v>
      </c>
      <c r="J141" s="610">
        <v>0</v>
      </c>
      <c r="K141" s="610">
        <v>0</v>
      </c>
      <c r="L141" s="332">
        <f>IFERROR(IF(K141*100/I144&gt;100,100,IF(K141*100/I144&lt;0,0,K141*100/I144)),0)</f>
        <v>0</v>
      </c>
      <c r="M141" s="332">
        <f t="shared" si="3"/>
        <v>0</v>
      </c>
    </row>
    <row r="142" spans="1:13" x14ac:dyDescent="0.25">
      <c r="A142" s="658"/>
      <c r="B142" s="661"/>
      <c r="C142" s="663"/>
      <c r="D142" s="663"/>
      <c r="E142" s="667"/>
      <c r="F142" s="663"/>
      <c r="G142" s="670"/>
      <c r="H142" s="33">
        <v>2017</v>
      </c>
      <c r="I142" s="322">
        <f>VLOOKUP($B141,'METAS PRODUCTO'!$B$4:$CN$718,20,FALSE)</f>
        <v>1</v>
      </c>
      <c r="J142" s="503">
        <v>1</v>
      </c>
      <c r="K142" s="503">
        <v>0</v>
      </c>
      <c r="L142" s="333">
        <f>IF(ISBLANK(K142)=FALSE,IFERROR(IF(K142*100/I144&gt;100,100,IF(K142*100/I144&lt;0,0,K142*100/I144)),0),0)</f>
        <v>0</v>
      </c>
      <c r="M142" s="333">
        <f>IF(ISBLANK(K142)=FALSE,IFERROR(IF((K142-K141)*100/(J142-J141)&gt;100,100,IF((K142-K141)*100/(J142-J141)&lt;0,0,(K142-K141)*100/(J142-J141))),0),0)</f>
        <v>0</v>
      </c>
    </row>
    <row r="143" spans="1:13" x14ac:dyDescent="0.25">
      <c r="A143" s="658"/>
      <c r="B143" s="661"/>
      <c r="C143" s="663"/>
      <c r="D143" s="663"/>
      <c r="E143" s="667"/>
      <c r="F143" s="663"/>
      <c r="G143" s="670"/>
      <c r="H143" s="33">
        <v>2018</v>
      </c>
      <c r="I143" s="322">
        <f>VLOOKUP($B141,'METAS PRODUCTO'!$B$4:$CN$718,21,FALSE)</f>
        <v>1</v>
      </c>
      <c r="J143" s="503">
        <v>1</v>
      </c>
      <c r="K143" s="503"/>
      <c r="L143" s="333">
        <f>IF(ISBLANK(K143)=FALSE,IFERROR(IF(K143*100/I145&gt;100,100,IF(K143*100/I145&lt;0,0,K143*100/I145)),0),0)</f>
        <v>0</v>
      </c>
      <c r="M143" s="333">
        <f>IF(ISBLANK(K143)=FALSE,IFERROR(IF((K143-K142)*100/(J143-J142)&gt;100,100,IF((K143-K142)*100/(J143-J142)&lt;0,0,(K143-K142)*100/(J143-J142))),0),0)</f>
        <v>0</v>
      </c>
    </row>
    <row r="144" spans="1:13" x14ac:dyDescent="0.25">
      <c r="A144" s="658"/>
      <c r="B144" s="661"/>
      <c r="C144" s="663"/>
      <c r="D144" s="663"/>
      <c r="E144" s="667"/>
      <c r="F144" s="663"/>
      <c r="G144" s="670"/>
      <c r="H144" s="33">
        <v>2019</v>
      </c>
      <c r="I144" s="322">
        <f>VLOOKUP($B141,'METAS PRODUCTO'!$B$4:$CN$718,22,FALSE)</f>
        <v>1</v>
      </c>
      <c r="J144" s="503"/>
      <c r="K144" s="503"/>
      <c r="L144" s="333">
        <f>IF(ISBLANK(K144)=FALSE,IFERROR(IF(K144*100/I145&gt;100,100,IF(K144*100/I145&lt;0,0,K144*100/I145)),0),0)</f>
        <v>0</v>
      </c>
      <c r="M144" s="333">
        <f>IF(ISBLANK(K144)=FALSE,IFERROR(IF((K144-K143)*100/(J144-J143)&gt;100,100,IF((K144-K143)*100/(J144-J143)&lt;0,0,(K144-K143)*100/(J144-J143))),0),0)</f>
        <v>0</v>
      </c>
    </row>
    <row r="145" spans="1:13" ht="15.75" thickBot="1" x14ac:dyDescent="0.3">
      <c r="A145" s="659"/>
      <c r="B145" s="662"/>
      <c r="C145" s="664"/>
      <c r="D145" s="664"/>
      <c r="E145" s="668"/>
      <c r="F145" s="664"/>
      <c r="G145" s="671"/>
      <c r="H145" s="323" t="s">
        <v>19</v>
      </c>
      <c r="I145" s="324">
        <f>VLOOKUP($B141,'METAS PRODUCTO'!$B$4:$CN$718,18,FALSE)</f>
        <v>1</v>
      </c>
      <c r="J145" s="482">
        <f>IF(MID($J$5,1,4)="2016",J141,IF(MID($J$5,1,4)="2017",J142,IF(MID($J$5,1,4)="2018",J143,IF(MID($J$5,1,4)="2019",J144,))))</f>
        <v>1</v>
      </c>
      <c r="K145" s="482">
        <f>IF(MID($J$5,1,4)="2016",K141,IF(MID($J$5,1,4)="2017",K142,IF(MID($J$5,1,4)="2018",K143,IF(MID($J$5,1,4)="2019",K144,))))</f>
        <v>0</v>
      </c>
      <c r="L145" s="393">
        <f t="shared" ref="L145:L160" si="4">IFERROR(IF(K145*100/I145&gt;100,100,IF(K145*100/I145&lt;0,0,K145*100/I145)),0)</f>
        <v>0</v>
      </c>
      <c r="M145" s="393">
        <f t="shared" ref="M145:M160" si="5">IFERROR(IF(K145*100/J145&gt;100,100,IF(K145*100/J145&lt;0,0,K145*100/J145)),0)</f>
        <v>0</v>
      </c>
    </row>
    <row r="146" spans="1:13" ht="15.75" thickTop="1" x14ac:dyDescent="0.25">
      <c r="A146" s="658">
        <v>28</v>
      </c>
      <c r="B146" s="660" t="s">
        <v>5347</v>
      </c>
      <c r="C146" s="663" t="str">
        <f>VLOOKUP($B146,MP,2,FALSE)</f>
        <v>Realizar dos (2) Encuentros  de mujeres forjadoras de PAZ, que permitan el fortalecimiento de las iniciativas y escenarios de PAZ en el postconflicto, en el cuatrienio.</v>
      </c>
      <c r="D146" s="665" t="str">
        <f>VLOOKUP($B146,MP,12,FALSE)</f>
        <v>Número de encuentros de mujeres forjadoras de PAZ realizados</v>
      </c>
      <c r="E146" s="666" t="str">
        <f>VLOOKUP($B146,MP,13,FALSE)</f>
        <v>NEMFPR</v>
      </c>
      <c r="F146" s="663" t="str">
        <f>VLOOKUP($B146,MP,14,FALSE)</f>
        <v>NEMFPR= Número de encuentros de mujeres forjadoras de PAZ realizados</v>
      </c>
      <c r="G146" s="669" t="s">
        <v>6122</v>
      </c>
      <c r="H146" s="31">
        <v>2016</v>
      </c>
      <c r="I146" s="321">
        <f>VLOOKUP($B146,'METAS PRODUCTO'!$B$4:$CN$718,19,FALSE)</f>
        <v>0</v>
      </c>
      <c r="J146" s="610">
        <v>0</v>
      </c>
      <c r="K146" s="610">
        <v>0</v>
      </c>
      <c r="L146" s="332">
        <f>IFERROR(IF(K146*100/I149&gt;100,100,IF(K146*100/I149&lt;0,0,K146*100/I149)),0)</f>
        <v>0</v>
      </c>
      <c r="M146" s="332">
        <f t="shared" si="5"/>
        <v>0</v>
      </c>
    </row>
    <row r="147" spans="1:13" x14ac:dyDescent="0.25">
      <c r="A147" s="658"/>
      <c r="B147" s="661"/>
      <c r="C147" s="663"/>
      <c r="D147" s="663"/>
      <c r="E147" s="667"/>
      <c r="F147" s="663"/>
      <c r="G147" s="670"/>
      <c r="H147" s="33">
        <v>2017</v>
      </c>
      <c r="I147" s="322">
        <f>VLOOKUP($B146,'METAS PRODUCTO'!$B$4:$CN$718,20,FALSE)</f>
        <v>1</v>
      </c>
      <c r="J147" s="503">
        <v>1</v>
      </c>
      <c r="K147" s="503">
        <v>1</v>
      </c>
      <c r="L147" s="333">
        <f>IF(ISBLANK(K147)=FALSE,IFERROR(IF(K147*100/I149&gt;100,100,IF(K147*100/I149&lt;0,0,K147*100/I149)),0),0)</f>
        <v>50</v>
      </c>
      <c r="M147" s="333">
        <f>IF(ISBLANK(K147)=FALSE,IFERROR(IF((K147-K146)*100/(J147-J146)&gt;100,100,IF((K147-K146)*100/(J147-J146)&lt;0,0,(K147-K146)*100/(J147-J146))),0),0)</f>
        <v>100</v>
      </c>
    </row>
    <row r="148" spans="1:13" x14ac:dyDescent="0.25">
      <c r="A148" s="658"/>
      <c r="B148" s="661"/>
      <c r="C148" s="663"/>
      <c r="D148" s="663"/>
      <c r="E148" s="667"/>
      <c r="F148" s="663"/>
      <c r="G148" s="670"/>
      <c r="H148" s="33">
        <v>2018</v>
      </c>
      <c r="I148" s="322">
        <f>VLOOKUP($B146,'METAS PRODUCTO'!$B$4:$CN$718,21,FALSE)</f>
        <v>2</v>
      </c>
      <c r="J148" s="503">
        <v>1</v>
      </c>
      <c r="K148" s="503"/>
      <c r="L148" s="333">
        <f>IF(ISBLANK(K148)=FALSE,IFERROR(IF(K148*100/I150&gt;100,100,IF(K148*100/I150&lt;0,0,K148*100/I150)),0),0)</f>
        <v>0</v>
      </c>
      <c r="M148" s="333">
        <f>IF(ISBLANK(K148)=FALSE,IFERROR(IF((K148-K147)*100/(J148-J147)&gt;100,100,IF((K148-K147)*100/(J148-J147)&lt;0,0,(K148-K147)*100/(J148-J147))),0),0)</f>
        <v>0</v>
      </c>
    </row>
    <row r="149" spans="1:13" x14ac:dyDescent="0.25">
      <c r="A149" s="658"/>
      <c r="B149" s="661"/>
      <c r="C149" s="663"/>
      <c r="D149" s="663"/>
      <c r="E149" s="667"/>
      <c r="F149" s="663"/>
      <c r="G149" s="670"/>
      <c r="H149" s="33">
        <v>2019</v>
      </c>
      <c r="I149" s="322">
        <f>VLOOKUP($B146,'METAS PRODUCTO'!$B$4:$CN$718,22,FALSE)</f>
        <v>2</v>
      </c>
      <c r="J149" s="503"/>
      <c r="K149" s="503"/>
      <c r="L149" s="333">
        <f>IF(ISBLANK(K149)=FALSE,IFERROR(IF(K149*100/I150&gt;100,100,IF(K149*100/I150&lt;0,0,K149*100/I150)),0),0)</f>
        <v>0</v>
      </c>
      <c r="M149" s="333">
        <f>IF(ISBLANK(K149)=FALSE,IFERROR(IF((K149-K148)*100/(J149-J148)&gt;100,100,IF((K149-K148)*100/(J149-J148)&lt;0,0,(K149-K148)*100/(J149-J148))),0),0)</f>
        <v>0</v>
      </c>
    </row>
    <row r="150" spans="1:13" ht="15.75" thickBot="1" x14ac:dyDescent="0.3">
      <c r="A150" s="659"/>
      <c r="B150" s="662"/>
      <c r="C150" s="664"/>
      <c r="D150" s="664"/>
      <c r="E150" s="668"/>
      <c r="F150" s="664"/>
      <c r="G150" s="671"/>
      <c r="H150" s="323" t="s">
        <v>19</v>
      </c>
      <c r="I150" s="324">
        <f>VLOOKUP($B146,'METAS PRODUCTO'!$B$4:$CN$718,18,FALSE)</f>
        <v>2</v>
      </c>
      <c r="J150" s="482">
        <f>IF(MID($J$5,1,4)="2016",J146,IF(MID($J$5,1,4)="2017",J147,IF(MID($J$5,1,4)="2018",J148,IF(MID($J$5,1,4)="2019",J149,))))</f>
        <v>1</v>
      </c>
      <c r="K150" s="482">
        <f>IF(MID($J$5,1,4)="2016",K146,IF(MID($J$5,1,4)="2017",K147,IF(MID($J$5,1,4)="2018",K148,IF(MID($J$5,1,4)="2019",K149,))))</f>
        <v>0</v>
      </c>
      <c r="L150" s="393">
        <f t="shared" si="4"/>
        <v>0</v>
      </c>
      <c r="M150" s="393">
        <f t="shared" si="5"/>
        <v>0</v>
      </c>
    </row>
    <row r="151" spans="1:13" ht="15.75" thickTop="1" x14ac:dyDescent="0.25">
      <c r="A151" s="658">
        <v>29</v>
      </c>
      <c r="B151" s="660" t="s">
        <v>5353</v>
      </c>
      <c r="C151" s="663" t="str">
        <f>VLOOKUP($B151,MP,2,FALSE)</f>
        <v>Crear, en el marco de las Confluencias Municipales de LGBTI, Una (1) RED LGBTI protagonista en los escenarios de PAZ y posconflicto, en el cuatrienio</v>
      </c>
      <c r="D151" s="665" t="str">
        <f>VLOOKUP($B151,MP,12,FALSE)</f>
        <v>Número de redes LGBTI protagonistas en los escenarios de Paz y postconflicto creadas</v>
      </c>
      <c r="E151" s="666" t="str">
        <f>VLOOKUP($B151,MP,13,FALSE)</f>
        <v>NRLGBTIC</v>
      </c>
      <c r="F151" s="663" t="str">
        <f>VLOOKUP($B151,MP,14,FALSE)</f>
        <v>NRLGBTIC= Número de redes LGBTI creadas</v>
      </c>
      <c r="G151" s="669" t="s">
        <v>6124</v>
      </c>
      <c r="H151" s="31">
        <v>2016</v>
      </c>
      <c r="I151" s="321">
        <f>VLOOKUP($B151,'METAS PRODUCTO'!$B$4:$CN$718,19,FALSE)</f>
        <v>0</v>
      </c>
      <c r="J151" s="610">
        <v>0</v>
      </c>
      <c r="K151" s="610">
        <v>0</v>
      </c>
      <c r="L151" s="332">
        <f>IFERROR(IF(K151*100/I154&gt;100,100,IF(K151*100/I154&lt;0,0,K151*100/I154)),0)</f>
        <v>0</v>
      </c>
      <c r="M151" s="332">
        <f t="shared" si="5"/>
        <v>0</v>
      </c>
    </row>
    <row r="152" spans="1:13" x14ac:dyDescent="0.25">
      <c r="A152" s="658"/>
      <c r="B152" s="661"/>
      <c r="C152" s="663"/>
      <c r="D152" s="663"/>
      <c r="E152" s="667"/>
      <c r="F152" s="663"/>
      <c r="G152" s="670"/>
      <c r="H152" s="33">
        <v>2017</v>
      </c>
      <c r="I152" s="322">
        <f>VLOOKUP($B151,'METAS PRODUCTO'!$B$4:$CN$718,20,FALSE)</f>
        <v>1</v>
      </c>
      <c r="J152" s="503">
        <v>1</v>
      </c>
      <c r="K152" s="503">
        <v>1</v>
      </c>
      <c r="L152" s="333">
        <f>IF(ISBLANK(K152)=FALSE,IFERROR(IF(K152*100/I154&gt;100,100,IF(K152*100/I154&lt;0,0,K152*100/I154)),0),0)</f>
        <v>100</v>
      </c>
      <c r="M152" s="333">
        <f>IF(ISBLANK(K152)=FALSE,IFERROR(IF((K152-K151)*100/(J152-J151)&gt;100,100,IF((K152-K151)*100/(J152-J151)&lt;0,0,(K152-K151)*100/(J152-J151))),0),0)</f>
        <v>100</v>
      </c>
    </row>
    <row r="153" spans="1:13" x14ac:dyDescent="0.25">
      <c r="A153" s="658"/>
      <c r="B153" s="661"/>
      <c r="C153" s="663"/>
      <c r="D153" s="663"/>
      <c r="E153" s="667"/>
      <c r="F153" s="663"/>
      <c r="G153" s="670"/>
      <c r="H153" s="33">
        <v>2018</v>
      </c>
      <c r="I153" s="322">
        <f>VLOOKUP($B151,'METAS PRODUCTO'!$B$4:$CN$718,21,FALSE)</f>
        <v>1</v>
      </c>
      <c r="J153" s="503">
        <v>1</v>
      </c>
      <c r="K153" s="503"/>
      <c r="L153" s="333">
        <f>IF(ISBLANK(K153)=FALSE,IFERROR(IF(K153*100/I155&gt;100,100,IF(K153*100/I155&lt;0,0,K153*100/I155)),0),0)</f>
        <v>0</v>
      </c>
      <c r="M153" s="333">
        <f>IF(ISBLANK(K153)=FALSE,IFERROR(IF((K153-K152)*100/(J153-J152)&gt;100,100,IF((K153-K152)*100/(J153-J152)&lt;0,0,(K153-K152)*100/(J153-J152))),0),0)</f>
        <v>0</v>
      </c>
    </row>
    <row r="154" spans="1:13" x14ac:dyDescent="0.25">
      <c r="A154" s="658"/>
      <c r="B154" s="661"/>
      <c r="C154" s="663"/>
      <c r="D154" s="663"/>
      <c r="E154" s="667"/>
      <c r="F154" s="663"/>
      <c r="G154" s="670"/>
      <c r="H154" s="33">
        <v>2019</v>
      </c>
      <c r="I154" s="322">
        <f>VLOOKUP($B151,'METAS PRODUCTO'!$B$4:$CN$718,22,FALSE)</f>
        <v>1</v>
      </c>
      <c r="J154" s="503"/>
      <c r="K154" s="503"/>
      <c r="L154" s="333">
        <f>IF(ISBLANK(K154)=FALSE,IFERROR(IF(K154*100/I155&gt;100,100,IF(K154*100/I155&lt;0,0,K154*100/I155)),0),0)</f>
        <v>0</v>
      </c>
      <c r="M154" s="333">
        <f>IF(ISBLANK(K154)=FALSE,IFERROR(IF((K154-K153)*100/(J154-J153)&gt;100,100,IF((K154-K153)*100/(J154-J153)&lt;0,0,(K154-K153)*100/(J154-J153))),0),0)</f>
        <v>0</v>
      </c>
    </row>
    <row r="155" spans="1:13" ht="15.75" thickBot="1" x14ac:dyDescent="0.3">
      <c r="A155" s="659"/>
      <c r="B155" s="662"/>
      <c r="C155" s="664"/>
      <c r="D155" s="664"/>
      <c r="E155" s="668"/>
      <c r="F155" s="664"/>
      <c r="G155" s="671"/>
      <c r="H155" s="323" t="s">
        <v>19</v>
      </c>
      <c r="I155" s="324">
        <f>VLOOKUP($B151,'METAS PRODUCTO'!$B$4:$CN$718,18,FALSE)</f>
        <v>1</v>
      </c>
      <c r="J155" s="482">
        <f>IF(MID($J$5,1,4)="2016",J151,IF(MID($J$5,1,4)="2017",J152,IF(MID($J$5,1,4)="2018",J153,IF(MID($J$5,1,4)="2019",J154,))))</f>
        <v>1</v>
      </c>
      <c r="K155" s="482">
        <f>IF(MID($J$5,1,4)="2016",K151,IF(MID($J$5,1,4)="2017",K152,IF(MID($J$5,1,4)="2018",K153,IF(MID($J$5,1,4)="2019",K154,))))</f>
        <v>0</v>
      </c>
      <c r="L155" s="393">
        <f t="shared" si="4"/>
        <v>0</v>
      </c>
      <c r="M155" s="393">
        <f t="shared" si="5"/>
        <v>0</v>
      </c>
    </row>
    <row r="156" spans="1:13" ht="15.75" thickTop="1" x14ac:dyDescent="0.25">
      <c r="A156" s="658">
        <v>30</v>
      </c>
      <c r="B156" s="660" t="s">
        <v>5360</v>
      </c>
      <c r="C156" s="663" t="str">
        <f>VLOOKUP($B156,MP,2,FALSE)</f>
        <v>Realizar dos (2) Encuentros de representantes del sector LGBTI, forjadores de PAZ, que permitan el fortalecimiento de las iniciativas y escenarios de PAZ en el postconflicto, en el cuatrienio.</v>
      </c>
      <c r="D156" s="665" t="str">
        <f>VLOOKUP($B156,MP,12,FALSE)</f>
        <v>Número de encuentros de representantes del sector LGBTI forjadores de Paz, realizados</v>
      </c>
      <c r="E156" s="666" t="str">
        <f>VLOOKUP($B156,MP,13,FALSE)</f>
        <v>NERLGBTIFPR</v>
      </c>
      <c r="F156" s="663" t="str">
        <f>VLOOKUP($B156,MP,14,FALSE)</f>
        <v>NERLGBTIFPR= Número de encuentros de representantes del sector LGBTI forjadores de Paz, realizados</v>
      </c>
      <c r="G156" s="669" t="s">
        <v>6048</v>
      </c>
      <c r="H156" s="31">
        <v>2016</v>
      </c>
      <c r="I156" s="321">
        <f>VLOOKUP($B156,'METAS PRODUCTO'!$B$4:$CN$718,19,FALSE)</f>
        <v>0</v>
      </c>
      <c r="J156" s="610">
        <v>0</v>
      </c>
      <c r="K156" s="610">
        <v>0</v>
      </c>
      <c r="L156" s="332">
        <f>IFERROR(IF(K156*100/I159&gt;100,100,IF(K156*100/I159&lt;0,0,K156*100/I159)),0)</f>
        <v>0</v>
      </c>
      <c r="M156" s="332">
        <f t="shared" si="5"/>
        <v>0</v>
      </c>
    </row>
    <row r="157" spans="1:13" x14ac:dyDescent="0.25">
      <c r="A157" s="658"/>
      <c r="B157" s="661"/>
      <c r="C157" s="663"/>
      <c r="D157" s="663"/>
      <c r="E157" s="667"/>
      <c r="F157" s="663"/>
      <c r="G157" s="670"/>
      <c r="H157" s="33">
        <v>2017</v>
      </c>
      <c r="I157" s="322">
        <f>VLOOKUP($B156,'METAS PRODUCTO'!$B$4:$CN$718,20,FALSE)</f>
        <v>1</v>
      </c>
      <c r="J157" s="503">
        <v>1</v>
      </c>
      <c r="K157" s="503">
        <v>1</v>
      </c>
      <c r="L157" s="333">
        <f>IF(ISBLANK(K157)=FALSE,IFERROR(IF(K157*100/I159&gt;100,100,IF(K157*100/I159&lt;0,0,K157*100/I159)),0),0)</f>
        <v>50</v>
      </c>
      <c r="M157" s="333">
        <f>IF(ISBLANK(K157)=FALSE,IFERROR(IF((K157-K156)*100/(J157-J156)&gt;100,100,IF((K157-K156)*100/(J157-J156)&lt;0,0,(K157-K156)*100/(J157-J156))),0),0)</f>
        <v>100</v>
      </c>
    </row>
    <row r="158" spans="1:13" x14ac:dyDescent="0.25">
      <c r="A158" s="658"/>
      <c r="B158" s="661"/>
      <c r="C158" s="663"/>
      <c r="D158" s="663"/>
      <c r="E158" s="667"/>
      <c r="F158" s="663"/>
      <c r="G158" s="670"/>
      <c r="H158" s="33">
        <v>2018</v>
      </c>
      <c r="I158" s="322">
        <f>VLOOKUP($B156,'METAS PRODUCTO'!$B$4:$CN$718,21,FALSE)</f>
        <v>2</v>
      </c>
      <c r="J158" s="503">
        <v>2</v>
      </c>
      <c r="K158" s="503"/>
      <c r="L158" s="333">
        <f>IF(ISBLANK(K158)=FALSE,IFERROR(IF(K158*100/I160&gt;100,100,IF(K158*100/I160&lt;0,0,K158*100/I160)),0),0)</f>
        <v>0</v>
      </c>
      <c r="M158" s="333">
        <f>IF(ISBLANK(K158)=FALSE,IFERROR(IF((K158-K157)*100/(J158-J157)&gt;100,100,IF((K158-K157)*100/(J158-J157)&lt;0,0,(K158-K157)*100/(J158-J157))),0),0)</f>
        <v>0</v>
      </c>
    </row>
    <row r="159" spans="1:13" x14ac:dyDescent="0.25">
      <c r="A159" s="658"/>
      <c r="B159" s="661"/>
      <c r="C159" s="663"/>
      <c r="D159" s="663"/>
      <c r="E159" s="667"/>
      <c r="F159" s="663"/>
      <c r="G159" s="670"/>
      <c r="H159" s="33">
        <v>2019</v>
      </c>
      <c r="I159" s="322">
        <f>VLOOKUP($B156,'METAS PRODUCTO'!$B$4:$CN$718,22,FALSE)</f>
        <v>2</v>
      </c>
      <c r="J159" s="503"/>
      <c r="K159" s="503"/>
      <c r="L159" s="333">
        <f>IF(ISBLANK(K159)=FALSE,IFERROR(IF(K159*100/I160&gt;100,100,IF(K159*100/I160&lt;0,0,K159*100/I160)),0),0)</f>
        <v>0</v>
      </c>
      <c r="M159" s="333">
        <f>IF(ISBLANK(K159)=FALSE,IFERROR(IF((K159-K158)*100/(J159-J158)&gt;100,100,IF((K159-K158)*100/(J159-J158)&lt;0,0,(K159-K158)*100/(J159-J158))),0),0)</f>
        <v>0</v>
      </c>
    </row>
    <row r="160" spans="1:13" ht="15.75" thickBot="1" x14ac:dyDescent="0.3">
      <c r="A160" s="659"/>
      <c r="B160" s="662"/>
      <c r="C160" s="664"/>
      <c r="D160" s="664"/>
      <c r="E160" s="668"/>
      <c r="F160" s="664"/>
      <c r="G160" s="671"/>
      <c r="H160" s="323" t="s">
        <v>19</v>
      </c>
      <c r="I160" s="324">
        <f>VLOOKUP($B156,'METAS PRODUCTO'!$B$4:$CN$718,18,FALSE)</f>
        <v>2</v>
      </c>
      <c r="J160" s="482">
        <f>IF(MID($J$5,1,4)="2016",J156,IF(MID($J$5,1,4)="2017",J157,IF(MID($J$5,1,4)="2018",J158,IF(MID($J$5,1,4)="2019",J159,))))</f>
        <v>2</v>
      </c>
      <c r="K160" s="482">
        <f>IF(MID($J$5,1,4)="2016",K156,IF(MID($J$5,1,4)="2017",K157,IF(MID($J$5,1,4)="2018",K158,IF(MID($J$5,1,4)="2019",K159,))))</f>
        <v>0</v>
      </c>
      <c r="L160" s="393">
        <f t="shared" si="4"/>
        <v>0</v>
      </c>
      <c r="M160" s="393">
        <f t="shared" si="5"/>
        <v>0</v>
      </c>
    </row>
    <row r="161" spans="1:13" s="456" customFormat="1" ht="15.75" thickTop="1" x14ac:dyDescent="0.25">
      <c r="A161" s="658">
        <v>31</v>
      </c>
      <c r="B161" s="660" t="s">
        <v>1731</v>
      </c>
      <c r="C161" s="663" t="str">
        <f>VLOOKUP($B161,MP,2,FALSE)</f>
        <v>Realizar anualmente un evento de reconocimiento y exhaltación a la labor de la Mujer Vallecaucana.  (Galardon a la Mujer Vallecaucana) ,durante el periodo de gobierno.</v>
      </c>
      <c r="D161" s="665" t="str">
        <f>VLOOKUP($B161,MP,12,FALSE)</f>
        <v>Número de eventos de reconocimiento y exhaltación a la mujer realizados anualmente</v>
      </c>
      <c r="E161" s="666" t="str">
        <f>VLOOKUP($B161,MP,13,FALSE)</f>
        <v>NEREMVR</v>
      </c>
      <c r="F161" s="663" t="str">
        <f>VLOOKUP($B161,MP,14,FALSE)</f>
        <v xml:space="preserve">NEREMVR= Número de eventos de reconocimiento y exhaltación a la mujer realizados; </v>
      </c>
      <c r="G161" s="669" t="s">
        <v>6125</v>
      </c>
      <c r="H161" s="31">
        <v>2016</v>
      </c>
      <c r="I161" s="321">
        <f>VLOOKUP($B161,'METAS PRODUCTO'!$B$4:$CN$718,19,FALSE)</f>
        <v>1</v>
      </c>
      <c r="J161" s="502"/>
      <c r="K161" s="502"/>
      <c r="L161" s="332">
        <f>IFERROR(IF(K161*100/I164&gt;100,100,IF(K161*100/I164&lt;0,0,K161*100/I164)),0)</f>
        <v>0</v>
      </c>
      <c r="M161" s="332">
        <f t="shared" ref="M161" si="6">IFERROR(IF(K161*100/J161&gt;100,100,IF(K161*100/J161&lt;0,0,K161*100/J161)),0)</f>
        <v>0</v>
      </c>
    </row>
    <row r="162" spans="1:13" s="456" customFormat="1" x14ac:dyDescent="0.25">
      <c r="A162" s="658"/>
      <c r="B162" s="661"/>
      <c r="C162" s="663"/>
      <c r="D162" s="663"/>
      <c r="E162" s="667"/>
      <c r="F162" s="663"/>
      <c r="G162" s="670"/>
      <c r="H162" s="33">
        <v>2017</v>
      </c>
      <c r="I162" s="322">
        <f>VLOOKUP($B161,'METAS PRODUCTO'!$B$4:$CN$718,20,FALSE)</f>
        <v>1</v>
      </c>
      <c r="J162" s="503">
        <v>1</v>
      </c>
      <c r="K162" s="503">
        <v>0</v>
      </c>
      <c r="L162" s="333">
        <f>IF(ISBLANK(K162)=FALSE,IFERROR(IF(K162*100/I164&gt;100,100,IF(K162*100/I164&lt;0,0,K162*100/I164)),0),0)</f>
        <v>0</v>
      </c>
      <c r="M162" s="333">
        <f>IF(ISBLANK(K162)=FALSE,IFERROR(IF((K162-K161)*100/(J162-J161)&gt;100,100,IF((K162-K161)*100/(J162-J161)&lt;0,0,(K162-K161)*100/(J162-J161))),0),0)</f>
        <v>0</v>
      </c>
    </row>
    <row r="163" spans="1:13" s="456" customFormat="1" x14ac:dyDescent="0.25">
      <c r="A163" s="658"/>
      <c r="B163" s="661"/>
      <c r="C163" s="663"/>
      <c r="D163" s="663"/>
      <c r="E163" s="667"/>
      <c r="F163" s="663"/>
      <c r="G163" s="670"/>
      <c r="H163" s="33">
        <v>2018</v>
      </c>
      <c r="I163" s="322">
        <f>VLOOKUP($B161,'METAS PRODUCTO'!$B$4:$CN$718,21,FALSE)</f>
        <v>1</v>
      </c>
      <c r="J163" s="503">
        <v>0</v>
      </c>
      <c r="K163" s="503"/>
      <c r="L163" s="333">
        <f>IF(ISBLANK(K163)=FALSE,IFERROR(IF(K163*100/I165&gt;100,100,IF(K163*100/I165&lt;0,0,K163*100/I165)),0),0)</f>
        <v>0</v>
      </c>
      <c r="M163" s="333">
        <f>IF(ISBLANK(K163)=FALSE,IFERROR(IF((K163-K162)*100/(J163-J162)&gt;100,100,IF((K163-K162)*100/(J163-J162)&lt;0,0,(K163-K162)*100/(J163-J162))),0),0)</f>
        <v>0</v>
      </c>
    </row>
    <row r="164" spans="1:13" s="456" customFormat="1" x14ac:dyDescent="0.25">
      <c r="A164" s="658"/>
      <c r="B164" s="661"/>
      <c r="C164" s="663"/>
      <c r="D164" s="663"/>
      <c r="E164" s="667"/>
      <c r="F164" s="663"/>
      <c r="G164" s="670"/>
      <c r="H164" s="33">
        <v>2019</v>
      </c>
      <c r="I164" s="322">
        <f>VLOOKUP($B161,'METAS PRODUCTO'!$B$4:$CN$718,22,FALSE)</f>
        <v>1</v>
      </c>
      <c r="J164" s="503"/>
      <c r="K164" s="503"/>
      <c r="L164" s="333">
        <f>IF(ISBLANK(K164)=FALSE,IFERROR(IF(K164*100/I165&gt;100,100,IF(K164*100/I165&lt;0,0,K164*100/I165)),0),0)</f>
        <v>0</v>
      </c>
      <c r="M164" s="333">
        <f>IF(ISBLANK(K164)=FALSE,IFERROR(IF((K164-K163)*100/(J164-J163)&gt;100,100,IF((K164-K163)*100/(J164-J163)&lt;0,0,(K164-K163)*100/(J164-J163))),0),0)</f>
        <v>0</v>
      </c>
    </row>
    <row r="165" spans="1:13" s="456" customFormat="1" ht="15.75" thickBot="1" x14ac:dyDescent="0.3">
      <c r="A165" s="659"/>
      <c r="B165" s="662"/>
      <c r="C165" s="664"/>
      <c r="D165" s="664"/>
      <c r="E165" s="668"/>
      <c r="F165" s="664"/>
      <c r="G165" s="671"/>
      <c r="H165" s="323" t="s">
        <v>19</v>
      </c>
      <c r="I165" s="324">
        <f>VLOOKUP($B161,'METAS PRODUCTO'!$B$4:$CN$718,18,FALSE)</f>
        <v>1</v>
      </c>
      <c r="J165" s="482"/>
      <c r="K165" s="482"/>
      <c r="L165" s="393">
        <f t="shared" ref="L165" si="7">IFERROR(IF(K165*100/I165&gt;100,100,IF(K165*100/I165&lt;0,0,K165*100/I165)),0)</f>
        <v>0</v>
      </c>
      <c r="M165" s="540">
        <f t="shared" ref="M165" si="8">IFERROR(IF(K165*100/J165&gt;100,100,IF(K165*100/J165&lt;0,0,K165*100/J165)),0)</f>
        <v>0</v>
      </c>
    </row>
    <row r="166" spans="1:13" ht="15.75" thickTop="1" x14ac:dyDescent="0.25">
      <c r="A166" s="531"/>
      <c r="B166" s="532"/>
      <c r="C166" s="532"/>
      <c r="D166" s="532"/>
      <c r="E166" s="532"/>
      <c r="F166" s="532"/>
      <c r="G166" s="532"/>
      <c r="H166" s="532"/>
      <c r="I166" s="532"/>
      <c r="J166" s="532"/>
      <c r="K166" s="532"/>
      <c r="L166" s="532"/>
      <c r="M166" s="616"/>
    </row>
    <row r="167" spans="1:13" x14ac:dyDescent="0.25">
      <c r="A167" s="531"/>
      <c r="B167" s="532"/>
      <c r="C167" s="532"/>
      <c r="D167" s="532"/>
      <c r="E167" s="532"/>
      <c r="F167" s="532"/>
      <c r="G167" s="532"/>
      <c r="H167" s="532"/>
      <c r="I167" s="532"/>
      <c r="J167" s="532"/>
      <c r="K167" s="532"/>
      <c r="L167" s="532"/>
      <c r="M167" s="532"/>
    </row>
  </sheetData>
  <sheetProtection password="E3FB" sheet="1" objects="1" scenarios="1" formatCells="0"/>
  <mergeCells count="228">
    <mergeCell ref="G156:G160"/>
    <mergeCell ref="A156:A160"/>
    <mergeCell ref="B156:B160"/>
    <mergeCell ref="C156:C160"/>
    <mergeCell ref="D156:D160"/>
    <mergeCell ref="E156:E160"/>
    <mergeCell ref="F156:F160"/>
    <mergeCell ref="G146:G150"/>
    <mergeCell ref="A151:A155"/>
    <mergeCell ref="B151:B155"/>
    <mergeCell ref="C151:C155"/>
    <mergeCell ref="D151:D155"/>
    <mergeCell ref="E151:E155"/>
    <mergeCell ref="F151:F155"/>
    <mergeCell ref="G151:G155"/>
    <mergeCell ref="A146:A150"/>
    <mergeCell ref="B146:B150"/>
    <mergeCell ref="C146:C150"/>
    <mergeCell ref="D146:D150"/>
    <mergeCell ref="E146:E150"/>
    <mergeCell ref="F146:F150"/>
    <mergeCell ref="G131:G135"/>
    <mergeCell ref="A141:A145"/>
    <mergeCell ref="B141:B145"/>
    <mergeCell ref="C141:C145"/>
    <mergeCell ref="D141:D145"/>
    <mergeCell ref="E141:E145"/>
    <mergeCell ref="F141:F145"/>
    <mergeCell ref="G141:G145"/>
    <mergeCell ref="A131:A135"/>
    <mergeCell ref="B131:B135"/>
    <mergeCell ref="C131:C135"/>
    <mergeCell ref="D131:D135"/>
    <mergeCell ref="E131:E135"/>
    <mergeCell ref="F131:F135"/>
    <mergeCell ref="A136:A140"/>
    <mergeCell ref="B136:B140"/>
    <mergeCell ref="C136:C140"/>
    <mergeCell ref="D136:D140"/>
    <mergeCell ref="E136:E140"/>
    <mergeCell ref="F136:F140"/>
    <mergeCell ref="G136:G140"/>
    <mergeCell ref="G121:G125"/>
    <mergeCell ref="A126:A130"/>
    <mergeCell ref="B126:B130"/>
    <mergeCell ref="C126:C130"/>
    <mergeCell ref="D126:D130"/>
    <mergeCell ref="E126:E130"/>
    <mergeCell ref="F126:F130"/>
    <mergeCell ref="G126:G130"/>
    <mergeCell ref="A121:A125"/>
    <mergeCell ref="B121:B125"/>
    <mergeCell ref="C121:C125"/>
    <mergeCell ref="D121:D125"/>
    <mergeCell ref="E121:E125"/>
    <mergeCell ref="F121:F125"/>
    <mergeCell ref="G111:G115"/>
    <mergeCell ref="A116:A120"/>
    <mergeCell ref="B116:B120"/>
    <mergeCell ref="C116:C120"/>
    <mergeCell ref="D116:D120"/>
    <mergeCell ref="E116:E120"/>
    <mergeCell ref="F116:F120"/>
    <mergeCell ref="G116:G120"/>
    <mergeCell ref="A111:A115"/>
    <mergeCell ref="B111:B115"/>
    <mergeCell ref="C111:C115"/>
    <mergeCell ref="D111:D115"/>
    <mergeCell ref="E111:E115"/>
    <mergeCell ref="F111:F115"/>
    <mergeCell ref="G101:G105"/>
    <mergeCell ref="A106:A110"/>
    <mergeCell ref="B106:B110"/>
    <mergeCell ref="C106:C110"/>
    <mergeCell ref="D106:D110"/>
    <mergeCell ref="E106:E110"/>
    <mergeCell ref="F106:F110"/>
    <mergeCell ref="G106:G110"/>
    <mergeCell ref="A101:A105"/>
    <mergeCell ref="B101:B105"/>
    <mergeCell ref="C101:C105"/>
    <mergeCell ref="D101:D105"/>
    <mergeCell ref="E101:E105"/>
    <mergeCell ref="F101:F105"/>
    <mergeCell ref="G91:G95"/>
    <mergeCell ref="A96:A100"/>
    <mergeCell ref="B96:B100"/>
    <mergeCell ref="C96:C100"/>
    <mergeCell ref="D96:D100"/>
    <mergeCell ref="E96:E100"/>
    <mergeCell ref="F96:F100"/>
    <mergeCell ref="G96:G100"/>
    <mergeCell ref="A91:A95"/>
    <mergeCell ref="B91:B95"/>
    <mergeCell ref="C91:C95"/>
    <mergeCell ref="D91:D95"/>
    <mergeCell ref="E91:E95"/>
    <mergeCell ref="F91:F95"/>
    <mergeCell ref="G81:G85"/>
    <mergeCell ref="A86:A90"/>
    <mergeCell ref="B86:B90"/>
    <mergeCell ref="C86:C90"/>
    <mergeCell ref="D86:D90"/>
    <mergeCell ref="E86:E90"/>
    <mergeCell ref="F86:F90"/>
    <mergeCell ref="G86:G90"/>
    <mergeCell ref="A81:A85"/>
    <mergeCell ref="B81:B85"/>
    <mergeCell ref="C81:C85"/>
    <mergeCell ref="D81:D85"/>
    <mergeCell ref="E81:E85"/>
    <mergeCell ref="F81:F85"/>
    <mergeCell ref="G71:G75"/>
    <mergeCell ref="A76:A80"/>
    <mergeCell ref="B76:B80"/>
    <mergeCell ref="C76:C80"/>
    <mergeCell ref="D76:D80"/>
    <mergeCell ref="E76:E80"/>
    <mergeCell ref="F76:F80"/>
    <mergeCell ref="G76:G80"/>
    <mergeCell ref="A71:A75"/>
    <mergeCell ref="B71:B75"/>
    <mergeCell ref="C71:C75"/>
    <mergeCell ref="D71:D75"/>
    <mergeCell ref="E71:E75"/>
    <mergeCell ref="F71:F75"/>
    <mergeCell ref="G61:G65"/>
    <mergeCell ref="A66:A70"/>
    <mergeCell ref="B66:B70"/>
    <mergeCell ref="C66:C70"/>
    <mergeCell ref="D66:D70"/>
    <mergeCell ref="E66:E70"/>
    <mergeCell ref="F66:F70"/>
    <mergeCell ref="G66:G70"/>
    <mergeCell ref="A61:A65"/>
    <mergeCell ref="B61:B65"/>
    <mergeCell ref="C61:C65"/>
    <mergeCell ref="D61:D65"/>
    <mergeCell ref="E61:E65"/>
    <mergeCell ref="F61:F65"/>
    <mergeCell ref="G51:G55"/>
    <mergeCell ref="A56:A60"/>
    <mergeCell ref="B56:B60"/>
    <mergeCell ref="C56:C60"/>
    <mergeCell ref="D56:D60"/>
    <mergeCell ref="E56:E60"/>
    <mergeCell ref="F56:F60"/>
    <mergeCell ref="G56:G60"/>
    <mergeCell ref="A51:A55"/>
    <mergeCell ref="B51:B55"/>
    <mergeCell ref="C51:C55"/>
    <mergeCell ref="D51:D55"/>
    <mergeCell ref="E51:E55"/>
    <mergeCell ref="F51:F55"/>
    <mergeCell ref="G41:G45"/>
    <mergeCell ref="A46:A50"/>
    <mergeCell ref="B46:B50"/>
    <mergeCell ref="C46:C50"/>
    <mergeCell ref="D46:D50"/>
    <mergeCell ref="E46:E50"/>
    <mergeCell ref="F46:F50"/>
    <mergeCell ref="G46:G50"/>
    <mergeCell ref="A41:A45"/>
    <mergeCell ref="B41:B45"/>
    <mergeCell ref="C41:C45"/>
    <mergeCell ref="D41:D45"/>
    <mergeCell ref="E41:E45"/>
    <mergeCell ref="F41:F45"/>
    <mergeCell ref="G31:G35"/>
    <mergeCell ref="A36:A40"/>
    <mergeCell ref="B36:B40"/>
    <mergeCell ref="C36:C40"/>
    <mergeCell ref="D36:D40"/>
    <mergeCell ref="E36:E40"/>
    <mergeCell ref="F36:F40"/>
    <mergeCell ref="G36:G40"/>
    <mergeCell ref="A31:A35"/>
    <mergeCell ref="B31:B35"/>
    <mergeCell ref="C31:C35"/>
    <mergeCell ref="D31:D35"/>
    <mergeCell ref="E31:E35"/>
    <mergeCell ref="F31:F35"/>
    <mergeCell ref="A26:A30"/>
    <mergeCell ref="B26:B30"/>
    <mergeCell ref="C26:C30"/>
    <mergeCell ref="D26:D30"/>
    <mergeCell ref="E26:E30"/>
    <mergeCell ref="F26:F30"/>
    <mergeCell ref="G26:G30"/>
    <mergeCell ref="A21:A25"/>
    <mergeCell ref="B21:B25"/>
    <mergeCell ref="C21:C25"/>
    <mergeCell ref="D21:D25"/>
    <mergeCell ref="E21:E25"/>
    <mergeCell ref="F21:F25"/>
    <mergeCell ref="F16:F20"/>
    <mergeCell ref="G16:G20"/>
    <mergeCell ref="A11:A15"/>
    <mergeCell ref="B11:B15"/>
    <mergeCell ref="C11:C15"/>
    <mergeCell ref="D11:D15"/>
    <mergeCell ref="E11:E15"/>
    <mergeCell ref="F11:F15"/>
    <mergeCell ref="G21:G25"/>
    <mergeCell ref="A161:A165"/>
    <mergeCell ref="B161:B165"/>
    <mergeCell ref="C161:C165"/>
    <mergeCell ref="D161:D165"/>
    <mergeCell ref="E161:E165"/>
    <mergeCell ref="F161:F165"/>
    <mergeCell ref="G161:G165"/>
    <mergeCell ref="L5:M5"/>
    <mergeCell ref="G2:J3"/>
    <mergeCell ref="G4:J4"/>
    <mergeCell ref="G5:I5"/>
    <mergeCell ref="C7:M7"/>
    <mergeCell ref="A9:A10"/>
    <mergeCell ref="B9:G9"/>
    <mergeCell ref="H9:M9"/>
    <mergeCell ref="G11:G15"/>
    <mergeCell ref="L2:M2"/>
    <mergeCell ref="L3:M3"/>
    <mergeCell ref="L4:M4"/>
    <mergeCell ref="A16:A20"/>
    <mergeCell ref="B16:B20"/>
    <mergeCell ref="C16:C20"/>
    <mergeCell ref="D16:D20"/>
    <mergeCell ref="E16:E20"/>
  </mergeCells>
  <conditionalFormatting sqref="L11 L21 L26 L31 L36 L41 L46 L51 L56 L61 L66 L71 L81 L86 L91 L96 L101 L106 L111 L116 L121 L126 L141 L146 L151 L156 L15:L16">
    <cfRule type="iconSet" priority="311">
      <iconSet iconSet="5Arrows">
        <cfvo type="percent" val="0"/>
        <cfvo type="num" val="25"/>
        <cfvo type="num" val="50"/>
        <cfvo type="num" val="65"/>
        <cfvo type="num" val="80"/>
      </iconSet>
    </cfRule>
  </conditionalFormatting>
  <conditionalFormatting sqref="M15:M16 M21 M26 M31 M36 M41 M46 M51 M56 M61 M66 M71 M81 M86 M91 M96 M101 M106 M111 M116 M121 M126 M141 M146 M151 M156">
    <cfRule type="iconSet" priority="310">
      <iconSet iconSet="5Arrows">
        <cfvo type="percent" val="0"/>
        <cfvo type="num" val="25"/>
        <cfvo type="num" val="50"/>
        <cfvo type="num" val="65"/>
        <cfvo type="num" val="80"/>
      </iconSet>
    </cfRule>
  </conditionalFormatting>
  <conditionalFormatting sqref="M15:M16">
    <cfRule type="iconSet" priority="309">
      <iconSet iconSet="5Arrows">
        <cfvo type="percent" val="0"/>
        <cfvo type="num" val="25"/>
        <cfvo type="num" val="50"/>
        <cfvo type="num" val="65"/>
        <cfvo type="num" val="80"/>
      </iconSet>
    </cfRule>
  </conditionalFormatting>
  <conditionalFormatting sqref="L20">
    <cfRule type="iconSet" priority="308">
      <iconSet iconSet="5Arrows">
        <cfvo type="percent" val="0"/>
        <cfvo type="num" val="25"/>
        <cfvo type="num" val="50"/>
        <cfvo type="num" val="65"/>
        <cfvo type="num" val="80"/>
      </iconSet>
    </cfRule>
  </conditionalFormatting>
  <conditionalFormatting sqref="M20">
    <cfRule type="iconSet" priority="307">
      <iconSet iconSet="5Arrows">
        <cfvo type="percent" val="0"/>
        <cfvo type="num" val="25"/>
        <cfvo type="num" val="50"/>
        <cfvo type="num" val="65"/>
        <cfvo type="num" val="80"/>
      </iconSet>
    </cfRule>
  </conditionalFormatting>
  <conditionalFormatting sqref="M20">
    <cfRule type="iconSet" priority="306">
      <iconSet iconSet="5Arrows">
        <cfvo type="percent" val="0"/>
        <cfvo type="num" val="25"/>
        <cfvo type="num" val="50"/>
        <cfvo type="num" val="65"/>
        <cfvo type="num" val="80"/>
      </iconSet>
    </cfRule>
  </conditionalFormatting>
  <conditionalFormatting sqref="L25">
    <cfRule type="iconSet" priority="305">
      <iconSet iconSet="5Arrows">
        <cfvo type="percent" val="0"/>
        <cfvo type="num" val="25"/>
        <cfvo type="num" val="50"/>
        <cfvo type="num" val="65"/>
        <cfvo type="num" val="80"/>
      </iconSet>
    </cfRule>
  </conditionalFormatting>
  <conditionalFormatting sqref="M25">
    <cfRule type="iconSet" priority="304">
      <iconSet iconSet="5Arrows">
        <cfvo type="percent" val="0"/>
        <cfvo type="num" val="25"/>
        <cfvo type="num" val="50"/>
        <cfvo type="num" val="65"/>
        <cfvo type="num" val="80"/>
      </iconSet>
    </cfRule>
  </conditionalFormatting>
  <conditionalFormatting sqref="M25">
    <cfRule type="iconSet" priority="303">
      <iconSet iconSet="5Arrows">
        <cfvo type="percent" val="0"/>
        <cfvo type="num" val="25"/>
        <cfvo type="num" val="50"/>
        <cfvo type="num" val="65"/>
        <cfvo type="num" val="80"/>
      </iconSet>
    </cfRule>
  </conditionalFormatting>
  <conditionalFormatting sqref="L30">
    <cfRule type="iconSet" priority="302">
      <iconSet iconSet="5Arrows">
        <cfvo type="percent" val="0"/>
        <cfvo type="num" val="25"/>
        <cfvo type="num" val="50"/>
        <cfvo type="num" val="65"/>
        <cfvo type="num" val="80"/>
      </iconSet>
    </cfRule>
  </conditionalFormatting>
  <conditionalFormatting sqref="M30">
    <cfRule type="iconSet" priority="301">
      <iconSet iconSet="5Arrows">
        <cfvo type="percent" val="0"/>
        <cfvo type="num" val="25"/>
        <cfvo type="num" val="50"/>
        <cfvo type="num" val="65"/>
        <cfvo type="num" val="80"/>
      </iconSet>
    </cfRule>
  </conditionalFormatting>
  <conditionalFormatting sqref="M30">
    <cfRule type="iconSet" priority="300">
      <iconSet iconSet="5Arrows">
        <cfvo type="percent" val="0"/>
        <cfvo type="num" val="25"/>
        <cfvo type="num" val="50"/>
        <cfvo type="num" val="65"/>
        <cfvo type="num" val="80"/>
      </iconSet>
    </cfRule>
  </conditionalFormatting>
  <conditionalFormatting sqref="L35">
    <cfRule type="iconSet" priority="296">
      <iconSet iconSet="5Arrows">
        <cfvo type="percent" val="0"/>
        <cfvo type="num" val="25"/>
        <cfvo type="num" val="50"/>
        <cfvo type="num" val="65"/>
        <cfvo type="num" val="80"/>
      </iconSet>
    </cfRule>
  </conditionalFormatting>
  <conditionalFormatting sqref="M35">
    <cfRule type="iconSet" priority="295">
      <iconSet iconSet="5Arrows">
        <cfvo type="percent" val="0"/>
        <cfvo type="num" val="25"/>
        <cfvo type="num" val="50"/>
        <cfvo type="num" val="65"/>
        <cfvo type="num" val="80"/>
      </iconSet>
    </cfRule>
  </conditionalFormatting>
  <conditionalFormatting sqref="M35">
    <cfRule type="iconSet" priority="294">
      <iconSet iconSet="5Arrows">
        <cfvo type="percent" val="0"/>
        <cfvo type="num" val="25"/>
        <cfvo type="num" val="50"/>
        <cfvo type="num" val="65"/>
        <cfvo type="num" val="80"/>
      </iconSet>
    </cfRule>
  </conditionalFormatting>
  <conditionalFormatting sqref="L40">
    <cfRule type="iconSet" priority="293">
      <iconSet iconSet="5Arrows">
        <cfvo type="percent" val="0"/>
        <cfvo type="num" val="25"/>
        <cfvo type="num" val="50"/>
        <cfvo type="num" val="65"/>
        <cfvo type="num" val="80"/>
      </iconSet>
    </cfRule>
  </conditionalFormatting>
  <conditionalFormatting sqref="M40">
    <cfRule type="iconSet" priority="292">
      <iconSet iconSet="5Arrows">
        <cfvo type="percent" val="0"/>
        <cfvo type="num" val="25"/>
        <cfvo type="num" val="50"/>
        <cfvo type="num" val="65"/>
        <cfvo type="num" val="80"/>
      </iconSet>
    </cfRule>
  </conditionalFormatting>
  <conditionalFormatting sqref="M40">
    <cfRule type="iconSet" priority="291">
      <iconSet iconSet="5Arrows">
        <cfvo type="percent" val="0"/>
        <cfvo type="num" val="25"/>
        <cfvo type="num" val="50"/>
        <cfvo type="num" val="65"/>
        <cfvo type="num" val="80"/>
      </iconSet>
    </cfRule>
  </conditionalFormatting>
  <conditionalFormatting sqref="L45">
    <cfRule type="iconSet" priority="290">
      <iconSet iconSet="5Arrows">
        <cfvo type="percent" val="0"/>
        <cfvo type="num" val="25"/>
        <cfvo type="num" val="50"/>
        <cfvo type="num" val="65"/>
        <cfvo type="num" val="80"/>
      </iconSet>
    </cfRule>
  </conditionalFormatting>
  <conditionalFormatting sqref="M45">
    <cfRule type="iconSet" priority="289">
      <iconSet iconSet="5Arrows">
        <cfvo type="percent" val="0"/>
        <cfvo type="num" val="25"/>
        <cfvo type="num" val="50"/>
        <cfvo type="num" val="65"/>
        <cfvo type="num" val="80"/>
      </iconSet>
    </cfRule>
  </conditionalFormatting>
  <conditionalFormatting sqref="M45">
    <cfRule type="iconSet" priority="288">
      <iconSet iconSet="5Arrows">
        <cfvo type="percent" val="0"/>
        <cfvo type="num" val="25"/>
        <cfvo type="num" val="50"/>
        <cfvo type="num" val="65"/>
        <cfvo type="num" val="80"/>
      </iconSet>
    </cfRule>
  </conditionalFormatting>
  <conditionalFormatting sqref="L50">
    <cfRule type="iconSet" priority="287">
      <iconSet iconSet="5Arrows">
        <cfvo type="percent" val="0"/>
        <cfvo type="num" val="25"/>
        <cfvo type="num" val="50"/>
        <cfvo type="num" val="65"/>
        <cfvo type="num" val="80"/>
      </iconSet>
    </cfRule>
  </conditionalFormatting>
  <conditionalFormatting sqref="M50">
    <cfRule type="iconSet" priority="286">
      <iconSet iconSet="5Arrows">
        <cfvo type="percent" val="0"/>
        <cfvo type="num" val="25"/>
        <cfvo type="num" val="50"/>
        <cfvo type="num" val="65"/>
        <cfvo type="num" val="80"/>
      </iconSet>
    </cfRule>
  </conditionalFormatting>
  <conditionalFormatting sqref="M50">
    <cfRule type="iconSet" priority="285">
      <iconSet iconSet="5Arrows">
        <cfvo type="percent" val="0"/>
        <cfvo type="num" val="25"/>
        <cfvo type="num" val="50"/>
        <cfvo type="num" val="65"/>
        <cfvo type="num" val="80"/>
      </iconSet>
    </cfRule>
  </conditionalFormatting>
  <conditionalFormatting sqref="L55">
    <cfRule type="iconSet" priority="284">
      <iconSet iconSet="5Arrows">
        <cfvo type="percent" val="0"/>
        <cfvo type="num" val="25"/>
        <cfvo type="num" val="50"/>
        <cfvo type="num" val="65"/>
        <cfvo type="num" val="80"/>
      </iconSet>
    </cfRule>
  </conditionalFormatting>
  <conditionalFormatting sqref="M55">
    <cfRule type="iconSet" priority="283">
      <iconSet iconSet="5Arrows">
        <cfvo type="percent" val="0"/>
        <cfvo type="num" val="25"/>
        <cfvo type="num" val="50"/>
        <cfvo type="num" val="65"/>
        <cfvo type="num" val="80"/>
      </iconSet>
    </cfRule>
  </conditionalFormatting>
  <conditionalFormatting sqref="M55">
    <cfRule type="iconSet" priority="282">
      <iconSet iconSet="5Arrows">
        <cfvo type="percent" val="0"/>
        <cfvo type="num" val="25"/>
        <cfvo type="num" val="50"/>
        <cfvo type="num" val="65"/>
        <cfvo type="num" val="80"/>
      </iconSet>
    </cfRule>
  </conditionalFormatting>
  <conditionalFormatting sqref="L60">
    <cfRule type="iconSet" priority="281">
      <iconSet iconSet="5Arrows">
        <cfvo type="percent" val="0"/>
        <cfvo type="num" val="25"/>
        <cfvo type="num" val="50"/>
        <cfvo type="num" val="65"/>
        <cfvo type="num" val="80"/>
      </iconSet>
    </cfRule>
  </conditionalFormatting>
  <conditionalFormatting sqref="M60">
    <cfRule type="iconSet" priority="280">
      <iconSet iconSet="5Arrows">
        <cfvo type="percent" val="0"/>
        <cfvo type="num" val="25"/>
        <cfvo type="num" val="50"/>
        <cfvo type="num" val="65"/>
        <cfvo type="num" val="80"/>
      </iconSet>
    </cfRule>
  </conditionalFormatting>
  <conditionalFormatting sqref="M60">
    <cfRule type="iconSet" priority="279">
      <iconSet iconSet="5Arrows">
        <cfvo type="percent" val="0"/>
        <cfvo type="num" val="25"/>
        <cfvo type="num" val="50"/>
        <cfvo type="num" val="65"/>
        <cfvo type="num" val="80"/>
      </iconSet>
    </cfRule>
  </conditionalFormatting>
  <conditionalFormatting sqref="L65">
    <cfRule type="iconSet" priority="278">
      <iconSet iconSet="5Arrows">
        <cfvo type="percent" val="0"/>
        <cfvo type="num" val="25"/>
        <cfvo type="num" val="50"/>
        <cfvo type="num" val="65"/>
        <cfvo type="num" val="80"/>
      </iconSet>
    </cfRule>
  </conditionalFormatting>
  <conditionalFormatting sqref="M65">
    <cfRule type="iconSet" priority="277">
      <iconSet iconSet="5Arrows">
        <cfvo type="percent" val="0"/>
        <cfvo type="num" val="25"/>
        <cfvo type="num" val="50"/>
        <cfvo type="num" val="65"/>
        <cfvo type="num" val="80"/>
      </iconSet>
    </cfRule>
  </conditionalFormatting>
  <conditionalFormatting sqref="M65">
    <cfRule type="iconSet" priority="276">
      <iconSet iconSet="5Arrows">
        <cfvo type="percent" val="0"/>
        <cfvo type="num" val="25"/>
        <cfvo type="num" val="50"/>
        <cfvo type="num" val="65"/>
        <cfvo type="num" val="80"/>
      </iconSet>
    </cfRule>
  </conditionalFormatting>
  <conditionalFormatting sqref="L70">
    <cfRule type="iconSet" priority="275">
      <iconSet iconSet="5Arrows">
        <cfvo type="percent" val="0"/>
        <cfvo type="num" val="25"/>
        <cfvo type="num" val="50"/>
        <cfvo type="num" val="65"/>
        <cfvo type="num" val="80"/>
      </iconSet>
    </cfRule>
  </conditionalFormatting>
  <conditionalFormatting sqref="M70">
    <cfRule type="iconSet" priority="274">
      <iconSet iconSet="5Arrows">
        <cfvo type="percent" val="0"/>
        <cfvo type="num" val="25"/>
        <cfvo type="num" val="50"/>
        <cfvo type="num" val="65"/>
        <cfvo type="num" val="80"/>
      </iconSet>
    </cfRule>
  </conditionalFormatting>
  <conditionalFormatting sqref="M70">
    <cfRule type="iconSet" priority="273">
      <iconSet iconSet="5Arrows">
        <cfvo type="percent" val="0"/>
        <cfvo type="num" val="25"/>
        <cfvo type="num" val="50"/>
        <cfvo type="num" val="65"/>
        <cfvo type="num" val="80"/>
      </iconSet>
    </cfRule>
  </conditionalFormatting>
  <conditionalFormatting sqref="L75">
    <cfRule type="iconSet" priority="272">
      <iconSet iconSet="5Arrows">
        <cfvo type="percent" val="0"/>
        <cfvo type="num" val="25"/>
        <cfvo type="num" val="50"/>
        <cfvo type="num" val="65"/>
        <cfvo type="num" val="80"/>
      </iconSet>
    </cfRule>
  </conditionalFormatting>
  <conditionalFormatting sqref="M75">
    <cfRule type="iconSet" priority="271">
      <iconSet iconSet="5Arrows">
        <cfvo type="percent" val="0"/>
        <cfvo type="num" val="25"/>
        <cfvo type="num" val="50"/>
        <cfvo type="num" val="65"/>
        <cfvo type="num" val="80"/>
      </iconSet>
    </cfRule>
  </conditionalFormatting>
  <conditionalFormatting sqref="M75">
    <cfRule type="iconSet" priority="270">
      <iconSet iconSet="5Arrows">
        <cfvo type="percent" val="0"/>
        <cfvo type="num" val="25"/>
        <cfvo type="num" val="50"/>
        <cfvo type="num" val="65"/>
        <cfvo type="num" val="80"/>
      </iconSet>
    </cfRule>
  </conditionalFormatting>
  <conditionalFormatting sqref="L80">
    <cfRule type="iconSet" priority="269">
      <iconSet iconSet="5Arrows">
        <cfvo type="percent" val="0"/>
        <cfvo type="num" val="25"/>
        <cfvo type="num" val="50"/>
        <cfvo type="num" val="65"/>
        <cfvo type="num" val="80"/>
      </iconSet>
    </cfRule>
  </conditionalFormatting>
  <conditionalFormatting sqref="M80">
    <cfRule type="iconSet" priority="268">
      <iconSet iconSet="5Arrows">
        <cfvo type="percent" val="0"/>
        <cfvo type="num" val="25"/>
        <cfvo type="num" val="50"/>
        <cfvo type="num" val="65"/>
        <cfvo type="num" val="80"/>
      </iconSet>
    </cfRule>
  </conditionalFormatting>
  <conditionalFormatting sqref="M80">
    <cfRule type="iconSet" priority="267">
      <iconSet iconSet="5Arrows">
        <cfvo type="percent" val="0"/>
        <cfvo type="num" val="25"/>
        <cfvo type="num" val="50"/>
        <cfvo type="num" val="65"/>
        <cfvo type="num" val="80"/>
      </iconSet>
    </cfRule>
  </conditionalFormatting>
  <conditionalFormatting sqref="L85">
    <cfRule type="iconSet" priority="266">
      <iconSet iconSet="5Arrows">
        <cfvo type="percent" val="0"/>
        <cfvo type="num" val="25"/>
        <cfvo type="num" val="50"/>
        <cfvo type="num" val="65"/>
        <cfvo type="num" val="80"/>
      </iconSet>
    </cfRule>
  </conditionalFormatting>
  <conditionalFormatting sqref="M85">
    <cfRule type="iconSet" priority="265">
      <iconSet iconSet="5Arrows">
        <cfvo type="percent" val="0"/>
        <cfvo type="num" val="25"/>
        <cfvo type="num" val="50"/>
        <cfvo type="num" val="65"/>
        <cfvo type="num" val="80"/>
      </iconSet>
    </cfRule>
  </conditionalFormatting>
  <conditionalFormatting sqref="M85">
    <cfRule type="iconSet" priority="264">
      <iconSet iconSet="5Arrows">
        <cfvo type="percent" val="0"/>
        <cfvo type="num" val="25"/>
        <cfvo type="num" val="50"/>
        <cfvo type="num" val="65"/>
        <cfvo type="num" val="80"/>
      </iconSet>
    </cfRule>
  </conditionalFormatting>
  <conditionalFormatting sqref="L90">
    <cfRule type="iconSet" priority="263">
      <iconSet iconSet="5Arrows">
        <cfvo type="percent" val="0"/>
        <cfvo type="num" val="25"/>
        <cfvo type="num" val="50"/>
        <cfvo type="num" val="65"/>
        <cfvo type="num" val="80"/>
      </iconSet>
    </cfRule>
  </conditionalFormatting>
  <conditionalFormatting sqref="M90">
    <cfRule type="iconSet" priority="262">
      <iconSet iconSet="5Arrows">
        <cfvo type="percent" val="0"/>
        <cfvo type="num" val="25"/>
        <cfvo type="num" val="50"/>
        <cfvo type="num" val="65"/>
        <cfvo type="num" val="80"/>
      </iconSet>
    </cfRule>
  </conditionalFormatting>
  <conditionalFormatting sqref="M90">
    <cfRule type="iconSet" priority="261">
      <iconSet iconSet="5Arrows">
        <cfvo type="percent" val="0"/>
        <cfvo type="num" val="25"/>
        <cfvo type="num" val="50"/>
        <cfvo type="num" val="65"/>
        <cfvo type="num" val="80"/>
      </iconSet>
    </cfRule>
  </conditionalFormatting>
  <conditionalFormatting sqref="L95">
    <cfRule type="iconSet" priority="260">
      <iconSet iconSet="5Arrows">
        <cfvo type="percent" val="0"/>
        <cfvo type="num" val="25"/>
        <cfvo type="num" val="50"/>
        <cfvo type="num" val="65"/>
        <cfvo type="num" val="80"/>
      </iconSet>
    </cfRule>
  </conditionalFormatting>
  <conditionalFormatting sqref="M95">
    <cfRule type="iconSet" priority="259">
      <iconSet iconSet="5Arrows">
        <cfvo type="percent" val="0"/>
        <cfvo type="num" val="25"/>
        <cfvo type="num" val="50"/>
        <cfvo type="num" val="65"/>
        <cfvo type="num" val="80"/>
      </iconSet>
    </cfRule>
  </conditionalFormatting>
  <conditionalFormatting sqref="M95">
    <cfRule type="iconSet" priority="258">
      <iconSet iconSet="5Arrows">
        <cfvo type="percent" val="0"/>
        <cfvo type="num" val="25"/>
        <cfvo type="num" val="50"/>
        <cfvo type="num" val="65"/>
        <cfvo type="num" val="80"/>
      </iconSet>
    </cfRule>
  </conditionalFormatting>
  <conditionalFormatting sqref="L100">
    <cfRule type="iconSet" priority="257">
      <iconSet iconSet="5Arrows">
        <cfvo type="percent" val="0"/>
        <cfvo type="num" val="25"/>
        <cfvo type="num" val="50"/>
        <cfvo type="num" val="65"/>
        <cfvo type="num" val="80"/>
      </iconSet>
    </cfRule>
  </conditionalFormatting>
  <conditionalFormatting sqref="M100">
    <cfRule type="iconSet" priority="256">
      <iconSet iconSet="5Arrows">
        <cfvo type="percent" val="0"/>
        <cfvo type="num" val="25"/>
        <cfvo type="num" val="50"/>
        <cfvo type="num" val="65"/>
        <cfvo type="num" val="80"/>
      </iconSet>
    </cfRule>
  </conditionalFormatting>
  <conditionalFormatting sqref="M100">
    <cfRule type="iconSet" priority="255">
      <iconSet iconSet="5Arrows">
        <cfvo type="percent" val="0"/>
        <cfvo type="num" val="25"/>
        <cfvo type="num" val="50"/>
        <cfvo type="num" val="65"/>
        <cfvo type="num" val="80"/>
      </iconSet>
    </cfRule>
  </conditionalFormatting>
  <conditionalFormatting sqref="L105">
    <cfRule type="iconSet" priority="254">
      <iconSet iconSet="5Arrows">
        <cfvo type="percent" val="0"/>
        <cfvo type="num" val="25"/>
        <cfvo type="num" val="50"/>
        <cfvo type="num" val="65"/>
        <cfvo type="num" val="80"/>
      </iconSet>
    </cfRule>
  </conditionalFormatting>
  <conditionalFormatting sqref="M105">
    <cfRule type="iconSet" priority="253">
      <iconSet iconSet="5Arrows">
        <cfvo type="percent" val="0"/>
        <cfvo type="num" val="25"/>
        <cfvo type="num" val="50"/>
        <cfvo type="num" val="65"/>
        <cfvo type="num" val="80"/>
      </iconSet>
    </cfRule>
  </conditionalFormatting>
  <conditionalFormatting sqref="M105">
    <cfRule type="iconSet" priority="252">
      <iconSet iconSet="5Arrows">
        <cfvo type="percent" val="0"/>
        <cfvo type="num" val="25"/>
        <cfvo type="num" val="50"/>
        <cfvo type="num" val="65"/>
        <cfvo type="num" val="80"/>
      </iconSet>
    </cfRule>
  </conditionalFormatting>
  <conditionalFormatting sqref="L110">
    <cfRule type="iconSet" priority="251">
      <iconSet iconSet="5Arrows">
        <cfvo type="percent" val="0"/>
        <cfvo type="num" val="25"/>
        <cfvo type="num" val="50"/>
        <cfvo type="num" val="65"/>
        <cfvo type="num" val="80"/>
      </iconSet>
    </cfRule>
  </conditionalFormatting>
  <conditionalFormatting sqref="M110">
    <cfRule type="iconSet" priority="250">
      <iconSet iconSet="5Arrows">
        <cfvo type="percent" val="0"/>
        <cfvo type="num" val="25"/>
        <cfvo type="num" val="50"/>
        <cfvo type="num" val="65"/>
        <cfvo type="num" val="80"/>
      </iconSet>
    </cfRule>
  </conditionalFormatting>
  <conditionalFormatting sqref="M110">
    <cfRule type="iconSet" priority="249">
      <iconSet iconSet="5Arrows">
        <cfvo type="percent" val="0"/>
        <cfvo type="num" val="25"/>
        <cfvo type="num" val="50"/>
        <cfvo type="num" val="65"/>
        <cfvo type="num" val="80"/>
      </iconSet>
    </cfRule>
  </conditionalFormatting>
  <conditionalFormatting sqref="L115">
    <cfRule type="iconSet" priority="248">
      <iconSet iconSet="5Arrows">
        <cfvo type="percent" val="0"/>
        <cfvo type="num" val="25"/>
        <cfvo type="num" val="50"/>
        <cfvo type="num" val="65"/>
        <cfvo type="num" val="80"/>
      </iconSet>
    </cfRule>
  </conditionalFormatting>
  <conditionalFormatting sqref="M115">
    <cfRule type="iconSet" priority="247">
      <iconSet iconSet="5Arrows">
        <cfvo type="percent" val="0"/>
        <cfvo type="num" val="25"/>
        <cfvo type="num" val="50"/>
        <cfvo type="num" val="65"/>
        <cfvo type="num" val="80"/>
      </iconSet>
    </cfRule>
  </conditionalFormatting>
  <conditionalFormatting sqref="M115">
    <cfRule type="iconSet" priority="246">
      <iconSet iconSet="5Arrows">
        <cfvo type="percent" val="0"/>
        <cfvo type="num" val="25"/>
        <cfvo type="num" val="50"/>
        <cfvo type="num" val="65"/>
        <cfvo type="num" val="80"/>
      </iconSet>
    </cfRule>
  </conditionalFormatting>
  <conditionalFormatting sqref="L120">
    <cfRule type="iconSet" priority="245">
      <iconSet iconSet="5Arrows">
        <cfvo type="percent" val="0"/>
        <cfvo type="num" val="25"/>
        <cfvo type="num" val="50"/>
        <cfvo type="num" val="65"/>
        <cfvo type="num" val="80"/>
      </iconSet>
    </cfRule>
  </conditionalFormatting>
  <conditionalFormatting sqref="M120">
    <cfRule type="iconSet" priority="244">
      <iconSet iconSet="5Arrows">
        <cfvo type="percent" val="0"/>
        <cfvo type="num" val="25"/>
        <cfvo type="num" val="50"/>
        <cfvo type="num" val="65"/>
        <cfvo type="num" val="80"/>
      </iconSet>
    </cfRule>
  </conditionalFormatting>
  <conditionalFormatting sqref="M120">
    <cfRule type="iconSet" priority="243">
      <iconSet iconSet="5Arrows">
        <cfvo type="percent" val="0"/>
        <cfvo type="num" val="25"/>
        <cfvo type="num" val="50"/>
        <cfvo type="num" val="65"/>
        <cfvo type="num" val="80"/>
      </iconSet>
    </cfRule>
  </conditionalFormatting>
  <conditionalFormatting sqref="L125">
    <cfRule type="iconSet" priority="242">
      <iconSet iconSet="5Arrows">
        <cfvo type="percent" val="0"/>
        <cfvo type="num" val="25"/>
        <cfvo type="num" val="50"/>
        <cfvo type="num" val="65"/>
        <cfvo type="num" val="80"/>
      </iconSet>
    </cfRule>
  </conditionalFormatting>
  <conditionalFormatting sqref="M125">
    <cfRule type="iconSet" priority="241">
      <iconSet iconSet="5Arrows">
        <cfvo type="percent" val="0"/>
        <cfvo type="num" val="25"/>
        <cfvo type="num" val="50"/>
        <cfvo type="num" val="65"/>
        <cfvo type="num" val="80"/>
      </iconSet>
    </cfRule>
  </conditionalFormatting>
  <conditionalFormatting sqref="M125">
    <cfRule type="iconSet" priority="240">
      <iconSet iconSet="5Arrows">
        <cfvo type="percent" val="0"/>
        <cfvo type="num" val="25"/>
        <cfvo type="num" val="50"/>
        <cfvo type="num" val="65"/>
        <cfvo type="num" val="80"/>
      </iconSet>
    </cfRule>
  </conditionalFormatting>
  <conditionalFormatting sqref="L130">
    <cfRule type="iconSet" priority="239">
      <iconSet iconSet="5Arrows">
        <cfvo type="percent" val="0"/>
        <cfvo type="num" val="25"/>
        <cfvo type="num" val="50"/>
        <cfvo type="num" val="65"/>
        <cfvo type="num" val="80"/>
      </iconSet>
    </cfRule>
  </conditionalFormatting>
  <conditionalFormatting sqref="M130">
    <cfRule type="iconSet" priority="238">
      <iconSet iconSet="5Arrows">
        <cfvo type="percent" val="0"/>
        <cfvo type="num" val="25"/>
        <cfvo type="num" val="50"/>
        <cfvo type="num" val="65"/>
        <cfvo type="num" val="80"/>
      </iconSet>
    </cfRule>
  </conditionalFormatting>
  <conditionalFormatting sqref="M130">
    <cfRule type="iconSet" priority="237">
      <iconSet iconSet="5Arrows">
        <cfvo type="percent" val="0"/>
        <cfvo type="num" val="25"/>
        <cfvo type="num" val="50"/>
        <cfvo type="num" val="65"/>
        <cfvo type="num" val="80"/>
      </iconSet>
    </cfRule>
  </conditionalFormatting>
  <conditionalFormatting sqref="L135 L140">
    <cfRule type="iconSet" priority="236">
      <iconSet iconSet="5Arrows">
        <cfvo type="percent" val="0"/>
        <cfvo type="num" val="25"/>
        <cfvo type="num" val="50"/>
        <cfvo type="num" val="65"/>
        <cfvo type="num" val="80"/>
      </iconSet>
    </cfRule>
  </conditionalFormatting>
  <conditionalFormatting sqref="M135:M136 M140">
    <cfRule type="iconSet" priority="235">
      <iconSet iconSet="5Arrows">
        <cfvo type="percent" val="0"/>
        <cfvo type="num" val="25"/>
        <cfvo type="num" val="50"/>
        <cfvo type="num" val="65"/>
        <cfvo type="num" val="80"/>
      </iconSet>
    </cfRule>
  </conditionalFormatting>
  <conditionalFormatting sqref="M135:M136 M140">
    <cfRule type="iconSet" priority="234">
      <iconSet iconSet="5Arrows">
        <cfvo type="percent" val="0"/>
        <cfvo type="num" val="25"/>
        <cfvo type="num" val="50"/>
        <cfvo type="num" val="65"/>
        <cfvo type="num" val="80"/>
      </iconSet>
    </cfRule>
  </conditionalFormatting>
  <conditionalFormatting sqref="L145">
    <cfRule type="iconSet" priority="233">
      <iconSet iconSet="5Arrows">
        <cfvo type="percent" val="0"/>
        <cfvo type="num" val="25"/>
        <cfvo type="num" val="50"/>
        <cfvo type="num" val="65"/>
        <cfvo type="num" val="80"/>
      </iconSet>
    </cfRule>
  </conditionalFormatting>
  <conditionalFormatting sqref="M145">
    <cfRule type="iconSet" priority="232">
      <iconSet iconSet="5Arrows">
        <cfvo type="percent" val="0"/>
        <cfvo type="num" val="25"/>
        <cfvo type="num" val="50"/>
        <cfvo type="num" val="65"/>
        <cfvo type="num" val="80"/>
      </iconSet>
    </cfRule>
  </conditionalFormatting>
  <conditionalFormatting sqref="M145">
    <cfRule type="iconSet" priority="231">
      <iconSet iconSet="5Arrows">
        <cfvo type="percent" val="0"/>
        <cfvo type="num" val="25"/>
        <cfvo type="num" val="50"/>
        <cfvo type="num" val="65"/>
        <cfvo type="num" val="80"/>
      </iconSet>
    </cfRule>
  </conditionalFormatting>
  <conditionalFormatting sqref="L150">
    <cfRule type="iconSet" priority="230">
      <iconSet iconSet="5Arrows">
        <cfvo type="percent" val="0"/>
        <cfvo type="num" val="25"/>
        <cfvo type="num" val="50"/>
        <cfvo type="num" val="65"/>
        <cfvo type="num" val="80"/>
      </iconSet>
    </cfRule>
  </conditionalFormatting>
  <conditionalFormatting sqref="M150">
    <cfRule type="iconSet" priority="229">
      <iconSet iconSet="5Arrows">
        <cfvo type="percent" val="0"/>
        <cfvo type="num" val="25"/>
        <cfvo type="num" val="50"/>
        <cfvo type="num" val="65"/>
        <cfvo type="num" val="80"/>
      </iconSet>
    </cfRule>
  </conditionalFormatting>
  <conditionalFormatting sqref="M150">
    <cfRule type="iconSet" priority="228">
      <iconSet iconSet="5Arrows">
        <cfvo type="percent" val="0"/>
        <cfvo type="num" val="25"/>
        <cfvo type="num" val="50"/>
        <cfvo type="num" val="65"/>
        <cfvo type="num" val="80"/>
      </iconSet>
    </cfRule>
  </conditionalFormatting>
  <conditionalFormatting sqref="L155">
    <cfRule type="iconSet" priority="227">
      <iconSet iconSet="5Arrows">
        <cfvo type="percent" val="0"/>
        <cfvo type="num" val="25"/>
        <cfvo type="num" val="50"/>
        <cfvo type="num" val="65"/>
        <cfvo type="num" val="80"/>
      </iconSet>
    </cfRule>
  </conditionalFormatting>
  <conditionalFormatting sqref="M155">
    <cfRule type="iconSet" priority="226">
      <iconSet iconSet="5Arrows">
        <cfvo type="percent" val="0"/>
        <cfvo type="num" val="25"/>
        <cfvo type="num" val="50"/>
        <cfvo type="num" val="65"/>
        <cfvo type="num" val="80"/>
      </iconSet>
    </cfRule>
  </conditionalFormatting>
  <conditionalFormatting sqref="M155">
    <cfRule type="iconSet" priority="225">
      <iconSet iconSet="5Arrows">
        <cfvo type="percent" val="0"/>
        <cfvo type="num" val="25"/>
        <cfvo type="num" val="50"/>
        <cfvo type="num" val="65"/>
        <cfvo type="num" val="80"/>
      </iconSet>
    </cfRule>
  </conditionalFormatting>
  <conditionalFormatting sqref="L160">
    <cfRule type="iconSet" priority="224">
      <iconSet iconSet="5Arrows">
        <cfvo type="percent" val="0"/>
        <cfvo type="num" val="25"/>
        <cfvo type="num" val="50"/>
        <cfvo type="num" val="65"/>
        <cfvo type="num" val="80"/>
      </iconSet>
    </cfRule>
  </conditionalFormatting>
  <conditionalFormatting sqref="M160">
    <cfRule type="iconSet" priority="223">
      <iconSet iconSet="5Arrows">
        <cfvo type="percent" val="0"/>
        <cfvo type="num" val="25"/>
        <cfvo type="num" val="50"/>
        <cfvo type="num" val="65"/>
        <cfvo type="num" val="80"/>
      </iconSet>
    </cfRule>
  </conditionalFormatting>
  <conditionalFormatting sqref="M160">
    <cfRule type="iconSet" priority="222">
      <iconSet iconSet="5Arrows">
        <cfvo type="percent" val="0"/>
        <cfvo type="num" val="25"/>
        <cfvo type="num" val="50"/>
        <cfvo type="num" val="65"/>
        <cfvo type="num" val="80"/>
      </iconSet>
    </cfRule>
  </conditionalFormatting>
  <conditionalFormatting sqref="L136">
    <cfRule type="iconSet" priority="221">
      <iconSet iconSet="5Arrows">
        <cfvo type="percent" val="0"/>
        <cfvo type="num" val="25"/>
        <cfvo type="num" val="50"/>
        <cfvo type="num" val="65"/>
        <cfvo type="num" val="80"/>
      </iconSet>
    </cfRule>
  </conditionalFormatting>
  <conditionalFormatting sqref="L22">
    <cfRule type="iconSet" priority="214">
      <iconSet iconSet="5Arrows">
        <cfvo type="percent" val="0"/>
        <cfvo type="num" val="25"/>
        <cfvo type="num" val="50"/>
        <cfvo type="num" val="65"/>
        <cfvo type="num" val="80"/>
      </iconSet>
    </cfRule>
  </conditionalFormatting>
  <conditionalFormatting sqref="L23">
    <cfRule type="iconSet" priority="213">
      <iconSet iconSet="5Arrows">
        <cfvo type="percent" val="0"/>
        <cfvo type="num" val="25"/>
        <cfvo type="num" val="50"/>
        <cfvo type="num" val="65"/>
        <cfvo type="num" val="80"/>
      </iconSet>
    </cfRule>
  </conditionalFormatting>
  <conditionalFormatting sqref="L24">
    <cfRule type="iconSet" priority="212">
      <iconSet iconSet="5Arrows">
        <cfvo type="percent" val="0"/>
        <cfvo type="num" val="25"/>
        <cfvo type="num" val="50"/>
        <cfvo type="num" val="65"/>
        <cfvo type="num" val="80"/>
      </iconSet>
    </cfRule>
  </conditionalFormatting>
  <conditionalFormatting sqref="L27">
    <cfRule type="iconSet" priority="211">
      <iconSet iconSet="5Arrows">
        <cfvo type="percent" val="0"/>
        <cfvo type="num" val="25"/>
        <cfvo type="num" val="50"/>
        <cfvo type="num" val="65"/>
        <cfvo type="num" val="80"/>
      </iconSet>
    </cfRule>
  </conditionalFormatting>
  <conditionalFormatting sqref="L28">
    <cfRule type="iconSet" priority="210">
      <iconSet iconSet="5Arrows">
        <cfvo type="percent" val="0"/>
        <cfvo type="num" val="25"/>
        <cfvo type="num" val="50"/>
        <cfvo type="num" val="65"/>
        <cfvo type="num" val="80"/>
      </iconSet>
    </cfRule>
  </conditionalFormatting>
  <conditionalFormatting sqref="L29">
    <cfRule type="iconSet" priority="209">
      <iconSet iconSet="5Arrows">
        <cfvo type="percent" val="0"/>
        <cfvo type="num" val="25"/>
        <cfvo type="num" val="50"/>
        <cfvo type="num" val="65"/>
        <cfvo type="num" val="80"/>
      </iconSet>
    </cfRule>
  </conditionalFormatting>
  <conditionalFormatting sqref="L32">
    <cfRule type="iconSet" priority="208">
      <iconSet iconSet="5Arrows">
        <cfvo type="percent" val="0"/>
        <cfvo type="num" val="25"/>
        <cfvo type="num" val="50"/>
        <cfvo type="num" val="65"/>
        <cfvo type="num" val="80"/>
      </iconSet>
    </cfRule>
  </conditionalFormatting>
  <conditionalFormatting sqref="L33">
    <cfRule type="iconSet" priority="207">
      <iconSet iconSet="5Arrows">
        <cfvo type="percent" val="0"/>
        <cfvo type="num" val="25"/>
        <cfvo type="num" val="50"/>
        <cfvo type="num" val="65"/>
        <cfvo type="num" val="80"/>
      </iconSet>
    </cfRule>
  </conditionalFormatting>
  <conditionalFormatting sqref="L34">
    <cfRule type="iconSet" priority="206">
      <iconSet iconSet="5Arrows">
        <cfvo type="percent" val="0"/>
        <cfvo type="num" val="25"/>
        <cfvo type="num" val="50"/>
        <cfvo type="num" val="65"/>
        <cfvo type="num" val="80"/>
      </iconSet>
    </cfRule>
  </conditionalFormatting>
  <conditionalFormatting sqref="L37">
    <cfRule type="iconSet" priority="205">
      <iconSet iconSet="5Arrows">
        <cfvo type="percent" val="0"/>
        <cfvo type="num" val="25"/>
        <cfvo type="num" val="50"/>
        <cfvo type="num" val="65"/>
        <cfvo type="num" val="80"/>
      </iconSet>
    </cfRule>
  </conditionalFormatting>
  <conditionalFormatting sqref="L38">
    <cfRule type="iconSet" priority="204">
      <iconSet iconSet="5Arrows">
        <cfvo type="percent" val="0"/>
        <cfvo type="num" val="25"/>
        <cfvo type="num" val="50"/>
        <cfvo type="num" val="65"/>
        <cfvo type="num" val="80"/>
      </iconSet>
    </cfRule>
  </conditionalFormatting>
  <conditionalFormatting sqref="L39">
    <cfRule type="iconSet" priority="203">
      <iconSet iconSet="5Arrows">
        <cfvo type="percent" val="0"/>
        <cfvo type="num" val="25"/>
        <cfvo type="num" val="50"/>
        <cfvo type="num" val="65"/>
        <cfvo type="num" val="80"/>
      </iconSet>
    </cfRule>
  </conditionalFormatting>
  <conditionalFormatting sqref="L42">
    <cfRule type="iconSet" priority="202">
      <iconSet iconSet="5Arrows">
        <cfvo type="percent" val="0"/>
        <cfvo type="num" val="25"/>
        <cfvo type="num" val="50"/>
        <cfvo type="num" val="65"/>
        <cfvo type="num" val="80"/>
      </iconSet>
    </cfRule>
  </conditionalFormatting>
  <conditionalFormatting sqref="L43">
    <cfRule type="iconSet" priority="201">
      <iconSet iconSet="5Arrows">
        <cfvo type="percent" val="0"/>
        <cfvo type="num" val="25"/>
        <cfvo type="num" val="50"/>
        <cfvo type="num" val="65"/>
        <cfvo type="num" val="80"/>
      </iconSet>
    </cfRule>
  </conditionalFormatting>
  <conditionalFormatting sqref="L44">
    <cfRule type="iconSet" priority="200">
      <iconSet iconSet="5Arrows">
        <cfvo type="percent" val="0"/>
        <cfvo type="num" val="25"/>
        <cfvo type="num" val="50"/>
        <cfvo type="num" val="65"/>
        <cfvo type="num" val="80"/>
      </iconSet>
    </cfRule>
  </conditionalFormatting>
  <conditionalFormatting sqref="L47">
    <cfRule type="iconSet" priority="199">
      <iconSet iconSet="5Arrows">
        <cfvo type="percent" val="0"/>
        <cfvo type="num" val="25"/>
        <cfvo type="num" val="50"/>
        <cfvo type="num" val="65"/>
        <cfvo type="num" val="80"/>
      </iconSet>
    </cfRule>
  </conditionalFormatting>
  <conditionalFormatting sqref="L48">
    <cfRule type="iconSet" priority="198">
      <iconSet iconSet="5Arrows">
        <cfvo type="percent" val="0"/>
        <cfvo type="num" val="25"/>
        <cfvo type="num" val="50"/>
        <cfvo type="num" val="65"/>
        <cfvo type="num" val="80"/>
      </iconSet>
    </cfRule>
  </conditionalFormatting>
  <conditionalFormatting sqref="L49">
    <cfRule type="iconSet" priority="197">
      <iconSet iconSet="5Arrows">
        <cfvo type="percent" val="0"/>
        <cfvo type="num" val="25"/>
        <cfvo type="num" val="50"/>
        <cfvo type="num" val="65"/>
        <cfvo type="num" val="80"/>
      </iconSet>
    </cfRule>
  </conditionalFormatting>
  <conditionalFormatting sqref="L52">
    <cfRule type="iconSet" priority="196">
      <iconSet iconSet="5Arrows">
        <cfvo type="percent" val="0"/>
        <cfvo type="num" val="25"/>
        <cfvo type="num" val="50"/>
        <cfvo type="num" val="65"/>
        <cfvo type="num" val="80"/>
      </iconSet>
    </cfRule>
  </conditionalFormatting>
  <conditionalFormatting sqref="L53">
    <cfRule type="iconSet" priority="195">
      <iconSet iconSet="5Arrows">
        <cfvo type="percent" val="0"/>
        <cfvo type="num" val="25"/>
        <cfvo type="num" val="50"/>
        <cfvo type="num" val="65"/>
        <cfvo type="num" val="80"/>
      </iconSet>
    </cfRule>
  </conditionalFormatting>
  <conditionalFormatting sqref="L54">
    <cfRule type="iconSet" priority="194">
      <iconSet iconSet="5Arrows">
        <cfvo type="percent" val="0"/>
        <cfvo type="num" val="25"/>
        <cfvo type="num" val="50"/>
        <cfvo type="num" val="65"/>
        <cfvo type="num" val="80"/>
      </iconSet>
    </cfRule>
  </conditionalFormatting>
  <conditionalFormatting sqref="L57">
    <cfRule type="iconSet" priority="193">
      <iconSet iconSet="5Arrows">
        <cfvo type="percent" val="0"/>
        <cfvo type="num" val="25"/>
        <cfvo type="num" val="50"/>
        <cfvo type="num" val="65"/>
        <cfvo type="num" val="80"/>
      </iconSet>
    </cfRule>
  </conditionalFormatting>
  <conditionalFormatting sqref="L58">
    <cfRule type="iconSet" priority="192">
      <iconSet iconSet="5Arrows">
        <cfvo type="percent" val="0"/>
        <cfvo type="num" val="25"/>
        <cfvo type="num" val="50"/>
        <cfvo type="num" val="65"/>
        <cfvo type="num" val="80"/>
      </iconSet>
    </cfRule>
  </conditionalFormatting>
  <conditionalFormatting sqref="L59">
    <cfRule type="iconSet" priority="191">
      <iconSet iconSet="5Arrows">
        <cfvo type="percent" val="0"/>
        <cfvo type="num" val="25"/>
        <cfvo type="num" val="50"/>
        <cfvo type="num" val="65"/>
        <cfvo type="num" val="80"/>
      </iconSet>
    </cfRule>
  </conditionalFormatting>
  <conditionalFormatting sqref="L62">
    <cfRule type="iconSet" priority="190">
      <iconSet iconSet="5Arrows">
        <cfvo type="percent" val="0"/>
        <cfvo type="num" val="25"/>
        <cfvo type="num" val="50"/>
        <cfvo type="num" val="65"/>
        <cfvo type="num" val="80"/>
      </iconSet>
    </cfRule>
  </conditionalFormatting>
  <conditionalFormatting sqref="L63">
    <cfRule type="iconSet" priority="189">
      <iconSet iconSet="5Arrows">
        <cfvo type="percent" val="0"/>
        <cfvo type="num" val="25"/>
        <cfvo type="num" val="50"/>
        <cfvo type="num" val="65"/>
        <cfvo type="num" val="80"/>
      </iconSet>
    </cfRule>
  </conditionalFormatting>
  <conditionalFormatting sqref="L64">
    <cfRule type="iconSet" priority="188">
      <iconSet iconSet="5Arrows">
        <cfvo type="percent" val="0"/>
        <cfvo type="num" val="25"/>
        <cfvo type="num" val="50"/>
        <cfvo type="num" val="65"/>
        <cfvo type="num" val="80"/>
      </iconSet>
    </cfRule>
  </conditionalFormatting>
  <conditionalFormatting sqref="L67">
    <cfRule type="iconSet" priority="187">
      <iconSet iconSet="5Arrows">
        <cfvo type="percent" val="0"/>
        <cfvo type="num" val="25"/>
        <cfvo type="num" val="50"/>
        <cfvo type="num" val="65"/>
        <cfvo type="num" val="80"/>
      </iconSet>
    </cfRule>
  </conditionalFormatting>
  <conditionalFormatting sqref="L68">
    <cfRule type="iconSet" priority="186">
      <iconSet iconSet="5Arrows">
        <cfvo type="percent" val="0"/>
        <cfvo type="num" val="25"/>
        <cfvo type="num" val="50"/>
        <cfvo type="num" val="65"/>
        <cfvo type="num" val="80"/>
      </iconSet>
    </cfRule>
  </conditionalFormatting>
  <conditionalFormatting sqref="L69">
    <cfRule type="iconSet" priority="185">
      <iconSet iconSet="5Arrows">
        <cfvo type="percent" val="0"/>
        <cfvo type="num" val="25"/>
        <cfvo type="num" val="50"/>
        <cfvo type="num" val="65"/>
        <cfvo type="num" val="80"/>
      </iconSet>
    </cfRule>
  </conditionalFormatting>
  <conditionalFormatting sqref="L72">
    <cfRule type="iconSet" priority="184">
      <iconSet iconSet="5Arrows">
        <cfvo type="percent" val="0"/>
        <cfvo type="num" val="25"/>
        <cfvo type="num" val="50"/>
        <cfvo type="num" val="65"/>
        <cfvo type="num" val="80"/>
      </iconSet>
    </cfRule>
  </conditionalFormatting>
  <conditionalFormatting sqref="L73">
    <cfRule type="iconSet" priority="183">
      <iconSet iconSet="5Arrows">
        <cfvo type="percent" val="0"/>
        <cfvo type="num" val="25"/>
        <cfvo type="num" val="50"/>
        <cfvo type="num" val="65"/>
        <cfvo type="num" val="80"/>
      </iconSet>
    </cfRule>
  </conditionalFormatting>
  <conditionalFormatting sqref="L74">
    <cfRule type="iconSet" priority="182">
      <iconSet iconSet="5Arrows">
        <cfvo type="percent" val="0"/>
        <cfvo type="num" val="25"/>
        <cfvo type="num" val="50"/>
        <cfvo type="num" val="65"/>
        <cfvo type="num" val="80"/>
      </iconSet>
    </cfRule>
  </conditionalFormatting>
  <conditionalFormatting sqref="L82">
    <cfRule type="iconSet" priority="178">
      <iconSet iconSet="5Arrows">
        <cfvo type="percent" val="0"/>
        <cfvo type="num" val="25"/>
        <cfvo type="num" val="50"/>
        <cfvo type="num" val="65"/>
        <cfvo type="num" val="80"/>
      </iconSet>
    </cfRule>
  </conditionalFormatting>
  <conditionalFormatting sqref="L83">
    <cfRule type="iconSet" priority="177">
      <iconSet iconSet="5Arrows">
        <cfvo type="percent" val="0"/>
        <cfvo type="num" val="25"/>
        <cfvo type="num" val="50"/>
        <cfvo type="num" val="65"/>
        <cfvo type="num" val="80"/>
      </iconSet>
    </cfRule>
  </conditionalFormatting>
  <conditionalFormatting sqref="L84">
    <cfRule type="iconSet" priority="176">
      <iconSet iconSet="5Arrows">
        <cfvo type="percent" val="0"/>
        <cfvo type="num" val="25"/>
        <cfvo type="num" val="50"/>
        <cfvo type="num" val="65"/>
        <cfvo type="num" val="80"/>
      </iconSet>
    </cfRule>
  </conditionalFormatting>
  <conditionalFormatting sqref="L87">
    <cfRule type="iconSet" priority="175">
      <iconSet iconSet="5Arrows">
        <cfvo type="percent" val="0"/>
        <cfvo type="num" val="25"/>
        <cfvo type="num" val="50"/>
        <cfvo type="num" val="65"/>
        <cfvo type="num" val="80"/>
      </iconSet>
    </cfRule>
  </conditionalFormatting>
  <conditionalFormatting sqref="L88">
    <cfRule type="iconSet" priority="174">
      <iconSet iconSet="5Arrows">
        <cfvo type="percent" val="0"/>
        <cfvo type="num" val="25"/>
        <cfvo type="num" val="50"/>
        <cfvo type="num" val="65"/>
        <cfvo type="num" val="80"/>
      </iconSet>
    </cfRule>
  </conditionalFormatting>
  <conditionalFormatting sqref="L89">
    <cfRule type="iconSet" priority="173">
      <iconSet iconSet="5Arrows">
        <cfvo type="percent" val="0"/>
        <cfvo type="num" val="25"/>
        <cfvo type="num" val="50"/>
        <cfvo type="num" val="65"/>
        <cfvo type="num" val="80"/>
      </iconSet>
    </cfRule>
  </conditionalFormatting>
  <conditionalFormatting sqref="L92">
    <cfRule type="iconSet" priority="172">
      <iconSet iconSet="5Arrows">
        <cfvo type="percent" val="0"/>
        <cfvo type="num" val="25"/>
        <cfvo type="num" val="50"/>
        <cfvo type="num" val="65"/>
        <cfvo type="num" val="80"/>
      </iconSet>
    </cfRule>
  </conditionalFormatting>
  <conditionalFormatting sqref="L93">
    <cfRule type="iconSet" priority="171">
      <iconSet iconSet="5Arrows">
        <cfvo type="percent" val="0"/>
        <cfvo type="num" val="25"/>
        <cfvo type="num" val="50"/>
        <cfvo type="num" val="65"/>
        <cfvo type="num" val="80"/>
      </iconSet>
    </cfRule>
  </conditionalFormatting>
  <conditionalFormatting sqref="L94">
    <cfRule type="iconSet" priority="170">
      <iconSet iconSet="5Arrows">
        <cfvo type="percent" val="0"/>
        <cfvo type="num" val="25"/>
        <cfvo type="num" val="50"/>
        <cfvo type="num" val="65"/>
        <cfvo type="num" val="80"/>
      </iconSet>
    </cfRule>
  </conditionalFormatting>
  <conditionalFormatting sqref="L97">
    <cfRule type="iconSet" priority="169">
      <iconSet iconSet="5Arrows">
        <cfvo type="percent" val="0"/>
        <cfvo type="num" val="25"/>
        <cfvo type="num" val="50"/>
        <cfvo type="num" val="65"/>
        <cfvo type="num" val="80"/>
      </iconSet>
    </cfRule>
  </conditionalFormatting>
  <conditionalFormatting sqref="L98">
    <cfRule type="iconSet" priority="168">
      <iconSet iconSet="5Arrows">
        <cfvo type="percent" val="0"/>
        <cfvo type="num" val="25"/>
        <cfvo type="num" val="50"/>
        <cfvo type="num" val="65"/>
        <cfvo type="num" val="80"/>
      </iconSet>
    </cfRule>
  </conditionalFormatting>
  <conditionalFormatting sqref="L99">
    <cfRule type="iconSet" priority="167">
      <iconSet iconSet="5Arrows">
        <cfvo type="percent" val="0"/>
        <cfvo type="num" val="25"/>
        <cfvo type="num" val="50"/>
        <cfvo type="num" val="65"/>
        <cfvo type="num" val="80"/>
      </iconSet>
    </cfRule>
  </conditionalFormatting>
  <conditionalFormatting sqref="L102">
    <cfRule type="iconSet" priority="166">
      <iconSet iconSet="5Arrows">
        <cfvo type="percent" val="0"/>
        <cfvo type="num" val="25"/>
        <cfvo type="num" val="50"/>
        <cfvo type="num" val="65"/>
        <cfvo type="num" val="80"/>
      </iconSet>
    </cfRule>
  </conditionalFormatting>
  <conditionalFormatting sqref="L103">
    <cfRule type="iconSet" priority="165">
      <iconSet iconSet="5Arrows">
        <cfvo type="percent" val="0"/>
        <cfvo type="num" val="25"/>
        <cfvo type="num" val="50"/>
        <cfvo type="num" val="65"/>
        <cfvo type="num" val="80"/>
      </iconSet>
    </cfRule>
  </conditionalFormatting>
  <conditionalFormatting sqref="L104">
    <cfRule type="iconSet" priority="164">
      <iconSet iconSet="5Arrows">
        <cfvo type="percent" val="0"/>
        <cfvo type="num" val="25"/>
        <cfvo type="num" val="50"/>
        <cfvo type="num" val="65"/>
        <cfvo type="num" val="80"/>
      </iconSet>
    </cfRule>
  </conditionalFormatting>
  <conditionalFormatting sqref="L107">
    <cfRule type="iconSet" priority="163">
      <iconSet iconSet="5Arrows">
        <cfvo type="percent" val="0"/>
        <cfvo type="num" val="25"/>
        <cfvo type="num" val="50"/>
        <cfvo type="num" val="65"/>
        <cfvo type="num" val="80"/>
      </iconSet>
    </cfRule>
  </conditionalFormatting>
  <conditionalFormatting sqref="L108">
    <cfRule type="iconSet" priority="162">
      <iconSet iconSet="5Arrows">
        <cfvo type="percent" val="0"/>
        <cfvo type="num" val="25"/>
        <cfvo type="num" val="50"/>
        <cfvo type="num" val="65"/>
        <cfvo type="num" val="80"/>
      </iconSet>
    </cfRule>
  </conditionalFormatting>
  <conditionalFormatting sqref="L109">
    <cfRule type="iconSet" priority="161">
      <iconSet iconSet="5Arrows">
        <cfvo type="percent" val="0"/>
        <cfvo type="num" val="25"/>
        <cfvo type="num" val="50"/>
        <cfvo type="num" val="65"/>
        <cfvo type="num" val="80"/>
      </iconSet>
    </cfRule>
  </conditionalFormatting>
  <conditionalFormatting sqref="L112">
    <cfRule type="iconSet" priority="160">
      <iconSet iconSet="5Arrows">
        <cfvo type="percent" val="0"/>
        <cfvo type="num" val="25"/>
        <cfvo type="num" val="50"/>
        <cfvo type="num" val="65"/>
        <cfvo type="num" val="80"/>
      </iconSet>
    </cfRule>
  </conditionalFormatting>
  <conditionalFormatting sqref="L113">
    <cfRule type="iconSet" priority="159">
      <iconSet iconSet="5Arrows">
        <cfvo type="percent" val="0"/>
        <cfvo type="num" val="25"/>
        <cfvo type="num" val="50"/>
        <cfvo type="num" val="65"/>
        <cfvo type="num" val="80"/>
      </iconSet>
    </cfRule>
  </conditionalFormatting>
  <conditionalFormatting sqref="L114">
    <cfRule type="iconSet" priority="158">
      <iconSet iconSet="5Arrows">
        <cfvo type="percent" val="0"/>
        <cfvo type="num" val="25"/>
        <cfvo type="num" val="50"/>
        <cfvo type="num" val="65"/>
        <cfvo type="num" val="80"/>
      </iconSet>
    </cfRule>
  </conditionalFormatting>
  <conditionalFormatting sqref="L117">
    <cfRule type="iconSet" priority="157">
      <iconSet iconSet="5Arrows">
        <cfvo type="percent" val="0"/>
        <cfvo type="num" val="25"/>
        <cfvo type="num" val="50"/>
        <cfvo type="num" val="65"/>
        <cfvo type="num" val="80"/>
      </iconSet>
    </cfRule>
  </conditionalFormatting>
  <conditionalFormatting sqref="L118">
    <cfRule type="iconSet" priority="156">
      <iconSet iconSet="5Arrows">
        <cfvo type="percent" val="0"/>
        <cfvo type="num" val="25"/>
        <cfvo type="num" val="50"/>
        <cfvo type="num" val="65"/>
        <cfvo type="num" val="80"/>
      </iconSet>
    </cfRule>
  </conditionalFormatting>
  <conditionalFormatting sqref="L119">
    <cfRule type="iconSet" priority="155">
      <iconSet iconSet="5Arrows">
        <cfvo type="percent" val="0"/>
        <cfvo type="num" val="25"/>
        <cfvo type="num" val="50"/>
        <cfvo type="num" val="65"/>
        <cfvo type="num" val="80"/>
      </iconSet>
    </cfRule>
  </conditionalFormatting>
  <conditionalFormatting sqref="L122">
    <cfRule type="iconSet" priority="154">
      <iconSet iconSet="5Arrows">
        <cfvo type="percent" val="0"/>
        <cfvo type="num" val="25"/>
        <cfvo type="num" val="50"/>
        <cfvo type="num" val="65"/>
        <cfvo type="num" val="80"/>
      </iconSet>
    </cfRule>
  </conditionalFormatting>
  <conditionalFormatting sqref="L123">
    <cfRule type="iconSet" priority="153">
      <iconSet iconSet="5Arrows">
        <cfvo type="percent" val="0"/>
        <cfvo type="num" val="25"/>
        <cfvo type="num" val="50"/>
        <cfvo type="num" val="65"/>
        <cfvo type="num" val="80"/>
      </iconSet>
    </cfRule>
  </conditionalFormatting>
  <conditionalFormatting sqref="L124">
    <cfRule type="iconSet" priority="152">
      <iconSet iconSet="5Arrows">
        <cfvo type="percent" val="0"/>
        <cfvo type="num" val="25"/>
        <cfvo type="num" val="50"/>
        <cfvo type="num" val="65"/>
        <cfvo type="num" val="80"/>
      </iconSet>
    </cfRule>
  </conditionalFormatting>
  <conditionalFormatting sqref="L127">
    <cfRule type="iconSet" priority="151">
      <iconSet iconSet="5Arrows">
        <cfvo type="percent" val="0"/>
        <cfvo type="num" val="25"/>
        <cfvo type="num" val="50"/>
        <cfvo type="num" val="65"/>
        <cfvo type="num" val="80"/>
      </iconSet>
    </cfRule>
  </conditionalFormatting>
  <conditionalFormatting sqref="L128">
    <cfRule type="iconSet" priority="150">
      <iconSet iconSet="5Arrows">
        <cfvo type="percent" val="0"/>
        <cfvo type="num" val="25"/>
        <cfvo type="num" val="50"/>
        <cfvo type="num" val="65"/>
        <cfvo type="num" val="80"/>
      </iconSet>
    </cfRule>
  </conditionalFormatting>
  <conditionalFormatting sqref="L129">
    <cfRule type="iconSet" priority="149">
      <iconSet iconSet="5Arrows">
        <cfvo type="percent" val="0"/>
        <cfvo type="num" val="25"/>
        <cfvo type="num" val="50"/>
        <cfvo type="num" val="65"/>
        <cfvo type="num" val="80"/>
      </iconSet>
    </cfRule>
  </conditionalFormatting>
  <conditionalFormatting sqref="L137">
    <cfRule type="iconSet" priority="145">
      <iconSet iconSet="5Arrows">
        <cfvo type="percent" val="0"/>
        <cfvo type="num" val="25"/>
        <cfvo type="num" val="50"/>
        <cfvo type="num" val="65"/>
        <cfvo type="num" val="80"/>
      </iconSet>
    </cfRule>
  </conditionalFormatting>
  <conditionalFormatting sqref="L138">
    <cfRule type="iconSet" priority="144">
      <iconSet iconSet="5Arrows">
        <cfvo type="percent" val="0"/>
        <cfvo type="num" val="25"/>
        <cfvo type="num" val="50"/>
        <cfvo type="num" val="65"/>
        <cfvo type="num" val="80"/>
      </iconSet>
    </cfRule>
  </conditionalFormatting>
  <conditionalFormatting sqref="L139">
    <cfRule type="iconSet" priority="143">
      <iconSet iconSet="5Arrows">
        <cfvo type="percent" val="0"/>
        <cfvo type="num" val="25"/>
        <cfvo type="num" val="50"/>
        <cfvo type="num" val="65"/>
        <cfvo type="num" val="80"/>
      </iconSet>
    </cfRule>
  </conditionalFormatting>
  <conditionalFormatting sqref="L142">
    <cfRule type="iconSet" priority="142">
      <iconSet iconSet="5Arrows">
        <cfvo type="percent" val="0"/>
        <cfvo type="num" val="25"/>
        <cfvo type="num" val="50"/>
        <cfvo type="num" val="65"/>
        <cfvo type="num" val="80"/>
      </iconSet>
    </cfRule>
  </conditionalFormatting>
  <conditionalFormatting sqref="L143">
    <cfRule type="iconSet" priority="141">
      <iconSet iconSet="5Arrows">
        <cfvo type="percent" val="0"/>
        <cfvo type="num" val="25"/>
        <cfvo type="num" val="50"/>
        <cfvo type="num" val="65"/>
        <cfvo type="num" val="80"/>
      </iconSet>
    </cfRule>
  </conditionalFormatting>
  <conditionalFormatting sqref="L144">
    <cfRule type="iconSet" priority="140">
      <iconSet iconSet="5Arrows">
        <cfvo type="percent" val="0"/>
        <cfvo type="num" val="25"/>
        <cfvo type="num" val="50"/>
        <cfvo type="num" val="65"/>
        <cfvo type="num" val="80"/>
      </iconSet>
    </cfRule>
  </conditionalFormatting>
  <conditionalFormatting sqref="L147">
    <cfRule type="iconSet" priority="139">
      <iconSet iconSet="5Arrows">
        <cfvo type="percent" val="0"/>
        <cfvo type="num" val="25"/>
        <cfvo type="num" val="50"/>
        <cfvo type="num" val="65"/>
        <cfvo type="num" val="80"/>
      </iconSet>
    </cfRule>
  </conditionalFormatting>
  <conditionalFormatting sqref="L148">
    <cfRule type="iconSet" priority="138">
      <iconSet iconSet="5Arrows">
        <cfvo type="percent" val="0"/>
        <cfvo type="num" val="25"/>
        <cfvo type="num" val="50"/>
        <cfvo type="num" val="65"/>
        <cfvo type="num" val="80"/>
      </iconSet>
    </cfRule>
  </conditionalFormatting>
  <conditionalFormatting sqref="L149">
    <cfRule type="iconSet" priority="137">
      <iconSet iconSet="5Arrows">
        <cfvo type="percent" val="0"/>
        <cfvo type="num" val="25"/>
        <cfvo type="num" val="50"/>
        <cfvo type="num" val="65"/>
        <cfvo type="num" val="80"/>
      </iconSet>
    </cfRule>
  </conditionalFormatting>
  <conditionalFormatting sqref="L152">
    <cfRule type="iconSet" priority="136">
      <iconSet iconSet="5Arrows">
        <cfvo type="percent" val="0"/>
        <cfvo type="num" val="25"/>
        <cfvo type="num" val="50"/>
        <cfvo type="num" val="65"/>
        <cfvo type="num" val="80"/>
      </iconSet>
    </cfRule>
  </conditionalFormatting>
  <conditionalFormatting sqref="L153">
    <cfRule type="iconSet" priority="135">
      <iconSet iconSet="5Arrows">
        <cfvo type="percent" val="0"/>
        <cfvo type="num" val="25"/>
        <cfvo type="num" val="50"/>
        <cfvo type="num" val="65"/>
        <cfvo type="num" val="80"/>
      </iconSet>
    </cfRule>
  </conditionalFormatting>
  <conditionalFormatting sqref="L154">
    <cfRule type="iconSet" priority="134">
      <iconSet iconSet="5Arrows">
        <cfvo type="percent" val="0"/>
        <cfvo type="num" val="25"/>
        <cfvo type="num" val="50"/>
        <cfvo type="num" val="65"/>
        <cfvo type="num" val="80"/>
      </iconSet>
    </cfRule>
  </conditionalFormatting>
  <conditionalFormatting sqref="L157">
    <cfRule type="iconSet" priority="133">
      <iconSet iconSet="5Arrows">
        <cfvo type="percent" val="0"/>
        <cfvo type="num" val="25"/>
        <cfvo type="num" val="50"/>
        <cfvo type="num" val="65"/>
        <cfvo type="num" val="80"/>
      </iconSet>
    </cfRule>
  </conditionalFormatting>
  <conditionalFormatting sqref="L158">
    <cfRule type="iconSet" priority="132">
      <iconSet iconSet="5Arrows">
        <cfvo type="percent" val="0"/>
        <cfvo type="num" val="25"/>
        <cfvo type="num" val="50"/>
        <cfvo type="num" val="65"/>
        <cfvo type="num" val="80"/>
      </iconSet>
    </cfRule>
  </conditionalFormatting>
  <conditionalFormatting sqref="L159">
    <cfRule type="iconSet" priority="131">
      <iconSet iconSet="5Arrows">
        <cfvo type="percent" val="0"/>
        <cfvo type="num" val="25"/>
        <cfvo type="num" val="50"/>
        <cfvo type="num" val="65"/>
        <cfvo type="num" val="80"/>
      </iconSet>
    </cfRule>
  </conditionalFormatting>
  <conditionalFormatting sqref="M11">
    <cfRule type="iconSet" priority="130">
      <iconSet iconSet="5Arrows">
        <cfvo type="percent" val="0"/>
        <cfvo type="num" val="25"/>
        <cfvo type="num" val="50"/>
        <cfvo type="num" val="65"/>
        <cfvo type="num" val="80"/>
      </iconSet>
    </cfRule>
  </conditionalFormatting>
  <conditionalFormatting sqref="M12">
    <cfRule type="iconSet" priority="129">
      <iconSet iconSet="5Arrows">
        <cfvo type="percent" val="0"/>
        <cfvo type="num" val="25"/>
        <cfvo type="num" val="50"/>
        <cfvo type="num" val="65"/>
        <cfvo type="num" val="80"/>
      </iconSet>
    </cfRule>
  </conditionalFormatting>
  <conditionalFormatting sqref="M13">
    <cfRule type="iconSet" priority="128">
      <iconSet iconSet="5Arrows">
        <cfvo type="percent" val="0"/>
        <cfvo type="num" val="25"/>
        <cfvo type="num" val="50"/>
        <cfvo type="num" val="65"/>
        <cfvo type="num" val="80"/>
      </iconSet>
    </cfRule>
  </conditionalFormatting>
  <conditionalFormatting sqref="M14">
    <cfRule type="iconSet" priority="127">
      <iconSet iconSet="5Arrows">
        <cfvo type="percent" val="0"/>
        <cfvo type="num" val="25"/>
        <cfvo type="num" val="50"/>
        <cfvo type="num" val="65"/>
        <cfvo type="num" val="80"/>
      </iconSet>
    </cfRule>
  </conditionalFormatting>
  <conditionalFormatting sqref="M27">
    <cfRule type="iconSet" priority="124">
      <iconSet iconSet="5Arrows">
        <cfvo type="percent" val="0"/>
        <cfvo type="num" val="25"/>
        <cfvo type="num" val="50"/>
        <cfvo type="num" val="65"/>
        <cfvo type="num" val="80"/>
      </iconSet>
    </cfRule>
  </conditionalFormatting>
  <conditionalFormatting sqref="M32">
    <cfRule type="iconSet" priority="123">
      <iconSet iconSet="5Arrows">
        <cfvo type="percent" val="0"/>
        <cfvo type="num" val="25"/>
        <cfvo type="num" val="50"/>
        <cfvo type="num" val="65"/>
        <cfvo type="num" val="80"/>
      </iconSet>
    </cfRule>
  </conditionalFormatting>
  <conditionalFormatting sqref="M33">
    <cfRule type="iconSet" priority="122">
      <iconSet iconSet="5Arrows">
        <cfvo type="percent" val="0"/>
        <cfvo type="num" val="25"/>
        <cfvo type="num" val="50"/>
        <cfvo type="num" val="65"/>
        <cfvo type="num" val="80"/>
      </iconSet>
    </cfRule>
  </conditionalFormatting>
  <conditionalFormatting sqref="M34">
    <cfRule type="iconSet" priority="121">
      <iconSet iconSet="5Arrows">
        <cfvo type="percent" val="0"/>
        <cfvo type="num" val="25"/>
        <cfvo type="num" val="50"/>
        <cfvo type="num" val="65"/>
        <cfvo type="num" val="80"/>
      </iconSet>
    </cfRule>
  </conditionalFormatting>
  <conditionalFormatting sqref="M29">
    <cfRule type="iconSet" priority="120">
      <iconSet iconSet="5Arrows">
        <cfvo type="percent" val="0"/>
        <cfvo type="num" val="25"/>
        <cfvo type="num" val="50"/>
        <cfvo type="num" val="65"/>
        <cfvo type="num" val="80"/>
      </iconSet>
    </cfRule>
  </conditionalFormatting>
  <conditionalFormatting sqref="M28">
    <cfRule type="iconSet" priority="119">
      <iconSet iconSet="5Arrows">
        <cfvo type="percent" val="0"/>
        <cfvo type="num" val="25"/>
        <cfvo type="num" val="50"/>
        <cfvo type="num" val="65"/>
        <cfvo type="num" val="80"/>
      </iconSet>
    </cfRule>
  </conditionalFormatting>
  <conditionalFormatting sqref="M24">
    <cfRule type="iconSet" priority="118">
      <iconSet iconSet="5Arrows">
        <cfvo type="percent" val="0"/>
        <cfvo type="num" val="25"/>
        <cfvo type="num" val="50"/>
        <cfvo type="num" val="65"/>
        <cfvo type="num" val="80"/>
      </iconSet>
    </cfRule>
  </conditionalFormatting>
  <conditionalFormatting sqref="M23">
    <cfRule type="iconSet" priority="117">
      <iconSet iconSet="5Arrows">
        <cfvo type="percent" val="0"/>
        <cfvo type="num" val="25"/>
        <cfvo type="num" val="50"/>
        <cfvo type="num" val="65"/>
        <cfvo type="num" val="80"/>
      </iconSet>
    </cfRule>
  </conditionalFormatting>
  <conditionalFormatting sqref="M22">
    <cfRule type="iconSet" priority="116">
      <iconSet iconSet="5Arrows">
        <cfvo type="percent" val="0"/>
        <cfvo type="num" val="25"/>
        <cfvo type="num" val="50"/>
        <cfvo type="num" val="65"/>
        <cfvo type="num" val="80"/>
      </iconSet>
    </cfRule>
  </conditionalFormatting>
  <conditionalFormatting sqref="M19">
    <cfRule type="iconSet" priority="115">
      <iconSet iconSet="5Arrows">
        <cfvo type="percent" val="0"/>
        <cfvo type="num" val="25"/>
        <cfvo type="num" val="50"/>
        <cfvo type="num" val="65"/>
        <cfvo type="num" val="80"/>
      </iconSet>
    </cfRule>
  </conditionalFormatting>
  <conditionalFormatting sqref="M18">
    <cfRule type="iconSet" priority="114">
      <iconSet iconSet="5Arrows">
        <cfvo type="percent" val="0"/>
        <cfvo type="num" val="25"/>
        <cfvo type="num" val="50"/>
        <cfvo type="num" val="65"/>
        <cfvo type="num" val="80"/>
      </iconSet>
    </cfRule>
  </conditionalFormatting>
  <conditionalFormatting sqref="M17">
    <cfRule type="iconSet" priority="113">
      <iconSet iconSet="5Arrows">
        <cfvo type="percent" val="0"/>
        <cfvo type="num" val="25"/>
        <cfvo type="num" val="50"/>
        <cfvo type="num" val="65"/>
        <cfvo type="num" val="80"/>
      </iconSet>
    </cfRule>
  </conditionalFormatting>
  <conditionalFormatting sqref="M37">
    <cfRule type="iconSet" priority="112">
      <iconSet iconSet="5Arrows">
        <cfvo type="percent" val="0"/>
        <cfvo type="num" val="25"/>
        <cfvo type="num" val="50"/>
        <cfvo type="num" val="65"/>
        <cfvo type="num" val="80"/>
      </iconSet>
    </cfRule>
  </conditionalFormatting>
  <conditionalFormatting sqref="M38">
    <cfRule type="iconSet" priority="111">
      <iconSet iconSet="5Arrows">
        <cfvo type="percent" val="0"/>
        <cfvo type="num" val="25"/>
        <cfvo type="num" val="50"/>
        <cfvo type="num" val="65"/>
        <cfvo type="num" val="80"/>
      </iconSet>
    </cfRule>
  </conditionalFormatting>
  <conditionalFormatting sqref="M39">
    <cfRule type="iconSet" priority="110">
      <iconSet iconSet="5Arrows">
        <cfvo type="percent" val="0"/>
        <cfvo type="num" val="25"/>
        <cfvo type="num" val="50"/>
        <cfvo type="num" val="65"/>
        <cfvo type="num" val="80"/>
      </iconSet>
    </cfRule>
  </conditionalFormatting>
  <conditionalFormatting sqref="M42">
    <cfRule type="iconSet" priority="109">
      <iconSet iconSet="5Arrows">
        <cfvo type="percent" val="0"/>
        <cfvo type="num" val="25"/>
        <cfvo type="num" val="50"/>
        <cfvo type="num" val="65"/>
        <cfvo type="num" val="80"/>
      </iconSet>
    </cfRule>
  </conditionalFormatting>
  <conditionalFormatting sqref="M43">
    <cfRule type="iconSet" priority="108">
      <iconSet iconSet="5Arrows">
        <cfvo type="percent" val="0"/>
        <cfvo type="num" val="25"/>
        <cfvo type="num" val="50"/>
        <cfvo type="num" val="65"/>
        <cfvo type="num" val="80"/>
      </iconSet>
    </cfRule>
  </conditionalFormatting>
  <conditionalFormatting sqref="M44">
    <cfRule type="iconSet" priority="107">
      <iconSet iconSet="5Arrows">
        <cfvo type="percent" val="0"/>
        <cfvo type="num" val="25"/>
        <cfvo type="num" val="50"/>
        <cfvo type="num" val="65"/>
        <cfvo type="num" val="80"/>
      </iconSet>
    </cfRule>
  </conditionalFormatting>
  <conditionalFormatting sqref="M47">
    <cfRule type="iconSet" priority="106">
      <iconSet iconSet="5Arrows">
        <cfvo type="percent" val="0"/>
        <cfvo type="num" val="25"/>
        <cfvo type="num" val="50"/>
        <cfvo type="num" val="65"/>
        <cfvo type="num" val="80"/>
      </iconSet>
    </cfRule>
  </conditionalFormatting>
  <conditionalFormatting sqref="M48">
    <cfRule type="iconSet" priority="105">
      <iconSet iconSet="5Arrows">
        <cfvo type="percent" val="0"/>
        <cfvo type="num" val="25"/>
        <cfvo type="num" val="50"/>
        <cfvo type="num" val="65"/>
        <cfvo type="num" val="80"/>
      </iconSet>
    </cfRule>
  </conditionalFormatting>
  <conditionalFormatting sqref="M49">
    <cfRule type="iconSet" priority="104">
      <iconSet iconSet="5Arrows">
        <cfvo type="percent" val="0"/>
        <cfvo type="num" val="25"/>
        <cfvo type="num" val="50"/>
        <cfvo type="num" val="65"/>
        <cfvo type="num" val="80"/>
      </iconSet>
    </cfRule>
  </conditionalFormatting>
  <conditionalFormatting sqref="M52">
    <cfRule type="iconSet" priority="103">
      <iconSet iconSet="5Arrows">
        <cfvo type="percent" val="0"/>
        <cfvo type="num" val="25"/>
        <cfvo type="num" val="50"/>
        <cfvo type="num" val="65"/>
        <cfvo type="num" val="80"/>
      </iconSet>
    </cfRule>
  </conditionalFormatting>
  <conditionalFormatting sqref="M53">
    <cfRule type="iconSet" priority="102">
      <iconSet iconSet="5Arrows">
        <cfvo type="percent" val="0"/>
        <cfvo type="num" val="25"/>
        <cfvo type="num" val="50"/>
        <cfvo type="num" val="65"/>
        <cfvo type="num" val="80"/>
      </iconSet>
    </cfRule>
  </conditionalFormatting>
  <conditionalFormatting sqref="M54">
    <cfRule type="iconSet" priority="101">
      <iconSet iconSet="5Arrows">
        <cfvo type="percent" val="0"/>
        <cfvo type="num" val="25"/>
        <cfvo type="num" val="50"/>
        <cfvo type="num" val="65"/>
        <cfvo type="num" val="80"/>
      </iconSet>
    </cfRule>
  </conditionalFormatting>
  <conditionalFormatting sqref="M57">
    <cfRule type="iconSet" priority="100">
      <iconSet iconSet="5Arrows">
        <cfvo type="percent" val="0"/>
        <cfvo type="num" val="25"/>
        <cfvo type="num" val="50"/>
        <cfvo type="num" val="65"/>
        <cfvo type="num" val="80"/>
      </iconSet>
    </cfRule>
  </conditionalFormatting>
  <conditionalFormatting sqref="M58">
    <cfRule type="iconSet" priority="99">
      <iconSet iconSet="5Arrows">
        <cfvo type="percent" val="0"/>
        <cfvo type="num" val="25"/>
        <cfvo type="num" val="50"/>
        <cfvo type="num" val="65"/>
        <cfvo type="num" val="80"/>
      </iconSet>
    </cfRule>
  </conditionalFormatting>
  <conditionalFormatting sqref="M59">
    <cfRule type="iconSet" priority="98">
      <iconSet iconSet="5Arrows">
        <cfvo type="percent" val="0"/>
        <cfvo type="num" val="25"/>
        <cfvo type="num" val="50"/>
        <cfvo type="num" val="65"/>
        <cfvo type="num" val="80"/>
      </iconSet>
    </cfRule>
  </conditionalFormatting>
  <conditionalFormatting sqref="M62">
    <cfRule type="iconSet" priority="97">
      <iconSet iconSet="5Arrows">
        <cfvo type="percent" val="0"/>
        <cfvo type="num" val="25"/>
        <cfvo type="num" val="50"/>
        <cfvo type="num" val="65"/>
        <cfvo type="num" val="80"/>
      </iconSet>
    </cfRule>
  </conditionalFormatting>
  <conditionalFormatting sqref="M63">
    <cfRule type="iconSet" priority="96">
      <iconSet iconSet="5Arrows">
        <cfvo type="percent" val="0"/>
        <cfvo type="num" val="25"/>
        <cfvo type="num" val="50"/>
        <cfvo type="num" val="65"/>
        <cfvo type="num" val="80"/>
      </iconSet>
    </cfRule>
  </conditionalFormatting>
  <conditionalFormatting sqref="M64">
    <cfRule type="iconSet" priority="95">
      <iconSet iconSet="5Arrows">
        <cfvo type="percent" val="0"/>
        <cfvo type="num" val="25"/>
        <cfvo type="num" val="50"/>
        <cfvo type="num" val="65"/>
        <cfvo type="num" val="80"/>
      </iconSet>
    </cfRule>
  </conditionalFormatting>
  <conditionalFormatting sqref="M67">
    <cfRule type="iconSet" priority="94">
      <iconSet iconSet="5Arrows">
        <cfvo type="percent" val="0"/>
        <cfvo type="num" val="25"/>
        <cfvo type="num" val="50"/>
        <cfvo type="num" val="65"/>
        <cfvo type="num" val="80"/>
      </iconSet>
    </cfRule>
  </conditionalFormatting>
  <conditionalFormatting sqref="M68">
    <cfRule type="iconSet" priority="93">
      <iconSet iconSet="5Arrows">
        <cfvo type="percent" val="0"/>
        <cfvo type="num" val="25"/>
        <cfvo type="num" val="50"/>
        <cfvo type="num" val="65"/>
        <cfvo type="num" val="80"/>
      </iconSet>
    </cfRule>
  </conditionalFormatting>
  <conditionalFormatting sqref="M69">
    <cfRule type="iconSet" priority="92">
      <iconSet iconSet="5Arrows">
        <cfvo type="percent" val="0"/>
        <cfvo type="num" val="25"/>
        <cfvo type="num" val="50"/>
        <cfvo type="num" val="65"/>
        <cfvo type="num" val="80"/>
      </iconSet>
    </cfRule>
  </conditionalFormatting>
  <conditionalFormatting sqref="M72">
    <cfRule type="iconSet" priority="91">
      <iconSet iconSet="5Arrows">
        <cfvo type="percent" val="0"/>
        <cfvo type="num" val="25"/>
        <cfvo type="num" val="50"/>
        <cfvo type="num" val="65"/>
        <cfvo type="num" val="80"/>
      </iconSet>
    </cfRule>
  </conditionalFormatting>
  <conditionalFormatting sqref="M73">
    <cfRule type="iconSet" priority="90">
      <iconSet iconSet="5Arrows">
        <cfvo type="percent" val="0"/>
        <cfvo type="num" val="25"/>
        <cfvo type="num" val="50"/>
        <cfvo type="num" val="65"/>
        <cfvo type="num" val="80"/>
      </iconSet>
    </cfRule>
  </conditionalFormatting>
  <conditionalFormatting sqref="M74">
    <cfRule type="iconSet" priority="89">
      <iconSet iconSet="5Arrows">
        <cfvo type="percent" val="0"/>
        <cfvo type="num" val="25"/>
        <cfvo type="num" val="50"/>
        <cfvo type="num" val="65"/>
        <cfvo type="num" val="80"/>
      </iconSet>
    </cfRule>
  </conditionalFormatting>
  <conditionalFormatting sqref="M82">
    <cfRule type="iconSet" priority="85">
      <iconSet iconSet="5Arrows">
        <cfvo type="percent" val="0"/>
        <cfvo type="num" val="25"/>
        <cfvo type="num" val="50"/>
        <cfvo type="num" val="65"/>
        <cfvo type="num" val="80"/>
      </iconSet>
    </cfRule>
  </conditionalFormatting>
  <conditionalFormatting sqref="M83">
    <cfRule type="iconSet" priority="84">
      <iconSet iconSet="5Arrows">
        <cfvo type="percent" val="0"/>
        <cfvo type="num" val="25"/>
        <cfvo type="num" val="50"/>
        <cfvo type="num" val="65"/>
        <cfvo type="num" val="80"/>
      </iconSet>
    </cfRule>
  </conditionalFormatting>
  <conditionalFormatting sqref="M84">
    <cfRule type="iconSet" priority="83">
      <iconSet iconSet="5Arrows">
        <cfvo type="percent" val="0"/>
        <cfvo type="num" val="25"/>
        <cfvo type="num" val="50"/>
        <cfvo type="num" val="65"/>
        <cfvo type="num" val="80"/>
      </iconSet>
    </cfRule>
  </conditionalFormatting>
  <conditionalFormatting sqref="M87">
    <cfRule type="iconSet" priority="82">
      <iconSet iconSet="5Arrows">
        <cfvo type="percent" val="0"/>
        <cfvo type="num" val="25"/>
        <cfvo type="num" val="50"/>
        <cfvo type="num" val="65"/>
        <cfvo type="num" val="80"/>
      </iconSet>
    </cfRule>
  </conditionalFormatting>
  <conditionalFormatting sqref="M88">
    <cfRule type="iconSet" priority="81">
      <iconSet iconSet="5Arrows">
        <cfvo type="percent" val="0"/>
        <cfvo type="num" val="25"/>
        <cfvo type="num" val="50"/>
        <cfvo type="num" val="65"/>
        <cfvo type="num" val="80"/>
      </iconSet>
    </cfRule>
  </conditionalFormatting>
  <conditionalFormatting sqref="M89">
    <cfRule type="iconSet" priority="80">
      <iconSet iconSet="5Arrows">
        <cfvo type="percent" val="0"/>
        <cfvo type="num" val="25"/>
        <cfvo type="num" val="50"/>
        <cfvo type="num" val="65"/>
        <cfvo type="num" val="80"/>
      </iconSet>
    </cfRule>
  </conditionalFormatting>
  <conditionalFormatting sqref="M92">
    <cfRule type="iconSet" priority="79">
      <iconSet iconSet="5Arrows">
        <cfvo type="percent" val="0"/>
        <cfvo type="num" val="25"/>
        <cfvo type="num" val="50"/>
        <cfvo type="num" val="65"/>
        <cfvo type="num" val="80"/>
      </iconSet>
    </cfRule>
  </conditionalFormatting>
  <conditionalFormatting sqref="M93">
    <cfRule type="iconSet" priority="78">
      <iconSet iconSet="5Arrows">
        <cfvo type="percent" val="0"/>
        <cfvo type="num" val="25"/>
        <cfvo type="num" val="50"/>
        <cfvo type="num" val="65"/>
        <cfvo type="num" val="80"/>
      </iconSet>
    </cfRule>
  </conditionalFormatting>
  <conditionalFormatting sqref="M94">
    <cfRule type="iconSet" priority="77">
      <iconSet iconSet="5Arrows">
        <cfvo type="percent" val="0"/>
        <cfvo type="num" val="25"/>
        <cfvo type="num" val="50"/>
        <cfvo type="num" val="65"/>
        <cfvo type="num" val="80"/>
      </iconSet>
    </cfRule>
  </conditionalFormatting>
  <conditionalFormatting sqref="M97">
    <cfRule type="iconSet" priority="76">
      <iconSet iconSet="5Arrows">
        <cfvo type="percent" val="0"/>
        <cfvo type="num" val="25"/>
        <cfvo type="num" val="50"/>
        <cfvo type="num" val="65"/>
        <cfvo type="num" val="80"/>
      </iconSet>
    </cfRule>
  </conditionalFormatting>
  <conditionalFormatting sqref="M98">
    <cfRule type="iconSet" priority="75">
      <iconSet iconSet="5Arrows">
        <cfvo type="percent" val="0"/>
        <cfvo type="num" val="25"/>
        <cfvo type="num" val="50"/>
        <cfvo type="num" val="65"/>
        <cfvo type="num" val="80"/>
      </iconSet>
    </cfRule>
  </conditionalFormatting>
  <conditionalFormatting sqref="M99">
    <cfRule type="iconSet" priority="74">
      <iconSet iconSet="5Arrows">
        <cfvo type="percent" val="0"/>
        <cfvo type="num" val="25"/>
        <cfvo type="num" val="50"/>
        <cfvo type="num" val="65"/>
        <cfvo type="num" val="80"/>
      </iconSet>
    </cfRule>
  </conditionalFormatting>
  <conditionalFormatting sqref="M102">
    <cfRule type="iconSet" priority="73">
      <iconSet iconSet="5Arrows">
        <cfvo type="percent" val="0"/>
        <cfvo type="num" val="25"/>
        <cfvo type="num" val="50"/>
        <cfvo type="num" val="65"/>
        <cfvo type="num" val="80"/>
      </iconSet>
    </cfRule>
  </conditionalFormatting>
  <conditionalFormatting sqref="M103">
    <cfRule type="iconSet" priority="72">
      <iconSet iconSet="5Arrows">
        <cfvo type="percent" val="0"/>
        <cfvo type="num" val="25"/>
        <cfvo type="num" val="50"/>
        <cfvo type="num" val="65"/>
        <cfvo type="num" val="80"/>
      </iconSet>
    </cfRule>
  </conditionalFormatting>
  <conditionalFormatting sqref="M104">
    <cfRule type="iconSet" priority="71">
      <iconSet iconSet="5Arrows">
        <cfvo type="percent" val="0"/>
        <cfvo type="num" val="25"/>
        <cfvo type="num" val="50"/>
        <cfvo type="num" val="65"/>
        <cfvo type="num" val="80"/>
      </iconSet>
    </cfRule>
  </conditionalFormatting>
  <conditionalFormatting sqref="M107">
    <cfRule type="iconSet" priority="70">
      <iconSet iconSet="5Arrows">
        <cfvo type="percent" val="0"/>
        <cfvo type="num" val="25"/>
        <cfvo type="num" val="50"/>
        <cfvo type="num" val="65"/>
        <cfvo type="num" val="80"/>
      </iconSet>
    </cfRule>
  </conditionalFormatting>
  <conditionalFormatting sqref="M108">
    <cfRule type="iconSet" priority="69">
      <iconSet iconSet="5Arrows">
        <cfvo type="percent" val="0"/>
        <cfvo type="num" val="25"/>
        <cfvo type="num" val="50"/>
        <cfvo type="num" val="65"/>
        <cfvo type="num" val="80"/>
      </iconSet>
    </cfRule>
  </conditionalFormatting>
  <conditionalFormatting sqref="M109">
    <cfRule type="iconSet" priority="68">
      <iconSet iconSet="5Arrows">
        <cfvo type="percent" val="0"/>
        <cfvo type="num" val="25"/>
        <cfvo type="num" val="50"/>
        <cfvo type="num" val="65"/>
        <cfvo type="num" val="80"/>
      </iconSet>
    </cfRule>
  </conditionalFormatting>
  <conditionalFormatting sqref="M112">
    <cfRule type="iconSet" priority="67">
      <iconSet iconSet="5Arrows">
        <cfvo type="percent" val="0"/>
        <cfvo type="num" val="25"/>
        <cfvo type="num" val="50"/>
        <cfvo type="num" val="65"/>
        <cfvo type="num" val="80"/>
      </iconSet>
    </cfRule>
  </conditionalFormatting>
  <conditionalFormatting sqref="M113">
    <cfRule type="iconSet" priority="66">
      <iconSet iconSet="5Arrows">
        <cfvo type="percent" val="0"/>
        <cfvo type="num" val="25"/>
        <cfvo type="num" val="50"/>
        <cfvo type="num" val="65"/>
        <cfvo type="num" val="80"/>
      </iconSet>
    </cfRule>
  </conditionalFormatting>
  <conditionalFormatting sqref="M114">
    <cfRule type="iconSet" priority="65">
      <iconSet iconSet="5Arrows">
        <cfvo type="percent" val="0"/>
        <cfvo type="num" val="25"/>
        <cfvo type="num" val="50"/>
        <cfvo type="num" val="65"/>
        <cfvo type="num" val="80"/>
      </iconSet>
    </cfRule>
  </conditionalFormatting>
  <conditionalFormatting sqref="M117">
    <cfRule type="iconSet" priority="64">
      <iconSet iconSet="5Arrows">
        <cfvo type="percent" val="0"/>
        <cfvo type="num" val="25"/>
        <cfvo type="num" val="50"/>
        <cfvo type="num" val="65"/>
        <cfvo type="num" val="80"/>
      </iconSet>
    </cfRule>
  </conditionalFormatting>
  <conditionalFormatting sqref="M118">
    <cfRule type="iconSet" priority="63">
      <iconSet iconSet="5Arrows">
        <cfvo type="percent" val="0"/>
        <cfvo type="num" val="25"/>
        <cfvo type="num" val="50"/>
        <cfvo type="num" val="65"/>
        <cfvo type="num" val="80"/>
      </iconSet>
    </cfRule>
  </conditionalFormatting>
  <conditionalFormatting sqref="M119">
    <cfRule type="iconSet" priority="62">
      <iconSet iconSet="5Arrows">
        <cfvo type="percent" val="0"/>
        <cfvo type="num" val="25"/>
        <cfvo type="num" val="50"/>
        <cfvo type="num" val="65"/>
        <cfvo type="num" val="80"/>
      </iconSet>
    </cfRule>
  </conditionalFormatting>
  <conditionalFormatting sqref="M122">
    <cfRule type="iconSet" priority="61">
      <iconSet iconSet="5Arrows">
        <cfvo type="percent" val="0"/>
        <cfvo type="num" val="25"/>
        <cfvo type="num" val="50"/>
        <cfvo type="num" val="65"/>
        <cfvo type="num" val="80"/>
      </iconSet>
    </cfRule>
  </conditionalFormatting>
  <conditionalFormatting sqref="M123">
    <cfRule type="iconSet" priority="60">
      <iconSet iconSet="5Arrows">
        <cfvo type="percent" val="0"/>
        <cfvo type="num" val="25"/>
        <cfvo type="num" val="50"/>
        <cfvo type="num" val="65"/>
        <cfvo type="num" val="80"/>
      </iconSet>
    </cfRule>
  </conditionalFormatting>
  <conditionalFormatting sqref="M124">
    <cfRule type="iconSet" priority="59">
      <iconSet iconSet="5Arrows">
        <cfvo type="percent" val="0"/>
        <cfvo type="num" val="25"/>
        <cfvo type="num" val="50"/>
        <cfvo type="num" val="65"/>
        <cfvo type="num" val="80"/>
      </iconSet>
    </cfRule>
  </conditionalFormatting>
  <conditionalFormatting sqref="M127">
    <cfRule type="iconSet" priority="58">
      <iconSet iconSet="5Arrows">
        <cfvo type="percent" val="0"/>
        <cfvo type="num" val="25"/>
        <cfvo type="num" val="50"/>
        <cfvo type="num" val="65"/>
        <cfvo type="num" val="80"/>
      </iconSet>
    </cfRule>
  </conditionalFormatting>
  <conditionalFormatting sqref="M128">
    <cfRule type="iconSet" priority="57">
      <iconSet iconSet="5Arrows">
        <cfvo type="percent" val="0"/>
        <cfvo type="num" val="25"/>
        <cfvo type="num" val="50"/>
        <cfvo type="num" val="65"/>
        <cfvo type="num" val="80"/>
      </iconSet>
    </cfRule>
  </conditionalFormatting>
  <conditionalFormatting sqref="M129">
    <cfRule type="iconSet" priority="56">
      <iconSet iconSet="5Arrows">
        <cfvo type="percent" val="0"/>
        <cfvo type="num" val="25"/>
        <cfvo type="num" val="50"/>
        <cfvo type="num" val="65"/>
        <cfvo type="num" val="80"/>
      </iconSet>
    </cfRule>
  </conditionalFormatting>
  <conditionalFormatting sqref="M137">
    <cfRule type="iconSet" priority="52">
      <iconSet iconSet="5Arrows">
        <cfvo type="percent" val="0"/>
        <cfvo type="num" val="25"/>
        <cfvo type="num" val="50"/>
        <cfvo type="num" val="65"/>
        <cfvo type="num" val="80"/>
      </iconSet>
    </cfRule>
  </conditionalFormatting>
  <conditionalFormatting sqref="M138">
    <cfRule type="iconSet" priority="51">
      <iconSet iconSet="5Arrows">
        <cfvo type="percent" val="0"/>
        <cfvo type="num" val="25"/>
        <cfvo type="num" val="50"/>
        <cfvo type="num" val="65"/>
        <cfvo type="num" val="80"/>
      </iconSet>
    </cfRule>
  </conditionalFormatting>
  <conditionalFormatting sqref="M139">
    <cfRule type="iconSet" priority="50">
      <iconSet iconSet="5Arrows">
        <cfvo type="percent" val="0"/>
        <cfvo type="num" val="25"/>
        <cfvo type="num" val="50"/>
        <cfvo type="num" val="65"/>
        <cfvo type="num" val="80"/>
      </iconSet>
    </cfRule>
  </conditionalFormatting>
  <conditionalFormatting sqref="M142">
    <cfRule type="iconSet" priority="49">
      <iconSet iconSet="5Arrows">
        <cfvo type="percent" val="0"/>
        <cfvo type="num" val="25"/>
        <cfvo type="num" val="50"/>
        <cfvo type="num" val="65"/>
        <cfvo type="num" val="80"/>
      </iconSet>
    </cfRule>
  </conditionalFormatting>
  <conditionalFormatting sqref="M143">
    <cfRule type="iconSet" priority="48">
      <iconSet iconSet="5Arrows">
        <cfvo type="percent" val="0"/>
        <cfvo type="num" val="25"/>
        <cfvo type="num" val="50"/>
        <cfvo type="num" val="65"/>
        <cfvo type="num" val="80"/>
      </iconSet>
    </cfRule>
  </conditionalFormatting>
  <conditionalFormatting sqref="M144">
    <cfRule type="iconSet" priority="47">
      <iconSet iconSet="5Arrows">
        <cfvo type="percent" val="0"/>
        <cfvo type="num" val="25"/>
        <cfvo type="num" val="50"/>
        <cfvo type="num" val="65"/>
        <cfvo type="num" val="80"/>
      </iconSet>
    </cfRule>
  </conditionalFormatting>
  <conditionalFormatting sqref="M147">
    <cfRule type="iconSet" priority="46">
      <iconSet iconSet="5Arrows">
        <cfvo type="percent" val="0"/>
        <cfvo type="num" val="25"/>
        <cfvo type="num" val="50"/>
        <cfvo type="num" val="65"/>
        <cfvo type="num" val="80"/>
      </iconSet>
    </cfRule>
  </conditionalFormatting>
  <conditionalFormatting sqref="M148">
    <cfRule type="iconSet" priority="45">
      <iconSet iconSet="5Arrows">
        <cfvo type="percent" val="0"/>
        <cfvo type="num" val="25"/>
        <cfvo type="num" val="50"/>
        <cfvo type="num" val="65"/>
        <cfvo type="num" val="80"/>
      </iconSet>
    </cfRule>
  </conditionalFormatting>
  <conditionalFormatting sqref="M149">
    <cfRule type="iconSet" priority="44">
      <iconSet iconSet="5Arrows">
        <cfvo type="percent" val="0"/>
        <cfvo type="num" val="25"/>
        <cfvo type="num" val="50"/>
        <cfvo type="num" val="65"/>
        <cfvo type="num" val="80"/>
      </iconSet>
    </cfRule>
  </conditionalFormatting>
  <conditionalFormatting sqref="M152">
    <cfRule type="iconSet" priority="43">
      <iconSet iconSet="5Arrows">
        <cfvo type="percent" val="0"/>
        <cfvo type="num" val="25"/>
        <cfvo type="num" val="50"/>
        <cfvo type="num" val="65"/>
        <cfvo type="num" val="80"/>
      </iconSet>
    </cfRule>
  </conditionalFormatting>
  <conditionalFormatting sqref="M153">
    <cfRule type="iconSet" priority="42">
      <iconSet iconSet="5Arrows">
        <cfvo type="percent" val="0"/>
        <cfvo type="num" val="25"/>
        <cfvo type="num" val="50"/>
        <cfvo type="num" val="65"/>
        <cfvo type="num" val="80"/>
      </iconSet>
    </cfRule>
  </conditionalFormatting>
  <conditionalFormatting sqref="M154">
    <cfRule type="iconSet" priority="41">
      <iconSet iconSet="5Arrows">
        <cfvo type="percent" val="0"/>
        <cfvo type="num" val="25"/>
        <cfvo type="num" val="50"/>
        <cfvo type="num" val="65"/>
        <cfvo type="num" val="80"/>
      </iconSet>
    </cfRule>
  </conditionalFormatting>
  <conditionalFormatting sqref="M157">
    <cfRule type="iconSet" priority="40">
      <iconSet iconSet="5Arrows">
        <cfvo type="percent" val="0"/>
        <cfvo type="num" val="25"/>
        <cfvo type="num" val="50"/>
        <cfvo type="num" val="65"/>
        <cfvo type="num" val="80"/>
      </iconSet>
    </cfRule>
  </conditionalFormatting>
  <conditionalFormatting sqref="M158">
    <cfRule type="iconSet" priority="39">
      <iconSet iconSet="5Arrows">
        <cfvo type="percent" val="0"/>
        <cfvo type="num" val="25"/>
        <cfvo type="num" val="50"/>
        <cfvo type="num" val="65"/>
        <cfvo type="num" val="80"/>
      </iconSet>
    </cfRule>
  </conditionalFormatting>
  <conditionalFormatting sqref="M159">
    <cfRule type="iconSet" priority="38">
      <iconSet iconSet="5Arrows">
        <cfvo type="percent" val="0"/>
        <cfvo type="num" val="25"/>
        <cfvo type="num" val="50"/>
        <cfvo type="num" val="65"/>
        <cfvo type="num" val="80"/>
      </iconSet>
    </cfRule>
  </conditionalFormatting>
  <conditionalFormatting sqref="L76">
    <cfRule type="iconSet" priority="37">
      <iconSet iconSet="5Arrows">
        <cfvo type="percent" val="0"/>
        <cfvo type="num" val="25"/>
        <cfvo type="num" val="50"/>
        <cfvo type="num" val="65"/>
        <cfvo type="num" val="80"/>
      </iconSet>
    </cfRule>
  </conditionalFormatting>
  <conditionalFormatting sqref="L77">
    <cfRule type="iconSet" priority="36">
      <iconSet iconSet="5Arrows">
        <cfvo type="percent" val="0"/>
        <cfvo type="num" val="25"/>
        <cfvo type="num" val="50"/>
        <cfvo type="num" val="65"/>
        <cfvo type="num" val="80"/>
      </iconSet>
    </cfRule>
  </conditionalFormatting>
  <conditionalFormatting sqref="L78">
    <cfRule type="iconSet" priority="35">
      <iconSet iconSet="5Arrows">
        <cfvo type="percent" val="0"/>
        <cfvo type="num" val="25"/>
        <cfvo type="num" val="50"/>
        <cfvo type="num" val="65"/>
        <cfvo type="num" val="80"/>
      </iconSet>
    </cfRule>
  </conditionalFormatting>
  <conditionalFormatting sqref="L79">
    <cfRule type="iconSet" priority="34">
      <iconSet iconSet="5Arrows">
        <cfvo type="percent" val="0"/>
        <cfvo type="num" val="25"/>
        <cfvo type="num" val="50"/>
        <cfvo type="num" val="65"/>
        <cfvo type="num" val="80"/>
      </iconSet>
    </cfRule>
  </conditionalFormatting>
  <conditionalFormatting sqref="L131">
    <cfRule type="iconSet" priority="33">
      <iconSet iconSet="5Arrows">
        <cfvo type="percent" val="0"/>
        <cfvo type="num" val="25"/>
        <cfvo type="num" val="50"/>
        <cfvo type="num" val="65"/>
        <cfvo type="num" val="80"/>
      </iconSet>
    </cfRule>
  </conditionalFormatting>
  <conditionalFormatting sqref="L132">
    <cfRule type="iconSet" priority="32">
      <iconSet iconSet="5Arrows">
        <cfvo type="percent" val="0"/>
        <cfvo type="num" val="25"/>
        <cfvo type="num" val="50"/>
        <cfvo type="num" val="65"/>
        <cfvo type="num" val="80"/>
      </iconSet>
    </cfRule>
  </conditionalFormatting>
  <conditionalFormatting sqref="L133">
    <cfRule type="iconSet" priority="31">
      <iconSet iconSet="5Arrows">
        <cfvo type="percent" val="0"/>
        <cfvo type="num" val="25"/>
        <cfvo type="num" val="50"/>
        <cfvo type="num" val="65"/>
        <cfvo type="num" val="80"/>
      </iconSet>
    </cfRule>
  </conditionalFormatting>
  <conditionalFormatting sqref="L134">
    <cfRule type="iconSet" priority="30">
      <iconSet iconSet="5Arrows">
        <cfvo type="percent" val="0"/>
        <cfvo type="num" val="25"/>
        <cfvo type="num" val="50"/>
        <cfvo type="num" val="65"/>
        <cfvo type="num" val="80"/>
      </iconSet>
    </cfRule>
  </conditionalFormatting>
  <conditionalFormatting sqref="M131">
    <cfRule type="iconSet" priority="29">
      <iconSet iconSet="5Arrows">
        <cfvo type="percent" val="0"/>
        <cfvo type="num" val="25"/>
        <cfvo type="num" val="50"/>
        <cfvo type="num" val="65"/>
        <cfvo type="num" val="80"/>
      </iconSet>
    </cfRule>
  </conditionalFormatting>
  <conditionalFormatting sqref="M132">
    <cfRule type="iconSet" priority="28">
      <iconSet iconSet="5Arrows">
        <cfvo type="percent" val="0"/>
        <cfvo type="num" val="25"/>
        <cfvo type="num" val="50"/>
        <cfvo type="num" val="65"/>
        <cfvo type="num" val="80"/>
      </iconSet>
    </cfRule>
  </conditionalFormatting>
  <conditionalFormatting sqref="M133">
    <cfRule type="iconSet" priority="27">
      <iconSet iconSet="5Arrows">
        <cfvo type="percent" val="0"/>
        <cfvo type="num" val="25"/>
        <cfvo type="num" val="50"/>
        <cfvo type="num" val="65"/>
        <cfvo type="num" val="80"/>
      </iconSet>
    </cfRule>
  </conditionalFormatting>
  <conditionalFormatting sqref="M134">
    <cfRule type="iconSet" priority="26">
      <iconSet iconSet="5Arrows">
        <cfvo type="percent" val="0"/>
        <cfvo type="num" val="25"/>
        <cfvo type="num" val="50"/>
        <cfvo type="num" val="65"/>
        <cfvo type="num" val="80"/>
      </iconSet>
    </cfRule>
  </conditionalFormatting>
  <conditionalFormatting sqref="M76">
    <cfRule type="iconSet" priority="25">
      <iconSet iconSet="5Arrows">
        <cfvo type="percent" val="0"/>
        <cfvo type="num" val="25"/>
        <cfvo type="num" val="50"/>
        <cfvo type="num" val="65"/>
        <cfvo type="num" val="80"/>
      </iconSet>
    </cfRule>
  </conditionalFormatting>
  <conditionalFormatting sqref="M77">
    <cfRule type="iconSet" priority="24">
      <iconSet iconSet="5Arrows">
        <cfvo type="percent" val="0"/>
        <cfvo type="num" val="25"/>
        <cfvo type="num" val="50"/>
        <cfvo type="num" val="65"/>
        <cfvo type="num" val="80"/>
      </iconSet>
    </cfRule>
  </conditionalFormatting>
  <conditionalFormatting sqref="M78">
    <cfRule type="iconSet" priority="23">
      <iconSet iconSet="5Arrows">
        <cfvo type="percent" val="0"/>
        <cfvo type="num" val="25"/>
        <cfvo type="num" val="50"/>
        <cfvo type="num" val="65"/>
        <cfvo type="num" val="80"/>
      </iconSet>
    </cfRule>
  </conditionalFormatting>
  <conditionalFormatting sqref="M79">
    <cfRule type="iconSet" priority="22">
      <iconSet iconSet="5Arrows">
        <cfvo type="percent" val="0"/>
        <cfvo type="num" val="25"/>
        <cfvo type="num" val="50"/>
        <cfvo type="num" val="65"/>
        <cfvo type="num" val="80"/>
      </iconSet>
    </cfRule>
  </conditionalFormatting>
  <conditionalFormatting sqref="L12">
    <cfRule type="iconSet" priority="17">
      <iconSet iconSet="5Arrows">
        <cfvo type="percent" val="0"/>
        <cfvo type="num" val="25"/>
        <cfvo type="num" val="50"/>
        <cfvo type="num" val="65"/>
        <cfvo type="num" val="80"/>
      </iconSet>
    </cfRule>
  </conditionalFormatting>
  <conditionalFormatting sqref="L13">
    <cfRule type="iconSet" priority="16">
      <iconSet iconSet="5Arrows">
        <cfvo type="percent" val="0"/>
        <cfvo type="num" val="25"/>
        <cfvo type="num" val="50"/>
        <cfvo type="num" val="65"/>
        <cfvo type="num" val="80"/>
      </iconSet>
    </cfRule>
  </conditionalFormatting>
  <conditionalFormatting sqref="L14">
    <cfRule type="iconSet" priority="15">
      <iconSet iconSet="5Arrows">
        <cfvo type="percent" val="0"/>
        <cfvo type="num" val="25"/>
        <cfvo type="num" val="50"/>
        <cfvo type="num" val="65"/>
        <cfvo type="num" val="80"/>
      </iconSet>
    </cfRule>
  </conditionalFormatting>
  <conditionalFormatting sqref="L17">
    <cfRule type="iconSet" priority="14">
      <iconSet iconSet="5Arrows">
        <cfvo type="percent" val="0"/>
        <cfvo type="num" val="25"/>
        <cfvo type="num" val="50"/>
        <cfvo type="num" val="65"/>
        <cfvo type="num" val="80"/>
      </iconSet>
    </cfRule>
  </conditionalFormatting>
  <conditionalFormatting sqref="L18">
    <cfRule type="iconSet" priority="13">
      <iconSet iconSet="5Arrows">
        <cfvo type="percent" val="0"/>
        <cfvo type="num" val="25"/>
        <cfvo type="num" val="50"/>
        <cfvo type="num" val="65"/>
        <cfvo type="num" val="80"/>
      </iconSet>
    </cfRule>
  </conditionalFormatting>
  <conditionalFormatting sqref="L19">
    <cfRule type="iconSet" priority="12">
      <iconSet iconSet="5Arrows">
        <cfvo type="percent" val="0"/>
        <cfvo type="num" val="25"/>
        <cfvo type="num" val="50"/>
        <cfvo type="num" val="65"/>
        <cfvo type="num" val="80"/>
      </iconSet>
    </cfRule>
  </conditionalFormatting>
  <conditionalFormatting sqref="L161">
    <cfRule type="iconSet" priority="11">
      <iconSet iconSet="5Arrows">
        <cfvo type="percent" val="0"/>
        <cfvo type="num" val="25"/>
        <cfvo type="num" val="50"/>
        <cfvo type="num" val="65"/>
        <cfvo type="num" val="80"/>
      </iconSet>
    </cfRule>
  </conditionalFormatting>
  <conditionalFormatting sqref="M161">
    <cfRule type="iconSet" priority="10">
      <iconSet iconSet="5Arrows">
        <cfvo type="percent" val="0"/>
        <cfvo type="num" val="25"/>
        <cfvo type="num" val="50"/>
        <cfvo type="num" val="65"/>
        <cfvo type="num" val="80"/>
      </iconSet>
    </cfRule>
  </conditionalFormatting>
  <conditionalFormatting sqref="L165">
    <cfRule type="iconSet" priority="9">
      <iconSet iconSet="5Arrows">
        <cfvo type="percent" val="0"/>
        <cfvo type="num" val="25"/>
        <cfvo type="num" val="50"/>
        <cfvo type="num" val="65"/>
        <cfvo type="num" val="80"/>
      </iconSet>
    </cfRule>
  </conditionalFormatting>
  <conditionalFormatting sqref="M165">
    <cfRule type="iconSet" priority="8">
      <iconSet iconSet="5Arrows">
        <cfvo type="percent" val="0"/>
        <cfvo type="num" val="25"/>
        <cfvo type="num" val="50"/>
        <cfvo type="num" val="65"/>
        <cfvo type="num" val="80"/>
      </iconSet>
    </cfRule>
  </conditionalFormatting>
  <conditionalFormatting sqref="M165">
    <cfRule type="iconSet" priority="7">
      <iconSet iconSet="5Arrows">
        <cfvo type="percent" val="0"/>
        <cfvo type="num" val="25"/>
        <cfvo type="num" val="50"/>
        <cfvo type="num" val="65"/>
        <cfvo type="num" val="80"/>
      </iconSet>
    </cfRule>
  </conditionalFormatting>
  <conditionalFormatting sqref="L162">
    <cfRule type="iconSet" priority="6">
      <iconSet iconSet="5Arrows">
        <cfvo type="percent" val="0"/>
        <cfvo type="num" val="25"/>
        <cfvo type="num" val="50"/>
        <cfvo type="num" val="65"/>
        <cfvo type="num" val="80"/>
      </iconSet>
    </cfRule>
  </conditionalFormatting>
  <conditionalFormatting sqref="L163">
    <cfRule type="iconSet" priority="5">
      <iconSet iconSet="5Arrows">
        <cfvo type="percent" val="0"/>
        <cfvo type="num" val="25"/>
        <cfvo type="num" val="50"/>
        <cfvo type="num" val="65"/>
        <cfvo type="num" val="80"/>
      </iconSet>
    </cfRule>
  </conditionalFormatting>
  <conditionalFormatting sqref="L164">
    <cfRule type="iconSet" priority="4">
      <iconSet iconSet="5Arrows">
        <cfvo type="percent" val="0"/>
        <cfvo type="num" val="25"/>
        <cfvo type="num" val="50"/>
        <cfvo type="num" val="65"/>
        <cfvo type="num" val="80"/>
      </iconSet>
    </cfRule>
  </conditionalFormatting>
  <conditionalFormatting sqref="M162">
    <cfRule type="iconSet" priority="3">
      <iconSet iconSet="5Arrows">
        <cfvo type="percent" val="0"/>
        <cfvo type="num" val="25"/>
        <cfvo type="num" val="50"/>
        <cfvo type="num" val="65"/>
        <cfvo type="num" val="80"/>
      </iconSet>
    </cfRule>
  </conditionalFormatting>
  <conditionalFormatting sqref="M163">
    <cfRule type="iconSet" priority="2">
      <iconSet iconSet="5Arrows">
        <cfvo type="percent" val="0"/>
        <cfvo type="num" val="25"/>
        <cfvo type="num" val="50"/>
        <cfvo type="num" val="65"/>
        <cfvo type="num" val="80"/>
      </iconSet>
    </cfRule>
  </conditionalFormatting>
  <conditionalFormatting sqref="M164">
    <cfRule type="iconSet" priority="1">
      <iconSet iconSet="5Arrows">
        <cfvo type="percent" val="0"/>
        <cfvo type="num" val="25"/>
        <cfvo type="num" val="50"/>
        <cfvo type="num" val="65"/>
        <cfvo type="num" val="80"/>
      </iconSet>
    </cfRule>
  </conditionalFormatting>
  <dataValidations count="1">
    <dataValidation type="list" allowBlank="1" showInputMessage="1" showErrorMessage="1" sqref="B11:B165">
      <formula1>INDIRECT(CONCATENATE("_Mp",MID($C$7,1,4)))</formula1>
    </dataValidation>
  </dataValidations>
  <printOptions horizontalCentered="1" verticalCentered="1"/>
  <pageMargins left="1.1811023622047245" right="0" top="0" bottom="0" header="0" footer="0.43307086614173229"/>
  <pageSetup paperSize="41" scale="61" fitToHeight="0" orientation="landscape" r:id="rId1"/>
  <headerFooter>
    <oddHeader>&amp;RPág. &amp;P de &amp;N</oddHeader>
    <oddFooter>&amp;LLUZ ADRIANA LONDOÑO RAMIREZ
Secretaria de Despacho
Firma: ________________________ &amp;CFRANCISCO JAVIER GOMEZ RIOS
Profesional Universitario
Firma: _________________________&amp;RGLORIA MILENA MARQUEZ  
Profesional Enlace
Dep. Administrativo de Planeación</oddFooter>
  </headerFooter>
  <rowBreaks count="3" manualBreakCount="3">
    <brk id="40" max="12" man="1"/>
    <brk id="80" max="12" man="1"/>
    <brk id="120"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pageSetUpPr fitToPage="1"/>
  </sheetPr>
  <dimension ref="A1:O170"/>
  <sheetViews>
    <sheetView zoomScale="70" zoomScaleNormal="70" zoomScaleSheetLayoutView="80" zoomScalePageLayoutView="90" workbookViewId="0">
      <pane xSplit="1" ySplit="10" topLeftCell="B143" activePane="bottomRight" state="frozen"/>
      <selection pane="topRight" activeCell="B1" sqref="B1"/>
      <selection pane="bottomLeft" activeCell="A11" sqref="A11"/>
      <selection pane="bottomRight" activeCell="J168" sqref="J168"/>
    </sheetView>
  </sheetViews>
  <sheetFormatPr baseColWidth="10" defaultColWidth="11.42578125" defaultRowHeight="15" x14ac:dyDescent="0.25"/>
  <cols>
    <col min="1" max="1" width="3.42578125" style="29" customWidth="1"/>
    <col min="2" max="2" width="14.85546875" customWidth="1"/>
    <col min="3" max="3" width="27.85546875" customWidth="1"/>
    <col min="4" max="4" width="10.28515625" customWidth="1"/>
    <col min="5" max="5" width="9" customWidth="1"/>
    <col min="6" max="6" width="9.140625" customWidth="1"/>
    <col min="7" max="7" width="43.140625" customWidth="1"/>
    <col min="8" max="8" width="11.140625" customWidth="1"/>
    <col min="9" max="9" width="21.42578125" bestFit="1" customWidth="1"/>
    <col min="10" max="11" width="17.42578125" customWidth="1"/>
    <col min="12" max="12" width="20.42578125" customWidth="1"/>
    <col min="13" max="13" width="10.28515625" customWidth="1"/>
    <col min="14" max="14" width="11.28515625" customWidth="1"/>
    <col min="15" max="15" width="13.140625" customWidth="1"/>
  </cols>
  <sheetData>
    <row r="1" spans="1:15" ht="6.75" customHeight="1" x14ac:dyDescent="0.25">
      <c r="A1" s="400"/>
      <c r="B1" s="456"/>
      <c r="C1" s="456"/>
      <c r="D1" s="456"/>
      <c r="E1" s="456"/>
      <c r="F1" s="456"/>
      <c r="G1" s="456"/>
      <c r="H1" s="456"/>
      <c r="I1" s="456"/>
      <c r="J1" s="456"/>
      <c r="K1" s="456"/>
      <c r="L1" s="456"/>
      <c r="M1" s="456"/>
      <c r="N1" s="456"/>
      <c r="O1" s="456"/>
    </row>
    <row r="2" spans="1:15" ht="15" customHeight="1" x14ac:dyDescent="0.25">
      <c r="A2" s="406"/>
      <c r="B2" s="457"/>
      <c r="C2" s="458"/>
      <c r="D2" s="458"/>
      <c r="E2" s="458"/>
      <c r="F2" s="459"/>
      <c r="G2" s="639" t="s">
        <v>0</v>
      </c>
      <c r="H2" s="639"/>
      <c r="I2" s="639"/>
      <c r="J2" s="639"/>
      <c r="K2" s="639"/>
      <c r="L2" s="288" t="s">
        <v>1</v>
      </c>
      <c r="M2" s="290" t="s">
        <v>5961</v>
      </c>
      <c r="N2" s="291"/>
      <c r="O2" s="292"/>
    </row>
    <row r="3" spans="1:15" s="1" customFormat="1" ht="13.7" customHeight="1" x14ac:dyDescent="0.2">
      <c r="A3" s="410"/>
      <c r="B3" s="460"/>
      <c r="C3" s="461"/>
      <c r="D3" s="461"/>
      <c r="E3" s="461"/>
      <c r="F3" s="462"/>
      <c r="G3" s="639"/>
      <c r="H3" s="639"/>
      <c r="I3" s="639"/>
      <c r="J3" s="639"/>
      <c r="K3" s="639"/>
      <c r="L3" s="288" t="s">
        <v>2</v>
      </c>
      <c r="M3" s="293">
        <v>3</v>
      </c>
      <c r="N3" s="291"/>
      <c r="O3" s="292"/>
    </row>
    <row r="4" spans="1:15" s="1" customFormat="1" ht="21.75" customHeight="1" x14ac:dyDescent="0.2">
      <c r="A4" s="410"/>
      <c r="B4" s="460"/>
      <c r="C4" s="461"/>
      <c r="D4" s="463"/>
      <c r="E4" s="463"/>
      <c r="F4" s="464"/>
      <c r="G4" s="640" t="s">
        <v>33</v>
      </c>
      <c r="H4" s="640"/>
      <c r="I4" s="640"/>
      <c r="J4" s="640"/>
      <c r="K4" s="640"/>
      <c r="L4" s="289" t="s">
        <v>4</v>
      </c>
      <c r="M4" s="721">
        <v>42759</v>
      </c>
      <c r="N4" s="722"/>
      <c r="O4" s="292"/>
    </row>
    <row r="5" spans="1:15" s="1" customFormat="1" ht="19.5" customHeight="1" x14ac:dyDescent="0.25">
      <c r="A5" s="414"/>
      <c r="B5" s="465"/>
      <c r="C5" s="466"/>
      <c r="D5" s="467"/>
      <c r="E5" s="467"/>
      <c r="F5" s="468"/>
      <c r="G5" s="714" t="s">
        <v>21</v>
      </c>
      <c r="H5" s="715"/>
      <c r="I5" s="716"/>
      <c r="J5" s="713">
        <f>'PI. METAS RESULTADO'!H5</f>
        <v>20180101</v>
      </c>
      <c r="K5" s="713"/>
      <c r="L5" s="288" t="s">
        <v>6</v>
      </c>
      <c r="M5" s="294"/>
      <c r="N5" s="291"/>
      <c r="O5" s="292"/>
    </row>
    <row r="6" spans="1:15" s="1" customFormat="1" ht="4.7" customHeight="1" x14ac:dyDescent="0.35">
      <c r="A6" s="417"/>
      <c r="B6" s="469"/>
      <c r="C6" s="469"/>
      <c r="D6" s="469"/>
      <c r="E6" s="469"/>
      <c r="F6" s="469"/>
      <c r="G6" s="470"/>
      <c r="H6" s="27"/>
      <c r="I6" s="386"/>
      <c r="J6" s="386"/>
      <c r="K6" s="386"/>
      <c r="L6" s="385"/>
      <c r="M6" s="363"/>
      <c r="N6" s="363"/>
      <c r="O6" s="363"/>
    </row>
    <row r="7" spans="1:15" s="1" customFormat="1" ht="19.5" customHeight="1" x14ac:dyDescent="0.2">
      <c r="A7" s="418"/>
      <c r="B7" s="471" t="s">
        <v>7</v>
      </c>
      <c r="C7" s="718" t="str">
        <f>'PI. METAS RESULTADO'!C7:L7</f>
        <v>1134. SECRETARÍA DE LA MUJER, EQUIDAD DE GÉNERO Y DIVERSIDAD SEXUAL</v>
      </c>
      <c r="D7" s="718"/>
      <c r="E7" s="718"/>
      <c r="F7" s="718"/>
      <c r="G7" s="718"/>
      <c r="H7" s="718"/>
      <c r="I7" s="718"/>
      <c r="J7" s="718"/>
      <c r="K7" s="447"/>
      <c r="L7" s="447"/>
      <c r="M7" s="447"/>
      <c r="N7" s="447"/>
      <c r="O7" s="447"/>
    </row>
    <row r="8" spans="1:15" s="1" customFormat="1" ht="5.25" customHeight="1" thickBot="1" x14ac:dyDescent="0.25">
      <c r="A8" s="362"/>
      <c r="B8" s="447"/>
      <c r="C8" s="447"/>
      <c r="D8" s="447"/>
      <c r="E8" s="447"/>
      <c r="F8" s="447"/>
      <c r="G8" s="447"/>
      <c r="H8" s="447"/>
      <c r="I8" s="447"/>
      <c r="J8" s="447"/>
      <c r="K8" s="447"/>
      <c r="L8" s="447"/>
      <c r="M8" s="447"/>
      <c r="N8" s="447"/>
      <c r="O8" s="447"/>
    </row>
    <row r="9" spans="1:15" ht="18.95" customHeight="1" thickBot="1" x14ac:dyDescent="0.3">
      <c r="A9" s="400"/>
      <c r="B9" s="680" t="s">
        <v>22</v>
      </c>
      <c r="C9" s="681"/>
      <c r="D9" s="681"/>
      <c r="E9" s="681"/>
      <c r="F9" s="681"/>
      <c r="G9" s="684"/>
      <c r="H9" s="681" t="s">
        <v>34</v>
      </c>
      <c r="I9" s="681"/>
      <c r="J9" s="681"/>
      <c r="K9" s="681"/>
      <c r="L9" s="681"/>
      <c r="M9" s="681"/>
      <c r="N9" s="681"/>
      <c r="O9" s="684"/>
    </row>
    <row r="10" spans="1:15" ht="49.7" customHeight="1" thickBot="1" x14ac:dyDescent="0.3">
      <c r="A10" s="472" t="s">
        <v>8</v>
      </c>
      <c r="B10" s="473" t="s">
        <v>24</v>
      </c>
      <c r="C10" s="474" t="s">
        <v>25</v>
      </c>
      <c r="D10" s="36" t="s">
        <v>26</v>
      </c>
      <c r="E10" s="36" t="s">
        <v>14</v>
      </c>
      <c r="F10" s="36" t="s">
        <v>15</v>
      </c>
      <c r="G10" s="35" t="s">
        <v>27</v>
      </c>
      <c r="H10" s="475" t="s">
        <v>17</v>
      </c>
      <c r="I10" s="476" t="s">
        <v>28</v>
      </c>
      <c r="J10" s="476" t="s">
        <v>35</v>
      </c>
      <c r="K10" s="476" t="s">
        <v>36</v>
      </c>
      <c r="L10" s="476" t="s">
        <v>37</v>
      </c>
      <c r="M10" s="477" t="s">
        <v>38</v>
      </c>
      <c r="N10" s="477" t="s">
        <v>39</v>
      </c>
      <c r="O10" s="478" t="s">
        <v>40</v>
      </c>
    </row>
    <row r="11" spans="1:15" x14ac:dyDescent="0.25">
      <c r="A11" s="658">
        <v>1</v>
      </c>
      <c r="B11" s="697" t="str">
        <f>'PI. MP. Avance'!B11:B15</f>
        <v>MP105010101</v>
      </c>
      <c r="C11" s="717" t="str">
        <f>'PI. MP. Avance'!C11:C15</f>
        <v>Propiciar , en 42 entes Territoriales, la creación y fortalecimiento  de las confluencias Municipales LGBTI , durante el periodo de Gobierno</v>
      </c>
      <c r="D11" s="702" t="str">
        <f>'PI. MP. Avance'!D11:D15</f>
        <v>Número de entes territoriales con confluencias municipales LGBTI creadas y fortalecidas.</v>
      </c>
      <c r="E11" s="697" t="str">
        <f>'PI. MP. Avance'!E11:E15</f>
        <v>NMCMLGBTIt = NMCMLGBTI0 + NMCMLGBTI1</v>
      </c>
      <c r="F11" s="704" t="str">
        <f>'PI. MP. Avance'!F11:F15</f>
        <v>NMCMLGBTIt: 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
      <c r="G11" s="706" t="str">
        <f>'PI. MP. Avance'!G11:G15</f>
        <v xml:space="preserve">Apoyo a la participación de las organizaciones sociales del sector LGBTI, Valle del Cauca, occidente. </v>
      </c>
      <c r="H11" s="266">
        <v>2016</v>
      </c>
      <c r="I11" s="267">
        <f>VLOOKUP($B11,'METAS PRODUCTO'!$B$4:$CN$718,23,FALSE)</f>
        <v>10000000</v>
      </c>
      <c r="J11" s="506">
        <f>+'PA. RECURSOS MP 2016 '!E12</f>
        <v>10000000</v>
      </c>
      <c r="K11" s="506">
        <f>+'PA. RECURSOS MP 2016 '!E14</f>
        <v>10000000</v>
      </c>
      <c r="L11" s="506">
        <f>+'PA. RECURSOS MP 2016 '!E16</f>
        <v>10000000</v>
      </c>
      <c r="M11" s="332">
        <f>IFERROR(IF(L11*100/I11&gt;100,100,IF(L11*100/I11&lt;0,0,L11*100/I11)),0)</f>
        <v>100</v>
      </c>
      <c r="N11" s="333">
        <f>IFERROR(IF(L11*100/J11&gt;100,100,IF(L11*100/J11&lt;0,0,L11*100/J11)),0)</f>
        <v>100</v>
      </c>
      <c r="O11" s="333">
        <f>IFERROR(IF(L11*100/K11&lt;0,0,IF(L11*100/K11&gt;100,100,L11*100/K11)),0)</f>
        <v>100</v>
      </c>
    </row>
    <row r="12" spans="1:15" x14ac:dyDescent="0.25">
      <c r="A12" s="658"/>
      <c r="B12" s="698"/>
      <c r="C12" s="700"/>
      <c r="D12" s="702"/>
      <c r="E12" s="698"/>
      <c r="F12" s="704"/>
      <c r="G12" s="707"/>
      <c r="H12" s="268">
        <v>2017</v>
      </c>
      <c r="I12" s="269">
        <f>VLOOKUP($B11,'METAS PRODUCTO'!$B$4:$CN$718,36,FALSE)</f>
        <v>23000000</v>
      </c>
      <c r="J12" s="506">
        <f>'PA. RECURSOS MP 2017'!E12</f>
        <v>23000000</v>
      </c>
      <c r="K12" s="506">
        <f>'PA. RECURSOS MP 2017'!E14</f>
        <v>23000000</v>
      </c>
      <c r="L12" s="506">
        <f>'PA. RECURSOS MP 2017'!E16</f>
        <v>0</v>
      </c>
      <c r="M12" s="332">
        <f t="shared" ref="M12:M75" si="0">IFERROR(IF(L12*100/I12&gt;100,100,IF(L12*100/I12&lt;0,0,L12*100/I12)),0)</f>
        <v>0</v>
      </c>
      <c r="N12" s="333">
        <f t="shared" ref="N12:N75" si="1">IFERROR(IF(L12*100/J12&gt;100,100,IF(L12*100/J12&lt;0,0,L12*100/J12)),0)</f>
        <v>0</v>
      </c>
      <c r="O12" s="333">
        <f t="shared" ref="O12:O75" si="2">IFERROR(IF(L12*100/K12&lt;0,0,IF(L12*100/K12&gt;100,100,L12*100/K12)),0)</f>
        <v>0</v>
      </c>
    </row>
    <row r="13" spans="1:15" x14ac:dyDescent="0.25">
      <c r="A13" s="658"/>
      <c r="B13" s="698"/>
      <c r="C13" s="700"/>
      <c r="D13" s="702"/>
      <c r="E13" s="698"/>
      <c r="F13" s="704"/>
      <c r="G13" s="707"/>
      <c r="H13" s="268">
        <v>2018</v>
      </c>
      <c r="I13" s="270">
        <f>VLOOKUP($B11,'METAS PRODUCTO'!$B$4:$CN$718,49,FALSE)</f>
        <v>37000000</v>
      </c>
      <c r="J13" s="506">
        <f>'PA. RECURSOS MP 2018'!E12</f>
        <v>40000000</v>
      </c>
      <c r="K13" s="506">
        <f>'PA. RECURSOS MP 2018'!E14</f>
        <v>0</v>
      </c>
      <c r="L13" s="506">
        <f>'PA. RECURSOS MP 2018'!E16</f>
        <v>0</v>
      </c>
      <c r="M13" s="332">
        <f t="shared" si="0"/>
        <v>0</v>
      </c>
      <c r="N13" s="333">
        <f t="shared" si="1"/>
        <v>0</v>
      </c>
      <c r="O13" s="333">
        <f t="shared" si="2"/>
        <v>0</v>
      </c>
    </row>
    <row r="14" spans="1:15" x14ac:dyDescent="0.25">
      <c r="A14" s="658"/>
      <c r="B14" s="698"/>
      <c r="C14" s="700"/>
      <c r="D14" s="702"/>
      <c r="E14" s="698"/>
      <c r="F14" s="704"/>
      <c r="G14" s="707"/>
      <c r="H14" s="268">
        <v>2019</v>
      </c>
      <c r="I14" s="270">
        <f>VLOOKUP($B11,'METAS PRODUCTO'!$B$4:$CN$718,62,FALSE)</f>
        <v>23000000</v>
      </c>
      <c r="J14" s="506">
        <f>'PA. RECURSOS MP 2019'!E12</f>
        <v>0</v>
      </c>
      <c r="K14" s="506">
        <f>'PA. RECURSOS MP 2019'!E14</f>
        <v>0</v>
      </c>
      <c r="L14" s="506">
        <f>'PA. RECURSOS MP 2019'!E16</f>
        <v>0</v>
      </c>
      <c r="M14" s="332">
        <f t="shared" si="0"/>
        <v>0</v>
      </c>
      <c r="N14" s="333">
        <f t="shared" si="1"/>
        <v>0</v>
      </c>
      <c r="O14" s="333">
        <f t="shared" si="2"/>
        <v>0</v>
      </c>
    </row>
    <row r="15" spans="1:15" ht="21.75" customHeight="1" thickBot="1" x14ac:dyDescent="0.3">
      <c r="A15" s="659"/>
      <c r="B15" s="699"/>
      <c r="C15" s="701"/>
      <c r="D15" s="703"/>
      <c r="E15" s="699"/>
      <c r="F15" s="705"/>
      <c r="G15" s="708"/>
      <c r="H15" s="271" t="s">
        <v>19</v>
      </c>
      <c r="I15" s="272">
        <f>VLOOKUP($B11,'METAS PRODUCTO'!$B$4:$CN$718,75,FALSE)</f>
        <v>93000000</v>
      </c>
      <c r="J15" s="272">
        <f>IF(MID($J$5,1,4)="2016",J11,IF(MID($J$5,1,4)="2017",J12,IF(MID($J$5,1,4)="2018",J13,IF(MID($J$5,1,4)="2019",J14,))))</f>
        <v>40000000</v>
      </c>
      <c r="K15" s="272">
        <f>IF(MID($J$5,1,4)="2016",K11,IF(MID($J$5,1,4)="2017",K12,IF(MID($J$5,1,4)="2018",K13,IF(MID($J$5,1,4)="2019",K14,))))</f>
        <v>0</v>
      </c>
      <c r="L15" s="272">
        <f>IF(MID($J$5,1,4)="2016",L11,IF(MID($J$5,1,4)="2017",L12,IF(MID($J$5,1,4)="2018",L13,IF(MID($J$5,1,4)="2019",L14,))))</f>
        <v>0</v>
      </c>
      <c r="M15" s="393">
        <f t="shared" si="0"/>
        <v>0</v>
      </c>
      <c r="N15" s="393">
        <f t="shared" si="1"/>
        <v>0</v>
      </c>
      <c r="O15" s="393">
        <f t="shared" si="2"/>
        <v>0</v>
      </c>
    </row>
    <row r="16" spans="1:15" ht="15.75" thickTop="1" x14ac:dyDescent="0.25">
      <c r="A16" s="689">
        <v>2</v>
      </c>
      <c r="B16" s="697" t="str">
        <f>'PI. MP. Avance'!B16:B20</f>
        <v>MP105010102</v>
      </c>
      <c r="C16" s="712" t="str">
        <f>'PI. MP. Avance'!C16:C20</f>
        <v>Fortalecer en el 100% de los Municipios del Departamento el proceso de socialización e interiorización de la Política Pública de LGBTI, en el periodo de Gobierno.</v>
      </c>
      <c r="D16" s="702" t="str">
        <f>'PI. MP. Avance'!D16:D20</f>
        <v>Porcentaje de Municipios con  proceso de socialización e interiorización de la politica pública de LGBTI fortalecidos.</v>
      </c>
      <c r="E16" s="697" t="str">
        <f>'PI. MP. Avance'!E16:E20</f>
        <v>(MPPLGBTIf / Mt) x 100</v>
      </c>
      <c r="F16" s="704" t="str">
        <f>'PI. MP. Avance'!F16:F20</f>
        <v>MPPLGBTIf = Municipios con Política pública LGBTI fortalecida.                                               
Mt= Municipios totales</v>
      </c>
      <c r="G16" s="706" t="str">
        <f>'PI. MP. Avance'!G16:G20</f>
        <v xml:space="preserve">Apoyo a la participación de las organizaciones sociales del sector LGBTI, Valle del Cauca, occidente. </v>
      </c>
      <c r="H16" s="266">
        <v>2016</v>
      </c>
      <c r="I16" s="267">
        <f>VLOOKUP($B16,'METAS PRODUCTO'!$B$4:$CN$718,23,FALSE)</f>
        <v>20000000</v>
      </c>
      <c r="J16" s="506">
        <f>+'PA. RECURSOS MP 2016 '!E20</f>
        <v>10000000</v>
      </c>
      <c r="K16" s="506">
        <f>+'PA. RECURSOS MP 2016 '!E22</f>
        <v>60000000</v>
      </c>
      <c r="L16" s="506">
        <f>+'PA. RECURSOS MP 2016 '!E24</f>
        <v>60000000</v>
      </c>
      <c r="M16" s="333">
        <f t="shared" si="0"/>
        <v>100</v>
      </c>
      <c r="N16" s="333">
        <f t="shared" si="1"/>
        <v>100</v>
      </c>
      <c r="O16" s="333">
        <f t="shared" si="2"/>
        <v>100</v>
      </c>
    </row>
    <row r="17" spans="1:15" x14ac:dyDescent="0.25">
      <c r="A17" s="658"/>
      <c r="B17" s="698"/>
      <c r="C17" s="700"/>
      <c r="D17" s="702"/>
      <c r="E17" s="698"/>
      <c r="F17" s="704"/>
      <c r="G17" s="707"/>
      <c r="H17" s="268">
        <v>2017</v>
      </c>
      <c r="I17" s="269">
        <f>VLOOKUP($B16,'METAS PRODUCTO'!$B$4:$CN$718,36,FALSE)</f>
        <v>30000000</v>
      </c>
      <c r="J17" s="506">
        <f>'PA. RECURSOS MP 2017'!E20</f>
        <v>30000000</v>
      </c>
      <c r="K17" s="506">
        <f>'PA. RECURSOS MP 2017'!E22</f>
        <v>30000000</v>
      </c>
      <c r="L17" s="506">
        <f>'PA. RECURSOS MP 2017'!E24</f>
        <v>24000000</v>
      </c>
      <c r="M17" s="332">
        <f t="shared" si="0"/>
        <v>80</v>
      </c>
      <c r="N17" s="333">
        <f t="shared" si="1"/>
        <v>80</v>
      </c>
      <c r="O17" s="333">
        <f t="shared" si="2"/>
        <v>80</v>
      </c>
    </row>
    <row r="18" spans="1:15" x14ac:dyDescent="0.25">
      <c r="A18" s="658"/>
      <c r="B18" s="698"/>
      <c r="C18" s="700"/>
      <c r="D18" s="702"/>
      <c r="E18" s="698"/>
      <c r="F18" s="704"/>
      <c r="G18" s="707"/>
      <c r="H18" s="268">
        <v>2018</v>
      </c>
      <c r="I18" s="270">
        <f>VLOOKUP($B16,'METAS PRODUCTO'!$B$4:$CN$718,49,FALSE)</f>
        <v>34000000</v>
      </c>
      <c r="J18" s="506">
        <f>'PA. RECURSOS MP 2018'!E20</f>
        <v>35000000</v>
      </c>
      <c r="K18" s="506">
        <f>'PA. RECURSOS MP 2018'!E22</f>
        <v>0</v>
      </c>
      <c r="L18" s="506">
        <f>'PA. RECURSOS MP 2018'!E24</f>
        <v>0</v>
      </c>
      <c r="M18" s="332">
        <f t="shared" si="0"/>
        <v>0</v>
      </c>
      <c r="N18" s="333">
        <f t="shared" si="1"/>
        <v>0</v>
      </c>
      <c r="O18" s="333">
        <f t="shared" si="2"/>
        <v>0</v>
      </c>
    </row>
    <row r="19" spans="1:15" x14ac:dyDescent="0.25">
      <c r="A19" s="658"/>
      <c r="B19" s="698"/>
      <c r="C19" s="700"/>
      <c r="D19" s="702"/>
      <c r="E19" s="698"/>
      <c r="F19" s="704"/>
      <c r="G19" s="707"/>
      <c r="H19" s="268">
        <v>2019</v>
      </c>
      <c r="I19" s="270">
        <f>VLOOKUP($B16,'METAS PRODUCTO'!$B$4:$CN$718,62,FALSE)</f>
        <v>0</v>
      </c>
      <c r="J19" s="506">
        <f>+'PA. RECURSOS MP 2019'!E20</f>
        <v>0</v>
      </c>
      <c r="K19" s="506">
        <f>+'PA. RECURSOS MP 2019'!E22</f>
        <v>0</v>
      </c>
      <c r="L19" s="506">
        <f>+'PA. RECURSOS MP 2019'!E24</f>
        <v>0</v>
      </c>
      <c r="M19" s="332">
        <f t="shared" si="0"/>
        <v>0</v>
      </c>
      <c r="N19" s="333">
        <f t="shared" si="1"/>
        <v>0</v>
      </c>
      <c r="O19" s="333">
        <f t="shared" si="2"/>
        <v>0</v>
      </c>
    </row>
    <row r="20" spans="1:15" ht="26.25" customHeight="1" thickBot="1" x14ac:dyDescent="0.3">
      <c r="A20" s="659"/>
      <c r="B20" s="699"/>
      <c r="C20" s="701"/>
      <c r="D20" s="703"/>
      <c r="E20" s="699"/>
      <c r="F20" s="705"/>
      <c r="G20" s="708"/>
      <c r="H20" s="271" t="s">
        <v>19</v>
      </c>
      <c r="I20" s="272">
        <f>VLOOKUP($B16,'METAS PRODUCTO'!$B$4:$CN$718,75,FALSE)</f>
        <v>84000000</v>
      </c>
      <c r="J20" s="272">
        <f>IF(MID($J$5,1,4)="2016",J16,IF(MID($J$5,1,4)="2017",J17,IF(MID($J$5,1,4)="2018",J18,IF(MID($J$5,1,4)="2019",J19,))))</f>
        <v>35000000</v>
      </c>
      <c r="K20" s="272">
        <f>IF(MID($J$5,1,4)="2016",K16,IF(MID($J$5,1,4)="2017",K17,IF(MID($J$5,1,4)="2018",K18,IF(MID($J$5,1,4)="2019",K19,))))</f>
        <v>0</v>
      </c>
      <c r="L20" s="272">
        <f>IF(MID($J$5,1,4)="2016",L16,IF(MID($J$5,1,4)="2017",L17,IF(MID($J$5,1,4)="2018",L18,IF(MID($J$5,1,4)="2019",L19,))))</f>
        <v>0</v>
      </c>
      <c r="M20" s="393">
        <f t="shared" si="0"/>
        <v>0</v>
      </c>
      <c r="N20" s="393">
        <f t="shared" si="1"/>
        <v>0</v>
      </c>
      <c r="O20" s="393">
        <f t="shared" si="2"/>
        <v>0</v>
      </c>
    </row>
    <row r="21" spans="1:15" ht="15.75" thickTop="1" x14ac:dyDescent="0.25">
      <c r="A21" s="689">
        <v>3</v>
      </c>
      <c r="B21" s="697" t="str">
        <f>'PI. MP. Avance'!B21:B25</f>
        <v>MP105010201</v>
      </c>
      <c r="C21" s="700" t="str">
        <f>'PI. MP. Avance'!C21:C25</f>
        <v>Realizar Dos (2) EXPO LGBTI, durante el cuatrienio.</v>
      </c>
      <c r="D21" s="702" t="str">
        <f>'PI. MP. Avance'!D21:D25</f>
        <v>Número de Expo LGBTI realizadas durante el cuatrienio</v>
      </c>
      <c r="E21" s="697" t="str">
        <f>'PI. MP. Avance'!E21:E25</f>
        <v>NELGBTIR</v>
      </c>
      <c r="F21" s="704" t="str">
        <f>'PI. MP. Avance'!F21:F25</f>
        <v>NELGBTIR = Número de expos LGBTI realizados</v>
      </c>
      <c r="G21" s="706" t="str">
        <f>'PI. MP. Avance'!G21:G25</f>
        <v>Implementación de acciones para el cambio cultural sector LGBTI, Valle del Cauca, Occidente. N/P</v>
      </c>
      <c r="H21" s="266">
        <v>2016</v>
      </c>
      <c r="I21" s="267">
        <f>VLOOKUP($B21,'METAS PRODUCTO'!$B$4:$CN$718,23,FALSE)</f>
        <v>75000000</v>
      </c>
      <c r="J21" s="506">
        <f>+'PA. RECURSOS MP 2016 '!E28</f>
        <v>0</v>
      </c>
      <c r="K21" s="506">
        <f>+'PA. RECURSOS MP 2016 '!E30</f>
        <v>0</v>
      </c>
      <c r="L21" s="506">
        <f>+'PA. RECURSOS MP 2016 '!E32</f>
        <v>0</v>
      </c>
      <c r="M21" s="332">
        <f t="shared" si="0"/>
        <v>0</v>
      </c>
      <c r="N21" s="333">
        <f t="shared" si="1"/>
        <v>0</v>
      </c>
      <c r="O21" s="333">
        <f t="shared" si="2"/>
        <v>0</v>
      </c>
    </row>
    <row r="22" spans="1:15" x14ac:dyDescent="0.25">
      <c r="A22" s="658"/>
      <c r="B22" s="698"/>
      <c r="C22" s="700"/>
      <c r="D22" s="702"/>
      <c r="E22" s="698"/>
      <c r="F22" s="704"/>
      <c r="G22" s="707"/>
      <c r="H22" s="268">
        <v>2017</v>
      </c>
      <c r="I22" s="269">
        <f>VLOOKUP($B21,'METAS PRODUCTO'!$B$4:$CN$718,36,FALSE)</f>
        <v>0</v>
      </c>
      <c r="J22" s="506">
        <f>'PA. RECURSOS MP 2017'!E28</f>
        <v>0</v>
      </c>
      <c r="K22" s="506">
        <f>'PA. RECURSOS MP 2017'!E30</f>
        <v>0</v>
      </c>
      <c r="L22" s="506">
        <f>'PA. RECURSOS MP 2017'!E32</f>
        <v>0</v>
      </c>
      <c r="M22" s="332">
        <f t="shared" si="0"/>
        <v>0</v>
      </c>
      <c r="N22" s="333">
        <f t="shared" si="1"/>
        <v>0</v>
      </c>
      <c r="O22" s="333">
        <f t="shared" si="2"/>
        <v>0</v>
      </c>
    </row>
    <row r="23" spans="1:15" x14ac:dyDescent="0.25">
      <c r="A23" s="658"/>
      <c r="B23" s="698"/>
      <c r="C23" s="700"/>
      <c r="D23" s="702"/>
      <c r="E23" s="698"/>
      <c r="F23" s="704"/>
      <c r="G23" s="707"/>
      <c r="H23" s="268">
        <v>2018</v>
      </c>
      <c r="I23" s="270">
        <f>VLOOKUP($B21,'METAS PRODUCTO'!$B$4:$CN$718,49,FALSE)</f>
        <v>75000000</v>
      </c>
      <c r="J23" s="506">
        <f>'PA. RECURSOS MP 2018'!E28</f>
        <v>0</v>
      </c>
      <c r="K23" s="506">
        <f>'PA. RECURSOS MP 2018'!E30</f>
        <v>0</v>
      </c>
      <c r="L23" s="506">
        <f>'PA. RECURSOS MP 2018'!E32</f>
        <v>0</v>
      </c>
      <c r="M23" s="332">
        <f t="shared" si="0"/>
        <v>0</v>
      </c>
      <c r="N23" s="333">
        <f t="shared" si="1"/>
        <v>0</v>
      </c>
      <c r="O23" s="333">
        <f t="shared" si="2"/>
        <v>0</v>
      </c>
    </row>
    <row r="24" spans="1:15" x14ac:dyDescent="0.25">
      <c r="A24" s="658"/>
      <c r="B24" s="698"/>
      <c r="C24" s="700"/>
      <c r="D24" s="702"/>
      <c r="E24" s="698"/>
      <c r="F24" s="704"/>
      <c r="G24" s="707"/>
      <c r="H24" s="268">
        <v>2019</v>
      </c>
      <c r="I24" s="270">
        <f>VLOOKUP($B21,'METAS PRODUCTO'!$B$4:$CN$718,62,FALSE)</f>
        <v>0</v>
      </c>
      <c r="J24" s="506">
        <f>+'PA. RECURSOS MP 2019'!E28</f>
        <v>0</v>
      </c>
      <c r="K24" s="506">
        <f>+'PA. RECURSOS MP 2019'!E30</f>
        <v>0</v>
      </c>
      <c r="L24" s="506">
        <f>+'PA. RECURSOS MP 2019'!E32</f>
        <v>0</v>
      </c>
      <c r="M24" s="332">
        <f t="shared" si="0"/>
        <v>0</v>
      </c>
      <c r="N24" s="333">
        <f t="shared" si="1"/>
        <v>0</v>
      </c>
      <c r="O24" s="333">
        <f t="shared" si="2"/>
        <v>0</v>
      </c>
    </row>
    <row r="25" spans="1:15" ht="22.7" customHeight="1" thickBot="1" x14ac:dyDescent="0.3">
      <c r="A25" s="659"/>
      <c r="B25" s="699"/>
      <c r="C25" s="701"/>
      <c r="D25" s="703"/>
      <c r="E25" s="699"/>
      <c r="F25" s="705"/>
      <c r="G25" s="708"/>
      <c r="H25" s="271" t="s">
        <v>19</v>
      </c>
      <c r="I25" s="272">
        <f>VLOOKUP($B21,'METAS PRODUCTO'!$B$4:$CN$718,75,FALSE)</f>
        <v>150000000</v>
      </c>
      <c r="J25" s="272">
        <f>IF(MID($J$5,1,4)="2016",J21,IF(MID($J$5,1,4)="2017",J22,IF(MID($J$5,1,4)="2018",J23,IF(MID($J$5,1,4)="2019",J24,))))</f>
        <v>0</v>
      </c>
      <c r="K25" s="272">
        <f>IF(MID($J$5,1,4)="2016",K21,IF(MID($J$5,1,4)="2017",K22,IF(MID($J$5,1,4)="2018",K23,IF(MID($J$5,1,4)="2019",K24,))))</f>
        <v>0</v>
      </c>
      <c r="L25" s="272">
        <f>IF(MID($J$5,1,4)="2016",L21,IF(MID($J$5,1,4)="2017",L22,IF(MID($J$5,1,4)="2018",L23,IF(MID($J$5,1,4)="2019",L24,))))</f>
        <v>0</v>
      </c>
      <c r="M25" s="393">
        <f t="shared" si="0"/>
        <v>0</v>
      </c>
      <c r="N25" s="393">
        <f t="shared" si="1"/>
        <v>0</v>
      </c>
      <c r="O25" s="393">
        <f t="shared" si="2"/>
        <v>0</v>
      </c>
    </row>
    <row r="26" spans="1:15" ht="15.75" thickTop="1" x14ac:dyDescent="0.25">
      <c r="A26" s="658">
        <v>4</v>
      </c>
      <c r="B26" s="697" t="str">
        <f>'PI. MP. Avance'!B26:B30</f>
        <v>MP105010202</v>
      </c>
      <c r="C26" s="700" t="str">
        <f>'PI. MP. Avance'!C26:C30</f>
        <v>Capacitar, a cien (100) líderes o representantes del sector LGBTI, en uso adecuado de las TICs, durante el periodo de Gobierno.</v>
      </c>
      <c r="D26" s="702" t="str">
        <f>'PI. MP. Avance'!D26:D30</f>
        <v>Número de lideres o representantes del sector LGBTI capacitados en TICs, durante el período de gobierno</v>
      </c>
      <c r="E26" s="697" t="str">
        <f>'PI. MP. Avance'!E26:E30</f>
        <v>LLGBTIC0 + LLGBTIC1 = LLGBTICt</v>
      </c>
      <c r="F26" s="704" t="str">
        <f>'PI. MP. Avance'!F26:F30</f>
        <v>LLGBTIC0 = Líderes LGBTI capacitados iniciales
LLGBTIC1 = Líderes LGBTI capacitados finales
LLGBTICt = Lideres LGBTI capacitados totales.</v>
      </c>
      <c r="G26" s="706" t="str">
        <f>'PI. MP. Avance'!G26:G30</f>
        <v>Implementación de acciones para el cambio cultural sector LGBTI, Valle del Cauca, Occidente. N/P</v>
      </c>
      <c r="H26" s="266">
        <v>2016</v>
      </c>
      <c r="I26" s="267">
        <f>VLOOKUP($B26,'METAS PRODUCTO'!$B$4:$CN$718,23,FALSE)</f>
        <v>7000000</v>
      </c>
      <c r="J26" s="506">
        <f>+'PA. RECURSOS MP 2016 '!E36</f>
        <v>0</v>
      </c>
      <c r="K26" s="506">
        <f>+'PA. RECURSOS MP 2016 '!E38</f>
        <v>0</v>
      </c>
      <c r="L26" s="506">
        <f>+'PA. RECURSOS MP 2016 '!E40</f>
        <v>0</v>
      </c>
      <c r="M26" s="332">
        <f t="shared" si="0"/>
        <v>0</v>
      </c>
      <c r="N26" s="333">
        <f t="shared" si="1"/>
        <v>0</v>
      </c>
      <c r="O26" s="333">
        <f t="shared" si="2"/>
        <v>0</v>
      </c>
    </row>
    <row r="27" spans="1:15" x14ac:dyDescent="0.25">
      <c r="A27" s="658"/>
      <c r="B27" s="698"/>
      <c r="C27" s="700"/>
      <c r="D27" s="702"/>
      <c r="E27" s="698"/>
      <c r="F27" s="704"/>
      <c r="G27" s="707"/>
      <c r="H27" s="268">
        <v>2017</v>
      </c>
      <c r="I27" s="269">
        <f>VLOOKUP($B26,'METAS PRODUCTO'!$B$4:$CN$718,36,FALSE)</f>
        <v>7000000</v>
      </c>
      <c r="J27" s="506">
        <f>'PA. RECURSOS MP 2017'!E36</f>
        <v>7000000</v>
      </c>
      <c r="K27" s="506">
        <f>'PA. RECURSOS MP 2017'!E38</f>
        <v>7000000</v>
      </c>
      <c r="L27" s="506">
        <f>'PA. RECURSOS MP 2017'!E40</f>
        <v>0</v>
      </c>
      <c r="M27" s="332">
        <f t="shared" si="0"/>
        <v>0</v>
      </c>
      <c r="N27" s="333">
        <f t="shared" si="1"/>
        <v>0</v>
      </c>
      <c r="O27" s="333">
        <f t="shared" si="2"/>
        <v>0</v>
      </c>
    </row>
    <row r="28" spans="1:15" x14ac:dyDescent="0.25">
      <c r="A28" s="658"/>
      <c r="B28" s="698"/>
      <c r="C28" s="700"/>
      <c r="D28" s="702"/>
      <c r="E28" s="698"/>
      <c r="F28" s="704"/>
      <c r="G28" s="707"/>
      <c r="H28" s="268">
        <v>2018</v>
      </c>
      <c r="I28" s="270">
        <f>VLOOKUP($B26,'METAS PRODUCTO'!$B$4:$CN$718,49,FALSE)</f>
        <v>9400000</v>
      </c>
      <c r="J28" s="506">
        <f>'PA. RECURSOS MP 2018'!E36</f>
        <v>0</v>
      </c>
      <c r="K28" s="506">
        <f>'PA. RECURSOS MP 2018'!E38</f>
        <v>0</v>
      </c>
      <c r="L28" s="506">
        <f>'PA. RECURSOS MP 2018'!E40</f>
        <v>0</v>
      </c>
      <c r="M28" s="332">
        <f t="shared" si="0"/>
        <v>0</v>
      </c>
      <c r="N28" s="333">
        <f t="shared" si="1"/>
        <v>0</v>
      </c>
      <c r="O28" s="333">
        <f t="shared" si="2"/>
        <v>0</v>
      </c>
    </row>
    <row r="29" spans="1:15" x14ac:dyDescent="0.25">
      <c r="A29" s="658"/>
      <c r="B29" s="698"/>
      <c r="C29" s="700"/>
      <c r="D29" s="702"/>
      <c r="E29" s="698"/>
      <c r="F29" s="704"/>
      <c r="G29" s="707"/>
      <c r="H29" s="268">
        <v>2019</v>
      </c>
      <c r="I29" s="270">
        <f>VLOOKUP($B26,'METAS PRODUCTO'!$B$4:$CN$718,62,FALSE)</f>
        <v>0</v>
      </c>
      <c r="J29" s="506">
        <f>+'PA. RECURSOS MP 2019'!E36</f>
        <v>0</v>
      </c>
      <c r="K29" s="506">
        <f>+'PA. RECURSOS MP 2019'!E38</f>
        <v>0</v>
      </c>
      <c r="L29" s="506">
        <f>+'PA. RECURSOS MP 2019'!E40</f>
        <v>0</v>
      </c>
      <c r="M29" s="332">
        <f t="shared" si="0"/>
        <v>0</v>
      </c>
      <c r="N29" s="333">
        <f t="shared" si="1"/>
        <v>0</v>
      </c>
      <c r="O29" s="333">
        <f t="shared" si="2"/>
        <v>0</v>
      </c>
    </row>
    <row r="30" spans="1:15" ht="15.75" thickBot="1" x14ac:dyDescent="0.3">
      <c r="A30" s="659"/>
      <c r="B30" s="699"/>
      <c r="C30" s="701"/>
      <c r="D30" s="703"/>
      <c r="E30" s="699"/>
      <c r="F30" s="705"/>
      <c r="G30" s="708"/>
      <c r="H30" s="271" t="s">
        <v>19</v>
      </c>
      <c r="I30" s="272">
        <f>VLOOKUP($B26,'METAS PRODUCTO'!$B$4:$CN$718,75,FALSE)</f>
        <v>23400000</v>
      </c>
      <c r="J30" s="272">
        <f>IF(MID($J$5,1,4)="2016",J26,IF(MID($J$5,1,4)="2017",J27,IF(MID($J$5,1,4)="2018",J28,IF(MID($J$5,1,4)="2019",J29,))))</f>
        <v>0</v>
      </c>
      <c r="K30" s="272">
        <f>IF(MID($J$5,1,4)="2016",K26,IF(MID($J$5,1,4)="2017",K27,IF(MID($J$5,1,4)="2018",K28,IF(MID($J$5,1,4)="2019",K29,))))</f>
        <v>0</v>
      </c>
      <c r="L30" s="272">
        <f>IF(MID($J$5,1,4)="2016",L26,IF(MID($J$5,1,4)="2017",L27,IF(MID($J$5,1,4)="2018",L28,IF(MID($J$5,1,4)="2019",L29,))))</f>
        <v>0</v>
      </c>
      <c r="M30" s="393">
        <f t="shared" si="0"/>
        <v>0</v>
      </c>
      <c r="N30" s="393">
        <f t="shared" si="1"/>
        <v>0</v>
      </c>
      <c r="O30" s="393">
        <f t="shared" si="2"/>
        <v>0</v>
      </c>
    </row>
    <row r="31" spans="1:15" ht="15.75" thickTop="1" x14ac:dyDescent="0.25">
      <c r="A31" s="689">
        <v>5</v>
      </c>
      <c r="B31" s="697" t="str">
        <f>'PI. MP. Avance'!B31:B35</f>
        <v>MP105010301</v>
      </c>
      <c r="C31" s="700" t="str">
        <f>'PI. MP. Avance'!C31:C35</f>
        <v xml:space="preserve"> Realizar   en los 42 entes territoriales, un programa de sensibilización y educación en el respeto y promoción de la diferencia y orientación sexual, en el período de gobierno</v>
      </c>
      <c r="D31" s="702" t="str">
        <f>'PI. MP. Avance'!D31:D35</f>
        <v>Número de Municipios con programa de sensibilización y educación en el respeto y promoción de la diferencia y orientación sexual, realizados</v>
      </c>
      <c r="E31" s="697" t="str">
        <f>'PI. MP. Avance'!E31:E35</f>
        <v>NMPSER</v>
      </c>
      <c r="F31" s="704" t="str">
        <f>'PI. MP. Avance'!F31:F35</f>
        <v>NMPSER = Número de municipios con programa de sensibilización y educación realizados</v>
      </c>
      <c r="G31" s="706" t="str">
        <f>'PI. MP. Avance'!G31:G35</f>
        <v>Fortalecimiento de los mecanismos y procesos de seguridad y protección al sector LGBTI del Valle del Cauca, Occidente.N/P, meta cumplida.</v>
      </c>
      <c r="H31" s="266">
        <v>2016</v>
      </c>
      <c r="I31" s="267">
        <f>VLOOKUP($B31,'METAS PRODUCTO'!$B$4:$CN$718,23,FALSE)</f>
        <v>0</v>
      </c>
      <c r="J31" s="506">
        <f>+'PA. RECURSOS MP 2016 '!E44</f>
        <v>15000000</v>
      </c>
      <c r="K31" s="506">
        <f>+'PA. RECURSOS MP 2016 '!E46</f>
        <v>15000000</v>
      </c>
      <c r="L31" s="506">
        <f>+'PA. RECURSOS MP 2016 '!E48</f>
        <v>15000000</v>
      </c>
      <c r="M31" s="332">
        <f t="shared" si="0"/>
        <v>0</v>
      </c>
      <c r="N31" s="333">
        <f t="shared" si="1"/>
        <v>100</v>
      </c>
      <c r="O31" s="333">
        <f t="shared" si="2"/>
        <v>100</v>
      </c>
    </row>
    <row r="32" spans="1:15" x14ac:dyDescent="0.25">
      <c r="A32" s="658"/>
      <c r="B32" s="698"/>
      <c r="C32" s="700"/>
      <c r="D32" s="702"/>
      <c r="E32" s="698"/>
      <c r="F32" s="704"/>
      <c r="G32" s="707"/>
      <c r="H32" s="268">
        <v>2017</v>
      </c>
      <c r="I32" s="269">
        <f>VLOOKUP($B31,'METAS PRODUCTO'!$B$4:$CN$718,36,FALSE)</f>
        <v>50000000</v>
      </c>
      <c r="J32" s="507">
        <f>'PA. RECURSOS MP 2017'!E44</f>
        <v>50000000</v>
      </c>
      <c r="K32" s="507">
        <f>'PA. RECURSOS MP 2017'!E46</f>
        <v>50000000</v>
      </c>
      <c r="L32" s="507">
        <f>'PA. RECURSOS MP 2017'!E48</f>
        <v>0</v>
      </c>
      <c r="M32" s="332">
        <f t="shared" si="0"/>
        <v>0</v>
      </c>
      <c r="N32" s="333">
        <f t="shared" si="1"/>
        <v>0</v>
      </c>
      <c r="O32" s="333">
        <f t="shared" si="2"/>
        <v>0</v>
      </c>
    </row>
    <row r="33" spans="1:15" x14ac:dyDescent="0.25">
      <c r="A33" s="658"/>
      <c r="B33" s="698"/>
      <c r="C33" s="700"/>
      <c r="D33" s="702"/>
      <c r="E33" s="698"/>
      <c r="F33" s="704"/>
      <c r="G33" s="707"/>
      <c r="H33" s="268">
        <v>2018</v>
      </c>
      <c r="I33" s="270">
        <f>VLOOKUP($B31,'METAS PRODUCTO'!$B$4:$CN$718,49,FALSE)</f>
        <v>0</v>
      </c>
      <c r="J33" s="507">
        <f>'PA. RECURSOS MP 2018'!E44</f>
        <v>0</v>
      </c>
      <c r="K33" s="507">
        <f>'PA. RECURSOS MP 2018'!E46</f>
        <v>0</v>
      </c>
      <c r="L33" s="507">
        <f>'PA. RECURSOS MP 2018'!E48</f>
        <v>0</v>
      </c>
      <c r="M33" s="332">
        <f t="shared" si="0"/>
        <v>0</v>
      </c>
      <c r="N33" s="333">
        <f t="shared" si="1"/>
        <v>0</v>
      </c>
      <c r="O33" s="333">
        <f t="shared" si="2"/>
        <v>0</v>
      </c>
    </row>
    <row r="34" spans="1:15" x14ac:dyDescent="0.25">
      <c r="A34" s="658"/>
      <c r="B34" s="698"/>
      <c r="C34" s="700"/>
      <c r="D34" s="702"/>
      <c r="E34" s="698"/>
      <c r="F34" s="704"/>
      <c r="G34" s="707"/>
      <c r="H34" s="268">
        <v>2019</v>
      </c>
      <c r="I34" s="270">
        <f>VLOOKUP($B31,'METAS PRODUCTO'!$B$4:$CN$718,62,FALSE)</f>
        <v>0</v>
      </c>
      <c r="J34" s="507">
        <f>+'PA. RECURSOS MP 2019'!E44</f>
        <v>0</v>
      </c>
      <c r="K34" s="507">
        <f>+'PA. RECURSOS MP 2019'!E46</f>
        <v>0</v>
      </c>
      <c r="L34" s="507">
        <f>+'PA. RECURSOS MP 2019'!E48</f>
        <v>0</v>
      </c>
      <c r="M34" s="332">
        <f t="shared" si="0"/>
        <v>0</v>
      </c>
      <c r="N34" s="333">
        <f t="shared" si="1"/>
        <v>0</v>
      </c>
      <c r="O34" s="333">
        <f t="shared" si="2"/>
        <v>0</v>
      </c>
    </row>
    <row r="35" spans="1:15" ht="15.75" thickBot="1" x14ac:dyDescent="0.3">
      <c r="A35" s="659"/>
      <c r="B35" s="699"/>
      <c r="C35" s="701"/>
      <c r="D35" s="703"/>
      <c r="E35" s="699"/>
      <c r="F35" s="705"/>
      <c r="G35" s="708"/>
      <c r="H35" s="271" t="s">
        <v>19</v>
      </c>
      <c r="I35" s="272">
        <f>VLOOKUP($B31,'METAS PRODUCTO'!$B$4:$CN$718,75,FALSE)</f>
        <v>50000000</v>
      </c>
      <c r="J35" s="272">
        <f>IF(MID($J$5,1,4)="2016",J31,IF(MID($J$5,1,4)="2017",J32,IF(MID($J$5,1,4)="2018",J33,IF(MID($J$5,1,4)="2019",J34,))))</f>
        <v>0</v>
      </c>
      <c r="K35" s="272">
        <f>IF(MID($J$5,1,4)="2016",K31,IF(MID($J$5,1,4)="2017",K32,IF(MID($J$5,1,4)="2018",K33,IF(MID($J$5,1,4)="2019",K34,))))</f>
        <v>0</v>
      </c>
      <c r="L35" s="272">
        <f>IF(MID($J$5,1,4)="2016",L31,IF(MID($J$5,1,4)="2017",L32,IF(MID($J$5,1,4)="2018",L33,IF(MID($J$5,1,4)="2019",L34,))))</f>
        <v>0</v>
      </c>
      <c r="M35" s="393">
        <f t="shared" si="0"/>
        <v>0</v>
      </c>
      <c r="N35" s="393">
        <f t="shared" si="1"/>
        <v>0</v>
      </c>
      <c r="O35" s="393">
        <f t="shared" si="2"/>
        <v>0</v>
      </c>
    </row>
    <row r="36" spans="1:15" ht="15.75" thickTop="1" x14ac:dyDescent="0.25">
      <c r="A36" s="689">
        <v>6</v>
      </c>
      <c r="B36" s="697" t="str">
        <f>'PI. MP. Avance'!B36:B40</f>
        <v>MP105010302</v>
      </c>
      <c r="C36" s="700" t="str">
        <f>'PI. MP. Avance'!C36:C40</f>
        <v>Implementar un (1) ACUERDO de seguridad y protección a la comunidad  LGBTI, con acompañamiento de  las autoridades civiles y policiales, durante el periodo de gobierno.</v>
      </c>
      <c r="D36" s="702" t="str">
        <f>'PI. MP. Avance'!D36:D40</f>
        <v>Número de acuerdos de seguridad y protección a la comunidad LGBTI implementados.</v>
      </c>
      <c r="E36" s="697" t="str">
        <f>'PI. MP. Avance'!E36:E40</f>
        <v>NASPI</v>
      </c>
      <c r="F36" s="704" t="str">
        <f>'PI. MP. Avance'!F36:F40</f>
        <v>NASPI= Número de acuerdos de seguridad y protección implementados.</v>
      </c>
      <c r="G36" s="706" t="str">
        <f>'PI. MP. Avance'!G36:G40</f>
        <v>Fortalecimiento de los mecanismos y procesos de seguridad y protección al sector LGBTI del Valle del Cauca, Occidente. N/P, meta cumplida.</v>
      </c>
      <c r="H36" s="266">
        <v>2016</v>
      </c>
      <c r="I36" s="267">
        <f>VLOOKUP($B36,'METAS PRODUCTO'!$B$4:$CN$718,23,FALSE)</f>
        <v>0</v>
      </c>
      <c r="J36" s="506">
        <f>+'PA. RECURSOS MP 2016 '!E52</f>
        <v>0</v>
      </c>
      <c r="K36" s="506">
        <f>+'PA. RECURSOS MP 2016 '!E54</f>
        <v>0</v>
      </c>
      <c r="L36" s="506">
        <f>+'PA. RECURSOS MP 2016 '!E56</f>
        <v>0</v>
      </c>
      <c r="M36" s="332">
        <f t="shared" si="0"/>
        <v>0</v>
      </c>
      <c r="N36" s="333">
        <f t="shared" si="1"/>
        <v>0</v>
      </c>
      <c r="O36" s="333">
        <f t="shared" si="2"/>
        <v>0</v>
      </c>
    </row>
    <row r="37" spans="1:15" x14ac:dyDescent="0.25">
      <c r="A37" s="658"/>
      <c r="B37" s="698"/>
      <c r="C37" s="700"/>
      <c r="D37" s="702"/>
      <c r="E37" s="698"/>
      <c r="F37" s="704"/>
      <c r="G37" s="707"/>
      <c r="H37" s="268">
        <v>2017</v>
      </c>
      <c r="I37" s="269">
        <f>VLOOKUP($B36,'METAS PRODUCTO'!$B$4:$CN$718,36,FALSE)</f>
        <v>5000000</v>
      </c>
      <c r="J37" s="507">
        <f>'PA. RECURSOS MP 2017'!E52</f>
        <v>5000000</v>
      </c>
      <c r="K37" s="507">
        <f>'PA. RECURSOS MP 2017'!E54</f>
        <v>5000000</v>
      </c>
      <c r="L37" s="507">
        <f>'PA. RECURSOS MP 2017'!E56</f>
        <v>0</v>
      </c>
      <c r="M37" s="332">
        <f t="shared" si="0"/>
        <v>0</v>
      </c>
      <c r="N37" s="333">
        <f t="shared" si="1"/>
        <v>0</v>
      </c>
      <c r="O37" s="333">
        <f t="shared" si="2"/>
        <v>0</v>
      </c>
    </row>
    <row r="38" spans="1:15" x14ac:dyDescent="0.25">
      <c r="A38" s="658"/>
      <c r="B38" s="698"/>
      <c r="C38" s="700"/>
      <c r="D38" s="702"/>
      <c r="E38" s="698"/>
      <c r="F38" s="704"/>
      <c r="G38" s="707"/>
      <c r="H38" s="268">
        <v>2018</v>
      </c>
      <c r="I38" s="270">
        <f>VLOOKUP($B36,'METAS PRODUCTO'!$B$4:$CN$718,49,FALSE)</f>
        <v>0</v>
      </c>
      <c r="J38" s="507">
        <f>'PA. RECURSOS MP 2018'!E52</f>
        <v>0</v>
      </c>
      <c r="K38" s="507">
        <f>'PA. RECURSOS MP 2018'!E54</f>
        <v>0</v>
      </c>
      <c r="L38" s="507">
        <f>'PA. RECURSOS MP 2018'!E56</f>
        <v>0</v>
      </c>
      <c r="M38" s="332">
        <f t="shared" si="0"/>
        <v>0</v>
      </c>
      <c r="N38" s="333">
        <f t="shared" si="1"/>
        <v>0</v>
      </c>
      <c r="O38" s="333">
        <f t="shared" si="2"/>
        <v>0</v>
      </c>
    </row>
    <row r="39" spans="1:15" x14ac:dyDescent="0.25">
      <c r="A39" s="658"/>
      <c r="B39" s="698"/>
      <c r="C39" s="700"/>
      <c r="D39" s="702"/>
      <c r="E39" s="698"/>
      <c r="F39" s="704"/>
      <c r="G39" s="707"/>
      <c r="H39" s="268">
        <v>2019</v>
      </c>
      <c r="I39" s="270">
        <f>VLOOKUP($B36,'METAS PRODUCTO'!$B$4:$CN$718,62,FALSE)</f>
        <v>0</v>
      </c>
      <c r="J39" s="507">
        <f>+'PA. RECURSOS MP 2019'!E52</f>
        <v>0</v>
      </c>
      <c r="K39" s="507">
        <f>+'PA. RECURSOS MP 2019'!E54</f>
        <v>0</v>
      </c>
      <c r="L39" s="507">
        <f>+'PA. RECURSOS MP 2019'!E56</f>
        <v>0</v>
      </c>
      <c r="M39" s="332">
        <f t="shared" si="0"/>
        <v>0</v>
      </c>
      <c r="N39" s="333">
        <f t="shared" si="1"/>
        <v>0</v>
      </c>
      <c r="O39" s="333">
        <f t="shared" si="2"/>
        <v>0</v>
      </c>
    </row>
    <row r="40" spans="1:15" ht="15.75" thickBot="1" x14ac:dyDescent="0.3">
      <c r="A40" s="659"/>
      <c r="B40" s="699"/>
      <c r="C40" s="701"/>
      <c r="D40" s="703"/>
      <c r="E40" s="699"/>
      <c r="F40" s="705"/>
      <c r="G40" s="708"/>
      <c r="H40" s="271" t="s">
        <v>19</v>
      </c>
      <c r="I40" s="272">
        <f>VLOOKUP($B36,'METAS PRODUCTO'!$B$4:$CN$718,75,FALSE)</f>
        <v>5000000</v>
      </c>
      <c r="J40" s="272">
        <f>IF(MID($J$5,1,4)="2016",J36,IF(MID($J$5,1,4)="2017",J37,IF(MID($J$5,1,4)="2018",J38,IF(MID($J$5,1,4)="2019",J39,))))</f>
        <v>0</v>
      </c>
      <c r="K40" s="272">
        <f>IF(MID($J$5,1,4)="2016",K36,IF(MID($J$5,1,4)="2017",K37,IF(MID($J$5,1,4)="2018",K38,IF(MID($J$5,1,4)="2019",K39,))))</f>
        <v>0</v>
      </c>
      <c r="L40" s="272">
        <f>IF(MID($J$5,1,4)="2016",L36,IF(MID($J$5,1,4)="2017",L37,IF(MID($J$5,1,4)="2018",L38,IF(MID($J$5,1,4)="2019",L39,))))</f>
        <v>0</v>
      </c>
      <c r="M40" s="393">
        <f t="shared" si="0"/>
        <v>0</v>
      </c>
      <c r="N40" s="393">
        <f t="shared" si="1"/>
        <v>0</v>
      </c>
      <c r="O40" s="393">
        <f t="shared" si="2"/>
        <v>0</v>
      </c>
    </row>
    <row r="41" spans="1:15" ht="15.75" thickTop="1" x14ac:dyDescent="0.25">
      <c r="A41" s="658">
        <v>7</v>
      </c>
      <c r="B41" s="697" t="str">
        <f>'PI. MP. Avance'!B41:B45</f>
        <v>MP105020101</v>
      </c>
      <c r="C41" s="700" t="str">
        <f>'PI. MP. Avance'!C41:C45</f>
        <v>Acompañar a dos  Municipios en la Construcción y puesta en marcha de Dos (2) Hogares de Acogida para Mujeres víctimas de violencia, en el cuatrienio</v>
      </c>
      <c r="D41" s="702" t="str">
        <f>'PI. MP. Avance'!D41:D45</f>
        <v>Número de municipios acompañados en la construcción y puesta en marcha de Hogares de acogida para mujeres victimas de violencia.</v>
      </c>
      <c r="E41" s="697" t="str">
        <f>'PI. MP. Avance'!E41:E45</f>
        <v>NMACHA</v>
      </c>
      <c r="F41" s="704" t="str">
        <f>'PI. MP. Avance'!F41:F45</f>
        <v>NMACHA = Número de municipios acompañados en la construcción y puesta en marcha de hogares de acogida.</v>
      </c>
      <c r="G41" s="706" t="str">
        <f>'PI. MP. Avance'!G41:G45</f>
        <v xml:space="preserve">Apoyo a la promoción de espacios de inclusión social para las mujeres , Valle del Cauca, occidente. </v>
      </c>
      <c r="H41" s="266">
        <v>2016</v>
      </c>
      <c r="I41" s="267">
        <f>VLOOKUP($B41,'METAS PRODUCTO'!$B$4:$CN$718,23,FALSE)</f>
        <v>0</v>
      </c>
      <c r="J41" s="506">
        <f>+'PA. RECURSOS MP 2016 '!E60</f>
        <v>0</v>
      </c>
      <c r="K41" s="506">
        <f>+'PA. RECURSOS MP 2016 '!E62</f>
        <v>0</v>
      </c>
      <c r="L41" s="506">
        <f>+'PA. RECURSOS MP 2016 '!E64</f>
        <v>0</v>
      </c>
      <c r="M41" s="332">
        <f t="shared" si="0"/>
        <v>0</v>
      </c>
      <c r="N41" s="333">
        <f t="shared" si="1"/>
        <v>0</v>
      </c>
      <c r="O41" s="333">
        <f t="shared" si="2"/>
        <v>0</v>
      </c>
    </row>
    <row r="42" spans="1:15" x14ac:dyDescent="0.25">
      <c r="A42" s="658"/>
      <c r="B42" s="698"/>
      <c r="C42" s="700"/>
      <c r="D42" s="702"/>
      <c r="E42" s="698"/>
      <c r="F42" s="704"/>
      <c r="G42" s="707"/>
      <c r="H42" s="268">
        <v>2017</v>
      </c>
      <c r="I42" s="269">
        <f>VLOOKUP($B41,'METAS PRODUCTO'!$B$4:$CN$718,36,FALSE)</f>
        <v>150000000</v>
      </c>
      <c r="J42" s="507">
        <f>'PA. RECURSOS MP 2017'!E60</f>
        <v>150000000</v>
      </c>
      <c r="K42" s="507">
        <f>'PA. RECURSOS MP 2017'!E62</f>
        <v>150000000</v>
      </c>
      <c r="L42" s="507">
        <f>'PA. RECURSOS MP 2017'!E64</f>
        <v>100000000</v>
      </c>
      <c r="M42" s="332">
        <f t="shared" si="0"/>
        <v>66.666666666666671</v>
      </c>
      <c r="N42" s="333">
        <f t="shared" si="1"/>
        <v>66.666666666666671</v>
      </c>
      <c r="O42" s="333">
        <f t="shared" si="2"/>
        <v>66.666666666666671</v>
      </c>
    </row>
    <row r="43" spans="1:15" x14ac:dyDescent="0.25">
      <c r="A43" s="658"/>
      <c r="B43" s="698"/>
      <c r="C43" s="700"/>
      <c r="D43" s="702"/>
      <c r="E43" s="698"/>
      <c r="F43" s="704"/>
      <c r="G43" s="707"/>
      <c r="H43" s="268">
        <v>2018</v>
      </c>
      <c r="I43" s="270">
        <f>VLOOKUP($B41,'METAS PRODUCTO'!$B$4:$CN$718,49,FALSE)</f>
        <v>0</v>
      </c>
      <c r="J43" s="507">
        <f>'PA. RECURSOS MP 2018'!E60</f>
        <v>51000000</v>
      </c>
      <c r="K43" s="507">
        <f>'PA. RECURSOS MP 2018'!E62</f>
        <v>0</v>
      </c>
      <c r="L43" s="507">
        <f>'PA. RECURSOS MP 2018'!E64</f>
        <v>0</v>
      </c>
      <c r="M43" s="332">
        <f t="shared" si="0"/>
        <v>0</v>
      </c>
      <c r="N43" s="333">
        <f t="shared" si="1"/>
        <v>0</v>
      </c>
      <c r="O43" s="333">
        <f t="shared" si="2"/>
        <v>0</v>
      </c>
    </row>
    <row r="44" spans="1:15" x14ac:dyDescent="0.25">
      <c r="A44" s="658"/>
      <c r="B44" s="698"/>
      <c r="C44" s="700"/>
      <c r="D44" s="702"/>
      <c r="E44" s="698"/>
      <c r="F44" s="704"/>
      <c r="G44" s="707"/>
      <c r="H44" s="268">
        <v>2019</v>
      </c>
      <c r="I44" s="270">
        <f>VLOOKUP($B41,'METAS PRODUCTO'!$B$4:$CN$718,62,FALSE)</f>
        <v>200000000</v>
      </c>
      <c r="J44" s="507">
        <f>+'PA. RECURSOS MP 2019'!E60</f>
        <v>0</v>
      </c>
      <c r="K44" s="507">
        <f>+'PA. RECURSOS MP 2019'!E62</f>
        <v>0</v>
      </c>
      <c r="L44" s="507">
        <f>+'PA. RECURSOS MP 2019'!E64</f>
        <v>0</v>
      </c>
      <c r="M44" s="332">
        <f t="shared" si="0"/>
        <v>0</v>
      </c>
      <c r="N44" s="333">
        <f t="shared" si="1"/>
        <v>0</v>
      </c>
      <c r="O44" s="333">
        <f t="shared" si="2"/>
        <v>0</v>
      </c>
    </row>
    <row r="45" spans="1:15" ht="15.75" thickBot="1" x14ac:dyDescent="0.3">
      <c r="A45" s="659"/>
      <c r="B45" s="699"/>
      <c r="C45" s="701"/>
      <c r="D45" s="703"/>
      <c r="E45" s="699"/>
      <c r="F45" s="705"/>
      <c r="G45" s="708"/>
      <c r="H45" s="271" t="s">
        <v>19</v>
      </c>
      <c r="I45" s="272">
        <f>VLOOKUP($B41,'METAS PRODUCTO'!$B$4:$CN$718,75,FALSE)</f>
        <v>350000000</v>
      </c>
      <c r="J45" s="272">
        <f>IF(MID($J$5,1,4)="2016",J41,IF(MID($J$5,1,4)="2017",J42,IF(MID($J$5,1,4)="2018",J43,IF(MID($J$5,1,4)="2019",J44,))))</f>
        <v>51000000</v>
      </c>
      <c r="K45" s="272">
        <f>IF(MID($J$5,1,4)="2016",K41,IF(MID($J$5,1,4)="2017",K42,IF(MID($J$5,1,4)="2018",K43,IF(MID($J$5,1,4)="2019",K44,))))</f>
        <v>0</v>
      </c>
      <c r="L45" s="272">
        <f>IF(MID($J$5,1,4)="2016",L41,IF(MID($J$5,1,4)="2017",L42,IF(MID($J$5,1,4)="2018",L43,IF(MID($J$5,1,4)="2019",L44,))))</f>
        <v>0</v>
      </c>
      <c r="M45" s="393">
        <f t="shared" si="0"/>
        <v>0</v>
      </c>
      <c r="N45" s="393">
        <f t="shared" si="1"/>
        <v>0</v>
      </c>
      <c r="O45" s="393">
        <f t="shared" si="2"/>
        <v>0</v>
      </c>
    </row>
    <row r="46" spans="1:15" ht="15.75" thickTop="1" x14ac:dyDescent="0.25">
      <c r="A46" s="689">
        <v>8</v>
      </c>
      <c r="B46" s="697" t="str">
        <f>'PI. MP. Avance'!B46:B50</f>
        <v>MP105020102</v>
      </c>
      <c r="C46" s="700" t="str">
        <f>'PI. MP. Avance'!C46:C50</f>
        <v>Implementar una (1) herramienta tecnológica, que permita fortalecer las instancias de erradicación de violencia contra la mujer y la población LGTBI, en el cuatrienio.</v>
      </c>
      <c r="D46" s="702" t="str">
        <f>'PI. MP. Avance'!D46:D50</f>
        <v>Número de herramientas tecnologicas implementadas</v>
      </c>
      <c r="E46" s="697" t="str">
        <f>'PI. MP. Avance'!E46:E50</f>
        <v>NHTI</v>
      </c>
      <c r="F46" s="704" t="str">
        <f>'PI. MP. Avance'!F46:F50</f>
        <v xml:space="preserve">NHTI = Número de harramientas tecnológicas implementadas </v>
      </c>
      <c r="G46" s="706" t="str">
        <f>'PI. MP. Avance'!G46:G50</f>
        <v>Apoyo a la promoción de espacios de inclusión social para las mujeres , Valle del Cauca, occidente. (Actividades de mantenimiento y sostenibilidad de la herramienta)</v>
      </c>
      <c r="H46" s="266">
        <v>2016</v>
      </c>
      <c r="I46" s="267">
        <f>VLOOKUP($B46,'METAS PRODUCTO'!$B$4:$CN$718,23,FALSE)</f>
        <v>0</v>
      </c>
      <c r="J46" s="506">
        <f>+'PA. RECURSOS MP 2016 '!E68</f>
        <v>0</v>
      </c>
      <c r="K46" s="506">
        <f>+'PA. RECURSOS MP 2016 '!E70</f>
        <v>0</v>
      </c>
      <c r="L46" s="506">
        <f>+'PA. RECURSOS MP 2016 '!E72</f>
        <v>0</v>
      </c>
      <c r="M46" s="332">
        <f t="shared" si="0"/>
        <v>0</v>
      </c>
      <c r="N46" s="333">
        <f t="shared" si="1"/>
        <v>0</v>
      </c>
      <c r="O46" s="333">
        <f t="shared" si="2"/>
        <v>0</v>
      </c>
    </row>
    <row r="47" spans="1:15" x14ac:dyDescent="0.25">
      <c r="A47" s="658"/>
      <c r="B47" s="698"/>
      <c r="C47" s="700"/>
      <c r="D47" s="702"/>
      <c r="E47" s="698"/>
      <c r="F47" s="704"/>
      <c r="G47" s="707"/>
      <c r="H47" s="268">
        <v>2017</v>
      </c>
      <c r="I47" s="269">
        <f>VLOOKUP($B46,'METAS PRODUCTO'!$B$4:$CN$718,36,FALSE)</f>
        <v>140000000</v>
      </c>
      <c r="J47" s="507">
        <f>'PA. RECURSOS MP 2017'!E68</f>
        <v>140000000</v>
      </c>
      <c r="K47" s="507">
        <f>'PA. RECURSOS MP 2017'!E70</f>
        <v>236400100</v>
      </c>
      <c r="L47" s="507">
        <f>'PA. RECURSOS MP 2017'!E72</f>
        <v>51689999</v>
      </c>
      <c r="M47" s="332">
        <f t="shared" si="0"/>
        <v>36.921427857142859</v>
      </c>
      <c r="N47" s="333">
        <f t="shared" si="1"/>
        <v>36.921427857142859</v>
      </c>
      <c r="O47" s="333">
        <f t="shared" si="2"/>
        <v>21.865472561136819</v>
      </c>
    </row>
    <row r="48" spans="1:15" x14ac:dyDescent="0.25">
      <c r="A48" s="658"/>
      <c r="B48" s="698"/>
      <c r="C48" s="700"/>
      <c r="D48" s="702"/>
      <c r="E48" s="698"/>
      <c r="F48" s="704"/>
      <c r="G48" s="707"/>
      <c r="H48" s="268">
        <v>2018</v>
      </c>
      <c r="I48" s="270">
        <f>VLOOKUP($B46,'METAS PRODUCTO'!$B$4:$CN$718,49,FALSE)</f>
        <v>0</v>
      </c>
      <c r="J48" s="507">
        <f>'PA. RECURSOS MP 2018'!E68</f>
        <v>101000000</v>
      </c>
      <c r="K48" s="507">
        <f>'PA. RECURSOS MP 2018'!E70</f>
        <v>0</v>
      </c>
      <c r="L48" s="507">
        <f>'PA. RECURSOS MP 2018'!E72</f>
        <v>0</v>
      </c>
      <c r="M48" s="332">
        <f t="shared" si="0"/>
        <v>0</v>
      </c>
      <c r="N48" s="333">
        <f t="shared" si="1"/>
        <v>0</v>
      </c>
      <c r="O48" s="333">
        <f t="shared" si="2"/>
        <v>0</v>
      </c>
    </row>
    <row r="49" spans="1:15" x14ac:dyDescent="0.25">
      <c r="A49" s="658"/>
      <c r="B49" s="698"/>
      <c r="C49" s="700"/>
      <c r="D49" s="702"/>
      <c r="E49" s="698"/>
      <c r="F49" s="704"/>
      <c r="G49" s="707"/>
      <c r="H49" s="268">
        <v>2019</v>
      </c>
      <c r="I49" s="270">
        <f>VLOOKUP($B46,'METAS PRODUCTO'!$B$4:$CN$718,62,FALSE)</f>
        <v>0</v>
      </c>
      <c r="J49" s="507">
        <f>+'PA. RECURSOS MP 2019'!E68</f>
        <v>0</v>
      </c>
      <c r="K49" s="507">
        <f>+'PA. RECURSOS MP 2019'!E70</f>
        <v>0</v>
      </c>
      <c r="L49" s="507">
        <f>+'PA. RECURSOS MP 2019'!E72</f>
        <v>0</v>
      </c>
      <c r="M49" s="332">
        <f t="shared" si="0"/>
        <v>0</v>
      </c>
      <c r="N49" s="333">
        <f t="shared" si="1"/>
        <v>0</v>
      </c>
      <c r="O49" s="333">
        <f t="shared" si="2"/>
        <v>0</v>
      </c>
    </row>
    <row r="50" spans="1:15" ht="15.75" thickBot="1" x14ac:dyDescent="0.3">
      <c r="A50" s="659"/>
      <c r="B50" s="699"/>
      <c r="C50" s="701"/>
      <c r="D50" s="703"/>
      <c r="E50" s="699"/>
      <c r="F50" s="705"/>
      <c r="G50" s="708"/>
      <c r="H50" s="271" t="s">
        <v>19</v>
      </c>
      <c r="I50" s="272">
        <f>VLOOKUP($B46,'METAS PRODUCTO'!$B$4:$CN$718,75,FALSE)</f>
        <v>140000000</v>
      </c>
      <c r="J50" s="272">
        <f>IF(MID($J$5,1,4)="2016",J46,IF(MID($J$5,1,4)="2017",J47,IF(MID($J$5,1,4)="2018",J48,IF(MID($J$5,1,4)="2019",J49,))))</f>
        <v>101000000</v>
      </c>
      <c r="K50" s="272">
        <f>IF(MID($J$5,1,4)="2016",K46,IF(MID($J$5,1,4)="2017",K47,IF(MID($J$5,1,4)="2018",K48,IF(MID($J$5,1,4)="2019",K49,))))</f>
        <v>0</v>
      </c>
      <c r="L50" s="272">
        <f>IF(MID($J$5,1,4)="2016",L46,IF(MID($J$5,1,4)="2017",L47,IF(MID($J$5,1,4)="2018",L48,IF(MID($J$5,1,4)="2019",L49,))))</f>
        <v>0</v>
      </c>
      <c r="M50" s="393">
        <f t="shared" si="0"/>
        <v>0</v>
      </c>
      <c r="N50" s="393">
        <f t="shared" si="1"/>
        <v>0</v>
      </c>
      <c r="O50" s="393">
        <f t="shared" si="2"/>
        <v>0</v>
      </c>
    </row>
    <row r="51" spans="1:15" ht="15.75" thickTop="1" x14ac:dyDescent="0.25">
      <c r="A51" s="689">
        <v>9</v>
      </c>
      <c r="B51" s="697" t="str">
        <f>'PI. MP. Avance'!B51:B55</f>
        <v>MP105020103</v>
      </c>
      <c r="C51" s="700" t="str">
        <f>'PI. MP. Avance'!C51:C55</f>
        <v>Fortalecer en los 42 municipios, las Comisarías de Familia y Casa de Justicia del Departamento, en las rutas de atención a mujeres víctimas de violencia, en el período de gobierno.</v>
      </c>
      <c r="D51" s="702" t="str">
        <f>'PI. MP. Avance'!D51:D55</f>
        <v>NÚmero de municipios con Comisarias de famila fortalecidas.</v>
      </c>
      <c r="E51" s="697" t="str">
        <f>'PI. MP. Avance'!E51:E55</f>
        <v>NMCFF0 + NMCFF1 = NMCFFt</v>
      </c>
      <c r="F51" s="704" t="str">
        <f>'PI. MP. Avance'!F51:F55</f>
        <v xml:space="preserve">NMCFF0: Número de municipios con comisarias de famila fortalecidas, iniciales
NMCFF1: Número de municipios con comisarias de famila fortalecidas, finales
NMCFFt: Número de municipios con comisarias de famila fortalecidas, totales. </v>
      </c>
      <c r="G51" s="706" t="str">
        <f>'PI. MP. Avance'!G51:G55</f>
        <v>Apoyo a la promoción de espacios de inclusión social para las mujeres , Valle del Cauca, occidente. N/P, Meta cumplida</v>
      </c>
      <c r="H51" s="266">
        <v>2016</v>
      </c>
      <c r="I51" s="267">
        <f>VLOOKUP($B51,'METAS PRODUCTO'!$B$4:$CN$718,23,FALSE)</f>
        <v>50000000</v>
      </c>
      <c r="J51" s="506">
        <f>+'PA. RECURSOS MP 2016 '!E76</f>
        <v>50000000</v>
      </c>
      <c r="K51" s="506">
        <f>+'PA. RECURSOS MP 2016 '!E78</f>
        <v>50000000</v>
      </c>
      <c r="L51" s="506">
        <f>+'PA. RECURSOS MP 2016 '!E80</f>
        <v>50000000</v>
      </c>
      <c r="M51" s="332">
        <f t="shared" si="0"/>
        <v>100</v>
      </c>
      <c r="N51" s="333">
        <f t="shared" si="1"/>
        <v>100</v>
      </c>
      <c r="O51" s="333">
        <f t="shared" si="2"/>
        <v>100</v>
      </c>
    </row>
    <row r="52" spans="1:15" x14ac:dyDescent="0.25">
      <c r="A52" s="658"/>
      <c r="B52" s="698"/>
      <c r="C52" s="700"/>
      <c r="D52" s="702"/>
      <c r="E52" s="698"/>
      <c r="F52" s="704"/>
      <c r="G52" s="707"/>
      <c r="H52" s="268">
        <v>2017</v>
      </c>
      <c r="I52" s="269">
        <f>VLOOKUP($B51,'METAS PRODUCTO'!$B$4:$CN$718,36,FALSE)</f>
        <v>0</v>
      </c>
      <c r="J52" s="507">
        <f>'PA. RECURSOS MP 2017'!E76</f>
        <v>0</v>
      </c>
      <c r="K52" s="507">
        <f>'PA. RECURSOS MP 2017'!E78</f>
        <v>0</v>
      </c>
      <c r="L52" s="507">
        <f>'PA. RECURSOS MP 2017'!E80</f>
        <v>0</v>
      </c>
      <c r="M52" s="332">
        <f t="shared" si="0"/>
        <v>0</v>
      </c>
      <c r="N52" s="333">
        <f t="shared" si="1"/>
        <v>0</v>
      </c>
      <c r="O52" s="333">
        <f t="shared" si="2"/>
        <v>0</v>
      </c>
    </row>
    <row r="53" spans="1:15" x14ac:dyDescent="0.25">
      <c r="A53" s="658"/>
      <c r="B53" s="698"/>
      <c r="C53" s="700"/>
      <c r="D53" s="702"/>
      <c r="E53" s="698"/>
      <c r="F53" s="704"/>
      <c r="G53" s="707"/>
      <c r="H53" s="268">
        <v>2018</v>
      </c>
      <c r="I53" s="270">
        <f>VLOOKUP($B51,'METAS PRODUCTO'!$B$4:$CN$718,49,FALSE)</f>
        <v>0</v>
      </c>
      <c r="J53" s="507">
        <f>'PA. RECURSOS MP 2018'!E76</f>
        <v>0</v>
      </c>
      <c r="K53" s="507">
        <f>'PA. RECURSOS MP 2018'!E78</f>
        <v>0</v>
      </c>
      <c r="L53" s="507">
        <f>'PA. RECURSOS MP 2018'!E80</f>
        <v>0</v>
      </c>
      <c r="M53" s="332">
        <f t="shared" si="0"/>
        <v>0</v>
      </c>
      <c r="N53" s="333">
        <f t="shared" si="1"/>
        <v>0</v>
      </c>
      <c r="O53" s="333">
        <f t="shared" si="2"/>
        <v>0</v>
      </c>
    </row>
    <row r="54" spans="1:15" x14ac:dyDescent="0.25">
      <c r="A54" s="658"/>
      <c r="B54" s="698"/>
      <c r="C54" s="700"/>
      <c r="D54" s="702"/>
      <c r="E54" s="698"/>
      <c r="F54" s="704"/>
      <c r="G54" s="707"/>
      <c r="H54" s="268">
        <v>2019</v>
      </c>
      <c r="I54" s="270">
        <f>VLOOKUP($B51,'METAS PRODUCTO'!$B$4:$CN$718,62,FALSE)</f>
        <v>0</v>
      </c>
      <c r="J54" s="507">
        <f>+'PA. RECURSOS MP 2019'!E76</f>
        <v>0</v>
      </c>
      <c r="K54" s="507">
        <f>+'PA. RECURSOS MP 2019'!E78</f>
        <v>0</v>
      </c>
      <c r="L54" s="507">
        <f>+'PA. RECURSOS MP 2019'!E80</f>
        <v>0</v>
      </c>
      <c r="M54" s="332">
        <f t="shared" si="0"/>
        <v>0</v>
      </c>
      <c r="N54" s="333">
        <f t="shared" si="1"/>
        <v>0</v>
      </c>
      <c r="O54" s="333">
        <f t="shared" si="2"/>
        <v>0</v>
      </c>
    </row>
    <row r="55" spans="1:15" ht="15.75" thickBot="1" x14ac:dyDescent="0.3">
      <c r="A55" s="659"/>
      <c r="B55" s="699"/>
      <c r="C55" s="701"/>
      <c r="D55" s="703"/>
      <c r="E55" s="699"/>
      <c r="F55" s="705"/>
      <c r="G55" s="708"/>
      <c r="H55" s="271" t="s">
        <v>19</v>
      </c>
      <c r="I55" s="272">
        <f>VLOOKUP($B51,'METAS PRODUCTO'!$B$4:$CN$718,75,FALSE)</f>
        <v>50000000</v>
      </c>
      <c r="J55" s="272">
        <f>IF(MID($J$5,1,4)="2016",J51,IF(MID($J$5,1,4)="2017",J52,IF(MID($J$5,1,4)="2018",J53,IF(MID($J$5,1,4)="2019",J54,))))</f>
        <v>0</v>
      </c>
      <c r="K55" s="272">
        <f>IF(MID($J$5,1,4)="2016",K51,IF(MID($J$5,1,4)="2017",K52,IF(MID($J$5,1,4)="2018",K53,IF(MID($J$5,1,4)="2019",K54,))))</f>
        <v>0</v>
      </c>
      <c r="L55" s="272">
        <f>IF(MID($J$5,1,4)="2016",L51,IF(MID($J$5,1,4)="2017",L52,IF(MID($J$5,1,4)="2018",L53,IF(MID($J$5,1,4)="2019",L54,))))</f>
        <v>0</v>
      </c>
      <c r="M55" s="393">
        <f t="shared" si="0"/>
        <v>0</v>
      </c>
      <c r="N55" s="393">
        <f t="shared" si="1"/>
        <v>0</v>
      </c>
      <c r="O55" s="393">
        <f t="shared" si="2"/>
        <v>0</v>
      </c>
    </row>
    <row r="56" spans="1:15" ht="15.75" thickTop="1" x14ac:dyDescent="0.25">
      <c r="A56" s="658">
        <v>10</v>
      </c>
      <c r="B56" s="697" t="str">
        <f>'PI. MP. Avance'!B56:B60</f>
        <v>MP105020104</v>
      </c>
      <c r="C56" s="700" t="str">
        <f>'PI. MP. Avance'!C56:C60</f>
        <v>Implementar un (1) acuerdo con empresarios del sector privado del Departamentopara aplicar el incentivo por vinculación laboral de mujeres víctimas de violencia (Ley 1257 de 2008), en el cuatrienio</v>
      </c>
      <c r="D56" s="702" t="str">
        <f>'PI. MP. Avance'!D56:D60</f>
        <v>Número de acuerdos, para aplicar incentivo por vinculación laboral a mujeres victimas de viloencia, implementados.</v>
      </c>
      <c r="E56" s="697" t="str">
        <f>'PI. MP. Avance'!E56:E60</f>
        <v>NAIVLMVV</v>
      </c>
      <c r="F56" s="704" t="str">
        <f>'PI. MP. Avance'!F56:F60</f>
        <v>NAIVLMVV = Número de acuerdos implementados para la vinculación laboral a mujeres victimas de violencia.</v>
      </c>
      <c r="G56" s="706" t="str">
        <f>'PI. MP. Avance'!G56:G60</f>
        <v>Apoyo a la promoción de espacios de inclusión social para las mujeres , Valle del Cauca, occidente. (Actividades de mantenimiento y sostenibilidad del acuerdo)</v>
      </c>
      <c r="H56" s="266">
        <v>2016</v>
      </c>
      <c r="I56" s="267">
        <f>VLOOKUP($B56,'METAS PRODUCTO'!$B$4:$CN$718,23,FALSE)</f>
        <v>0</v>
      </c>
      <c r="J56" s="506">
        <f>+'PA. RECURSOS MP 2016 '!E84</f>
        <v>0</v>
      </c>
      <c r="K56" s="506">
        <f>+'PA. RECURSOS MP 2016 '!E86</f>
        <v>0</v>
      </c>
      <c r="L56" s="506">
        <f>+'PA. RECURSOS MP 2016 '!E88</f>
        <v>0</v>
      </c>
      <c r="M56" s="332">
        <f t="shared" si="0"/>
        <v>0</v>
      </c>
      <c r="N56" s="333">
        <f t="shared" si="1"/>
        <v>0</v>
      </c>
      <c r="O56" s="333">
        <f t="shared" si="2"/>
        <v>0</v>
      </c>
    </row>
    <row r="57" spans="1:15" x14ac:dyDescent="0.25">
      <c r="A57" s="658"/>
      <c r="B57" s="698"/>
      <c r="C57" s="700"/>
      <c r="D57" s="702"/>
      <c r="E57" s="698"/>
      <c r="F57" s="704"/>
      <c r="G57" s="707"/>
      <c r="H57" s="268">
        <v>2017</v>
      </c>
      <c r="I57" s="269">
        <f>VLOOKUP($B56,'METAS PRODUCTO'!$B$4:$CN$718,36,FALSE)</f>
        <v>10000000</v>
      </c>
      <c r="J57" s="507">
        <f>'PA. RECURSOS MP 2017'!E84</f>
        <v>10000000</v>
      </c>
      <c r="K57" s="507">
        <f>'PA. RECURSOS MP 2017'!E86</f>
        <v>10000000</v>
      </c>
      <c r="L57" s="507">
        <f>'PA. RECURSOS MP 2017'!E88</f>
        <v>10000000</v>
      </c>
      <c r="M57" s="332">
        <f t="shared" si="0"/>
        <v>100</v>
      </c>
      <c r="N57" s="333">
        <f t="shared" si="1"/>
        <v>100</v>
      </c>
      <c r="O57" s="333">
        <f t="shared" si="2"/>
        <v>100</v>
      </c>
    </row>
    <row r="58" spans="1:15" x14ac:dyDescent="0.25">
      <c r="A58" s="658"/>
      <c r="B58" s="698"/>
      <c r="C58" s="700"/>
      <c r="D58" s="702"/>
      <c r="E58" s="698"/>
      <c r="F58" s="704"/>
      <c r="G58" s="707"/>
      <c r="H58" s="268">
        <v>2018</v>
      </c>
      <c r="I58" s="270">
        <f>VLOOKUP($B56,'METAS PRODUCTO'!$B$4:$CN$718,49,FALSE)</f>
        <v>0</v>
      </c>
      <c r="J58" s="507">
        <f>'PA. RECURSOS MP 2018'!E84</f>
        <v>40000000</v>
      </c>
      <c r="K58" s="507">
        <f>'PA. RECURSOS MP 2018'!E86</f>
        <v>0</v>
      </c>
      <c r="L58" s="507">
        <f>'PA. RECURSOS MP 2018'!E88</f>
        <v>0</v>
      </c>
      <c r="M58" s="332">
        <f t="shared" si="0"/>
        <v>0</v>
      </c>
      <c r="N58" s="333">
        <f t="shared" si="1"/>
        <v>0</v>
      </c>
      <c r="O58" s="333">
        <f t="shared" si="2"/>
        <v>0</v>
      </c>
    </row>
    <row r="59" spans="1:15" x14ac:dyDescent="0.25">
      <c r="A59" s="658"/>
      <c r="B59" s="698"/>
      <c r="C59" s="700"/>
      <c r="D59" s="702"/>
      <c r="E59" s="698"/>
      <c r="F59" s="704"/>
      <c r="G59" s="707"/>
      <c r="H59" s="268">
        <v>2019</v>
      </c>
      <c r="I59" s="270">
        <f>VLOOKUP($B56,'METAS PRODUCTO'!$B$4:$CN$718,62,FALSE)</f>
        <v>0</v>
      </c>
      <c r="J59" s="507">
        <f>+'PA. RECURSOS MP 2019'!E84</f>
        <v>0</v>
      </c>
      <c r="K59" s="507">
        <f>+'PA. RECURSOS MP 2019'!E86</f>
        <v>0</v>
      </c>
      <c r="L59" s="507">
        <f>+'PA. RECURSOS MP 2019'!E88</f>
        <v>0</v>
      </c>
      <c r="M59" s="332">
        <f t="shared" si="0"/>
        <v>0</v>
      </c>
      <c r="N59" s="333">
        <f t="shared" si="1"/>
        <v>0</v>
      </c>
      <c r="O59" s="333">
        <f t="shared" si="2"/>
        <v>0</v>
      </c>
    </row>
    <row r="60" spans="1:15" ht="15.75" thickBot="1" x14ac:dyDescent="0.3">
      <c r="A60" s="659"/>
      <c r="B60" s="699"/>
      <c r="C60" s="701"/>
      <c r="D60" s="703"/>
      <c r="E60" s="699"/>
      <c r="F60" s="705"/>
      <c r="G60" s="708"/>
      <c r="H60" s="271" t="s">
        <v>19</v>
      </c>
      <c r="I60" s="272">
        <f>VLOOKUP($B56,'METAS PRODUCTO'!$B$4:$CN$718,75,FALSE)</f>
        <v>10000000</v>
      </c>
      <c r="J60" s="272">
        <f>IF(MID($J$5,1,4)="2016",J56,IF(MID($J$5,1,4)="2017",J57,IF(MID($J$5,1,4)="2018",J58,IF(MID($J$5,1,4)="2019",J59,))))</f>
        <v>40000000</v>
      </c>
      <c r="K60" s="272">
        <f>IF(MID($J$5,1,4)="2016",K56,IF(MID($J$5,1,4)="2017",K57,IF(MID($J$5,1,4)="2018",K58,IF(MID($J$5,1,4)="2019",K59,))))</f>
        <v>0</v>
      </c>
      <c r="L60" s="272">
        <f>IF(MID($J$5,1,4)="2016",L56,IF(MID($J$5,1,4)="2017",L57,IF(MID($J$5,1,4)="2018",L58,IF(MID($J$5,1,4)="2019",L59,))))</f>
        <v>0</v>
      </c>
      <c r="M60" s="393">
        <f t="shared" si="0"/>
        <v>0</v>
      </c>
      <c r="N60" s="393">
        <f t="shared" si="1"/>
        <v>0</v>
      </c>
      <c r="O60" s="393">
        <f t="shared" si="2"/>
        <v>0</v>
      </c>
    </row>
    <row r="61" spans="1:15" ht="15.75" thickTop="1" x14ac:dyDescent="0.25">
      <c r="A61" s="689">
        <v>11</v>
      </c>
      <c r="B61" s="697" t="str">
        <f>'PI. MP. Avance'!B61:B65</f>
        <v>MP105020201</v>
      </c>
      <c r="C61" s="700" t="str">
        <f>'PI. MP. Avance'!C61:C65</f>
        <v>Empoderar con inclusión ecomómica  a 210 mujeres rurales de los 42 municipios,  con enfoques: diferencial, de género,  étnico y territorial , durante el periodo de gobierno</v>
      </c>
      <c r="D61" s="702" t="str">
        <f>'PI. MP. Avance'!D61:D65</f>
        <v>Número de Mujeres Rurales Empode3radas con inclusión Economica, con enfoque diferencial, género, étnico, territorial, durante el periodo de gobierno</v>
      </c>
      <c r="E61" s="697" t="str">
        <f>'PI. MP. Avance'!E61:E65</f>
        <v>NMRE</v>
      </c>
      <c r="F61" s="704" t="str">
        <f>'PI. MP. Avance'!F61:F65</f>
        <v>NMRE = Número de Mujeres Rurales Empode3radas con inclusión Economica, con enfoque diferencial, género, étnico, territorial, durante el periodo de gobierno</v>
      </c>
      <c r="G61" s="706" t="str">
        <f>'PI. MP. Avance'!G61:G65</f>
        <v>Apoyo al empoderamiento económico de la mujer rural del Valle del Cauca, Valle del Cauca, occidente.</v>
      </c>
      <c r="H61" s="266">
        <v>2016</v>
      </c>
      <c r="I61" s="267">
        <f>VLOOKUP($B61,'METAS PRODUCTO'!$B$4:$CN$718,23,FALSE)</f>
        <v>120000000</v>
      </c>
      <c r="J61" s="506">
        <f>+'PA. RECURSOS MP 2016 '!E92</f>
        <v>40000000</v>
      </c>
      <c r="K61" s="506">
        <f>+'PA. RECURSOS MP 2016 '!E94</f>
        <v>85000000</v>
      </c>
      <c r="L61" s="506">
        <f>+'PA. RECURSOS MP 2016 '!E96</f>
        <v>70000000</v>
      </c>
      <c r="M61" s="332">
        <f t="shared" si="0"/>
        <v>58.333333333333336</v>
      </c>
      <c r="N61" s="333">
        <f t="shared" si="1"/>
        <v>100</v>
      </c>
      <c r="O61" s="333">
        <f t="shared" si="2"/>
        <v>82.352941176470594</v>
      </c>
    </row>
    <row r="62" spans="1:15" x14ac:dyDescent="0.25">
      <c r="A62" s="658"/>
      <c r="B62" s="698"/>
      <c r="C62" s="700"/>
      <c r="D62" s="702"/>
      <c r="E62" s="698"/>
      <c r="F62" s="704"/>
      <c r="G62" s="707"/>
      <c r="H62" s="268">
        <v>2017</v>
      </c>
      <c r="I62" s="269">
        <f>VLOOKUP($B61,'METAS PRODUCTO'!$B$4:$CN$718,36,FALSE)</f>
        <v>238000000</v>
      </c>
      <c r="J62" s="507">
        <f>'PA. RECURSOS MP 2017'!E92</f>
        <v>238000000</v>
      </c>
      <c r="K62" s="507">
        <f>'PA. RECURSOS MP 2017'!E94</f>
        <v>838000000</v>
      </c>
      <c r="L62" s="507">
        <f>'PA. RECURSOS MP 2017'!E96</f>
        <v>35200000</v>
      </c>
      <c r="M62" s="332">
        <f t="shared" si="0"/>
        <v>14.789915966386555</v>
      </c>
      <c r="N62" s="333">
        <f t="shared" si="1"/>
        <v>14.789915966386555</v>
      </c>
      <c r="O62" s="333">
        <f t="shared" si="2"/>
        <v>4.2004773269689739</v>
      </c>
    </row>
    <row r="63" spans="1:15" x14ac:dyDescent="0.25">
      <c r="A63" s="658"/>
      <c r="B63" s="698"/>
      <c r="C63" s="700"/>
      <c r="D63" s="702"/>
      <c r="E63" s="698"/>
      <c r="F63" s="704"/>
      <c r="G63" s="707"/>
      <c r="H63" s="268">
        <v>2018</v>
      </c>
      <c r="I63" s="270">
        <f>VLOOKUP($B61,'METAS PRODUCTO'!$B$4:$CN$718,49,FALSE)</f>
        <v>357000000</v>
      </c>
      <c r="J63" s="507">
        <f>'PA. RECURSOS MP 2018'!E92</f>
        <v>223500000</v>
      </c>
      <c r="K63" s="507">
        <f>'PA. RECURSOS MP 2018'!E94</f>
        <v>0</v>
      </c>
      <c r="L63" s="507">
        <f>'PA. RECURSOS MP 2018'!E96</f>
        <v>0</v>
      </c>
      <c r="M63" s="332">
        <f t="shared" si="0"/>
        <v>0</v>
      </c>
      <c r="N63" s="333">
        <f t="shared" si="1"/>
        <v>0</v>
      </c>
      <c r="O63" s="333">
        <f t="shared" si="2"/>
        <v>0</v>
      </c>
    </row>
    <row r="64" spans="1:15" x14ac:dyDescent="0.25">
      <c r="A64" s="658"/>
      <c r="B64" s="698"/>
      <c r="C64" s="700"/>
      <c r="D64" s="702"/>
      <c r="E64" s="698"/>
      <c r="F64" s="704"/>
      <c r="G64" s="707"/>
      <c r="H64" s="268">
        <v>2019</v>
      </c>
      <c r="I64" s="270">
        <f>VLOOKUP($B61,'METAS PRODUCTO'!$B$4:$CN$718,62,FALSE)</f>
        <v>285000000</v>
      </c>
      <c r="J64" s="507">
        <f>+'PA. RECURSOS MP 2019'!E92</f>
        <v>0</v>
      </c>
      <c r="K64" s="507">
        <f>+'PA. RECURSOS MP 2019'!E94</f>
        <v>0</v>
      </c>
      <c r="L64" s="507">
        <f>+'PA. RECURSOS MP 2019'!E96</f>
        <v>0</v>
      </c>
      <c r="M64" s="332">
        <f t="shared" si="0"/>
        <v>0</v>
      </c>
      <c r="N64" s="333">
        <f t="shared" si="1"/>
        <v>0</v>
      </c>
      <c r="O64" s="333">
        <f t="shared" si="2"/>
        <v>0</v>
      </c>
    </row>
    <row r="65" spans="1:15" ht="15.75" thickBot="1" x14ac:dyDescent="0.3">
      <c r="A65" s="659"/>
      <c r="B65" s="699"/>
      <c r="C65" s="701"/>
      <c r="D65" s="703"/>
      <c r="E65" s="699"/>
      <c r="F65" s="705"/>
      <c r="G65" s="708"/>
      <c r="H65" s="271" t="s">
        <v>19</v>
      </c>
      <c r="I65" s="272">
        <f>VLOOKUP($B61,'METAS PRODUCTO'!$B$4:$CN$718,75,FALSE)</f>
        <v>1000000000</v>
      </c>
      <c r="J65" s="272">
        <f>IF(MID($J$5,1,4)="2016",J61,IF(MID($J$5,1,4)="2017",J62,IF(MID($J$5,1,4)="2018",J63,IF(MID($J$5,1,4)="2019",J64,))))</f>
        <v>223500000</v>
      </c>
      <c r="K65" s="272">
        <f>IF(MID($J$5,1,4)="2016",K61,IF(MID($J$5,1,4)="2017",K62,IF(MID($J$5,1,4)="2018",K63,IF(MID($J$5,1,4)="2019",K64,))))</f>
        <v>0</v>
      </c>
      <c r="L65" s="272">
        <f>IF(MID($J$5,1,4)="2016",L61,IF(MID($J$5,1,4)="2017",L62,IF(MID($J$5,1,4)="2018",L63,IF(MID($J$5,1,4)="2019",L64,))))</f>
        <v>0</v>
      </c>
      <c r="M65" s="393">
        <f t="shared" si="0"/>
        <v>0</v>
      </c>
      <c r="N65" s="393">
        <f t="shared" si="1"/>
        <v>0</v>
      </c>
      <c r="O65" s="393">
        <f t="shared" si="2"/>
        <v>0</v>
      </c>
    </row>
    <row r="66" spans="1:15" ht="15.75" thickTop="1" x14ac:dyDescent="0.25">
      <c r="A66" s="689">
        <v>12</v>
      </c>
      <c r="B66" s="697" t="str">
        <f>'PI. MP. Avance'!B66:B70</f>
        <v>MP105020202</v>
      </c>
      <c r="C66" s="700" t="str">
        <f>'PI. MP. Avance'!C66:C70</f>
        <v>Desarrollar un programa de formación  en derechos a las mujeres rurales de todo el departamento, con enfoques: diferencial, de género, étnico y territorial , durante el cuatrienio.</v>
      </c>
      <c r="D66" s="702" t="str">
        <f>'PI. MP. Avance'!D66:D70</f>
        <v>Numero de programa de formación  en derechos desarrollados en las mujeres rurales de todo el departamento, con enfoques: diferencial, de género, etnico y territorial, durante el periodo de gobierno.</v>
      </c>
      <c r="E66" s="697" t="str">
        <f>'PI. MP. Avance'!E66:E70</f>
        <v>NPFDD</v>
      </c>
      <c r="F66" s="704" t="str">
        <f>'PI. MP. Avance'!F66:F70</f>
        <v>NPFDDAMR = Número de programas en formación en derechos desarrollados a las mujeres rurales.</v>
      </c>
      <c r="G66" s="706" t="str">
        <f>'PI. MP. Avance'!G66:G70</f>
        <v>Apoyo al empoderamiento económico de la mujer rural del Valle del Cauca, Valle del Cauca, occidente.</v>
      </c>
      <c r="H66" s="266">
        <v>2016</v>
      </c>
      <c r="I66" s="267">
        <f>VLOOKUP($B66,'METAS PRODUCTO'!$B$4:$CN$718,23,FALSE)</f>
        <v>0</v>
      </c>
      <c r="J66" s="506">
        <f>+'PA. RECURSOS MP 2016 '!E100</f>
        <v>15000000</v>
      </c>
      <c r="K66" s="506">
        <f>+'PA. RECURSOS MP 2016 '!E102</f>
        <v>70000000</v>
      </c>
      <c r="L66" s="506">
        <f>+'PA. RECURSOS MP 2016 '!E104</f>
        <v>70000000</v>
      </c>
      <c r="M66" s="332">
        <f t="shared" si="0"/>
        <v>0</v>
      </c>
      <c r="N66" s="333">
        <f t="shared" si="1"/>
        <v>100</v>
      </c>
      <c r="O66" s="333">
        <f t="shared" si="2"/>
        <v>100</v>
      </c>
    </row>
    <row r="67" spans="1:15" x14ac:dyDescent="0.25">
      <c r="A67" s="658"/>
      <c r="B67" s="698"/>
      <c r="C67" s="700"/>
      <c r="D67" s="702"/>
      <c r="E67" s="698"/>
      <c r="F67" s="704"/>
      <c r="G67" s="707"/>
      <c r="H67" s="268">
        <v>2017</v>
      </c>
      <c r="I67" s="269">
        <f>VLOOKUP($B66,'METAS PRODUCTO'!$B$4:$CN$718,36,FALSE)</f>
        <v>100000000</v>
      </c>
      <c r="J67" s="507">
        <f>'PA. RECURSOS MP 2017'!E100</f>
        <v>100000000</v>
      </c>
      <c r="K67" s="507">
        <f>'PA. RECURSOS MP 2017'!E102</f>
        <v>70000000</v>
      </c>
      <c r="L67" s="507">
        <f>'PA. RECURSOS MP 2017'!E104</f>
        <v>61400000</v>
      </c>
      <c r="M67" s="332">
        <f t="shared" si="0"/>
        <v>61.4</v>
      </c>
      <c r="N67" s="333">
        <f t="shared" si="1"/>
        <v>61.4</v>
      </c>
      <c r="O67" s="333">
        <f t="shared" si="2"/>
        <v>87.714285714285708</v>
      </c>
    </row>
    <row r="68" spans="1:15" x14ac:dyDescent="0.25">
      <c r="A68" s="658"/>
      <c r="B68" s="698"/>
      <c r="C68" s="700"/>
      <c r="D68" s="702"/>
      <c r="E68" s="698"/>
      <c r="F68" s="704"/>
      <c r="G68" s="707"/>
      <c r="H68" s="268">
        <v>2018</v>
      </c>
      <c r="I68" s="270">
        <f>VLOOKUP($B66,'METAS PRODUCTO'!$B$4:$CN$718,49,FALSE)</f>
        <v>0</v>
      </c>
      <c r="J68" s="507">
        <f>'PA. RECURSOS MP 2018'!E100</f>
        <v>26000000</v>
      </c>
      <c r="K68" s="507">
        <f>'PA. RECURSOS MP 2018'!E102</f>
        <v>0</v>
      </c>
      <c r="L68" s="507">
        <f>'PA. RECURSOS MP 2018'!E104</f>
        <v>0</v>
      </c>
      <c r="M68" s="332">
        <f t="shared" si="0"/>
        <v>0</v>
      </c>
      <c r="N68" s="333">
        <f t="shared" si="1"/>
        <v>0</v>
      </c>
      <c r="O68" s="333">
        <f t="shared" si="2"/>
        <v>0</v>
      </c>
    </row>
    <row r="69" spans="1:15" x14ac:dyDescent="0.25">
      <c r="A69" s="658"/>
      <c r="B69" s="698"/>
      <c r="C69" s="700"/>
      <c r="D69" s="702"/>
      <c r="E69" s="698"/>
      <c r="F69" s="704"/>
      <c r="G69" s="707"/>
      <c r="H69" s="268">
        <v>2019</v>
      </c>
      <c r="I69" s="270">
        <f>VLOOKUP($B66,'METAS PRODUCTO'!$B$4:$CN$718,62,FALSE)</f>
        <v>0</v>
      </c>
      <c r="J69" s="507">
        <f>+'PA. RECURSOS MP 2019'!E100</f>
        <v>0</v>
      </c>
      <c r="K69" s="507">
        <f>+'PA. RECURSOS MP 2019'!E102</f>
        <v>0</v>
      </c>
      <c r="L69" s="507">
        <f>+'PA. RECURSOS MP 2019'!E104</f>
        <v>0</v>
      </c>
      <c r="M69" s="332">
        <f t="shared" si="0"/>
        <v>0</v>
      </c>
      <c r="N69" s="333">
        <f t="shared" si="1"/>
        <v>0</v>
      </c>
      <c r="O69" s="333">
        <f t="shared" si="2"/>
        <v>0</v>
      </c>
    </row>
    <row r="70" spans="1:15" ht="15.75" thickBot="1" x14ac:dyDescent="0.3">
      <c r="A70" s="659"/>
      <c r="B70" s="699"/>
      <c r="C70" s="701"/>
      <c r="D70" s="703"/>
      <c r="E70" s="699"/>
      <c r="F70" s="705"/>
      <c r="G70" s="708"/>
      <c r="H70" s="271" t="s">
        <v>19</v>
      </c>
      <c r="I70" s="272">
        <f>VLOOKUP($B66,'METAS PRODUCTO'!$B$4:$CN$718,75,FALSE)</f>
        <v>100000000</v>
      </c>
      <c r="J70" s="272">
        <f>IF(MID($J$5,1,4)="2016",J66,IF(MID($J$5,1,4)="2017",J67,IF(MID($J$5,1,4)="2018",J68,IF(MID($J$5,1,4)="2019",J69,))))</f>
        <v>26000000</v>
      </c>
      <c r="K70" s="272">
        <f>IF(MID($J$5,1,4)="2016",K66,IF(MID($J$5,1,4)="2017",K67,IF(MID($J$5,1,4)="2018",K68,IF(MID($J$5,1,4)="2019",K69,))))</f>
        <v>0</v>
      </c>
      <c r="L70" s="272">
        <f>IF(MID($J$5,1,4)="2016",L66,IF(MID($J$5,1,4)="2017",L67,IF(MID($J$5,1,4)="2018",L68,IF(MID($J$5,1,4)="2019",L69,))))</f>
        <v>0</v>
      </c>
      <c r="M70" s="393">
        <f t="shared" si="0"/>
        <v>0</v>
      </c>
      <c r="N70" s="393">
        <f t="shared" si="1"/>
        <v>0</v>
      </c>
      <c r="O70" s="393">
        <f t="shared" si="2"/>
        <v>0</v>
      </c>
    </row>
    <row r="71" spans="1:15" ht="15.75" thickTop="1" x14ac:dyDescent="0.25">
      <c r="A71" s="658">
        <v>13</v>
      </c>
      <c r="B71" s="697" t="str">
        <f>'PI. MP. Avance'!B71:B75</f>
        <v>MP105020301</v>
      </c>
      <c r="C71" s="700" t="str">
        <f>'PI. MP. Avance'!C71:C75</f>
        <v>Socializar en el 100% de los Municipios del Departamento la Política Pública de Mujer y la Normatividad que protege sus derechos , en el periodo de Gobierno.</v>
      </c>
      <c r="D71" s="702" t="str">
        <f>'PI. MP. Avance'!D71:D75</f>
        <v>Porcentaje de los municipios con socialización de politica pública de mujer y la normatividad que protege sus derechos .</v>
      </c>
      <c r="E71" s="697" t="str">
        <f>'PI. MP. Avance'!E71:E75</f>
        <v>(NMPPMS / NMT) x 100</v>
      </c>
      <c r="F71" s="704" t="str">
        <f>'PI. MP. Avance'!F71:F75</f>
        <v>PMCSPPMN = Porcentaje de municipios con socialización de politica pública de mujer y normatividad; N°MCSPSPPMN = Número de municipios con socialización de política pública de mujer y normatividad; N°MPPSPPMN = Número de municipios programados para socialización de política pública de mujer y normatividad.</v>
      </c>
      <c r="G71" s="706" t="str">
        <f>'PI. MP. Avance'!G71:G75</f>
        <v xml:space="preserve">Divulgación de los derechos de la mujeres , Valle del Cauca, occidente. </v>
      </c>
      <c r="H71" s="266">
        <v>2016</v>
      </c>
      <c r="I71" s="267">
        <f>VLOOKUP($B71,'METAS PRODUCTO'!$B$4:$CN$718,23,FALSE)</f>
        <v>20000000</v>
      </c>
      <c r="J71" s="506">
        <f>+'PA. RECURSOS MP 2016 '!E108</f>
        <v>75000000</v>
      </c>
      <c r="K71" s="506">
        <f>+'PA. RECURSOS MP 2016 '!E110</f>
        <v>675000000</v>
      </c>
      <c r="L71" s="506">
        <f>+'PA. RECURSOS MP 2016 '!E112</f>
        <v>675000000</v>
      </c>
      <c r="M71" s="332">
        <f t="shared" si="0"/>
        <v>100</v>
      </c>
      <c r="N71" s="333">
        <f t="shared" si="1"/>
        <v>100</v>
      </c>
      <c r="O71" s="333">
        <f t="shared" si="2"/>
        <v>100</v>
      </c>
    </row>
    <row r="72" spans="1:15" x14ac:dyDescent="0.25">
      <c r="A72" s="658"/>
      <c r="B72" s="698"/>
      <c r="C72" s="700"/>
      <c r="D72" s="702"/>
      <c r="E72" s="698"/>
      <c r="F72" s="704"/>
      <c r="G72" s="707"/>
      <c r="H72" s="268">
        <v>2017</v>
      </c>
      <c r="I72" s="269">
        <f>VLOOKUP($B71,'METAS PRODUCTO'!$B$4:$CN$718,36,FALSE)</f>
        <v>22000000</v>
      </c>
      <c r="J72" s="507">
        <f>'PA. RECURSOS MP 2017'!E108</f>
        <v>22000000</v>
      </c>
      <c r="K72" s="507">
        <f>'PA. RECURSOS MP 2017'!E110</f>
        <v>884000000</v>
      </c>
      <c r="L72" s="507">
        <f>'PA. RECURSOS MP 2017'!E112</f>
        <v>162000000</v>
      </c>
      <c r="M72" s="332">
        <f t="shared" si="0"/>
        <v>100</v>
      </c>
      <c r="N72" s="333">
        <f t="shared" si="1"/>
        <v>100</v>
      </c>
      <c r="O72" s="333">
        <f t="shared" si="2"/>
        <v>18.325791855203619</v>
      </c>
    </row>
    <row r="73" spans="1:15" x14ac:dyDescent="0.25">
      <c r="A73" s="658"/>
      <c r="B73" s="698"/>
      <c r="C73" s="700"/>
      <c r="D73" s="702"/>
      <c r="E73" s="698"/>
      <c r="F73" s="704"/>
      <c r="G73" s="707"/>
      <c r="H73" s="268">
        <v>2018</v>
      </c>
      <c r="I73" s="270">
        <f>VLOOKUP($B71,'METAS PRODUCTO'!$B$4:$CN$718,49,FALSE)</f>
        <v>25000000</v>
      </c>
      <c r="J73" s="507">
        <f>'PA. RECURSOS MP 2018'!E108</f>
        <v>135000000</v>
      </c>
      <c r="K73" s="507">
        <f>'PA. RECURSOS MP 2018'!E110</f>
        <v>0</v>
      </c>
      <c r="L73" s="507">
        <f>'PA. RECURSOS MP 2018'!E112</f>
        <v>0</v>
      </c>
      <c r="M73" s="332">
        <f t="shared" si="0"/>
        <v>0</v>
      </c>
      <c r="N73" s="333">
        <f t="shared" si="1"/>
        <v>0</v>
      </c>
      <c r="O73" s="333">
        <f t="shared" si="2"/>
        <v>0</v>
      </c>
    </row>
    <row r="74" spans="1:15" x14ac:dyDescent="0.25">
      <c r="A74" s="658"/>
      <c r="B74" s="698"/>
      <c r="C74" s="700"/>
      <c r="D74" s="702"/>
      <c r="E74" s="698"/>
      <c r="F74" s="704"/>
      <c r="G74" s="707"/>
      <c r="H74" s="268">
        <v>2019</v>
      </c>
      <c r="I74" s="270">
        <f>VLOOKUP($B71,'METAS PRODUCTO'!$B$4:$CN$718,62,FALSE)</f>
        <v>33000000</v>
      </c>
      <c r="J74" s="507">
        <f>+'PA. RECURSOS MP 2019'!E108</f>
        <v>0</v>
      </c>
      <c r="K74" s="507">
        <f>+'PA. RECURSOS MP 2019'!E110</f>
        <v>0</v>
      </c>
      <c r="L74" s="507">
        <f>+'PA. RECURSOS MP 2019'!E112</f>
        <v>0</v>
      </c>
      <c r="M74" s="332">
        <f t="shared" si="0"/>
        <v>0</v>
      </c>
      <c r="N74" s="333">
        <f t="shared" si="1"/>
        <v>0</v>
      </c>
      <c r="O74" s="333">
        <f t="shared" si="2"/>
        <v>0</v>
      </c>
    </row>
    <row r="75" spans="1:15" ht="15.75" thickBot="1" x14ac:dyDescent="0.3">
      <c r="A75" s="659"/>
      <c r="B75" s="699"/>
      <c r="C75" s="701"/>
      <c r="D75" s="703"/>
      <c r="E75" s="699"/>
      <c r="F75" s="705"/>
      <c r="G75" s="708"/>
      <c r="H75" s="271" t="s">
        <v>19</v>
      </c>
      <c r="I75" s="272">
        <f>VLOOKUP($B71,'METAS PRODUCTO'!$B$4:$CN$718,75,FALSE)</f>
        <v>100000000</v>
      </c>
      <c r="J75" s="272">
        <f>IF(MID($J$5,1,4)="2016",J71,IF(MID($J$5,1,4)="2017",J72,IF(MID($J$5,1,4)="2018",J73,IF(MID($J$5,1,4)="2019",J74,))))</f>
        <v>135000000</v>
      </c>
      <c r="K75" s="272">
        <f>IF(MID($J$5,1,4)="2016",K71,IF(MID($J$5,1,4)="2017",K72,IF(MID($J$5,1,4)="2018",K73,IF(MID($J$5,1,4)="2019",K74,))))</f>
        <v>0</v>
      </c>
      <c r="L75" s="272">
        <f>IF(MID($J$5,1,4)="2016",L71,IF(MID($J$5,1,4)="2017",L72,IF(MID($J$5,1,4)="2018",L73,IF(MID($J$5,1,4)="2019",L74,))))</f>
        <v>0</v>
      </c>
      <c r="M75" s="393">
        <f t="shared" si="0"/>
        <v>0</v>
      </c>
      <c r="N75" s="393">
        <f t="shared" si="1"/>
        <v>0</v>
      </c>
      <c r="O75" s="393">
        <f t="shared" si="2"/>
        <v>0</v>
      </c>
    </row>
    <row r="76" spans="1:15" ht="15.75" thickTop="1" x14ac:dyDescent="0.25">
      <c r="A76" s="689">
        <v>14</v>
      </c>
      <c r="B76" s="697" t="str">
        <f>'PI. MP. Avance'!B76:B80</f>
        <v>MP105020302</v>
      </c>
      <c r="C76" s="700" t="str">
        <f>'PI. MP. Avance'!C76:C80</f>
        <v>Realizar anualmente un evento de reconocimiento y exhaltación a la labor de la Mujer Vallecaucana.  (Galardon a la Mujer Vallecaucana) ,durante el periodo de gobierno.</v>
      </c>
      <c r="D76" s="702" t="str">
        <f>'PI. MP. Avance'!D76:D80</f>
        <v>Número de eventos de reconocimiento y exhaltación a la mujer realizados anualmente</v>
      </c>
      <c r="E76" s="697" t="str">
        <f>'PI. MP. Avance'!E76:E80</f>
        <v>NEREMVR</v>
      </c>
      <c r="F76" s="704" t="str">
        <f>'PI. MP. Avance'!F76:F80</f>
        <v xml:space="preserve">NEREMVR= Número de eventos de reconocimiento y exhaltación a la mujer realizados; </v>
      </c>
      <c r="G76" s="706" t="str">
        <f>'PI. MP. Avance'!G76:G80</f>
        <v xml:space="preserve">Divulgación de los derechos de la mujeres , Valle del Cauca, occidente. </v>
      </c>
      <c r="H76" s="266">
        <v>2016</v>
      </c>
      <c r="I76" s="267">
        <f>VLOOKUP($B76,'METAS PRODUCTO'!$B$4:$CN$718,23,FALSE)</f>
        <v>30000000</v>
      </c>
      <c r="J76" s="506">
        <f>+'PA. RECURSOS MP 2016 '!E116</f>
        <v>30000000</v>
      </c>
      <c r="K76" s="506">
        <f>+'PA. RECURSOS MP 2016 '!E118</f>
        <v>30000000</v>
      </c>
      <c r="L76" s="506">
        <f>+'PA. RECURSOS MP 2016 '!E120</f>
        <v>30000000</v>
      </c>
      <c r="M76" s="332">
        <f t="shared" ref="M76:M144" si="3">IFERROR(IF(L76*100/I76&gt;100,100,IF(L76*100/I76&lt;0,0,L76*100/I76)),0)</f>
        <v>100</v>
      </c>
      <c r="N76" s="333">
        <f t="shared" ref="N76:N144" si="4">IFERROR(IF(L76*100/J76&gt;100,100,IF(L76*100/J76&lt;0,0,L76*100/J76)),0)</f>
        <v>100</v>
      </c>
      <c r="O76" s="333">
        <f t="shared" ref="O76:O144" si="5">IFERROR(IF(L76*100/K76&lt;0,0,IF(L76*100/K76&gt;100,100,L76*100/K76)),0)</f>
        <v>100</v>
      </c>
    </row>
    <row r="77" spans="1:15" x14ac:dyDescent="0.25">
      <c r="A77" s="658"/>
      <c r="B77" s="698"/>
      <c r="C77" s="700"/>
      <c r="D77" s="702"/>
      <c r="E77" s="698"/>
      <c r="F77" s="704"/>
      <c r="G77" s="707"/>
      <c r="H77" s="268">
        <v>2017</v>
      </c>
      <c r="I77" s="269">
        <f>VLOOKUP($B76,'METAS PRODUCTO'!$B$4:$CN$718,36,FALSE)</f>
        <v>25000000</v>
      </c>
      <c r="J77" s="507">
        <f>'PA. RECURSOS MP 2017'!E116</f>
        <v>25000000</v>
      </c>
      <c r="K77" s="507">
        <f>'PA. RECURSOS MP 2017'!E118</f>
        <v>202200000</v>
      </c>
      <c r="L77" s="507">
        <f>'PA. RECURSOS MP 2017'!E120</f>
        <v>75000000</v>
      </c>
      <c r="M77" s="332">
        <f t="shared" si="3"/>
        <v>100</v>
      </c>
      <c r="N77" s="333">
        <f t="shared" si="4"/>
        <v>100</v>
      </c>
      <c r="O77" s="333">
        <f t="shared" si="5"/>
        <v>37.091988130563799</v>
      </c>
    </row>
    <row r="78" spans="1:15" x14ac:dyDescent="0.25">
      <c r="A78" s="658"/>
      <c r="B78" s="698"/>
      <c r="C78" s="700"/>
      <c r="D78" s="702"/>
      <c r="E78" s="698"/>
      <c r="F78" s="704"/>
      <c r="G78" s="707"/>
      <c r="H78" s="268">
        <v>2018</v>
      </c>
      <c r="I78" s="270">
        <f>VLOOKUP($B76,'METAS PRODUCTO'!$B$4:$CN$718,49,FALSE)</f>
        <v>25000000</v>
      </c>
      <c r="J78" s="507">
        <f>'PA. RECURSOS MP 2018'!E116</f>
        <v>90000000</v>
      </c>
      <c r="K78" s="507">
        <f>'PA. RECURSOS MP 2018'!E118</f>
        <v>0</v>
      </c>
      <c r="L78" s="507">
        <f>'PA. RECURSOS MP 2018'!E120</f>
        <v>0</v>
      </c>
      <c r="M78" s="332">
        <f t="shared" si="3"/>
        <v>0</v>
      </c>
      <c r="N78" s="333">
        <f t="shared" si="4"/>
        <v>0</v>
      </c>
      <c r="O78" s="333">
        <f t="shared" si="5"/>
        <v>0</v>
      </c>
    </row>
    <row r="79" spans="1:15" x14ac:dyDescent="0.25">
      <c r="A79" s="658"/>
      <c r="B79" s="698"/>
      <c r="C79" s="700"/>
      <c r="D79" s="702"/>
      <c r="E79" s="698"/>
      <c r="F79" s="704"/>
      <c r="G79" s="707"/>
      <c r="H79" s="268">
        <v>2019</v>
      </c>
      <c r="I79" s="270">
        <f>VLOOKUP($B76,'METAS PRODUCTO'!$B$4:$CN$718,62,FALSE)</f>
        <v>20000000</v>
      </c>
      <c r="J79" s="507">
        <f>+'PA. RECURSOS MP 2019'!E116</f>
        <v>0</v>
      </c>
      <c r="K79" s="507">
        <f>+'PA. RECURSOS MP 2019'!E118</f>
        <v>0</v>
      </c>
      <c r="L79" s="507">
        <f>+'PA. RECURSOS MP 2019'!E120</f>
        <v>0</v>
      </c>
      <c r="M79" s="332">
        <f t="shared" si="3"/>
        <v>0</v>
      </c>
      <c r="N79" s="333">
        <f t="shared" si="4"/>
        <v>0</v>
      </c>
      <c r="O79" s="333">
        <f t="shared" si="5"/>
        <v>0</v>
      </c>
    </row>
    <row r="80" spans="1:15" ht="15.75" thickBot="1" x14ac:dyDescent="0.3">
      <c r="A80" s="659"/>
      <c r="B80" s="699"/>
      <c r="C80" s="701"/>
      <c r="D80" s="703"/>
      <c r="E80" s="699"/>
      <c r="F80" s="705"/>
      <c r="G80" s="708"/>
      <c r="H80" s="271" t="s">
        <v>19</v>
      </c>
      <c r="I80" s="272">
        <f>VLOOKUP($B76,'METAS PRODUCTO'!$B$4:$CN$718,75,FALSE)</f>
        <v>100000000</v>
      </c>
      <c r="J80" s="272">
        <f>IF(MID($J$5,1,4)="2016",J76,IF(MID($J$5,1,4)="2017",J77,IF(MID($J$5,1,4)="2018",J78,IF(MID($J$5,1,4)="2019",J79,))))</f>
        <v>90000000</v>
      </c>
      <c r="K80" s="272">
        <f>IF(MID($J$5,1,4)="2016",K76,IF(MID($J$5,1,4)="2017",K77,IF(MID($J$5,1,4)="2018",K78,IF(MID($J$5,1,4)="2019",K79,))))</f>
        <v>0</v>
      </c>
      <c r="L80" s="272">
        <f>IF(MID($J$5,1,4)="2016",L76,IF(MID($J$5,1,4)="2017",L77,IF(MID($J$5,1,4)="2018",L78,IF(MID($J$5,1,4)="2019",L79,))))</f>
        <v>0</v>
      </c>
      <c r="M80" s="393">
        <f t="shared" si="3"/>
        <v>0</v>
      </c>
      <c r="N80" s="393">
        <f t="shared" si="4"/>
        <v>0</v>
      </c>
      <c r="O80" s="393">
        <f t="shared" si="5"/>
        <v>0</v>
      </c>
    </row>
    <row r="81" spans="1:15" ht="15.75" thickTop="1" x14ac:dyDescent="0.25">
      <c r="A81" s="689">
        <v>15</v>
      </c>
      <c r="B81" s="697" t="str">
        <f>'PI. MP. Avance'!B81:B85</f>
        <v>MP105020303</v>
      </c>
      <c r="C81" s="700" t="str">
        <f>'PI. MP. Avance'!C81:C85</f>
        <v>Realizar cuatro (4) Encuentros departamentales de saberes e intercambio de experiencias exitosas, que fomenten el liderazgo y la participación efectiva para la incidencia política de las mujeres en espacios de decisión, durante el periodo de Gobierno</v>
      </c>
      <c r="D81" s="702" t="str">
        <f>'PI. MP. Avance'!D81:D85</f>
        <v>Número de encuentros departamentales de saberes e intercambio de experiencias exitosas de mujeres realizados.</v>
      </c>
      <c r="E81" s="697" t="str">
        <f>'PI. MP. Avance'!E81:E85</f>
        <v>NEDSEEMR</v>
      </c>
      <c r="F81" s="704" t="str">
        <f>'PI. MP. Avance'!F81:F85</f>
        <v>NEDSEEMR= Número de encuentros departamentales de saberes e intercambio de experiencias exitosas de mujeres realizados.</v>
      </c>
      <c r="G81" s="706" t="str">
        <f>'PI. MP. Avance'!G81:G85</f>
        <v xml:space="preserve">Divulgación de los derechos de la mujeres , Valle del Cauca, occidente. </v>
      </c>
      <c r="H81" s="266">
        <v>2016</v>
      </c>
      <c r="I81" s="267">
        <f>VLOOKUP($B81,'METAS PRODUCTO'!$B$4:$CN$718,23,FALSE)</f>
        <v>0</v>
      </c>
      <c r="J81" s="506">
        <f>+'PA. RECURSOS MP 2016 '!E124</f>
        <v>0</v>
      </c>
      <c r="K81" s="506">
        <f>+'PA. RECURSOS MP 2016 '!E126</f>
        <v>0</v>
      </c>
      <c r="L81" s="506">
        <f>+'PA. RECURSOS MP 2016 '!E128</f>
        <v>0</v>
      </c>
      <c r="M81" s="332">
        <f t="shared" si="3"/>
        <v>0</v>
      </c>
      <c r="N81" s="333">
        <f t="shared" si="4"/>
        <v>0</v>
      </c>
      <c r="O81" s="333">
        <f t="shared" si="5"/>
        <v>0</v>
      </c>
    </row>
    <row r="82" spans="1:15" x14ac:dyDescent="0.25">
      <c r="A82" s="658"/>
      <c r="B82" s="698"/>
      <c r="C82" s="700"/>
      <c r="D82" s="702"/>
      <c r="E82" s="698"/>
      <c r="F82" s="704"/>
      <c r="G82" s="707"/>
      <c r="H82" s="268">
        <v>2017</v>
      </c>
      <c r="I82" s="269">
        <f>VLOOKUP($B81,'METAS PRODUCTO'!$B$4:$CN$718,36,FALSE)</f>
        <v>50000000</v>
      </c>
      <c r="J82" s="507">
        <f>'PA. RECURSOS MP 2017'!E124</f>
        <v>50000000</v>
      </c>
      <c r="K82" s="507">
        <f>'PA. RECURSOS MP 2017'!E126</f>
        <v>101800000</v>
      </c>
      <c r="L82" s="507">
        <f>'PA. RECURSOS MP 2017'!E128</f>
        <v>33333333</v>
      </c>
      <c r="M82" s="332">
        <f t="shared" si="3"/>
        <v>66.666666000000006</v>
      </c>
      <c r="N82" s="333">
        <f t="shared" si="4"/>
        <v>66.666666000000006</v>
      </c>
      <c r="O82" s="333">
        <f t="shared" si="5"/>
        <v>32.743942043222006</v>
      </c>
    </row>
    <row r="83" spans="1:15" x14ac:dyDescent="0.25">
      <c r="A83" s="658"/>
      <c r="B83" s="698"/>
      <c r="C83" s="700"/>
      <c r="D83" s="702"/>
      <c r="E83" s="698"/>
      <c r="F83" s="704"/>
      <c r="G83" s="707"/>
      <c r="H83" s="268">
        <v>2018</v>
      </c>
      <c r="I83" s="270">
        <f>VLOOKUP($B81,'METAS PRODUCTO'!$B$4:$CN$718,49,FALSE)</f>
        <v>50000000</v>
      </c>
      <c r="J83" s="507">
        <f>'PA. RECURSOS MP 2018'!E124</f>
        <v>70000000</v>
      </c>
      <c r="K83" s="507">
        <f>'PA. RECURSOS MP 2018'!E126</f>
        <v>0</v>
      </c>
      <c r="L83" s="507">
        <f>'PA. RECURSOS MP 2018'!E128</f>
        <v>0</v>
      </c>
      <c r="M83" s="332">
        <f t="shared" si="3"/>
        <v>0</v>
      </c>
      <c r="N83" s="333">
        <f t="shared" si="4"/>
        <v>0</v>
      </c>
      <c r="O83" s="333">
        <f t="shared" si="5"/>
        <v>0</v>
      </c>
    </row>
    <row r="84" spans="1:15" x14ac:dyDescent="0.25">
      <c r="A84" s="658"/>
      <c r="B84" s="698"/>
      <c r="C84" s="700"/>
      <c r="D84" s="702"/>
      <c r="E84" s="698"/>
      <c r="F84" s="704"/>
      <c r="G84" s="707"/>
      <c r="H84" s="268">
        <v>2019</v>
      </c>
      <c r="I84" s="270">
        <f>VLOOKUP($B81,'METAS PRODUCTO'!$B$4:$CN$718,62,FALSE)</f>
        <v>0</v>
      </c>
      <c r="J84" s="507">
        <f>+'PA. RECURSOS MP 2019'!E124</f>
        <v>0</v>
      </c>
      <c r="K84" s="507">
        <f>+'PA. RECURSOS MP 2019'!E126</f>
        <v>0</v>
      </c>
      <c r="L84" s="507">
        <f>+'PA. RECURSOS MP 2019'!E128</f>
        <v>0</v>
      </c>
      <c r="M84" s="332">
        <f t="shared" si="3"/>
        <v>0</v>
      </c>
      <c r="N84" s="333">
        <f t="shared" si="4"/>
        <v>0</v>
      </c>
      <c r="O84" s="333">
        <f t="shared" si="5"/>
        <v>0</v>
      </c>
    </row>
    <row r="85" spans="1:15" ht="15.75" thickBot="1" x14ac:dyDescent="0.3">
      <c r="A85" s="659"/>
      <c r="B85" s="699"/>
      <c r="C85" s="701"/>
      <c r="D85" s="703"/>
      <c r="E85" s="699"/>
      <c r="F85" s="705"/>
      <c r="G85" s="708"/>
      <c r="H85" s="271" t="s">
        <v>19</v>
      </c>
      <c r="I85" s="272">
        <f>VLOOKUP($B81,'METAS PRODUCTO'!$B$4:$CN$718,75,FALSE)</f>
        <v>100000000</v>
      </c>
      <c r="J85" s="272">
        <f>IF(MID($J$5,1,4)="2016",J81,IF(MID($J$5,1,4)="2017",J82,IF(MID($J$5,1,4)="2018",J83,IF(MID($J$5,1,4)="2019",J84,))))</f>
        <v>70000000</v>
      </c>
      <c r="K85" s="272">
        <f>IF(MID($J$5,1,4)="2016",K81,IF(MID($J$5,1,4)="2017",K82,IF(MID($J$5,1,4)="2018",K83,IF(MID($J$5,1,4)="2019",K84,))))</f>
        <v>0</v>
      </c>
      <c r="L85" s="272">
        <f>IF(MID($J$5,1,4)="2016",L81,IF(MID($J$5,1,4)="2017",L82,IF(MID($J$5,1,4)="2018",L83,IF(MID($J$5,1,4)="2019",L84,))))</f>
        <v>0</v>
      </c>
      <c r="M85" s="393">
        <f t="shared" si="3"/>
        <v>0</v>
      </c>
      <c r="N85" s="393">
        <f t="shared" si="4"/>
        <v>0</v>
      </c>
      <c r="O85" s="393">
        <f t="shared" si="5"/>
        <v>0</v>
      </c>
    </row>
    <row r="86" spans="1:15" ht="15.75" thickTop="1" x14ac:dyDescent="0.25">
      <c r="A86" s="658">
        <v>16</v>
      </c>
      <c r="B86" s="697" t="str">
        <f>'PI. MP. Avance'!B86:B90</f>
        <v>MP105020304</v>
      </c>
      <c r="C86" s="700" t="str">
        <f>'PI. MP. Avance'!C86:C90</f>
        <v>Desarrollar en los 42 entes territoriales, un programa de Formación   a Mujeres en el  uso de las TICs, durante el periodo de Gobierno.</v>
      </c>
      <c r="D86" s="702" t="str">
        <f>'PI. MP. Avance'!D86:D90</f>
        <v>Número de programas de formación a mujeres en uso de TICs desarrollados</v>
      </c>
      <c r="E86" s="697" t="str">
        <f>'PI. MP. Avance'!E86:E90</f>
        <v>NPFMUTICD</v>
      </c>
      <c r="F86" s="704" t="str">
        <f>'PI. MP. Avance'!F86:F90</f>
        <v>NPFMUTICD = Número de programas de formación a mujeres en uso de TICs desarrollados</v>
      </c>
      <c r="G86" s="706" t="str">
        <f>'PI. MP. Avance'!G86:G90</f>
        <v>Divulgación de los derechos de la mujeres , Valle del Cauca, occidente. N/P</v>
      </c>
      <c r="H86" s="266">
        <v>2016</v>
      </c>
      <c r="I86" s="267">
        <f>VLOOKUP($B86,'METAS PRODUCTO'!$B$4:$CN$718,23,FALSE)</f>
        <v>7000000</v>
      </c>
      <c r="J86" s="506">
        <f>+'PA. RECURSOS MP 2016 '!E132</f>
        <v>0</v>
      </c>
      <c r="K86" s="506">
        <f>+'PA. RECURSOS MP 2016 '!E134</f>
        <v>0</v>
      </c>
      <c r="L86" s="506">
        <f>+'PA. RECURSOS MP 2016 '!E136</f>
        <v>0</v>
      </c>
      <c r="M86" s="332">
        <f t="shared" si="3"/>
        <v>0</v>
      </c>
      <c r="N86" s="333">
        <f t="shared" si="4"/>
        <v>0</v>
      </c>
      <c r="O86" s="333">
        <f t="shared" si="5"/>
        <v>0</v>
      </c>
    </row>
    <row r="87" spans="1:15" x14ac:dyDescent="0.25">
      <c r="A87" s="658"/>
      <c r="B87" s="698"/>
      <c r="C87" s="700"/>
      <c r="D87" s="702"/>
      <c r="E87" s="698"/>
      <c r="F87" s="704"/>
      <c r="G87" s="707"/>
      <c r="H87" s="268">
        <v>2017</v>
      </c>
      <c r="I87" s="269">
        <f>VLOOKUP($B86,'METAS PRODUCTO'!$B$4:$CN$718,36,FALSE)</f>
        <v>14000000</v>
      </c>
      <c r="J87" s="507">
        <f>'PA. RECURSOS MP 2017'!E132</f>
        <v>14000000</v>
      </c>
      <c r="K87" s="507">
        <f>'PA. RECURSOS MP 2017'!E134</f>
        <v>14000000</v>
      </c>
      <c r="L87" s="507">
        <f>'PA. RECURSOS MP 2017'!E136</f>
        <v>0</v>
      </c>
      <c r="M87" s="332">
        <f t="shared" si="3"/>
        <v>0</v>
      </c>
      <c r="N87" s="333">
        <f t="shared" si="4"/>
        <v>0</v>
      </c>
      <c r="O87" s="333">
        <f t="shared" si="5"/>
        <v>0</v>
      </c>
    </row>
    <row r="88" spans="1:15" x14ac:dyDescent="0.25">
      <c r="A88" s="658"/>
      <c r="B88" s="698"/>
      <c r="C88" s="700"/>
      <c r="D88" s="702"/>
      <c r="E88" s="698"/>
      <c r="F88" s="704"/>
      <c r="G88" s="707"/>
      <c r="H88" s="268">
        <v>2018</v>
      </c>
      <c r="I88" s="270">
        <f>VLOOKUP($B86,'METAS PRODUCTO'!$B$4:$CN$718,49,FALSE)</f>
        <v>14000000</v>
      </c>
      <c r="J88" s="507">
        <f>'PA. RECURSOS MP 2018'!E132</f>
        <v>0</v>
      </c>
      <c r="K88" s="507">
        <f>'PA. RECURSOS MP 2018'!E134</f>
        <v>0</v>
      </c>
      <c r="L88" s="507">
        <f>'PA. RECURSOS MP 2018'!E136</f>
        <v>0</v>
      </c>
      <c r="M88" s="332">
        <f t="shared" si="3"/>
        <v>0</v>
      </c>
      <c r="N88" s="333">
        <f t="shared" si="4"/>
        <v>0</v>
      </c>
      <c r="O88" s="333">
        <f t="shared" si="5"/>
        <v>0</v>
      </c>
    </row>
    <row r="89" spans="1:15" x14ac:dyDescent="0.25">
      <c r="A89" s="658"/>
      <c r="B89" s="698"/>
      <c r="C89" s="700"/>
      <c r="D89" s="702"/>
      <c r="E89" s="698"/>
      <c r="F89" s="704"/>
      <c r="G89" s="707"/>
      <c r="H89" s="268">
        <v>2019</v>
      </c>
      <c r="I89" s="270">
        <f>VLOOKUP($B86,'METAS PRODUCTO'!$B$4:$CN$718,62,FALSE)</f>
        <v>12000000</v>
      </c>
      <c r="J89" s="507">
        <f>+'PA. RECURSOS MP 2019'!E132</f>
        <v>0</v>
      </c>
      <c r="K89" s="507">
        <f>+'PA. RECURSOS MP 2019'!E134</f>
        <v>0</v>
      </c>
      <c r="L89" s="507">
        <f>+'PA. RECURSOS MP 2019'!E136</f>
        <v>0</v>
      </c>
      <c r="M89" s="332">
        <f t="shared" si="3"/>
        <v>0</v>
      </c>
      <c r="N89" s="333">
        <f t="shared" si="4"/>
        <v>0</v>
      </c>
      <c r="O89" s="333">
        <f t="shared" si="5"/>
        <v>0</v>
      </c>
    </row>
    <row r="90" spans="1:15" ht="15.75" thickBot="1" x14ac:dyDescent="0.3">
      <c r="A90" s="659"/>
      <c r="B90" s="699"/>
      <c r="C90" s="701"/>
      <c r="D90" s="703"/>
      <c r="E90" s="699"/>
      <c r="F90" s="705"/>
      <c r="G90" s="708"/>
      <c r="H90" s="271" t="s">
        <v>19</v>
      </c>
      <c r="I90" s="272">
        <f>VLOOKUP($B86,'METAS PRODUCTO'!$B$4:$CN$718,75,FALSE)</f>
        <v>47000000</v>
      </c>
      <c r="J90" s="272">
        <f>IF(MID($J$5,1,4)="2016",J86,IF(MID($J$5,1,4)="2017",J87,IF(MID($J$5,1,4)="2018",J88,IF(MID($J$5,1,4)="2019",J89,))))</f>
        <v>0</v>
      </c>
      <c r="K90" s="272">
        <f>IF(MID($J$5,1,4)="2016",K86,IF(MID($J$5,1,4)="2017",K87,IF(MID($J$5,1,4)="2018",K88,IF(MID($J$5,1,4)="2019",K89,))))</f>
        <v>0</v>
      </c>
      <c r="L90" s="272">
        <f>IF(MID($J$5,1,4)="2016",L86,IF(MID($J$5,1,4)="2017",L87,IF(MID($J$5,1,4)="2018",L88,IF(MID($J$5,1,4)="2019",L89,))))</f>
        <v>0</v>
      </c>
      <c r="M90" s="393">
        <f t="shared" si="3"/>
        <v>0</v>
      </c>
      <c r="N90" s="393">
        <f t="shared" si="4"/>
        <v>0</v>
      </c>
      <c r="O90" s="393">
        <f t="shared" si="5"/>
        <v>0</v>
      </c>
    </row>
    <row r="91" spans="1:15" ht="15.75" thickTop="1" x14ac:dyDescent="0.25">
      <c r="A91" s="689">
        <v>17</v>
      </c>
      <c r="B91" s="697" t="str">
        <f>'PI. MP. Avance'!B91:B95</f>
        <v>MP105050305</v>
      </c>
      <c r="C91" s="700" t="str">
        <f>'PI. MP. Avance'!C91:C95</f>
        <v>Acompañar en la construcción y puesta en marcha de los hogares de acogida en los municipios de Buenaventura y Jamundí (MESA DE CONCERTACION INDIGENA).</v>
      </c>
      <c r="D91" s="702" t="str">
        <f>'PI. MP. Avance'!D91:D95</f>
        <v>Número de municipios acompañados en la construcción y puesta en marcha de Hogares de acogida para mujeres victimas de violencia.</v>
      </c>
      <c r="E91" s="697" t="str">
        <f>'PI. MP. Avance'!E91:E95</f>
        <v>NMACHA</v>
      </c>
      <c r="F91" s="704" t="str">
        <f>'PI. MP. Avance'!F91:F95</f>
        <v>NMACHA = Número de municipios acompañados en la construcción y puesta en marcha de hogares de acogida.</v>
      </c>
      <c r="G91" s="706" t="str">
        <f>'PI. MP. Avance'!G91:G95</f>
        <v>Construcción de hogares de acogida en los municipios de Buenaventura y Jamundí, Valle del Cauca, Occidente. N/P</v>
      </c>
      <c r="H91" s="266">
        <v>2016</v>
      </c>
      <c r="I91" s="267">
        <f>VLOOKUP($B91,'METAS PRODUCTO'!$B$4:$CN$718,23,FALSE)</f>
        <v>0</v>
      </c>
      <c r="J91" s="506">
        <f>+'PA. RECURSOS MP 2016 '!E140</f>
        <v>0</v>
      </c>
      <c r="K91" s="506">
        <f>+'PA. RECURSOS MP 2016 '!E142</f>
        <v>0</v>
      </c>
      <c r="L91" s="506">
        <f>+'PA. RECURSOS MP 2016 '!E144</f>
        <v>0</v>
      </c>
      <c r="M91" s="332">
        <f t="shared" si="3"/>
        <v>0</v>
      </c>
      <c r="N91" s="333">
        <f t="shared" si="4"/>
        <v>0</v>
      </c>
      <c r="O91" s="333">
        <f t="shared" si="5"/>
        <v>0</v>
      </c>
    </row>
    <row r="92" spans="1:15" x14ac:dyDescent="0.25">
      <c r="A92" s="658"/>
      <c r="B92" s="698"/>
      <c r="C92" s="700"/>
      <c r="D92" s="702"/>
      <c r="E92" s="698"/>
      <c r="F92" s="704"/>
      <c r="G92" s="707"/>
      <c r="H92" s="268">
        <v>2017</v>
      </c>
      <c r="I92" s="269">
        <f>VLOOKUP($B91,'METAS PRODUCTO'!$B$4:$CN$718,36,FALSE)</f>
        <v>0</v>
      </c>
      <c r="J92" s="507">
        <f>'PA. RECURSOS MP 2017'!E140</f>
        <v>0</v>
      </c>
      <c r="K92" s="507">
        <f>'PA. RECURSOS MP 2017'!E142</f>
        <v>0</v>
      </c>
      <c r="L92" s="507">
        <f>'PA. RECURSOS MP 2017'!E144</f>
        <v>0</v>
      </c>
      <c r="M92" s="332">
        <f t="shared" si="3"/>
        <v>0</v>
      </c>
      <c r="N92" s="333">
        <f t="shared" si="4"/>
        <v>0</v>
      </c>
      <c r="O92" s="333">
        <f t="shared" si="5"/>
        <v>0</v>
      </c>
    </row>
    <row r="93" spans="1:15" x14ac:dyDescent="0.25">
      <c r="A93" s="658"/>
      <c r="B93" s="698"/>
      <c r="C93" s="700"/>
      <c r="D93" s="702"/>
      <c r="E93" s="698"/>
      <c r="F93" s="704"/>
      <c r="G93" s="707"/>
      <c r="H93" s="268">
        <v>2018</v>
      </c>
      <c r="I93" s="270">
        <f>VLOOKUP($B91,'METAS PRODUCTO'!$B$4:$CN$718,49,FALSE)</f>
        <v>0</v>
      </c>
      <c r="J93" s="507">
        <f>'PA. RECURSOS MP 2018'!E140</f>
        <v>0</v>
      </c>
      <c r="K93" s="507">
        <f>'PA. RECURSOS MP 2018'!E142</f>
        <v>0</v>
      </c>
      <c r="L93" s="507">
        <f>'PA. RECURSOS MP 2018'!E144</f>
        <v>0</v>
      </c>
      <c r="M93" s="332">
        <f t="shared" si="3"/>
        <v>0</v>
      </c>
      <c r="N93" s="333">
        <f t="shared" si="4"/>
        <v>0</v>
      </c>
      <c r="O93" s="333">
        <f t="shared" si="5"/>
        <v>0</v>
      </c>
    </row>
    <row r="94" spans="1:15" x14ac:dyDescent="0.25">
      <c r="A94" s="658"/>
      <c r="B94" s="698"/>
      <c r="C94" s="700"/>
      <c r="D94" s="702"/>
      <c r="E94" s="698"/>
      <c r="F94" s="704"/>
      <c r="G94" s="707"/>
      <c r="H94" s="268">
        <v>2019</v>
      </c>
      <c r="I94" s="270">
        <f>VLOOKUP($B91,'METAS PRODUCTO'!$B$4:$CN$718,62,FALSE)</f>
        <v>0</v>
      </c>
      <c r="J94" s="507">
        <f>+'PA. RECURSOS MP 2019'!E140</f>
        <v>0</v>
      </c>
      <c r="K94" s="507">
        <f>+'PA. RECURSOS MP 2019'!E142</f>
        <v>0</v>
      </c>
      <c r="L94" s="507">
        <f>+'PA. RECURSOS MP 2019'!E144</f>
        <v>0</v>
      </c>
      <c r="M94" s="332">
        <f t="shared" si="3"/>
        <v>0</v>
      </c>
      <c r="N94" s="333">
        <f t="shared" si="4"/>
        <v>0</v>
      </c>
      <c r="O94" s="333">
        <f t="shared" si="5"/>
        <v>0</v>
      </c>
    </row>
    <row r="95" spans="1:15" ht="15.75" thickBot="1" x14ac:dyDescent="0.3">
      <c r="A95" s="659"/>
      <c r="B95" s="699"/>
      <c r="C95" s="701"/>
      <c r="D95" s="703"/>
      <c r="E95" s="699"/>
      <c r="F95" s="705"/>
      <c r="G95" s="708"/>
      <c r="H95" s="271" t="s">
        <v>19</v>
      </c>
      <c r="I95" s="272">
        <f>VLOOKUP($B91,'METAS PRODUCTO'!$B$4:$CN$718,75,FALSE)</f>
        <v>0</v>
      </c>
      <c r="J95" s="272">
        <f>IF(MID($J$5,1,4)="2016",J91,IF(MID($J$5,1,4)="2017",J92,IF(MID($J$5,1,4)="2018",J93,IF(MID($J$5,1,4)="2019",J94,))))</f>
        <v>0</v>
      </c>
      <c r="K95" s="272">
        <f>IF(MID($J$5,1,4)="2016",K91,IF(MID($J$5,1,4)="2017",K92,IF(MID($J$5,1,4)="2018",K93,IF(MID($J$5,1,4)="2019",K94,))))</f>
        <v>0</v>
      </c>
      <c r="L95" s="272">
        <f>IF(MID($J$5,1,4)="2016",L91,IF(MID($J$5,1,4)="2017",L92,IF(MID($J$5,1,4)="2018",L93,IF(MID($J$5,1,4)="2019",L94,))))</f>
        <v>0</v>
      </c>
      <c r="M95" s="393">
        <f t="shared" si="3"/>
        <v>0</v>
      </c>
      <c r="N95" s="393">
        <f t="shared" si="4"/>
        <v>0</v>
      </c>
      <c r="O95" s="393">
        <f t="shared" si="5"/>
        <v>0</v>
      </c>
    </row>
    <row r="96" spans="1:15" ht="15.75" thickTop="1" x14ac:dyDescent="0.25">
      <c r="A96" s="689">
        <v>18</v>
      </c>
      <c r="B96" s="697" t="str">
        <f>'PI. MP. Avance'!B96:B100</f>
        <v>MP105050604</v>
      </c>
      <c r="C96" s="700" t="str">
        <f>'PI. MP. Avance'!C96:C100</f>
        <v xml:space="preserve"> Realizar un evento de Capacitación en Derechos a las mujeres del Valle del Cauca, específica para mujeres indígenas (MESA DE CONCERTACIÓN INDIGENA).</v>
      </c>
      <c r="D96" s="702" t="str">
        <f>'PI. MP. Avance'!D96:D100</f>
        <v>Número de eventos de capacitación en derechos, específica para mujeres indígenas, realizados</v>
      </c>
      <c r="E96" s="697" t="str">
        <f>'PI. MP. Avance'!E96:E100</f>
        <v>NECDMIR</v>
      </c>
      <c r="F96" s="704" t="str">
        <f>'PI. MP. Avance'!F96:F100</f>
        <v>NECDMIR = Número de eventos de capacitacion en derechos, específica para mujeres indígenas, realizados.</v>
      </c>
      <c r="G96" s="706" t="str">
        <f>'PI. MP. Avance'!G96:G100</f>
        <v>Formación para el desarrollo y la participación de las mujeres indígenas del Valle del Cauca, Occidente.</v>
      </c>
      <c r="H96" s="266">
        <v>2016</v>
      </c>
      <c r="I96" s="267">
        <f>VLOOKUP($B96,'METAS PRODUCTO'!$B$4:$CN$718,23,FALSE)</f>
        <v>0</v>
      </c>
      <c r="J96" s="506">
        <f>+'PA. RECURSOS MP 2016 '!E148</f>
        <v>0</v>
      </c>
      <c r="K96" s="506">
        <f>+'PA. RECURSOS MP 2016 '!E150</f>
        <v>0</v>
      </c>
      <c r="L96" s="506">
        <f>+'PA. RECURSOS MP 2016 '!E152</f>
        <v>0</v>
      </c>
      <c r="M96" s="332">
        <f t="shared" si="3"/>
        <v>0</v>
      </c>
      <c r="N96" s="333">
        <f t="shared" si="4"/>
        <v>0</v>
      </c>
      <c r="O96" s="333">
        <f t="shared" si="5"/>
        <v>0</v>
      </c>
    </row>
    <row r="97" spans="1:15" x14ac:dyDescent="0.25">
      <c r="A97" s="658"/>
      <c r="B97" s="698"/>
      <c r="C97" s="700"/>
      <c r="D97" s="702"/>
      <c r="E97" s="698"/>
      <c r="F97" s="704"/>
      <c r="G97" s="707"/>
      <c r="H97" s="268">
        <v>2017</v>
      </c>
      <c r="I97" s="269">
        <f>VLOOKUP($B96,'METAS PRODUCTO'!$B$4:$CN$718,36,FALSE)</f>
        <v>0</v>
      </c>
      <c r="J97" s="507">
        <f>'PA. RECURSOS MP 2017'!E148</f>
        <v>0</v>
      </c>
      <c r="K97" s="507">
        <f>'PA. RECURSOS MP 2017'!E150</f>
        <v>0</v>
      </c>
      <c r="L97" s="507">
        <f>'PA. RECURSOS MP 2017'!E152</f>
        <v>0</v>
      </c>
      <c r="M97" s="332">
        <f t="shared" si="3"/>
        <v>0</v>
      </c>
      <c r="N97" s="333">
        <f t="shared" si="4"/>
        <v>0</v>
      </c>
      <c r="O97" s="333">
        <f t="shared" si="5"/>
        <v>0</v>
      </c>
    </row>
    <row r="98" spans="1:15" x14ac:dyDescent="0.25">
      <c r="A98" s="658"/>
      <c r="B98" s="698"/>
      <c r="C98" s="700"/>
      <c r="D98" s="702"/>
      <c r="E98" s="698"/>
      <c r="F98" s="704"/>
      <c r="G98" s="707"/>
      <c r="H98" s="268">
        <v>2018</v>
      </c>
      <c r="I98" s="270">
        <f>VLOOKUP($B96,'METAS PRODUCTO'!$B$4:$CN$718,49,FALSE)</f>
        <v>0</v>
      </c>
      <c r="J98" s="507">
        <f>'PA. RECURSOS MP 2018'!E148</f>
        <v>50000000</v>
      </c>
      <c r="K98" s="507">
        <f>'PA. RECURSOS MP 2018'!E150</f>
        <v>0</v>
      </c>
      <c r="L98" s="507">
        <f>'PA. RECURSOS MP 2018'!E152</f>
        <v>0</v>
      </c>
      <c r="M98" s="332">
        <f t="shared" si="3"/>
        <v>0</v>
      </c>
      <c r="N98" s="333">
        <f t="shared" si="4"/>
        <v>0</v>
      </c>
      <c r="O98" s="333">
        <f t="shared" si="5"/>
        <v>0</v>
      </c>
    </row>
    <row r="99" spans="1:15" x14ac:dyDescent="0.25">
      <c r="A99" s="658"/>
      <c r="B99" s="698"/>
      <c r="C99" s="700"/>
      <c r="D99" s="702"/>
      <c r="E99" s="698"/>
      <c r="F99" s="704"/>
      <c r="G99" s="707"/>
      <c r="H99" s="268">
        <v>2019</v>
      </c>
      <c r="I99" s="270">
        <f>VLOOKUP($B96,'METAS PRODUCTO'!$B$4:$CN$718,62,FALSE)</f>
        <v>0</v>
      </c>
      <c r="J99" s="507">
        <f>+'PA. RECURSOS MP 2019'!E148</f>
        <v>0</v>
      </c>
      <c r="K99" s="507">
        <f>+'PA. RECURSOS MP 2019'!E150</f>
        <v>0</v>
      </c>
      <c r="L99" s="507">
        <f>+'PA. RECURSOS MP 2019'!E152</f>
        <v>0</v>
      </c>
      <c r="M99" s="332">
        <f t="shared" si="3"/>
        <v>0</v>
      </c>
      <c r="N99" s="333">
        <f t="shared" si="4"/>
        <v>0</v>
      </c>
      <c r="O99" s="333">
        <f t="shared" si="5"/>
        <v>0</v>
      </c>
    </row>
    <row r="100" spans="1:15" ht="15.75" thickBot="1" x14ac:dyDescent="0.3">
      <c r="A100" s="659"/>
      <c r="B100" s="699"/>
      <c r="C100" s="701"/>
      <c r="D100" s="703"/>
      <c r="E100" s="699"/>
      <c r="F100" s="705"/>
      <c r="G100" s="708"/>
      <c r="H100" s="271" t="s">
        <v>19</v>
      </c>
      <c r="I100" s="272">
        <f>VLOOKUP($B96,'METAS PRODUCTO'!$B$4:$CN$718,75,FALSE)</f>
        <v>0</v>
      </c>
      <c r="J100" s="272">
        <f>IF(MID($J$5,1,4)="2016",J96,IF(MID($J$5,1,4)="2017",J97,IF(MID($J$5,1,4)="2018",J98,IF(MID($J$5,1,4)="2019",J99,))))</f>
        <v>50000000</v>
      </c>
      <c r="K100" s="272">
        <f>IF(MID($J$5,1,4)="2016",K96,IF(MID($J$5,1,4)="2017",K97,IF(MID($J$5,1,4)="2018",K98,IF(MID($J$5,1,4)="2019",K99,))))</f>
        <v>0</v>
      </c>
      <c r="L100" s="272">
        <f>IF(MID($J$5,1,4)="2016",L96,IF(MID($J$5,1,4)="2017",L97,IF(MID($J$5,1,4)="2018",L98,IF(MID($J$5,1,4)="2019",L99,))))</f>
        <v>0</v>
      </c>
      <c r="M100" s="393">
        <f t="shared" si="3"/>
        <v>0</v>
      </c>
      <c r="N100" s="393">
        <f t="shared" si="4"/>
        <v>0</v>
      </c>
      <c r="O100" s="393">
        <f t="shared" si="5"/>
        <v>0</v>
      </c>
    </row>
    <row r="101" spans="1:15" ht="15.75" thickTop="1" x14ac:dyDescent="0.25">
      <c r="A101" s="658">
        <v>19</v>
      </c>
      <c r="B101" s="697" t="str">
        <f>'PI. MP. Avance'!B101:B105</f>
        <v>MP105050605</v>
      </c>
      <c r="C101" s="700" t="str">
        <f>'PI. MP. Avance'!C101:C105</f>
        <v>Empoderar al 100% de mujeres seleccionadas en la identificación, formulación y ejecución del Proyectos Productivos (MESA DE CONCERTACIÓN INDIGENA).</v>
      </c>
      <c r="D101" s="702" t="str">
        <f>'PI. MP. Avance'!D101:D105</f>
        <v>Porcentaje de mujeres seleccionadas empoderadas en identificación, formulación y ejecución de proyectos.</v>
      </c>
      <c r="E101" s="697" t="str">
        <f>'PI. MP. Avance'!E101:E105</f>
        <v>PMIS(ME / MS) x 100</v>
      </c>
      <c r="F101" s="704" t="str">
        <f>'PI. MP. Avance'!F101:F105</f>
        <v>PMISE= Porcentaje de Mujejeres indigenas seleccionadas para Empoderamiento ;  ME = Mujeres empoderadas                                    
MS = Mujeres seleccionadas</v>
      </c>
      <c r="G101" s="706" t="str">
        <f>'PI. MP. Avance'!G101:G105</f>
        <v>Formación para el desarrollo y la participación de las mujeres indígenas del Valle del Cauca, Occidente.</v>
      </c>
      <c r="H101" s="266">
        <v>2016</v>
      </c>
      <c r="I101" s="267">
        <f>VLOOKUP($B101,'METAS PRODUCTO'!$B$4:$CN$718,23,FALSE)</f>
        <v>0</v>
      </c>
      <c r="J101" s="506">
        <f>+'PA. RECURSOS MP 2016 '!E156</f>
        <v>0</v>
      </c>
      <c r="K101" s="506">
        <f>+'PA. RECURSOS MP 2016 '!E158</f>
        <v>0</v>
      </c>
      <c r="L101" s="506">
        <f>+'PA. RECURSOS MP 2016 '!E160</f>
        <v>0</v>
      </c>
      <c r="M101" s="332">
        <f t="shared" si="3"/>
        <v>0</v>
      </c>
      <c r="N101" s="333">
        <f t="shared" si="4"/>
        <v>0</v>
      </c>
      <c r="O101" s="333">
        <f t="shared" si="5"/>
        <v>0</v>
      </c>
    </row>
    <row r="102" spans="1:15" x14ac:dyDescent="0.25">
      <c r="A102" s="658"/>
      <c r="B102" s="698"/>
      <c r="C102" s="700"/>
      <c r="D102" s="702"/>
      <c r="E102" s="698"/>
      <c r="F102" s="704"/>
      <c r="G102" s="707"/>
      <c r="H102" s="268">
        <v>2017</v>
      </c>
      <c r="I102" s="269">
        <f>VLOOKUP($B101,'METAS PRODUCTO'!$B$4:$CN$718,36,FALSE)</f>
        <v>0</v>
      </c>
      <c r="J102" s="507">
        <f>'PA. RECURSOS MP 2017'!E156</f>
        <v>0</v>
      </c>
      <c r="K102" s="507">
        <f>'PA. RECURSOS MP 2017'!E158</f>
        <v>0</v>
      </c>
      <c r="L102" s="507">
        <f>'PA. RECURSOS MP 2017'!E160</f>
        <v>0</v>
      </c>
      <c r="M102" s="332">
        <f t="shared" si="3"/>
        <v>0</v>
      </c>
      <c r="N102" s="333">
        <f t="shared" si="4"/>
        <v>0</v>
      </c>
      <c r="O102" s="333">
        <f t="shared" si="5"/>
        <v>0</v>
      </c>
    </row>
    <row r="103" spans="1:15" x14ac:dyDescent="0.25">
      <c r="A103" s="658"/>
      <c r="B103" s="698"/>
      <c r="C103" s="700"/>
      <c r="D103" s="702"/>
      <c r="E103" s="698"/>
      <c r="F103" s="704"/>
      <c r="G103" s="707"/>
      <c r="H103" s="268">
        <v>2018</v>
      </c>
      <c r="I103" s="270">
        <f>VLOOKUP($B101,'METAS PRODUCTO'!$B$4:$CN$718,49,FALSE)</f>
        <v>0</v>
      </c>
      <c r="J103" s="507">
        <f>'PA. RECURSOS MP 2018'!E156</f>
        <v>100000000</v>
      </c>
      <c r="K103" s="507">
        <f>'PA. RECURSOS MP 2018'!E158</f>
        <v>0</v>
      </c>
      <c r="L103" s="507">
        <f>'PA. RECURSOS MP 2018'!E160</f>
        <v>0</v>
      </c>
      <c r="M103" s="332">
        <f t="shared" si="3"/>
        <v>0</v>
      </c>
      <c r="N103" s="333">
        <f t="shared" si="4"/>
        <v>0</v>
      </c>
      <c r="O103" s="333">
        <f t="shared" si="5"/>
        <v>0</v>
      </c>
    </row>
    <row r="104" spans="1:15" x14ac:dyDescent="0.25">
      <c r="A104" s="658"/>
      <c r="B104" s="698"/>
      <c r="C104" s="700"/>
      <c r="D104" s="702"/>
      <c r="E104" s="698"/>
      <c r="F104" s="704"/>
      <c r="G104" s="707"/>
      <c r="H104" s="268">
        <v>2019</v>
      </c>
      <c r="I104" s="270">
        <f>VLOOKUP($B101,'METAS PRODUCTO'!$B$4:$CN$718,62,FALSE)</f>
        <v>0</v>
      </c>
      <c r="J104" s="507">
        <f>+'PA. RECURSOS MP 2019'!E156</f>
        <v>0</v>
      </c>
      <c r="K104" s="507">
        <f>+'PA. RECURSOS MP 2019'!E158</f>
        <v>0</v>
      </c>
      <c r="L104" s="507">
        <f>+'PA. RECURSOS MP 2019'!E160</f>
        <v>0</v>
      </c>
      <c r="M104" s="332">
        <f t="shared" si="3"/>
        <v>0</v>
      </c>
      <c r="N104" s="333">
        <f t="shared" si="4"/>
        <v>0</v>
      </c>
      <c r="O104" s="333">
        <f t="shared" si="5"/>
        <v>0</v>
      </c>
    </row>
    <row r="105" spans="1:15" ht="15.75" thickBot="1" x14ac:dyDescent="0.3">
      <c r="A105" s="659"/>
      <c r="B105" s="699"/>
      <c r="C105" s="701"/>
      <c r="D105" s="703"/>
      <c r="E105" s="699"/>
      <c r="F105" s="705"/>
      <c r="G105" s="708"/>
      <c r="H105" s="271" t="s">
        <v>19</v>
      </c>
      <c r="I105" s="272">
        <f>VLOOKUP($B101,'METAS PRODUCTO'!$B$4:$CN$718,75,FALSE)</f>
        <v>0</v>
      </c>
      <c r="J105" s="272">
        <f>IF(MID($J$5,1,4)="2016",J101,IF(MID($J$5,1,4)="2017",J102,IF(MID($J$5,1,4)="2018",J103,IF(MID($J$5,1,4)="2019",J104,))))</f>
        <v>100000000</v>
      </c>
      <c r="K105" s="272">
        <f>IF(MID($J$5,1,4)="2016",K101,IF(MID($J$5,1,4)="2017",K102,IF(MID($J$5,1,4)="2018",K103,IF(MID($J$5,1,4)="2019",K104,))))</f>
        <v>0</v>
      </c>
      <c r="L105" s="272">
        <f>IF(MID($J$5,1,4)="2016",L101,IF(MID($J$5,1,4)="2017",L102,IF(MID($J$5,1,4)="2018",L103,IF(MID($J$5,1,4)="2019",L104,))))</f>
        <v>0</v>
      </c>
      <c r="M105" s="393">
        <f t="shared" si="3"/>
        <v>0</v>
      </c>
      <c r="N105" s="393">
        <f t="shared" si="4"/>
        <v>0</v>
      </c>
      <c r="O105" s="393">
        <f t="shared" si="5"/>
        <v>0</v>
      </c>
    </row>
    <row r="106" spans="1:15" ht="15.75" thickTop="1" x14ac:dyDescent="0.25">
      <c r="A106" s="689">
        <v>20</v>
      </c>
      <c r="B106" s="697" t="str">
        <f>'PI. MP. Avance'!B106:B110</f>
        <v>MP105050606</v>
      </c>
      <c r="C106" s="700" t="str">
        <f>'PI. MP. Avance'!C106:C110</f>
        <v>Socializar la Política Pública de Mujer al 100% de los municipios del Valle del Cauca (MESA CONCERTACION INDIGENA).</v>
      </c>
      <c r="D106" s="702" t="str">
        <f>'PI. MP. Avance'!D106:D110</f>
        <v>Porcentaje de municipios del Valle del Cauca con política pública de mujer socializada.</v>
      </c>
      <c r="E106" s="697" t="str">
        <f>'PI. MP. Avance'!E106:E110</f>
        <v>(NMPPMS / NMT) x 100</v>
      </c>
      <c r="F106" s="704" t="str">
        <f>'PI. MP. Avance'!F106:F110</f>
        <v>PMCSPPMI=  Porcentaje Municipios con Socialización política pública Mujer Indigena;  NMPPMS=Número de municipios con política pública de mujer socializada.                         
NMT= Número de municipios totales</v>
      </c>
      <c r="G106" s="706" t="str">
        <f>'PI. MP. Avance'!G106:G110</f>
        <v>Formación para el desarrollo y la participación de las mujeres indígenas del Valle del Cauca, Occidente. N/P</v>
      </c>
      <c r="H106" s="266">
        <v>2016</v>
      </c>
      <c r="I106" s="267">
        <f>VLOOKUP($B106,'METAS PRODUCTO'!$B$4:$CN$718,23,FALSE)</f>
        <v>0</v>
      </c>
      <c r="J106" s="506">
        <f>+'PA. RECURSOS MP 2016 '!E164</f>
        <v>0</v>
      </c>
      <c r="K106" s="506">
        <f>+'PA. RECURSOS MP 2016 '!E166</f>
        <v>0</v>
      </c>
      <c r="L106" s="506">
        <f>+'PA. RECURSOS MP 2016 '!E168</f>
        <v>0</v>
      </c>
      <c r="M106" s="332">
        <f t="shared" si="3"/>
        <v>0</v>
      </c>
      <c r="N106" s="333">
        <f t="shared" si="4"/>
        <v>0</v>
      </c>
      <c r="O106" s="333">
        <f t="shared" si="5"/>
        <v>0</v>
      </c>
    </row>
    <row r="107" spans="1:15" x14ac:dyDescent="0.25">
      <c r="A107" s="658"/>
      <c r="B107" s="698"/>
      <c r="C107" s="700"/>
      <c r="D107" s="702"/>
      <c r="E107" s="698"/>
      <c r="F107" s="704"/>
      <c r="G107" s="707"/>
      <c r="H107" s="268">
        <v>2017</v>
      </c>
      <c r="I107" s="269">
        <f>VLOOKUP($B106,'METAS PRODUCTO'!$B$4:$CN$718,36,FALSE)</f>
        <v>0</v>
      </c>
      <c r="J107" s="507">
        <f>'PA. RECURSOS MP 2017'!E164</f>
        <v>0</v>
      </c>
      <c r="K107" s="507">
        <f>'PA. RECURSOS MP 2017'!E166</f>
        <v>0</v>
      </c>
      <c r="L107" s="507">
        <f>'PA. RECURSOS MP 2017'!E168</f>
        <v>0</v>
      </c>
      <c r="M107" s="332">
        <f t="shared" si="3"/>
        <v>0</v>
      </c>
      <c r="N107" s="333">
        <f t="shared" si="4"/>
        <v>0</v>
      </c>
      <c r="O107" s="333">
        <f t="shared" si="5"/>
        <v>0</v>
      </c>
    </row>
    <row r="108" spans="1:15" x14ac:dyDescent="0.25">
      <c r="A108" s="658"/>
      <c r="B108" s="698"/>
      <c r="C108" s="700"/>
      <c r="D108" s="702"/>
      <c r="E108" s="698"/>
      <c r="F108" s="704"/>
      <c r="G108" s="707"/>
      <c r="H108" s="268">
        <v>2018</v>
      </c>
      <c r="I108" s="270">
        <f>VLOOKUP($B106,'METAS PRODUCTO'!$B$4:$CN$718,49,FALSE)</f>
        <v>0</v>
      </c>
      <c r="J108" s="507">
        <f>'PA. RECURSOS MP 2018'!E164</f>
        <v>0</v>
      </c>
      <c r="K108" s="507">
        <f>'PA. RECURSOS MP 2018'!E166</f>
        <v>0</v>
      </c>
      <c r="L108" s="507">
        <f>'PA. RECURSOS MP 2018'!E168</f>
        <v>0</v>
      </c>
      <c r="M108" s="332">
        <f t="shared" si="3"/>
        <v>0</v>
      </c>
      <c r="N108" s="333">
        <f t="shared" si="4"/>
        <v>0</v>
      </c>
      <c r="O108" s="333">
        <f t="shared" si="5"/>
        <v>0</v>
      </c>
    </row>
    <row r="109" spans="1:15" x14ac:dyDescent="0.25">
      <c r="A109" s="658"/>
      <c r="B109" s="698"/>
      <c r="C109" s="700"/>
      <c r="D109" s="702"/>
      <c r="E109" s="698"/>
      <c r="F109" s="704"/>
      <c r="G109" s="707"/>
      <c r="H109" s="268">
        <v>2019</v>
      </c>
      <c r="I109" s="270">
        <f>VLOOKUP($B106,'METAS PRODUCTO'!$B$4:$CN$718,62,FALSE)</f>
        <v>0</v>
      </c>
      <c r="J109" s="507">
        <f>+'PA. RECURSOS MP 2019'!E164</f>
        <v>0</v>
      </c>
      <c r="K109" s="507">
        <f>+'PA. RECURSOS MP 2019'!E166</f>
        <v>0</v>
      </c>
      <c r="L109" s="507">
        <f>+'PA. RECURSOS MP 2019'!E168</f>
        <v>0</v>
      </c>
      <c r="M109" s="332">
        <f t="shared" si="3"/>
        <v>0</v>
      </c>
      <c r="N109" s="333">
        <f t="shared" si="4"/>
        <v>0</v>
      </c>
      <c r="O109" s="333">
        <f t="shared" si="5"/>
        <v>0</v>
      </c>
    </row>
    <row r="110" spans="1:15" ht="15.75" thickBot="1" x14ac:dyDescent="0.3">
      <c r="A110" s="659"/>
      <c r="B110" s="699"/>
      <c r="C110" s="701"/>
      <c r="D110" s="703"/>
      <c r="E110" s="699"/>
      <c r="F110" s="705"/>
      <c r="G110" s="708"/>
      <c r="H110" s="271" t="s">
        <v>19</v>
      </c>
      <c r="I110" s="272">
        <f>VLOOKUP($B106,'METAS PRODUCTO'!$B$4:$CN$718,75,FALSE)</f>
        <v>0</v>
      </c>
      <c r="J110" s="272">
        <f>IF(MID($J$5,1,4)="2016",J106,IF(MID($J$5,1,4)="2017",J107,IF(MID($J$5,1,4)="2018",J108,IF(MID($J$5,1,4)="2019",J109,))))</f>
        <v>0</v>
      </c>
      <c r="K110" s="272">
        <f>IF(MID($J$5,1,4)="2016",K106,IF(MID($J$5,1,4)="2017",K107,IF(MID($J$5,1,4)="2018",K108,IF(MID($J$5,1,4)="2019",K109,))))</f>
        <v>0</v>
      </c>
      <c r="L110" s="272">
        <f>IF(MID($J$5,1,4)="2016",L106,IF(MID($J$5,1,4)="2017",L107,IF(MID($J$5,1,4)="2018",L108,IF(MID($J$5,1,4)="2019",L109,))))</f>
        <v>0</v>
      </c>
      <c r="M110" s="393">
        <f t="shared" si="3"/>
        <v>0</v>
      </c>
      <c r="N110" s="393">
        <f t="shared" si="4"/>
        <v>0</v>
      </c>
      <c r="O110" s="393">
        <f t="shared" si="5"/>
        <v>0</v>
      </c>
    </row>
    <row r="111" spans="1:15" ht="15.75" thickTop="1" x14ac:dyDescent="0.25">
      <c r="A111" s="689">
        <v>21</v>
      </c>
      <c r="B111" s="697" t="str">
        <f>'PI. MP. Avance'!B111:B115</f>
        <v>MP105050607</v>
      </c>
      <c r="C111" s="700" t="str">
        <f>'PI. MP. Avance'!C111:C115</f>
        <v>Conformar Red de mujeres indígenas para ser protagonistas de paz.</v>
      </c>
      <c r="D111" s="702" t="str">
        <f>'PI. MP. Avance'!D111:D115</f>
        <v>Red de mujeres indígenas conformada.</v>
      </c>
      <c r="E111" s="697" t="str">
        <f>'PI. MP. Avance'!E111:E115</f>
        <v>REDMIC</v>
      </c>
      <c r="F111" s="704" t="str">
        <f>'PI. MP. Avance'!F111:F115</f>
        <v>REDMIC = Red de mujeres indigenas conformada.</v>
      </c>
      <c r="G111" s="706" t="str">
        <f>'PI. MP. Avance'!G111:G115</f>
        <v>Formación para el desarrollo y la participación de las mujeres indígenas del Valle del Cauca, Occidente.</v>
      </c>
      <c r="H111" s="266">
        <v>2016</v>
      </c>
      <c r="I111" s="267">
        <f>VLOOKUP($B111,'METAS PRODUCTO'!$B$4:$CN$718,23,FALSE)</f>
        <v>0</v>
      </c>
      <c r="J111" s="506">
        <f>+'PA. RECURSOS MP 2016 '!E172</f>
        <v>0</v>
      </c>
      <c r="K111" s="506">
        <f>+'PA. RECURSOS MP 2016 '!E174</f>
        <v>0</v>
      </c>
      <c r="L111" s="506">
        <f>+'PA. RECURSOS MP 2016 '!E176</f>
        <v>0</v>
      </c>
      <c r="M111" s="332">
        <f t="shared" si="3"/>
        <v>0</v>
      </c>
      <c r="N111" s="333">
        <f t="shared" si="4"/>
        <v>0</v>
      </c>
      <c r="O111" s="333">
        <f t="shared" si="5"/>
        <v>0</v>
      </c>
    </row>
    <row r="112" spans="1:15" x14ac:dyDescent="0.25">
      <c r="A112" s="658"/>
      <c r="B112" s="698"/>
      <c r="C112" s="700"/>
      <c r="D112" s="702"/>
      <c r="E112" s="698"/>
      <c r="F112" s="704"/>
      <c r="G112" s="707"/>
      <c r="H112" s="268">
        <v>2017</v>
      </c>
      <c r="I112" s="269">
        <f>VLOOKUP($B111,'METAS PRODUCTO'!$B$4:$CN$718,36,FALSE)</f>
        <v>0</v>
      </c>
      <c r="J112" s="507">
        <f>'PA. RECURSOS MP 2017'!E172</f>
        <v>0</v>
      </c>
      <c r="K112" s="507">
        <f>'PA. RECURSOS MP 2017'!E174</f>
        <v>0</v>
      </c>
      <c r="L112" s="507">
        <f>'PA. RECURSOS MP 2017'!E176</f>
        <v>0</v>
      </c>
      <c r="M112" s="332">
        <f t="shared" si="3"/>
        <v>0</v>
      </c>
      <c r="N112" s="333">
        <f t="shared" si="4"/>
        <v>0</v>
      </c>
      <c r="O112" s="333">
        <f t="shared" si="5"/>
        <v>0</v>
      </c>
    </row>
    <row r="113" spans="1:15" x14ac:dyDescent="0.25">
      <c r="A113" s="658"/>
      <c r="B113" s="698"/>
      <c r="C113" s="700"/>
      <c r="D113" s="702"/>
      <c r="E113" s="698"/>
      <c r="F113" s="704"/>
      <c r="G113" s="707"/>
      <c r="H113" s="268">
        <v>2018</v>
      </c>
      <c r="I113" s="270">
        <f>VLOOKUP($B111,'METAS PRODUCTO'!$B$4:$CN$718,49,FALSE)</f>
        <v>0</v>
      </c>
      <c r="J113" s="507">
        <f>'PA. RECURSOS MP 2018'!E172</f>
        <v>10000000</v>
      </c>
      <c r="K113" s="507">
        <f>'PA. RECURSOS MP 2018'!E174</f>
        <v>0</v>
      </c>
      <c r="L113" s="507">
        <f>'PA. RECURSOS MP 2018'!E176</f>
        <v>0</v>
      </c>
      <c r="M113" s="332">
        <f t="shared" si="3"/>
        <v>0</v>
      </c>
      <c r="N113" s="333">
        <f t="shared" si="4"/>
        <v>0</v>
      </c>
      <c r="O113" s="333">
        <f t="shared" si="5"/>
        <v>0</v>
      </c>
    </row>
    <row r="114" spans="1:15" x14ac:dyDescent="0.25">
      <c r="A114" s="658"/>
      <c r="B114" s="698"/>
      <c r="C114" s="700"/>
      <c r="D114" s="702"/>
      <c r="E114" s="698"/>
      <c r="F114" s="704"/>
      <c r="G114" s="707"/>
      <c r="H114" s="268">
        <v>2019</v>
      </c>
      <c r="I114" s="270">
        <f>VLOOKUP($B111,'METAS PRODUCTO'!$B$4:$CN$718,62,FALSE)</f>
        <v>0</v>
      </c>
      <c r="J114" s="507">
        <f>+'PA. RECURSOS MP 2019'!E172</f>
        <v>0</v>
      </c>
      <c r="K114" s="507">
        <f>+'PA. RECURSOS MP 2019'!E174</f>
        <v>0</v>
      </c>
      <c r="L114" s="507">
        <f>+'PA. RECURSOS MP 2019'!E176</f>
        <v>0</v>
      </c>
      <c r="M114" s="332">
        <f t="shared" si="3"/>
        <v>0</v>
      </c>
      <c r="N114" s="333">
        <f t="shared" si="4"/>
        <v>0</v>
      </c>
      <c r="O114" s="333">
        <f t="shared" si="5"/>
        <v>0</v>
      </c>
    </row>
    <row r="115" spans="1:15" ht="15.75" thickBot="1" x14ac:dyDescent="0.3">
      <c r="A115" s="659"/>
      <c r="B115" s="699"/>
      <c r="C115" s="701"/>
      <c r="D115" s="703"/>
      <c r="E115" s="699"/>
      <c r="F115" s="705"/>
      <c r="G115" s="708"/>
      <c r="H115" s="271" t="s">
        <v>19</v>
      </c>
      <c r="I115" s="272">
        <f>VLOOKUP($B111,'METAS PRODUCTO'!$B$4:$CN$718,75,FALSE)</f>
        <v>0</v>
      </c>
      <c r="J115" s="272">
        <f>IF(MID($J$5,1,4)="2016",J111,IF(MID($J$5,1,4)="2017",J112,IF(MID($J$5,1,4)="2018",J113,IF(MID($J$5,1,4)="2019",J114,))))</f>
        <v>10000000</v>
      </c>
      <c r="K115" s="272">
        <f>IF(MID($J$5,1,4)="2016",K111,IF(MID($J$5,1,4)="2017",K112,IF(MID($J$5,1,4)="2018",K113,IF(MID($J$5,1,4)="2019",K114,))))</f>
        <v>0</v>
      </c>
      <c r="L115" s="272">
        <f>IF(MID($J$5,1,4)="2016",L111,IF(MID($J$5,1,4)="2017",L112,IF(MID($J$5,1,4)="2018",L113,IF(MID($J$5,1,4)="2019",L114,))))</f>
        <v>0</v>
      </c>
      <c r="M115" s="393">
        <f t="shared" si="3"/>
        <v>0</v>
      </c>
      <c r="N115" s="393">
        <f t="shared" si="4"/>
        <v>0</v>
      </c>
      <c r="O115" s="393">
        <f t="shared" si="5"/>
        <v>0</v>
      </c>
    </row>
    <row r="116" spans="1:15" ht="15.75" thickTop="1" x14ac:dyDescent="0.25">
      <c r="A116" s="658">
        <v>22</v>
      </c>
      <c r="B116" s="697" t="str">
        <f>'PI. MP. Avance'!B116:B120</f>
        <v>MP105050608</v>
      </c>
      <c r="C116" s="700" t="str">
        <f>'PI. MP. Avance'!C116:C120</f>
        <v xml:space="preserve">Realizar Dos encuentros de mujeres forjadoras de paz, incluyendo las mujeres indígenas. </v>
      </c>
      <c r="D116" s="702" t="str">
        <f>'PI. MP. Avance'!D116:D120</f>
        <v>Número de encuentros de mujeres forjadoras de Paz realizados</v>
      </c>
      <c r="E116" s="697" t="str">
        <f>'PI. MP. Avance'!E116:E120</f>
        <v>NEMFPAZR</v>
      </c>
      <c r="F116" s="704" t="str">
        <f>'PI. MP. Avance'!F116:F120</f>
        <v>NEMFPAZR= Número de encuentros de mujeres forjadoras de Paz, realizados</v>
      </c>
      <c r="G116" s="706" t="str">
        <f>'PI. MP. Avance'!G116:G120</f>
        <v>Formación para el desarrollo y la participación de las mujeres indígenas del Valle del Cauca, Occidente.</v>
      </c>
      <c r="H116" s="266">
        <v>2016</v>
      </c>
      <c r="I116" s="267">
        <f>VLOOKUP($B116,'METAS PRODUCTO'!$B$4:$CN$718,23,FALSE)</f>
        <v>0</v>
      </c>
      <c r="J116" s="506">
        <f>+'PA. RECURSOS MP 2016 '!E180</f>
        <v>0</v>
      </c>
      <c r="K116" s="506">
        <f>+'PA. RECURSOS MP 2016 '!E182</f>
        <v>0</v>
      </c>
      <c r="L116" s="506">
        <f>+'PA. RECURSOS MP 2016 '!E184</f>
        <v>0</v>
      </c>
      <c r="M116" s="332">
        <f t="shared" si="3"/>
        <v>0</v>
      </c>
      <c r="N116" s="333">
        <f t="shared" si="4"/>
        <v>0</v>
      </c>
      <c r="O116" s="333">
        <f t="shared" si="5"/>
        <v>0</v>
      </c>
    </row>
    <row r="117" spans="1:15" x14ac:dyDescent="0.25">
      <c r="A117" s="658"/>
      <c r="B117" s="698"/>
      <c r="C117" s="700"/>
      <c r="D117" s="702"/>
      <c r="E117" s="698"/>
      <c r="F117" s="704"/>
      <c r="G117" s="707"/>
      <c r="H117" s="268">
        <v>2017</v>
      </c>
      <c r="I117" s="269">
        <f>VLOOKUP($B116,'METAS PRODUCTO'!$B$4:$CN$718,36,FALSE)</f>
        <v>0</v>
      </c>
      <c r="J117" s="507">
        <f>'PA. RECURSOS MP 2017'!E180</f>
        <v>0</v>
      </c>
      <c r="K117" s="507">
        <f>'PA. RECURSOS MP 2017'!E182</f>
        <v>0</v>
      </c>
      <c r="L117" s="507">
        <f>'PA. RECURSOS MP 2017'!E184</f>
        <v>0</v>
      </c>
      <c r="M117" s="332">
        <f t="shared" si="3"/>
        <v>0</v>
      </c>
      <c r="N117" s="333">
        <f t="shared" si="4"/>
        <v>0</v>
      </c>
      <c r="O117" s="333">
        <f t="shared" si="5"/>
        <v>0</v>
      </c>
    </row>
    <row r="118" spans="1:15" x14ac:dyDescent="0.25">
      <c r="A118" s="658"/>
      <c r="B118" s="698"/>
      <c r="C118" s="700"/>
      <c r="D118" s="702"/>
      <c r="E118" s="698"/>
      <c r="F118" s="704"/>
      <c r="G118" s="707"/>
      <c r="H118" s="268">
        <v>2018</v>
      </c>
      <c r="I118" s="270">
        <f>VLOOKUP($B116,'METAS PRODUCTO'!$B$4:$CN$718,49,FALSE)</f>
        <v>0</v>
      </c>
      <c r="J118" s="507">
        <f>'PA. RECURSOS MP 2018'!E180</f>
        <v>40000000</v>
      </c>
      <c r="K118" s="507">
        <f>'PA. RECURSOS MP 2018'!E182</f>
        <v>0</v>
      </c>
      <c r="L118" s="507">
        <f>'PA. RECURSOS MP 2018'!E184</f>
        <v>0</v>
      </c>
      <c r="M118" s="332">
        <f t="shared" si="3"/>
        <v>0</v>
      </c>
      <c r="N118" s="333">
        <f t="shared" si="4"/>
        <v>0</v>
      </c>
      <c r="O118" s="333">
        <f t="shared" si="5"/>
        <v>0</v>
      </c>
    </row>
    <row r="119" spans="1:15" x14ac:dyDescent="0.25">
      <c r="A119" s="658"/>
      <c r="B119" s="698"/>
      <c r="C119" s="700"/>
      <c r="D119" s="702"/>
      <c r="E119" s="698"/>
      <c r="F119" s="704"/>
      <c r="G119" s="707"/>
      <c r="H119" s="268">
        <v>2019</v>
      </c>
      <c r="I119" s="270">
        <f>VLOOKUP($B116,'METAS PRODUCTO'!$B$4:$CN$718,62,FALSE)</f>
        <v>0</v>
      </c>
      <c r="J119" s="507">
        <f>+'PA. RECURSOS MP 2019'!E180</f>
        <v>0</v>
      </c>
      <c r="K119" s="507">
        <f>+'PA. RECURSOS MP 2019'!E182</f>
        <v>0</v>
      </c>
      <c r="L119" s="507">
        <f>+'PA. RECURSOS MP 2019'!E184</f>
        <v>0</v>
      </c>
      <c r="M119" s="332">
        <f t="shared" si="3"/>
        <v>0</v>
      </c>
      <c r="N119" s="333">
        <f t="shared" si="4"/>
        <v>0</v>
      </c>
      <c r="O119" s="333">
        <f t="shared" si="5"/>
        <v>0</v>
      </c>
    </row>
    <row r="120" spans="1:15" ht="15.75" thickBot="1" x14ac:dyDescent="0.3">
      <c r="A120" s="659"/>
      <c r="B120" s="699"/>
      <c r="C120" s="701"/>
      <c r="D120" s="703"/>
      <c r="E120" s="699"/>
      <c r="F120" s="705"/>
      <c r="G120" s="708"/>
      <c r="H120" s="271" t="s">
        <v>19</v>
      </c>
      <c r="I120" s="272">
        <f>VLOOKUP($B116,'METAS PRODUCTO'!$B$4:$CN$718,75,FALSE)</f>
        <v>0</v>
      </c>
      <c r="J120" s="272">
        <f>IF(MID($J$5,1,4)="2016",J116,IF(MID($J$5,1,4)="2017",J117,IF(MID($J$5,1,4)="2018",J118,IF(MID($J$5,1,4)="2019",J119,))))</f>
        <v>40000000</v>
      </c>
      <c r="K120" s="272">
        <f>IF(MID($J$5,1,4)="2016",K116,IF(MID($J$5,1,4)="2017",K117,IF(MID($J$5,1,4)="2018",K118,IF(MID($J$5,1,4)="2019",K119,))))</f>
        <v>0</v>
      </c>
      <c r="L120" s="272">
        <f>IF(MID($J$5,1,4)="2016",L116,IF(MID($J$5,1,4)="2017",L117,IF(MID($J$5,1,4)="2018",L118,IF(MID($J$5,1,4)="2019",L119,))))</f>
        <v>0</v>
      </c>
      <c r="M120" s="393">
        <f t="shared" si="3"/>
        <v>0</v>
      </c>
      <c r="N120" s="393">
        <f t="shared" si="4"/>
        <v>0</v>
      </c>
      <c r="O120" s="393">
        <f t="shared" si="5"/>
        <v>0</v>
      </c>
    </row>
    <row r="121" spans="1:15" ht="15.75" thickTop="1" x14ac:dyDescent="0.25">
      <c r="A121" s="689">
        <v>23</v>
      </c>
      <c r="B121" s="697" t="str">
        <f>'PI. MP. Avance'!B121:B125</f>
        <v>MP105050609</v>
      </c>
      <c r="C121" s="700" t="str">
        <f>'PI. MP. Avance'!C121:C125</f>
        <v>Creación de 42 enlaces de género en los municipios (MESA DE CONCERTACIÓN INDIGENA).</v>
      </c>
      <c r="D121" s="702" t="str">
        <f>'PI. MP. Avance'!D121:D125</f>
        <v>Número de enlaces de género creados</v>
      </c>
      <c r="E121" s="697" t="str">
        <f>'PI. MP. Avance'!E121:E125</f>
        <v>NEGMC</v>
      </c>
      <c r="F121" s="704" t="str">
        <f>'PI. MP. Avance'!F121:F125</f>
        <v>NEGMC= Número de enlaces de genero municipal creados</v>
      </c>
      <c r="G121" s="706" t="str">
        <f>'PI. MP. Avance'!G121:G125</f>
        <v>Formación para el desarrollo y la participación de las mujeres indígenas del Valle del Cauca, Occidente. N/P</v>
      </c>
      <c r="H121" s="266">
        <v>2016</v>
      </c>
      <c r="I121" s="267">
        <f>VLOOKUP($B121,'METAS PRODUCTO'!$B$4:$CN$718,23,FALSE)</f>
        <v>0</v>
      </c>
      <c r="J121" s="506">
        <f>+'PA. RECURSOS MP 2016 '!E188</f>
        <v>0</v>
      </c>
      <c r="K121" s="506">
        <f>+'PA. RECURSOS MP 2016 '!E190</f>
        <v>0</v>
      </c>
      <c r="L121" s="506">
        <f>+'PA. RECURSOS MP 2016 '!E192</f>
        <v>0</v>
      </c>
      <c r="M121" s="332">
        <f t="shared" si="3"/>
        <v>0</v>
      </c>
      <c r="N121" s="333">
        <f t="shared" si="4"/>
        <v>0</v>
      </c>
      <c r="O121" s="333">
        <f t="shared" si="5"/>
        <v>0</v>
      </c>
    </row>
    <row r="122" spans="1:15" x14ac:dyDescent="0.25">
      <c r="A122" s="658"/>
      <c r="B122" s="698"/>
      <c r="C122" s="700"/>
      <c r="D122" s="702"/>
      <c r="E122" s="698"/>
      <c r="F122" s="704"/>
      <c r="G122" s="707"/>
      <c r="H122" s="268">
        <v>2017</v>
      </c>
      <c r="I122" s="269">
        <f>VLOOKUP($B121,'METAS PRODUCTO'!$B$4:$CN$718,36,FALSE)</f>
        <v>0</v>
      </c>
      <c r="J122" s="507">
        <f>'PA. RECURSOS MP 2017'!E188</f>
        <v>0</v>
      </c>
      <c r="K122" s="507">
        <f>'PA. RECURSOS MP 2017'!E190</f>
        <v>0</v>
      </c>
      <c r="L122" s="507">
        <f>'PA. RECURSOS MP 2017'!E192</f>
        <v>0</v>
      </c>
      <c r="M122" s="332">
        <f t="shared" si="3"/>
        <v>0</v>
      </c>
      <c r="N122" s="333">
        <f t="shared" si="4"/>
        <v>0</v>
      </c>
      <c r="O122" s="333">
        <f t="shared" si="5"/>
        <v>0</v>
      </c>
    </row>
    <row r="123" spans="1:15" x14ac:dyDescent="0.25">
      <c r="A123" s="658"/>
      <c r="B123" s="698"/>
      <c r="C123" s="700"/>
      <c r="D123" s="702"/>
      <c r="E123" s="698"/>
      <c r="F123" s="704"/>
      <c r="G123" s="707"/>
      <c r="H123" s="268">
        <v>2018</v>
      </c>
      <c r="I123" s="270">
        <f>VLOOKUP($B121,'METAS PRODUCTO'!$B$4:$CN$718,49,FALSE)</f>
        <v>0</v>
      </c>
      <c r="J123" s="507">
        <f>'PA. RECURSOS MP 2018'!E188</f>
        <v>0</v>
      </c>
      <c r="K123" s="507">
        <f>'PA. RECURSOS MP 2018'!E190</f>
        <v>0</v>
      </c>
      <c r="L123" s="507">
        <f>'PA. RECURSOS MP 2018'!E192</f>
        <v>0</v>
      </c>
      <c r="M123" s="332">
        <f t="shared" si="3"/>
        <v>0</v>
      </c>
      <c r="N123" s="333">
        <f t="shared" si="4"/>
        <v>0</v>
      </c>
      <c r="O123" s="333">
        <f t="shared" si="5"/>
        <v>0</v>
      </c>
    </row>
    <row r="124" spans="1:15" x14ac:dyDescent="0.25">
      <c r="A124" s="658"/>
      <c r="B124" s="698"/>
      <c r="C124" s="700"/>
      <c r="D124" s="702"/>
      <c r="E124" s="698"/>
      <c r="F124" s="704"/>
      <c r="G124" s="707"/>
      <c r="H124" s="268">
        <v>2019</v>
      </c>
      <c r="I124" s="270">
        <f>VLOOKUP($B121,'METAS PRODUCTO'!$B$4:$CN$718,62,FALSE)</f>
        <v>0</v>
      </c>
      <c r="J124" s="507">
        <f>+'PA. RECURSOS MP 2019'!E188</f>
        <v>0</v>
      </c>
      <c r="K124" s="507">
        <f>+'PA. RECURSOS MP 2019'!E190</f>
        <v>0</v>
      </c>
      <c r="L124" s="507">
        <f>+'PA. RECURSOS MP 2019'!E192</f>
        <v>0</v>
      </c>
      <c r="M124" s="332">
        <f t="shared" si="3"/>
        <v>0</v>
      </c>
      <c r="N124" s="333">
        <f t="shared" si="4"/>
        <v>0</v>
      </c>
      <c r="O124" s="333">
        <f t="shared" si="5"/>
        <v>0</v>
      </c>
    </row>
    <row r="125" spans="1:15" ht="15.75" thickBot="1" x14ac:dyDescent="0.3">
      <c r="A125" s="659"/>
      <c r="B125" s="699"/>
      <c r="C125" s="701"/>
      <c r="D125" s="703"/>
      <c r="E125" s="699"/>
      <c r="F125" s="705"/>
      <c r="G125" s="708"/>
      <c r="H125" s="271" t="s">
        <v>19</v>
      </c>
      <c r="I125" s="272">
        <f>VLOOKUP($B121,'METAS PRODUCTO'!$B$4:$CN$718,75,FALSE)</f>
        <v>0</v>
      </c>
      <c r="J125" s="272">
        <f>IF(MID($J$5,1,4)="2016",J121,IF(MID($J$5,1,4)="2017",J122,IF(MID($J$5,1,4)="2018",J123,IF(MID($J$5,1,4)="2019",J124,))))</f>
        <v>0</v>
      </c>
      <c r="K125" s="272">
        <f>IF(MID($J$5,1,4)="2016",K121,IF(MID($J$5,1,4)="2017",K122,IF(MID($J$5,1,4)="2018",K123,IF(MID($J$5,1,4)="2019",K124,))))</f>
        <v>0</v>
      </c>
      <c r="L125" s="272">
        <f>IF(MID($J$5,1,4)="2016",L121,IF(MID($J$5,1,4)="2017",L122,IF(MID($J$5,1,4)="2018",L123,IF(MID($J$5,1,4)="2019",L124,))))</f>
        <v>0</v>
      </c>
      <c r="M125" s="393">
        <f t="shared" si="3"/>
        <v>0</v>
      </c>
      <c r="N125" s="393">
        <f t="shared" si="4"/>
        <v>0</v>
      </c>
      <c r="O125" s="393">
        <f t="shared" si="5"/>
        <v>0</v>
      </c>
    </row>
    <row r="126" spans="1:15" ht="15.75" thickTop="1" x14ac:dyDescent="0.25">
      <c r="A126" s="689">
        <v>24</v>
      </c>
      <c r="B126" s="697" t="str">
        <f>'PI. MP. Avance'!B126:B130</f>
        <v>MP105080103</v>
      </c>
      <c r="C126" s="700" t="str">
        <f>'PI. MP. Avance'!C126:C130</f>
        <v>Desarrollar en 20 municipios del departamento, un programa de fortalecimiento de iniciativas productivas a mujeres urbanas y población LGTBI, durante el período de gobierno.</v>
      </c>
      <c r="D126" s="702" t="str">
        <f>'PI. MP. Avance'!D126:D130</f>
        <v>Número de municipios con programa de fortalecimiento de iniciativas productivas a mujeres urbanas y población LGBTI, desarrollados</v>
      </c>
      <c r="E126" s="697" t="str">
        <f>'PI. MP. Avance'!E126:E130</f>
        <v>NMPFIPMUD0 +NMPFIPMUD1 = NMPFIPMUDt</v>
      </c>
      <c r="F126" s="704" t="str">
        <f>'PI. MP. Avance'!F126:F130</f>
        <v>NFI= Número de Familias Incluidas productivamente</v>
      </c>
      <c r="G126" s="706" t="str">
        <f>'PI. MP. Avance'!G126:G130</f>
        <v xml:space="preserve">Apoyo al empoderamiento económico de mujer y LGBTI en el Valle del Cauca. </v>
      </c>
      <c r="H126" s="266">
        <v>2016</v>
      </c>
      <c r="I126" s="267">
        <f>VLOOKUP($B126,'METAS PRODUCTO'!$B$4:$CN$718,23,FALSE)</f>
        <v>100000000</v>
      </c>
      <c r="J126" s="506">
        <f>+'PA. RECURSOS MP 2016 '!E196</f>
        <v>100000000</v>
      </c>
      <c r="K126" s="506">
        <f>+'PA. RECURSOS MP 2016 '!E198</f>
        <v>70000000</v>
      </c>
      <c r="L126" s="506">
        <f>+'PA. RECURSOS MP 2016 '!E200</f>
        <v>70000000</v>
      </c>
      <c r="M126" s="332">
        <f t="shared" si="3"/>
        <v>70</v>
      </c>
      <c r="N126" s="333">
        <f t="shared" si="4"/>
        <v>70</v>
      </c>
      <c r="O126" s="333">
        <f t="shared" si="5"/>
        <v>100</v>
      </c>
    </row>
    <row r="127" spans="1:15" x14ac:dyDescent="0.25">
      <c r="A127" s="658"/>
      <c r="B127" s="698"/>
      <c r="C127" s="700"/>
      <c r="D127" s="702"/>
      <c r="E127" s="698"/>
      <c r="F127" s="704"/>
      <c r="G127" s="707"/>
      <c r="H127" s="268">
        <v>2017</v>
      </c>
      <c r="I127" s="269">
        <f>VLOOKUP($B126,'METAS PRODUCTO'!$B$4:$CN$718,36,FALSE)</f>
        <v>100000000</v>
      </c>
      <c r="J127" s="507">
        <f>'PA. RECURSOS MP 2017'!E196</f>
        <v>100000000</v>
      </c>
      <c r="K127" s="507">
        <f>'PA. RECURSOS MP 2017'!E198</f>
        <v>1361464900</v>
      </c>
      <c r="L127" s="507">
        <f>'PA. RECURSOS MP 2017'!E200</f>
        <v>177840000</v>
      </c>
      <c r="M127" s="332">
        <f t="shared" si="3"/>
        <v>100</v>
      </c>
      <c r="N127" s="333">
        <f t="shared" si="4"/>
        <v>100</v>
      </c>
      <c r="O127" s="333">
        <f t="shared" si="5"/>
        <v>13.062400653883916</v>
      </c>
    </row>
    <row r="128" spans="1:15" x14ac:dyDescent="0.25">
      <c r="A128" s="658"/>
      <c r="B128" s="698"/>
      <c r="C128" s="700"/>
      <c r="D128" s="702"/>
      <c r="E128" s="698"/>
      <c r="F128" s="704"/>
      <c r="G128" s="707"/>
      <c r="H128" s="268">
        <v>2018</v>
      </c>
      <c r="I128" s="270">
        <f>VLOOKUP($B126,'METAS PRODUCTO'!$B$4:$CN$718,49,FALSE)</f>
        <v>1100000000</v>
      </c>
      <c r="J128" s="507">
        <f>'PA. RECURSOS MP 2018'!E196</f>
        <v>872600000</v>
      </c>
      <c r="K128" s="507">
        <f>'PA. RECURSOS MP 2018'!E198</f>
        <v>0</v>
      </c>
      <c r="L128" s="507">
        <f>'PA. RECURSOS MP 2018'!E200</f>
        <v>0</v>
      </c>
      <c r="M128" s="332">
        <f t="shared" si="3"/>
        <v>0</v>
      </c>
      <c r="N128" s="333">
        <f t="shared" si="4"/>
        <v>0</v>
      </c>
      <c r="O128" s="333">
        <f t="shared" si="5"/>
        <v>0</v>
      </c>
    </row>
    <row r="129" spans="1:15" x14ac:dyDescent="0.25">
      <c r="A129" s="658"/>
      <c r="B129" s="698"/>
      <c r="C129" s="700"/>
      <c r="D129" s="702"/>
      <c r="E129" s="698"/>
      <c r="F129" s="704"/>
      <c r="G129" s="707"/>
      <c r="H129" s="268">
        <v>2019</v>
      </c>
      <c r="I129" s="270">
        <f>VLOOKUP($B126,'METAS PRODUCTO'!$B$4:$CN$718,62,FALSE)</f>
        <v>100000000</v>
      </c>
      <c r="J129" s="507">
        <f>+'PA. RECURSOS MP 2019'!E196</f>
        <v>0</v>
      </c>
      <c r="K129" s="507">
        <f>+'PA. RECURSOS MP 2019'!E198</f>
        <v>0</v>
      </c>
      <c r="L129" s="507">
        <f>+'PA. RECURSOS MP 2019'!E200</f>
        <v>0</v>
      </c>
      <c r="M129" s="332">
        <f t="shared" si="3"/>
        <v>0</v>
      </c>
      <c r="N129" s="333">
        <f t="shared" si="4"/>
        <v>0</v>
      </c>
      <c r="O129" s="333">
        <f t="shared" si="5"/>
        <v>0</v>
      </c>
    </row>
    <row r="130" spans="1:15" ht="15.75" thickBot="1" x14ac:dyDescent="0.3">
      <c r="A130" s="659"/>
      <c r="B130" s="699"/>
      <c r="C130" s="701"/>
      <c r="D130" s="703"/>
      <c r="E130" s="699"/>
      <c r="F130" s="705"/>
      <c r="G130" s="708"/>
      <c r="H130" s="271" t="s">
        <v>19</v>
      </c>
      <c r="I130" s="272">
        <f>VLOOKUP($B126,'METAS PRODUCTO'!$B$4:$CN$718,75,FALSE)</f>
        <v>1400000000</v>
      </c>
      <c r="J130" s="272">
        <f>IF(MID($J$5,1,4)="2016",J126,IF(MID($J$5,1,4)="2017",J127,IF(MID($J$5,1,4)="2018",J128,IF(MID($J$5,1,4)="2019",J129,))))</f>
        <v>872600000</v>
      </c>
      <c r="K130" s="272">
        <f>IF(MID($J$5,1,4)="2016",K126,IF(MID($J$5,1,4)="2017",K127,IF(MID($J$5,1,4)="2018",K128,IF(MID($J$5,1,4)="2019",K129,))))</f>
        <v>0</v>
      </c>
      <c r="L130" s="272">
        <f>IF(MID($J$5,1,4)="2016",L126,IF(MID($J$5,1,4)="2017",L127,IF(MID($J$5,1,4)="2018",L128,IF(MID($J$5,1,4)="2019",L129,))))</f>
        <v>0</v>
      </c>
      <c r="M130" s="393">
        <f t="shared" si="3"/>
        <v>0</v>
      </c>
      <c r="N130" s="393">
        <f t="shared" si="4"/>
        <v>0</v>
      </c>
      <c r="O130" s="393">
        <f t="shared" si="5"/>
        <v>0</v>
      </c>
    </row>
    <row r="131" spans="1:15" ht="15.75" thickTop="1" x14ac:dyDescent="0.25">
      <c r="A131" s="658">
        <v>25</v>
      </c>
      <c r="B131" s="697" t="str">
        <f>'PI. MP. Avance'!B131:B135</f>
        <v>MP105080104</v>
      </c>
      <c r="C131" s="700" t="str">
        <f>'PI. MP. Avance'!C131:C135</f>
        <v>Impulsar el sello de Equidad laboral EQUIPARES, como una estrategía departamental para la inclusión laboral de las Mujeres Vallecaucanas, en el periodo de gobierno.</v>
      </c>
      <c r="D131" s="702" t="str">
        <f>'PI. MP. Avance'!D131:D135</f>
        <v>Sello de equidad laboral EQUIPARES impulsado.</v>
      </c>
      <c r="E131" s="697" t="str">
        <f>'PI. MP. Avance'!E131:E135</f>
        <v>SELEI</v>
      </c>
      <c r="F131" s="704" t="str">
        <f>'PI. MP. Avance'!F131:F135</f>
        <v>SELEI= Sello de equidad laboral equipares impulsado</v>
      </c>
      <c r="G131" s="706" t="str">
        <f>'PI. MP. Avance'!G131:G135</f>
        <v xml:space="preserve">Apoyo al empoderamiento económico de mujer y LGBTI en el Valle del Cauca. </v>
      </c>
      <c r="H131" s="266">
        <v>2016</v>
      </c>
      <c r="I131" s="267">
        <f>VLOOKUP($B131,'METAS PRODUCTO'!$B$4:$CN$718,23,FALSE)</f>
        <v>10000000</v>
      </c>
      <c r="J131" s="506">
        <f>+'PA. RECURSOS MP 2016 '!E204</f>
        <v>35000000</v>
      </c>
      <c r="K131" s="506">
        <f>+'PA. RECURSOS MP 2016 '!E206</f>
        <v>65000000</v>
      </c>
      <c r="L131" s="506">
        <f>+'PA. RECURSOS MP 2016 '!E208</f>
        <v>65000000</v>
      </c>
      <c r="M131" s="332">
        <f t="shared" si="3"/>
        <v>100</v>
      </c>
      <c r="N131" s="333">
        <f t="shared" si="4"/>
        <v>100</v>
      </c>
      <c r="O131" s="333">
        <f t="shared" si="5"/>
        <v>100</v>
      </c>
    </row>
    <row r="132" spans="1:15" x14ac:dyDescent="0.25">
      <c r="A132" s="658"/>
      <c r="B132" s="698"/>
      <c r="C132" s="700"/>
      <c r="D132" s="702"/>
      <c r="E132" s="698"/>
      <c r="F132" s="704"/>
      <c r="G132" s="707"/>
      <c r="H132" s="268">
        <v>2017</v>
      </c>
      <c r="I132" s="269">
        <f>VLOOKUP($B131,'METAS PRODUCTO'!$B$4:$CN$718,36,FALSE)</f>
        <v>12000000</v>
      </c>
      <c r="J132" s="507">
        <f>'PA. RECURSOS MP 2017'!E204</f>
        <v>12000000</v>
      </c>
      <c r="K132" s="507">
        <f>'PA. RECURSOS MP 2017'!E206</f>
        <v>42000000</v>
      </c>
      <c r="L132" s="507">
        <f>'PA. RECURSOS MP 2017'!E208</f>
        <v>37200000</v>
      </c>
      <c r="M132" s="332">
        <f t="shared" si="3"/>
        <v>100</v>
      </c>
      <c r="N132" s="333">
        <f t="shared" si="4"/>
        <v>100</v>
      </c>
      <c r="O132" s="333">
        <f t="shared" si="5"/>
        <v>88.571428571428569</v>
      </c>
    </row>
    <row r="133" spans="1:15" x14ac:dyDescent="0.25">
      <c r="A133" s="658"/>
      <c r="B133" s="698"/>
      <c r="C133" s="700"/>
      <c r="D133" s="702"/>
      <c r="E133" s="698"/>
      <c r="F133" s="704"/>
      <c r="G133" s="707"/>
      <c r="H133" s="268">
        <v>2018</v>
      </c>
      <c r="I133" s="270">
        <f>VLOOKUP($B131,'METAS PRODUCTO'!$B$4:$CN$718,49,FALSE)</f>
        <v>14000000</v>
      </c>
      <c r="J133" s="507">
        <f>'PA. RECURSOS MP 2018'!E204</f>
        <v>14400000</v>
      </c>
      <c r="K133" s="507">
        <f>'PA. RECURSOS MP 2018'!E206</f>
        <v>0</v>
      </c>
      <c r="L133" s="507">
        <f>'PA. RECURSOS MP 2018'!E208</f>
        <v>0</v>
      </c>
      <c r="M133" s="332">
        <f t="shared" si="3"/>
        <v>0</v>
      </c>
      <c r="N133" s="333">
        <f t="shared" si="4"/>
        <v>0</v>
      </c>
      <c r="O133" s="333">
        <f t="shared" si="5"/>
        <v>0</v>
      </c>
    </row>
    <row r="134" spans="1:15" x14ac:dyDescent="0.25">
      <c r="A134" s="658"/>
      <c r="B134" s="698"/>
      <c r="C134" s="700"/>
      <c r="D134" s="702"/>
      <c r="E134" s="698"/>
      <c r="F134" s="704"/>
      <c r="G134" s="707"/>
      <c r="H134" s="268">
        <v>2019</v>
      </c>
      <c r="I134" s="270">
        <f>VLOOKUP($B131,'METAS PRODUCTO'!$B$4:$CN$718,62,FALSE)</f>
        <v>16000000</v>
      </c>
      <c r="J134" s="507">
        <f>+'PA. RECURSOS MP 2019'!E204</f>
        <v>0</v>
      </c>
      <c r="K134" s="507">
        <f>+'PA. RECURSOS MP 2019'!E206</f>
        <v>0</v>
      </c>
      <c r="L134" s="507">
        <f>+'PA. RECURSOS MP 2019'!E208</f>
        <v>0</v>
      </c>
      <c r="M134" s="332">
        <f t="shared" si="3"/>
        <v>0</v>
      </c>
      <c r="N134" s="333">
        <f t="shared" si="4"/>
        <v>0</v>
      </c>
      <c r="O134" s="333">
        <f t="shared" si="5"/>
        <v>0</v>
      </c>
    </row>
    <row r="135" spans="1:15" ht="15.75" thickBot="1" x14ac:dyDescent="0.3">
      <c r="A135" s="659"/>
      <c r="B135" s="699"/>
      <c r="C135" s="701"/>
      <c r="D135" s="703"/>
      <c r="E135" s="699"/>
      <c r="F135" s="705"/>
      <c r="G135" s="719"/>
      <c r="H135" s="271" t="s">
        <v>19</v>
      </c>
      <c r="I135" s="272">
        <f>VLOOKUP($B131,'METAS PRODUCTO'!$B$4:$CN$718,75,FALSE)</f>
        <v>52000000</v>
      </c>
      <c r="J135" s="539">
        <f>IF(MID($J$5,1,4)="2016",J131,IF(MID($J$5,1,4)="2017",J132,IF(MID($J$5,1,4)="2018",J133,IF(MID($J$5,1,4)="2019",J134,))))</f>
        <v>14400000</v>
      </c>
      <c r="K135" s="539">
        <f>IF(MID($J$5,1,4)="2016",K131,IF(MID($J$5,1,4)="2017",K132,IF(MID($J$5,1,4)="2018",K133,IF(MID($J$5,1,4)="2019",K134,))))</f>
        <v>0</v>
      </c>
      <c r="L135" s="539">
        <f>IF(MID($J$5,1,4)="2016",L131,IF(MID($J$5,1,4)="2017",L132,IF(MID($J$5,1,4)="2018",L133,IF(MID($J$5,1,4)="2019",L134,))))</f>
        <v>0</v>
      </c>
      <c r="M135" s="393">
        <f t="shared" ref="M135" si="6">IFERROR(IF(L135*100/I135&gt;100,100,IF(L135*100/I135&lt;0,0,L135*100/I135)),0)</f>
        <v>0</v>
      </c>
      <c r="N135" s="393">
        <f t="shared" ref="N135" si="7">IFERROR(IF(L135*100/J135&gt;100,100,IF(L135*100/J135&lt;0,0,L135*100/J135)),0)</f>
        <v>0</v>
      </c>
      <c r="O135" s="393">
        <f t="shared" ref="O135" si="8">IFERROR(IF(L135*100/K135&lt;0,0,IF(L135*100/K135&gt;100,100,L135*100/K135)),0)</f>
        <v>0</v>
      </c>
    </row>
    <row r="136" spans="1:15" ht="15.75" thickTop="1" x14ac:dyDescent="0.25">
      <c r="A136" s="658">
        <v>26</v>
      </c>
      <c r="B136" s="697" t="str">
        <f>'PI. MP. Avance'!B136:B140</f>
        <v>MP105020301</v>
      </c>
      <c r="C136" s="700" t="str">
        <f>'PI. MP. Avance'!C136:C140</f>
        <v>Socializar en el 100% de los Municipios del Departamento la Política Pública de Mujer y la Normatividad que protege sus derechos , en el periodo de Gobierno.</v>
      </c>
      <c r="D136" s="702" t="str">
        <f>'PI. MP. Avance'!D136:D140</f>
        <v>Porcentaje de los municipios con socialización de politica pública de mujer y la normatividad que protege sus derechos .</v>
      </c>
      <c r="E136" s="697" t="str">
        <f>'PI. MP. Avance'!E136:E140</f>
        <v>(NMPPMS / NMT) x 100</v>
      </c>
      <c r="F136" s="704" t="str">
        <f>'PI. MP. Avance'!F136:F140</f>
        <v>PMCSPPMN = Porcentaje de municipios con socialización de politica pública de mujer y normatividad; N°MCSPSPPMN = Número de municipios con socialización de política pública de mujer y normatividad; N°MPPSPPMN = Número de municipios programados para socialización de política pública de mujer y normatividad.</v>
      </c>
      <c r="G136" s="707" t="str">
        <f>'PI. MP. Avance'!G136:G140</f>
        <v>Implementación de acciones estrategicas de las políticas públicas de mujer y LGBTI para la inclusión social, Valle del Cauca, Occidente.  Proyecto SGR,  ejecución desde vigencia 2015, ejecutor INTENALCO, supervisor Gobernación. N/P</v>
      </c>
      <c r="H136" s="266">
        <v>2016</v>
      </c>
      <c r="I136" s="267">
        <v>0</v>
      </c>
      <c r="J136" s="506">
        <f>+'PA. RECURSOS MP 2016 '!E212</f>
        <v>86100000</v>
      </c>
      <c r="K136" s="506">
        <f>+'PA. RECURSOS MP 2016 '!E214</f>
        <v>86100000</v>
      </c>
      <c r="L136" s="542">
        <f>+'PA. RECURSOS MP 2016 '!E216</f>
        <v>86100000</v>
      </c>
      <c r="M136" s="333">
        <f t="shared" ref="M136:M138" si="9">IFERROR(IF(J136*100/I136&lt;0,0,IF(J136*100/I136&gt;100,100,J136*100/I136)),0)</f>
        <v>0</v>
      </c>
      <c r="N136" s="333">
        <f t="shared" ref="N136:N138" si="10">IFERROR(IF(K136*100/J136&lt;0,0,IF(K136*100/J136&gt;100,100,K136*100/J136)),0)</f>
        <v>100</v>
      </c>
      <c r="O136" s="333">
        <f t="shared" ref="O136:O138" si="11">IFERROR(IF(L136*100/K136&lt;0,0,IF(L136*100/K136&gt;100,100,L136*100/K136)),0)</f>
        <v>100</v>
      </c>
    </row>
    <row r="137" spans="1:15" x14ac:dyDescent="0.25">
      <c r="A137" s="658"/>
      <c r="B137" s="698"/>
      <c r="C137" s="700"/>
      <c r="D137" s="702"/>
      <c r="E137" s="698"/>
      <c r="F137" s="704"/>
      <c r="G137" s="707"/>
      <c r="H137" s="268">
        <v>2017</v>
      </c>
      <c r="I137" s="269">
        <v>0</v>
      </c>
      <c r="J137" s="507">
        <f>'PA. RECURSOS MP 2017'!E212</f>
        <v>0</v>
      </c>
      <c r="K137" s="507">
        <f>'PA. RECURSOS MP 2017'!E214</f>
        <v>43050000</v>
      </c>
      <c r="L137" s="541">
        <f>'PA. RECURSOS MP 2017'!E216</f>
        <v>21525000</v>
      </c>
      <c r="M137" s="333">
        <f t="shared" si="9"/>
        <v>0</v>
      </c>
      <c r="N137" s="333">
        <f t="shared" si="10"/>
        <v>0</v>
      </c>
      <c r="O137" s="333">
        <f t="shared" si="11"/>
        <v>50</v>
      </c>
    </row>
    <row r="138" spans="1:15" x14ac:dyDescent="0.25">
      <c r="A138" s="658"/>
      <c r="B138" s="698"/>
      <c r="C138" s="700"/>
      <c r="D138" s="702"/>
      <c r="E138" s="698"/>
      <c r="F138" s="704"/>
      <c r="G138" s="707"/>
      <c r="H138" s="268">
        <v>2018</v>
      </c>
      <c r="I138" s="270">
        <v>0</v>
      </c>
      <c r="J138" s="507">
        <f>'PA. RECURSOS MP 2018'!E212</f>
        <v>0</v>
      </c>
      <c r="K138" s="507">
        <f>'PA. RECURSOS MP 2018'!E214</f>
        <v>0</v>
      </c>
      <c r="L138" s="541">
        <f>'PA. RECURSOS MP 2018'!E216</f>
        <v>0</v>
      </c>
      <c r="M138" s="333">
        <f t="shared" si="9"/>
        <v>0</v>
      </c>
      <c r="N138" s="333">
        <f t="shared" si="10"/>
        <v>0</v>
      </c>
      <c r="O138" s="333">
        <f t="shared" si="11"/>
        <v>0</v>
      </c>
    </row>
    <row r="139" spans="1:15" x14ac:dyDescent="0.25">
      <c r="A139" s="658"/>
      <c r="B139" s="698"/>
      <c r="C139" s="700"/>
      <c r="D139" s="702"/>
      <c r="E139" s="698"/>
      <c r="F139" s="704"/>
      <c r="G139" s="707"/>
      <c r="H139" s="268">
        <v>2019</v>
      </c>
      <c r="I139" s="270">
        <v>0</v>
      </c>
      <c r="J139" s="507">
        <f>'PA. RECURSOS MP 2019'!E212</f>
        <v>0</v>
      </c>
      <c r="K139" s="507">
        <f>'PA. RECURSOS MP 2019'!E214</f>
        <v>0</v>
      </c>
      <c r="L139" s="541">
        <f>'PA. RECURSOS MP 2019'!E216</f>
        <v>0</v>
      </c>
      <c r="M139" s="540">
        <f t="shared" si="3"/>
        <v>0</v>
      </c>
      <c r="N139" s="540">
        <f t="shared" si="4"/>
        <v>0</v>
      </c>
      <c r="O139" s="540">
        <f t="shared" si="5"/>
        <v>0</v>
      </c>
    </row>
    <row r="140" spans="1:15" ht="15.75" thickBot="1" x14ac:dyDescent="0.3">
      <c r="A140" s="659"/>
      <c r="B140" s="699"/>
      <c r="C140" s="701"/>
      <c r="D140" s="703"/>
      <c r="E140" s="699"/>
      <c r="F140" s="705"/>
      <c r="G140" s="707"/>
      <c r="H140" s="271" t="s">
        <v>19</v>
      </c>
      <c r="I140" s="272">
        <v>0</v>
      </c>
      <c r="J140" s="539">
        <f>IF(MID($J$5,1,4)="2016",J136,IF(MID($J$5,1,4)="2017",J137,IF(MID($J$5,1,4)="2018",J138,IF(MID($J$5,1,4)="2019",J139,))))</f>
        <v>0</v>
      </c>
      <c r="K140" s="539">
        <f>IF(MID($J$5,1,4)="2016",K136,IF(MID($J$5,1,4)="2017",K137,IF(MID($J$5,1,4)="2018",K138,IF(MID($J$5,1,4)="2019",K139,))))</f>
        <v>0</v>
      </c>
      <c r="L140" s="539">
        <f>IF(MID($J$5,1,4)="2016",L136,IF(MID($J$5,1,4)="2017",L137,IF(MID($J$5,1,4)="2018",L138,IF(MID($J$5,1,4)="2019",L139,))))</f>
        <v>0</v>
      </c>
      <c r="M140" s="393">
        <f t="shared" si="3"/>
        <v>0</v>
      </c>
      <c r="N140" s="393">
        <f t="shared" si="4"/>
        <v>0</v>
      </c>
      <c r="O140" s="393">
        <f t="shared" si="5"/>
        <v>0</v>
      </c>
    </row>
    <row r="141" spans="1:15" ht="15.75" customHeight="1" thickTop="1" x14ac:dyDescent="0.25">
      <c r="A141" s="658">
        <v>27</v>
      </c>
      <c r="B141" s="697" t="str">
        <f>'PI. MP. Avance'!B141:B145</f>
        <v>MP307050201</v>
      </c>
      <c r="C141" s="712" t="str">
        <f>'PI. MP. Avance'!C141:C145</f>
        <v>Crear, en el marco de las Organizaciones de mujeres , Una (1) RED de mujeres protagonista en los escenarios de PAZ y posconflicto, en el cuatrienio</v>
      </c>
      <c r="D141" s="720" t="str">
        <f>'PI. MP. Avance'!D141:D145</f>
        <v>Número de redes de mujeres protagonistas en los escenarios de paz y postconflicto creadas.</v>
      </c>
      <c r="E141" s="720" t="str">
        <f>'PI. MP. Avance'!E141:E145</f>
        <v>NREDMC</v>
      </c>
      <c r="F141" s="720" t="str">
        <f>'PI. MP. Avance'!F141:F145</f>
        <v>NREDMC=Número de redes de mujeres creadas</v>
      </c>
      <c r="G141" s="706" t="str">
        <f>'PI. MP. Avance'!G141:G145</f>
        <v>Desarrollo de condiciones propicias para la participación de las mujeres en escenarios de paz, Valle del Cauca, Occidente. (Apoyo y seguimiento  jurídico a la RED de Mujeres)</v>
      </c>
      <c r="H141" s="266">
        <v>2016</v>
      </c>
      <c r="I141" s="267">
        <f>VLOOKUP($B141,'METAS PRODUCTO'!$B$4:$CN$718,23,FALSE)</f>
        <v>0</v>
      </c>
      <c r="J141" s="506">
        <f>+'PA. RECURSOS MP 2016 '!E220</f>
        <v>0</v>
      </c>
      <c r="K141" s="506">
        <f>+'PA. RECURSOS MP 2016 '!E222</f>
        <v>0</v>
      </c>
      <c r="L141" s="506">
        <f>+'PA. RECURSOS MP 2016 '!E224</f>
        <v>0</v>
      </c>
      <c r="M141" s="333">
        <f t="shared" si="3"/>
        <v>0</v>
      </c>
      <c r="N141" s="333">
        <f t="shared" si="4"/>
        <v>0</v>
      </c>
      <c r="O141" s="333">
        <f t="shared" si="5"/>
        <v>0</v>
      </c>
    </row>
    <row r="142" spans="1:15" x14ac:dyDescent="0.25">
      <c r="A142" s="658"/>
      <c r="B142" s="698"/>
      <c r="C142" s="700"/>
      <c r="D142" s="704"/>
      <c r="E142" s="704"/>
      <c r="F142" s="704"/>
      <c r="G142" s="707"/>
      <c r="H142" s="268">
        <v>2017</v>
      </c>
      <c r="I142" s="269">
        <f>VLOOKUP($B141,'METAS PRODUCTO'!$B$4:$CN$718,36,FALSE)</f>
        <v>455000000</v>
      </c>
      <c r="J142" s="507">
        <f>'PA. RECURSOS MP 2017'!E220</f>
        <v>455000000</v>
      </c>
      <c r="K142" s="507">
        <f>'PA. RECURSOS MP 2017'!E222</f>
        <v>455000000</v>
      </c>
      <c r="L142" s="507">
        <f>'PA. RECURSOS MP 2017'!E224</f>
        <v>455000000</v>
      </c>
      <c r="M142" s="332">
        <f t="shared" si="3"/>
        <v>100</v>
      </c>
      <c r="N142" s="333">
        <f t="shared" si="4"/>
        <v>100</v>
      </c>
      <c r="O142" s="333">
        <f t="shared" si="5"/>
        <v>100</v>
      </c>
    </row>
    <row r="143" spans="1:15" x14ac:dyDescent="0.25">
      <c r="A143" s="658"/>
      <c r="B143" s="698"/>
      <c r="C143" s="700"/>
      <c r="D143" s="704"/>
      <c r="E143" s="704"/>
      <c r="F143" s="704"/>
      <c r="G143" s="707"/>
      <c r="H143" s="268">
        <v>2018</v>
      </c>
      <c r="I143" s="270">
        <f>VLOOKUP($B141,'METAS PRODUCTO'!$B$4:$CN$718,49,FALSE)</f>
        <v>0</v>
      </c>
      <c r="J143" s="507">
        <f>'PA. RECURSOS MP 2018'!E220</f>
        <v>49000000</v>
      </c>
      <c r="K143" s="507">
        <f>'PA. RECURSOS MP 2018'!E222</f>
        <v>0</v>
      </c>
      <c r="L143" s="507">
        <f>'PA. RECURSOS MP 2018'!E224</f>
        <v>0</v>
      </c>
      <c r="M143" s="332">
        <f t="shared" si="3"/>
        <v>0</v>
      </c>
      <c r="N143" s="333">
        <f t="shared" si="4"/>
        <v>0</v>
      </c>
      <c r="O143" s="333">
        <f t="shared" si="5"/>
        <v>0</v>
      </c>
    </row>
    <row r="144" spans="1:15" x14ac:dyDescent="0.25">
      <c r="A144" s="658"/>
      <c r="B144" s="698"/>
      <c r="C144" s="700"/>
      <c r="D144" s="704"/>
      <c r="E144" s="704"/>
      <c r="F144" s="704"/>
      <c r="G144" s="707"/>
      <c r="H144" s="268">
        <v>2019</v>
      </c>
      <c r="I144" s="270">
        <f>VLOOKUP($B141,'METAS PRODUCTO'!$B$4:$CN$718,62,FALSE)</f>
        <v>0</v>
      </c>
      <c r="J144" s="507">
        <f>+'PA. RECURSOS MP 2019'!E220</f>
        <v>0</v>
      </c>
      <c r="K144" s="507">
        <f>+'PA. RECURSOS MP 2019'!E222</f>
        <v>0</v>
      </c>
      <c r="L144" s="507">
        <f>+'PA. RECURSOS MP 2019'!E224</f>
        <v>0</v>
      </c>
      <c r="M144" s="332">
        <f t="shared" si="3"/>
        <v>0</v>
      </c>
      <c r="N144" s="333">
        <f t="shared" si="4"/>
        <v>0</v>
      </c>
      <c r="O144" s="333">
        <f t="shared" si="5"/>
        <v>0</v>
      </c>
    </row>
    <row r="145" spans="1:15" ht="15.75" thickBot="1" x14ac:dyDescent="0.3">
      <c r="A145" s="659"/>
      <c r="B145" s="699"/>
      <c r="C145" s="701"/>
      <c r="D145" s="705"/>
      <c r="E145" s="705"/>
      <c r="F145" s="705"/>
      <c r="G145" s="708"/>
      <c r="H145" s="271" t="s">
        <v>19</v>
      </c>
      <c r="I145" s="272">
        <f>VLOOKUP($B141,'METAS PRODUCTO'!$B$4:$CN$718,75,FALSE)</f>
        <v>455000000</v>
      </c>
      <c r="J145" s="272">
        <f>IF(MID($J$5,1,4)="2016",J141,IF(MID($J$5,1,4)="2017",J142,IF(MID($J$5,1,4)="2018",J143,IF(MID($J$5,1,4)="2019",J144,))))</f>
        <v>49000000</v>
      </c>
      <c r="K145" s="272">
        <f>IF(MID($J$5,1,4)="2016",K141,IF(MID($J$5,1,4)="2017",K142,IF(MID($J$5,1,4)="2018",K143,IF(MID($J$5,1,4)="2019",K144,))))</f>
        <v>0</v>
      </c>
      <c r="L145" s="272">
        <f>IF(MID($J$5,1,4)="2016",L141,IF(MID($J$5,1,4)="2017",L142,IF(MID($J$5,1,4)="2018",L143,IF(MID($J$5,1,4)="2019",L144,))))</f>
        <v>0</v>
      </c>
      <c r="M145" s="393">
        <f t="shared" ref="M145:M170" si="12">IFERROR(IF(L145*100/I145&gt;100,100,IF(L145*100/I145&lt;0,0,L145*100/I145)),0)</f>
        <v>0</v>
      </c>
      <c r="N145" s="393">
        <f t="shared" ref="N145:N170" si="13">IFERROR(IF(L145*100/J145&gt;100,100,IF(L145*100/J145&lt;0,0,L145*100/J145)),0)</f>
        <v>0</v>
      </c>
      <c r="O145" s="393">
        <f t="shared" ref="O145:O170" si="14">IFERROR(IF(L145*100/K145&lt;0,0,IF(L145*100/K145&gt;100,100,L145*100/K145)),0)</f>
        <v>0</v>
      </c>
    </row>
    <row r="146" spans="1:15" ht="15.75" thickTop="1" x14ac:dyDescent="0.25">
      <c r="A146" s="658">
        <v>28</v>
      </c>
      <c r="B146" s="697" t="str">
        <f>'PI. MP. Avance'!B146:B150</f>
        <v>MP307050202</v>
      </c>
      <c r="C146" s="700" t="str">
        <f>'PI. MP. Avance'!C146:C150</f>
        <v>Realizar dos (2) Encuentros  de mujeres forjadoras de PAZ, que permitan el fortalecimiento de las iniciativas y escenarios de PAZ en el postconflicto, en el cuatrienio.</v>
      </c>
      <c r="D146" s="702" t="str">
        <f>'PI. MP. Avance'!D146:D150</f>
        <v>Número de encuentros de mujeres forjadoras de PAZ realizados</v>
      </c>
      <c r="E146" s="697" t="str">
        <f>'PI. MP. Avance'!E146:E150</f>
        <v>NEMFPR</v>
      </c>
      <c r="F146" s="704" t="str">
        <f>'PI. MP. Avance'!F146:F150</f>
        <v>NEMFPR= Número de encuentros de mujeres forjadoras de PAZ realizados</v>
      </c>
      <c r="G146" s="706" t="str">
        <f>'PI. MP. Avance'!G146:G150</f>
        <v>Desarrollo de condiciones propicias para la participación de las mujeres en escenarios de paz, Valle del Cauca, Occidente. N/P</v>
      </c>
      <c r="H146" s="266">
        <v>2016</v>
      </c>
      <c r="I146" s="267">
        <f>VLOOKUP($B146,'METAS PRODUCTO'!$B$4:$CN$718,23,FALSE)</f>
        <v>0</v>
      </c>
      <c r="J146" s="506">
        <f>+'PA. RECURSOS MP 2016 '!E228</f>
        <v>0</v>
      </c>
      <c r="K146" s="506">
        <f>+'PA. RECURSOS MP 2016 '!E230</f>
        <v>0</v>
      </c>
      <c r="L146" s="506">
        <f>+'PA. RECURSOS MP 2016 '!E232</f>
        <v>0</v>
      </c>
      <c r="M146" s="332">
        <f t="shared" si="12"/>
        <v>0</v>
      </c>
      <c r="N146" s="333">
        <f t="shared" si="13"/>
        <v>0</v>
      </c>
      <c r="O146" s="333">
        <f t="shared" si="14"/>
        <v>0</v>
      </c>
    </row>
    <row r="147" spans="1:15" x14ac:dyDescent="0.25">
      <c r="A147" s="658"/>
      <c r="B147" s="698"/>
      <c r="C147" s="700"/>
      <c r="D147" s="702"/>
      <c r="E147" s="698"/>
      <c r="F147" s="704"/>
      <c r="G147" s="707"/>
      <c r="H147" s="268">
        <v>2017</v>
      </c>
      <c r="I147" s="269">
        <f>VLOOKUP($B146,'METAS PRODUCTO'!$B$4:$CN$718,36,FALSE)</f>
        <v>20000000</v>
      </c>
      <c r="J147" s="507">
        <f>'PA. RECURSOS MP 2017'!E228</f>
        <v>20000000</v>
      </c>
      <c r="K147" s="507">
        <f>'PA. RECURSOS MP 2017'!E230</f>
        <v>20000000</v>
      </c>
      <c r="L147" s="507">
        <f>'PA. RECURSOS MP 2017'!E232</f>
        <v>20000000</v>
      </c>
      <c r="M147" s="332">
        <f t="shared" si="12"/>
        <v>100</v>
      </c>
      <c r="N147" s="333">
        <f t="shared" si="13"/>
        <v>100</v>
      </c>
      <c r="O147" s="333">
        <f t="shared" si="14"/>
        <v>100</v>
      </c>
    </row>
    <row r="148" spans="1:15" x14ac:dyDescent="0.25">
      <c r="A148" s="658"/>
      <c r="B148" s="698"/>
      <c r="C148" s="700"/>
      <c r="D148" s="702"/>
      <c r="E148" s="698"/>
      <c r="F148" s="704"/>
      <c r="G148" s="707"/>
      <c r="H148" s="268">
        <v>2018</v>
      </c>
      <c r="I148" s="270">
        <f>VLOOKUP($B146,'METAS PRODUCTO'!$B$4:$CN$718,49,FALSE)</f>
        <v>25000000</v>
      </c>
      <c r="J148" s="507">
        <f>'PA. RECURSOS MP 2018'!E228</f>
        <v>0</v>
      </c>
      <c r="K148" s="507">
        <f>'PA. RECURSOS MP 2018'!E230</f>
        <v>0</v>
      </c>
      <c r="L148" s="507">
        <f>'PA. RECURSOS MP 2018'!E232</f>
        <v>0</v>
      </c>
      <c r="M148" s="332">
        <f t="shared" si="12"/>
        <v>0</v>
      </c>
      <c r="N148" s="333">
        <f t="shared" si="13"/>
        <v>0</v>
      </c>
      <c r="O148" s="333">
        <f t="shared" si="14"/>
        <v>0</v>
      </c>
    </row>
    <row r="149" spans="1:15" x14ac:dyDescent="0.25">
      <c r="A149" s="658"/>
      <c r="B149" s="698"/>
      <c r="C149" s="700"/>
      <c r="D149" s="702"/>
      <c r="E149" s="698"/>
      <c r="F149" s="704"/>
      <c r="G149" s="707"/>
      <c r="H149" s="268">
        <v>2019</v>
      </c>
      <c r="I149" s="270">
        <f>VLOOKUP($B146,'METAS PRODUCTO'!$B$4:$CN$718,62,FALSE)</f>
        <v>0</v>
      </c>
      <c r="J149" s="507">
        <f>+'PA. RECURSOS MP 2019'!E228</f>
        <v>0</v>
      </c>
      <c r="K149" s="507">
        <f>+'PA. RECURSOS MP 2019'!E230</f>
        <v>0</v>
      </c>
      <c r="L149" s="507">
        <f>+'PA. RECURSOS MP 2019'!E232</f>
        <v>0</v>
      </c>
      <c r="M149" s="332">
        <f t="shared" si="12"/>
        <v>0</v>
      </c>
      <c r="N149" s="333">
        <f t="shared" si="13"/>
        <v>0</v>
      </c>
      <c r="O149" s="333">
        <f t="shared" si="14"/>
        <v>0</v>
      </c>
    </row>
    <row r="150" spans="1:15" ht="15.75" thickBot="1" x14ac:dyDescent="0.3">
      <c r="A150" s="659"/>
      <c r="B150" s="699"/>
      <c r="C150" s="701"/>
      <c r="D150" s="703"/>
      <c r="E150" s="699"/>
      <c r="F150" s="705"/>
      <c r="G150" s="708"/>
      <c r="H150" s="271" t="s">
        <v>19</v>
      </c>
      <c r="I150" s="272">
        <f>VLOOKUP($B146,'METAS PRODUCTO'!$B$4:$CN$718,75,FALSE)</f>
        <v>45000000</v>
      </c>
      <c r="J150" s="272">
        <f>IF(MID($J$5,1,4)="2016",J146,IF(MID($J$5,1,4)="2017",J147,IF(MID($J$5,1,4)="2018",J148,IF(MID($J$5,1,4)="2019",J149,))))</f>
        <v>0</v>
      </c>
      <c r="K150" s="272">
        <f>IF(MID($J$5,1,4)="2016",K146,IF(MID($J$5,1,4)="2017",K147,IF(MID($J$5,1,4)="2018",K148,IF(MID($J$5,1,4)="2019",K149,))))</f>
        <v>0</v>
      </c>
      <c r="L150" s="272">
        <f>IF(MID($J$5,1,4)="2016",L146,IF(MID($J$5,1,4)="2017",L147,IF(MID($J$5,1,4)="2018",L148,IF(MID($J$5,1,4)="2019",L149,))))</f>
        <v>0</v>
      </c>
      <c r="M150" s="393">
        <f t="shared" si="12"/>
        <v>0</v>
      </c>
      <c r="N150" s="393">
        <f t="shared" si="13"/>
        <v>0</v>
      </c>
      <c r="O150" s="393">
        <f t="shared" si="14"/>
        <v>0</v>
      </c>
    </row>
    <row r="151" spans="1:15" ht="15.75" thickTop="1" x14ac:dyDescent="0.25">
      <c r="A151" s="658">
        <v>29</v>
      </c>
      <c r="B151" s="697" t="str">
        <f>'PI. MP. Avance'!B151:B155</f>
        <v>MP307050301</v>
      </c>
      <c r="C151" s="700" t="str">
        <f>'PI. MP. Avance'!C151:C155</f>
        <v>Crear, en el marco de las Confluencias Municipales de LGBTI, Una (1) RED LGBTI protagonista en los escenarios de PAZ y posconflicto, en el cuatrienio</v>
      </c>
      <c r="D151" s="702" t="str">
        <f>'PI. MP. Avance'!D151:D155</f>
        <v>Número de redes LGBTI protagonistas en los escenarios de Paz y postconflicto creadas</v>
      </c>
      <c r="E151" s="697" t="str">
        <f>'PI. MP. Avance'!E151:E155</f>
        <v>NRLGBTIC</v>
      </c>
      <c r="F151" s="704" t="str">
        <f>'PI. MP. Avance'!F151:F155</f>
        <v>NRLGBTIC= Número de redes LGBTI creadas</v>
      </c>
      <c r="G151" s="706" t="str">
        <f>'PI. MP. Avance'!G151:G155</f>
        <v>Construcción de escenarios para la participación del sector LGBTI en el posconflicto, Valle del Cauca, Occidente.(Apoyo y seguimiento jurídico a la RED LGBTI)</v>
      </c>
      <c r="H151" s="266">
        <v>2016</v>
      </c>
      <c r="I151" s="267">
        <f>VLOOKUP($B151,'METAS PRODUCTO'!$B$4:$CN$718,23,FALSE)</f>
        <v>0</v>
      </c>
      <c r="J151" s="506">
        <f>+'PA. RECURSOS MP 2016 '!E236</f>
        <v>0</v>
      </c>
      <c r="K151" s="506">
        <f>+'PA. RECURSOS MP 2016 '!E238</f>
        <v>0</v>
      </c>
      <c r="L151" s="506">
        <f>+'PA. RECURSOS MP 2016 '!E240</f>
        <v>0</v>
      </c>
      <c r="M151" s="332">
        <f t="shared" si="12"/>
        <v>0</v>
      </c>
      <c r="N151" s="333">
        <f t="shared" si="13"/>
        <v>0</v>
      </c>
      <c r="O151" s="333">
        <f t="shared" si="14"/>
        <v>0</v>
      </c>
    </row>
    <row r="152" spans="1:15" x14ac:dyDescent="0.25">
      <c r="A152" s="658"/>
      <c r="B152" s="698"/>
      <c r="C152" s="700"/>
      <c r="D152" s="702"/>
      <c r="E152" s="698"/>
      <c r="F152" s="704"/>
      <c r="G152" s="707"/>
      <c r="H152" s="268">
        <v>2017</v>
      </c>
      <c r="I152" s="269">
        <f>VLOOKUP($B151,'METAS PRODUCTO'!$B$4:$CN$718,36,FALSE)</f>
        <v>100000000</v>
      </c>
      <c r="J152" s="507">
        <f>'PA. RECURSOS MP 2017'!E236</f>
        <v>100000000</v>
      </c>
      <c r="K152" s="507">
        <f>'PA. RECURSOS MP 2017'!E238</f>
        <v>100000000</v>
      </c>
      <c r="L152" s="507">
        <f>'PA. RECURSOS MP 2017'!E240</f>
        <v>65945415</v>
      </c>
      <c r="M152" s="332">
        <f t="shared" si="12"/>
        <v>65.945414999999997</v>
      </c>
      <c r="N152" s="333">
        <f t="shared" si="13"/>
        <v>65.945414999999997</v>
      </c>
      <c r="O152" s="333">
        <f t="shared" si="14"/>
        <v>65.945414999999997</v>
      </c>
    </row>
    <row r="153" spans="1:15" x14ac:dyDescent="0.25">
      <c r="A153" s="658"/>
      <c r="B153" s="698"/>
      <c r="C153" s="700"/>
      <c r="D153" s="702"/>
      <c r="E153" s="698"/>
      <c r="F153" s="704"/>
      <c r="G153" s="707"/>
      <c r="H153" s="268">
        <v>2018</v>
      </c>
      <c r="I153" s="270">
        <f>VLOOKUP($B151,'METAS PRODUCTO'!$B$4:$CN$718,49,FALSE)</f>
        <v>0</v>
      </c>
      <c r="J153" s="507">
        <f>'PA. RECURSOS MP 2018'!E236</f>
        <v>40000000</v>
      </c>
      <c r="K153" s="507">
        <f>'PA. RECURSOS MP 2018'!E238</f>
        <v>0</v>
      </c>
      <c r="L153" s="507">
        <f>'PA. RECURSOS MP 2018'!E240</f>
        <v>0</v>
      </c>
      <c r="M153" s="332">
        <f t="shared" si="12"/>
        <v>0</v>
      </c>
      <c r="N153" s="333">
        <f t="shared" si="13"/>
        <v>0</v>
      </c>
      <c r="O153" s="333">
        <f t="shared" si="14"/>
        <v>0</v>
      </c>
    </row>
    <row r="154" spans="1:15" x14ac:dyDescent="0.25">
      <c r="A154" s="658"/>
      <c r="B154" s="698"/>
      <c r="C154" s="700"/>
      <c r="D154" s="702"/>
      <c r="E154" s="698"/>
      <c r="F154" s="704"/>
      <c r="G154" s="707"/>
      <c r="H154" s="268">
        <v>2019</v>
      </c>
      <c r="I154" s="270">
        <f>VLOOKUP($B151,'METAS PRODUCTO'!$B$4:$CN$718,62,FALSE)</f>
        <v>0</v>
      </c>
      <c r="J154" s="507">
        <f>+'PA. RECURSOS MP 2019'!E236</f>
        <v>0</v>
      </c>
      <c r="K154" s="507">
        <f>+'PA. RECURSOS MP 2019'!E238</f>
        <v>0</v>
      </c>
      <c r="L154" s="507">
        <f>+'PA. RECURSOS MP 2019'!E240</f>
        <v>0</v>
      </c>
      <c r="M154" s="332">
        <f t="shared" si="12"/>
        <v>0</v>
      </c>
      <c r="N154" s="333">
        <f t="shared" si="13"/>
        <v>0</v>
      </c>
      <c r="O154" s="333">
        <f t="shared" si="14"/>
        <v>0</v>
      </c>
    </row>
    <row r="155" spans="1:15" ht="15.75" thickBot="1" x14ac:dyDescent="0.3">
      <c r="A155" s="659"/>
      <c r="B155" s="699"/>
      <c r="C155" s="701"/>
      <c r="D155" s="703"/>
      <c r="E155" s="699"/>
      <c r="F155" s="705"/>
      <c r="G155" s="708"/>
      <c r="H155" s="271" t="s">
        <v>19</v>
      </c>
      <c r="I155" s="272">
        <f>VLOOKUP($B151,'METAS PRODUCTO'!$B$4:$CN$718,75,FALSE)</f>
        <v>100000000</v>
      </c>
      <c r="J155" s="272">
        <f>IF(MID($J$5,1,4)="2016",J151,IF(MID($J$5,1,4)="2017",J152,IF(MID($J$5,1,4)="2018",J153,IF(MID($J$5,1,4)="2019",J154,))))</f>
        <v>40000000</v>
      </c>
      <c r="K155" s="272">
        <f>IF(MID($J$5,1,4)="2016",K151,IF(MID($J$5,1,4)="2017",K152,IF(MID($J$5,1,4)="2018",K153,IF(MID($J$5,1,4)="2019",K154,))))</f>
        <v>0</v>
      </c>
      <c r="L155" s="272">
        <f>IF(MID($J$5,1,4)="2016",L151,IF(MID($J$5,1,4)="2017",L152,IF(MID($J$5,1,4)="2018",L153,IF(MID($J$5,1,4)="2019",L154,))))</f>
        <v>0</v>
      </c>
      <c r="M155" s="393">
        <f t="shared" si="12"/>
        <v>0</v>
      </c>
      <c r="N155" s="393">
        <f t="shared" si="13"/>
        <v>0</v>
      </c>
      <c r="O155" s="393">
        <f t="shared" si="14"/>
        <v>0</v>
      </c>
    </row>
    <row r="156" spans="1:15" ht="15.75" thickTop="1" x14ac:dyDescent="0.25">
      <c r="A156" s="658">
        <v>30</v>
      </c>
      <c r="B156" s="697" t="str">
        <f>'PI. MP. Avance'!B156:B160</f>
        <v>MP307050302</v>
      </c>
      <c r="C156" s="700" t="str">
        <f>'PI. MP. Avance'!C156:C160</f>
        <v>Realizar dos (2) Encuentros de representantes del sector LGBTI, forjadores de PAZ, que permitan el fortalecimiento de las iniciativas y escenarios de PAZ en el postconflicto, en el cuatrienio.</v>
      </c>
      <c r="D156" s="702" t="str">
        <f>'PI. MP. Avance'!D156:D160</f>
        <v>Número de encuentros de representantes del sector LGBTI forjadores de Paz, realizados</v>
      </c>
      <c r="E156" s="697" t="str">
        <f>'PI. MP. Avance'!E156:E160</f>
        <v>NERLGBTIFPR</v>
      </c>
      <c r="F156" s="704" t="str">
        <f>'PI. MP. Avance'!F156:F160</f>
        <v>NERLGBTIFPR= Número de encuentros de representantes del sector LGBTI forjadores de Paz, realizados</v>
      </c>
      <c r="G156" s="706" t="str">
        <f>'PI. MP. Avance'!G156:G160</f>
        <v>Construcción de escenarios para la participación del sector LGBTI en el posconflicto, Valle del Cauca, Occidente.</v>
      </c>
      <c r="H156" s="266">
        <v>2016</v>
      </c>
      <c r="I156" s="267">
        <f>VLOOKUP($B156,'METAS PRODUCTO'!$B$4:$CN$718,23,FALSE)</f>
        <v>0</v>
      </c>
      <c r="J156" s="506">
        <f>+'PA. RECURSOS MP 2016 '!E244</f>
        <v>0</v>
      </c>
      <c r="K156" s="506">
        <f>+'PA. RECURSOS MP 2016 '!E246</f>
        <v>0</v>
      </c>
      <c r="L156" s="506">
        <f>+'PA. RECURSOS MP 2016 '!E248</f>
        <v>0</v>
      </c>
      <c r="M156" s="332">
        <f t="shared" si="12"/>
        <v>0</v>
      </c>
      <c r="N156" s="333">
        <f t="shared" si="13"/>
        <v>0</v>
      </c>
      <c r="O156" s="333">
        <f t="shared" si="14"/>
        <v>0</v>
      </c>
    </row>
    <row r="157" spans="1:15" x14ac:dyDescent="0.25">
      <c r="A157" s="658"/>
      <c r="B157" s="698"/>
      <c r="C157" s="700"/>
      <c r="D157" s="702"/>
      <c r="E157" s="698"/>
      <c r="F157" s="704"/>
      <c r="G157" s="707"/>
      <c r="H157" s="268">
        <v>2017</v>
      </c>
      <c r="I157" s="269">
        <f>VLOOKUP($B156,'METAS PRODUCTO'!$B$4:$CN$718,36,FALSE)</f>
        <v>20000000</v>
      </c>
      <c r="J157" s="507">
        <f>'PA. RECURSOS MP 2017'!E244</f>
        <v>20000000</v>
      </c>
      <c r="K157" s="507">
        <f>'PA. RECURSOS MP 2017'!E246</f>
        <v>20000000</v>
      </c>
      <c r="L157" s="507">
        <f>'PA. RECURSOS MP 2017'!E248</f>
        <v>0</v>
      </c>
      <c r="M157" s="332">
        <f t="shared" si="12"/>
        <v>0</v>
      </c>
      <c r="N157" s="333">
        <f t="shared" si="13"/>
        <v>0</v>
      </c>
      <c r="O157" s="333">
        <f t="shared" si="14"/>
        <v>0</v>
      </c>
    </row>
    <row r="158" spans="1:15" x14ac:dyDescent="0.25">
      <c r="A158" s="658"/>
      <c r="B158" s="698"/>
      <c r="C158" s="700"/>
      <c r="D158" s="702"/>
      <c r="E158" s="698"/>
      <c r="F158" s="704"/>
      <c r="G158" s="707"/>
      <c r="H158" s="268">
        <v>2018</v>
      </c>
      <c r="I158" s="270">
        <f>VLOOKUP($B156,'METAS PRODUCTO'!$B$4:$CN$718,49,FALSE)</f>
        <v>25000000</v>
      </c>
      <c r="J158" s="507">
        <f>'PA. RECURSOS MP 2018'!E244</f>
        <v>46800000</v>
      </c>
      <c r="K158" s="507">
        <f>'PA. RECURSOS MP 2018'!E246</f>
        <v>0</v>
      </c>
      <c r="L158" s="507">
        <f>'PA. RECURSOS MP 2018'!E248</f>
        <v>0</v>
      </c>
      <c r="M158" s="332">
        <f t="shared" si="12"/>
        <v>0</v>
      </c>
      <c r="N158" s="333">
        <f t="shared" si="13"/>
        <v>0</v>
      </c>
      <c r="O158" s="333">
        <f t="shared" si="14"/>
        <v>0</v>
      </c>
    </row>
    <row r="159" spans="1:15" x14ac:dyDescent="0.25">
      <c r="A159" s="658"/>
      <c r="B159" s="698"/>
      <c r="C159" s="700"/>
      <c r="D159" s="702"/>
      <c r="E159" s="698"/>
      <c r="F159" s="704"/>
      <c r="G159" s="707"/>
      <c r="H159" s="268">
        <v>2019</v>
      </c>
      <c r="I159" s="270">
        <f>VLOOKUP($B156,'METAS PRODUCTO'!$B$4:$CN$718,62,FALSE)</f>
        <v>0</v>
      </c>
      <c r="J159" s="507">
        <f>+'PA. RECURSOS MP 2019'!E244</f>
        <v>0</v>
      </c>
      <c r="K159" s="507">
        <f>+'PA. RECURSOS MP 2019'!E246</f>
        <v>0</v>
      </c>
      <c r="L159" s="507">
        <f>+'PA. RECURSOS MP 2019'!E248</f>
        <v>0</v>
      </c>
      <c r="M159" s="332">
        <f t="shared" si="12"/>
        <v>0</v>
      </c>
      <c r="N159" s="333">
        <f t="shared" si="13"/>
        <v>0</v>
      </c>
      <c r="O159" s="333">
        <f t="shared" si="14"/>
        <v>0</v>
      </c>
    </row>
    <row r="160" spans="1:15" ht="15.75" thickBot="1" x14ac:dyDescent="0.3">
      <c r="A160" s="659"/>
      <c r="B160" s="699"/>
      <c r="C160" s="701"/>
      <c r="D160" s="703"/>
      <c r="E160" s="699"/>
      <c r="F160" s="705"/>
      <c r="G160" s="708"/>
      <c r="H160" s="271" t="s">
        <v>19</v>
      </c>
      <c r="I160" s="272">
        <f>VLOOKUP($B156,'METAS PRODUCTO'!$B$4:$CN$718,75,FALSE)</f>
        <v>45000000</v>
      </c>
      <c r="J160" s="272">
        <f>IF(MID($J$5,1,4)="2016",J156,IF(MID($J$5,1,4)="2017",J157,IF(MID($J$5,1,4)="2018",J158,IF(MID($J$5,1,4)="2019",J159,))))</f>
        <v>46800000</v>
      </c>
      <c r="K160" s="272">
        <f>IF(MID($J$5,1,4)="2016",K156,IF(MID($J$5,1,4)="2017",K157,IF(MID($J$5,1,4)="2018",K158,IF(MID($J$5,1,4)="2019",K159,))))</f>
        <v>0</v>
      </c>
      <c r="L160" s="272">
        <f>IF(MID($J$5,1,4)="2016",L156,IF(MID($J$5,1,4)="2017",L157,IF(MID($J$5,1,4)="2018",L158,IF(MID($J$5,1,4)="2019",L159,))))</f>
        <v>0</v>
      </c>
      <c r="M160" s="393">
        <f t="shared" si="12"/>
        <v>0</v>
      </c>
      <c r="N160" s="393">
        <f t="shared" si="13"/>
        <v>0</v>
      </c>
      <c r="O160" s="393">
        <f t="shared" si="14"/>
        <v>0</v>
      </c>
    </row>
    <row r="161" spans="1:15" ht="15.75" thickTop="1" x14ac:dyDescent="0.25">
      <c r="A161" s="658">
        <v>31</v>
      </c>
      <c r="B161" s="697" t="str">
        <f>'PI. MP. Avance'!B161:B165</f>
        <v>MP105020302</v>
      </c>
      <c r="C161" s="700" t="str">
        <f>'PI. MP. Avance'!C161:C165</f>
        <v>Realizar anualmente un evento de reconocimiento y exhaltación a la labor de la Mujer Vallecaucana.  (Galardon a la Mujer Vallecaucana) ,durante el periodo de gobierno.</v>
      </c>
      <c r="D161" s="702" t="str">
        <f>'PI. MP. Avance'!D161:D165</f>
        <v>Número de eventos de reconocimiento y exhaltación a la mujer realizados anualmente</v>
      </c>
      <c r="E161" s="697" t="str">
        <f>'PI. MP. Avance'!E161:E165</f>
        <v>NEREMVR</v>
      </c>
      <c r="F161" s="704" t="str">
        <f>'PI. MP. Avance'!F161:F165</f>
        <v xml:space="preserve">NEREMVR= Número de eventos de reconocimiento y exhaltación a la mujer realizados; </v>
      </c>
      <c r="G161" s="706" t="str">
        <f>'PI. MP. Avance'!G161:G165</f>
        <v>Apoyo a la politica publica para la equidad de género - Exaltación a la mujer Vallecaucana, Valle del Cauca, Occidente. N/P</v>
      </c>
      <c r="H161" s="266">
        <v>2016</v>
      </c>
      <c r="I161" s="267">
        <f>VLOOKUP($B161,'METAS PRODUCTO'!$B$4:$CN$718,23,FALSE)</f>
        <v>30000000</v>
      </c>
      <c r="J161" s="506">
        <f>+'PA. RECURSOS MP 2016 '!E252</f>
        <v>466100000</v>
      </c>
      <c r="K161" s="506">
        <f>+'PA. RECURSOS MP 2016 '!E254</f>
        <v>1216100000</v>
      </c>
      <c r="L161" s="506">
        <f>+'PA. RECURSOS MP 2016 '!E256</f>
        <v>1201100000</v>
      </c>
      <c r="M161" s="332"/>
      <c r="N161" s="333"/>
      <c r="O161" s="333"/>
    </row>
    <row r="162" spans="1:15" x14ac:dyDescent="0.25">
      <c r="A162" s="658"/>
      <c r="B162" s="698"/>
      <c r="C162" s="700"/>
      <c r="D162" s="702"/>
      <c r="E162" s="698"/>
      <c r="F162" s="704"/>
      <c r="G162" s="707"/>
      <c r="H162" s="268">
        <v>2017</v>
      </c>
      <c r="I162" s="269">
        <f>VLOOKUP($B161,'METAS PRODUCTO'!$B$4:$CN$718,36,FALSE)</f>
        <v>25000000</v>
      </c>
      <c r="J162" s="507">
        <f>'PA. RECURSOS MP 2017'!E252</f>
        <v>0</v>
      </c>
      <c r="K162" s="507">
        <f>'PA. RECURSOS MP 2017'!E254</f>
        <v>360000000</v>
      </c>
      <c r="L162" s="507">
        <f>'PA. RECURSOS MP 2017'!E256</f>
        <v>0</v>
      </c>
      <c r="M162" s="332"/>
      <c r="N162" s="333"/>
      <c r="O162" s="333"/>
    </row>
    <row r="163" spans="1:15" x14ac:dyDescent="0.25">
      <c r="A163" s="658"/>
      <c r="B163" s="698"/>
      <c r="C163" s="700"/>
      <c r="D163" s="702"/>
      <c r="E163" s="698"/>
      <c r="F163" s="704"/>
      <c r="G163" s="707"/>
      <c r="H163" s="268">
        <v>2018</v>
      </c>
      <c r="I163" s="270">
        <f>VLOOKUP($B161,'METAS PRODUCTO'!$B$4:$CN$718,49,FALSE)</f>
        <v>25000000</v>
      </c>
      <c r="J163" s="507">
        <f>'PA. RECURSOS MP 2018'!E252</f>
        <v>0</v>
      </c>
      <c r="K163" s="507">
        <f>'PA. RECURSOS MP 2018'!E254</f>
        <v>0</v>
      </c>
      <c r="L163" s="507">
        <f>'PA. RECURSOS MP 2018'!E256</f>
        <v>0</v>
      </c>
      <c r="M163" s="332"/>
      <c r="N163" s="333"/>
      <c r="O163" s="333"/>
    </row>
    <row r="164" spans="1:15" x14ac:dyDescent="0.25">
      <c r="A164" s="658"/>
      <c r="B164" s="698"/>
      <c r="C164" s="700"/>
      <c r="D164" s="702"/>
      <c r="E164" s="698"/>
      <c r="F164" s="704"/>
      <c r="G164" s="707"/>
      <c r="H164" s="268">
        <v>2019</v>
      </c>
      <c r="I164" s="270">
        <f>VLOOKUP($B161,'METAS PRODUCTO'!$B$4:$CN$718,62,FALSE)</f>
        <v>20000000</v>
      </c>
      <c r="J164" s="507">
        <f>+'PA. RECURSOS MP 2019'!E252</f>
        <v>0</v>
      </c>
      <c r="K164" s="507">
        <f>+'PA. RECURSOS MP 2019'!E254</f>
        <v>0</v>
      </c>
      <c r="L164" s="507">
        <f>+'PA. RECURSOS MP 2019'!E256</f>
        <v>0</v>
      </c>
      <c r="M164" s="332"/>
      <c r="N164" s="333"/>
      <c r="O164" s="333"/>
    </row>
    <row r="165" spans="1:15" ht="15.75" thickBot="1" x14ac:dyDescent="0.3">
      <c r="A165" s="659"/>
      <c r="B165" s="699"/>
      <c r="C165" s="701"/>
      <c r="D165" s="703"/>
      <c r="E165" s="699"/>
      <c r="F165" s="705"/>
      <c r="G165" s="708"/>
      <c r="H165" s="271" t="s">
        <v>19</v>
      </c>
      <c r="I165" s="272">
        <f>VLOOKUP($B161,'METAS PRODUCTO'!$B$4:$CN$718,75,FALSE)</f>
        <v>100000000</v>
      </c>
      <c r="J165" s="272"/>
      <c r="K165" s="272"/>
      <c r="L165" s="272"/>
      <c r="M165" s="393"/>
      <c r="N165" s="393"/>
      <c r="O165" s="393"/>
    </row>
    <row r="166" spans="1:15" ht="15.75" thickTop="1" x14ac:dyDescent="0.25">
      <c r="A166" s="400"/>
      <c r="B166" s="456"/>
      <c r="C166" s="456"/>
      <c r="D166" s="456"/>
      <c r="E166" s="456"/>
      <c r="F166" s="456"/>
      <c r="G166" s="709" t="s">
        <v>5949</v>
      </c>
      <c r="H166" s="328">
        <v>2016</v>
      </c>
      <c r="I166" s="337">
        <f>I6+I11+I16+I21+I26+I31+I36+I41+I46+I51+I56+I61+I66+I71+I76+I81+I86+I91+I96+I101+I106+I111+I116+I121+I126+I131+I141+I146+I151+I156</f>
        <v>449000000</v>
      </c>
      <c r="J166" s="337">
        <f>J6+J11+J16+J21+J26+J31+J36+J41+J46+J51+J56+J61+J66+J71+J76+J81+J86+J91+J96+J101+J106+J111+J116+J121+J126+J131+J141+J146+J151+J156+J136</f>
        <v>466100000</v>
      </c>
      <c r="K166" s="337">
        <f t="shared" ref="K166:L166" si="15">K6+K11+K16+K21+K26+K31+K36+K41+K46+K51+K56+K61+K66+K71+K76+K81+K86+K91+K96+K101+K106+K111+K116+K121+K126+K131+K141+K146+K151+K156+K136</f>
        <v>1216100000</v>
      </c>
      <c r="L166" s="337">
        <f t="shared" si="15"/>
        <v>1201100000</v>
      </c>
      <c r="M166" s="329">
        <f t="shared" si="12"/>
        <v>100</v>
      </c>
      <c r="N166" s="329">
        <f t="shared" si="13"/>
        <v>100</v>
      </c>
      <c r="O166" s="330">
        <f t="shared" si="14"/>
        <v>98.76654880355234</v>
      </c>
    </row>
    <row r="167" spans="1:15" ht="15" customHeight="1" x14ac:dyDescent="0.25">
      <c r="A167" s="479"/>
      <c r="B167" s="480"/>
      <c r="C167" s="480"/>
      <c r="D167" s="480"/>
      <c r="E167" s="480"/>
      <c r="F167" s="480"/>
      <c r="G167" s="710"/>
      <c r="H167" s="268">
        <v>2017</v>
      </c>
      <c r="I167" s="331">
        <f>I7+I12+I17+I22+I27+I32+I37+I42+I47+I52+I57+I62+I67+I72+I77+I82+I87+I92+I97+I102+I107+I112+I117+I122+I127+I132+I142+I147+I152+I157</f>
        <v>1571000000</v>
      </c>
      <c r="J167" s="331">
        <f t="shared" ref="J167:L168" si="16">J7+J12+J17+J22+J27+J32+J37+J42+J47+J52+J57+J62+J67+J72+J77+J82+J87+J92+J97+J102+J107+J112+J117+J122+J127+J132+J142+J147+J152+J157+J137+J162</f>
        <v>1571000000</v>
      </c>
      <c r="K167" s="331">
        <f t="shared" si="16"/>
        <v>5022915000</v>
      </c>
      <c r="L167" s="331">
        <f t="shared" si="16"/>
        <v>1330133747</v>
      </c>
      <c r="M167" s="332">
        <f t="shared" si="12"/>
        <v>84.66796607256525</v>
      </c>
      <c r="N167" s="333">
        <f t="shared" si="13"/>
        <v>84.66796607256525</v>
      </c>
      <c r="O167" s="334">
        <f t="shared" si="14"/>
        <v>26.481311091268715</v>
      </c>
    </row>
    <row r="168" spans="1:15" ht="15.75" customHeight="1" x14ac:dyDescent="0.25">
      <c r="A168" s="400"/>
      <c r="B168" s="456"/>
      <c r="C168" s="456"/>
      <c r="D168" s="456"/>
      <c r="E168" s="456"/>
      <c r="F168" s="456"/>
      <c r="G168" s="710"/>
      <c r="H168" s="268">
        <v>2018</v>
      </c>
      <c r="I168" s="331">
        <f>I8+I13+I18+I23+I28+I33+I38+I43+I48+I53+I58+I63+I68+I73+I78+I83+I88+I93+I98+I103+I108+I113+I118+I123+I128+I133+I143+I148+I153+I158</f>
        <v>1790400000</v>
      </c>
      <c r="J168" s="331">
        <f t="shared" si="16"/>
        <v>2034300000</v>
      </c>
      <c r="K168" s="331">
        <f t="shared" si="16"/>
        <v>0</v>
      </c>
      <c r="L168" s="331">
        <f t="shared" si="16"/>
        <v>0</v>
      </c>
      <c r="M168" s="332">
        <f t="shared" si="12"/>
        <v>0</v>
      </c>
      <c r="N168" s="333">
        <f t="shared" si="13"/>
        <v>0</v>
      </c>
      <c r="O168" s="334">
        <f t="shared" si="14"/>
        <v>0</v>
      </c>
    </row>
    <row r="169" spans="1:15" ht="15" customHeight="1" thickBot="1" x14ac:dyDescent="0.3">
      <c r="A169" s="400"/>
      <c r="B169" s="456"/>
      <c r="C169" s="456"/>
      <c r="D169" s="456"/>
      <c r="E169" s="456"/>
      <c r="F169" s="456"/>
      <c r="G169" s="710"/>
      <c r="H169" s="340">
        <v>2019</v>
      </c>
      <c r="I169" s="341">
        <f>I9+I14+I19+I24+I29+I34+I39+I44+I49+I54+I59+I64+I69+I74+I79+I84+I89+I94+I99+I104+I109+I114+I119+I124+I129+I134+I144+I149+I154+I159</f>
        <v>689000000</v>
      </c>
      <c r="J169" s="341">
        <f t="shared" ref="J169:L169" si="17">J9+J14+J19+J24+J29+J34+J39+J44+J49+J54+J59+J64+J69+J74+J79+J84+J89+J94+J99+J104+J109+J114+J119+J124+J129+J134+J144+J149+J154+J159+J139</f>
        <v>0</v>
      </c>
      <c r="K169" s="341">
        <f t="shared" si="17"/>
        <v>0</v>
      </c>
      <c r="L169" s="341">
        <f t="shared" si="17"/>
        <v>0</v>
      </c>
      <c r="M169" s="342">
        <f t="shared" si="12"/>
        <v>0</v>
      </c>
      <c r="N169" s="342">
        <f t="shared" si="13"/>
        <v>0</v>
      </c>
      <c r="O169" s="343">
        <f t="shared" si="14"/>
        <v>0</v>
      </c>
    </row>
    <row r="170" spans="1:15" ht="15" customHeight="1" thickTop="1" thickBot="1" x14ac:dyDescent="0.3">
      <c r="A170" s="400"/>
      <c r="B170" s="456"/>
      <c r="C170" s="456"/>
      <c r="D170" s="456"/>
      <c r="E170" s="456"/>
      <c r="F170" s="456"/>
      <c r="G170" s="711"/>
      <c r="H170" s="338" t="s">
        <v>19</v>
      </c>
      <c r="I170" s="339">
        <f>SUM(I166:I169)</f>
        <v>4499400000</v>
      </c>
      <c r="J170" s="339">
        <f t="shared" ref="J170:L170" si="18">SUM(J166:J169)</f>
        <v>4071400000</v>
      </c>
      <c r="K170" s="339">
        <f t="shared" si="18"/>
        <v>6239015000</v>
      </c>
      <c r="L170" s="339">
        <f t="shared" si="18"/>
        <v>2531233747</v>
      </c>
      <c r="M170" s="335">
        <f t="shared" si="12"/>
        <v>56.257139774192112</v>
      </c>
      <c r="N170" s="335">
        <f t="shared" si="13"/>
        <v>62.171089723436658</v>
      </c>
      <c r="O170" s="336">
        <f t="shared" si="14"/>
        <v>40.571047625306235</v>
      </c>
    </row>
  </sheetData>
  <sheetProtection password="E3FB" sheet="1" objects="1" scenarios="1"/>
  <autoFilter ref="B10:O10"/>
  <mergeCells count="226">
    <mergeCell ref="M4:N4"/>
    <mergeCell ref="A131:A135"/>
    <mergeCell ref="A141:A145"/>
    <mergeCell ref="A146:A150"/>
    <mergeCell ref="A151:A155"/>
    <mergeCell ref="A156:A160"/>
    <mergeCell ref="A106:A110"/>
    <mergeCell ref="A111:A115"/>
    <mergeCell ref="A116:A120"/>
    <mergeCell ref="A121:A125"/>
    <mergeCell ref="A126:A130"/>
    <mergeCell ref="A81:A85"/>
    <mergeCell ref="A86:A90"/>
    <mergeCell ref="A91:A95"/>
    <mergeCell ref="A96:A100"/>
    <mergeCell ref="A101:A105"/>
    <mergeCell ref="A56:A60"/>
    <mergeCell ref="A61:A65"/>
    <mergeCell ref="A66:A70"/>
    <mergeCell ref="A71:A75"/>
    <mergeCell ref="A76:A80"/>
    <mergeCell ref="A31:A35"/>
    <mergeCell ref="A36:A40"/>
    <mergeCell ref="A41:A45"/>
    <mergeCell ref="A46:A50"/>
    <mergeCell ref="A51:A55"/>
    <mergeCell ref="A11:A15"/>
    <mergeCell ref="A16:A20"/>
    <mergeCell ref="A21:A25"/>
    <mergeCell ref="A26:A30"/>
    <mergeCell ref="G156:G160"/>
    <mergeCell ref="B156:B160"/>
    <mergeCell ref="C156:C160"/>
    <mergeCell ref="D156:D160"/>
    <mergeCell ref="E156:E160"/>
    <mergeCell ref="F156:F160"/>
    <mergeCell ref="F141:F145"/>
    <mergeCell ref="G141:G145"/>
    <mergeCell ref="B131:B135"/>
    <mergeCell ref="C131:C135"/>
    <mergeCell ref="D131:D135"/>
    <mergeCell ref="E131:E135"/>
    <mergeCell ref="F131:F135"/>
    <mergeCell ref="G121:G125"/>
    <mergeCell ref="B126:B130"/>
    <mergeCell ref="C126:C130"/>
    <mergeCell ref="D126:D130"/>
    <mergeCell ref="E126:E130"/>
    <mergeCell ref="G2:K3"/>
    <mergeCell ref="G4:K4"/>
    <mergeCell ref="J5:K5"/>
    <mergeCell ref="G5:I5"/>
    <mergeCell ref="C11:C15"/>
    <mergeCell ref="B9:G9"/>
    <mergeCell ref="C7:J7"/>
    <mergeCell ref="G146:G150"/>
    <mergeCell ref="B151:B155"/>
    <mergeCell ref="C151:C155"/>
    <mergeCell ref="D151:D155"/>
    <mergeCell ref="E151:E155"/>
    <mergeCell ref="F151:F155"/>
    <mergeCell ref="G151:G155"/>
    <mergeCell ref="B146:B150"/>
    <mergeCell ref="C146:C150"/>
    <mergeCell ref="D146:D150"/>
    <mergeCell ref="E146:E150"/>
    <mergeCell ref="F146:F150"/>
    <mergeCell ref="G131:G135"/>
    <mergeCell ref="B141:B145"/>
    <mergeCell ref="C141:C145"/>
    <mergeCell ref="D141:D145"/>
    <mergeCell ref="E141:E145"/>
    <mergeCell ref="F126:F130"/>
    <mergeCell ref="G126:G130"/>
    <mergeCell ref="B121:B125"/>
    <mergeCell ref="C121:C125"/>
    <mergeCell ref="D121:D125"/>
    <mergeCell ref="E121:E125"/>
    <mergeCell ref="F121:F125"/>
    <mergeCell ref="G111:G115"/>
    <mergeCell ref="B116:B120"/>
    <mergeCell ref="C116:C120"/>
    <mergeCell ref="D116:D120"/>
    <mergeCell ref="E116:E120"/>
    <mergeCell ref="F116:F120"/>
    <mergeCell ref="G116:G120"/>
    <mergeCell ref="B111:B115"/>
    <mergeCell ref="C111:C115"/>
    <mergeCell ref="D111:D115"/>
    <mergeCell ref="E111:E115"/>
    <mergeCell ref="F111:F115"/>
    <mergeCell ref="G101:G105"/>
    <mergeCell ref="B106:B110"/>
    <mergeCell ref="C106:C110"/>
    <mergeCell ref="D106:D110"/>
    <mergeCell ref="E106:E110"/>
    <mergeCell ref="F106:F110"/>
    <mergeCell ref="G106:G110"/>
    <mergeCell ref="B101:B105"/>
    <mergeCell ref="C101:C105"/>
    <mergeCell ref="D101:D105"/>
    <mergeCell ref="E101:E105"/>
    <mergeCell ref="F101:F105"/>
    <mergeCell ref="G91:G95"/>
    <mergeCell ref="B96:B100"/>
    <mergeCell ref="C96:C100"/>
    <mergeCell ref="D96:D100"/>
    <mergeCell ref="E96:E100"/>
    <mergeCell ref="F96:F100"/>
    <mergeCell ref="G96:G100"/>
    <mergeCell ref="B91:B95"/>
    <mergeCell ref="C91:C95"/>
    <mergeCell ref="D91:D95"/>
    <mergeCell ref="E91:E95"/>
    <mergeCell ref="F91:F95"/>
    <mergeCell ref="G81:G85"/>
    <mergeCell ref="B86:B90"/>
    <mergeCell ref="C86:C90"/>
    <mergeCell ref="D86:D90"/>
    <mergeCell ref="E86:E90"/>
    <mergeCell ref="F86:F90"/>
    <mergeCell ref="G86:G90"/>
    <mergeCell ref="B81:B85"/>
    <mergeCell ref="C81:C85"/>
    <mergeCell ref="D81:D85"/>
    <mergeCell ref="E81:E85"/>
    <mergeCell ref="F81:F85"/>
    <mergeCell ref="G71:G75"/>
    <mergeCell ref="B76:B80"/>
    <mergeCell ref="C76:C80"/>
    <mergeCell ref="D76:D80"/>
    <mergeCell ref="E76:E80"/>
    <mergeCell ref="F76:F80"/>
    <mergeCell ref="G76:G80"/>
    <mergeCell ref="B71:B75"/>
    <mergeCell ref="C71:C75"/>
    <mergeCell ref="D71:D75"/>
    <mergeCell ref="E71:E75"/>
    <mergeCell ref="F71:F75"/>
    <mergeCell ref="G61:G65"/>
    <mergeCell ref="B66:B70"/>
    <mergeCell ref="C66:C70"/>
    <mergeCell ref="D66:D70"/>
    <mergeCell ref="E66:E70"/>
    <mergeCell ref="F66:F70"/>
    <mergeCell ref="G66:G70"/>
    <mergeCell ref="B61:B65"/>
    <mergeCell ref="C61:C65"/>
    <mergeCell ref="D61:D65"/>
    <mergeCell ref="E61:E65"/>
    <mergeCell ref="F61:F65"/>
    <mergeCell ref="F46:F50"/>
    <mergeCell ref="G46:G50"/>
    <mergeCell ref="B41:B45"/>
    <mergeCell ref="C41:C45"/>
    <mergeCell ref="D41:D45"/>
    <mergeCell ref="E41:E45"/>
    <mergeCell ref="F41:F45"/>
    <mergeCell ref="G51:G55"/>
    <mergeCell ref="B56:B60"/>
    <mergeCell ref="C56:C60"/>
    <mergeCell ref="D56:D60"/>
    <mergeCell ref="E56:E60"/>
    <mergeCell ref="F56:F60"/>
    <mergeCell ref="G56:G60"/>
    <mergeCell ref="B51:B55"/>
    <mergeCell ref="C51:C55"/>
    <mergeCell ref="D51:D55"/>
    <mergeCell ref="E51:E55"/>
    <mergeCell ref="F51:F55"/>
    <mergeCell ref="H9:O9"/>
    <mergeCell ref="G16:G20"/>
    <mergeCell ref="E21:E25"/>
    <mergeCell ref="F21:F25"/>
    <mergeCell ref="G21:G25"/>
    <mergeCell ref="B21:B25"/>
    <mergeCell ref="C21:C25"/>
    <mergeCell ref="D21:D25"/>
    <mergeCell ref="B16:B20"/>
    <mergeCell ref="C16:C20"/>
    <mergeCell ref="D16:D20"/>
    <mergeCell ref="E16:E20"/>
    <mergeCell ref="F16:F20"/>
    <mergeCell ref="G11:G15"/>
    <mergeCell ref="D11:D15"/>
    <mergeCell ref="E11:E15"/>
    <mergeCell ref="F11:F15"/>
    <mergeCell ref="B11:B15"/>
    <mergeCell ref="G166:G170"/>
    <mergeCell ref="D26:D30"/>
    <mergeCell ref="E26:E30"/>
    <mergeCell ref="F26:F30"/>
    <mergeCell ref="G26:G30"/>
    <mergeCell ref="B26:B30"/>
    <mergeCell ref="C26:C30"/>
    <mergeCell ref="G31:G35"/>
    <mergeCell ref="B36:B40"/>
    <mergeCell ref="C36:C40"/>
    <mergeCell ref="D36:D40"/>
    <mergeCell ref="E36:E40"/>
    <mergeCell ref="F36:F40"/>
    <mergeCell ref="G36:G40"/>
    <mergeCell ref="B31:B35"/>
    <mergeCell ref="C31:C35"/>
    <mergeCell ref="D31:D35"/>
    <mergeCell ref="E31:E35"/>
    <mergeCell ref="F31:F35"/>
    <mergeCell ref="G41:G45"/>
    <mergeCell ref="B46:B50"/>
    <mergeCell ref="C46:C50"/>
    <mergeCell ref="D46:D50"/>
    <mergeCell ref="E46:E50"/>
    <mergeCell ref="A161:A165"/>
    <mergeCell ref="B161:B165"/>
    <mergeCell ref="C161:C165"/>
    <mergeCell ref="D161:D165"/>
    <mergeCell ref="E161:E165"/>
    <mergeCell ref="F161:F165"/>
    <mergeCell ref="G161:G165"/>
    <mergeCell ref="A136:A140"/>
    <mergeCell ref="B136:B140"/>
    <mergeCell ref="C136:C140"/>
    <mergeCell ref="D136:D140"/>
    <mergeCell ref="E136:E140"/>
    <mergeCell ref="F136:F140"/>
    <mergeCell ref="G136:G140"/>
  </mergeCells>
  <conditionalFormatting sqref="M11:O165">
    <cfRule type="iconSet" priority="208">
      <iconSet iconSet="5Arrows">
        <cfvo type="percent" val="0"/>
        <cfvo type="num" val="25"/>
        <cfvo type="num" val="50"/>
        <cfvo type="num" val="65"/>
        <cfvo type="num" val="80"/>
      </iconSet>
    </cfRule>
  </conditionalFormatting>
  <conditionalFormatting sqref="M166:O170">
    <cfRule type="iconSet" priority="2">
      <iconSet iconSet="5Arrows">
        <cfvo type="percent" val="0"/>
        <cfvo type="num" val="25"/>
        <cfvo type="num" val="50"/>
        <cfvo type="num" val="65"/>
        <cfvo type="num" val="80"/>
      </iconSet>
    </cfRule>
  </conditionalFormatting>
  <conditionalFormatting sqref="M166:O170">
    <cfRule type="iconSet" priority="1">
      <iconSet iconSet="5Arrows">
        <cfvo type="percent" val="0"/>
        <cfvo type="num" val="25"/>
        <cfvo type="num" val="50"/>
        <cfvo type="num" val="65"/>
        <cfvo type="num" val="80"/>
      </iconSet>
    </cfRule>
  </conditionalFormatting>
  <dataValidations disablePrompts="1" count="1">
    <dataValidation type="list" allowBlank="1" showInputMessage="1" showErrorMessage="1" sqref="C7">
      <formula1>ENTIDADES</formula1>
    </dataValidation>
  </dataValidations>
  <printOptions horizontalCentered="1" verticalCentered="1"/>
  <pageMargins left="1.1811023622047245" right="0" top="0.39370078740157483" bottom="0.78740157480314965" header="0" footer="0.27559055118110237"/>
  <pageSetup paperSize="41" scale="61" fitToHeight="0" orientation="landscape" r:id="rId1"/>
  <headerFooter>
    <oddHeader>&amp;RPág. &amp;P de &amp;N</oddHeader>
    <oddFooter>&amp;LLUZ ADRIANA LONDOÑO RAMIREZ
Secretaria de Despacho
Firma: ___________________&amp;CFRANCISCO JAVIER GOMEZ RIOS
Profesional Universitariio
Firma: ___________________&amp;RGLORIA MILENA MARQUEZ  CEBALLOS
Profesional Enlace
Dep. Administrativo de Planeación</oddFooter>
  </headerFooter>
  <rowBreaks count="3" manualBreakCount="3">
    <brk id="40" max="14" man="1"/>
    <brk id="80" max="14" man="1"/>
    <brk id="120" max="1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284"/>
  <sheetViews>
    <sheetView topLeftCell="A2" zoomScale="60" zoomScaleNormal="60" zoomScaleSheetLayoutView="70" zoomScalePageLayoutView="346" workbookViewId="0">
      <pane xSplit="1" ySplit="9" topLeftCell="B218" activePane="bottomRight" state="frozen"/>
      <selection activeCell="M5" sqref="M5"/>
      <selection pane="topRight" activeCell="M5" sqref="M5"/>
      <selection pane="bottomLeft" activeCell="M5" sqref="M5"/>
      <selection pane="bottomRight" activeCell="U9" sqref="U9"/>
    </sheetView>
  </sheetViews>
  <sheetFormatPr baseColWidth="10" defaultColWidth="11.42578125" defaultRowHeight="14.25" x14ac:dyDescent="0.2"/>
  <cols>
    <col min="1" max="1" width="7.85546875" style="1" customWidth="1"/>
    <col min="2" max="2" width="11.140625" style="1" customWidth="1"/>
    <col min="3" max="3" width="16.28515625" style="1" customWidth="1"/>
    <col min="4" max="4" width="25.28515625" style="1" customWidth="1"/>
    <col min="5" max="5" width="18" style="1" customWidth="1"/>
    <col min="6" max="6" width="18.28515625" style="1" customWidth="1"/>
    <col min="7" max="19" width="14.7109375" style="1" customWidth="1"/>
    <col min="20" max="16384" width="11.42578125" style="1"/>
  </cols>
  <sheetData>
    <row r="1" spans="1:19" ht="7.5" customHeight="1" x14ac:dyDescent="0.2">
      <c r="A1" s="42"/>
      <c r="B1" s="42"/>
      <c r="C1" s="42"/>
      <c r="D1" s="42"/>
      <c r="E1" s="42"/>
      <c r="F1" s="42"/>
      <c r="G1" s="42"/>
      <c r="H1" s="42"/>
      <c r="I1" s="42"/>
      <c r="J1" s="42"/>
      <c r="K1" s="42"/>
      <c r="L1" s="42"/>
      <c r="M1" s="42"/>
      <c r="N1" s="42"/>
      <c r="O1" s="43"/>
      <c r="P1" s="43"/>
      <c r="Q1" s="41"/>
      <c r="R1" s="11"/>
    </row>
    <row r="2" spans="1:19" ht="18" customHeight="1" x14ac:dyDescent="0.25">
      <c r="A2" s="430"/>
      <c r="B2" s="431"/>
      <c r="C2" s="431"/>
      <c r="D2" s="432"/>
      <c r="E2" s="433"/>
      <c r="F2" s="723" t="s">
        <v>0</v>
      </c>
      <c r="G2" s="724"/>
      <c r="H2" s="724"/>
      <c r="I2" s="724"/>
      <c r="J2" s="724"/>
      <c r="K2" s="724"/>
      <c r="L2" s="724"/>
      <c r="M2" s="724"/>
      <c r="N2" s="724"/>
      <c r="O2" s="725"/>
      <c r="P2" s="295" t="s">
        <v>41</v>
      </c>
      <c r="Q2" s="297" t="s">
        <v>5962</v>
      </c>
      <c r="R2" s="298"/>
    </row>
    <row r="3" spans="1:19" ht="18.95" customHeight="1" x14ac:dyDescent="0.25">
      <c r="A3" s="434"/>
      <c r="B3" s="435"/>
      <c r="C3" s="435"/>
      <c r="D3" s="436"/>
      <c r="E3" s="437"/>
      <c r="F3" s="726"/>
      <c r="G3" s="727"/>
      <c r="H3" s="727"/>
      <c r="I3" s="727"/>
      <c r="J3" s="727"/>
      <c r="K3" s="727"/>
      <c r="L3" s="727"/>
      <c r="M3" s="727"/>
      <c r="N3" s="727"/>
      <c r="O3" s="728"/>
      <c r="P3" s="295" t="s">
        <v>2</v>
      </c>
      <c r="Q3" s="299">
        <v>3</v>
      </c>
      <c r="R3" s="300"/>
    </row>
    <row r="4" spans="1:19" ht="33" x14ac:dyDescent="0.25">
      <c r="A4" s="434"/>
      <c r="B4" s="435"/>
      <c r="C4" s="435"/>
      <c r="D4" s="436"/>
      <c r="E4" s="437"/>
      <c r="F4" s="729" t="s">
        <v>42</v>
      </c>
      <c r="G4" s="730"/>
      <c r="H4" s="730"/>
      <c r="I4" s="730"/>
      <c r="J4" s="730"/>
      <c r="K4" s="730"/>
      <c r="L4" s="730"/>
      <c r="M4" s="730"/>
      <c r="N4" s="730"/>
      <c r="O4" s="731"/>
      <c r="P4" s="296" t="s">
        <v>4</v>
      </c>
      <c r="Q4" s="395">
        <v>42759</v>
      </c>
      <c r="R4" s="300"/>
    </row>
    <row r="5" spans="1:19" ht="18" x14ac:dyDescent="0.25">
      <c r="A5" s="438"/>
      <c r="B5" s="439"/>
      <c r="C5" s="439"/>
      <c r="D5" s="440"/>
      <c r="E5" s="300"/>
      <c r="F5" s="732" t="s">
        <v>5</v>
      </c>
      <c r="G5" s="733"/>
      <c r="H5" s="733"/>
      <c r="I5" s="733"/>
      <c r="J5" s="733"/>
      <c r="K5" s="733"/>
      <c r="L5" s="734"/>
      <c r="M5" s="581">
        <v>20171130</v>
      </c>
      <c r="N5" s="578" t="s">
        <v>43</v>
      </c>
      <c r="O5" s="273">
        <f>VALUE(LEFT(M5,4))</f>
        <v>2017</v>
      </c>
      <c r="P5" s="295" t="s">
        <v>6</v>
      </c>
      <c r="Q5" s="301"/>
      <c r="R5" s="300"/>
    </row>
    <row r="6" spans="1:19" ht="9" customHeight="1" x14ac:dyDescent="0.2">
      <c r="A6" s="442"/>
      <c r="B6" s="442"/>
      <c r="C6" s="442"/>
      <c r="D6" s="442"/>
      <c r="E6" s="442"/>
      <c r="F6" s="442"/>
      <c r="G6" s="442"/>
      <c r="H6" s="442"/>
      <c r="I6" s="442"/>
      <c r="J6" s="442"/>
      <c r="K6" s="442"/>
      <c r="L6" s="442"/>
      <c r="M6" s="442"/>
      <c r="N6" s="442"/>
      <c r="O6" s="443"/>
      <c r="P6" s="443"/>
      <c r="Q6" s="443"/>
      <c r="R6" s="438"/>
    </row>
    <row r="7" spans="1:19" ht="29.25" customHeight="1" x14ac:dyDescent="0.2">
      <c r="A7" s="444"/>
      <c r="B7" s="445"/>
      <c r="C7" s="445" t="s">
        <v>7</v>
      </c>
      <c r="D7" s="735" t="str">
        <f>'PI. METAS RESULTADO'!C7</f>
        <v>1134. SECRETARÍA DE LA MUJER, EQUIDAD DE GÉNERO Y DIVERSIDAD SEXUAL</v>
      </c>
      <c r="E7" s="736"/>
      <c r="F7" s="736"/>
      <c r="G7" s="736"/>
      <c r="H7" s="736"/>
      <c r="I7" s="736"/>
      <c r="J7" s="736"/>
      <c r="K7" s="736"/>
      <c r="L7" s="736"/>
      <c r="M7" s="736"/>
      <c r="N7" s="736"/>
      <c r="O7" s="737"/>
      <c r="P7" s="446"/>
      <c r="Q7" s="446"/>
      <c r="R7" s="447"/>
    </row>
    <row r="8" spans="1:19" ht="9.9499999999999993" customHeight="1" thickBot="1" x14ac:dyDescent="0.25">
      <c r="A8" s="446"/>
      <c r="B8" s="446"/>
      <c r="C8" s="446"/>
      <c r="D8" s="446"/>
      <c r="E8" s="446"/>
      <c r="F8" s="446"/>
      <c r="G8" s="446"/>
      <c r="H8" s="446"/>
      <c r="I8" s="446"/>
      <c r="J8" s="446"/>
      <c r="K8" s="446"/>
      <c r="L8" s="446"/>
      <c r="M8" s="446"/>
      <c r="N8" s="446"/>
      <c r="O8" s="446"/>
      <c r="P8" s="446"/>
      <c r="Q8" s="446"/>
      <c r="R8" s="447"/>
    </row>
    <row r="9" spans="1:19" ht="19.5" customHeight="1" thickBot="1" x14ac:dyDescent="0.3">
      <c r="A9" s="447"/>
      <c r="B9" s="738" t="s">
        <v>44</v>
      </c>
      <c r="C9" s="739"/>
      <c r="D9" s="740"/>
      <c r="E9" s="741" t="s">
        <v>45</v>
      </c>
      <c r="F9" s="742"/>
      <c r="G9" s="742"/>
      <c r="H9" s="742"/>
      <c r="I9" s="742"/>
      <c r="J9" s="742"/>
      <c r="K9" s="742"/>
      <c r="L9" s="742"/>
      <c r="M9" s="742"/>
      <c r="N9" s="742"/>
      <c r="O9" s="742"/>
      <c r="P9" s="742"/>
      <c r="Q9" s="742"/>
      <c r="R9" s="743"/>
      <c r="S9" s="10"/>
    </row>
    <row r="10" spans="1:19" s="3" customFormat="1" ht="38.25" customHeight="1" thickBot="1" x14ac:dyDescent="0.25">
      <c r="A10" s="448"/>
      <c r="B10" s="449" t="s">
        <v>46</v>
      </c>
      <c r="C10" s="449" t="s">
        <v>47</v>
      </c>
      <c r="D10" s="450" t="s">
        <v>48</v>
      </c>
      <c r="E10" s="39" t="s">
        <v>49</v>
      </c>
      <c r="F10" s="39" t="s">
        <v>50</v>
      </c>
      <c r="G10" s="39" t="s">
        <v>51</v>
      </c>
      <c r="H10" s="39" t="s">
        <v>52</v>
      </c>
      <c r="I10" s="39" t="s">
        <v>53</v>
      </c>
      <c r="J10" s="39" t="s">
        <v>54</v>
      </c>
      <c r="K10" s="39" t="s">
        <v>55</v>
      </c>
      <c r="L10" s="39" t="s">
        <v>56</v>
      </c>
      <c r="M10" s="39" t="s">
        <v>57</v>
      </c>
      <c r="N10" s="39" t="s">
        <v>58</v>
      </c>
      <c r="O10" s="39" t="s">
        <v>59</v>
      </c>
      <c r="P10" s="39" t="s">
        <v>60</v>
      </c>
      <c r="Q10" s="39" t="s">
        <v>61</v>
      </c>
      <c r="R10" s="39" t="s">
        <v>62</v>
      </c>
      <c r="S10" s="9"/>
    </row>
    <row r="11" spans="1:19" s="3" customFormat="1" ht="15" x14ac:dyDescent="0.2">
      <c r="A11" s="744">
        <v>1</v>
      </c>
      <c r="B11" s="744" t="str">
        <f>'PI. MP. Avance'!B11</f>
        <v>MP105010101</v>
      </c>
      <c r="C11" s="747" t="str">
        <f>'PI. MP. Avance'!C11</f>
        <v>Propiciar , en 42 entes Territoriales, la creación y fortalecimiento  de las confluencias Municipales LGBTI , durante el periodo de Gobierno</v>
      </c>
      <c r="D11" s="4" t="s">
        <v>63</v>
      </c>
      <c r="E11" s="21">
        <f>SUM(F11:Q11)</f>
        <v>23000000</v>
      </c>
      <c r="F11" s="188">
        <f>IF($O$5=2016,VLOOKUP($B11,MP,24,FALSE),IF($O$5=2017,VLOOKUP($B11,MP,37,FALSE),IF($O$5=2018,VLOOKUP($B11,MP,50,FALSE),IF($O$5=2019,VLOOKUP($B11,MP,63,FALSE)," "))))</f>
        <v>23000000</v>
      </c>
      <c r="G11" s="188">
        <f>IF($O$5=2016,VLOOKUP($B11,MP,25,FALSE),IF($O$5=2017,VLOOKUP($B11,MP,38,FALSE),IF($O$5=2018,VLOOKUP($B11,MP,51,FALSE),IF($O$5=2019,VLOOKUP($B11,MP,64,FALSE)," "))))</f>
        <v>0</v>
      </c>
      <c r="H11" s="188">
        <f>IF($O$5=2016,VLOOKUP($B11,MP,26,FALSE),IF($O$5=2017,VLOOKUP($B11,MP,39,FALSE),IF($O$5=2018,VLOOKUP($B11,MP,52,FALSE),IF($O$5=2019,VLOOKUP($B11,MP,65,FALSE)," "))))</f>
        <v>0</v>
      </c>
      <c r="I11" s="188">
        <f>IF($O$5=2016,VLOOKUP($B11,MP,27,FALSE),IF($O$5=2017,VLOOKUP($B11,MP,40,FALSE),IF($O$5=2018,VLOOKUP($B11,MP,53,FALSE),IF($O$5=2019,VLOOKUP($B11,MP,66,FALSE)," "))))</f>
        <v>0</v>
      </c>
      <c r="J11" s="188">
        <f>IF($O$5=2016,VLOOKUP($B11,MP,28,FALSE),IF($O$5=2017,VLOOKUP($B11,MP,41,FALSE),IF($O$5=2018,VLOOKUP($B11,MP,54,FALSE),IF($O$5=2019,VLOOKUP($B11,MP,67,FALSE)," "))))</f>
        <v>0</v>
      </c>
      <c r="K11" s="188">
        <f>IF($O$5=2016,VLOOKUP($B11,MP,29,FALSE),IF($O$5=2017,VLOOKUP($B11,MP,42,FALSE),IF($O$5=2018,VLOOKUP($B11,MP,55,FALSE),IF($O$5=2019,VLOOKUP($B11,MP,68,FALSE)," "))))</f>
        <v>0</v>
      </c>
      <c r="L11" s="188">
        <f>IF($O$5=2016,VLOOKUP($B11,MP,30,FALSE),IF($O$5=2017,VLOOKUP($B11,MP,43,FALSE),IF($O$5=2018,VLOOKUP($B11,MP,56,FALSE),IF($O$5=2019,VLOOKUP($B11,MP,69,FALSE)," "))))</f>
        <v>0</v>
      </c>
      <c r="M11" s="188">
        <f>IF($O$5=2016,VLOOKUP($B11,MP,31,FALSE),IF($O$5=2017,VLOOKUP($B11,MP,44,FALSE),IF($O$5=2018,VLOOKUP($B11,MP,57,FALSE),IF($O$5=2019,VLOOKUP($B11,MP,70,FALSE)," "))))</f>
        <v>0</v>
      </c>
      <c r="N11" s="188">
        <f>IF($O$5=2016,VLOOKUP($B11,MP,32,FALSE),IF($O$5=2017,VLOOKUP($B11,MP,45,FALSE),IF($O$5=2018,VLOOKUP($B11,MP,58,FALSE),IF($O$5=2019,VLOOKUP($B11,MP,71,FALSE)," "))))</f>
        <v>0</v>
      </c>
      <c r="O11" s="188">
        <f>IF($O$5=2016,VLOOKUP($B11,MP,33,FALSE),IF($O$5=2017,VLOOKUP($B11,MP,46,FALSE),IF($O$5=2018,VLOOKUP($B11,MP,59,FALSE),IF($O$5=2019,VLOOKUP($B11,MP,72,FALSE)," "))))</f>
        <v>0</v>
      </c>
      <c r="P11" s="188">
        <f>IF($O$5=2016,VLOOKUP($B11,MP,34,FALSE),IF($O$5=2017,VLOOKUP($B11,MP,47,FALSE),IF($O$5=2018,VLOOKUP($B11,MP,60,FALSE),IF($O$5=2019,VLOOKUP($B11,MP,73,FALSE)," "))))</f>
        <v>0</v>
      </c>
      <c r="Q11" s="188">
        <f>IF($O$5=2016,VLOOKUP($B11,MP,35,FALSE),IF($O$5=2017,VLOOKUP($B11,MP,48,FALSE),IF($O$5=2018,VLOOKUP($B11,MP,61,FALSE),IF($O$5=2019,VLOOKUP($B11,MP,74,FALSE)," "))))</f>
        <v>0</v>
      </c>
      <c r="R11" s="21"/>
    </row>
    <row r="12" spans="1:19" s="3" customFormat="1" ht="15" x14ac:dyDescent="0.2">
      <c r="A12" s="745"/>
      <c r="B12" s="745"/>
      <c r="C12" s="748"/>
      <c r="D12" s="8" t="s">
        <v>64</v>
      </c>
      <c r="E12" s="451">
        <f>SUM(F12:Q12)</f>
        <v>23000000</v>
      </c>
      <c r="F12" s="612">
        <v>23000000</v>
      </c>
      <c r="G12" s="612"/>
      <c r="H12" s="612"/>
      <c r="I12" s="612"/>
      <c r="J12" s="612"/>
      <c r="K12" s="612"/>
      <c r="L12" s="612"/>
      <c r="M12" s="612"/>
      <c r="N12" s="612"/>
      <c r="O12" s="612"/>
      <c r="P12" s="612"/>
      <c r="Q12" s="612"/>
      <c r="R12" s="613"/>
    </row>
    <row r="13" spans="1:19" s="3" customFormat="1" ht="15" x14ac:dyDescent="0.2">
      <c r="A13" s="745"/>
      <c r="B13" s="745"/>
      <c r="C13" s="748"/>
      <c r="D13" s="5" t="s">
        <v>65</v>
      </c>
      <c r="E13" s="452">
        <f t="shared" ref="E13:R13" si="0">E12*100/E11</f>
        <v>100</v>
      </c>
      <c r="F13" s="452">
        <f t="shared" si="0"/>
        <v>100</v>
      </c>
      <c r="G13" s="452" t="e">
        <f t="shared" si="0"/>
        <v>#DIV/0!</v>
      </c>
      <c r="H13" s="452" t="e">
        <f t="shared" si="0"/>
        <v>#DIV/0!</v>
      </c>
      <c r="I13" s="452" t="e">
        <f t="shared" si="0"/>
        <v>#DIV/0!</v>
      </c>
      <c r="J13" s="452" t="e">
        <f t="shared" si="0"/>
        <v>#DIV/0!</v>
      </c>
      <c r="K13" s="452" t="e">
        <f t="shared" si="0"/>
        <v>#DIV/0!</v>
      </c>
      <c r="L13" s="452" t="e">
        <f t="shared" si="0"/>
        <v>#DIV/0!</v>
      </c>
      <c r="M13" s="452" t="e">
        <f t="shared" si="0"/>
        <v>#DIV/0!</v>
      </c>
      <c r="N13" s="452" t="e">
        <f t="shared" si="0"/>
        <v>#DIV/0!</v>
      </c>
      <c r="O13" s="452" t="e">
        <f t="shared" si="0"/>
        <v>#DIV/0!</v>
      </c>
      <c r="P13" s="452" t="e">
        <f t="shared" si="0"/>
        <v>#DIV/0!</v>
      </c>
      <c r="Q13" s="452" t="e">
        <f t="shared" si="0"/>
        <v>#DIV/0!</v>
      </c>
      <c r="R13" s="453" t="e">
        <f t="shared" si="0"/>
        <v>#DIV/0!</v>
      </c>
    </row>
    <row r="14" spans="1:19" s="3" customFormat="1" ht="15" x14ac:dyDescent="0.2">
      <c r="A14" s="745"/>
      <c r="B14" s="745"/>
      <c r="C14" s="748"/>
      <c r="D14" s="8" t="s">
        <v>66</v>
      </c>
      <c r="E14" s="451">
        <f>SUM(F14:Q14)</f>
        <v>23000000</v>
      </c>
      <c r="F14" s="499">
        <v>23000000</v>
      </c>
      <c r="G14" s="499"/>
      <c r="H14" s="499"/>
      <c r="I14" s="499"/>
      <c r="J14" s="499"/>
      <c r="K14" s="499"/>
      <c r="L14" s="499"/>
      <c r="M14" s="499"/>
      <c r="N14" s="499"/>
      <c r="O14" s="499"/>
      <c r="P14" s="499"/>
      <c r="Q14" s="499"/>
      <c r="R14" s="500"/>
    </row>
    <row r="15" spans="1:19" s="3" customFormat="1" ht="15" x14ac:dyDescent="0.2">
      <c r="A15" s="745"/>
      <c r="B15" s="745"/>
      <c r="C15" s="748"/>
      <c r="D15" s="5" t="s">
        <v>67</v>
      </c>
      <c r="E15" s="452">
        <f t="shared" ref="E15:R15" si="1">E14*100/E11</f>
        <v>100</v>
      </c>
      <c r="F15" s="452">
        <f t="shared" si="1"/>
        <v>100</v>
      </c>
      <c r="G15" s="452" t="e">
        <f t="shared" si="1"/>
        <v>#DIV/0!</v>
      </c>
      <c r="H15" s="452" t="e">
        <f t="shared" si="1"/>
        <v>#DIV/0!</v>
      </c>
      <c r="I15" s="452" t="e">
        <f t="shared" si="1"/>
        <v>#DIV/0!</v>
      </c>
      <c r="J15" s="452" t="e">
        <f t="shared" si="1"/>
        <v>#DIV/0!</v>
      </c>
      <c r="K15" s="452" t="e">
        <f t="shared" si="1"/>
        <v>#DIV/0!</v>
      </c>
      <c r="L15" s="452" t="e">
        <f t="shared" si="1"/>
        <v>#DIV/0!</v>
      </c>
      <c r="M15" s="452" t="e">
        <f t="shared" si="1"/>
        <v>#DIV/0!</v>
      </c>
      <c r="N15" s="452" t="e">
        <f t="shared" si="1"/>
        <v>#DIV/0!</v>
      </c>
      <c r="O15" s="452" t="e">
        <f t="shared" si="1"/>
        <v>#DIV/0!</v>
      </c>
      <c r="P15" s="452" t="e">
        <f t="shared" si="1"/>
        <v>#DIV/0!</v>
      </c>
      <c r="Q15" s="452" t="e">
        <f t="shared" si="1"/>
        <v>#DIV/0!</v>
      </c>
      <c r="R15" s="453" t="e">
        <f t="shared" si="1"/>
        <v>#DIV/0!</v>
      </c>
    </row>
    <row r="16" spans="1:19" s="3" customFormat="1" ht="15" x14ac:dyDescent="0.2">
      <c r="A16" s="745"/>
      <c r="B16" s="745"/>
      <c r="C16" s="748"/>
      <c r="D16" s="7" t="s">
        <v>68</v>
      </c>
      <c r="E16" s="451">
        <f>SUM(F16:Q16)</f>
        <v>0</v>
      </c>
      <c r="F16" s="499">
        <v>0</v>
      </c>
      <c r="G16" s="499"/>
      <c r="H16" s="499"/>
      <c r="I16" s="499"/>
      <c r="J16" s="499"/>
      <c r="K16" s="499"/>
      <c r="L16" s="499"/>
      <c r="M16" s="499"/>
      <c r="N16" s="499"/>
      <c r="O16" s="499"/>
      <c r="P16" s="499"/>
      <c r="Q16" s="499"/>
      <c r="R16" s="500"/>
    </row>
    <row r="17" spans="1:18" s="3" customFormat="1" ht="15" x14ac:dyDescent="0.2">
      <c r="A17" s="745"/>
      <c r="B17" s="745"/>
      <c r="C17" s="748"/>
      <c r="D17" s="5" t="s">
        <v>69</v>
      </c>
      <c r="E17" s="452">
        <f t="shared" ref="E17:R17" si="2">E16*100/E14</f>
        <v>0</v>
      </c>
      <c r="F17" s="452">
        <f t="shared" si="2"/>
        <v>0</v>
      </c>
      <c r="G17" s="452" t="e">
        <f t="shared" si="2"/>
        <v>#DIV/0!</v>
      </c>
      <c r="H17" s="452" t="e">
        <f t="shared" si="2"/>
        <v>#DIV/0!</v>
      </c>
      <c r="I17" s="452" t="e">
        <f t="shared" si="2"/>
        <v>#DIV/0!</v>
      </c>
      <c r="J17" s="452" t="e">
        <f t="shared" si="2"/>
        <v>#DIV/0!</v>
      </c>
      <c r="K17" s="452" t="e">
        <f t="shared" si="2"/>
        <v>#DIV/0!</v>
      </c>
      <c r="L17" s="452" t="e">
        <f t="shared" si="2"/>
        <v>#DIV/0!</v>
      </c>
      <c r="M17" s="452" t="e">
        <f t="shared" si="2"/>
        <v>#DIV/0!</v>
      </c>
      <c r="N17" s="452" t="e">
        <f t="shared" si="2"/>
        <v>#DIV/0!</v>
      </c>
      <c r="O17" s="452" t="e">
        <f t="shared" si="2"/>
        <v>#DIV/0!</v>
      </c>
      <c r="P17" s="452" t="e">
        <f t="shared" si="2"/>
        <v>#DIV/0!</v>
      </c>
      <c r="Q17" s="452" t="e">
        <f t="shared" si="2"/>
        <v>#DIV/0!</v>
      </c>
      <c r="R17" s="453" t="e">
        <f t="shared" si="2"/>
        <v>#DIV/0!</v>
      </c>
    </row>
    <row r="18" spans="1:18" s="3" customFormat="1" ht="15.75" thickBot="1" x14ac:dyDescent="0.25">
      <c r="A18" s="746"/>
      <c r="B18" s="746"/>
      <c r="C18" s="749"/>
      <c r="D18" s="6" t="s">
        <v>70</v>
      </c>
      <c r="E18" s="454">
        <f t="shared" ref="E18:R18" si="3">E16*100/E11</f>
        <v>0</v>
      </c>
      <c r="F18" s="454">
        <f t="shared" si="3"/>
        <v>0</v>
      </c>
      <c r="G18" s="454" t="e">
        <f t="shared" si="3"/>
        <v>#DIV/0!</v>
      </c>
      <c r="H18" s="454" t="e">
        <f t="shared" si="3"/>
        <v>#DIV/0!</v>
      </c>
      <c r="I18" s="454" t="e">
        <f t="shared" si="3"/>
        <v>#DIV/0!</v>
      </c>
      <c r="J18" s="454" t="e">
        <f t="shared" si="3"/>
        <v>#DIV/0!</v>
      </c>
      <c r="K18" s="454" t="e">
        <f t="shared" si="3"/>
        <v>#DIV/0!</v>
      </c>
      <c r="L18" s="454" t="e">
        <f t="shared" si="3"/>
        <v>#DIV/0!</v>
      </c>
      <c r="M18" s="454" t="e">
        <f t="shared" si="3"/>
        <v>#DIV/0!</v>
      </c>
      <c r="N18" s="454" t="e">
        <f t="shared" si="3"/>
        <v>#DIV/0!</v>
      </c>
      <c r="O18" s="454" t="e">
        <f t="shared" si="3"/>
        <v>#DIV/0!</v>
      </c>
      <c r="P18" s="454" t="e">
        <f t="shared" si="3"/>
        <v>#DIV/0!</v>
      </c>
      <c r="Q18" s="454" t="e">
        <f t="shared" si="3"/>
        <v>#DIV/0!</v>
      </c>
      <c r="R18" s="455" t="e">
        <f t="shared" si="3"/>
        <v>#DIV/0!</v>
      </c>
    </row>
    <row r="19" spans="1:18" ht="15" x14ac:dyDescent="0.2">
      <c r="A19" s="744">
        <v>2</v>
      </c>
      <c r="B19" s="744" t="str">
        <f>'PI. MP. Avance'!B16</f>
        <v>MP105010102</v>
      </c>
      <c r="C19" s="747" t="str">
        <f>'PI. MP. Avance'!C16</f>
        <v>Fortalecer en el 100% de los Municipios del Departamento el proceso de socialización e interiorización de la Política Pública de LGBTI, en el periodo de Gobierno.</v>
      </c>
      <c r="D19" s="4" t="s">
        <v>63</v>
      </c>
      <c r="E19" s="21">
        <f>SUM(F19:Q19)</f>
        <v>30000000</v>
      </c>
      <c r="F19" s="188">
        <f>IF($O$5=2016,VLOOKUP($B19,MP,24,FALSE),IF($O$5=2017,VLOOKUP($B19,MP,37,FALSE),IF($O$5=2018,VLOOKUP($B19,MP,50,FALSE),IF($O$5=2019,VLOOKUP($B19,MP,63,FALSE)," "))))</f>
        <v>30000000</v>
      </c>
      <c r="G19" s="188">
        <f>IF($O$5=2016,VLOOKUP($B19,MP,25,FALSE),IF($O$5=2017,VLOOKUP($B19,MP,38,FALSE),IF($O$5=2018,VLOOKUP($B19,MP,51,FALSE),IF($O$5=2019,VLOOKUP($B19,MP,64,FALSE)," "))))</f>
        <v>0</v>
      </c>
      <c r="H19" s="188">
        <f>IF($O$5=2016,VLOOKUP($B19,MP,26,FALSE),IF($O$5=2017,VLOOKUP($B19,MP,39,FALSE),IF($O$5=2018,VLOOKUP($B19,MP,52,FALSE),IF($O$5=2019,VLOOKUP($B19,MP,65,FALSE)," "))))</f>
        <v>0</v>
      </c>
      <c r="I19" s="188">
        <f>IF($O$5=2016,VLOOKUP($B19,MP,27,FALSE),IF($O$5=2017,VLOOKUP($B19,MP,40,FALSE),IF($O$5=2018,VLOOKUP($B19,MP,53,FALSE),IF($O$5=2019,VLOOKUP($B19,MP,66,FALSE)," "))))</f>
        <v>0</v>
      </c>
      <c r="J19" s="188">
        <f>IF($O$5=2016,VLOOKUP($B19,MP,28,FALSE),IF($O$5=2017,VLOOKUP($B19,MP,41,FALSE),IF($O$5=2018,VLOOKUP($B19,MP,54,FALSE),IF($O$5=2019,VLOOKUP($B19,MP,67,FALSE)," "))))</f>
        <v>0</v>
      </c>
      <c r="K19" s="188">
        <f>IF($O$5=2016,VLOOKUP($B19,MP,29,FALSE),IF($O$5=2017,VLOOKUP($B19,MP,42,FALSE),IF($O$5=2018,VLOOKUP($B19,MP,55,FALSE),IF($O$5=2019,VLOOKUP($B19,MP,68,FALSE)," "))))</f>
        <v>0</v>
      </c>
      <c r="L19" s="188">
        <f>IF($O$5=2016,VLOOKUP($B19,MP,30,FALSE),IF($O$5=2017,VLOOKUP($B19,MP,43,FALSE),IF($O$5=2018,VLOOKUP($B19,MP,56,FALSE),IF($O$5=2019,VLOOKUP($B19,MP,69,FALSE)," "))))</f>
        <v>0</v>
      </c>
      <c r="M19" s="188">
        <f>IF($O$5=2016,VLOOKUP($B19,MP,31,FALSE),IF($O$5=2017,VLOOKUP($B19,MP,44,FALSE),IF($O$5=2018,VLOOKUP($B19,MP,57,FALSE),IF($O$5=2019,VLOOKUP($B19,MP,70,FALSE)," "))))</f>
        <v>0</v>
      </c>
      <c r="N19" s="188">
        <f>IF($O$5=2016,VLOOKUP($B19,MP,32,FALSE),IF($O$5=2017,VLOOKUP($B19,MP,45,FALSE),IF($O$5=2018,VLOOKUP($B19,MP,58,FALSE),IF($O$5=2019,VLOOKUP($B19,MP,71,FALSE)," "))))</f>
        <v>0</v>
      </c>
      <c r="O19" s="188">
        <f>IF($O$5=2016,VLOOKUP($B19,MP,33,FALSE),IF($O$5=2017,VLOOKUP($B19,MP,46,FALSE),IF($O$5=2018,VLOOKUP($B19,MP,59,FALSE),IF($O$5=2019,VLOOKUP($B19,MP,72,FALSE)," "))))</f>
        <v>0</v>
      </c>
      <c r="P19" s="188">
        <f>IF($O$5=2016,VLOOKUP($B19,MP,34,FALSE),IF($O$5=2017,VLOOKUP($B19,MP,47,FALSE),IF($O$5=2018,VLOOKUP($B19,MP,60,FALSE),IF($O$5=2019,VLOOKUP($B19,MP,73,FALSE)," "))))</f>
        <v>0</v>
      </c>
      <c r="Q19" s="188">
        <f>IF($O$5=2016,VLOOKUP($B19,MP,35,FALSE),IF($O$5=2017,VLOOKUP($B19,MP,48,FALSE),IF($O$5=2018,VLOOKUP($B19,MP,61,FALSE),IF($O$5=2019,VLOOKUP($B19,MP,74,FALSE)," "))))</f>
        <v>0</v>
      </c>
      <c r="R19" s="22"/>
    </row>
    <row r="20" spans="1:18" ht="15" x14ac:dyDescent="0.2">
      <c r="A20" s="745"/>
      <c r="B20" s="745"/>
      <c r="C20" s="748"/>
      <c r="D20" s="8" t="s">
        <v>64</v>
      </c>
      <c r="E20" s="451">
        <f>SUM(F20:Q20)</f>
        <v>30000000</v>
      </c>
      <c r="F20" s="612">
        <v>30000000</v>
      </c>
      <c r="G20" s="612"/>
      <c r="H20" s="612"/>
      <c r="I20" s="612"/>
      <c r="J20" s="612"/>
      <c r="K20" s="612"/>
      <c r="L20" s="612"/>
      <c r="M20" s="612"/>
      <c r="N20" s="612"/>
      <c r="O20" s="612"/>
      <c r="P20" s="612"/>
      <c r="Q20" s="612"/>
      <c r="R20" s="613"/>
    </row>
    <row r="21" spans="1:18" ht="15" x14ac:dyDescent="0.2">
      <c r="A21" s="745"/>
      <c r="B21" s="745"/>
      <c r="C21" s="748"/>
      <c r="D21" s="5" t="s">
        <v>65</v>
      </c>
      <c r="E21" s="452">
        <f t="shared" ref="E21:R21" si="4">E20*100/E19</f>
        <v>100</v>
      </c>
      <c r="F21" s="452">
        <f t="shared" si="4"/>
        <v>100</v>
      </c>
      <c r="G21" s="452" t="e">
        <f t="shared" si="4"/>
        <v>#DIV/0!</v>
      </c>
      <c r="H21" s="452" t="e">
        <f t="shared" si="4"/>
        <v>#DIV/0!</v>
      </c>
      <c r="I21" s="452" t="e">
        <f t="shared" si="4"/>
        <v>#DIV/0!</v>
      </c>
      <c r="J21" s="452" t="e">
        <f t="shared" si="4"/>
        <v>#DIV/0!</v>
      </c>
      <c r="K21" s="452" t="e">
        <f t="shared" si="4"/>
        <v>#DIV/0!</v>
      </c>
      <c r="L21" s="452" t="e">
        <f t="shared" si="4"/>
        <v>#DIV/0!</v>
      </c>
      <c r="M21" s="452" t="e">
        <f t="shared" si="4"/>
        <v>#DIV/0!</v>
      </c>
      <c r="N21" s="452" t="e">
        <f t="shared" si="4"/>
        <v>#DIV/0!</v>
      </c>
      <c r="O21" s="452" t="e">
        <f t="shared" si="4"/>
        <v>#DIV/0!</v>
      </c>
      <c r="P21" s="452" t="e">
        <f t="shared" si="4"/>
        <v>#DIV/0!</v>
      </c>
      <c r="Q21" s="452" t="e">
        <f t="shared" si="4"/>
        <v>#DIV/0!</v>
      </c>
      <c r="R21" s="453" t="e">
        <f t="shared" si="4"/>
        <v>#DIV/0!</v>
      </c>
    </row>
    <row r="22" spans="1:18" ht="15" x14ac:dyDescent="0.2">
      <c r="A22" s="745"/>
      <c r="B22" s="745"/>
      <c r="C22" s="748"/>
      <c r="D22" s="8" t="s">
        <v>66</v>
      </c>
      <c r="E22" s="451">
        <f>SUM(F22:Q22)</f>
        <v>30000000</v>
      </c>
      <c r="F22" s="499">
        <v>30000000</v>
      </c>
      <c r="G22" s="499"/>
      <c r="H22" s="499"/>
      <c r="I22" s="499"/>
      <c r="J22" s="499"/>
      <c r="K22" s="499"/>
      <c r="L22" s="499"/>
      <c r="M22" s="499"/>
      <c r="N22" s="499"/>
      <c r="O22" s="499"/>
      <c r="P22" s="499"/>
      <c r="Q22" s="499"/>
      <c r="R22" s="500"/>
    </row>
    <row r="23" spans="1:18" ht="15" x14ac:dyDescent="0.2">
      <c r="A23" s="745"/>
      <c r="B23" s="745"/>
      <c r="C23" s="748"/>
      <c r="D23" s="5" t="s">
        <v>67</v>
      </c>
      <c r="E23" s="452">
        <f t="shared" ref="E23:R23" si="5">E22*100/E19</f>
        <v>100</v>
      </c>
      <c r="F23" s="452">
        <f t="shared" si="5"/>
        <v>100</v>
      </c>
      <c r="G23" s="452" t="e">
        <f t="shared" si="5"/>
        <v>#DIV/0!</v>
      </c>
      <c r="H23" s="452" t="e">
        <f t="shared" si="5"/>
        <v>#DIV/0!</v>
      </c>
      <c r="I23" s="452" t="e">
        <f t="shared" si="5"/>
        <v>#DIV/0!</v>
      </c>
      <c r="J23" s="452" t="e">
        <f t="shared" si="5"/>
        <v>#DIV/0!</v>
      </c>
      <c r="K23" s="452" t="e">
        <f t="shared" si="5"/>
        <v>#DIV/0!</v>
      </c>
      <c r="L23" s="452" t="e">
        <f t="shared" si="5"/>
        <v>#DIV/0!</v>
      </c>
      <c r="M23" s="452" t="e">
        <f t="shared" si="5"/>
        <v>#DIV/0!</v>
      </c>
      <c r="N23" s="452" t="e">
        <f t="shared" si="5"/>
        <v>#DIV/0!</v>
      </c>
      <c r="O23" s="452" t="e">
        <f t="shared" si="5"/>
        <v>#DIV/0!</v>
      </c>
      <c r="P23" s="452" t="e">
        <f t="shared" si="5"/>
        <v>#DIV/0!</v>
      </c>
      <c r="Q23" s="452" t="e">
        <f t="shared" si="5"/>
        <v>#DIV/0!</v>
      </c>
      <c r="R23" s="453" t="e">
        <f t="shared" si="5"/>
        <v>#DIV/0!</v>
      </c>
    </row>
    <row r="24" spans="1:18" ht="15" x14ac:dyDescent="0.2">
      <c r="A24" s="745"/>
      <c r="B24" s="745"/>
      <c r="C24" s="748"/>
      <c r="D24" s="7" t="s">
        <v>68</v>
      </c>
      <c r="E24" s="344">
        <f>SUM(F24:Q24)</f>
        <v>24000000</v>
      </c>
      <c r="F24" s="590">
        <v>24000000</v>
      </c>
      <c r="G24" s="499"/>
      <c r="H24" s="499"/>
      <c r="I24" s="499"/>
      <c r="J24" s="499"/>
      <c r="K24" s="499"/>
      <c r="L24" s="499"/>
      <c r="M24" s="499"/>
      <c r="N24" s="499"/>
      <c r="O24" s="499"/>
      <c r="P24" s="499"/>
      <c r="Q24" s="499"/>
      <c r="R24" s="500"/>
    </row>
    <row r="25" spans="1:18" ht="15" x14ac:dyDescent="0.2">
      <c r="A25" s="745"/>
      <c r="B25" s="745"/>
      <c r="C25" s="748"/>
      <c r="D25" s="5" t="s">
        <v>69</v>
      </c>
      <c r="E25" s="452">
        <f t="shared" ref="E25:R25" si="6">E24*100/E22</f>
        <v>80</v>
      </c>
      <c r="F25" s="452">
        <f t="shared" si="6"/>
        <v>80</v>
      </c>
      <c r="G25" s="452" t="e">
        <f t="shared" si="6"/>
        <v>#DIV/0!</v>
      </c>
      <c r="H25" s="452" t="e">
        <f t="shared" si="6"/>
        <v>#DIV/0!</v>
      </c>
      <c r="I25" s="452" t="e">
        <f t="shared" si="6"/>
        <v>#DIV/0!</v>
      </c>
      <c r="J25" s="452" t="e">
        <f t="shared" si="6"/>
        <v>#DIV/0!</v>
      </c>
      <c r="K25" s="452" t="e">
        <f t="shared" si="6"/>
        <v>#DIV/0!</v>
      </c>
      <c r="L25" s="452" t="e">
        <f t="shared" si="6"/>
        <v>#DIV/0!</v>
      </c>
      <c r="M25" s="452" t="e">
        <f t="shared" si="6"/>
        <v>#DIV/0!</v>
      </c>
      <c r="N25" s="452" t="e">
        <f t="shared" si="6"/>
        <v>#DIV/0!</v>
      </c>
      <c r="O25" s="452" t="e">
        <f t="shared" si="6"/>
        <v>#DIV/0!</v>
      </c>
      <c r="P25" s="452" t="e">
        <f t="shared" si="6"/>
        <v>#DIV/0!</v>
      </c>
      <c r="Q25" s="452" t="e">
        <f t="shared" si="6"/>
        <v>#DIV/0!</v>
      </c>
      <c r="R25" s="453" t="e">
        <f t="shared" si="6"/>
        <v>#DIV/0!</v>
      </c>
    </row>
    <row r="26" spans="1:18" ht="15.75" thickBot="1" x14ac:dyDescent="0.25">
      <c r="A26" s="746"/>
      <c r="B26" s="746"/>
      <c r="C26" s="749"/>
      <c r="D26" s="6" t="s">
        <v>70</v>
      </c>
      <c r="E26" s="454">
        <f t="shared" ref="E26:R26" si="7">E24*100/E19</f>
        <v>80</v>
      </c>
      <c r="F26" s="454">
        <f t="shared" si="7"/>
        <v>80</v>
      </c>
      <c r="G26" s="454" t="e">
        <f t="shared" si="7"/>
        <v>#DIV/0!</v>
      </c>
      <c r="H26" s="454" t="e">
        <f t="shared" si="7"/>
        <v>#DIV/0!</v>
      </c>
      <c r="I26" s="454" t="e">
        <f t="shared" si="7"/>
        <v>#DIV/0!</v>
      </c>
      <c r="J26" s="454" t="e">
        <f t="shared" si="7"/>
        <v>#DIV/0!</v>
      </c>
      <c r="K26" s="454" t="e">
        <f t="shared" si="7"/>
        <v>#DIV/0!</v>
      </c>
      <c r="L26" s="454" t="e">
        <f t="shared" si="7"/>
        <v>#DIV/0!</v>
      </c>
      <c r="M26" s="454" t="e">
        <f t="shared" si="7"/>
        <v>#DIV/0!</v>
      </c>
      <c r="N26" s="454" t="e">
        <f t="shared" si="7"/>
        <v>#DIV/0!</v>
      </c>
      <c r="O26" s="454" t="e">
        <f t="shared" si="7"/>
        <v>#DIV/0!</v>
      </c>
      <c r="P26" s="454" t="e">
        <f t="shared" si="7"/>
        <v>#DIV/0!</v>
      </c>
      <c r="Q26" s="454" t="e">
        <f t="shared" si="7"/>
        <v>#DIV/0!</v>
      </c>
      <c r="R26" s="455" t="e">
        <f t="shared" si="7"/>
        <v>#DIV/0!</v>
      </c>
    </row>
    <row r="27" spans="1:18" ht="15" x14ac:dyDescent="0.2">
      <c r="A27" s="744">
        <v>3</v>
      </c>
      <c r="B27" s="744" t="str">
        <f>'PI. MP. Avance'!B21</f>
        <v>MP105010201</v>
      </c>
      <c r="C27" s="747" t="str">
        <f>'PI. MP. Avance'!C21</f>
        <v>Realizar Dos (2) EXPO LGBTI, durante el cuatrienio.</v>
      </c>
      <c r="D27" s="4" t="s">
        <v>63</v>
      </c>
      <c r="E27" s="21">
        <f>SUM(F27:Q27)</f>
        <v>0</v>
      </c>
      <c r="F27" s="188">
        <f>IF($O$5=2016,VLOOKUP($B27,MP,24,FALSE),IF($O$5=2017,VLOOKUP($B27,MP,37,FALSE),IF($O$5=2018,VLOOKUP($B27,MP,50,FALSE),IF($O$5=2019,VLOOKUP($B27,MP,63,FALSE)," "))))</f>
        <v>0</v>
      </c>
      <c r="G27" s="188">
        <f>IF($O$5=2016,VLOOKUP($B27,MP,25,FALSE),IF($O$5=2017,VLOOKUP($B27,MP,38,FALSE),IF($O$5=2018,VLOOKUP($B27,MP,51,FALSE),IF($O$5=2019,VLOOKUP($B27,MP,64,FALSE)," "))))</f>
        <v>0</v>
      </c>
      <c r="H27" s="188">
        <f>IF($O$5=2016,VLOOKUP($B27,MP,26,FALSE),IF($O$5=2017,VLOOKUP($B27,MP,39,FALSE),IF($O$5=2018,VLOOKUP($B27,MP,52,FALSE),IF($O$5=2019,VLOOKUP($B27,MP,65,FALSE)," "))))</f>
        <v>0</v>
      </c>
      <c r="I27" s="188">
        <f>IF($O$5=2016,VLOOKUP($B27,MP,27,FALSE),IF($O$5=2017,VLOOKUP($B27,MP,40,FALSE),IF($O$5=2018,VLOOKUP($B27,MP,53,FALSE),IF($O$5=2019,VLOOKUP($B27,MP,66,FALSE)," "))))</f>
        <v>0</v>
      </c>
      <c r="J27" s="188">
        <f>IF($O$5=2016,VLOOKUP($B27,MP,28,FALSE),IF($O$5=2017,VLOOKUP($B27,MP,41,FALSE),IF($O$5=2018,VLOOKUP($B27,MP,54,FALSE),IF($O$5=2019,VLOOKUP($B27,MP,67,FALSE)," "))))</f>
        <v>0</v>
      </c>
      <c r="K27" s="188">
        <f>IF($O$5=2016,VLOOKUP($B27,MP,29,FALSE),IF($O$5=2017,VLOOKUP($B27,MP,42,FALSE),IF($O$5=2018,VLOOKUP($B27,MP,55,FALSE),IF($O$5=2019,VLOOKUP($B27,MP,68,FALSE)," "))))</f>
        <v>0</v>
      </c>
      <c r="L27" s="188">
        <f>IF($O$5=2016,VLOOKUP($B27,MP,30,FALSE),IF($O$5=2017,VLOOKUP($B27,MP,43,FALSE),IF($O$5=2018,VLOOKUP($B27,MP,56,FALSE),IF($O$5=2019,VLOOKUP($B27,MP,69,FALSE)," "))))</f>
        <v>0</v>
      </c>
      <c r="M27" s="188">
        <f>IF($O$5=2016,VLOOKUP($B27,MP,31,FALSE),IF($O$5=2017,VLOOKUP($B27,MP,44,FALSE),IF($O$5=2018,VLOOKUP($B27,MP,57,FALSE),IF($O$5=2019,VLOOKUP($B27,MP,70,FALSE)," "))))</f>
        <v>0</v>
      </c>
      <c r="N27" s="188">
        <f>IF($O$5=2016,VLOOKUP($B27,MP,32,FALSE),IF($O$5=2017,VLOOKUP($B27,MP,45,FALSE),IF($O$5=2018,VLOOKUP($B27,MP,58,FALSE),IF($O$5=2019,VLOOKUP($B27,MP,71,FALSE)," "))))</f>
        <v>0</v>
      </c>
      <c r="O27" s="188">
        <f>IF($O$5=2016,VLOOKUP($B27,MP,33,FALSE),IF($O$5=2017,VLOOKUP($B27,MP,46,FALSE),IF($O$5=2018,VLOOKUP($B27,MP,59,FALSE),IF($O$5=2019,VLOOKUP($B27,MP,72,FALSE)," "))))</f>
        <v>0</v>
      </c>
      <c r="P27" s="188">
        <f>IF($O$5=2016,VLOOKUP($B27,MP,34,FALSE),IF($O$5=2017,VLOOKUP($B27,MP,47,FALSE),IF($O$5=2018,VLOOKUP($B27,MP,60,FALSE),IF($O$5=2019,VLOOKUP($B27,MP,73,FALSE)," "))))</f>
        <v>0</v>
      </c>
      <c r="Q27" s="188">
        <f>IF($O$5=2016,VLOOKUP($B27,MP,35,FALSE),IF($O$5=2017,VLOOKUP($B27,MP,48,FALSE),IF($O$5=2018,VLOOKUP($B27,MP,61,FALSE),IF($O$5=2019,VLOOKUP($B27,MP,74,FALSE)," "))))</f>
        <v>0</v>
      </c>
      <c r="R27" s="22"/>
    </row>
    <row r="28" spans="1:18" ht="15" x14ac:dyDescent="0.2">
      <c r="A28" s="745"/>
      <c r="B28" s="745"/>
      <c r="C28" s="748"/>
      <c r="D28" s="8" t="s">
        <v>64</v>
      </c>
      <c r="E28" s="451">
        <f>SUM(F28:Q28)</f>
        <v>0</v>
      </c>
      <c r="F28" s="612">
        <v>0</v>
      </c>
      <c r="G28" s="612"/>
      <c r="H28" s="612"/>
      <c r="I28" s="612"/>
      <c r="J28" s="612"/>
      <c r="K28" s="612"/>
      <c r="L28" s="612"/>
      <c r="M28" s="612"/>
      <c r="N28" s="612"/>
      <c r="O28" s="612"/>
      <c r="P28" s="612"/>
      <c r="Q28" s="612"/>
      <c r="R28" s="613">
        <v>0</v>
      </c>
    </row>
    <row r="29" spans="1:18" ht="15" x14ac:dyDescent="0.2">
      <c r="A29" s="745"/>
      <c r="B29" s="745"/>
      <c r="C29" s="748"/>
      <c r="D29" s="5" t="s">
        <v>65</v>
      </c>
      <c r="E29" s="452" t="e">
        <f t="shared" ref="E29:R29" si="8">E28*100/E27</f>
        <v>#DIV/0!</v>
      </c>
      <c r="F29" s="452" t="e">
        <f t="shared" si="8"/>
        <v>#DIV/0!</v>
      </c>
      <c r="G29" s="452" t="e">
        <f t="shared" si="8"/>
        <v>#DIV/0!</v>
      </c>
      <c r="H29" s="452" t="e">
        <f t="shared" si="8"/>
        <v>#DIV/0!</v>
      </c>
      <c r="I29" s="452" t="e">
        <f t="shared" si="8"/>
        <v>#DIV/0!</v>
      </c>
      <c r="J29" s="452" t="e">
        <f t="shared" si="8"/>
        <v>#DIV/0!</v>
      </c>
      <c r="K29" s="452" t="e">
        <f t="shared" si="8"/>
        <v>#DIV/0!</v>
      </c>
      <c r="L29" s="452" t="e">
        <f t="shared" si="8"/>
        <v>#DIV/0!</v>
      </c>
      <c r="M29" s="452" t="e">
        <f t="shared" si="8"/>
        <v>#DIV/0!</v>
      </c>
      <c r="N29" s="452" t="e">
        <f t="shared" si="8"/>
        <v>#DIV/0!</v>
      </c>
      <c r="O29" s="452" t="e">
        <f t="shared" si="8"/>
        <v>#DIV/0!</v>
      </c>
      <c r="P29" s="452" t="e">
        <f t="shared" si="8"/>
        <v>#DIV/0!</v>
      </c>
      <c r="Q29" s="452" t="e">
        <f t="shared" si="8"/>
        <v>#DIV/0!</v>
      </c>
      <c r="R29" s="453" t="e">
        <f t="shared" si="8"/>
        <v>#DIV/0!</v>
      </c>
    </row>
    <row r="30" spans="1:18" ht="15" x14ac:dyDescent="0.2">
      <c r="A30" s="745"/>
      <c r="B30" s="745"/>
      <c r="C30" s="748"/>
      <c r="D30" s="8" t="s">
        <v>66</v>
      </c>
      <c r="E30" s="451">
        <f>SUM(F30:Q30)</f>
        <v>0</v>
      </c>
      <c r="F30" s="499">
        <v>0</v>
      </c>
      <c r="G30" s="499"/>
      <c r="H30" s="499"/>
      <c r="I30" s="499"/>
      <c r="J30" s="499"/>
      <c r="K30" s="499"/>
      <c r="L30" s="499"/>
      <c r="M30" s="499"/>
      <c r="N30" s="499"/>
      <c r="O30" s="499"/>
      <c r="P30" s="499"/>
      <c r="Q30" s="499"/>
      <c r="R30" s="500">
        <v>10000000</v>
      </c>
    </row>
    <row r="31" spans="1:18" ht="15" x14ac:dyDescent="0.2">
      <c r="A31" s="745"/>
      <c r="B31" s="745"/>
      <c r="C31" s="748"/>
      <c r="D31" s="5" t="s">
        <v>67</v>
      </c>
      <c r="E31" s="452" t="e">
        <f t="shared" ref="E31:R31" si="9">E30*100/E27</f>
        <v>#DIV/0!</v>
      </c>
      <c r="F31" s="452" t="e">
        <f t="shared" si="9"/>
        <v>#DIV/0!</v>
      </c>
      <c r="G31" s="452" t="e">
        <f t="shared" si="9"/>
        <v>#DIV/0!</v>
      </c>
      <c r="H31" s="452" t="e">
        <f t="shared" si="9"/>
        <v>#DIV/0!</v>
      </c>
      <c r="I31" s="452" t="e">
        <f t="shared" si="9"/>
        <v>#DIV/0!</v>
      </c>
      <c r="J31" s="452" t="e">
        <f t="shared" si="9"/>
        <v>#DIV/0!</v>
      </c>
      <c r="K31" s="452" t="e">
        <f t="shared" si="9"/>
        <v>#DIV/0!</v>
      </c>
      <c r="L31" s="452" t="e">
        <f t="shared" si="9"/>
        <v>#DIV/0!</v>
      </c>
      <c r="M31" s="452" t="e">
        <f t="shared" si="9"/>
        <v>#DIV/0!</v>
      </c>
      <c r="N31" s="452" t="e">
        <f t="shared" si="9"/>
        <v>#DIV/0!</v>
      </c>
      <c r="O31" s="452" t="e">
        <f t="shared" si="9"/>
        <v>#DIV/0!</v>
      </c>
      <c r="P31" s="452" t="e">
        <f t="shared" si="9"/>
        <v>#DIV/0!</v>
      </c>
      <c r="Q31" s="452" t="e">
        <f t="shared" si="9"/>
        <v>#DIV/0!</v>
      </c>
      <c r="R31" s="453" t="e">
        <f t="shared" si="9"/>
        <v>#DIV/0!</v>
      </c>
    </row>
    <row r="32" spans="1:18" ht="15" x14ac:dyDescent="0.2">
      <c r="A32" s="745"/>
      <c r="B32" s="745"/>
      <c r="C32" s="748"/>
      <c r="D32" s="7" t="s">
        <v>68</v>
      </c>
      <c r="E32" s="451">
        <f>SUM(F32:Q32)</f>
        <v>0</v>
      </c>
      <c r="F32" s="499">
        <v>0</v>
      </c>
      <c r="G32" s="499"/>
      <c r="H32" s="499"/>
      <c r="I32" s="499"/>
      <c r="J32" s="499"/>
      <c r="K32" s="499"/>
      <c r="L32" s="499"/>
      <c r="M32" s="499"/>
      <c r="N32" s="499"/>
      <c r="O32" s="499"/>
      <c r="P32" s="499"/>
      <c r="Q32" s="499"/>
      <c r="R32" s="500">
        <v>10000000</v>
      </c>
    </row>
    <row r="33" spans="1:18" ht="15" x14ac:dyDescent="0.2">
      <c r="A33" s="745"/>
      <c r="B33" s="745"/>
      <c r="C33" s="748"/>
      <c r="D33" s="5" t="s">
        <v>69</v>
      </c>
      <c r="E33" s="452" t="e">
        <f t="shared" ref="E33:R33" si="10">E32*100/E30</f>
        <v>#DIV/0!</v>
      </c>
      <c r="F33" s="452" t="e">
        <f t="shared" si="10"/>
        <v>#DIV/0!</v>
      </c>
      <c r="G33" s="452" t="e">
        <f t="shared" si="10"/>
        <v>#DIV/0!</v>
      </c>
      <c r="H33" s="452" t="e">
        <f t="shared" si="10"/>
        <v>#DIV/0!</v>
      </c>
      <c r="I33" s="452" t="e">
        <f t="shared" si="10"/>
        <v>#DIV/0!</v>
      </c>
      <c r="J33" s="452" t="e">
        <f t="shared" si="10"/>
        <v>#DIV/0!</v>
      </c>
      <c r="K33" s="452" t="e">
        <f t="shared" si="10"/>
        <v>#DIV/0!</v>
      </c>
      <c r="L33" s="452" t="e">
        <f t="shared" si="10"/>
        <v>#DIV/0!</v>
      </c>
      <c r="M33" s="452" t="e">
        <f t="shared" si="10"/>
        <v>#DIV/0!</v>
      </c>
      <c r="N33" s="452" t="e">
        <f t="shared" si="10"/>
        <v>#DIV/0!</v>
      </c>
      <c r="O33" s="452" t="e">
        <f t="shared" si="10"/>
        <v>#DIV/0!</v>
      </c>
      <c r="P33" s="452" t="e">
        <f t="shared" si="10"/>
        <v>#DIV/0!</v>
      </c>
      <c r="Q33" s="452" t="e">
        <f t="shared" si="10"/>
        <v>#DIV/0!</v>
      </c>
      <c r="R33" s="453">
        <f t="shared" si="10"/>
        <v>100</v>
      </c>
    </row>
    <row r="34" spans="1:18" ht="15.75" thickBot="1" x14ac:dyDescent="0.25">
      <c r="A34" s="746"/>
      <c r="B34" s="746"/>
      <c r="C34" s="749"/>
      <c r="D34" s="6" t="s">
        <v>70</v>
      </c>
      <c r="E34" s="454" t="e">
        <f t="shared" ref="E34:R34" si="11">E32*100/E27</f>
        <v>#DIV/0!</v>
      </c>
      <c r="F34" s="454" t="e">
        <f t="shared" si="11"/>
        <v>#DIV/0!</v>
      </c>
      <c r="G34" s="454" t="e">
        <f t="shared" si="11"/>
        <v>#DIV/0!</v>
      </c>
      <c r="H34" s="454" t="e">
        <f t="shared" si="11"/>
        <v>#DIV/0!</v>
      </c>
      <c r="I34" s="454" t="e">
        <f t="shared" si="11"/>
        <v>#DIV/0!</v>
      </c>
      <c r="J34" s="454" t="e">
        <f t="shared" si="11"/>
        <v>#DIV/0!</v>
      </c>
      <c r="K34" s="454" t="e">
        <f t="shared" si="11"/>
        <v>#DIV/0!</v>
      </c>
      <c r="L34" s="454" t="e">
        <f t="shared" si="11"/>
        <v>#DIV/0!</v>
      </c>
      <c r="M34" s="454" t="e">
        <f t="shared" si="11"/>
        <v>#DIV/0!</v>
      </c>
      <c r="N34" s="454" t="e">
        <f t="shared" si="11"/>
        <v>#DIV/0!</v>
      </c>
      <c r="O34" s="454" t="e">
        <f t="shared" si="11"/>
        <v>#DIV/0!</v>
      </c>
      <c r="P34" s="454" t="e">
        <f t="shared" si="11"/>
        <v>#DIV/0!</v>
      </c>
      <c r="Q34" s="454" t="e">
        <f t="shared" si="11"/>
        <v>#DIV/0!</v>
      </c>
      <c r="R34" s="455" t="e">
        <f t="shared" si="11"/>
        <v>#DIV/0!</v>
      </c>
    </row>
    <row r="35" spans="1:18" ht="15" x14ac:dyDescent="0.2">
      <c r="A35" s="744">
        <v>4</v>
      </c>
      <c r="B35" s="744" t="str">
        <f>'PI. MP. Avance'!B26</f>
        <v>MP105010202</v>
      </c>
      <c r="C35" s="747" t="str">
        <f>'PI. MP. Avance'!C26</f>
        <v>Capacitar, a cien (100) líderes o representantes del sector LGBTI, en uso adecuado de las TICs, durante el periodo de Gobierno.</v>
      </c>
      <c r="D35" s="4" t="s">
        <v>63</v>
      </c>
      <c r="E35" s="21">
        <f>SUM(F35:Q35)</f>
        <v>7000000</v>
      </c>
      <c r="F35" s="188">
        <f>IF($O$5=2016,VLOOKUP($B35,MP,24,FALSE),IF($O$5=2017,VLOOKUP($B35,MP,37,FALSE),IF($O$5=2018,VLOOKUP($B35,MP,50,FALSE),IF($O$5=2019,VLOOKUP($B35,MP,63,FALSE)," "))))</f>
        <v>7000000</v>
      </c>
      <c r="G35" s="188">
        <f>IF($O$5=2016,VLOOKUP($B35,MP,25,FALSE),IF($O$5=2017,VLOOKUP($B35,MP,38,FALSE),IF($O$5=2018,VLOOKUP($B35,MP,51,FALSE),IF($O$5=2019,VLOOKUP($B35,MP,64,FALSE)," "))))</f>
        <v>0</v>
      </c>
      <c r="H35" s="188">
        <f>IF($O$5=2016,VLOOKUP($B35,MP,26,FALSE),IF($O$5=2017,VLOOKUP($B35,MP,39,FALSE),IF($O$5=2018,VLOOKUP($B35,MP,52,FALSE),IF($O$5=2019,VLOOKUP($B35,MP,65,FALSE)," "))))</f>
        <v>0</v>
      </c>
      <c r="I35" s="188">
        <f>IF($O$5=2016,VLOOKUP($B35,MP,27,FALSE),IF($O$5=2017,VLOOKUP($B35,MP,40,FALSE),IF($O$5=2018,VLOOKUP($B35,MP,53,FALSE),IF($O$5=2019,VLOOKUP($B35,MP,66,FALSE)," "))))</f>
        <v>0</v>
      </c>
      <c r="J35" s="188">
        <f>IF($O$5=2016,VLOOKUP($B35,MP,28,FALSE),IF($O$5=2017,VLOOKUP($B35,MP,41,FALSE),IF($O$5=2018,VLOOKUP($B35,MP,54,FALSE),IF($O$5=2019,VLOOKUP($B35,MP,67,FALSE)," "))))</f>
        <v>0</v>
      </c>
      <c r="K35" s="188">
        <f>IF($O$5=2016,VLOOKUP($B35,MP,29,FALSE),IF($O$5=2017,VLOOKUP($B35,MP,42,FALSE),IF($O$5=2018,VLOOKUP($B35,MP,55,FALSE),IF($O$5=2019,VLOOKUP($B35,MP,68,FALSE)," "))))</f>
        <v>0</v>
      </c>
      <c r="L35" s="188">
        <f>IF($O$5=2016,VLOOKUP($B35,MP,30,FALSE),IF($O$5=2017,VLOOKUP($B35,MP,43,FALSE),IF($O$5=2018,VLOOKUP($B35,MP,56,FALSE),IF($O$5=2019,VLOOKUP($B35,MP,69,FALSE)," "))))</f>
        <v>0</v>
      </c>
      <c r="M35" s="188">
        <f>IF($O$5=2016,VLOOKUP($B35,MP,31,FALSE),IF($O$5=2017,VLOOKUP($B35,MP,44,FALSE),IF($O$5=2018,VLOOKUP($B35,MP,57,FALSE),IF($O$5=2019,VLOOKUP($B35,MP,70,FALSE)," "))))</f>
        <v>0</v>
      </c>
      <c r="N35" s="188">
        <f>IF($O$5=2016,VLOOKUP($B35,MP,32,FALSE),IF($O$5=2017,VLOOKUP($B35,MP,45,FALSE),IF($O$5=2018,VLOOKUP($B35,MP,58,FALSE),IF($O$5=2019,VLOOKUP($B35,MP,71,FALSE)," "))))</f>
        <v>0</v>
      </c>
      <c r="O35" s="188">
        <f>IF($O$5=2016,VLOOKUP($B35,MP,33,FALSE),IF($O$5=2017,VLOOKUP($B35,MP,46,FALSE),IF($O$5=2018,VLOOKUP($B35,MP,59,FALSE),IF($O$5=2019,VLOOKUP($B35,MP,72,FALSE)," "))))</f>
        <v>0</v>
      </c>
      <c r="P35" s="188">
        <f>IF($O$5=2016,VLOOKUP($B35,MP,34,FALSE),IF($O$5=2017,VLOOKUP($B35,MP,47,FALSE),IF($O$5=2018,VLOOKUP($B35,MP,60,FALSE),IF($O$5=2019,VLOOKUP($B35,MP,73,FALSE)," "))))</f>
        <v>0</v>
      </c>
      <c r="Q35" s="188">
        <f>IF($O$5=2016,VLOOKUP($B35,MP,35,FALSE),IF($O$5=2017,VLOOKUP($B35,MP,48,FALSE),IF($O$5=2018,VLOOKUP($B35,MP,61,FALSE),IF($O$5=2019,VLOOKUP($B35,MP,74,FALSE)," "))))</f>
        <v>0</v>
      </c>
      <c r="R35" s="22"/>
    </row>
    <row r="36" spans="1:18" ht="15" x14ac:dyDescent="0.2">
      <c r="A36" s="745"/>
      <c r="B36" s="745"/>
      <c r="C36" s="748"/>
      <c r="D36" s="8" t="s">
        <v>64</v>
      </c>
      <c r="E36" s="451">
        <f>SUM(F36:Q36)</f>
        <v>7000000</v>
      </c>
      <c r="F36" s="612">
        <v>7000000</v>
      </c>
      <c r="G36" s="612"/>
      <c r="H36" s="612"/>
      <c r="I36" s="612"/>
      <c r="J36" s="612"/>
      <c r="K36" s="612"/>
      <c r="L36" s="612"/>
      <c r="M36" s="612"/>
      <c r="N36" s="612"/>
      <c r="O36" s="612"/>
      <c r="P36" s="612"/>
      <c r="Q36" s="612"/>
      <c r="R36" s="613">
        <v>0</v>
      </c>
    </row>
    <row r="37" spans="1:18" ht="15" x14ac:dyDescent="0.2">
      <c r="A37" s="745"/>
      <c r="B37" s="745"/>
      <c r="C37" s="748"/>
      <c r="D37" s="5" t="s">
        <v>65</v>
      </c>
      <c r="E37" s="452">
        <f t="shared" ref="E37:R37" si="12">E36*100/E35</f>
        <v>100</v>
      </c>
      <c r="F37" s="452">
        <f t="shared" si="12"/>
        <v>100</v>
      </c>
      <c r="G37" s="452" t="e">
        <f t="shared" si="12"/>
        <v>#DIV/0!</v>
      </c>
      <c r="H37" s="452" t="e">
        <f t="shared" si="12"/>
        <v>#DIV/0!</v>
      </c>
      <c r="I37" s="452" t="e">
        <f t="shared" si="12"/>
        <v>#DIV/0!</v>
      </c>
      <c r="J37" s="452" t="e">
        <f t="shared" si="12"/>
        <v>#DIV/0!</v>
      </c>
      <c r="K37" s="452" t="e">
        <f t="shared" si="12"/>
        <v>#DIV/0!</v>
      </c>
      <c r="L37" s="452" t="e">
        <f t="shared" si="12"/>
        <v>#DIV/0!</v>
      </c>
      <c r="M37" s="452" t="e">
        <f t="shared" si="12"/>
        <v>#DIV/0!</v>
      </c>
      <c r="N37" s="452" t="e">
        <f t="shared" si="12"/>
        <v>#DIV/0!</v>
      </c>
      <c r="O37" s="452" t="e">
        <f t="shared" si="12"/>
        <v>#DIV/0!</v>
      </c>
      <c r="P37" s="452" t="e">
        <f t="shared" si="12"/>
        <v>#DIV/0!</v>
      </c>
      <c r="Q37" s="452" t="e">
        <f t="shared" si="12"/>
        <v>#DIV/0!</v>
      </c>
      <c r="R37" s="453" t="e">
        <f t="shared" si="12"/>
        <v>#DIV/0!</v>
      </c>
    </row>
    <row r="38" spans="1:18" ht="15" x14ac:dyDescent="0.2">
      <c r="A38" s="745"/>
      <c r="B38" s="745"/>
      <c r="C38" s="748"/>
      <c r="D38" s="8" t="s">
        <v>66</v>
      </c>
      <c r="E38" s="451">
        <f>SUM(F38:Q38)</f>
        <v>7000000</v>
      </c>
      <c r="F38" s="499">
        <v>7000000</v>
      </c>
      <c r="G38" s="499"/>
      <c r="H38" s="499"/>
      <c r="I38" s="499"/>
      <c r="J38" s="499"/>
      <c r="K38" s="499"/>
      <c r="L38" s="499"/>
      <c r="M38" s="499"/>
      <c r="N38" s="499"/>
      <c r="O38" s="499"/>
      <c r="P38" s="499"/>
      <c r="Q38" s="499"/>
      <c r="R38" s="500">
        <v>3000000</v>
      </c>
    </row>
    <row r="39" spans="1:18" ht="15" x14ac:dyDescent="0.2">
      <c r="A39" s="745"/>
      <c r="B39" s="745"/>
      <c r="C39" s="748"/>
      <c r="D39" s="5" t="s">
        <v>67</v>
      </c>
      <c r="E39" s="452">
        <f t="shared" ref="E39:R39" si="13">E38*100/E35</f>
        <v>100</v>
      </c>
      <c r="F39" s="452">
        <f t="shared" si="13"/>
        <v>100</v>
      </c>
      <c r="G39" s="452" t="e">
        <f t="shared" si="13"/>
        <v>#DIV/0!</v>
      </c>
      <c r="H39" s="452" t="e">
        <f t="shared" si="13"/>
        <v>#DIV/0!</v>
      </c>
      <c r="I39" s="452" t="e">
        <f t="shared" si="13"/>
        <v>#DIV/0!</v>
      </c>
      <c r="J39" s="452" t="e">
        <f t="shared" si="13"/>
        <v>#DIV/0!</v>
      </c>
      <c r="K39" s="452" t="e">
        <f t="shared" si="13"/>
        <v>#DIV/0!</v>
      </c>
      <c r="L39" s="452" t="e">
        <f t="shared" si="13"/>
        <v>#DIV/0!</v>
      </c>
      <c r="M39" s="452" t="e">
        <f t="shared" si="13"/>
        <v>#DIV/0!</v>
      </c>
      <c r="N39" s="452" t="e">
        <f t="shared" si="13"/>
        <v>#DIV/0!</v>
      </c>
      <c r="O39" s="452" t="e">
        <f t="shared" si="13"/>
        <v>#DIV/0!</v>
      </c>
      <c r="P39" s="452" t="e">
        <f t="shared" si="13"/>
        <v>#DIV/0!</v>
      </c>
      <c r="Q39" s="452" t="e">
        <f t="shared" si="13"/>
        <v>#DIV/0!</v>
      </c>
      <c r="R39" s="453" t="e">
        <f t="shared" si="13"/>
        <v>#DIV/0!</v>
      </c>
    </row>
    <row r="40" spans="1:18" ht="15" x14ac:dyDescent="0.2">
      <c r="A40" s="745"/>
      <c r="B40" s="745"/>
      <c r="C40" s="748"/>
      <c r="D40" s="7" t="s">
        <v>68</v>
      </c>
      <c r="E40" s="451">
        <f>SUM(F40:Q40)</f>
        <v>0</v>
      </c>
      <c r="F40" s="499">
        <v>0</v>
      </c>
      <c r="G40" s="499"/>
      <c r="H40" s="499"/>
      <c r="I40" s="499"/>
      <c r="J40" s="499"/>
      <c r="K40" s="499"/>
      <c r="L40" s="499"/>
      <c r="M40" s="499"/>
      <c r="N40" s="499"/>
      <c r="O40" s="499"/>
      <c r="P40" s="499"/>
      <c r="Q40" s="499"/>
      <c r="R40" s="500">
        <v>3000000</v>
      </c>
    </row>
    <row r="41" spans="1:18" ht="15" x14ac:dyDescent="0.2">
      <c r="A41" s="745"/>
      <c r="B41" s="745"/>
      <c r="C41" s="748"/>
      <c r="D41" s="5" t="s">
        <v>69</v>
      </c>
      <c r="E41" s="452">
        <f t="shared" ref="E41:R41" si="14">E40*100/E38</f>
        <v>0</v>
      </c>
      <c r="F41" s="452">
        <f t="shared" si="14"/>
        <v>0</v>
      </c>
      <c r="G41" s="452" t="e">
        <f t="shared" si="14"/>
        <v>#DIV/0!</v>
      </c>
      <c r="H41" s="452" t="e">
        <f t="shared" si="14"/>
        <v>#DIV/0!</v>
      </c>
      <c r="I41" s="452" t="e">
        <f t="shared" si="14"/>
        <v>#DIV/0!</v>
      </c>
      <c r="J41" s="452" t="e">
        <f t="shared" si="14"/>
        <v>#DIV/0!</v>
      </c>
      <c r="K41" s="452" t="e">
        <f t="shared" si="14"/>
        <v>#DIV/0!</v>
      </c>
      <c r="L41" s="452" t="e">
        <f t="shared" si="14"/>
        <v>#DIV/0!</v>
      </c>
      <c r="M41" s="452" t="e">
        <f t="shared" si="14"/>
        <v>#DIV/0!</v>
      </c>
      <c r="N41" s="452" t="e">
        <f t="shared" si="14"/>
        <v>#DIV/0!</v>
      </c>
      <c r="O41" s="452" t="e">
        <f t="shared" si="14"/>
        <v>#DIV/0!</v>
      </c>
      <c r="P41" s="452" t="e">
        <f t="shared" si="14"/>
        <v>#DIV/0!</v>
      </c>
      <c r="Q41" s="452" t="e">
        <f t="shared" si="14"/>
        <v>#DIV/0!</v>
      </c>
      <c r="R41" s="453">
        <f t="shared" si="14"/>
        <v>100</v>
      </c>
    </row>
    <row r="42" spans="1:18" ht="15.75" thickBot="1" x14ac:dyDescent="0.25">
      <c r="A42" s="746"/>
      <c r="B42" s="746"/>
      <c r="C42" s="749"/>
      <c r="D42" s="6" t="s">
        <v>70</v>
      </c>
      <c r="E42" s="454">
        <f t="shared" ref="E42:R42" si="15">E40*100/E35</f>
        <v>0</v>
      </c>
      <c r="F42" s="454">
        <f t="shared" si="15"/>
        <v>0</v>
      </c>
      <c r="G42" s="454" t="e">
        <f t="shared" si="15"/>
        <v>#DIV/0!</v>
      </c>
      <c r="H42" s="454" t="e">
        <f t="shared" si="15"/>
        <v>#DIV/0!</v>
      </c>
      <c r="I42" s="454" t="e">
        <f t="shared" si="15"/>
        <v>#DIV/0!</v>
      </c>
      <c r="J42" s="454" t="e">
        <f t="shared" si="15"/>
        <v>#DIV/0!</v>
      </c>
      <c r="K42" s="454" t="e">
        <f t="shared" si="15"/>
        <v>#DIV/0!</v>
      </c>
      <c r="L42" s="454" t="e">
        <f t="shared" si="15"/>
        <v>#DIV/0!</v>
      </c>
      <c r="M42" s="454" t="e">
        <f t="shared" si="15"/>
        <v>#DIV/0!</v>
      </c>
      <c r="N42" s="454" t="e">
        <f t="shared" si="15"/>
        <v>#DIV/0!</v>
      </c>
      <c r="O42" s="454" t="e">
        <f t="shared" si="15"/>
        <v>#DIV/0!</v>
      </c>
      <c r="P42" s="454" t="e">
        <f t="shared" si="15"/>
        <v>#DIV/0!</v>
      </c>
      <c r="Q42" s="454" t="e">
        <f t="shared" si="15"/>
        <v>#DIV/0!</v>
      </c>
      <c r="R42" s="455" t="e">
        <f t="shared" si="15"/>
        <v>#DIV/0!</v>
      </c>
    </row>
    <row r="43" spans="1:18" ht="15" x14ac:dyDescent="0.2">
      <c r="A43" s="744">
        <v>5</v>
      </c>
      <c r="B43" s="744" t="str">
        <f>'PI. MP. Avance'!B31</f>
        <v>MP105010301</v>
      </c>
      <c r="C43" s="747" t="str">
        <f>'PI. MP. Avance'!C31</f>
        <v xml:space="preserve"> Realizar   en los 42 entes territoriales, un programa de sensibilización y educación en el respeto y promoción de la diferencia y orientación sexual, en el período de gobierno</v>
      </c>
      <c r="D43" s="4" t="s">
        <v>63</v>
      </c>
      <c r="E43" s="21">
        <f>SUM(F43:Q43)</f>
        <v>50000000</v>
      </c>
      <c r="F43" s="188">
        <f>IF($O$5=2016,VLOOKUP($B43,MP,24,FALSE),IF($O$5=2017,VLOOKUP($B43,MP,37,FALSE),IF($O$5=2018,VLOOKUP($B43,MP,50,FALSE),IF($O$5=2019,VLOOKUP($B43,MP,63,FALSE)," "))))</f>
        <v>50000000</v>
      </c>
      <c r="G43" s="188">
        <f>IF($O$5=2016,VLOOKUP($B43,MP,25,FALSE),IF($O$5=2017,VLOOKUP($B43,MP,38,FALSE),IF($O$5=2018,VLOOKUP($B43,MP,51,FALSE),IF($O$5=2019,VLOOKUP($B43,MP,64,FALSE)," "))))</f>
        <v>0</v>
      </c>
      <c r="H43" s="188">
        <f>IF($O$5=2016,VLOOKUP($B43,MP,26,FALSE),IF($O$5=2017,VLOOKUP($B43,MP,39,FALSE),IF($O$5=2018,VLOOKUP($B43,MP,52,FALSE),IF($O$5=2019,VLOOKUP($B43,MP,65,FALSE)," "))))</f>
        <v>0</v>
      </c>
      <c r="I43" s="188">
        <f>IF($O$5=2016,VLOOKUP($B43,MP,27,FALSE),IF($O$5=2017,VLOOKUP($B43,MP,40,FALSE),IF($O$5=2018,VLOOKUP($B43,MP,53,FALSE),IF($O$5=2019,VLOOKUP($B43,MP,66,FALSE)," "))))</f>
        <v>0</v>
      </c>
      <c r="J43" s="188">
        <f>IF($O$5=2016,VLOOKUP($B43,MP,28,FALSE),IF($O$5=2017,VLOOKUP($B43,MP,41,FALSE),IF($O$5=2018,VLOOKUP($B43,MP,54,FALSE),IF($O$5=2019,VLOOKUP($B43,MP,67,FALSE)," "))))</f>
        <v>0</v>
      </c>
      <c r="K43" s="188">
        <f>IF($O$5=2016,VLOOKUP($B43,MP,29,FALSE),IF($O$5=2017,VLOOKUP($B43,MP,42,FALSE),IF($O$5=2018,VLOOKUP($B43,MP,55,FALSE),IF($O$5=2019,VLOOKUP($B43,MP,68,FALSE)," "))))</f>
        <v>0</v>
      </c>
      <c r="L43" s="188">
        <f>IF($O$5=2016,VLOOKUP($B43,MP,30,FALSE),IF($O$5=2017,VLOOKUP($B43,MP,43,FALSE),IF($O$5=2018,VLOOKUP($B43,MP,56,FALSE),IF($O$5=2019,VLOOKUP($B43,MP,69,FALSE)," "))))</f>
        <v>0</v>
      </c>
      <c r="M43" s="188">
        <f>IF($O$5=2016,VLOOKUP($B43,MP,31,FALSE),IF($O$5=2017,VLOOKUP($B43,MP,44,FALSE),IF($O$5=2018,VLOOKUP($B43,MP,57,FALSE),IF($O$5=2019,VLOOKUP($B43,MP,70,FALSE)," "))))</f>
        <v>0</v>
      </c>
      <c r="N43" s="188">
        <f>IF($O$5=2016,VLOOKUP($B43,MP,32,FALSE),IF($O$5=2017,VLOOKUP($B43,MP,45,FALSE),IF($O$5=2018,VLOOKUP($B43,MP,58,FALSE),IF($O$5=2019,VLOOKUP($B43,MP,71,FALSE)," "))))</f>
        <v>0</v>
      </c>
      <c r="O43" s="188">
        <f>IF($O$5=2016,VLOOKUP($B43,MP,33,FALSE),IF($O$5=2017,VLOOKUP($B43,MP,46,FALSE),IF($O$5=2018,VLOOKUP($B43,MP,59,FALSE),IF($O$5=2019,VLOOKUP($B43,MP,72,FALSE)," "))))</f>
        <v>0</v>
      </c>
      <c r="P43" s="188">
        <f>IF($O$5=2016,VLOOKUP($B43,MP,34,FALSE),IF($O$5=2017,VLOOKUP($B43,MP,47,FALSE),IF($O$5=2018,VLOOKUP($B43,MP,60,FALSE),IF($O$5=2019,VLOOKUP($B43,MP,73,FALSE)," "))))</f>
        <v>0</v>
      </c>
      <c r="Q43" s="188">
        <f>IF($O$5=2016,VLOOKUP($B43,MP,35,FALSE),IF($O$5=2017,VLOOKUP($B43,MP,48,FALSE),IF($O$5=2018,VLOOKUP($B43,MP,61,FALSE),IF($O$5=2019,VLOOKUP($B43,MP,74,FALSE)," "))))</f>
        <v>0</v>
      </c>
      <c r="R43" s="22"/>
    </row>
    <row r="44" spans="1:18" ht="15" x14ac:dyDescent="0.2">
      <c r="A44" s="745"/>
      <c r="B44" s="745"/>
      <c r="C44" s="748"/>
      <c r="D44" s="8" t="s">
        <v>64</v>
      </c>
      <c r="E44" s="451">
        <f>SUM(F44:Q44)</f>
        <v>50000000</v>
      </c>
      <c r="F44" s="612">
        <v>50000000</v>
      </c>
      <c r="G44" s="612"/>
      <c r="H44" s="612"/>
      <c r="I44" s="612"/>
      <c r="J44" s="612"/>
      <c r="K44" s="612"/>
      <c r="L44" s="612"/>
      <c r="M44" s="612"/>
      <c r="N44" s="612"/>
      <c r="O44" s="612"/>
      <c r="P44" s="612"/>
      <c r="Q44" s="612"/>
      <c r="R44" s="613"/>
    </row>
    <row r="45" spans="1:18" ht="15" x14ac:dyDescent="0.2">
      <c r="A45" s="745"/>
      <c r="B45" s="745"/>
      <c r="C45" s="748"/>
      <c r="D45" s="5" t="s">
        <v>65</v>
      </c>
      <c r="E45" s="452">
        <f t="shared" ref="E45:R45" si="16">E44*100/E43</f>
        <v>100</v>
      </c>
      <c r="F45" s="452">
        <f t="shared" si="16"/>
        <v>100</v>
      </c>
      <c r="G45" s="452" t="e">
        <f t="shared" si="16"/>
        <v>#DIV/0!</v>
      </c>
      <c r="H45" s="452" t="e">
        <f t="shared" si="16"/>
        <v>#DIV/0!</v>
      </c>
      <c r="I45" s="452" t="e">
        <f t="shared" si="16"/>
        <v>#DIV/0!</v>
      </c>
      <c r="J45" s="452" t="e">
        <f t="shared" si="16"/>
        <v>#DIV/0!</v>
      </c>
      <c r="K45" s="452" t="e">
        <f t="shared" si="16"/>
        <v>#DIV/0!</v>
      </c>
      <c r="L45" s="452" t="e">
        <f t="shared" si="16"/>
        <v>#DIV/0!</v>
      </c>
      <c r="M45" s="452" t="e">
        <f t="shared" si="16"/>
        <v>#DIV/0!</v>
      </c>
      <c r="N45" s="452" t="e">
        <f t="shared" si="16"/>
        <v>#DIV/0!</v>
      </c>
      <c r="O45" s="452" t="e">
        <f t="shared" si="16"/>
        <v>#DIV/0!</v>
      </c>
      <c r="P45" s="452" t="e">
        <f t="shared" si="16"/>
        <v>#DIV/0!</v>
      </c>
      <c r="Q45" s="452" t="e">
        <f t="shared" si="16"/>
        <v>#DIV/0!</v>
      </c>
      <c r="R45" s="453" t="e">
        <f t="shared" si="16"/>
        <v>#DIV/0!</v>
      </c>
    </row>
    <row r="46" spans="1:18" ht="15" x14ac:dyDescent="0.2">
      <c r="A46" s="745"/>
      <c r="B46" s="745"/>
      <c r="C46" s="748"/>
      <c r="D46" s="8" t="s">
        <v>66</v>
      </c>
      <c r="E46" s="451">
        <f>SUM(F46:Q46)</f>
        <v>50000000</v>
      </c>
      <c r="F46" s="499">
        <v>50000000</v>
      </c>
      <c r="G46" s="499"/>
      <c r="H46" s="499"/>
      <c r="I46" s="499"/>
      <c r="J46" s="499"/>
      <c r="K46" s="499"/>
      <c r="L46" s="499"/>
      <c r="M46" s="499"/>
      <c r="N46" s="499"/>
      <c r="O46" s="499"/>
      <c r="P46" s="499"/>
      <c r="Q46" s="499"/>
      <c r="R46" s="500"/>
    </row>
    <row r="47" spans="1:18" ht="15" x14ac:dyDescent="0.2">
      <c r="A47" s="745"/>
      <c r="B47" s="745"/>
      <c r="C47" s="748"/>
      <c r="D47" s="5" t="s">
        <v>67</v>
      </c>
      <c r="E47" s="452">
        <f t="shared" ref="E47:R47" si="17">E46*100/E43</f>
        <v>100</v>
      </c>
      <c r="F47" s="452">
        <f t="shared" si="17"/>
        <v>100</v>
      </c>
      <c r="G47" s="452" t="e">
        <f t="shared" si="17"/>
        <v>#DIV/0!</v>
      </c>
      <c r="H47" s="452" t="e">
        <f t="shared" si="17"/>
        <v>#DIV/0!</v>
      </c>
      <c r="I47" s="452" t="e">
        <f t="shared" si="17"/>
        <v>#DIV/0!</v>
      </c>
      <c r="J47" s="452" t="e">
        <f t="shared" si="17"/>
        <v>#DIV/0!</v>
      </c>
      <c r="K47" s="452" t="e">
        <f t="shared" si="17"/>
        <v>#DIV/0!</v>
      </c>
      <c r="L47" s="452" t="e">
        <f t="shared" si="17"/>
        <v>#DIV/0!</v>
      </c>
      <c r="M47" s="452" t="e">
        <f t="shared" si="17"/>
        <v>#DIV/0!</v>
      </c>
      <c r="N47" s="452" t="e">
        <f t="shared" si="17"/>
        <v>#DIV/0!</v>
      </c>
      <c r="O47" s="452" t="e">
        <f t="shared" si="17"/>
        <v>#DIV/0!</v>
      </c>
      <c r="P47" s="452" t="e">
        <f t="shared" si="17"/>
        <v>#DIV/0!</v>
      </c>
      <c r="Q47" s="452" t="e">
        <f t="shared" si="17"/>
        <v>#DIV/0!</v>
      </c>
      <c r="R47" s="453" t="e">
        <f t="shared" si="17"/>
        <v>#DIV/0!</v>
      </c>
    </row>
    <row r="48" spans="1:18" ht="15" x14ac:dyDescent="0.2">
      <c r="A48" s="745"/>
      <c r="B48" s="745"/>
      <c r="C48" s="748"/>
      <c r="D48" s="7" t="s">
        <v>68</v>
      </c>
      <c r="E48" s="451">
        <f>SUM(F48:Q48)</f>
        <v>0</v>
      </c>
      <c r="F48" s="499">
        <v>0</v>
      </c>
      <c r="G48" s="499"/>
      <c r="H48" s="499"/>
      <c r="I48" s="499"/>
      <c r="J48" s="499"/>
      <c r="K48" s="499"/>
      <c r="L48" s="499"/>
      <c r="M48" s="499"/>
      <c r="N48" s="499"/>
      <c r="O48" s="499"/>
      <c r="P48" s="499"/>
      <c r="Q48" s="499"/>
      <c r="R48" s="500"/>
    </row>
    <row r="49" spans="1:18" ht="15" x14ac:dyDescent="0.2">
      <c r="A49" s="745"/>
      <c r="B49" s="745"/>
      <c r="C49" s="748"/>
      <c r="D49" s="5" t="s">
        <v>69</v>
      </c>
      <c r="E49" s="452">
        <f t="shared" ref="E49:R49" si="18">E48*100/E46</f>
        <v>0</v>
      </c>
      <c r="F49" s="452">
        <f t="shared" si="18"/>
        <v>0</v>
      </c>
      <c r="G49" s="452" t="e">
        <f t="shared" si="18"/>
        <v>#DIV/0!</v>
      </c>
      <c r="H49" s="452" t="e">
        <f t="shared" si="18"/>
        <v>#DIV/0!</v>
      </c>
      <c r="I49" s="452" t="e">
        <f t="shared" si="18"/>
        <v>#DIV/0!</v>
      </c>
      <c r="J49" s="452" t="e">
        <f t="shared" si="18"/>
        <v>#DIV/0!</v>
      </c>
      <c r="K49" s="452" t="e">
        <f t="shared" si="18"/>
        <v>#DIV/0!</v>
      </c>
      <c r="L49" s="452" t="e">
        <f t="shared" si="18"/>
        <v>#DIV/0!</v>
      </c>
      <c r="M49" s="452" t="e">
        <f t="shared" si="18"/>
        <v>#DIV/0!</v>
      </c>
      <c r="N49" s="452" t="e">
        <f t="shared" si="18"/>
        <v>#DIV/0!</v>
      </c>
      <c r="O49" s="452" t="e">
        <f t="shared" si="18"/>
        <v>#DIV/0!</v>
      </c>
      <c r="P49" s="452" t="e">
        <f t="shared" si="18"/>
        <v>#DIV/0!</v>
      </c>
      <c r="Q49" s="452" t="e">
        <f t="shared" si="18"/>
        <v>#DIV/0!</v>
      </c>
      <c r="R49" s="453" t="e">
        <f t="shared" si="18"/>
        <v>#DIV/0!</v>
      </c>
    </row>
    <row r="50" spans="1:18" ht="15.75" thickBot="1" x14ac:dyDescent="0.25">
      <c r="A50" s="746"/>
      <c r="B50" s="746"/>
      <c r="C50" s="749"/>
      <c r="D50" s="6" t="s">
        <v>70</v>
      </c>
      <c r="E50" s="454">
        <f t="shared" ref="E50:R50" si="19">E48*100/E43</f>
        <v>0</v>
      </c>
      <c r="F50" s="454">
        <f t="shared" si="19"/>
        <v>0</v>
      </c>
      <c r="G50" s="454" t="e">
        <f t="shared" si="19"/>
        <v>#DIV/0!</v>
      </c>
      <c r="H50" s="454" t="e">
        <f t="shared" si="19"/>
        <v>#DIV/0!</v>
      </c>
      <c r="I50" s="454" t="e">
        <f t="shared" si="19"/>
        <v>#DIV/0!</v>
      </c>
      <c r="J50" s="454" t="e">
        <f t="shared" si="19"/>
        <v>#DIV/0!</v>
      </c>
      <c r="K50" s="454" t="e">
        <f t="shared" si="19"/>
        <v>#DIV/0!</v>
      </c>
      <c r="L50" s="454" t="e">
        <f t="shared" si="19"/>
        <v>#DIV/0!</v>
      </c>
      <c r="M50" s="454" t="e">
        <f t="shared" si="19"/>
        <v>#DIV/0!</v>
      </c>
      <c r="N50" s="454" t="e">
        <f t="shared" si="19"/>
        <v>#DIV/0!</v>
      </c>
      <c r="O50" s="454" t="e">
        <f t="shared" si="19"/>
        <v>#DIV/0!</v>
      </c>
      <c r="P50" s="454" t="e">
        <f t="shared" si="19"/>
        <v>#DIV/0!</v>
      </c>
      <c r="Q50" s="454" t="e">
        <f t="shared" si="19"/>
        <v>#DIV/0!</v>
      </c>
      <c r="R50" s="455" t="e">
        <f t="shared" si="19"/>
        <v>#DIV/0!</v>
      </c>
    </row>
    <row r="51" spans="1:18" ht="15" x14ac:dyDescent="0.2">
      <c r="A51" s="744">
        <v>6</v>
      </c>
      <c r="B51" s="744" t="str">
        <f>'PI. MP. Avance'!B36</f>
        <v>MP105010302</v>
      </c>
      <c r="C51" s="747" t="str">
        <f>'PI. MP. Avance'!C36</f>
        <v>Implementar un (1) ACUERDO de seguridad y protección a la comunidad  LGBTI, con acompañamiento de  las autoridades civiles y policiales, durante el periodo de gobierno.</v>
      </c>
      <c r="D51" s="4" t="s">
        <v>63</v>
      </c>
      <c r="E51" s="21">
        <f>SUM(F51:Q51)</f>
        <v>5000000</v>
      </c>
      <c r="F51" s="188">
        <f>IF($O$5=2016,VLOOKUP($B51,MP,24,FALSE),IF($O$5=2017,VLOOKUP($B51,MP,37,FALSE),IF($O$5=2018,VLOOKUP($B51,MP,50,FALSE),IF($O$5=2019,VLOOKUP($B51,MP,63,FALSE)," "))))</f>
        <v>5000000</v>
      </c>
      <c r="G51" s="188">
        <f>IF($O$5=2016,VLOOKUP($B51,MP,25,FALSE),IF($O$5=2017,VLOOKUP($B51,MP,38,FALSE),IF($O$5=2018,VLOOKUP($B51,MP,51,FALSE),IF($O$5=2019,VLOOKUP($B51,MP,64,FALSE)," "))))</f>
        <v>0</v>
      </c>
      <c r="H51" s="188">
        <f>IF($O$5=2016,VLOOKUP($B51,MP,26,FALSE),IF($O$5=2017,VLOOKUP($B51,MP,39,FALSE),IF($O$5=2018,VLOOKUP($B51,MP,52,FALSE),IF($O$5=2019,VLOOKUP($B51,MP,65,FALSE)," "))))</f>
        <v>0</v>
      </c>
      <c r="I51" s="188">
        <f>IF($O$5=2016,VLOOKUP($B51,MP,27,FALSE),IF($O$5=2017,VLOOKUP($B51,MP,40,FALSE),IF($O$5=2018,VLOOKUP($B51,MP,53,FALSE),IF($O$5=2019,VLOOKUP($B51,MP,66,FALSE)," "))))</f>
        <v>0</v>
      </c>
      <c r="J51" s="188">
        <f>IF($O$5=2016,VLOOKUP($B51,MP,28,FALSE),IF($O$5=2017,VLOOKUP($B51,MP,41,FALSE),IF($O$5=2018,VLOOKUP($B51,MP,54,FALSE),IF($O$5=2019,VLOOKUP($B51,MP,67,FALSE)," "))))</f>
        <v>0</v>
      </c>
      <c r="K51" s="188">
        <f>IF($O$5=2016,VLOOKUP($B51,MP,29,FALSE),IF($O$5=2017,VLOOKUP($B51,MP,42,FALSE),IF($O$5=2018,VLOOKUP($B51,MP,55,FALSE),IF($O$5=2019,VLOOKUP($B51,MP,68,FALSE)," "))))</f>
        <v>0</v>
      </c>
      <c r="L51" s="188">
        <f>IF($O$5=2016,VLOOKUP($B51,MP,30,FALSE),IF($O$5=2017,VLOOKUP($B51,MP,43,FALSE),IF($O$5=2018,VLOOKUP($B51,MP,56,FALSE),IF($O$5=2019,VLOOKUP($B51,MP,69,FALSE)," "))))</f>
        <v>0</v>
      </c>
      <c r="M51" s="188">
        <f>IF($O$5=2016,VLOOKUP($B51,MP,31,FALSE),IF($O$5=2017,VLOOKUP($B51,MP,44,FALSE),IF($O$5=2018,VLOOKUP($B51,MP,57,FALSE),IF($O$5=2019,VLOOKUP($B51,MP,70,FALSE)," "))))</f>
        <v>0</v>
      </c>
      <c r="N51" s="188">
        <f>IF($O$5=2016,VLOOKUP($B51,MP,32,FALSE),IF($O$5=2017,VLOOKUP($B51,MP,45,FALSE),IF($O$5=2018,VLOOKUP($B51,MP,58,FALSE),IF($O$5=2019,VLOOKUP($B51,MP,71,FALSE)," "))))</f>
        <v>0</v>
      </c>
      <c r="O51" s="188">
        <f>IF($O$5=2016,VLOOKUP($B51,MP,33,FALSE),IF($O$5=2017,VLOOKUP($B51,MP,46,FALSE),IF($O$5=2018,VLOOKUP($B51,MP,59,FALSE),IF($O$5=2019,VLOOKUP($B51,MP,72,FALSE)," "))))</f>
        <v>0</v>
      </c>
      <c r="P51" s="188">
        <f>IF($O$5=2016,VLOOKUP($B51,MP,34,FALSE),IF($O$5=2017,VLOOKUP($B51,MP,47,FALSE),IF($O$5=2018,VLOOKUP($B51,MP,60,FALSE),IF($O$5=2019,VLOOKUP($B51,MP,73,FALSE)," "))))</f>
        <v>0</v>
      </c>
      <c r="Q51" s="188">
        <f>IF($O$5=2016,VLOOKUP($B51,MP,35,FALSE),IF($O$5=2017,VLOOKUP($B51,MP,48,FALSE),IF($O$5=2018,VLOOKUP($B51,MP,61,FALSE),IF($O$5=2019,VLOOKUP($B51,MP,74,FALSE)," "))))</f>
        <v>0</v>
      </c>
      <c r="R51" s="22"/>
    </row>
    <row r="52" spans="1:18" ht="15" x14ac:dyDescent="0.2">
      <c r="A52" s="745"/>
      <c r="B52" s="750"/>
      <c r="C52" s="752"/>
      <c r="D52" s="8" t="s">
        <v>64</v>
      </c>
      <c r="E52" s="451">
        <f>SUM(F52:Q52)</f>
        <v>5000000</v>
      </c>
      <c r="F52" s="612">
        <v>5000000</v>
      </c>
      <c r="G52" s="612"/>
      <c r="H52" s="612"/>
      <c r="I52" s="612"/>
      <c r="J52" s="612"/>
      <c r="K52" s="612"/>
      <c r="L52" s="612"/>
      <c r="M52" s="612"/>
      <c r="N52" s="612"/>
      <c r="O52" s="612"/>
      <c r="P52" s="612"/>
      <c r="Q52" s="612"/>
      <c r="R52" s="613"/>
    </row>
    <row r="53" spans="1:18" ht="15" x14ac:dyDescent="0.2">
      <c r="A53" s="745"/>
      <c r="B53" s="750"/>
      <c r="C53" s="752"/>
      <c r="D53" s="5" t="s">
        <v>65</v>
      </c>
      <c r="E53" s="452">
        <f t="shared" ref="E53:R53" si="20">E52*100/E51</f>
        <v>100</v>
      </c>
      <c r="F53" s="452">
        <f t="shared" si="20"/>
        <v>100</v>
      </c>
      <c r="G53" s="452" t="e">
        <f t="shared" si="20"/>
        <v>#DIV/0!</v>
      </c>
      <c r="H53" s="452" t="e">
        <f t="shared" si="20"/>
        <v>#DIV/0!</v>
      </c>
      <c r="I53" s="452" t="e">
        <f t="shared" si="20"/>
        <v>#DIV/0!</v>
      </c>
      <c r="J53" s="452" t="e">
        <f t="shared" si="20"/>
        <v>#DIV/0!</v>
      </c>
      <c r="K53" s="452" t="e">
        <f t="shared" si="20"/>
        <v>#DIV/0!</v>
      </c>
      <c r="L53" s="452" t="e">
        <f t="shared" si="20"/>
        <v>#DIV/0!</v>
      </c>
      <c r="M53" s="452" t="e">
        <f t="shared" si="20"/>
        <v>#DIV/0!</v>
      </c>
      <c r="N53" s="452" t="e">
        <f t="shared" si="20"/>
        <v>#DIV/0!</v>
      </c>
      <c r="O53" s="452" t="e">
        <f t="shared" si="20"/>
        <v>#DIV/0!</v>
      </c>
      <c r="P53" s="452" t="e">
        <f t="shared" si="20"/>
        <v>#DIV/0!</v>
      </c>
      <c r="Q53" s="452" t="e">
        <f t="shared" si="20"/>
        <v>#DIV/0!</v>
      </c>
      <c r="R53" s="453" t="e">
        <f t="shared" si="20"/>
        <v>#DIV/0!</v>
      </c>
    </row>
    <row r="54" spans="1:18" ht="15" x14ac:dyDescent="0.2">
      <c r="A54" s="745"/>
      <c r="B54" s="750"/>
      <c r="C54" s="752"/>
      <c r="D54" s="8" t="s">
        <v>66</v>
      </c>
      <c r="E54" s="451">
        <f>SUM(F54:Q54)</f>
        <v>5000000</v>
      </c>
      <c r="F54" s="499">
        <v>5000000</v>
      </c>
      <c r="G54" s="499"/>
      <c r="H54" s="499"/>
      <c r="I54" s="499"/>
      <c r="J54" s="499"/>
      <c r="K54" s="499"/>
      <c r="L54" s="499"/>
      <c r="M54" s="499"/>
      <c r="N54" s="499"/>
      <c r="O54" s="499"/>
      <c r="P54" s="499"/>
      <c r="Q54" s="499"/>
      <c r="R54" s="500"/>
    </row>
    <row r="55" spans="1:18" ht="15" x14ac:dyDescent="0.2">
      <c r="A55" s="745"/>
      <c r="B55" s="750"/>
      <c r="C55" s="752"/>
      <c r="D55" s="5" t="s">
        <v>67</v>
      </c>
      <c r="E55" s="452">
        <f t="shared" ref="E55:R55" si="21">E54*100/E51</f>
        <v>100</v>
      </c>
      <c r="F55" s="452">
        <f t="shared" si="21"/>
        <v>100</v>
      </c>
      <c r="G55" s="452" t="e">
        <f t="shared" si="21"/>
        <v>#DIV/0!</v>
      </c>
      <c r="H55" s="452" t="e">
        <f t="shared" si="21"/>
        <v>#DIV/0!</v>
      </c>
      <c r="I55" s="452" t="e">
        <f t="shared" si="21"/>
        <v>#DIV/0!</v>
      </c>
      <c r="J55" s="452" t="e">
        <f t="shared" si="21"/>
        <v>#DIV/0!</v>
      </c>
      <c r="K55" s="452" t="e">
        <f t="shared" si="21"/>
        <v>#DIV/0!</v>
      </c>
      <c r="L55" s="452" t="e">
        <f t="shared" si="21"/>
        <v>#DIV/0!</v>
      </c>
      <c r="M55" s="452" t="e">
        <f t="shared" si="21"/>
        <v>#DIV/0!</v>
      </c>
      <c r="N55" s="452" t="e">
        <f t="shared" si="21"/>
        <v>#DIV/0!</v>
      </c>
      <c r="O55" s="452" t="e">
        <f t="shared" si="21"/>
        <v>#DIV/0!</v>
      </c>
      <c r="P55" s="452" t="e">
        <f t="shared" si="21"/>
        <v>#DIV/0!</v>
      </c>
      <c r="Q55" s="452" t="e">
        <f t="shared" si="21"/>
        <v>#DIV/0!</v>
      </c>
      <c r="R55" s="453" t="e">
        <f t="shared" si="21"/>
        <v>#DIV/0!</v>
      </c>
    </row>
    <row r="56" spans="1:18" ht="15" x14ac:dyDescent="0.2">
      <c r="A56" s="745"/>
      <c r="B56" s="750"/>
      <c r="C56" s="752"/>
      <c r="D56" s="7" t="s">
        <v>68</v>
      </c>
      <c r="E56" s="451">
        <f>SUM(F56:Q56)</f>
        <v>0</v>
      </c>
      <c r="F56" s="499">
        <v>0</v>
      </c>
      <c r="G56" s="499"/>
      <c r="H56" s="499"/>
      <c r="I56" s="499"/>
      <c r="J56" s="499"/>
      <c r="K56" s="499"/>
      <c r="L56" s="499"/>
      <c r="M56" s="499"/>
      <c r="N56" s="499"/>
      <c r="O56" s="499"/>
      <c r="P56" s="499"/>
      <c r="Q56" s="499"/>
      <c r="R56" s="500"/>
    </row>
    <row r="57" spans="1:18" ht="15" x14ac:dyDescent="0.2">
      <c r="A57" s="745"/>
      <c r="B57" s="750"/>
      <c r="C57" s="752"/>
      <c r="D57" s="5" t="s">
        <v>69</v>
      </c>
      <c r="E57" s="452">
        <f t="shared" ref="E57:R57" si="22">E56*100/E54</f>
        <v>0</v>
      </c>
      <c r="F57" s="452">
        <f t="shared" si="22"/>
        <v>0</v>
      </c>
      <c r="G57" s="452" t="e">
        <f t="shared" si="22"/>
        <v>#DIV/0!</v>
      </c>
      <c r="H57" s="452" t="e">
        <f t="shared" si="22"/>
        <v>#DIV/0!</v>
      </c>
      <c r="I57" s="452" t="e">
        <f t="shared" si="22"/>
        <v>#DIV/0!</v>
      </c>
      <c r="J57" s="452" t="e">
        <f t="shared" si="22"/>
        <v>#DIV/0!</v>
      </c>
      <c r="K57" s="452" t="e">
        <f t="shared" si="22"/>
        <v>#DIV/0!</v>
      </c>
      <c r="L57" s="452" t="e">
        <f t="shared" si="22"/>
        <v>#DIV/0!</v>
      </c>
      <c r="M57" s="452" t="e">
        <f t="shared" si="22"/>
        <v>#DIV/0!</v>
      </c>
      <c r="N57" s="452" t="e">
        <f t="shared" si="22"/>
        <v>#DIV/0!</v>
      </c>
      <c r="O57" s="452" t="e">
        <f t="shared" si="22"/>
        <v>#DIV/0!</v>
      </c>
      <c r="P57" s="452" t="e">
        <f t="shared" si="22"/>
        <v>#DIV/0!</v>
      </c>
      <c r="Q57" s="452" t="e">
        <f t="shared" si="22"/>
        <v>#DIV/0!</v>
      </c>
      <c r="R57" s="453" t="e">
        <f t="shared" si="22"/>
        <v>#DIV/0!</v>
      </c>
    </row>
    <row r="58" spans="1:18" ht="15.75" thickBot="1" x14ac:dyDescent="0.25">
      <c r="A58" s="746"/>
      <c r="B58" s="751"/>
      <c r="C58" s="753"/>
      <c r="D58" s="6" t="s">
        <v>70</v>
      </c>
      <c r="E58" s="454">
        <f t="shared" ref="E58:R58" si="23">E56*100/E51</f>
        <v>0</v>
      </c>
      <c r="F58" s="454">
        <f t="shared" si="23"/>
        <v>0</v>
      </c>
      <c r="G58" s="454" t="e">
        <f t="shared" si="23"/>
        <v>#DIV/0!</v>
      </c>
      <c r="H58" s="454" t="e">
        <f t="shared" si="23"/>
        <v>#DIV/0!</v>
      </c>
      <c r="I58" s="454" t="e">
        <f t="shared" si="23"/>
        <v>#DIV/0!</v>
      </c>
      <c r="J58" s="454" t="e">
        <f t="shared" si="23"/>
        <v>#DIV/0!</v>
      </c>
      <c r="K58" s="454" t="e">
        <f t="shared" si="23"/>
        <v>#DIV/0!</v>
      </c>
      <c r="L58" s="454" t="e">
        <f t="shared" si="23"/>
        <v>#DIV/0!</v>
      </c>
      <c r="M58" s="454" t="e">
        <f t="shared" si="23"/>
        <v>#DIV/0!</v>
      </c>
      <c r="N58" s="454" t="e">
        <f t="shared" si="23"/>
        <v>#DIV/0!</v>
      </c>
      <c r="O58" s="454" t="e">
        <f t="shared" si="23"/>
        <v>#DIV/0!</v>
      </c>
      <c r="P58" s="454" t="e">
        <f t="shared" si="23"/>
        <v>#DIV/0!</v>
      </c>
      <c r="Q58" s="454" t="e">
        <f t="shared" si="23"/>
        <v>#DIV/0!</v>
      </c>
      <c r="R58" s="455" t="e">
        <f t="shared" si="23"/>
        <v>#DIV/0!</v>
      </c>
    </row>
    <row r="59" spans="1:18" ht="15" x14ac:dyDescent="0.2">
      <c r="A59" s="744">
        <v>7</v>
      </c>
      <c r="B59" s="744" t="str">
        <f>'PI. MP. Avance'!B41</f>
        <v>MP105020101</v>
      </c>
      <c r="C59" s="747" t="str">
        <f>'PI. MP. Avance'!C41</f>
        <v>Acompañar a dos  Municipios en la Construcción y puesta en marcha de Dos (2) Hogares de Acogida para Mujeres víctimas de violencia, en el cuatrienio</v>
      </c>
      <c r="D59" s="4" t="s">
        <v>63</v>
      </c>
      <c r="E59" s="21">
        <f>SUM(F59:Q59)</f>
        <v>150000000</v>
      </c>
      <c r="F59" s="188">
        <f>IF($O$5=2016,VLOOKUP($B59,MP,24,FALSE),IF($O$5=2017,VLOOKUP($B59,MP,37,FALSE),IF($O$5=2018,VLOOKUP($B59,MP,50,FALSE),IF($O$5=2019,VLOOKUP($B59,MP,63,FALSE)," "))))</f>
        <v>150000000</v>
      </c>
      <c r="G59" s="188">
        <f>IF($O$5=2016,VLOOKUP($B59,MP,25,FALSE),IF($O$5=2017,VLOOKUP($B59,MP,38,FALSE),IF($O$5=2018,VLOOKUP($B59,MP,51,FALSE),IF($O$5=2019,VLOOKUP($B59,MP,64,FALSE)," "))))</f>
        <v>0</v>
      </c>
      <c r="H59" s="188">
        <f>IF($O$5=2016,VLOOKUP($B59,MP,26,FALSE),IF($O$5=2017,VLOOKUP($B59,MP,39,FALSE),IF($O$5=2018,VLOOKUP($B59,MP,52,FALSE),IF($O$5=2019,VLOOKUP($B59,MP,65,FALSE)," "))))</f>
        <v>0</v>
      </c>
      <c r="I59" s="188">
        <f>IF($O$5=2016,VLOOKUP($B59,MP,27,FALSE),IF($O$5=2017,VLOOKUP($B59,MP,40,FALSE),IF($O$5=2018,VLOOKUP($B59,MP,53,FALSE),IF($O$5=2019,VLOOKUP($B59,MP,66,FALSE)," "))))</f>
        <v>0</v>
      </c>
      <c r="J59" s="188">
        <f>IF($O$5=2016,VLOOKUP($B59,MP,28,FALSE),IF($O$5=2017,VLOOKUP($B59,MP,41,FALSE),IF($O$5=2018,VLOOKUP($B59,MP,54,FALSE),IF($O$5=2019,VLOOKUP($B59,MP,67,FALSE)," "))))</f>
        <v>0</v>
      </c>
      <c r="K59" s="188">
        <f>IF($O$5=2016,VLOOKUP($B59,MP,29,FALSE),IF($O$5=2017,VLOOKUP($B59,MP,42,FALSE),IF($O$5=2018,VLOOKUP($B59,MP,55,FALSE),IF($O$5=2019,VLOOKUP($B59,MP,68,FALSE)," "))))</f>
        <v>0</v>
      </c>
      <c r="L59" s="188">
        <f>IF($O$5=2016,VLOOKUP($B59,MP,30,FALSE),IF($O$5=2017,VLOOKUP($B59,MP,43,FALSE),IF($O$5=2018,VLOOKUP($B59,MP,56,FALSE),IF($O$5=2019,VLOOKUP($B59,MP,69,FALSE)," "))))</f>
        <v>0</v>
      </c>
      <c r="M59" s="188">
        <f>IF($O$5=2016,VLOOKUP($B59,MP,31,FALSE),IF($O$5=2017,VLOOKUP($B59,MP,44,FALSE),IF($O$5=2018,VLOOKUP($B59,MP,57,FALSE),IF($O$5=2019,VLOOKUP($B59,MP,70,FALSE)," "))))</f>
        <v>0</v>
      </c>
      <c r="N59" s="188">
        <f>IF($O$5=2016,VLOOKUP($B59,MP,32,FALSE),IF($O$5=2017,VLOOKUP($B59,MP,45,FALSE),IF($O$5=2018,VLOOKUP($B59,MP,58,FALSE),IF($O$5=2019,VLOOKUP($B59,MP,71,FALSE)," "))))</f>
        <v>0</v>
      </c>
      <c r="O59" s="188">
        <f>IF($O$5=2016,VLOOKUP($B59,MP,33,FALSE),IF($O$5=2017,VLOOKUP($B59,MP,46,FALSE),IF($O$5=2018,VLOOKUP($B59,MP,59,FALSE),IF($O$5=2019,VLOOKUP($B59,MP,72,FALSE)," "))))</f>
        <v>0</v>
      </c>
      <c r="P59" s="188">
        <f>IF($O$5=2016,VLOOKUP($B59,MP,34,FALSE),IF($O$5=2017,VLOOKUP($B59,MP,47,FALSE),IF($O$5=2018,VLOOKUP($B59,MP,60,FALSE),IF($O$5=2019,VLOOKUP($B59,MP,73,FALSE)," "))))</f>
        <v>0</v>
      </c>
      <c r="Q59" s="188">
        <f>IF($O$5=2016,VLOOKUP($B59,MP,35,FALSE),IF($O$5=2017,VLOOKUP($B59,MP,48,FALSE),IF($O$5=2018,VLOOKUP($B59,MP,61,FALSE),IF($O$5=2019,VLOOKUP($B59,MP,74,FALSE)," "))))</f>
        <v>0</v>
      </c>
      <c r="R59" s="22"/>
    </row>
    <row r="60" spans="1:18" ht="15" x14ac:dyDescent="0.2">
      <c r="A60" s="745"/>
      <c r="B60" s="745"/>
      <c r="C60" s="748"/>
      <c r="D60" s="8" t="s">
        <v>64</v>
      </c>
      <c r="E60" s="451">
        <f>SUM(F60:Q60)</f>
        <v>150000000</v>
      </c>
      <c r="F60" s="612">
        <v>150000000</v>
      </c>
      <c r="G60" s="612"/>
      <c r="H60" s="612"/>
      <c r="I60" s="612"/>
      <c r="J60" s="612"/>
      <c r="K60" s="612"/>
      <c r="L60" s="612"/>
      <c r="M60" s="612"/>
      <c r="N60" s="612"/>
      <c r="O60" s="612"/>
      <c r="P60" s="612"/>
      <c r="Q60" s="612"/>
      <c r="R60" s="613"/>
    </row>
    <row r="61" spans="1:18" ht="15" x14ac:dyDescent="0.2">
      <c r="A61" s="745"/>
      <c r="B61" s="745"/>
      <c r="C61" s="748"/>
      <c r="D61" s="5" t="s">
        <v>65</v>
      </c>
      <c r="E61" s="452">
        <f t="shared" ref="E61:R61" si="24">E60*100/E59</f>
        <v>100</v>
      </c>
      <c r="F61" s="452">
        <f t="shared" si="24"/>
        <v>100</v>
      </c>
      <c r="G61" s="452" t="e">
        <f t="shared" si="24"/>
        <v>#DIV/0!</v>
      </c>
      <c r="H61" s="452" t="e">
        <f t="shared" si="24"/>
        <v>#DIV/0!</v>
      </c>
      <c r="I61" s="452" t="e">
        <f t="shared" si="24"/>
        <v>#DIV/0!</v>
      </c>
      <c r="J61" s="452" t="e">
        <f t="shared" si="24"/>
        <v>#DIV/0!</v>
      </c>
      <c r="K61" s="452" t="e">
        <f t="shared" si="24"/>
        <v>#DIV/0!</v>
      </c>
      <c r="L61" s="452" t="e">
        <f t="shared" si="24"/>
        <v>#DIV/0!</v>
      </c>
      <c r="M61" s="452" t="e">
        <f t="shared" si="24"/>
        <v>#DIV/0!</v>
      </c>
      <c r="N61" s="452" t="e">
        <f t="shared" si="24"/>
        <v>#DIV/0!</v>
      </c>
      <c r="O61" s="452" t="e">
        <f t="shared" si="24"/>
        <v>#DIV/0!</v>
      </c>
      <c r="P61" s="452" t="e">
        <f t="shared" si="24"/>
        <v>#DIV/0!</v>
      </c>
      <c r="Q61" s="452" t="e">
        <f t="shared" si="24"/>
        <v>#DIV/0!</v>
      </c>
      <c r="R61" s="453" t="e">
        <f t="shared" si="24"/>
        <v>#DIV/0!</v>
      </c>
    </row>
    <row r="62" spans="1:18" ht="15" x14ac:dyDescent="0.2">
      <c r="A62" s="745"/>
      <c r="B62" s="745"/>
      <c r="C62" s="748"/>
      <c r="D62" s="8" t="s">
        <v>66</v>
      </c>
      <c r="E62" s="451">
        <f>SUM(F62:Q62)</f>
        <v>150000000</v>
      </c>
      <c r="F62" s="499">
        <v>150000000</v>
      </c>
      <c r="G62" s="499"/>
      <c r="H62" s="499"/>
      <c r="I62" s="499"/>
      <c r="J62" s="499"/>
      <c r="K62" s="499"/>
      <c r="L62" s="499"/>
      <c r="M62" s="499"/>
      <c r="N62" s="499"/>
      <c r="O62" s="499"/>
      <c r="P62" s="499"/>
      <c r="Q62" s="499"/>
      <c r="R62" s="500"/>
    </row>
    <row r="63" spans="1:18" ht="15" x14ac:dyDescent="0.2">
      <c r="A63" s="745"/>
      <c r="B63" s="745"/>
      <c r="C63" s="748"/>
      <c r="D63" s="5" t="s">
        <v>67</v>
      </c>
      <c r="E63" s="452">
        <f t="shared" ref="E63:R63" si="25">E62*100/E59</f>
        <v>100</v>
      </c>
      <c r="F63" s="452">
        <f t="shared" si="25"/>
        <v>100</v>
      </c>
      <c r="G63" s="452" t="e">
        <f t="shared" si="25"/>
        <v>#DIV/0!</v>
      </c>
      <c r="H63" s="452" t="e">
        <f t="shared" si="25"/>
        <v>#DIV/0!</v>
      </c>
      <c r="I63" s="452" t="e">
        <f t="shared" si="25"/>
        <v>#DIV/0!</v>
      </c>
      <c r="J63" s="452" t="e">
        <f t="shared" si="25"/>
        <v>#DIV/0!</v>
      </c>
      <c r="K63" s="452" t="e">
        <f t="shared" si="25"/>
        <v>#DIV/0!</v>
      </c>
      <c r="L63" s="452" t="e">
        <f t="shared" si="25"/>
        <v>#DIV/0!</v>
      </c>
      <c r="M63" s="452" t="e">
        <f t="shared" si="25"/>
        <v>#DIV/0!</v>
      </c>
      <c r="N63" s="452" t="e">
        <f t="shared" si="25"/>
        <v>#DIV/0!</v>
      </c>
      <c r="O63" s="452" t="e">
        <f t="shared" si="25"/>
        <v>#DIV/0!</v>
      </c>
      <c r="P63" s="452" t="e">
        <f t="shared" si="25"/>
        <v>#DIV/0!</v>
      </c>
      <c r="Q63" s="452" t="e">
        <f t="shared" si="25"/>
        <v>#DIV/0!</v>
      </c>
      <c r="R63" s="453" t="e">
        <f t="shared" si="25"/>
        <v>#DIV/0!</v>
      </c>
    </row>
    <row r="64" spans="1:18" ht="15" x14ac:dyDescent="0.2">
      <c r="A64" s="745"/>
      <c r="B64" s="745"/>
      <c r="C64" s="748"/>
      <c r="D64" s="7" t="s">
        <v>68</v>
      </c>
      <c r="E64" s="451">
        <f>SUM(F64:Q64)</f>
        <v>100000000</v>
      </c>
      <c r="F64" s="499">
        <v>100000000</v>
      </c>
      <c r="G64" s="499"/>
      <c r="H64" s="499"/>
      <c r="I64" s="499"/>
      <c r="J64" s="499"/>
      <c r="K64" s="499"/>
      <c r="L64" s="499"/>
      <c r="M64" s="499"/>
      <c r="N64" s="499"/>
      <c r="O64" s="499"/>
      <c r="P64" s="499"/>
      <c r="Q64" s="499"/>
      <c r="R64" s="500"/>
    </row>
    <row r="65" spans="1:18" ht="15" x14ac:dyDescent="0.2">
      <c r="A65" s="745"/>
      <c r="B65" s="745"/>
      <c r="C65" s="748"/>
      <c r="D65" s="5" t="s">
        <v>69</v>
      </c>
      <c r="E65" s="452">
        <f t="shared" ref="E65:R65" si="26">E64*100/E62</f>
        <v>66.666666666666671</v>
      </c>
      <c r="F65" s="452">
        <f t="shared" si="26"/>
        <v>66.666666666666671</v>
      </c>
      <c r="G65" s="452" t="e">
        <f t="shared" si="26"/>
        <v>#DIV/0!</v>
      </c>
      <c r="H65" s="452" t="e">
        <f t="shared" si="26"/>
        <v>#DIV/0!</v>
      </c>
      <c r="I65" s="452" t="e">
        <f t="shared" si="26"/>
        <v>#DIV/0!</v>
      </c>
      <c r="J65" s="452" t="e">
        <f t="shared" si="26"/>
        <v>#DIV/0!</v>
      </c>
      <c r="K65" s="452" t="e">
        <f t="shared" si="26"/>
        <v>#DIV/0!</v>
      </c>
      <c r="L65" s="452" t="e">
        <f t="shared" si="26"/>
        <v>#DIV/0!</v>
      </c>
      <c r="M65" s="452" t="e">
        <f t="shared" si="26"/>
        <v>#DIV/0!</v>
      </c>
      <c r="N65" s="452" t="e">
        <f t="shared" si="26"/>
        <v>#DIV/0!</v>
      </c>
      <c r="O65" s="452" t="e">
        <f t="shared" si="26"/>
        <v>#DIV/0!</v>
      </c>
      <c r="P65" s="452" t="e">
        <f t="shared" si="26"/>
        <v>#DIV/0!</v>
      </c>
      <c r="Q65" s="452" t="e">
        <f t="shared" si="26"/>
        <v>#DIV/0!</v>
      </c>
      <c r="R65" s="453" t="e">
        <f t="shared" si="26"/>
        <v>#DIV/0!</v>
      </c>
    </row>
    <row r="66" spans="1:18" ht="15.75" thickBot="1" x14ac:dyDescent="0.25">
      <c r="A66" s="746"/>
      <c r="B66" s="746"/>
      <c r="C66" s="749"/>
      <c r="D66" s="6" t="s">
        <v>70</v>
      </c>
      <c r="E66" s="454">
        <f t="shared" ref="E66:R66" si="27">E64*100/E59</f>
        <v>66.666666666666671</v>
      </c>
      <c r="F66" s="454">
        <f t="shared" si="27"/>
        <v>66.666666666666671</v>
      </c>
      <c r="G66" s="454" t="e">
        <f t="shared" si="27"/>
        <v>#DIV/0!</v>
      </c>
      <c r="H66" s="454" t="e">
        <f t="shared" si="27"/>
        <v>#DIV/0!</v>
      </c>
      <c r="I66" s="454" t="e">
        <f t="shared" si="27"/>
        <v>#DIV/0!</v>
      </c>
      <c r="J66" s="454" t="e">
        <f t="shared" si="27"/>
        <v>#DIV/0!</v>
      </c>
      <c r="K66" s="454" t="e">
        <f t="shared" si="27"/>
        <v>#DIV/0!</v>
      </c>
      <c r="L66" s="454" t="e">
        <f t="shared" si="27"/>
        <v>#DIV/0!</v>
      </c>
      <c r="M66" s="454" t="e">
        <f t="shared" si="27"/>
        <v>#DIV/0!</v>
      </c>
      <c r="N66" s="454" t="e">
        <f t="shared" si="27"/>
        <v>#DIV/0!</v>
      </c>
      <c r="O66" s="454" t="e">
        <f t="shared" si="27"/>
        <v>#DIV/0!</v>
      </c>
      <c r="P66" s="454" t="e">
        <f t="shared" si="27"/>
        <v>#DIV/0!</v>
      </c>
      <c r="Q66" s="454" t="e">
        <f t="shared" si="27"/>
        <v>#DIV/0!</v>
      </c>
      <c r="R66" s="455" t="e">
        <f t="shared" si="27"/>
        <v>#DIV/0!</v>
      </c>
    </row>
    <row r="67" spans="1:18" ht="15" x14ac:dyDescent="0.2">
      <c r="A67" s="744">
        <v>8</v>
      </c>
      <c r="B67" s="744" t="str">
        <f>'PI. MP. Avance'!B46</f>
        <v>MP105020102</v>
      </c>
      <c r="C67" s="747" t="str">
        <f>'PI. MP. Avance'!C46</f>
        <v>Implementar una (1) herramienta tecnológica, que permita fortalecer las instancias de erradicación de violencia contra la mujer y la población LGTBI, en el cuatrienio.</v>
      </c>
      <c r="D67" s="4" t="s">
        <v>63</v>
      </c>
      <c r="E67" s="21">
        <f>SUM(F67:Q67)</f>
        <v>140000000</v>
      </c>
      <c r="F67" s="188">
        <f>IF($O$5=2016,VLOOKUP($B67,MP,24,FALSE),IF($O$5=2017,VLOOKUP($B67,MP,37,FALSE),IF($O$5=2018,VLOOKUP($B67,MP,50,FALSE),IF($O$5=2019,VLOOKUP($B67,MP,63,FALSE)," "))))</f>
        <v>140000000</v>
      </c>
      <c r="G67" s="188">
        <f>IF($O$5=2016,VLOOKUP($B67,MP,25,FALSE),IF($O$5=2017,VLOOKUP($B67,MP,38,FALSE),IF($O$5=2018,VLOOKUP($B67,MP,51,FALSE),IF($O$5=2019,VLOOKUP($B67,MP,64,FALSE)," "))))</f>
        <v>0</v>
      </c>
      <c r="H67" s="188">
        <f>IF($O$5=2016,VLOOKUP($B67,MP,26,FALSE),IF($O$5=2017,VLOOKUP($B67,MP,39,FALSE),IF($O$5=2018,VLOOKUP($B67,MP,52,FALSE),IF($O$5=2019,VLOOKUP($B67,MP,65,FALSE)," "))))</f>
        <v>0</v>
      </c>
      <c r="I67" s="188">
        <f>IF($O$5=2016,VLOOKUP($B67,MP,27,FALSE),IF($O$5=2017,VLOOKUP($B67,MP,40,FALSE),IF($O$5=2018,VLOOKUP($B67,MP,53,FALSE),IF($O$5=2019,VLOOKUP($B67,MP,66,FALSE)," "))))</f>
        <v>0</v>
      </c>
      <c r="J67" s="188">
        <f>IF($O$5=2016,VLOOKUP($B67,MP,28,FALSE),IF($O$5=2017,VLOOKUP($B67,MP,41,FALSE),IF($O$5=2018,VLOOKUP($B67,MP,54,FALSE),IF($O$5=2019,VLOOKUP($B67,MP,67,FALSE)," "))))</f>
        <v>0</v>
      </c>
      <c r="K67" s="188">
        <f>IF($O$5=2016,VLOOKUP($B67,MP,29,FALSE),IF($O$5=2017,VLOOKUP($B67,MP,42,FALSE),IF($O$5=2018,VLOOKUP($B67,MP,55,FALSE),IF($O$5=2019,VLOOKUP($B67,MP,68,FALSE)," "))))</f>
        <v>0</v>
      </c>
      <c r="L67" s="188">
        <f>IF($O$5=2016,VLOOKUP($B67,MP,30,FALSE),IF($O$5=2017,VLOOKUP($B67,MP,43,FALSE),IF($O$5=2018,VLOOKUP($B67,MP,56,FALSE),IF($O$5=2019,VLOOKUP($B67,MP,69,FALSE)," "))))</f>
        <v>0</v>
      </c>
      <c r="M67" s="188">
        <f>IF($O$5=2016,VLOOKUP($B67,MP,31,FALSE),IF($O$5=2017,VLOOKUP($B67,MP,44,FALSE),IF($O$5=2018,VLOOKUP($B67,MP,57,FALSE),IF($O$5=2019,VLOOKUP($B67,MP,70,FALSE)," "))))</f>
        <v>0</v>
      </c>
      <c r="N67" s="188">
        <f>IF($O$5=2016,VLOOKUP($B67,MP,32,FALSE),IF($O$5=2017,VLOOKUP($B67,MP,45,FALSE),IF($O$5=2018,VLOOKUP($B67,MP,58,FALSE),IF($O$5=2019,VLOOKUP($B67,MP,71,FALSE)," "))))</f>
        <v>0</v>
      </c>
      <c r="O67" s="188">
        <f>IF($O$5=2016,VLOOKUP($B67,MP,33,FALSE),IF($O$5=2017,VLOOKUP($B67,MP,46,FALSE),IF($O$5=2018,VLOOKUP($B67,MP,59,FALSE),IF($O$5=2019,VLOOKUP($B67,MP,72,FALSE)," "))))</f>
        <v>0</v>
      </c>
      <c r="P67" s="188">
        <f>IF($O$5=2016,VLOOKUP($B67,MP,34,FALSE),IF($O$5=2017,VLOOKUP($B67,MP,47,FALSE),IF($O$5=2018,VLOOKUP($B67,MP,60,FALSE),IF($O$5=2019,VLOOKUP($B67,MP,73,FALSE)," "))))</f>
        <v>0</v>
      </c>
      <c r="Q67" s="188">
        <f>IF($O$5=2016,VLOOKUP($B67,MP,35,FALSE),IF($O$5=2017,VLOOKUP($B67,MP,48,FALSE),IF($O$5=2018,VLOOKUP($B67,MP,61,FALSE),IF($O$5=2019,VLOOKUP($B67,MP,74,FALSE)," "))))</f>
        <v>0</v>
      </c>
      <c r="R67" s="22"/>
    </row>
    <row r="68" spans="1:18" ht="15" x14ac:dyDescent="0.2">
      <c r="A68" s="745"/>
      <c r="B68" s="745"/>
      <c r="C68" s="748"/>
      <c r="D68" s="8" t="s">
        <v>64</v>
      </c>
      <c r="E68" s="451">
        <f>SUM(F68:Q68)</f>
        <v>140000000</v>
      </c>
      <c r="F68" s="612">
        <v>140000000</v>
      </c>
      <c r="G68" s="612"/>
      <c r="H68" s="612"/>
      <c r="I68" s="612"/>
      <c r="J68" s="612"/>
      <c r="K68" s="612"/>
      <c r="L68" s="612"/>
      <c r="M68" s="612"/>
      <c r="N68" s="612"/>
      <c r="O68" s="612"/>
      <c r="P68" s="612"/>
      <c r="Q68" s="612"/>
      <c r="R68" s="613"/>
    </row>
    <row r="69" spans="1:18" ht="15" x14ac:dyDescent="0.2">
      <c r="A69" s="745"/>
      <c r="B69" s="745"/>
      <c r="C69" s="748"/>
      <c r="D69" s="5" t="s">
        <v>65</v>
      </c>
      <c r="E69" s="452">
        <f t="shared" ref="E69:R69" si="28">E68*100/E67</f>
        <v>100</v>
      </c>
      <c r="F69" s="452">
        <f t="shared" si="28"/>
        <v>100</v>
      </c>
      <c r="G69" s="452" t="e">
        <f t="shared" si="28"/>
        <v>#DIV/0!</v>
      </c>
      <c r="H69" s="452" t="e">
        <f t="shared" si="28"/>
        <v>#DIV/0!</v>
      </c>
      <c r="I69" s="452" t="e">
        <f t="shared" si="28"/>
        <v>#DIV/0!</v>
      </c>
      <c r="J69" s="452" t="e">
        <f t="shared" si="28"/>
        <v>#DIV/0!</v>
      </c>
      <c r="K69" s="452" t="e">
        <f t="shared" si="28"/>
        <v>#DIV/0!</v>
      </c>
      <c r="L69" s="452" t="e">
        <f t="shared" si="28"/>
        <v>#DIV/0!</v>
      </c>
      <c r="M69" s="452" t="e">
        <f t="shared" si="28"/>
        <v>#DIV/0!</v>
      </c>
      <c r="N69" s="452" t="e">
        <f t="shared" si="28"/>
        <v>#DIV/0!</v>
      </c>
      <c r="O69" s="452" t="e">
        <f t="shared" si="28"/>
        <v>#DIV/0!</v>
      </c>
      <c r="P69" s="452" t="e">
        <f t="shared" si="28"/>
        <v>#DIV/0!</v>
      </c>
      <c r="Q69" s="452" t="e">
        <f t="shared" si="28"/>
        <v>#DIV/0!</v>
      </c>
      <c r="R69" s="453" t="e">
        <f t="shared" si="28"/>
        <v>#DIV/0!</v>
      </c>
    </row>
    <row r="70" spans="1:18" ht="15" x14ac:dyDescent="0.2">
      <c r="A70" s="745"/>
      <c r="B70" s="745"/>
      <c r="C70" s="748"/>
      <c r="D70" s="8" t="s">
        <v>66</v>
      </c>
      <c r="E70" s="584">
        <f>SUM(F70:Q70)</f>
        <v>236400100</v>
      </c>
      <c r="F70" s="499">
        <v>236400100</v>
      </c>
      <c r="G70" s="499"/>
      <c r="H70" s="499"/>
      <c r="I70" s="499"/>
      <c r="J70" s="499"/>
      <c r="K70" s="499"/>
      <c r="L70" s="499"/>
      <c r="M70" s="499"/>
      <c r="N70" s="499"/>
      <c r="O70" s="499"/>
      <c r="P70" s="499"/>
      <c r="Q70" s="499"/>
      <c r="R70" s="500"/>
    </row>
    <row r="71" spans="1:18" ht="15" x14ac:dyDescent="0.2">
      <c r="A71" s="745"/>
      <c r="B71" s="745"/>
      <c r="C71" s="748"/>
      <c r="D71" s="5" t="s">
        <v>67</v>
      </c>
      <c r="E71" s="452">
        <f t="shared" ref="E71:R71" si="29">E70*100/E67</f>
        <v>168.85721428571429</v>
      </c>
      <c r="F71" s="452">
        <f t="shared" si="29"/>
        <v>168.85721428571429</v>
      </c>
      <c r="G71" s="452" t="e">
        <f t="shared" si="29"/>
        <v>#DIV/0!</v>
      </c>
      <c r="H71" s="452" t="e">
        <f t="shared" si="29"/>
        <v>#DIV/0!</v>
      </c>
      <c r="I71" s="452" t="e">
        <f t="shared" si="29"/>
        <v>#DIV/0!</v>
      </c>
      <c r="J71" s="452" t="e">
        <f t="shared" si="29"/>
        <v>#DIV/0!</v>
      </c>
      <c r="K71" s="452" t="e">
        <f t="shared" si="29"/>
        <v>#DIV/0!</v>
      </c>
      <c r="L71" s="452" t="e">
        <f t="shared" si="29"/>
        <v>#DIV/0!</v>
      </c>
      <c r="M71" s="452" t="e">
        <f t="shared" si="29"/>
        <v>#DIV/0!</v>
      </c>
      <c r="N71" s="452" t="e">
        <f t="shared" si="29"/>
        <v>#DIV/0!</v>
      </c>
      <c r="O71" s="452" t="e">
        <f t="shared" si="29"/>
        <v>#DIV/0!</v>
      </c>
      <c r="P71" s="452" t="e">
        <f t="shared" si="29"/>
        <v>#DIV/0!</v>
      </c>
      <c r="Q71" s="452" t="e">
        <f t="shared" si="29"/>
        <v>#DIV/0!</v>
      </c>
      <c r="R71" s="453" t="e">
        <f t="shared" si="29"/>
        <v>#DIV/0!</v>
      </c>
    </row>
    <row r="72" spans="1:18" ht="15" x14ac:dyDescent="0.2">
      <c r="A72" s="745"/>
      <c r="B72" s="745"/>
      <c r="C72" s="748"/>
      <c r="D72" s="7" t="s">
        <v>68</v>
      </c>
      <c r="E72" s="344">
        <f>SUM(F72:Q72)</f>
        <v>51689999</v>
      </c>
      <c r="F72" s="499">
        <v>51689999</v>
      </c>
      <c r="G72" s="499"/>
      <c r="H72" s="499"/>
      <c r="I72" s="499"/>
      <c r="J72" s="499"/>
      <c r="K72" s="499"/>
      <c r="L72" s="499"/>
      <c r="M72" s="499"/>
      <c r="N72" s="499"/>
      <c r="O72" s="499"/>
      <c r="P72" s="499"/>
      <c r="Q72" s="499"/>
      <c r="R72" s="500"/>
    </row>
    <row r="73" spans="1:18" ht="15" x14ac:dyDescent="0.2">
      <c r="A73" s="745"/>
      <c r="B73" s="745"/>
      <c r="C73" s="748"/>
      <c r="D73" s="5" t="s">
        <v>69</v>
      </c>
      <c r="E73" s="452">
        <f t="shared" ref="E73:R73" si="30">E72*100/E70</f>
        <v>21.865472561136819</v>
      </c>
      <c r="F73" s="452">
        <f t="shared" si="30"/>
        <v>21.865472561136819</v>
      </c>
      <c r="G73" s="452" t="e">
        <f t="shared" si="30"/>
        <v>#DIV/0!</v>
      </c>
      <c r="H73" s="452" t="e">
        <f t="shared" si="30"/>
        <v>#DIV/0!</v>
      </c>
      <c r="I73" s="452" t="e">
        <f t="shared" si="30"/>
        <v>#DIV/0!</v>
      </c>
      <c r="J73" s="452" t="e">
        <f t="shared" si="30"/>
        <v>#DIV/0!</v>
      </c>
      <c r="K73" s="452" t="e">
        <f t="shared" si="30"/>
        <v>#DIV/0!</v>
      </c>
      <c r="L73" s="452" t="e">
        <f t="shared" si="30"/>
        <v>#DIV/0!</v>
      </c>
      <c r="M73" s="452" t="e">
        <f t="shared" si="30"/>
        <v>#DIV/0!</v>
      </c>
      <c r="N73" s="452" t="e">
        <f t="shared" si="30"/>
        <v>#DIV/0!</v>
      </c>
      <c r="O73" s="452" t="e">
        <f t="shared" si="30"/>
        <v>#DIV/0!</v>
      </c>
      <c r="P73" s="452" t="e">
        <f t="shared" si="30"/>
        <v>#DIV/0!</v>
      </c>
      <c r="Q73" s="452" t="e">
        <f t="shared" si="30"/>
        <v>#DIV/0!</v>
      </c>
      <c r="R73" s="453" t="e">
        <f t="shared" si="30"/>
        <v>#DIV/0!</v>
      </c>
    </row>
    <row r="74" spans="1:18" ht="15.75" thickBot="1" x14ac:dyDescent="0.25">
      <c r="A74" s="746"/>
      <c r="B74" s="746"/>
      <c r="C74" s="749"/>
      <c r="D74" s="6" t="s">
        <v>70</v>
      </c>
      <c r="E74" s="454">
        <f t="shared" ref="E74:R74" si="31">E72*100/E67</f>
        <v>36.921427857142859</v>
      </c>
      <c r="F74" s="454">
        <f t="shared" si="31"/>
        <v>36.921427857142859</v>
      </c>
      <c r="G74" s="454" t="e">
        <f t="shared" si="31"/>
        <v>#DIV/0!</v>
      </c>
      <c r="H74" s="454" t="e">
        <f t="shared" si="31"/>
        <v>#DIV/0!</v>
      </c>
      <c r="I74" s="454" t="e">
        <f t="shared" si="31"/>
        <v>#DIV/0!</v>
      </c>
      <c r="J74" s="454" t="e">
        <f t="shared" si="31"/>
        <v>#DIV/0!</v>
      </c>
      <c r="K74" s="454" t="e">
        <f t="shared" si="31"/>
        <v>#DIV/0!</v>
      </c>
      <c r="L74" s="454" t="e">
        <f t="shared" si="31"/>
        <v>#DIV/0!</v>
      </c>
      <c r="M74" s="454" t="e">
        <f t="shared" si="31"/>
        <v>#DIV/0!</v>
      </c>
      <c r="N74" s="454" t="e">
        <f t="shared" si="31"/>
        <v>#DIV/0!</v>
      </c>
      <c r="O74" s="454" t="e">
        <f t="shared" si="31"/>
        <v>#DIV/0!</v>
      </c>
      <c r="P74" s="454" t="e">
        <f t="shared" si="31"/>
        <v>#DIV/0!</v>
      </c>
      <c r="Q74" s="454" t="e">
        <f t="shared" si="31"/>
        <v>#DIV/0!</v>
      </c>
      <c r="R74" s="455" t="e">
        <f t="shared" si="31"/>
        <v>#DIV/0!</v>
      </c>
    </row>
    <row r="75" spans="1:18" ht="15" x14ac:dyDescent="0.2">
      <c r="A75" s="744">
        <v>9</v>
      </c>
      <c r="B75" s="744" t="str">
        <f>'PI. MP. Avance'!B51</f>
        <v>MP105020103</v>
      </c>
      <c r="C75" s="747" t="str">
        <f>'PI. MP. Avance'!C51</f>
        <v>Fortalecer en los 42 municipios, las Comisarías de Familia y Casa de Justicia del Departamento, en las rutas de atención a mujeres víctimas de violencia, en el período de gobierno.</v>
      </c>
      <c r="D75" s="4" t="s">
        <v>63</v>
      </c>
      <c r="E75" s="21">
        <f>SUM(F75:Q75)</f>
        <v>0</v>
      </c>
      <c r="F75" s="188">
        <f>IF($O$5=2016,VLOOKUP($B75,MP,24,FALSE),IF($O$5=2017,VLOOKUP($B75,MP,37,FALSE),IF($O$5=2018,VLOOKUP($B75,MP,50,FALSE),IF($O$5=2019,VLOOKUP($B75,MP,63,FALSE)," "))))</f>
        <v>0</v>
      </c>
      <c r="G75" s="188">
        <f>IF($O$5=2016,VLOOKUP($B75,MP,25,FALSE),IF($O$5=2017,VLOOKUP($B75,MP,38,FALSE),IF($O$5=2018,VLOOKUP($B75,MP,51,FALSE),IF($O$5=2019,VLOOKUP($B75,MP,64,FALSE)," "))))</f>
        <v>0</v>
      </c>
      <c r="H75" s="188">
        <f>IF($O$5=2016,VLOOKUP($B75,MP,26,FALSE),IF($O$5=2017,VLOOKUP($B75,MP,39,FALSE),IF($O$5=2018,VLOOKUP($B75,MP,52,FALSE),IF($O$5=2019,VLOOKUP($B75,MP,65,FALSE)," "))))</f>
        <v>0</v>
      </c>
      <c r="I75" s="188">
        <f>IF($O$5=2016,VLOOKUP($B75,MP,27,FALSE),IF($O$5=2017,VLOOKUP($B75,MP,40,FALSE),IF($O$5=2018,VLOOKUP($B75,MP,53,FALSE),IF($O$5=2019,VLOOKUP($B75,MP,66,FALSE)," "))))</f>
        <v>0</v>
      </c>
      <c r="J75" s="188">
        <f>IF($O$5=2016,VLOOKUP($B75,MP,28,FALSE),IF($O$5=2017,VLOOKUP($B75,MP,41,FALSE),IF($O$5=2018,VLOOKUP($B75,MP,54,FALSE),IF($O$5=2019,VLOOKUP($B75,MP,67,FALSE)," "))))</f>
        <v>0</v>
      </c>
      <c r="K75" s="188">
        <f>IF($O$5=2016,VLOOKUP($B75,MP,29,FALSE),IF($O$5=2017,VLOOKUP($B75,MP,42,FALSE),IF($O$5=2018,VLOOKUP($B75,MP,55,FALSE),IF($O$5=2019,VLOOKUP($B75,MP,68,FALSE)," "))))</f>
        <v>0</v>
      </c>
      <c r="L75" s="188">
        <f>IF($O$5=2016,VLOOKUP($B75,MP,30,FALSE),IF($O$5=2017,VLOOKUP($B75,MP,43,FALSE),IF($O$5=2018,VLOOKUP($B75,MP,56,FALSE),IF($O$5=2019,VLOOKUP($B75,MP,69,FALSE)," "))))</f>
        <v>0</v>
      </c>
      <c r="M75" s="188">
        <f>IF($O$5=2016,VLOOKUP($B75,MP,31,FALSE),IF($O$5=2017,VLOOKUP($B75,MP,44,FALSE),IF($O$5=2018,VLOOKUP($B75,MP,57,FALSE),IF($O$5=2019,VLOOKUP($B75,MP,70,FALSE)," "))))</f>
        <v>0</v>
      </c>
      <c r="N75" s="188">
        <f>IF($O$5=2016,VLOOKUP($B75,MP,32,FALSE),IF($O$5=2017,VLOOKUP($B75,MP,45,FALSE),IF($O$5=2018,VLOOKUP($B75,MP,58,FALSE),IF($O$5=2019,VLOOKUP($B75,MP,71,FALSE)," "))))</f>
        <v>0</v>
      </c>
      <c r="O75" s="188">
        <f>IF($O$5=2016,VLOOKUP($B75,MP,33,FALSE),IF($O$5=2017,VLOOKUP($B75,MP,46,FALSE),IF($O$5=2018,VLOOKUP($B75,MP,59,FALSE),IF($O$5=2019,VLOOKUP($B75,MP,72,FALSE)," "))))</f>
        <v>0</v>
      </c>
      <c r="P75" s="188">
        <f>IF($O$5=2016,VLOOKUP($B75,MP,34,FALSE),IF($O$5=2017,VLOOKUP($B75,MP,47,FALSE),IF($O$5=2018,VLOOKUP($B75,MP,60,FALSE),IF($O$5=2019,VLOOKUP($B75,MP,73,FALSE)," "))))</f>
        <v>0</v>
      </c>
      <c r="Q75" s="188">
        <f>IF($O$5=2016,VLOOKUP($B75,MP,35,FALSE),IF($O$5=2017,VLOOKUP($B75,MP,48,FALSE),IF($O$5=2018,VLOOKUP($B75,MP,61,FALSE),IF($O$5=2019,VLOOKUP($B75,MP,74,FALSE)," "))))</f>
        <v>0</v>
      </c>
      <c r="R75" s="22"/>
    </row>
    <row r="76" spans="1:18" ht="15" x14ac:dyDescent="0.2">
      <c r="A76" s="745"/>
      <c r="B76" s="745"/>
      <c r="C76" s="748"/>
      <c r="D76" s="8" t="s">
        <v>64</v>
      </c>
      <c r="E76" s="451">
        <f>SUM(F76:Q76)</f>
        <v>0</v>
      </c>
      <c r="F76" s="612"/>
      <c r="G76" s="612"/>
      <c r="H76" s="612"/>
      <c r="I76" s="612"/>
      <c r="J76" s="612"/>
      <c r="K76" s="612"/>
      <c r="L76" s="612"/>
      <c r="M76" s="612"/>
      <c r="N76" s="612"/>
      <c r="O76" s="612"/>
      <c r="P76" s="612"/>
      <c r="Q76" s="612"/>
      <c r="R76" s="613"/>
    </row>
    <row r="77" spans="1:18" ht="15" x14ac:dyDescent="0.2">
      <c r="A77" s="745"/>
      <c r="B77" s="745"/>
      <c r="C77" s="748"/>
      <c r="D77" s="5" t="s">
        <v>65</v>
      </c>
      <c r="E77" s="452" t="e">
        <f t="shared" ref="E77:R77" si="32">E76*100/E75</f>
        <v>#DIV/0!</v>
      </c>
      <c r="F77" s="452" t="e">
        <f t="shared" si="32"/>
        <v>#DIV/0!</v>
      </c>
      <c r="G77" s="452" t="e">
        <f t="shared" si="32"/>
        <v>#DIV/0!</v>
      </c>
      <c r="H77" s="452" t="e">
        <f t="shared" si="32"/>
        <v>#DIV/0!</v>
      </c>
      <c r="I77" s="452" t="e">
        <f t="shared" si="32"/>
        <v>#DIV/0!</v>
      </c>
      <c r="J77" s="452" t="e">
        <f t="shared" si="32"/>
        <v>#DIV/0!</v>
      </c>
      <c r="K77" s="452" t="e">
        <f t="shared" si="32"/>
        <v>#DIV/0!</v>
      </c>
      <c r="L77" s="452" t="e">
        <f t="shared" si="32"/>
        <v>#DIV/0!</v>
      </c>
      <c r="M77" s="452" t="e">
        <f t="shared" si="32"/>
        <v>#DIV/0!</v>
      </c>
      <c r="N77" s="452" t="e">
        <f t="shared" si="32"/>
        <v>#DIV/0!</v>
      </c>
      <c r="O77" s="452" t="e">
        <f t="shared" si="32"/>
        <v>#DIV/0!</v>
      </c>
      <c r="P77" s="452" t="e">
        <f t="shared" si="32"/>
        <v>#DIV/0!</v>
      </c>
      <c r="Q77" s="452" t="e">
        <f t="shared" si="32"/>
        <v>#DIV/0!</v>
      </c>
      <c r="R77" s="453" t="e">
        <f t="shared" si="32"/>
        <v>#DIV/0!</v>
      </c>
    </row>
    <row r="78" spans="1:18" ht="15" x14ac:dyDescent="0.2">
      <c r="A78" s="745"/>
      <c r="B78" s="745"/>
      <c r="C78" s="748"/>
      <c r="D78" s="8" t="s">
        <v>66</v>
      </c>
      <c r="E78" s="451">
        <f>SUM(F78:Q78)</f>
        <v>0</v>
      </c>
      <c r="F78" s="499"/>
      <c r="G78" s="499"/>
      <c r="H78" s="499"/>
      <c r="I78" s="499"/>
      <c r="J78" s="499"/>
      <c r="K78" s="499"/>
      <c r="L78" s="499"/>
      <c r="M78" s="499"/>
      <c r="N78" s="499"/>
      <c r="O78" s="499"/>
      <c r="P78" s="499"/>
      <c r="Q78" s="499"/>
      <c r="R78" s="500"/>
    </row>
    <row r="79" spans="1:18" ht="15" x14ac:dyDescent="0.2">
      <c r="A79" s="745"/>
      <c r="B79" s="745"/>
      <c r="C79" s="748"/>
      <c r="D79" s="5" t="s">
        <v>67</v>
      </c>
      <c r="E79" s="452" t="e">
        <f t="shared" ref="E79:R79" si="33">E78*100/E75</f>
        <v>#DIV/0!</v>
      </c>
      <c r="F79" s="452" t="e">
        <f t="shared" si="33"/>
        <v>#DIV/0!</v>
      </c>
      <c r="G79" s="452" t="e">
        <f t="shared" si="33"/>
        <v>#DIV/0!</v>
      </c>
      <c r="H79" s="452" t="e">
        <f t="shared" si="33"/>
        <v>#DIV/0!</v>
      </c>
      <c r="I79" s="452" t="e">
        <f t="shared" si="33"/>
        <v>#DIV/0!</v>
      </c>
      <c r="J79" s="452" t="e">
        <f t="shared" si="33"/>
        <v>#DIV/0!</v>
      </c>
      <c r="K79" s="452" t="e">
        <f t="shared" si="33"/>
        <v>#DIV/0!</v>
      </c>
      <c r="L79" s="452" t="e">
        <f t="shared" si="33"/>
        <v>#DIV/0!</v>
      </c>
      <c r="M79" s="452" t="e">
        <f t="shared" si="33"/>
        <v>#DIV/0!</v>
      </c>
      <c r="N79" s="452" t="e">
        <f t="shared" si="33"/>
        <v>#DIV/0!</v>
      </c>
      <c r="O79" s="452" t="e">
        <f t="shared" si="33"/>
        <v>#DIV/0!</v>
      </c>
      <c r="P79" s="452" t="e">
        <f t="shared" si="33"/>
        <v>#DIV/0!</v>
      </c>
      <c r="Q79" s="452" t="e">
        <f t="shared" si="33"/>
        <v>#DIV/0!</v>
      </c>
      <c r="R79" s="453" t="e">
        <f t="shared" si="33"/>
        <v>#DIV/0!</v>
      </c>
    </row>
    <row r="80" spans="1:18" ht="15" x14ac:dyDescent="0.2">
      <c r="A80" s="745"/>
      <c r="B80" s="745"/>
      <c r="C80" s="748"/>
      <c r="D80" s="7" t="s">
        <v>68</v>
      </c>
      <c r="E80" s="451">
        <f>SUM(F80:Q80)</f>
        <v>0</v>
      </c>
      <c r="F80" s="499">
        <v>0</v>
      </c>
      <c r="G80" s="499"/>
      <c r="H80" s="499"/>
      <c r="I80" s="499"/>
      <c r="J80" s="499"/>
      <c r="K80" s="499"/>
      <c r="L80" s="499"/>
      <c r="M80" s="499"/>
      <c r="N80" s="499"/>
      <c r="O80" s="499"/>
      <c r="P80" s="499"/>
      <c r="Q80" s="499"/>
      <c r="R80" s="500"/>
    </row>
    <row r="81" spans="1:18" ht="15" x14ac:dyDescent="0.2">
      <c r="A81" s="745"/>
      <c r="B81" s="745"/>
      <c r="C81" s="748"/>
      <c r="D81" s="5" t="s">
        <v>69</v>
      </c>
      <c r="E81" s="452" t="e">
        <f t="shared" ref="E81:R81" si="34">E80*100/E78</f>
        <v>#DIV/0!</v>
      </c>
      <c r="F81" s="452" t="e">
        <f t="shared" si="34"/>
        <v>#DIV/0!</v>
      </c>
      <c r="G81" s="452" t="e">
        <f t="shared" si="34"/>
        <v>#DIV/0!</v>
      </c>
      <c r="H81" s="452" t="e">
        <f t="shared" si="34"/>
        <v>#DIV/0!</v>
      </c>
      <c r="I81" s="452" t="e">
        <f t="shared" si="34"/>
        <v>#DIV/0!</v>
      </c>
      <c r="J81" s="452" t="e">
        <f t="shared" si="34"/>
        <v>#DIV/0!</v>
      </c>
      <c r="K81" s="452" t="e">
        <f t="shared" si="34"/>
        <v>#DIV/0!</v>
      </c>
      <c r="L81" s="452" t="e">
        <f t="shared" si="34"/>
        <v>#DIV/0!</v>
      </c>
      <c r="M81" s="452" t="e">
        <f t="shared" si="34"/>
        <v>#DIV/0!</v>
      </c>
      <c r="N81" s="452" t="e">
        <f t="shared" si="34"/>
        <v>#DIV/0!</v>
      </c>
      <c r="O81" s="452" t="e">
        <f t="shared" si="34"/>
        <v>#DIV/0!</v>
      </c>
      <c r="P81" s="452" t="e">
        <f t="shared" si="34"/>
        <v>#DIV/0!</v>
      </c>
      <c r="Q81" s="452" t="e">
        <f t="shared" si="34"/>
        <v>#DIV/0!</v>
      </c>
      <c r="R81" s="453" t="e">
        <f t="shared" si="34"/>
        <v>#DIV/0!</v>
      </c>
    </row>
    <row r="82" spans="1:18" ht="15.75" thickBot="1" x14ac:dyDescent="0.25">
      <c r="A82" s="746"/>
      <c r="B82" s="746"/>
      <c r="C82" s="749"/>
      <c r="D82" s="6" t="s">
        <v>70</v>
      </c>
      <c r="E82" s="454" t="e">
        <f t="shared" ref="E82:R82" si="35">E80*100/E75</f>
        <v>#DIV/0!</v>
      </c>
      <c r="F82" s="454" t="e">
        <f t="shared" si="35"/>
        <v>#DIV/0!</v>
      </c>
      <c r="G82" s="454" t="e">
        <f t="shared" si="35"/>
        <v>#DIV/0!</v>
      </c>
      <c r="H82" s="454" t="e">
        <f t="shared" si="35"/>
        <v>#DIV/0!</v>
      </c>
      <c r="I82" s="454" t="e">
        <f t="shared" si="35"/>
        <v>#DIV/0!</v>
      </c>
      <c r="J82" s="454" t="e">
        <f t="shared" si="35"/>
        <v>#DIV/0!</v>
      </c>
      <c r="K82" s="454" t="e">
        <f t="shared" si="35"/>
        <v>#DIV/0!</v>
      </c>
      <c r="L82" s="454" t="e">
        <f t="shared" si="35"/>
        <v>#DIV/0!</v>
      </c>
      <c r="M82" s="454" t="e">
        <f t="shared" si="35"/>
        <v>#DIV/0!</v>
      </c>
      <c r="N82" s="454" t="e">
        <f t="shared" si="35"/>
        <v>#DIV/0!</v>
      </c>
      <c r="O82" s="454" t="e">
        <f t="shared" si="35"/>
        <v>#DIV/0!</v>
      </c>
      <c r="P82" s="454" t="e">
        <f t="shared" si="35"/>
        <v>#DIV/0!</v>
      </c>
      <c r="Q82" s="454" t="e">
        <f t="shared" si="35"/>
        <v>#DIV/0!</v>
      </c>
      <c r="R82" s="455" t="e">
        <f t="shared" si="35"/>
        <v>#DIV/0!</v>
      </c>
    </row>
    <row r="83" spans="1:18" ht="15" x14ac:dyDescent="0.2">
      <c r="A83" s="744">
        <v>10</v>
      </c>
      <c r="B83" s="744" t="str">
        <f>'PI. MP. Avance'!B56</f>
        <v>MP105020104</v>
      </c>
      <c r="C83" s="747" t="str">
        <f>'PI. MP. Avance'!C56</f>
        <v>Implementar un (1) acuerdo con empresarios del sector privado del Departamentopara aplicar el incentivo por vinculación laboral de mujeres víctimas de violencia (Ley 1257 de 2008), en el cuatrienio</v>
      </c>
      <c r="D83" s="4" t="s">
        <v>63</v>
      </c>
      <c r="E83" s="21">
        <f>SUM(F83:Q83)</f>
        <v>10000000</v>
      </c>
      <c r="F83" s="188">
        <f>IF($O$5=2016,VLOOKUP($B83,MP,24,FALSE),IF($O$5=2017,VLOOKUP($B83,MP,37,FALSE),IF($O$5=2018,VLOOKUP($B83,MP,50,FALSE),IF($O$5=2019,VLOOKUP($B83,MP,63,FALSE)," "))))</f>
        <v>10000000</v>
      </c>
      <c r="G83" s="188">
        <f>IF($O$5=2016,VLOOKUP($B83,MP,25,FALSE),IF($O$5=2017,VLOOKUP($B83,MP,38,FALSE),IF($O$5=2018,VLOOKUP($B83,MP,51,FALSE),IF($O$5=2019,VLOOKUP($B83,MP,64,FALSE)," "))))</f>
        <v>0</v>
      </c>
      <c r="H83" s="188">
        <f>IF($O$5=2016,VLOOKUP($B83,MP,26,FALSE),IF($O$5=2017,VLOOKUP($B83,MP,39,FALSE),IF($O$5=2018,VLOOKUP($B83,MP,52,FALSE),IF($O$5=2019,VLOOKUP($B83,MP,65,FALSE)," "))))</f>
        <v>0</v>
      </c>
      <c r="I83" s="188">
        <f>IF($O$5=2016,VLOOKUP($B83,MP,27,FALSE),IF($O$5=2017,VLOOKUP($B83,MP,40,FALSE),IF($O$5=2018,VLOOKUP($B83,MP,53,FALSE),IF($O$5=2019,VLOOKUP($B83,MP,66,FALSE)," "))))</f>
        <v>0</v>
      </c>
      <c r="J83" s="188">
        <f>IF($O$5=2016,VLOOKUP($B83,MP,28,FALSE),IF($O$5=2017,VLOOKUP($B83,MP,41,FALSE),IF($O$5=2018,VLOOKUP($B83,MP,54,FALSE),IF($O$5=2019,VLOOKUP($B83,MP,67,FALSE)," "))))</f>
        <v>0</v>
      </c>
      <c r="K83" s="188">
        <f>IF($O$5=2016,VLOOKUP($B83,MP,29,FALSE),IF($O$5=2017,VLOOKUP($B83,MP,42,FALSE),IF($O$5=2018,VLOOKUP($B83,MP,55,FALSE),IF($O$5=2019,VLOOKUP($B83,MP,68,FALSE)," "))))</f>
        <v>0</v>
      </c>
      <c r="L83" s="188">
        <f>IF($O$5=2016,VLOOKUP($B83,MP,30,FALSE),IF($O$5=2017,VLOOKUP($B83,MP,43,FALSE),IF($O$5=2018,VLOOKUP($B83,MP,56,FALSE),IF($O$5=2019,VLOOKUP($B83,MP,69,FALSE)," "))))</f>
        <v>0</v>
      </c>
      <c r="M83" s="188">
        <f>IF($O$5=2016,VLOOKUP($B83,MP,31,FALSE),IF($O$5=2017,VLOOKUP($B83,MP,44,FALSE),IF($O$5=2018,VLOOKUP($B83,MP,57,FALSE),IF($O$5=2019,VLOOKUP($B83,MP,70,FALSE)," "))))</f>
        <v>0</v>
      </c>
      <c r="N83" s="188">
        <f>IF($O$5=2016,VLOOKUP($B83,MP,32,FALSE),IF($O$5=2017,VLOOKUP($B83,MP,45,FALSE),IF($O$5=2018,VLOOKUP($B83,MP,58,FALSE),IF($O$5=2019,VLOOKUP($B83,MP,71,FALSE)," "))))</f>
        <v>0</v>
      </c>
      <c r="O83" s="188">
        <f>IF($O$5=2016,VLOOKUP($B83,MP,33,FALSE),IF($O$5=2017,VLOOKUP($B83,MP,46,FALSE),IF($O$5=2018,VLOOKUP($B83,MP,59,FALSE),IF($O$5=2019,VLOOKUP($B83,MP,72,FALSE)," "))))</f>
        <v>0</v>
      </c>
      <c r="P83" s="188">
        <f>IF($O$5=2016,VLOOKUP($B83,MP,34,FALSE),IF($O$5=2017,VLOOKUP($B83,MP,47,FALSE),IF($O$5=2018,VLOOKUP($B83,MP,60,FALSE),IF($O$5=2019,VLOOKUP($B83,MP,73,FALSE)," "))))</f>
        <v>0</v>
      </c>
      <c r="Q83" s="188">
        <f>IF($O$5=2016,VLOOKUP($B83,MP,35,FALSE),IF($O$5=2017,VLOOKUP($B83,MP,48,FALSE),IF($O$5=2018,VLOOKUP($B83,MP,61,FALSE),IF($O$5=2019,VLOOKUP($B83,MP,74,FALSE)," "))))</f>
        <v>0</v>
      </c>
      <c r="R83" s="22"/>
    </row>
    <row r="84" spans="1:18" ht="15" x14ac:dyDescent="0.2">
      <c r="A84" s="745"/>
      <c r="B84" s="745"/>
      <c r="C84" s="748"/>
      <c r="D84" s="8" t="s">
        <v>64</v>
      </c>
      <c r="E84" s="451">
        <f>SUM(F84:Q84)</f>
        <v>10000000</v>
      </c>
      <c r="F84" s="499">
        <v>10000000</v>
      </c>
      <c r="G84" s="612"/>
      <c r="H84" s="612"/>
      <c r="I84" s="612"/>
      <c r="J84" s="612"/>
      <c r="K84" s="612"/>
      <c r="L84" s="612"/>
      <c r="M84" s="612"/>
      <c r="N84" s="612"/>
      <c r="O84" s="612"/>
      <c r="P84" s="612"/>
      <c r="Q84" s="612"/>
      <c r="R84" s="613"/>
    </row>
    <row r="85" spans="1:18" ht="15" x14ac:dyDescent="0.2">
      <c r="A85" s="745"/>
      <c r="B85" s="745"/>
      <c r="C85" s="748"/>
      <c r="D85" s="5" t="s">
        <v>65</v>
      </c>
      <c r="E85" s="452">
        <f t="shared" ref="E85:R85" si="36">E84*100/E83</f>
        <v>100</v>
      </c>
      <c r="F85" s="452">
        <f t="shared" si="36"/>
        <v>100</v>
      </c>
      <c r="G85" s="452" t="e">
        <f t="shared" si="36"/>
        <v>#DIV/0!</v>
      </c>
      <c r="H85" s="452" t="e">
        <f t="shared" si="36"/>
        <v>#DIV/0!</v>
      </c>
      <c r="I85" s="452" t="e">
        <f t="shared" si="36"/>
        <v>#DIV/0!</v>
      </c>
      <c r="J85" s="452" t="e">
        <f t="shared" si="36"/>
        <v>#DIV/0!</v>
      </c>
      <c r="K85" s="452" t="e">
        <f t="shared" si="36"/>
        <v>#DIV/0!</v>
      </c>
      <c r="L85" s="452" t="e">
        <f t="shared" si="36"/>
        <v>#DIV/0!</v>
      </c>
      <c r="M85" s="452" t="e">
        <f t="shared" si="36"/>
        <v>#DIV/0!</v>
      </c>
      <c r="N85" s="452" t="e">
        <f t="shared" si="36"/>
        <v>#DIV/0!</v>
      </c>
      <c r="O85" s="452" t="e">
        <f t="shared" si="36"/>
        <v>#DIV/0!</v>
      </c>
      <c r="P85" s="452" t="e">
        <f t="shared" si="36"/>
        <v>#DIV/0!</v>
      </c>
      <c r="Q85" s="452" t="e">
        <f t="shared" si="36"/>
        <v>#DIV/0!</v>
      </c>
      <c r="R85" s="453" t="e">
        <f t="shared" si="36"/>
        <v>#DIV/0!</v>
      </c>
    </row>
    <row r="86" spans="1:18" ht="15" x14ac:dyDescent="0.2">
      <c r="A86" s="745"/>
      <c r="B86" s="745"/>
      <c r="C86" s="748"/>
      <c r="D86" s="5" t="s">
        <v>66</v>
      </c>
      <c r="E86" s="451">
        <f>SUM(F86:Q86)</f>
        <v>10000000</v>
      </c>
      <c r="F86" s="499">
        <v>10000000</v>
      </c>
      <c r="G86" s="499"/>
      <c r="H86" s="499"/>
      <c r="I86" s="499"/>
      <c r="J86" s="499"/>
      <c r="K86" s="499"/>
      <c r="L86" s="499"/>
      <c r="M86" s="499"/>
      <c r="N86" s="499"/>
      <c r="O86" s="499"/>
      <c r="P86" s="499"/>
      <c r="Q86" s="499"/>
      <c r="R86" s="500"/>
    </row>
    <row r="87" spans="1:18" ht="15" x14ac:dyDescent="0.2">
      <c r="A87" s="745"/>
      <c r="B87" s="745"/>
      <c r="C87" s="748"/>
      <c r="D87" s="5" t="s">
        <v>67</v>
      </c>
      <c r="E87" s="452">
        <f t="shared" ref="E87:R87" si="37">E86*100/E83</f>
        <v>100</v>
      </c>
      <c r="F87" s="452">
        <f t="shared" si="37"/>
        <v>100</v>
      </c>
      <c r="G87" s="452" t="e">
        <f t="shared" si="37"/>
        <v>#DIV/0!</v>
      </c>
      <c r="H87" s="452" t="e">
        <f t="shared" si="37"/>
        <v>#DIV/0!</v>
      </c>
      <c r="I87" s="452" t="e">
        <f t="shared" si="37"/>
        <v>#DIV/0!</v>
      </c>
      <c r="J87" s="452" t="e">
        <f t="shared" si="37"/>
        <v>#DIV/0!</v>
      </c>
      <c r="K87" s="452" t="e">
        <f t="shared" si="37"/>
        <v>#DIV/0!</v>
      </c>
      <c r="L87" s="452" t="e">
        <f t="shared" si="37"/>
        <v>#DIV/0!</v>
      </c>
      <c r="M87" s="452" t="e">
        <f t="shared" si="37"/>
        <v>#DIV/0!</v>
      </c>
      <c r="N87" s="452" t="e">
        <f t="shared" si="37"/>
        <v>#DIV/0!</v>
      </c>
      <c r="O87" s="452" t="e">
        <f t="shared" si="37"/>
        <v>#DIV/0!</v>
      </c>
      <c r="P87" s="452" t="e">
        <f t="shared" si="37"/>
        <v>#DIV/0!</v>
      </c>
      <c r="Q87" s="452" t="e">
        <f t="shared" si="37"/>
        <v>#DIV/0!</v>
      </c>
      <c r="R87" s="453" t="e">
        <f t="shared" si="37"/>
        <v>#DIV/0!</v>
      </c>
    </row>
    <row r="88" spans="1:18" ht="15" x14ac:dyDescent="0.2">
      <c r="A88" s="745"/>
      <c r="B88" s="745"/>
      <c r="C88" s="748"/>
      <c r="D88" s="7" t="s">
        <v>68</v>
      </c>
      <c r="E88" s="451">
        <f>SUM(F88:Q88)</f>
        <v>10000000</v>
      </c>
      <c r="F88" s="499">
        <v>10000000</v>
      </c>
      <c r="G88" s="499"/>
      <c r="H88" s="499"/>
      <c r="I88" s="499"/>
      <c r="J88" s="499"/>
      <c r="K88" s="499"/>
      <c r="L88" s="499"/>
      <c r="M88" s="499"/>
      <c r="N88" s="499"/>
      <c r="O88" s="499"/>
      <c r="P88" s="499"/>
      <c r="Q88" s="499"/>
      <c r="R88" s="500"/>
    </row>
    <row r="89" spans="1:18" ht="15" x14ac:dyDescent="0.2">
      <c r="A89" s="745"/>
      <c r="B89" s="745"/>
      <c r="C89" s="748"/>
      <c r="D89" s="5" t="s">
        <v>69</v>
      </c>
      <c r="E89" s="452">
        <f t="shared" ref="E89:R89" si="38">E88*100/E86</f>
        <v>100</v>
      </c>
      <c r="F89" s="452">
        <f t="shared" si="38"/>
        <v>100</v>
      </c>
      <c r="G89" s="452" t="e">
        <f t="shared" si="38"/>
        <v>#DIV/0!</v>
      </c>
      <c r="H89" s="452" t="e">
        <f t="shared" si="38"/>
        <v>#DIV/0!</v>
      </c>
      <c r="I89" s="452" t="e">
        <f t="shared" si="38"/>
        <v>#DIV/0!</v>
      </c>
      <c r="J89" s="452" t="e">
        <f t="shared" si="38"/>
        <v>#DIV/0!</v>
      </c>
      <c r="K89" s="452" t="e">
        <f t="shared" si="38"/>
        <v>#DIV/0!</v>
      </c>
      <c r="L89" s="452" t="e">
        <f t="shared" si="38"/>
        <v>#DIV/0!</v>
      </c>
      <c r="M89" s="452" t="e">
        <f t="shared" si="38"/>
        <v>#DIV/0!</v>
      </c>
      <c r="N89" s="452" t="e">
        <f t="shared" si="38"/>
        <v>#DIV/0!</v>
      </c>
      <c r="O89" s="452" t="e">
        <f t="shared" si="38"/>
        <v>#DIV/0!</v>
      </c>
      <c r="P89" s="452" t="e">
        <f t="shared" si="38"/>
        <v>#DIV/0!</v>
      </c>
      <c r="Q89" s="452" t="e">
        <f t="shared" si="38"/>
        <v>#DIV/0!</v>
      </c>
      <c r="R89" s="453" t="e">
        <f t="shared" si="38"/>
        <v>#DIV/0!</v>
      </c>
    </row>
    <row r="90" spans="1:18" ht="15.75" thickBot="1" x14ac:dyDescent="0.25">
      <c r="A90" s="746"/>
      <c r="B90" s="746"/>
      <c r="C90" s="749"/>
      <c r="D90" s="6" t="s">
        <v>70</v>
      </c>
      <c r="E90" s="454">
        <f t="shared" ref="E90:R90" si="39">E88*100/E83</f>
        <v>100</v>
      </c>
      <c r="F90" s="454">
        <f t="shared" si="39"/>
        <v>100</v>
      </c>
      <c r="G90" s="454" t="e">
        <f t="shared" si="39"/>
        <v>#DIV/0!</v>
      </c>
      <c r="H90" s="454" t="e">
        <f t="shared" si="39"/>
        <v>#DIV/0!</v>
      </c>
      <c r="I90" s="454" t="e">
        <f t="shared" si="39"/>
        <v>#DIV/0!</v>
      </c>
      <c r="J90" s="454" t="e">
        <f t="shared" si="39"/>
        <v>#DIV/0!</v>
      </c>
      <c r="K90" s="454" t="e">
        <f t="shared" si="39"/>
        <v>#DIV/0!</v>
      </c>
      <c r="L90" s="454" t="e">
        <f t="shared" si="39"/>
        <v>#DIV/0!</v>
      </c>
      <c r="M90" s="454" t="e">
        <f t="shared" si="39"/>
        <v>#DIV/0!</v>
      </c>
      <c r="N90" s="454" t="e">
        <f t="shared" si="39"/>
        <v>#DIV/0!</v>
      </c>
      <c r="O90" s="454" t="e">
        <f t="shared" si="39"/>
        <v>#DIV/0!</v>
      </c>
      <c r="P90" s="454" t="e">
        <f t="shared" si="39"/>
        <v>#DIV/0!</v>
      </c>
      <c r="Q90" s="454" t="e">
        <f t="shared" si="39"/>
        <v>#DIV/0!</v>
      </c>
      <c r="R90" s="455" t="e">
        <f t="shared" si="39"/>
        <v>#DIV/0!</v>
      </c>
    </row>
    <row r="91" spans="1:18" ht="15" x14ac:dyDescent="0.2">
      <c r="A91" s="744">
        <v>11</v>
      </c>
      <c r="B91" s="744" t="str">
        <f>'PI. MP. Avance'!B61</f>
        <v>MP105020201</v>
      </c>
      <c r="C91" s="747" t="str">
        <f>'PI. MP. Avance'!C61</f>
        <v>Empoderar con inclusión ecomómica  a 210 mujeres rurales de los 42 municipios,  con enfoques: diferencial, de género,  étnico y territorial , durante el periodo de gobierno</v>
      </c>
      <c r="D91" s="4" t="s">
        <v>63</v>
      </c>
      <c r="E91" s="21">
        <f>SUM(F91:Q91)</f>
        <v>238000000</v>
      </c>
      <c r="F91" s="188">
        <f>IF($O$5=2016,VLOOKUP($B91,MP,24,FALSE),IF($O$5=2017,VLOOKUP($B91,MP,37,FALSE),IF($O$5=2018,VLOOKUP($B91,MP,50,FALSE),IF($O$5=2019,VLOOKUP($B91,MP,63,FALSE)," "))))</f>
        <v>238000000</v>
      </c>
      <c r="G91" s="188">
        <f>IF($O$5=2016,VLOOKUP($B91,MP,25,FALSE),IF($O$5=2017,VLOOKUP($B91,MP,38,FALSE),IF($O$5=2018,VLOOKUP($B91,MP,51,FALSE),IF($O$5=2019,VLOOKUP($B91,MP,64,FALSE)," "))))</f>
        <v>0</v>
      </c>
      <c r="H91" s="188">
        <f>IF($O$5=2016,VLOOKUP($B91,MP,26,FALSE),IF($O$5=2017,VLOOKUP($B91,MP,39,FALSE),IF($O$5=2018,VLOOKUP($B91,MP,52,FALSE),IF($O$5=2019,VLOOKUP($B91,MP,65,FALSE)," "))))</f>
        <v>0</v>
      </c>
      <c r="I91" s="188">
        <f>IF($O$5=2016,VLOOKUP($B91,MP,27,FALSE),IF($O$5=2017,VLOOKUP($B91,MP,40,FALSE),IF($O$5=2018,VLOOKUP($B91,MP,53,FALSE),IF($O$5=2019,VLOOKUP($B91,MP,66,FALSE)," "))))</f>
        <v>0</v>
      </c>
      <c r="J91" s="188">
        <f>IF($O$5=2016,VLOOKUP($B91,MP,28,FALSE),IF($O$5=2017,VLOOKUP($B91,MP,41,FALSE),IF($O$5=2018,VLOOKUP($B91,MP,54,FALSE),IF($O$5=2019,VLOOKUP($B91,MP,67,FALSE)," "))))</f>
        <v>0</v>
      </c>
      <c r="K91" s="188">
        <f>IF($O$5=2016,VLOOKUP($B91,MP,29,FALSE),IF($O$5=2017,VLOOKUP($B91,MP,42,FALSE),IF($O$5=2018,VLOOKUP($B91,MP,55,FALSE),IF($O$5=2019,VLOOKUP($B91,MP,68,FALSE)," "))))</f>
        <v>0</v>
      </c>
      <c r="L91" s="188">
        <f>IF($O$5=2016,VLOOKUP($B91,MP,30,FALSE),IF($O$5=2017,VLOOKUP($B91,MP,43,FALSE),IF($O$5=2018,VLOOKUP($B91,MP,56,FALSE),IF($O$5=2019,VLOOKUP($B91,MP,69,FALSE)," "))))</f>
        <v>0</v>
      </c>
      <c r="M91" s="188">
        <f>IF($O$5=2016,VLOOKUP($B91,MP,31,FALSE),IF($O$5=2017,VLOOKUP($B91,MP,44,FALSE),IF($O$5=2018,VLOOKUP($B91,MP,57,FALSE),IF($O$5=2019,VLOOKUP($B91,MP,70,FALSE)," "))))</f>
        <v>0</v>
      </c>
      <c r="N91" s="188">
        <f>IF($O$5=2016,VLOOKUP($B91,MP,32,FALSE),IF($O$5=2017,VLOOKUP($B91,MP,45,FALSE),IF($O$5=2018,VLOOKUP($B91,MP,58,FALSE),IF($O$5=2019,VLOOKUP($B91,MP,71,FALSE)," "))))</f>
        <v>0</v>
      </c>
      <c r="O91" s="188">
        <f>IF($O$5=2016,VLOOKUP($B91,MP,33,FALSE),IF($O$5=2017,VLOOKUP($B91,MP,46,FALSE),IF($O$5=2018,VLOOKUP($B91,MP,59,FALSE),IF($O$5=2019,VLOOKUP($B91,MP,72,FALSE)," "))))</f>
        <v>0</v>
      </c>
      <c r="P91" s="188">
        <f>IF($O$5=2016,VLOOKUP($B91,MP,34,FALSE),IF($O$5=2017,VLOOKUP($B91,MP,47,FALSE),IF($O$5=2018,VLOOKUP($B91,MP,60,FALSE),IF($O$5=2019,VLOOKUP($B91,MP,73,FALSE)," "))))</f>
        <v>0</v>
      </c>
      <c r="Q91" s="188">
        <f>IF($O$5=2016,VLOOKUP($B91,MP,35,FALSE),IF($O$5=2017,VLOOKUP($B91,MP,48,FALSE),IF($O$5=2018,VLOOKUP($B91,MP,61,FALSE),IF($O$5=2019,VLOOKUP($B91,MP,74,FALSE)," "))))</f>
        <v>0</v>
      </c>
      <c r="R91" s="22"/>
    </row>
    <row r="92" spans="1:18" ht="15" x14ac:dyDescent="0.2">
      <c r="A92" s="745"/>
      <c r="B92" s="745"/>
      <c r="C92" s="748"/>
      <c r="D92" s="8" t="s">
        <v>64</v>
      </c>
      <c r="E92" s="451">
        <f>SUM(F92:Q92)</f>
        <v>238000000</v>
      </c>
      <c r="F92" s="612">
        <v>238000000</v>
      </c>
      <c r="G92" s="612"/>
      <c r="H92" s="612"/>
      <c r="I92" s="612"/>
      <c r="J92" s="612"/>
      <c r="K92" s="612"/>
      <c r="L92" s="612"/>
      <c r="M92" s="612"/>
      <c r="N92" s="612"/>
      <c r="O92" s="612"/>
      <c r="P92" s="612"/>
      <c r="Q92" s="612"/>
      <c r="R92" s="613"/>
    </row>
    <row r="93" spans="1:18" ht="15" x14ac:dyDescent="0.2">
      <c r="A93" s="745"/>
      <c r="B93" s="745"/>
      <c r="C93" s="748"/>
      <c r="D93" s="5" t="s">
        <v>65</v>
      </c>
      <c r="E93" s="452">
        <f t="shared" ref="E93:R93" si="40">E92*100/E91</f>
        <v>100</v>
      </c>
      <c r="F93" s="452">
        <f t="shared" si="40"/>
        <v>100</v>
      </c>
      <c r="G93" s="452" t="e">
        <f t="shared" si="40"/>
        <v>#DIV/0!</v>
      </c>
      <c r="H93" s="452" t="e">
        <f t="shared" si="40"/>
        <v>#DIV/0!</v>
      </c>
      <c r="I93" s="452" t="e">
        <f t="shared" si="40"/>
        <v>#DIV/0!</v>
      </c>
      <c r="J93" s="452" t="e">
        <f t="shared" si="40"/>
        <v>#DIV/0!</v>
      </c>
      <c r="K93" s="452" t="e">
        <f t="shared" si="40"/>
        <v>#DIV/0!</v>
      </c>
      <c r="L93" s="452" t="e">
        <f t="shared" si="40"/>
        <v>#DIV/0!</v>
      </c>
      <c r="M93" s="452" t="e">
        <f t="shared" si="40"/>
        <v>#DIV/0!</v>
      </c>
      <c r="N93" s="452" t="e">
        <f t="shared" si="40"/>
        <v>#DIV/0!</v>
      </c>
      <c r="O93" s="452" t="e">
        <f t="shared" si="40"/>
        <v>#DIV/0!</v>
      </c>
      <c r="P93" s="452" t="e">
        <f t="shared" si="40"/>
        <v>#DIV/0!</v>
      </c>
      <c r="Q93" s="452" t="e">
        <f t="shared" si="40"/>
        <v>#DIV/0!</v>
      </c>
      <c r="R93" s="453" t="e">
        <f t="shared" si="40"/>
        <v>#DIV/0!</v>
      </c>
    </row>
    <row r="94" spans="1:18" ht="15" x14ac:dyDescent="0.2">
      <c r="A94" s="745"/>
      <c r="B94" s="745"/>
      <c r="C94" s="748"/>
      <c r="D94" s="8" t="s">
        <v>66</v>
      </c>
      <c r="E94" s="451">
        <f>SUM(F94:Q94)</f>
        <v>838000000</v>
      </c>
      <c r="F94" s="499">
        <v>838000000</v>
      </c>
      <c r="G94" s="499"/>
      <c r="H94" s="499"/>
      <c r="I94" s="499"/>
      <c r="J94" s="499"/>
      <c r="K94" s="499"/>
      <c r="L94" s="499"/>
      <c r="M94" s="499"/>
      <c r="N94" s="499"/>
      <c r="O94" s="499"/>
      <c r="P94" s="499"/>
      <c r="Q94" s="499"/>
      <c r="R94" s="500"/>
    </row>
    <row r="95" spans="1:18" ht="15" x14ac:dyDescent="0.2">
      <c r="A95" s="745"/>
      <c r="B95" s="745"/>
      <c r="C95" s="748"/>
      <c r="D95" s="5" t="s">
        <v>67</v>
      </c>
      <c r="E95" s="452">
        <f t="shared" ref="E95:R95" si="41">E94*100/E91</f>
        <v>352.10084033613447</v>
      </c>
      <c r="F95" s="452">
        <f t="shared" si="41"/>
        <v>352.10084033613447</v>
      </c>
      <c r="G95" s="452" t="e">
        <f t="shared" si="41"/>
        <v>#DIV/0!</v>
      </c>
      <c r="H95" s="452" t="e">
        <f t="shared" si="41"/>
        <v>#DIV/0!</v>
      </c>
      <c r="I95" s="452" t="e">
        <f t="shared" si="41"/>
        <v>#DIV/0!</v>
      </c>
      <c r="J95" s="452" t="e">
        <f t="shared" si="41"/>
        <v>#DIV/0!</v>
      </c>
      <c r="K95" s="452" t="e">
        <f t="shared" si="41"/>
        <v>#DIV/0!</v>
      </c>
      <c r="L95" s="452" t="e">
        <f t="shared" si="41"/>
        <v>#DIV/0!</v>
      </c>
      <c r="M95" s="452" t="e">
        <f t="shared" si="41"/>
        <v>#DIV/0!</v>
      </c>
      <c r="N95" s="452" t="e">
        <f t="shared" si="41"/>
        <v>#DIV/0!</v>
      </c>
      <c r="O95" s="452" t="e">
        <f t="shared" si="41"/>
        <v>#DIV/0!</v>
      </c>
      <c r="P95" s="452" t="e">
        <f t="shared" si="41"/>
        <v>#DIV/0!</v>
      </c>
      <c r="Q95" s="452" t="e">
        <f t="shared" si="41"/>
        <v>#DIV/0!</v>
      </c>
      <c r="R95" s="453" t="e">
        <f t="shared" si="41"/>
        <v>#DIV/0!</v>
      </c>
    </row>
    <row r="96" spans="1:18" ht="15" x14ac:dyDescent="0.2">
      <c r="A96" s="745"/>
      <c r="B96" s="745"/>
      <c r="C96" s="748"/>
      <c r="D96" s="7" t="s">
        <v>68</v>
      </c>
      <c r="E96" s="451">
        <f>SUM(F96:Q96)</f>
        <v>35200000</v>
      </c>
      <c r="F96" s="499">
        <v>35200000</v>
      </c>
      <c r="G96" s="499"/>
      <c r="H96" s="499"/>
      <c r="I96" s="499"/>
      <c r="J96" s="499"/>
      <c r="K96" s="499"/>
      <c r="L96" s="499"/>
      <c r="M96" s="499"/>
      <c r="N96" s="499"/>
      <c r="O96" s="499"/>
      <c r="P96" s="499"/>
      <c r="Q96" s="499"/>
      <c r="R96" s="500"/>
    </row>
    <row r="97" spans="1:18" ht="15" x14ac:dyDescent="0.2">
      <c r="A97" s="745"/>
      <c r="B97" s="745"/>
      <c r="C97" s="748"/>
      <c r="D97" s="5" t="s">
        <v>69</v>
      </c>
      <c r="E97" s="452">
        <f t="shared" ref="E97:R97" si="42">E96*100/E94</f>
        <v>4.2004773269689739</v>
      </c>
      <c r="F97" s="452">
        <f t="shared" si="42"/>
        <v>4.2004773269689739</v>
      </c>
      <c r="G97" s="452" t="e">
        <f t="shared" si="42"/>
        <v>#DIV/0!</v>
      </c>
      <c r="H97" s="452" t="e">
        <f t="shared" si="42"/>
        <v>#DIV/0!</v>
      </c>
      <c r="I97" s="452" t="e">
        <f t="shared" si="42"/>
        <v>#DIV/0!</v>
      </c>
      <c r="J97" s="452" t="e">
        <f t="shared" si="42"/>
        <v>#DIV/0!</v>
      </c>
      <c r="K97" s="452" t="e">
        <f t="shared" si="42"/>
        <v>#DIV/0!</v>
      </c>
      <c r="L97" s="452" t="e">
        <f t="shared" si="42"/>
        <v>#DIV/0!</v>
      </c>
      <c r="M97" s="452" t="e">
        <f t="shared" si="42"/>
        <v>#DIV/0!</v>
      </c>
      <c r="N97" s="452" t="e">
        <f t="shared" si="42"/>
        <v>#DIV/0!</v>
      </c>
      <c r="O97" s="452" t="e">
        <f t="shared" si="42"/>
        <v>#DIV/0!</v>
      </c>
      <c r="P97" s="452" t="e">
        <f t="shared" si="42"/>
        <v>#DIV/0!</v>
      </c>
      <c r="Q97" s="452" t="e">
        <f t="shared" si="42"/>
        <v>#DIV/0!</v>
      </c>
      <c r="R97" s="453" t="e">
        <f t="shared" si="42"/>
        <v>#DIV/0!</v>
      </c>
    </row>
    <row r="98" spans="1:18" ht="15.75" thickBot="1" x14ac:dyDescent="0.25">
      <c r="A98" s="746"/>
      <c r="B98" s="746"/>
      <c r="C98" s="749"/>
      <c r="D98" s="6" t="s">
        <v>70</v>
      </c>
      <c r="E98" s="454">
        <f t="shared" ref="E98:R98" si="43">E96*100/E91</f>
        <v>14.789915966386555</v>
      </c>
      <c r="F98" s="454">
        <f t="shared" si="43"/>
        <v>14.789915966386555</v>
      </c>
      <c r="G98" s="454" t="e">
        <f t="shared" si="43"/>
        <v>#DIV/0!</v>
      </c>
      <c r="H98" s="454" t="e">
        <f t="shared" si="43"/>
        <v>#DIV/0!</v>
      </c>
      <c r="I98" s="454" t="e">
        <f t="shared" si="43"/>
        <v>#DIV/0!</v>
      </c>
      <c r="J98" s="454" t="e">
        <f t="shared" si="43"/>
        <v>#DIV/0!</v>
      </c>
      <c r="K98" s="454" t="e">
        <f t="shared" si="43"/>
        <v>#DIV/0!</v>
      </c>
      <c r="L98" s="454" t="e">
        <f t="shared" si="43"/>
        <v>#DIV/0!</v>
      </c>
      <c r="M98" s="454" t="e">
        <f t="shared" si="43"/>
        <v>#DIV/0!</v>
      </c>
      <c r="N98" s="454" t="e">
        <f t="shared" si="43"/>
        <v>#DIV/0!</v>
      </c>
      <c r="O98" s="454" t="e">
        <f t="shared" si="43"/>
        <v>#DIV/0!</v>
      </c>
      <c r="P98" s="454" t="e">
        <f t="shared" si="43"/>
        <v>#DIV/0!</v>
      </c>
      <c r="Q98" s="454" t="e">
        <f t="shared" si="43"/>
        <v>#DIV/0!</v>
      </c>
      <c r="R98" s="455" t="e">
        <f t="shared" si="43"/>
        <v>#DIV/0!</v>
      </c>
    </row>
    <row r="99" spans="1:18" ht="15" x14ac:dyDescent="0.2">
      <c r="A99" s="744">
        <v>12</v>
      </c>
      <c r="B99" s="744" t="str">
        <f>'PI. MP. Avance'!B66</f>
        <v>MP105020202</v>
      </c>
      <c r="C99" s="747" t="str">
        <f>'PI. MP. Avance'!C66</f>
        <v>Desarrollar un programa de formación  en derechos a las mujeres rurales de todo el departamento, con enfoques: diferencial, de género, étnico y territorial , durante el cuatrienio.</v>
      </c>
      <c r="D99" s="4" t="s">
        <v>63</v>
      </c>
      <c r="E99" s="21">
        <f>SUM(F99:Q99)</f>
        <v>100000000</v>
      </c>
      <c r="F99" s="188">
        <f>IF($O$5=2016,VLOOKUP($B99,MP,24,FALSE),IF($O$5=2017,VLOOKUP($B99,MP,37,FALSE),IF($O$5=2018,VLOOKUP($B99,MP,50,FALSE),IF($O$5=2019,VLOOKUP($B99,MP,63,FALSE)," "))))</f>
        <v>100000000</v>
      </c>
      <c r="G99" s="188">
        <f>IF($O$5=2016,VLOOKUP($B99,MP,25,FALSE),IF($O$5=2017,VLOOKUP($B99,MP,38,FALSE),IF($O$5=2018,VLOOKUP($B99,MP,51,FALSE),IF($O$5=2019,VLOOKUP($B99,MP,64,FALSE)," "))))</f>
        <v>0</v>
      </c>
      <c r="H99" s="188">
        <f>IF($O$5=2016,VLOOKUP($B99,MP,26,FALSE),IF($O$5=2017,VLOOKUP($B99,MP,39,FALSE),IF($O$5=2018,VLOOKUP($B99,MP,52,FALSE),IF($O$5=2019,VLOOKUP($B99,MP,65,FALSE)," "))))</f>
        <v>0</v>
      </c>
      <c r="I99" s="188">
        <f>IF($O$5=2016,VLOOKUP($B99,MP,27,FALSE),IF($O$5=2017,VLOOKUP($B99,MP,40,FALSE),IF($O$5=2018,VLOOKUP($B99,MP,53,FALSE),IF($O$5=2019,VLOOKUP($B99,MP,66,FALSE)," "))))</f>
        <v>0</v>
      </c>
      <c r="J99" s="188">
        <f>IF($O$5=2016,VLOOKUP($B99,MP,28,FALSE),IF($O$5=2017,VLOOKUP($B99,MP,41,FALSE),IF($O$5=2018,VLOOKUP($B99,MP,54,FALSE),IF($O$5=2019,VLOOKUP($B99,MP,67,FALSE)," "))))</f>
        <v>0</v>
      </c>
      <c r="K99" s="188">
        <f>IF($O$5=2016,VLOOKUP($B99,MP,29,FALSE),IF($O$5=2017,VLOOKUP($B99,MP,42,FALSE),IF($O$5=2018,VLOOKUP($B99,MP,55,FALSE),IF($O$5=2019,VLOOKUP($B99,MP,68,FALSE)," "))))</f>
        <v>0</v>
      </c>
      <c r="L99" s="188">
        <f>IF($O$5=2016,VLOOKUP($B99,MP,30,FALSE),IF($O$5=2017,VLOOKUP($B99,MP,43,FALSE),IF($O$5=2018,VLOOKUP($B99,MP,56,FALSE),IF($O$5=2019,VLOOKUP($B99,MP,69,FALSE)," "))))</f>
        <v>0</v>
      </c>
      <c r="M99" s="188">
        <f>IF($O$5=2016,VLOOKUP($B99,MP,31,FALSE),IF($O$5=2017,VLOOKUP($B99,MP,44,FALSE),IF($O$5=2018,VLOOKUP($B99,MP,57,FALSE),IF($O$5=2019,VLOOKUP($B99,MP,70,FALSE)," "))))</f>
        <v>0</v>
      </c>
      <c r="N99" s="188">
        <f>IF($O$5=2016,VLOOKUP($B99,MP,32,FALSE),IF($O$5=2017,VLOOKUP($B99,MP,45,FALSE),IF($O$5=2018,VLOOKUP($B99,MP,58,FALSE),IF($O$5=2019,VLOOKUP($B99,MP,71,FALSE)," "))))</f>
        <v>0</v>
      </c>
      <c r="O99" s="188">
        <f>IF($O$5=2016,VLOOKUP($B99,MP,33,FALSE),IF($O$5=2017,VLOOKUP($B99,MP,46,FALSE),IF($O$5=2018,VLOOKUP($B99,MP,59,FALSE),IF($O$5=2019,VLOOKUP($B99,MP,72,FALSE)," "))))</f>
        <v>0</v>
      </c>
      <c r="P99" s="188">
        <f>IF($O$5=2016,VLOOKUP($B99,MP,34,FALSE),IF($O$5=2017,VLOOKUP($B99,MP,47,FALSE),IF($O$5=2018,VLOOKUP($B99,MP,60,FALSE),IF($O$5=2019,VLOOKUP($B99,MP,73,FALSE)," "))))</f>
        <v>0</v>
      </c>
      <c r="Q99" s="188">
        <f>IF($O$5=2016,VLOOKUP($B99,MP,35,FALSE),IF($O$5=2017,VLOOKUP($B99,MP,48,FALSE),IF($O$5=2018,VLOOKUP($B99,MP,61,FALSE),IF($O$5=2019,VLOOKUP($B99,MP,74,FALSE)," "))))</f>
        <v>0</v>
      </c>
      <c r="R99" s="22"/>
    </row>
    <row r="100" spans="1:18" ht="15" x14ac:dyDescent="0.2">
      <c r="A100" s="745"/>
      <c r="B100" s="745"/>
      <c r="C100" s="748"/>
      <c r="D100" s="8" t="s">
        <v>64</v>
      </c>
      <c r="E100" s="451">
        <f>SUM(F100:Q100)</f>
        <v>100000000</v>
      </c>
      <c r="F100" s="612">
        <v>100000000</v>
      </c>
      <c r="G100" s="612"/>
      <c r="H100" s="612"/>
      <c r="I100" s="612"/>
      <c r="J100" s="612"/>
      <c r="K100" s="612"/>
      <c r="L100" s="612"/>
      <c r="M100" s="612"/>
      <c r="N100" s="612"/>
      <c r="O100" s="612"/>
      <c r="P100" s="612"/>
      <c r="Q100" s="612"/>
      <c r="R100" s="613"/>
    </row>
    <row r="101" spans="1:18" ht="15" x14ac:dyDescent="0.2">
      <c r="A101" s="745"/>
      <c r="B101" s="745"/>
      <c r="C101" s="748"/>
      <c r="D101" s="5" t="s">
        <v>65</v>
      </c>
      <c r="E101" s="452">
        <f t="shared" ref="E101:R101" si="44">E100*100/E99</f>
        <v>100</v>
      </c>
      <c r="F101" s="452">
        <f t="shared" si="44"/>
        <v>100</v>
      </c>
      <c r="G101" s="452" t="e">
        <f t="shared" si="44"/>
        <v>#DIV/0!</v>
      </c>
      <c r="H101" s="452" t="e">
        <f t="shared" si="44"/>
        <v>#DIV/0!</v>
      </c>
      <c r="I101" s="452" t="e">
        <f t="shared" si="44"/>
        <v>#DIV/0!</v>
      </c>
      <c r="J101" s="452" t="e">
        <f t="shared" si="44"/>
        <v>#DIV/0!</v>
      </c>
      <c r="K101" s="452" t="e">
        <f t="shared" si="44"/>
        <v>#DIV/0!</v>
      </c>
      <c r="L101" s="452" t="e">
        <f t="shared" si="44"/>
        <v>#DIV/0!</v>
      </c>
      <c r="M101" s="452" t="e">
        <f t="shared" si="44"/>
        <v>#DIV/0!</v>
      </c>
      <c r="N101" s="452" t="e">
        <f t="shared" si="44"/>
        <v>#DIV/0!</v>
      </c>
      <c r="O101" s="452" t="e">
        <f t="shared" si="44"/>
        <v>#DIV/0!</v>
      </c>
      <c r="P101" s="452" t="e">
        <f t="shared" si="44"/>
        <v>#DIV/0!</v>
      </c>
      <c r="Q101" s="452" t="e">
        <f t="shared" si="44"/>
        <v>#DIV/0!</v>
      </c>
      <c r="R101" s="453" t="e">
        <f t="shared" si="44"/>
        <v>#DIV/0!</v>
      </c>
    </row>
    <row r="102" spans="1:18" ht="15" x14ac:dyDescent="0.2">
      <c r="A102" s="745"/>
      <c r="B102" s="745"/>
      <c r="C102" s="748"/>
      <c r="D102" s="8" t="s">
        <v>66</v>
      </c>
      <c r="E102" s="451">
        <f>SUM(F102:Q102)</f>
        <v>70000000</v>
      </c>
      <c r="F102" s="499">
        <v>70000000</v>
      </c>
      <c r="G102" s="499"/>
      <c r="H102" s="499"/>
      <c r="I102" s="499"/>
      <c r="J102" s="499"/>
      <c r="K102" s="499"/>
      <c r="L102" s="499"/>
      <c r="M102" s="499"/>
      <c r="N102" s="499"/>
      <c r="O102" s="499"/>
      <c r="P102" s="499"/>
      <c r="Q102" s="499"/>
      <c r="R102" s="500"/>
    </row>
    <row r="103" spans="1:18" ht="15" x14ac:dyDescent="0.2">
      <c r="A103" s="745"/>
      <c r="B103" s="745"/>
      <c r="C103" s="748"/>
      <c r="D103" s="5" t="s">
        <v>67</v>
      </c>
      <c r="E103" s="452">
        <f t="shared" ref="E103:R103" si="45">E102*100/E99</f>
        <v>70</v>
      </c>
      <c r="F103" s="452">
        <f t="shared" si="45"/>
        <v>70</v>
      </c>
      <c r="G103" s="452" t="e">
        <f t="shared" si="45"/>
        <v>#DIV/0!</v>
      </c>
      <c r="H103" s="452" t="e">
        <f t="shared" si="45"/>
        <v>#DIV/0!</v>
      </c>
      <c r="I103" s="452" t="e">
        <f t="shared" si="45"/>
        <v>#DIV/0!</v>
      </c>
      <c r="J103" s="452" t="e">
        <f t="shared" si="45"/>
        <v>#DIV/0!</v>
      </c>
      <c r="K103" s="452" t="e">
        <f t="shared" si="45"/>
        <v>#DIV/0!</v>
      </c>
      <c r="L103" s="452" t="e">
        <f t="shared" si="45"/>
        <v>#DIV/0!</v>
      </c>
      <c r="M103" s="452" t="e">
        <f t="shared" si="45"/>
        <v>#DIV/0!</v>
      </c>
      <c r="N103" s="452" t="e">
        <f t="shared" si="45"/>
        <v>#DIV/0!</v>
      </c>
      <c r="O103" s="452" t="e">
        <f t="shared" si="45"/>
        <v>#DIV/0!</v>
      </c>
      <c r="P103" s="452" t="e">
        <f t="shared" si="45"/>
        <v>#DIV/0!</v>
      </c>
      <c r="Q103" s="452" t="e">
        <f t="shared" si="45"/>
        <v>#DIV/0!</v>
      </c>
      <c r="R103" s="453" t="e">
        <f t="shared" si="45"/>
        <v>#DIV/0!</v>
      </c>
    </row>
    <row r="104" spans="1:18" ht="15" x14ac:dyDescent="0.2">
      <c r="A104" s="745"/>
      <c r="B104" s="745"/>
      <c r="C104" s="748"/>
      <c r="D104" s="7" t="s">
        <v>68</v>
      </c>
      <c r="E104" s="451">
        <f>SUM(F104:Q104)</f>
        <v>61400000</v>
      </c>
      <c r="F104" s="499">
        <v>61400000</v>
      </c>
      <c r="G104" s="499"/>
      <c r="H104" s="499"/>
      <c r="I104" s="499"/>
      <c r="J104" s="499"/>
      <c r="K104" s="499"/>
      <c r="L104" s="499"/>
      <c r="M104" s="499"/>
      <c r="N104" s="499"/>
      <c r="O104" s="499"/>
      <c r="P104" s="499"/>
      <c r="Q104" s="499"/>
      <c r="R104" s="500"/>
    </row>
    <row r="105" spans="1:18" ht="15" x14ac:dyDescent="0.2">
      <c r="A105" s="745"/>
      <c r="B105" s="745"/>
      <c r="C105" s="748"/>
      <c r="D105" s="5" t="s">
        <v>69</v>
      </c>
      <c r="E105" s="452">
        <f t="shared" ref="E105:R105" si="46">E104*100/E102</f>
        <v>87.714285714285708</v>
      </c>
      <c r="F105" s="452">
        <f t="shared" si="46"/>
        <v>87.714285714285708</v>
      </c>
      <c r="G105" s="452" t="e">
        <f t="shared" si="46"/>
        <v>#DIV/0!</v>
      </c>
      <c r="H105" s="452" t="e">
        <f t="shared" si="46"/>
        <v>#DIV/0!</v>
      </c>
      <c r="I105" s="452" t="e">
        <f t="shared" si="46"/>
        <v>#DIV/0!</v>
      </c>
      <c r="J105" s="452" t="e">
        <f t="shared" si="46"/>
        <v>#DIV/0!</v>
      </c>
      <c r="K105" s="452" t="e">
        <f t="shared" si="46"/>
        <v>#DIV/0!</v>
      </c>
      <c r="L105" s="452" t="e">
        <f t="shared" si="46"/>
        <v>#DIV/0!</v>
      </c>
      <c r="M105" s="452" t="e">
        <f t="shared" si="46"/>
        <v>#DIV/0!</v>
      </c>
      <c r="N105" s="452" t="e">
        <f t="shared" si="46"/>
        <v>#DIV/0!</v>
      </c>
      <c r="O105" s="452" t="e">
        <f t="shared" si="46"/>
        <v>#DIV/0!</v>
      </c>
      <c r="P105" s="452" t="e">
        <f t="shared" si="46"/>
        <v>#DIV/0!</v>
      </c>
      <c r="Q105" s="452" t="e">
        <f t="shared" si="46"/>
        <v>#DIV/0!</v>
      </c>
      <c r="R105" s="453" t="e">
        <f t="shared" si="46"/>
        <v>#DIV/0!</v>
      </c>
    </row>
    <row r="106" spans="1:18" ht="15.75" thickBot="1" x14ac:dyDescent="0.25">
      <c r="A106" s="746"/>
      <c r="B106" s="746"/>
      <c r="C106" s="749"/>
      <c r="D106" s="6" t="s">
        <v>70</v>
      </c>
      <c r="E106" s="454">
        <f t="shared" ref="E106:R106" si="47">E104*100/E99</f>
        <v>61.4</v>
      </c>
      <c r="F106" s="454">
        <f t="shared" si="47"/>
        <v>61.4</v>
      </c>
      <c r="G106" s="454" t="e">
        <f t="shared" si="47"/>
        <v>#DIV/0!</v>
      </c>
      <c r="H106" s="454" t="e">
        <f t="shared" si="47"/>
        <v>#DIV/0!</v>
      </c>
      <c r="I106" s="454" t="e">
        <f t="shared" si="47"/>
        <v>#DIV/0!</v>
      </c>
      <c r="J106" s="454" t="e">
        <f t="shared" si="47"/>
        <v>#DIV/0!</v>
      </c>
      <c r="K106" s="454" t="e">
        <f t="shared" si="47"/>
        <v>#DIV/0!</v>
      </c>
      <c r="L106" s="454" t="e">
        <f t="shared" si="47"/>
        <v>#DIV/0!</v>
      </c>
      <c r="M106" s="454" t="e">
        <f t="shared" si="47"/>
        <v>#DIV/0!</v>
      </c>
      <c r="N106" s="454" t="e">
        <f t="shared" si="47"/>
        <v>#DIV/0!</v>
      </c>
      <c r="O106" s="454" t="e">
        <f t="shared" si="47"/>
        <v>#DIV/0!</v>
      </c>
      <c r="P106" s="454" t="e">
        <f t="shared" si="47"/>
        <v>#DIV/0!</v>
      </c>
      <c r="Q106" s="454" t="e">
        <f t="shared" si="47"/>
        <v>#DIV/0!</v>
      </c>
      <c r="R106" s="455" t="e">
        <f t="shared" si="47"/>
        <v>#DIV/0!</v>
      </c>
    </row>
    <row r="107" spans="1:18" ht="15" x14ac:dyDescent="0.2">
      <c r="A107" s="744">
        <v>13</v>
      </c>
      <c r="B107" s="744" t="str">
        <f>'PI. MP. Avance'!B71</f>
        <v>MP105020301</v>
      </c>
      <c r="C107" s="747" t="str">
        <f>'PI. MP. Avance'!C71</f>
        <v>Socializar en el 100% de los Municipios del Departamento la Política Pública de Mujer y la Normatividad que protege sus derechos , en el periodo de Gobierno.</v>
      </c>
      <c r="D107" s="4" t="s">
        <v>63</v>
      </c>
      <c r="E107" s="21">
        <f>SUM(F107:Q107)</f>
        <v>22000000</v>
      </c>
      <c r="F107" s="188">
        <f>IF($O$5=2016,VLOOKUP($B107,MP,24,FALSE),IF($O$5=2017,VLOOKUP($B107,MP,37,FALSE),IF($O$5=2018,VLOOKUP($B107,MP,50,FALSE),IF($O$5=2019,VLOOKUP($B107,MP,63,FALSE)," "))))</f>
        <v>22000000</v>
      </c>
      <c r="G107" s="188">
        <f>IF($O$5=2016,VLOOKUP($B107,MP,25,FALSE),IF($O$5=2017,VLOOKUP($B107,MP,38,FALSE),IF($O$5=2018,VLOOKUP($B107,MP,51,FALSE),IF($O$5=2019,VLOOKUP($B107,MP,64,FALSE)," "))))</f>
        <v>0</v>
      </c>
      <c r="H107" s="188">
        <f>IF($O$5=2016,VLOOKUP($B107,MP,26,FALSE),IF($O$5=2017,VLOOKUP($B107,MP,39,FALSE),IF($O$5=2018,VLOOKUP($B107,MP,52,FALSE),IF($O$5=2019,VLOOKUP($B107,MP,65,FALSE)," "))))</f>
        <v>0</v>
      </c>
      <c r="I107" s="188">
        <f>IF($O$5=2016,VLOOKUP($B107,MP,27,FALSE),IF($O$5=2017,VLOOKUP($B107,MP,40,FALSE),IF($O$5=2018,VLOOKUP($B107,MP,53,FALSE),IF($O$5=2019,VLOOKUP($B107,MP,66,FALSE)," "))))</f>
        <v>0</v>
      </c>
      <c r="J107" s="188">
        <f>IF($O$5=2016,VLOOKUP($B107,MP,28,FALSE),IF($O$5=2017,VLOOKUP($B107,MP,41,FALSE),IF($O$5=2018,VLOOKUP($B107,MP,54,FALSE),IF($O$5=2019,VLOOKUP($B107,MP,67,FALSE)," "))))</f>
        <v>0</v>
      </c>
      <c r="K107" s="188">
        <f>IF($O$5=2016,VLOOKUP($B107,MP,29,FALSE),IF($O$5=2017,VLOOKUP($B107,MP,42,FALSE),IF($O$5=2018,VLOOKUP($B107,MP,55,FALSE),IF($O$5=2019,VLOOKUP($B107,MP,68,FALSE)," "))))</f>
        <v>0</v>
      </c>
      <c r="L107" s="188">
        <f>IF($O$5=2016,VLOOKUP($B107,MP,30,FALSE),IF($O$5=2017,VLOOKUP($B107,MP,43,FALSE),IF($O$5=2018,VLOOKUP($B107,MP,56,FALSE),IF($O$5=2019,VLOOKUP($B107,MP,69,FALSE)," "))))</f>
        <v>0</v>
      </c>
      <c r="M107" s="188">
        <f>IF($O$5=2016,VLOOKUP($B107,MP,31,FALSE),IF($O$5=2017,VLOOKUP($B107,MP,44,FALSE),IF($O$5=2018,VLOOKUP($B107,MP,57,FALSE),IF($O$5=2019,VLOOKUP($B107,MP,70,FALSE)," "))))</f>
        <v>0</v>
      </c>
      <c r="N107" s="188">
        <f>IF($O$5=2016,VLOOKUP($B107,MP,32,FALSE),IF($O$5=2017,VLOOKUP($B107,MP,45,FALSE),IF($O$5=2018,VLOOKUP($B107,MP,58,FALSE),IF($O$5=2019,VLOOKUP($B107,MP,71,FALSE)," "))))</f>
        <v>0</v>
      </c>
      <c r="O107" s="188">
        <f>IF($O$5=2016,VLOOKUP($B107,MP,33,FALSE),IF($O$5=2017,VLOOKUP($B107,MP,46,FALSE),IF($O$5=2018,VLOOKUP($B107,MP,59,FALSE),IF($O$5=2019,VLOOKUP($B107,MP,72,FALSE)," "))))</f>
        <v>0</v>
      </c>
      <c r="P107" s="188">
        <f>IF($O$5=2016,VLOOKUP($B107,MP,34,FALSE),IF($O$5=2017,VLOOKUP($B107,MP,47,FALSE),IF($O$5=2018,VLOOKUP($B107,MP,60,FALSE),IF($O$5=2019,VLOOKUP($B107,MP,73,FALSE)," "))))</f>
        <v>0</v>
      </c>
      <c r="Q107" s="188">
        <f>IF($O$5=2016,VLOOKUP($B107,MP,35,FALSE),IF($O$5=2017,VLOOKUP($B107,MP,48,FALSE),IF($O$5=2018,VLOOKUP($B107,MP,61,FALSE),IF($O$5=2019,VLOOKUP($B107,MP,74,FALSE)," "))))</f>
        <v>0</v>
      </c>
      <c r="R107" s="22"/>
    </row>
    <row r="108" spans="1:18" ht="15" x14ac:dyDescent="0.2">
      <c r="A108" s="745"/>
      <c r="B108" s="745"/>
      <c r="C108" s="748"/>
      <c r="D108" s="8" t="s">
        <v>64</v>
      </c>
      <c r="E108" s="451">
        <f>SUM(F108:Q108)</f>
        <v>22000000</v>
      </c>
      <c r="F108" s="612">
        <v>22000000</v>
      </c>
      <c r="G108" s="612"/>
      <c r="H108" s="612"/>
      <c r="I108" s="612"/>
      <c r="J108" s="612"/>
      <c r="K108" s="612"/>
      <c r="L108" s="612"/>
      <c r="M108" s="612"/>
      <c r="N108" s="612"/>
      <c r="O108" s="612"/>
      <c r="P108" s="612"/>
      <c r="Q108" s="612"/>
      <c r="R108" s="613"/>
    </row>
    <row r="109" spans="1:18" ht="15" x14ac:dyDescent="0.2">
      <c r="A109" s="745"/>
      <c r="B109" s="745"/>
      <c r="C109" s="748"/>
      <c r="D109" s="5" t="s">
        <v>65</v>
      </c>
      <c r="E109" s="452">
        <f t="shared" ref="E109:R109" si="48">E108*100/E107</f>
        <v>100</v>
      </c>
      <c r="F109" s="452">
        <f t="shared" si="48"/>
        <v>100</v>
      </c>
      <c r="G109" s="452" t="e">
        <f t="shared" si="48"/>
        <v>#DIV/0!</v>
      </c>
      <c r="H109" s="452" t="e">
        <f t="shared" si="48"/>
        <v>#DIV/0!</v>
      </c>
      <c r="I109" s="452" t="e">
        <f t="shared" si="48"/>
        <v>#DIV/0!</v>
      </c>
      <c r="J109" s="452" t="e">
        <f t="shared" si="48"/>
        <v>#DIV/0!</v>
      </c>
      <c r="K109" s="452" t="e">
        <f t="shared" si="48"/>
        <v>#DIV/0!</v>
      </c>
      <c r="L109" s="452" t="e">
        <f t="shared" si="48"/>
        <v>#DIV/0!</v>
      </c>
      <c r="M109" s="452" t="e">
        <f t="shared" si="48"/>
        <v>#DIV/0!</v>
      </c>
      <c r="N109" s="452" t="e">
        <f t="shared" si="48"/>
        <v>#DIV/0!</v>
      </c>
      <c r="O109" s="452" t="e">
        <f t="shared" si="48"/>
        <v>#DIV/0!</v>
      </c>
      <c r="P109" s="452" t="e">
        <f t="shared" si="48"/>
        <v>#DIV/0!</v>
      </c>
      <c r="Q109" s="452" t="e">
        <f t="shared" si="48"/>
        <v>#DIV/0!</v>
      </c>
      <c r="R109" s="453" t="e">
        <f t="shared" si="48"/>
        <v>#DIV/0!</v>
      </c>
    </row>
    <row r="110" spans="1:18" ht="15" x14ac:dyDescent="0.2">
      <c r="A110" s="745"/>
      <c r="B110" s="745"/>
      <c r="C110" s="748"/>
      <c r="D110" s="8" t="s">
        <v>66</v>
      </c>
      <c r="E110" s="451">
        <f>SUM(F110:Q110)</f>
        <v>884000000</v>
      </c>
      <c r="F110" s="590">
        <v>884000000</v>
      </c>
      <c r="G110" s="499"/>
      <c r="H110" s="499"/>
      <c r="I110" s="499"/>
      <c r="J110" s="499"/>
      <c r="K110" s="499"/>
      <c r="L110" s="499"/>
      <c r="M110" s="499"/>
      <c r="N110" s="499"/>
      <c r="O110" s="499"/>
      <c r="P110" s="499"/>
      <c r="Q110" s="499"/>
      <c r="R110" s="500"/>
    </row>
    <row r="111" spans="1:18" ht="15" x14ac:dyDescent="0.2">
      <c r="A111" s="745"/>
      <c r="B111" s="745"/>
      <c r="C111" s="748"/>
      <c r="D111" s="5" t="s">
        <v>67</v>
      </c>
      <c r="E111" s="452">
        <f t="shared" ref="E111:R111" si="49">E110*100/E107</f>
        <v>4018.181818181818</v>
      </c>
      <c r="F111" s="452">
        <f t="shared" si="49"/>
        <v>4018.181818181818</v>
      </c>
      <c r="G111" s="452" t="e">
        <f t="shared" si="49"/>
        <v>#DIV/0!</v>
      </c>
      <c r="H111" s="452" t="e">
        <f t="shared" si="49"/>
        <v>#DIV/0!</v>
      </c>
      <c r="I111" s="452" t="e">
        <f t="shared" si="49"/>
        <v>#DIV/0!</v>
      </c>
      <c r="J111" s="452" t="e">
        <f t="shared" si="49"/>
        <v>#DIV/0!</v>
      </c>
      <c r="K111" s="452" t="e">
        <f t="shared" si="49"/>
        <v>#DIV/0!</v>
      </c>
      <c r="L111" s="452" t="e">
        <f t="shared" si="49"/>
        <v>#DIV/0!</v>
      </c>
      <c r="M111" s="452" t="e">
        <f t="shared" si="49"/>
        <v>#DIV/0!</v>
      </c>
      <c r="N111" s="452" t="e">
        <f t="shared" si="49"/>
        <v>#DIV/0!</v>
      </c>
      <c r="O111" s="452" t="e">
        <f t="shared" si="49"/>
        <v>#DIV/0!</v>
      </c>
      <c r="P111" s="452" t="e">
        <f t="shared" si="49"/>
        <v>#DIV/0!</v>
      </c>
      <c r="Q111" s="452" t="e">
        <f t="shared" si="49"/>
        <v>#DIV/0!</v>
      </c>
      <c r="R111" s="453" t="e">
        <f t="shared" si="49"/>
        <v>#DIV/0!</v>
      </c>
    </row>
    <row r="112" spans="1:18" ht="15" x14ac:dyDescent="0.2">
      <c r="A112" s="745"/>
      <c r="B112" s="745"/>
      <c r="C112" s="748"/>
      <c r="D112" s="7" t="s">
        <v>68</v>
      </c>
      <c r="E112" s="451">
        <f>SUM(F112:Q112)</f>
        <v>162000000</v>
      </c>
      <c r="F112" s="499">
        <v>162000000</v>
      </c>
      <c r="G112" s="499"/>
      <c r="H112" s="499"/>
      <c r="I112" s="499"/>
      <c r="J112" s="499"/>
      <c r="K112" s="499"/>
      <c r="L112" s="499"/>
      <c r="M112" s="499"/>
      <c r="N112" s="499"/>
      <c r="O112" s="499"/>
      <c r="P112" s="499"/>
      <c r="Q112" s="499"/>
      <c r="R112" s="500"/>
    </row>
    <row r="113" spans="1:18" ht="15" x14ac:dyDescent="0.2">
      <c r="A113" s="745"/>
      <c r="B113" s="745"/>
      <c r="C113" s="748"/>
      <c r="D113" s="5" t="s">
        <v>69</v>
      </c>
      <c r="E113" s="452">
        <f t="shared" ref="E113:R113" si="50">E112*100/E110</f>
        <v>18.325791855203619</v>
      </c>
      <c r="F113" s="452">
        <f t="shared" si="50"/>
        <v>18.325791855203619</v>
      </c>
      <c r="G113" s="452" t="e">
        <f t="shared" si="50"/>
        <v>#DIV/0!</v>
      </c>
      <c r="H113" s="452" t="e">
        <f t="shared" si="50"/>
        <v>#DIV/0!</v>
      </c>
      <c r="I113" s="452" t="e">
        <f t="shared" si="50"/>
        <v>#DIV/0!</v>
      </c>
      <c r="J113" s="452" t="e">
        <f t="shared" si="50"/>
        <v>#DIV/0!</v>
      </c>
      <c r="K113" s="452" t="e">
        <f t="shared" si="50"/>
        <v>#DIV/0!</v>
      </c>
      <c r="L113" s="452" t="e">
        <f t="shared" si="50"/>
        <v>#DIV/0!</v>
      </c>
      <c r="M113" s="452" t="e">
        <f t="shared" si="50"/>
        <v>#DIV/0!</v>
      </c>
      <c r="N113" s="452" t="e">
        <f t="shared" si="50"/>
        <v>#DIV/0!</v>
      </c>
      <c r="O113" s="452" t="e">
        <f t="shared" si="50"/>
        <v>#DIV/0!</v>
      </c>
      <c r="P113" s="452" t="e">
        <f t="shared" si="50"/>
        <v>#DIV/0!</v>
      </c>
      <c r="Q113" s="452" t="e">
        <f t="shared" si="50"/>
        <v>#DIV/0!</v>
      </c>
      <c r="R113" s="453" t="e">
        <f t="shared" si="50"/>
        <v>#DIV/0!</v>
      </c>
    </row>
    <row r="114" spans="1:18" ht="15.75" thickBot="1" x14ac:dyDescent="0.25">
      <c r="A114" s="746"/>
      <c r="B114" s="746"/>
      <c r="C114" s="749"/>
      <c r="D114" s="6" t="s">
        <v>70</v>
      </c>
      <c r="E114" s="454">
        <f t="shared" ref="E114:R114" si="51">E112*100/E107</f>
        <v>736.36363636363637</v>
      </c>
      <c r="F114" s="454">
        <f t="shared" si="51"/>
        <v>736.36363636363637</v>
      </c>
      <c r="G114" s="454" t="e">
        <f t="shared" si="51"/>
        <v>#DIV/0!</v>
      </c>
      <c r="H114" s="454" t="e">
        <f t="shared" si="51"/>
        <v>#DIV/0!</v>
      </c>
      <c r="I114" s="454" t="e">
        <f t="shared" si="51"/>
        <v>#DIV/0!</v>
      </c>
      <c r="J114" s="454" t="e">
        <f t="shared" si="51"/>
        <v>#DIV/0!</v>
      </c>
      <c r="K114" s="454" t="e">
        <f t="shared" si="51"/>
        <v>#DIV/0!</v>
      </c>
      <c r="L114" s="454" t="e">
        <f t="shared" si="51"/>
        <v>#DIV/0!</v>
      </c>
      <c r="M114" s="454" t="e">
        <f t="shared" si="51"/>
        <v>#DIV/0!</v>
      </c>
      <c r="N114" s="454" t="e">
        <f t="shared" si="51"/>
        <v>#DIV/0!</v>
      </c>
      <c r="O114" s="454" t="e">
        <f t="shared" si="51"/>
        <v>#DIV/0!</v>
      </c>
      <c r="P114" s="454" t="e">
        <f t="shared" si="51"/>
        <v>#DIV/0!</v>
      </c>
      <c r="Q114" s="454" t="e">
        <f t="shared" si="51"/>
        <v>#DIV/0!</v>
      </c>
      <c r="R114" s="455" t="e">
        <f t="shared" si="51"/>
        <v>#DIV/0!</v>
      </c>
    </row>
    <row r="115" spans="1:18" ht="15" x14ac:dyDescent="0.2">
      <c r="A115" s="744">
        <v>14</v>
      </c>
      <c r="B115" s="744" t="str">
        <f>'PI. MP. Avance'!B76</f>
        <v>MP105020302</v>
      </c>
      <c r="C115" s="747" t="str">
        <f>'PI. MP. Avance'!C76</f>
        <v>Realizar anualmente un evento de reconocimiento y exhaltación a la labor de la Mujer Vallecaucana.  (Galardon a la Mujer Vallecaucana) ,durante el periodo de gobierno.</v>
      </c>
      <c r="D115" s="4" t="s">
        <v>63</v>
      </c>
      <c r="E115" s="21">
        <f>SUM(F115:Q115)</f>
        <v>25000000</v>
      </c>
      <c r="F115" s="188">
        <f>IF($O$5=2016,VLOOKUP($B115,MP,24,FALSE),IF($O$5=2017,VLOOKUP($B115,MP,37,FALSE),IF($O$5=2018,VLOOKUP($B115,MP,50,FALSE),IF($O$5=2019,VLOOKUP($B115,MP,63,FALSE)," "))))</f>
        <v>25000000</v>
      </c>
      <c r="G115" s="188">
        <f>IF($O$5=2016,VLOOKUP($B115,MP,25,FALSE),IF($O$5=2017,VLOOKUP($B115,MP,38,FALSE),IF($O$5=2018,VLOOKUP($B115,MP,51,FALSE),IF($O$5=2019,VLOOKUP($B115,MP,64,FALSE)," "))))</f>
        <v>0</v>
      </c>
      <c r="H115" s="188">
        <f>IF($O$5=2016,VLOOKUP($B115,MP,26,FALSE),IF($O$5=2017,VLOOKUP($B115,MP,39,FALSE),IF($O$5=2018,VLOOKUP($B115,MP,52,FALSE),IF($O$5=2019,VLOOKUP($B115,MP,65,FALSE)," "))))</f>
        <v>0</v>
      </c>
      <c r="I115" s="188">
        <f>IF($O$5=2016,VLOOKUP($B115,MP,27,FALSE),IF($O$5=2017,VLOOKUP($B115,MP,40,FALSE),IF($O$5=2018,VLOOKUP($B115,MP,53,FALSE),IF($O$5=2019,VLOOKUP($B115,MP,66,FALSE)," "))))</f>
        <v>0</v>
      </c>
      <c r="J115" s="188">
        <f>IF($O$5=2016,VLOOKUP($B115,MP,28,FALSE),IF($O$5=2017,VLOOKUP($B115,MP,41,FALSE),IF($O$5=2018,VLOOKUP($B115,MP,54,FALSE),IF($O$5=2019,VLOOKUP($B115,MP,67,FALSE)," "))))</f>
        <v>0</v>
      </c>
      <c r="K115" s="188">
        <f>IF($O$5=2016,VLOOKUP($B115,MP,29,FALSE),IF($O$5=2017,VLOOKUP($B115,MP,42,FALSE),IF($O$5=2018,VLOOKUP($B115,MP,55,FALSE),IF($O$5=2019,VLOOKUP($B115,MP,68,FALSE)," "))))</f>
        <v>0</v>
      </c>
      <c r="L115" s="188">
        <f>IF($O$5=2016,VLOOKUP($B115,MP,30,FALSE),IF($O$5=2017,VLOOKUP($B115,MP,43,FALSE),IF($O$5=2018,VLOOKUP($B115,MP,56,FALSE),IF($O$5=2019,VLOOKUP($B115,MP,69,FALSE)," "))))</f>
        <v>0</v>
      </c>
      <c r="M115" s="188">
        <f>IF($O$5=2016,VLOOKUP($B115,MP,31,FALSE),IF($O$5=2017,VLOOKUP($B115,MP,44,FALSE),IF($O$5=2018,VLOOKUP($B115,MP,57,FALSE),IF($O$5=2019,VLOOKUP($B115,MP,70,FALSE)," "))))</f>
        <v>0</v>
      </c>
      <c r="N115" s="188">
        <f>IF($O$5=2016,VLOOKUP($B115,MP,32,FALSE),IF($O$5=2017,VLOOKUP($B115,MP,45,FALSE),IF($O$5=2018,VLOOKUP($B115,MP,58,FALSE),IF($O$5=2019,VLOOKUP($B115,MP,71,FALSE)," "))))</f>
        <v>0</v>
      </c>
      <c r="O115" s="188">
        <f>IF($O$5=2016,VLOOKUP($B115,MP,33,FALSE),IF($O$5=2017,VLOOKUP($B115,MP,46,FALSE),IF($O$5=2018,VLOOKUP($B115,MP,59,FALSE),IF($O$5=2019,VLOOKUP($B115,MP,72,FALSE)," "))))</f>
        <v>0</v>
      </c>
      <c r="P115" s="188">
        <f>IF($O$5=2016,VLOOKUP($B115,MP,34,FALSE),IF($O$5=2017,VLOOKUP($B115,MP,47,FALSE),IF($O$5=2018,VLOOKUP($B115,MP,60,FALSE),IF($O$5=2019,VLOOKUP($B115,MP,73,FALSE)," "))))</f>
        <v>0</v>
      </c>
      <c r="Q115" s="188">
        <f>IF($O$5=2016,VLOOKUP($B115,MP,35,FALSE),IF($O$5=2017,VLOOKUP($B115,MP,48,FALSE),IF($O$5=2018,VLOOKUP($B115,MP,61,FALSE),IF($O$5=2019,VLOOKUP($B115,MP,74,FALSE)," "))))</f>
        <v>0</v>
      </c>
      <c r="R115" s="22"/>
    </row>
    <row r="116" spans="1:18" ht="15" x14ac:dyDescent="0.2">
      <c r="A116" s="745"/>
      <c r="B116" s="745"/>
      <c r="C116" s="748"/>
      <c r="D116" s="8" t="s">
        <v>64</v>
      </c>
      <c r="E116" s="451">
        <f>SUM(F116:Q116)</f>
        <v>25000000</v>
      </c>
      <c r="F116" s="612">
        <v>25000000</v>
      </c>
      <c r="G116" s="612"/>
      <c r="H116" s="612"/>
      <c r="I116" s="612"/>
      <c r="J116" s="612"/>
      <c r="K116" s="612"/>
      <c r="L116" s="612"/>
      <c r="M116" s="612"/>
      <c r="N116" s="612"/>
      <c r="O116" s="612"/>
      <c r="P116" s="612"/>
      <c r="Q116" s="612"/>
      <c r="R116" s="613"/>
    </row>
    <row r="117" spans="1:18" ht="15" x14ac:dyDescent="0.2">
      <c r="A117" s="745"/>
      <c r="B117" s="745"/>
      <c r="C117" s="748"/>
      <c r="D117" s="5" t="s">
        <v>65</v>
      </c>
      <c r="E117" s="452">
        <f t="shared" ref="E117:R117" si="52">E116*100/E115</f>
        <v>100</v>
      </c>
      <c r="F117" s="452">
        <f t="shared" si="52"/>
        <v>100</v>
      </c>
      <c r="G117" s="452" t="e">
        <f t="shared" si="52"/>
        <v>#DIV/0!</v>
      </c>
      <c r="H117" s="452" t="e">
        <f t="shared" si="52"/>
        <v>#DIV/0!</v>
      </c>
      <c r="I117" s="452" t="e">
        <f t="shared" si="52"/>
        <v>#DIV/0!</v>
      </c>
      <c r="J117" s="452" t="e">
        <f t="shared" si="52"/>
        <v>#DIV/0!</v>
      </c>
      <c r="K117" s="452" t="e">
        <f t="shared" si="52"/>
        <v>#DIV/0!</v>
      </c>
      <c r="L117" s="452" t="e">
        <f t="shared" si="52"/>
        <v>#DIV/0!</v>
      </c>
      <c r="M117" s="452" t="e">
        <f t="shared" si="52"/>
        <v>#DIV/0!</v>
      </c>
      <c r="N117" s="452" t="e">
        <f t="shared" si="52"/>
        <v>#DIV/0!</v>
      </c>
      <c r="O117" s="452" t="e">
        <f t="shared" si="52"/>
        <v>#DIV/0!</v>
      </c>
      <c r="P117" s="452" t="e">
        <f t="shared" si="52"/>
        <v>#DIV/0!</v>
      </c>
      <c r="Q117" s="452" t="e">
        <f t="shared" si="52"/>
        <v>#DIV/0!</v>
      </c>
      <c r="R117" s="453" t="e">
        <f t="shared" si="52"/>
        <v>#DIV/0!</v>
      </c>
    </row>
    <row r="118" spans="1:18" ht="15" x14ac:dyDescent="0.2">
      <c r="A118" s="745"/>
      <c r="B118" s="745"/>
      <c r="C118" s="748"/>
      <c r="D118" s="8" t="s">
        <v>66</v>
      </c>
      <c r="E118" s="451">
        <f>SUM(F118:Q118)</f>
        <v>202200000</v>
      </c>
      <c r="F118" s="590">
        <v>202200000</v>
      </c>
      <c r="G118" s="499"/>
      <c r="H118" s="499"/>
      <c r="I118" s="499"/>
      <c r="J118" s="499"/>
      <c r="K118" s="499"/>
      <c r="L118" s="499"/>
      <c r="M118" s="499"/>
      <c r="N118" s="499"/>
      <c r="O118" s="499"/>
      <c r="P118" s="499"/>
      <c r="Q118" s="499"/>
      <c r="R118" s="500"/>
    </row>
    <row r="119" spans="1:18" ht="15" x14ac:dyDescent="0.2">
      <c r="A119" s="745"/>
      <c r="B119" s="745"/>
      <c r="C119" s="748"/>
      <c r="D119" s="5" t="s">
        <v>67</v>
      </c>
      <c r="E119" s="452">
        <f t="shared" ref="E119:R119" si="53">E118*100/E115</f>
        <v>808.8</v>
      </c>
      <c r="F119" s="452">
        <f t="shared" si="53"/>
        <v>808.8</v>
      </c>
      <c r="G119" s="452" t="e">
        <f t="shared" si="53"/>
        <v>#DIV/0!</v>
      </c>
      <c r="H119" s="452" t="e">
        <f t="shared" si="53"/>
        <v>#DIV/0!</v>
      </c>
      <c r="I119" s="452" t="e">
        <f t="shared" si="53"/>
        <v>#DIV/0!</v>
      </c>
      <c r="J119" s="452" t="e">
        <f t="shared" si="53"/>
        <v>#DIV/0!</v>
      </c>
      <c r="K119" s="452" t="e">
        <f t="shared" si="53"/>
        <v>#DIV/0!</v>
      </c>
      <c r="L119" s="452" t="e">
        <f t="shared" si="53"/>
        <v>#DIV/0!</v>
      </c>
      <c r="M119" s="452" t="e">
        <f t="shared" si="53"/>
        <v>#DIV/0!</v>
      </c>
      <c r="N119" s="452" t="e">
        <f t="shared" si="53"/>
        <v>#DIV/0!</v>
      </c>
      <c r="O119" s="452" t="e">
        <f t="shared" si="53"/>
        <v>#DIV/0!</v>
      </c>
      <c r="P119" s="452" t="e">
        <f t="shared" si="53"/>
        <v>#DIV/0!</v>
      </c>
      <c r="Q119" s="452" t="e">
        <f t="shared" si="53"/>
        <v>#DIV/0!</v>
      </c>
      <c r="R119" s="453" t="e">
        <f t="shared" si="53"/>
        <v>#DIV/0!</v>
      </c>
    </row>
    <row r="120" spans="1:18" ht="15" x14ac:dyDescent="0.2">
      <c r="A120" s="745"/>
      <c r="B120" s="745"/>
      <c r="C120" s="748"/>
      <c r="D120" s="7" t="s">
        <v>68</v>
      </c>
      <c r="E120" s="451">
        <f>SUM(F120:Q120)</f>
        <v>75000000</v>
      </c>
      <c r="F120" s="499">
        <v>75000000</v>
      </c>
      <c r="G120" s="499"/>
      <c r="H120" s="499"/>
      <c r="I120" s="499"/>
      <c r="J120" s="499"/>
      <c r="K120" s="499"/>
      <c r="L120" s="499"/>
      <c r="M120" s="499"/>
      <c r="N120" s="499"/>
      <c r="O120" s="499"/>
      <c r="P120" s="499"/>
      <c r="Q120" s="499"/>
      <c r="R120" s="500"/>
    </row>
    <row r="121" spans="1:18" ht="15" x14ac:dyDescent="0.2">
      <c r="A121" s="745"/>
      <c r="B121" s="745"/>
      <c r="C121" s="748"/>
      <c r="D121" s="5" t="s">
        <v>69</v>
      </c>
      <c r="E121" s="452">
        <f t="shared" ref="E121:R121" si="54">E120*100/E118</f>
        <v>37.091988130563799</v>
      </c>
      <c r="F121" s="452">
        <f t="shared" si="54"/>
        <v>37.091988130563799</v>
      </c>
      <c r="G121" s="452" t="e">
        <f t="shared" si="54"/>
        <v>#DIV/0!</v>
      </c>
      <c r="H121" s="452" t="e">
        <f t="shared" si="54"/>
        <v>#DIV/0!</v>
      </c>
      <c r="I121" s="452" t="e">
        <f t="shared" si="54"/>
        <v>#DIV/0!</v>
      </c>
      <c r="J121" s="452" t="e">
        <f t="shared" si="54"/>
        <v>#DIV/0!</v>
      </c>
      <c r="K121" s="452" t="e">
        <f t="shared" si="54"/>
        <v>#DIV/0!</v>
      </c>
      <c r="L121" s="452" t="e">
        <f t="shared" si="54"/>
        <v>#DIV/0!</v>
      </c>
      <c r="M121" s="452" t="e">
        <f t="shared" si="54"/>
        <v>#DIV/0!</v>
      </c>
      <c r="N121" s="452" t="e">
        <f t="shared" si="54"/>
        <v>#DIV/0!</v>
      </c>
      <c r="O121" s="452" t="e">
        <f t="shared" si="54"/>
        <v>#DIV/0!</v>
      </c>
      <c r="P121" s="452" t="e">
        <f t="shared" si="54"/>
        <v>#DIV/0!</v>
      </c>
      <c r="Q121" s="452" t="e">
        <f t="shared" si="54"/>
        <v>#DIV/0!</v>
      </c>
      <c r="R121" s="453" t="e">
        <f t="shared" si="54"/>
        <v>#DIV/0!</v>
      </c>
    </row>
    <row r="122" spans="1:18" ht="15.75" thickBot="1" x14ac:dyDescent="0.25">
      <c r="A122" s="746"/>
      <c r="B122" s="746"/>
      <c r="C122" s="749"/>
      <c r="D122" s="6" t="s">
        <v>70</v>
      </c>
      <c r="E122" s="454">
        <f t="shared" ref="E122:R122" si="55">E120*100/E115</f>
        <v>300</v>
      </c>
      <c r="F122" s="454">
        <f t="shared" si="55"/>
        <v>300</v>
      </c>
      <c r="G122" s="454" t="e">
        <f t="shared" si="55"/>
        <v>#DIV/0!</v>
      </c>
      <c r="H122" s="454" t="e">
        <f t="shared" si="55"/>
        <v>#DIV/0!</v>
      </c>
      <c r="I122" s="454" t="e">
        <f t="shared" si="55"/>
        <v>#DIV/0!</v>
      </c>
      <c r="J122" s="454" t="e">
        <f t="shared" si="55"/>
        <v>#DIV/0!</v>
      </c>
      <c r="K122" s="454" t="e">
        <f t="shared" si="55"/>
        <v>#DIV/0!</v>
      </c>
      <c r="L122" s="454" t="e">
        <f t="shared" si="55"/>
        <v>#DIV/0!</v>
      </c>
      <c r="M122" s="454" t="e">
        <f t="shared" si="55"/>
        <v>#DIV/0!</v>
      </c>
      <c r="N122" s="454" t="e">
        <f t="shared" si="55"/>
        <v>#DIV/0!</v>
      </c>
      <c r="O122" s="454" t="e">
        <f t="shared" si="55"/>
        <v>#DIV/0!</v>
      </c>
      <c r="P122" s="454" t="e">
        <f t="shared" si="55"/>
        <v>#DIV/0!</v>
      </c>
      <c r="Q122" s="454" t="e">
        <f t="shared" si="55"/>
        <v>#DIV/0!</v>
      </c>
      <c r="R122" s="455" t="e">
        <f t="shared" si="55"/>
        <v>#DIV/0!</v>
      </c>
    </row>
    <row r="123" spans="1:18" ht="15" x14ac:dyDescent="0.2">
      <c r="A123" s="744">
        <v>15</v>
      </c>
      <c r="B123" s="744" t="str">
        <f>'PI. MP. Avance'!B81</f>
        <v>MP105020303</v>
      </c>
      <c r="C123" s="747" t="str">
        <f>'PI. MP. Avance'!C81</f>
        <v>Realizar cuatro (4) Encuentros departamentales de saberes e intercambio de experiencias exitosas, que fomenten el liderazgo y la participación efectiva para la incidencia política de las mujeres en espacios de decisión, durante el periodo de Gobierno</v>
      </c>
      <c r="D123" s="4" t="s">
        <v>63</v>
      </c>
      <c r="E123" s="21">
        <f>SUM(F123:Q123)</f>
        <v>50000000</v>
      </c>
      <c r="F123" s="188">
        <f>IF($O$5=2016,VLOOKUP($B123,MP,24,FALSE),IF($O$5=2017,VLOOKUP($B123,MP,37,FALSE),IF($O$5=2018,VLOOKUP($B123,MP,50,FALSE),IF($O$5=2019,VLOOKUP($B123,MP,63,FALSE)," "))))</f>
        <v>50000000</v>
      </c>
      <c r="G123" s="188">
        <f>IF($O$5=2016,VLOOKUP($B123,MP,25,FALSE),IF($O$5=2017,VLOOKUP($B123,MP,38,FALSE),IF($O$5=2018,VLOOKUP($B123,MP,51,FALSE),IF($O$5=2019,VLOOKUP($B123,MP,64,FALSE)," "))))</f>
        <v>0</v>
      </c>
      <c r="H123" s="188">
        <f>IF($O$5=2016,VLOOKUP($B123,MP,26,FALSE),IF($O$5=2017,VLOOKUP($B123,MP,39,FALSE),IF($O$5=2018,VLOOKUP($B123,MP,52,FALSE),IF($O$5=2019,VLOOKUP($B123,MP,65,FALSE)," "))))</f>
        <v>0</v>
      </c>
      <c r="I123" s="188">
        <f>IF($O$5=2016,VLOOKUP($B123,MP,27,FALSE),IF($O$5=2017,VLOOKUP($B123,MP,40,FALSE),IF($O$5=2018,VLOOKUP($B123,MP,53,FALSE),IF($O$5=2019,VLOOKUP($B123,MP,66,FALSE)," "))))</f>
        <v>0</v>
      </c>
      <c r="J123" s="188">
        <f>IF($O$5=2016,VLOOKUP($B123,MP,28,FALSE),IF($O$5=2017,VLOOKUP($B123,MP,41,FALSE),IF($O$5=2018,VLOOKUP($B123,MP,54,FALSE),IF($O$5=2019,VLOOKUP($B123,MP,67,FALSE)," "))))</f>
        <v>0</v>
      </c>
      <c r="K123" s="188">
        <f>IF($O$5=2016,VLOOKUP($B123,MP,29,FALSE),IF($O$5=2017,VLOOKUP($B123,MP,42,FALSE),IF($O$5=2018,VLOOKUP($B123,MP,55,FALSE),IF($O$5=2019,VLOOKUP($B123,MP,68,FALSE)," "))))</f>
        <v>0</v>
      </c>
      <c r="L123" s="188">
        <f>IF($O$5=2016,VLOOKUP($B123,MP,30,FALSE),IF($O$5=2017,VLOOKUP($B123,MP,43,FALSE),IF($O$5=2018,VLOOKUP($B123,MP,56,FALSE),IF($O$5=2019,VLOOKUP($B123,MP,69,FALSE)," "))))</f>
        <v>0</v>
      </c>
      <c r="M123" s="188">
        <f>IF($O$5=2016,VLOOKUP($B123,MP,31,FALSE),IF($O$5=2017,VLOOKUP($B123,MP,44,FALSE),IF($O$5=2018,VLOOKUP($B123,MP,57,FALSE),IF($O$5=2019,VLOOKUP($B123,MP,70,FALSE)," "))))</f>
        <v>0</v>
      </c>
      <c r="N123" s="188">
        <f>IF($O$5=2016,VLOOKUP($B123,MP,32,FALSE),IF($O$5=2017,VLOOKUP($B123,MP,45,FALSE),IF($O$5=2018,VLOOKUP($B123,MP,58,FALSE),IF($O$5=2019,VLOOKUP($B123,MP,71,FALSE)," "))))</f>
        <v>0</v>
      </c>
      <c r="O123" s="188">
        <f>IF($O$5=2016,VLOOKUP($B123,MP,33,FALSE),IF($O$5=2017,VLOOKUP($B123,MP,46,FALSE),IF($O$5=2018,VLOOKUP($B123,MP,59,FALSE),IF($O$5=2019,VLOOKUP($B123,MP,72,FALSE)," "))))</f>
        <v>0</v>
      </c>
      <c r="P123" s="188">
        <f>IF($O$5=2016,VLOOKUP($B123,MP,34,FALSE),IF($O$5=2017,VLOOKUP($B123,MP,47,FALSE),IF($O$5=2018,VLOOKUP($B123,MP,60,FALSE),IF($O$5=2019,VLOOKUP($B123,MP,73,FALSE)," "))))</f>
        <v>0</v>
      </c>
      <c r="Q123" s="188">
        <f>IF($O$5=2016,VLOOKUP($B123,MP,35,FALSE),IF($O$5=2017,VLOOKUP($B123,MP,48,FALSE),IF($O$5=2018,VLOOKUP($B123,MP,61,FALSE),IF($O$5=2019,VLOOKUP($B123,MP,74,FALSE)," "))))</f>
        <v>0</v>
      </c>
      <c r="R123" s="22"/>
    </row>
    <row r="124" spans="1:18" ht="15" x14ac:dyDescent="0.2">
      <c r="A124" s="745"/>
      <c r="B124" s="745"/>
      <c r="C124" s="748"/>
      <c r="D124" s="8" t="s">
        <v>64</v>
      </c>
      <c r="E124" s="451">
        <f>SUM(F124:Q124)</f>
        <v>50000000</v>
      </c>
      <c r="F124" s="612">
        <v>50000000</v>
      </c>
      <c r="G124" s="612"/>
      <c r="H124" s="612"/>
      <c r="I124" s="612"/>
      <c r="J124" s="612"/>
      <c r="K124" s="612"/>
      <c r="L124" s="612"/>
      <c r="M124" s="612"/>
      <c r="N124" s="612"/>
      <c r="O124" s="612"/>
      <c r="P124" s="612"/>
      <c r="Q124" s="612"/>
      <c r="R124" s="613">
        <v>0</v>
      </c>
    </row>
    <row r="125" spans="1:18" ht="15" x14ac:dyDescent="0.2">
      <c r="A125" s="745"/>
      <c r="B125" s="745"/>
      <c r="C125" s="748"/>
      <c r="D125" s="5" t="s">
        <v>65</v>
      </c>
      <c r="E125" s="452">
        <f t="shared" ref="E125:R125" si="56">E124*100/E123</f>
        <v>100</v>
      </c>
      <c r="F125" s="452">
        <f t="shared" si="56"/>
        <v>100</v>
      </c>
      <c r="G125" s="452" t="e">
        <f t="shared" si="56"/>
        <v>#DIV/0!</v>
      </c>
      <c r="H125" s="452" t="e">
        <f t="shared" si="56"/>
        <v>#DIV/0!</v>
      </c>
      <c r="I125" s="452" t="e">
        <f t="shared" si="56"/>
        <v>#DIV/0!</v>
      </c>
      <c r="J125" s="452" t="e">
        <f t="shared" si="56"/>
        <v>#DIV/0!</v>
      </c>
      <c r="K125" s="452" t="e">
        <f t="shared" si="56"/>
        <v>#DIV/0!</v>
      </c>
      <c r="L125" s="452" t="e">
        <f t="shared" si="56"/>
        <v>#DIV/0!</v>
      </c>
      <c r="M125" s="452" t="e">
        <f t="shared" si="56"/>
        <v>#DIV/0!</v>
      </c>
      <c r="N125" s="452" t="e">
        <f t="shared" si="56"/>
        <v>#DIV/0!</v>
      </c>
      <c r="O125" s="452" t="e">
        <f t="shared" si="56"/>
        <v>#DIV/0!</v>
      </c>
      <c r="P125" s="452" t="e">
        <f t="shared" si="56"/>
        <v>#DIV/0!</v>
      </c>
      <c r="Q125" s="452" t="e">
        <f t="shared" si="56"/>
        <v>#DIV/0!</v>
      </c>
      <c r="R125" s="453" t="e">
        <f t="shared" si="56"/>
        <v>#DIV/0!</v>
      </c>
    </row>
    <row r="126" spans="1:18" ht="15" x14ac:dyDescent="0.2">
      <c r="A126" s="745"/>
      <c r="B126" s="745"/>
      <c r="C126" s="748"/>
      <c r="D126" s="8" t="s">
        <v>66</v>
      </c>
      <c r="E126" s="451">
        <f>SUM(F126:Q126)</f>
        <v>101800000</v>
      </c>
      <c r="F126" s="590">
        <v>101800000</v>
      </c>
      <c r="G126" s="499"/>
      <c r="H126" s="499"/>
      <c r="I126" s="499"/>
      <c r="J126" s="499"/>
      <c r="K126" s="499"/>
      <c r="L126" s="499"/>
      <c r="M126" s="499"/>
      <c r="N126" s="499"/>
      <c r="O126" s="499"/>
      <c r="P126" s="499"/>
      <c r="Q126" s="499"/>
      <c r="R126" s="500">
        <v>10000000</v>
      </c>
    </row>
    <row r="127" spans="1:18" ht="15" x14ac:dyDescent="0.2">
      <c r="A127" s="745"/>
      <c r="B127" s="745"/>
      <c r="C127" s="748"/>
      <c r="D127" s="5" t="s">
        <v>67</v>
      </c>
      <c r="E127" s="452">
        <f t="shared" ref="E127:R127" si="57">E126*100/E123</f>
        <v>203.6</v>
      </c>
      <c r="F127" s="452">
        <f t="shared" si="57"/>
        <v>203.6</v>
      </c>
      <c r="G127" s="452" t="e">
        <f t="shared" si="57"/>
        <v>#DIV/0!</v>
      </c>
      <c r="H127" s="452" t="e">
        <f t="shared" si="57"/>
        <v>#DIV/0!</v>
      </c>
      <c r="I127" s="452" t="e">
        <f t="shared" si="57"/>
        <v>#DIV/0!</v>
      </c>
      <c r="J127" s="452" t="e">
        <f t="shared" si="57"/>
        <v>#DIV/0!</v>
      </c>
      <c r="K127" s="452" t="e">
        <f t="shared" si="57"/>
        <v>#DIV/0!</v>
      </c>
      <c r="L127" s="452" t="e">
        <f t="shared" si="57"/>
        <v>#DIV/0!</v>
      </c>
      <c r="M127" s="452" t="e">
        <f t="shared" si="57"/>
        <v>#DIV/0!</v>
      </c>
      <c r="N127" s="452" t="e">
        <f t="shared" si="57"/>
        <v>#DIV/0!</v>
      </c>
      <c r="O127" s="452" t="e">
        <f t="shared" si="57"/>
        <v>#DIV/0!</v>
      </c>
      <c r="P127" s="452" t="e">
        <f t="shared" si="57"/>
        <v>#DIV/0!</v>
      </c>
      <c r="Q127" s="452" t="e">
        <f t="shared" si="57"/>
        <v>#DIV/0!</v>
      </c>
      <c r="R127" s="453" t="e">
        <f t="shared" si="57"/>
        <v>#DIV/0!</v>
      </c>
    </row>
    <row r="128" spans="1:18" ht="15" x14ac:dyDescent="0.2">
      <c r="A128" s="745"/>
      <c r="B128" s="745"/>
      <c r="C128" s="748"/>
      <c r="D128" s="7" t="s">
        <v>68</v>
      </c>
      <c r="E128" s="451">
        <f>SUM(F128:Q128)</f>
        <v>33333333</v>
      </c>
      <c r="F128" s="499">
        <v>33333333</v>
      </c>
      <c r="G128" s="499"/>
      <c r="H128" s="499"/>
      <c r="I128" s="499"/>
      <c r="J128" s="499"/>
      <c r="K128" s="499"/>
      <c r="L128" s="499"/>
      <c r="M128" s="499"/>
      <c r="N128" s="499"/>
      <c r="O128" s="499"/>
      <c r="P128" s="499"/>
      <c r="Q128" s="499"/>
      <c r="R128" s="500">
        <v>10000000</v>
      </c>
    </row>
    <row r="129" spans="1:18" ht="15" x14ac:dyDescent="0.2">
      <c r="A129" s="745"/>
      <c r="B129" s="745"/>
      <c r="C129" s="748"/>
      <c r="D129" s="5" t="s">
        <v>69</v>
      </c>
      <c r="E129" s="452">
        <f t="shared" ref="E129:R129" si="58">E128*100/E126</f>
        <v>32.743942043222006</v>
      </c>
      <c r="F129" s="452">
        <f t="shared" si="58"/>
        <v>32.743942043222006</v>
      </c>
      <c r="G129" s="452" t="e">
        <f t="shared" si="58"/>
        <v>#DIV/0!</v>
      </c>
      <c r="H129" s="452" t="e">
        <f t="shared" si="58"/>
        <v>#DIV/0!</v>
      </c>
      <c r="I129" s="452" t="e">
        <f t="shared" si="58"/>
        <v>#DIV/0!</v>
      </c>
      <c r="J129" s="452" t="e">
        <f t="shared" si="58"/>
        <v>#DIV/0!</v>
      </c>
      <c r="K129" s="452" t="e">
        <f t="shared" si="58"/>
        <v>#DIV/0!</v>
      </c>
      <c r="L129" s="452" t="e">
        <f t="shared" si="58"/>
        <v>#DIV/0!</v>
      </c>
      <c r="M129" s="452" t="e">
        <f t="shared" si="58"/>
        <v>#DIV/0!</v>
      </c>
      <c r="N129" s="452" t="e">
        <f t="shared" si="58"/>
        <v>#DIV/0!</v>
      </c>
      <c r="O129" s="452" t="e">
        <f t="shared" si="58"/>
        <v>#DIV/0!</v>
      </c>
      <c r="P129" s="452" t="e">
        <f t="shared" si="58"/>
        <v>#DIV/0!</v>
      </c>
      <c r="Q129" s="452" t="e">
        <f t="shared" si="58"/>
        <v>#DIV/0!</v>
      </c>
      <c r="R129" s="453">
        <f t="shared" si="58"/>
        <v>100</v>
      </c>
    </row>
    <row r="130" spans="1:18" ht="15.75" thickBot="1" x14ac:dyDescent="0.25">
      <c r="A130" s="746"/>
      <c r="B130" s="746"/>
      <c r="C130" s="749"/>
      <c r="D130" s="6" t="s">
        <v>70</v>
      </c>
      <c r="E130" s="454">
        <f t="shared" ref="E130:R130" si="59">E128*100/E123</f>
        <v>66.666666000000006</v>
      </c>
      <c r="F130" s="454">
        <f t="shared" si="59"/>
        <v>66.666666000000006</v>
      </c>
      <c r="G130" s="454" t="e">
        <f t="shared" si="59"/>
        <v>#DIV/0!</v>
      </c>
      <c r="H130" s="454" t="e">
        <f t="shared" si="59"/>
        <v>#DIV/0!</v>
      </c>
      <c r="I130" s="454" t="e">
        <f t="shared" si="59"/>
        <v>#DIV/0!</v>
      </c>
      <c r="J130" s="454" t="e">
        <f t="shared" si="59"/>
        <v>#DIV/0!</v>
      </c>
      <c r="K130" s="454" t="e">
        <f t="shared" si="59"/>
        <v>#DIV/0!</v>
      </c>
      <c r="L130" s="454" t="e">
        <f t="shared" si="59"/>
        <v>#DIV/0!</v>
      </c>
      <c r="M130" s="454" t="e">
        <f t="shared" si="59"/>
        <v>#DIV/0!</v>
      </c>
      <c r="N130" s="454" t="e">
        <f t="shared" si="59"/>
        <v>#DIV/0!</v>
      </c>
      <c r="O130" s="454" t="e">
        <f t="shared" si="59"/>
        <v>#DIV/0!</v>
      </c>
      <c r="P130" s="454" t="e">
        <f t="shared" si="59"/>
        <v>#DIV/0!</v>
      </c>
      <c r="Q130" s="454" t="e">
        <f t="shared" si="59"/>
        <v>#DIV/0!</v>
      </c>
      <c r="R130" s="455" t="e">
        <f t="shared" si="59"/>
        <v>#DIV/0!</v>
      </c>
    </row>
    <row r="131" spans="1:18" ht="15" x14ac:dyDescent="0.2">
      <c r="A131" s="744">
        <v>16</v>
      </c>
      <c r="B131" s="744" t="str">
        <f>'PI. MP. Avance'!B86</f>
        <v>MP105020304</v>
      </c>
      <c r="C131" s="747" t="str">
        <f>'PI. MP. Avance'!C86</f>
        <v>Desarrollar en los 42 entes territoriales, un programa de Formación   a Mujeres en el  uso de las TICs, durante el periodo de Gobierno.</v>
      </c>
      <c r="D131" s="4" t="s">
        <v>63</v>
      </c>
      <c r="E131" s="21">
        <f>SUM(F131:Q131)</f>
        <v>14000000</v>
      </c>
      <c r="F131" s="188">
        <f>IF($O$5=2016,VLOOKUP($B131,MP,24,FALSE),IF($O$5=2017,VLOOKUP($B131,MP,37,FALSE),IF($O$5=2018,VLOOKUP($B131,MP,50,FALSE),IF($O$5=2019,VLOOKUP($B131,MP,63,FALSE)," "))))</f>
        <v>14000000</v>
      </c>
      <c r="G131" s="188">
        <f>IF($O$5=2016,VLOOKUP($B131,MP,25,FALSE),IF($O$5=2017,VLOOKUP($B131,MP,38,FALSE),IF($O$5=2018,VLOOKUP($B131,MP,51,FALSE),IF($O$5=2019,VLOOKUP($B131,MP,64,FALSE)," "))))</f>
        <v>0</v>
      </c>
      <c r="H131" s="188">
        <f>IF($O$5=2016,VLOOKUP($B131,MP,26,FALSE),IF($O$5=2017,VLOOKUP($B131,MP,39,FALSE),IF($O$5=2018,VLOOKUP($B131,MP,52,FALSE),IF($O$5=2019,VLOOKUP($B131,MP,65,FALSE)," "))))</f>
        <v>0</v>
      </c>
      <c r="I131" s="188">
        <f>IF($O$5=2016,VLOOKUP($B131,MP,27,FALSE),IF($O$5=2017,VLOOKUP($B131,MP,40,FALSE),IF($O$5=2018,VLOOKUP($B131,MP,53,FALSE),IF($O$5=2019,VLOOKUP($B131,MP,66,FALSE)," "))))</f>
        <v>0</v>
      </c>
      <c r="J131" s="188">
        <f>IF($O$5=2016,VLOOKUP($B131,MP,28,FALSE),IF($O$5=2017,VLOOKUP($B131,MP,41,FALSE),IF($O$5=2018,VLOOKUP($B131,MP,54,FALSE),IF($O$5=2019,VLOOKUP($B131,MP,67,FALSE)," "))))</f>
        <v>0</v>
      </c>
      <c r="K131" s="188">
        <f>IF($O$5=2016,VLOOKUP($B131,MP,29,FALSE),IF($O$5=2017,VLOOKUP($B131,MP,42,FALSE),IF($O$5=2018,VLOOKUP($B131,MP,55,FALSE),IF($O$5=2019,VLOOKUP($B131,MP,68,FALSE)," "))))</f>
        <v>0</v>
      </c>
      <c r="L131" s="188">
        <f>IF($O$5=2016,VLOOKUP($B131,MP,30,FALSE),IF($O$5=2017,VLOOKUP($B131,MP,43,FALSE),IF($O$5=2018,VLOOKUP($B131,MP,56,FALSE),IF($O$5=2019,VLOOKUP($B131,MP,69,FALSE)," "))))</f>
        <v>0</v>
      </c>
      <c r="M131" s="188">
        <f>IF($O$5=2016,VLOOKUP($B131,MP,31,FALSE),IF($O$5=2017,VLOOKUP($B131,MP,44,FALSE),IF($O$5=2018,VLOOKUP($B131,MP,57,FALSE),IF($O$5=2019,VLOOKUP($B131,MP,70,FALSE)," "))))</f>
        <v>0</v>
      </c>
      <c r="N131" s="188">
        <f>IF($O$5=2016,VLOOKUP($B131,MP,32,FALSE),IF($O$5=2017,VLOOKUP($B131,MP,45,FALSE),IF($O$5=2018,VLOOKUP($B131,MP,58,FALSE),IF($O$5=2019,VLOOKUP($B131,MP,71,FALSE)," "))))</f>
        <v>0</v>
      </c>
      <c r="O131" s="188">
        <f>IF($O$5=2016,VLOOKUP($B131,MP,33,FALSE),IF($O$5=2017,VLOOKUP($B131,MP,46,FALSE),IF($O$5=2018,VLOOKUP($B131,MP,59,FALSE),IF($O$5=2019,VLOOKUP($B131,MP,72,FALSE)," "))))</f>
        <v>0</v>
      </c>
      <c r="P131" s="188">
        <f>IF($O$5=2016,VLOOKUP($B131,MP,34,FALSE),IF($O$5=2017,VLOOKUP($B131,MP,47,FALSE),IF($O$5=2018,VLOOKUP($B131,MP,60,FALSE),IF($O$5=2019,VLOOKUP($B131,MP,73,FALSE)," "))))</f>
        <v>0</v>
      </c>
      <c r="Q131" s="188">
        <f>IF($O$5=2016,VLOOKUP($B131,MP,35,FALSE),IF($O$5=2017,VLOOKUP($B131,MP,48,FALSE),IF($O$5=2018,VLOOKUP($B131,MP,61,FALSE),IF($O$5=2019,VLOOKUP($B131,MP,74,FALSE)," "))))</f>
        <v>0</v>
      </c>
      <c r="R131" s="22"/>
    </row>
    <row r="132" spans="1:18" ht="15" x14ac:dyDescent="0.2">
      <c r="A132" s="745"/>
      <c r="B132" s="745"/>
      <c r="C132" s="748"/>
      <c r="D132" s="8" t="s">
        <v>64</v>
      </c>
      <c r="E132" s="451">
        <f>SUM(F132:Q132)</f>
        <v>14000000</v>
      </c>
      <c r="F132" s="612">
        <v>14000000</v>
      </c>
      <c r="G132" s="612"/>
      <c r="H132" s="612"/>
      <c r="I132" s="612"/>
      <c r="J132" s="612"/>
      <c r="K132" s="612"/>
      <c r="L132" s="612"/>
      <c r="M132" s="612"/>
      <c r="N132" s="612"/>
      <c r="O132" s="612"/>
      <c r="P132" s="612"/>
      <c r="Q132" s="612"/>
      <c r="R132" s="613">
        <v>0</v>
      </c>
    </row>
    <row r="133" spans="1:18" ht="15" x14ac:dyDescent="0.2">
      <c r="A133" s="745"/>
      <c r="B133" s="745"/>
      <c r="C133" s="748"/>
      <c r="D133" s="5" t="s">
        <v>65</v>
      </c>
      <c r="E133" s="452">
        <f t="shared" ref="E133:R133" si="60">E132*100/E131</f>
        <v>100</v>
      </c>
      <c r="F133" s="452">
        <f t="shared" si="60"/>
        <v>100</v>
      </c>
      <c r="G133" s="452" t="e">
        <f t="shared" si="60"/>
        <v>#DIV/0!</v>
      </c>
      <c r="H133" s="452" t="e">
        <f t="shared" si="60"/>
        <v>#DIV/0!</v>
      </c>
      <c r="I133" s="452" t="e">
        <f t="shared" si="60"/>
        <v>#DIV/0!</v>
      </c>
      <c r="J133" s="452" t="e">
        <f t="shared" si="60"/>
        <v>#DIV/0!</v>
      </c>
      <c r="K133" s="452" t="e">
        <f t="shared" si="60"/>
        <v>#DIV/0!</v>
      </c>
      <c r="L133" s="452" t="e">
        <f t="shared" si="60"/>
        <v>#DIV/0!</v>
      </c>
      <c r="M133" s="452" t="e">
        <f t="shared" si="60"/>
        <v>#DIV/0!</v>
      </c>
      <c r="N133" s="452" t="e">
        <f t="shared" si="60"/>
        <v>#DIV/0!</v>
      </c>
      <c r="O133" s="452" t="e">
        <f t="shared" si="60"/>
        <v>#DIV/0!</v>
      </c>
      <c r="P133" s="452" t="e">
        <f t="shared" si="60"/>
        <v>#DIV/0!</v>
      </c>
      <c r="Q133" s="452" t="e">
        <f t="shared" si="60"/>
        <v>#DIV/0!</v>
      </c>
      <c r="R133" s="453" t="e">
        <f t="shared" si="60"/>
        <v>#DIV/0!</v>
      </c>
    </row>
    <row r="134" spans="1:18" ht="15" x14ac:dyDescent="0.2">
      <c r="A134" s="745"/>
      <c r="B134" s="745"/>
      <c r="C134" s="748"/>
      <c r="D134" s="8" t="s">
        <v>66</v>
      </c>
      <c r="E134" s="451">
        <f>SUM(F134:Q134)</f>
        <v>14000000</v>
      </c>
      <c r="F134" s="499">
        <v>14000000</v>
      </c>
      <c r="G134" s="499"/>
      <c r="H134" s="499"/>
      <c r="I134" s="499"/>
      <c r="J134" s="499"/>
      <c r="K134" s="499"/>
      <c r="L134" s="499"/>
      <c r="M134" s="499"/>
      <c r="N134" s="499"/>
      <c r="O134" s="499"/>
      <c r="P134" s="499"/>
      <c r="Q134" s="499"/>
      <c r="R134" s="500">
        <v>3000000</v>
      </c>
    </row>
    <row r="135" spans="1:18" ht="15" x14ac:dyDescent="0.2">
      <c r="A135" s="745"/>
      <c r="B135" s="745"/>
      <c r="C135" s="748"/>
      <c r="D135" s="5" t="s">
        <v>67</v>
      </c>
      <c r="E135" s="452">
        <f t="shared" ref="E135:R135" si="61">E134*100/E131</f>
        <v>100</v>
      </c>
      <c r="F135" s="452">
        <f t="shared" si="61"/>
        <v>100</v>
      </c>
      <c r="G135" s="452" t="e">
        <f t="shared" si="61"/>
        <v>#DIV/0!</v>
      </c>
      <c r="H135" s="452" t="e">
        <f t="shared" si="61"/>
        <v>#DIV/0!</v>
      </c>
      <c r="I135" s="452" t="e">
        <f t="shared" si="61"/>
        <v>#DIV/0!</v>
      </c>
      <c r="J135" s="452" t="e">
        <f t="shared" si="61"/>
        <v>#DIV/0!</v>
      </c>
      <c r="K135" s="452" t="e">
        <f t="shared" si="61"/>
        <v>#DIV/0!</v>
      </c>
      <c r="L135" s="452" t="e">
        <f t="shared" si="61"/>
        <v>#DIV/0!</v>
      </c>
      <c r="M135" s="452" t="e">
        <f t="shared" si="61"/>
        <v>#DIV/0!</v>
      </c>
      <c r="N135" s="452" t="e">
        <f t="shared" si="61"/>
        <v>#DIV/0!</v>
      </c>
      <c r="O135" s="452" t="e">
        <f t="shared" si="61"/>
        <v>#DIV/0!</v>
      </c>
      <c r="P135" s="452" t="e">
        <f t="shared" si="61"/>
        <v>#DIV/0!</v>
      </c>
      <c r="Q135" s="452" t="e">
        <f t="shared" si="61"/>
        <v>#DIV/0!</v>
      </c>
      <c r="R135" s="453" t="e">
        <f t="shared" si="61"/>
        <v>#DIV/0!</v>
      </c>
    </row>
    <row r="136" spans="1:18" ht="15" x14ac:dyDescent="0.2">
      <c r="A136" s="745"/>
      <c r="B136" s="745"/>
      <c r="C136" s="748"/>
      <c r="D136" s="7" t="s">
        <v>68</v>
      </c>
      <c r="E136" s="451">
        <f>SUM(F136:Q136)</f>
        <v>0</v>
      </c>
      <c r="F136" s="499">
        <v>0</v>
      </c>
      <c r="G136" s="499"/>
      <c r="H136" s="499"/>
      <c r="I136" s="499"/>
      <c r="J136" s="499"/>
      <c r="K136" s="499"/>
      <c r="L136" s="499"/>
      <c r="M136" s="499"/>
      <c r="N136" s="499"/>
      <c r="O136" s="499"/>
      <c r="P136" s="499"/>
      <c r="Q136" s="499"/>
      <c r="R136" s="500">
        <v>3000000</v>
      </c>
    </row>
    <row r="137" spans="1:18" ht="15" x14ac:dyDescent="0.2">
      <c r="A137" s="745"/>
      <c r="B137" s="745"/>
      <c r="C137" s="748"/>
      <c r="D137" s="5" t="s">
        <v>69</v>
      </c>
      <c r="E137" s="452">
        <f t="shared" ref="E137:R137" si="62">E136*100/E134</f>
        <v>0</v>
      </c>
      <c r="F137" s="452">
        <f t="shared" si="62"/>
        <v>0</v>
      </c>
      <c r="G137" s="452" t="e">
        <f t="shared" si="62"/>
        <v>#DIV/0!</v>
      </c>
      <c r="H137" s="452" t="e">
        <f t="shared" si="62"/>
        <v>#DIV/0!</v>
      </c>
      <c r="I137" s="452" t="e">
        <f t="shared" si="62"/>
        <v>#DIV/0!</v>
      </c>
      <c r="J137" s="452" t="e">
        <f t="shared" si="62"/>
        <v>#DIV/0!</v>
      </c>
      <c r="K137" s="452" t="e">
        <f t="shared" si="62"/>
        <v>#DIV/0!</v>
      </c>
      <c r="L137" s="452" t="e">
        <f t="shared" si="62"/>
        <v>#DIV/0!</v>
      </c>
      <c r="M137" s="452" t="e">
        <f t="shared" si="62"/>
        <v>#DIV/0!</v>
      </c>
      <c r="N137" s="452" t="e">
        <f t="shared" si="62"/>
        <v>#DIV/0!</v>
      </c>
      <c r="O137" s="452" t="e">
        <f t="shared" si="62"/>
        <v>#DIV/0!</v>
      </c>
      <c r="P137" s="452" t="e">
        <f t="shared" si="62"/>
        <v>#DIV/0!</v>
      </c>
      <c r="Q137" s="452" t="e">
        <f t="shared" si="62"/>
        <v>#DIV/0!</v>
      </c>
      <c r="R137" s="453">
        <f t="shared" si="62"/>
        <v>100</v>
      </c>
    </row>
    <row r="138" spans="1:18" ht="15.75" thickBot="1" x14ac:dyDescent="0.25">
      <c r="A138" s="746"/>
      <c r="B138" s="746"/>
      <c r="C138" s="749"/>
      <c r="D138" s="6" t="s">
        <v>70</v>
      </c>
      <c r="E138" s="454">
        <f t="shared" ref="E138:R138" si="63">E136*100/E131</f>
        <v>0</v>
      </c>
      <c r="F138" s="454">
        <f t="shared" si="63"/>
        <v>0</v>
      </c>
      <c r="G138" s="454" t="e">
        <f t="shared" si="63"/>
        <v>#DIV/0!</v>
      </c>
      <c r="H138" s="454" t="e">
        <f t="shared" si="63"/>
        <v>#DIV/0!</v>
      </c>
      <c r="I138" s="454" t="e">
        <f t="shared" si="63"/>
        <v>#DIV/0!</v>
      </c>
      <c r="J138" s="454" t="e">
        <f t="shared" si="63"/>
        <v>#DIV/0!</v>
      </c>
      <c r="K138" s="454" t="e">
        <f t="shared" si="63"/>
        <v>#DIV/0!</v>
      </c>
      <c r="L138" s="454" t="e">
        <f t="shared" si="63"/>
        <v>#DIV/0!</v>
      </c>
      <c r="M138" s="454" t="e">
        <f t="shared" si="63"/>
        <v>#DIV/0!</v>
      </c>
      <c r="N138" s="454" t="e">
        <f t="shared" si="63"/>
        <v>#DIV/0!</v>
      </c>
      <c r="O138" s="454" t="e">
        <f t="shared" si="63"/>
        <v>#DIV/0!</v>
      </c>
      <c r="P138" s="454" t="e">
        <f t="shared" si="63"/>
        <v>#DIV/0!</v>
      </c>
      <c r="Q138" s="454" t="e">
        <f t="shared" si="63"/>
        <v>#DIV/0!</v>
      </c>
      <c r="R138" s="455" t="e">
        <f t="shared" si="63"/>
        <v>#DIV/0!</v>
      </c>
    </row>
    <row r="139" spans="1:18" ht="15" x14ac:dyDescent="0.2">
      <c r="A139" s="744">
        <v>17</v>
      </c>
      <c r="B139" s="744" t="str">
        <f>'PI. MP. Avance'!B91</f>
        <v>MP105050305</v>
      </c>
      <c r="C139" s="747" t="str">
        <f>'PI. MP. Avance'!C91</f>
        <v>Acompañar en la construcción y puesta en marcha de los hogares de acogida en los municipios de Buenaventura y Jamundí (MESA DE CONCERTACION INDIGENA).</v>
      </c>
      <c r="D139" s="4" t="s">
        <v>63</v>
      </c>
      <c r="E139" s="21">
        <f>SUM(F139:Q139)</f>
        <v>0</v>
      </c>
      <c r="F139" s="188">
        <f>IF($O$5=2016,VLOOKUP($B139,MP,24,FALSE),IF($O$5=2017,VLOOKUP($B139,MP,37,FALSE),IF($O$5=2018,VLOOKUP($B139,MP,50,FALSE),IF($O$5=2019,VLOOKUP($B139,MP,63,FALSE)," "))))</f>
        <v>0</v>
      </c>
      <c r="G139" s="188">
        <f>IF($O$5=2016,VLOOKUP($B139,MP,25,FALSE),IF($O$5=2017,VLOOKUP($B139,MP,38,FALSE),IF($O$5=2018,VLOOKUP($B139,MP,51,FALSE),IF($O$5=2019,VLOOKUP($B139,MP,64,FALSE)," "))))</f>
        <v>0</v>
      </c>
      <c r="H139" s="188">
        <f>IF($O$5=2016,VLOOKUP($B139,MP,26,FALSE),IF($O$5=2017,VLOOKUP($B139,MP,39,FALSE),IF($O$5=2018,VLOOKUP($B139,MP,52,FALSE),IF($O$5=2019,VLOOKUP($B139,MP,65,FALSE)," "))))</f>
        <v>0</v>
      </c>
      <c r="I139" s="188">
        <f>IF($O$5=2016,VLOOKUP($B139,MP,27,FALSE),IF($O$5=2017,VLOOKUP($B139,MP,40,FALSE),IF($O$5=2018,VLOOKUP($B139,MP,53,FALSE),IF($O$5=2019,VLOOKUP($B139,MP,66,FALSE)," "))))</f>
        <v>0</v>
      </c>
      <c r="J139" s="188">
        <f>IF($O$5=2016,VLOOKUP($B139,MP,28,FALSE),IF($O$5=2017,VLOOKUP($B139,MP,41,FALSE),IF($O$5=2018,VLOOKUP($B139,MP,54,FALSE),IF($O$5=2019,VLOOKUP($B139,MP,67,FALSE)," "))))</f>
        <v>0</v>
      </c>
      <c r="K139" s="188">
        <f>IF($O$5=2016,VLOOKUP($B139,MP,29,FALSE),IF($O$5=2017,VLOOKUP($B139,MP,42,FALSE),IF($O$5=2018,VLOOKUP($B139,MP,55,FALSE),IF($O$5=2019,VLOOKUP($B139,MP,68,FALSE)," "))))</f>
        <v>0</v>
      </c>
      <c r="L139" s="188">
        <f>IF($O$5=2016,VLOOKUP($B139,MP,30,FALSE),IF($O$5=2017,VLOOKUP($B139,MP,43,FALSE),IF($O$5=2018,VLOOKUP($B139,MP,56,FALSE),IF($O$5=2019,VLOOKUP($B139,MP,69,FALSE)," "))))</f>
        <v>0</v>
      </c>
      <c r="M139" s="188">
        <f>IF($O$5=2016,VLOOKUP($B139,MP,31,FALSE),IF($O$5=2017,VLOOKUP($B139,MP,44,FALSE),IF($O$5=2018,VLOOKUP($B139,MP,57,FALSE),IF($O$5=2019,VLOOKUP($B139,MP,70,FALSE)," "))))</f>
        <v>0</v>
      </c>
      <c r="N139" s="188">
        <f>IF($O$5=2016,VLOOKUP($B139,MP,32,FALSE),IF($O$5=2017,VLOOKUP($B139,MP,45,FALSE),IF($O$5=2018,VLOOKUP($B139,MP,58,FALSE),IF($O$5=2019,VLOOKUP($B139,MP,71,FALSE)," "))))</f>
        <v>0</v>
      </c>
      <c r="O139" s="188">
        <f>IF($O$5=2016,VLOOKUP($B139,MP,33,FALSE),IF($O$5=2017,VLOOKUP($B139,MP,46,FALSE),IF($O$5=2018,VLOOKUP($B139,MP,59,FALSE),IF($O$5=2019,VLOOKUP($B139,MP,72,FALSE)," "))))</f>
        <v>0</v>
      </c>
      <c r="P139" s="188">
        <f>IF($O$5=2016,VLOOKUP($B139,MP,34,FALSE),IF($O$5=2017,VLOOKUP($B139,MP,47,FALSE),IF($O$5=2018,VLOOKUP($B139,MP,60,FALSE),IF($O$5=2019,VLOOKUP($B139,MP,73,FALSE)," "))))</f>
        <v>0</v>
      </c>
      <c r="Q139" s="188">
        <f>IF($O$5=2016,VLOOKUP($B139,MP,35,FALSE),IF($O$5=2017,VLOOKUP($B139,MP,48,FALSE),IF($O$5=2018,VLOOKUP($B139,MP,61,FALSE),IF($O$5=2019,VLOOKUP($B139,MP,74,FALSE)," "))))</f>
        <v>0</v>
      </c>
      <c r="R139" s="22"/>
    </row>
    <row r="140" spans="1:18" ht="15" x14ac:dyDescent="0.2">
      <c r="A140" s="745"/>
      <c r="B140" s="745"/>
      <c r="C140" s="748"/>
      <c r="D140" s="8" t="s">
        <v>64</v>
      </c>
      <c r="E140" s="451">
        <f>SUM(F140:Q140)</f>
        <v>0</v>
      </c>
      <c r="F140" s="612">
        <v>0</v>
      </c>
      <c r="G140" s="612"/>
      <c r="H140" s="612"/>
      <c r="I140" s="612"/>
      <c r="J140" s="612"/>
      <c r="K140" s="612"/>
      <c r="L140" s="612"/>
      <c r="M140" s="612"/>
      <c r="N140" s="612"/>
      <c r="O140" s="612"/>
      <c r="P140" s="612"/>
      <c r="Q140" s="612"/>
      <c r="R140" s="613"/>
    </row>
    <row r="141" spans="1:18" ht="15" x14ac:dyDescent="0.2">
      <c r="A141" s="745"/>
      <c r="B141" s="745"/>
      <c r="C141" s="748"/>
      <c r="D141" s="5" t="s">
        <v>65</v>
      </c>
      <c r="E141" s="452" t="e">
        <f t="shared" ref="E141:R141" si="64">E140*100/E139</f>
        <v>#DIV/0!</v>
      </c>
      <c r="F141" s="452" t="e">
        <f t="shared" si="64"/>
        <v>#DIV/0!</v>
      </c>
      <c r="G141" s="452" t="e">
        <f t="shared" si="64"/>
        <v>#DIV/0!</v>
      </c>
      <c r="H141" s="452" t="e">
        <f t="shared" si="64"/>
        <v>#DIV/0!</v>
      </c>
      <c r="I141" s="452" t="e">
        <f t="shared" si="64"/>
        <v>#DIV/0!</v>
      </c>
      <c r="J141" s="452" t="e">
        <f t="shared" si="64"/>
        <v>#DIV/0!</v>
      </c>
      <c r="K141" s="452" t="e">
        <f t="shared" si="64"/>
        <v>#DIV/0!</v>
      </c>
      <c r="L141" s="452" t="e">
        <f t="shared" si="64"/>
        <v>#DIV/0!</v>
      </c>
      <c r="M141" s="452" t="e">
        <f t="shared" si="64"/>
        <v>#DIV/0!</v>
      </c>
      <c r="N141" s="452" t="e">
        <f t="shared" si="64"/>
        <v>#DIV/0!</v>
      </c>
      <c r="O141" s="452" t="e">
        <f t="shared" si="64"/>
        <v>#DIV/0!</v>
      </c>
      <c r="P141" s="452" t="e">
        <f t="shared" si="64"/>
        <v>#DIV/0!</v>
      </c>
      <c r="Q141" s="452" t="e">
        <f t="shared" si="64"/>
        <v>#DIV/0!</v>
      </c>
      <c r="R141" s="453" t="e">
        <f t="shared" si="64"/>
        <v>#DIV/0!</v>
      </c>
    </row>
    <row r="142" spans="1:18" ht="15" x14ac:dyDescent="0.2">
      <c r="A142" s="745"/>
      <c r="B142" s="745"/>
      <c r="C142" s="748"/>
      <c r="D142" s="8" t="s">
        <v>66</v>
      </c>
      <c r="E142" s="451">
        <f>SUM(F142:Q142)</f>
        <v>0</v>
      </c>
      <c r="F142" s="499">
        <v>0</v>
      </c>
      <c r="G142" s="499"/>
      <c r="H142" s="499"/>
      <c r="I142" s="499"/>
      <c r="J142" s="499"/>
      <c r="K142" s="499"/>
      <c r="L142" s="499"/>
      <c r="M142" s="499"/>
      <c r="N142" s="499"/>
      <c r="O142" s="499"/>
      <c r="P142" s="499"/>
      <c r="Q142" s="499"/>
      <c r="R142" s="500"/>
    </row>
    <row r="143" spans="1:18" ht="15" x14ac:dyDescent="0.2">
      <c r="A143" s="745"/>
      <c r="B143" s="745"/>
      <c r="C143" s="748"/>
      <c r="D143" s="5" t="s">
        <v>67</v>
      </c>
      <c r="E143" s="452" t="e">
        <f t="shared" ref="E143:R143" si="65">E142*100/E139</f>
        <v>#DIV/0!</v>
      </c>
      <c r="F143" s="452" t="e">
        <f t="shared" si="65"/>
        <v>#DIV/0!</v>
      </c>
      <c r="G143" s="452" t="e">
        <f t="shared" si="65"/>
        <v>#DIV/0!</v>
      </c>
      <c r="H143" s="452" t="e">
        <f t="shared" si="65"/>
        <v>#DIV/0!</v>
      </c>
      <c r="I143" s="452" t="e">
        <f t="shared" si="65"/>
        <v>#DIV/0!</v>
      </c>
      <c r="J143" s="452" t="e">
        <f t="shared" si="65"/>
        <v>#DIV/0!</v>
      </c>
      <c r="K143" s="452" t="e">
        <f t="shared" si="65"/>
        <v>#DIV/0!</v>
      </c>
      <c r="L143" s="452" t="e">
        <f t="shared" si="65"/>
        <v>#DIV/0!</v>
      </c>
      <c r="M143" s="452" t="e">
        <f t="shared" si="65"/>
        <v>#DIV/0!</v>
      </c>
      <c r="N143" s="452" t="e">
        <f t="shared" si="65"/>
        <v>#DIV/0!</v>
      </c>
      <c r="O143" s="452" t="e">
        <f t="shared" si="65"/>
        <v>#DIV/0!</v>
      </c>
      <c r="P143" s="452" t="e">
        <f t="shared" si="65"/>
        <v>#DIV/0!</v>
      </c>
      <c r="Q143" s="452" t="e">
        <f t="shared" si="65"/>
        <v>#DIV/0!</v>
      </c>
      <c r="R143" s="453" t="e">
        <f t="shared" si="65"/>
        <v>#DIV/0!</v>
      </c>
    </row>
    <row r="144" spans="1:18" ht="15" x14ac:dyDescent="0.2">
      <c r="A144" s="745"/>
      <c r="B144" s="745"/>
      <c r="C144" s="748"/>
      <c r="D144" s="7" t="s">
        <v>68</v>
      </c>
      <c r="E144" s="451">
        <f>SUM(F144:Q144)</f>
        <v>0</v>
      </c>
      <c r="F144" s="499">
        <v>0</v>
      </c>
      <c r="G144" s="499"/>
      <c r="H144" s="499"/>
      <c r="I144" s="499"/>
      <c r="J144" s="499"/>
      <c r="K144" s="499"/>
      <c r="L144" s="499"/>
      <c r="M144" s="499"/>
      <c r="N144" s="499"/>
      <c r="O144" s="499"/>
      <c r="P144" s="499"/>
      <c r="Q144" s="499"/>
      <c r="R144" s="500"/>
    </row>
    <row r="145" spans="1:18" ht="15" x14ac:dyDescent="0.2">
      <c r="A145" s="745"/>
      <c r="B145" s="745"/>
      <c r="C145" s="748"/>
      <c r="D145" s="5" t="s">
        <v>69</v>
      </c>
      <c r="E145" s="452" t="e">
        <f t="shared" ref="E145:R145" si="66">E144*100/E142</f>
        <v>#DIV/0!</v>
      </c>
      <c r="F145" s="452" t="e">
        <f t="shared" si="66"/>
        <v>#DIV/0!</v>
      </c>
      <c r="G145" s="452" t="e">
        <f t="shared" si="66"/>
        <v>#DIV/0!</v>
      </c>
      <c r="H145" s="452" t="e">
        <f t="shared" si="66"/>
        <v>#DIV/0!</v>
      </c>
      <c r="I145" s="452" t="e">
        <f t="shared" si="66"/>
        <v>#DIV/0!</v>
      </c>
      <c r="J145" s="452" t="e">
        <f t="shared" si="66"/>
        <v>#DIV/0!</v>
      </c>
      <c r="K145" s="452" t="e">
        <f t="shared" si="66"/>
        <v>#DIV/0!</v>
      </c>
      <c r="L145" s="452" t="e">
        <f t="shared" si="66"/>
        <v>#DIV/0!</v>
      </c>
      <c r="M145" s="452" t="e">
        <f t="shared" si="66"/>
        <v>#DIV/0!</v>
      </c>
      <c r="N145" s="452" t="e">
        <f t="shared" si="66"/>
        <v>#DIV/0!</v>
      </c>
      <c r="O145" s="452" t="e">
        <f t="shared" si="66"/>
        <v>#DIV/0!</v>
      </c>
      <c r="P145" s="452" t="e">
        <f t="shared" si="66"/>
        <v>#DIV/0!</v>
      </c>
      <c r="Q145" s="452" t="e">
        <f t="shared" si="66"/>
        <v>#DIV/0!</v>
      </c>
      <c r="R145" s="453" t="e">
        <f t="shared" si="66"/>
        <v>#DIV/0!</v>
      </c>
    </row>
    <row r="146" spans="1:18" ht="15.75" thickBot="1" x14ac:dyDescent="0.25">
      <c r="A146" s="746"/>
      <c r="B146" s="746"/>
      <c r="C146" s="749"/>
      <c r="D146" s="6" t="s">
        <v>70</v>
      </c>
      <c r="E146" s="454" t="e">
        <f t="shared" ref="E146:R146" si="67">E144*100/E139</f>
        <v>#DIV/0!</v>
      </c>
      <c r="F146" s="454" t="e">
        <f t="shared" si="67"/>
        <v>#DIV/0!</v>
      </c>
      <c r="G146" s="454" t="e">
        <f t="shared" si="67"/>
        <v>#DIV/0!</v>
      </c>
      <c r="H146" s="454" t="e">
        <f t="shared" si="67"/>
        <v>#DIV/0!</v>
      </c>
      <c r="I146" s="454" t="e">
        <f t="shared" si="67"/>
        <v>#DIV/0!</v>
      </c>
      <c r="J146" s="454" t="e">
        <f t="shared" si="67"/>
        <v>#DIV/0!</v>
      </c>
      <c r="K146" s="454" t="e">
        <f t="shared" si="67"/>
        <v>#DIV/0!</v>
      </c>
      <c r="L146" s="454" t="e">
        <f t="shared" si="67"/>
        <v>#DIV/0!</v>
      </c>
      <c r="M146" s="454" t="e">
        <f t="shared" si="67"/>
        <v>#DIV/0!</v>
      </c>
      <c r="N146" s="454" t="e">
        <f t="shared" si="67"/>
        <v>#DIV/0!</v>
      </c>
      <c r="O146" s="454" t="e">
        <f t="shared" si="67"/>
        <v>#DIV/0!</v>
      </c>
      <c r="P146" s="454" t="e">
        <f t="shared" si="67"/>
        <v>#DIV/0!</v>
      </c>
      <c r="Q146" s="454" t="e">
        <f t="shared" si="67"/>
        <v>#DIV/0!</v>
      </c>
      <c r="R146" s="455" t="e">
        <f t="shared" si="67"/>
        <v>#DIV/0!</v>
      </c>
    </row>
    <row r="147" spans="1:18" ht="15" x14ac:dyDescent="0.2">
      <c r="A147" s="744">
        <v>18</v>
      </c>
      <c r="B147" s="744" t="str">
        <f>'PI. MP. Avance'!B96</f>
        <v>MP105050604</v>
      </c>
      <c r="C147" s="747" t="str">
        <f>'PI. MP. Avance'!C96</f>
        <v xml:space="preserve"> Realizar un evento de Capacitación en Derechos a las mujeres del Valle del Cauca, específica para mujeres indígenas (MESA DE CONCERTACIÓN INDIGENA).</v>
      </c>
      <c r="D147" s="4" t="s">
        <v>63</v>
      </c>
      <c r="E147" s="21">
        <f>SUM(F147:Q147)</f>
        <v>0</v>
      </c>
      <c r="F147" s="188">
        <f>IF($O$5=2016,VLOOKUP($B147,MP,24,FALSE),IF($O$5=2017,VLOOKUP($B147,MP,37,FALSE),IF($O$5=2018,VLOOKUP($B147,MP,50,FALSE),IF($O$5=2019,VLOOKUP($B147,MP,63,FALSE)," "))))</f>
        <v>0</v>
      </c>
      <c r="G147" s="188">
        <f>IF($O$5=2016,VLOOKUP($B147,MP,25,FALSE),IF($O$5=2017,VLOOKUP($B147,MP,38,FALSE),IF($O$5=2018,VLOOKUP($B147,MP,51,FALSE),IF($O$5=2019,VLOOKUP($B147,MP,64,FALSE)," "))))</f>
        <v>0</v>
      </c>
      <c r="H147" s="188">
        <f>IF($O$5=2016,VLOOKUP($B147,MP,26,FALSE),IF($O$5=2017,VLOOKUP($B147,MP,39,FALSE),IF($O$5=2018,VLOOKUP($B147,MP,52,FALSE),IF($O$5=2019,VLOOKUP($B147,MP,65,FALSE)," "))))</f>
        <v>0</v>
      </c>
      <c r="I147" s="188">
        <f>IF($O$5=2016,VLOOKUP($B147,MP,27,FALSE),IF($O$5=2017,VLOOKUP($B147,MP,40,FALSE),IF($O$5=2018,VLOOKUP($B147,MP,53,FALSE),IF($O$5=2019,VLOOKUP($B147,MP,66,FALSE)," "))))</f>
        <v>0</v>
      </c>
      <c r="J147" s="188">
        <f>IF($O$5=2016,VLOOKUP($B147,MP,28,FALSE),IF($O$5=2017,VLOOKUP($B147,MP,41,FALSE),IF($O$5=2018,VLOOKUP($B147,MP,54,FALSE),IF($O$5=2019,VLOOKUP($B147,MP,67,FALSE)," "))))</f>
        <v>0</v>
      </c>
      <c r="K147" s="188">
        <f>IF($O$5=2016,VLOOKUP($B147,MP,29,FALSE),IF($O$5=2017,VLOOKUP($B147,MP,42,FALSE),IF($O$5=2018,VLOOKUP($B147,MP,55,FALSE),IF($O$5=2019,VLOOKUP($B147,MP,68,FALSE)," "))))</f>
        <v>0</v>
      </c>
      <c r="L147" s="188">
        <f>IF($O$5=2016,VLOOKUP($B147,MP,30,FALSE),IF($O$5=2017,VLOOKUP($B147,MP,43,FALSE),IF($O$5=2018,VLOOKUP($B147,MP,56,FALSE),IF($O$5=2019,VLOOKUP($B147,MP,69,FALSE)," "))))</f>
        <v>0</v>
      </c>
      <c r="M147" s="188">
        <f>IF($O$5=2016,VLOOKUP($B147,MP,31,FALSE),IF($O$5=2017,VLOOKUP($B147,MP,44,FALSE),IF($O$5=2018,VLOOKUP($B147,MP,57,FALSE),IF($O$5=2019,VLOOKUP($B147,MP,70,FALSE)," "))))</f>
        <v>0</v>
      </c>
      <c r="N147" s="188">
        <f>IF($O$5=2016,VLOOKUP($B147,MP,32,FALSE),IF($O$5=2017,VLOOKUP($B147,MP,45,FALSE),IF($O$5=2018,VLOOKUP($B147,MP,58,FALSE),IF($O$5=2019,VLOOKUP($B147,MP,71,FALSE)," "))))</f>
        <v>0</v>
      </c>
      <c r="O147" s="188">
        <f>IF($O$5=2016,VLOOKUP($B147,MP,33,FALSE),IF($O$5=2017,VLOOKUP($B147,MP,46,FALSE),IF($O$5=2018,VLOOKUP($B147,MP,59,FALSE),IF($O$5=2019,VLOOKUP($B147,MP,72,FALSE)," "))))</f>
        <v>0</v>
      </c>
      <c r="P147" s="188">
        <f>IF($O$5=2016,VLOOKUP($B147,MP,34,FALSE),IF($O$5=2017,VLOOKUP($B147,MP,47,FALSE),IF($O$5=2018,VLOOKUP($B147,MP,60,FALSE),IF($O$5=2019,VLOOKUP($B147,MP,73,FALSE)," "))))</f>
        <v>0</v>
      </c>
      <c r="Q147" s="188">
        <f>IF($O$5=2016,VLOOKUP($B147,MP,35,FALSE),IF($O$5=2017,VLOOKUP($B147,MP,48,FALSE),IF($O$5=2018,VLOOKUP($B147,MP,61,FALSE),IF($O$5=2019,VLOOKUP($B147,MP,74,FALSE)," "))))</f>
        <v>0</v>
      </c>
      <c r="R147" s="22"/>
    </row>
    <row r="148" spans="1:18" ht="15" x14ac:dyDescent="0.2">
      <c r="A148" s="745"/>
      <c r="B148" s="745"/>
      <c r="C148" s="748"/>
      <c r="D148" s="8" t="s">
        <v>64</v>
      </c>
      <c r="E148" s="451">
        <f>SUM(F148:Q148)</f>
        <v>0</v>
      </c>
      <c r="F148" s="612">
        <v>0</v>
      </c>
      <c r="G148" s="612"/>
      <c r="H148" s="612"/>
      <c r="I148" s="612"/>
      <c r="J148" s="612"/>
      <c r="K148" s="612"/>
      <c r="L148" s="612"/>
      <c r="M148" s="612"/>
      <c r="N148" s="612"/>
      <c r="O148" s="612"/>
      <c r="P148" s="612"/>
      <c r="Q148" s="612"/>
      <c r="R148" s="613">
        <v>0</v>
      </c>
    </row>
    <row r="149" spans="1:18" ht="15" x14ac:dyDescent="0.2">
      <c r="A149" s="745"/>
      <c r="B149" s="745"/>
      <c r="C149" s="748"/>
      <c r="D149" s="5" t="s">
        <v>65</v>
      </c>
      <c r="E149" s="452" t="e">
        <f t="shared" ref="E149:R149" si="68">E148*100/E147</f>
        <v>#DIV/0!</v>
      </c>
      <c r="F149" s="452" t="e">
        <f t="shared" si="68"/>
        <v>#DIV/0!</v>
      </c>
      <c r="G149" s="452" t="e">
        <f t="shared" si="68"/>
        <v>#DIV/0!</v>
      </c>
      <c r="H149" s="452" t="e">
        <f t="shared" si="68"/>
        <v>#DIV/0!</v>
      </c>
      <c r="I149" s="452" t="e">
        <f t="shared" si="68"/>
        <v>#DIV/0!</v>
      </c>
      <c r="J149" s="452" t="e">
        <f t="shared" si="68"/>
        <v>#DIV/0!</v>
      </c>
      <c r="K149" s="452" t="e">
        <f t="shared" si="68"/>
        <v>#DIV/0!</v>
      </c>
      <c r="L149" s="452" t="e">
        <f t="shared" si="68"/>
        <v>#DIV/0!</v>
      </c>
      <c r="M149" s="452" t="e">
        <f t="shared" si="68"/>
        <v>#DIV/0!</v>
      </c>
      <c r="N149" s="452" t="e">
        <f t="shared" si="68"/>
        <v>#DIV/0!</v>
      </c>
      <c r="O149" s="452" t="e">
        <f t="shared" si="68"/>
        <v>#DIV/0!</v>
      </c>
      <c r="P149" s="452" t="e">
        <f t="shared" si="68"/>
        <v>#DIV/0!</v>
      </c>
      <c r="Q149" s="452" t="e">
        <f t="shared" si="68"/>
        <v>#DIV/0!</v>
      </c>
      <c r="R149" s="453" t="e">
        <f t="shared" si="68"/>
        <v>#DIV/0!</v>
      </c>
    </row>
    <row r="150" spans="1:18" ht="15" x14ac:dyDescent="0.2">
      <c r="A150" s="745"/>
      <c r="B150" s="745"/>
      <c r="C150" s="748"/>
      <c r="D150" s="8" t="s">
        <v>66</v>
      </c>
      <c r="E150" s="451">
        <f>SUM(F150:Q150)</f>
        <v>0</v>
      </c>
      <c r="F150" s="499">
        <v>0</v>
      </c>
      <c r="G150" s="499"/>
      <c r="H150" s="499"/>
      <c r="I150" s="499"/>
      <c r="J150" s="499"/>
      <c r="K150" s="499"/>
      <c r="L150" s="499"/>
      <c r="M150" s="499"/>
      <c r="N150" s="499"/>
      <c r="O150" s="499"/>
      <c r="P150" s="499"/>
      <c r="Q150" s="499"/>
      <c r="R150" s="500">
        <v>5000000</v>
      </c>
    </row>
    <row r="151" spans="1:18" ht="15" x14ac:dyDescent="0.2">
      <c r="A151" s="745"/>
      <c r="B151" s="745"/>
      <c r="C151" s="748"/>
      <c r="D151" s="5" t="s">
        <v>67</v>
      </c>
      <c r="E151" s="452" t="e">
        <f t="shared" ref="E151:R151" si="69">E150*100/E147</f>
        <v>#DIV/0!</v>
      </c>
      <c r="F151" s="452" t="e">
        <f t="shared" si="69"/>
        <v>#DIV/0!</v>
      </c>
      <c r="G151" s="452" t="e">
        <f t="shared" si="69"/>
        <v>#DIV/0!</v>
      </c>
      <c r="H151" s="452" t="e">
        <f t="shared" si="69"/>
        <v>#DIV/0!</v>
      </c>
      <c r="I151" s="452" t="e">
        <f t="shared" si="69"/>
        <v>#DIV/0!</v>
      </c>
      <c r="J151" s="452" t="e">
        <f t="shared" si="69"/>
        <v>#DIV/0!</v>
      </c>
      <c r="K151" s="452" t="e">
        <f t="shared" si="69"/>
        <v>#DIV/0!</v>
      </c>
      <c r="L151" s="452" t="e">
        <f t="shared" si="69"/>
        <v>#DIV/0!</v>
      </c>
      <c r="M151" s="452" t="e">
        <f t="shared" si="69"/>
        <v>#DIV/0!</v>
      </c>
      <c r="N151" s="452" t="e">
        <f t="shared" si="69"/>
        <v>#DIV/0!</v>
      </c>
      <c r="O151" s="452" t="e">
        <f t="shared" si="69"/>
        <v>#DIV/0!</v>
      </c>
      <c r="P151" s="452" t="e">
        <f t="shared" si="69"/>
        <v>#DIV/0!</v>
      </c>
      <c r="Q151" s="452" t="e">
        <f t="shared" si="69"/>
        <v>#DIV/0!</v>
      </c>
      <c r="R151" s="453" t="e">
        <f t="shared" si="69"/>
        <v>#DIV/0!</v>
      </c>
    </row>
    <row r="152" spans="1:18" ht="15" x14ac:dyDescent="0.2">
      <c r="A152" s="745"/>
      <c r="B152" s="745"/>
      <c r="C152" s="748"/>
      <c r="D152" s="7" t="s">
        <v>68</v>
      </c>
      <c r="E152" s="451">
        <f>SUM(F152:Q152)</f>
        <v>0</v>
      </c>
      <c r="F152" s="499">
        <v>0</v>
      </c>
      <c r="G152" s="499"/>
      <c r="H152" s="499"/>
      <c r="I152" s="499"/>
      <c r="J152" s="499"/>
      <c r="K152" s="499"/>
      <c r="L152" s="499"/>
      <c r="M152" s="499"/>
      <c r="N152" s="499"/>
      <c r="O152" s="499"/>
      <c r="P152" s="499"/>
      <c r="Q152" s="499"/>
      <c r="R152" s="500">
        <v>5000000</v>
      </c>
    </row>
    <row r="153" spans="1:18" ht="15" x14ac:dyDescent="0.2">
      <c r="A153" s="745"/>
      <c r="B153" s="745"/>
      <c r="C153" s="748"/>
      <c r="D153" s="5" t="s">
        <v>69</v>
      </c>
      <c r="E153" s="452" t="e">
        <f t="shared" ref="E153:R153" si="70">E152*100/E150</f>
        <v>#DIV/0!</v>
      </c>
      <c r="F153" s="452" t="e">
        <f t="shared" si="70"/>
        <v>#DIV/0!</v>
      </c>
      <c r="G153" s="452" t="e">
        <f t="shared" si="70"/>
        <v>#DIV/0!</v>
      </c>
      <c r="H153" s="452" t="e">
        <f t="shared" si="70"/>
        <v>#DIV/0!</v>
      </c>
      <c r="I153" s="452" t="e">
        <f t="shared" si="70"/>
        <v>#DIV/0!</v>
      </c>
      <c r="J153" s="452" t="e">
        <f t="shared" si="70"/>
        <v>#DIV/0!</v>
      </c>
      <c r="K153" s="452" t="e">
        <f t="shared" si="70"/>
        <v>#DIV/0!</v>
      </c>
      <c r="L153" s="452" t="e">
        <f t="shared" si="70"/>
        <v>#DIV/0!</v>
      </c>
      <c r="M153" s="452" t="e">
        <f t="shared" si="70"/>
        <v>#DIV/0!</v>
      </c>
      <c r="N153" s="452" t="e">
        <f t="shared" si="70"/>
        <v>#DIV/0!</v>
      </c>
      <c r="O153" s="452" t="e">
        <f t="shared" si="70"/>
        <v>#DIV/0!</v>
      </c>
      <c r="P153" s="452" t="e">
        <f t="shared" si="70"/>
        <v>#DIV/0!</v>
      </c>
      <c r="Q153" s="452" t="e">
        <f t="shared" si="70"/>
        <v>#DIV/0!</v>
      </c>
      <c r="R153" s="453">
        <f t="shared" si="70"/>
        <v>100</v>
      </c>
    </row>
    <row r="154" spans="1:18" ht="15.75" thickBot="1" x14ac:dyDescent="0.25">
      <c r="A154" s="746"/>
      <c r="B154" s="746"/>
      <c r="C154" s="749"/>
      <c r="D154" s="6" t="s">
        <v>70</v>
      </c>
      <c r="E154" s="454" t="e">
        <f t="shared" ref="E154:R154" si="71">E152*100/E147</f>
        <v>#DIV/0!</v>
      </c>
      <c r="F154" s="454" t="e">
        <f t="shared" si="71"/>
        <v>#DIV/0!</v>
      </c>
      <c r="G154" s="454" t="e">
        <f t="shared" si="71"/>
        <v>#DIV/0!</v>
      </c>
      <c r="H154" s="454" t="e">
        <f t="shared" si="71"/>
        <v>#DIV/0!</v>
      </c>
      <c r="I154" s="454" t="e">
        <f t="shared" si="71"/>
        <v>#DIV/0!</v>
      </c>
      <c r="J154" s="454" t="e">
        <f t="shared" si="71"/>
        <v>#DIV/0!</v>
      </c>
      <c r="K154" s="454" t="e">
        <f t="shared" si="71"/>
        <v>#DIV/0!</v>
      </c>
      <c r="L154" s="454" t="e">
        <f t="shared" si="71"/>
        <v>#DIV/0!</v>
      </c>
      <c r="M154" s="454" t="e">
        <f t="shared" si="71"/>
        <v>#DIV/0!</v>
      </c>
      <c r="N154" s="454" t="e">
        <f t="shared" si="71"/>
        <v>#DIV/0!</v>
      </c>
      <c r="O154" s="454" t="e">
        <f t="shared" si="71"/>
        <v>#DIV/0!</v>
      </c>
      <c r="P154" s="454" t="e">
        <f t="shared" si="71"/>
        <v>#DIV/0!</v>
      </c>
      <c r="Q154" s="454" t="e">
        <f t="shared" si="71"/>
        <v>#DIV/0!</v>
      </c>
      <c r="R154" s="455" t="e">
        <f t="shared" si="71"/>
        <v>#DIV/0!</v>
      </c>
    </row>
    <row r="155" spans="1:18" ht="15" x14ac:dyDescent="0.2">
      <c r="A155" s="744">
        <v>19</v>
      </c>
      <c r="B155" s="744" t="str">
        <f>'PI. MP. Avance'!B101</f>
        <v>MP105050605</v>
      </c>
      <c r="C155" s="747" t="str">
        <f>'PI. MP. Avance'!C101</f>
        <v>Empoderar al 100% de mujeres seleccionadas en la identificación, formulación y ejecución del Proyectos Productivos (MESA DE CONCERTACIÓN INDIGENA).</v>
      </c>
      <c r="D155" s="4" t="s">
        <v>63</v>
      </c>
      <c r="E155" s="21">
        <f>SUM(F155:Q155)</f>
        <v>0</v>
      </c>
      <c r="F155" s="188">
        <f>IF($O$5=2016,VLOOKUP($B155,MP,24,FALSE),IF($O$5=2017,VLOOKUP($B155,MP,37,FALSE),IF($O$5=2018,VLOOKUP($B155,MP,50,FALSE),IF($O$5=2019,VLOOKUP($B155,MP,63,FALSE)," "))))</f>
        <v>0</v>
      </c>
      <c r="G155" s="188">
        <f>IF($O$5=2016,VLOOKUP($B155,MP,25,FALSE),IF($O$5=2017,VLOOKUP($B155,MP,38,FALSE),IF($O$5=2018,VLOOKUP($B155,MP,51,FALSE),IF($O$5=2019,VLOOKUP($B155,MP,64,FALSE)," "))))</f>
        <v>0</v>
      </c>
      <c r="H155" s="188">
        <f>IF($O$5=2016,VLOOKUP($B155,MP,26,FALSE),IF($O$5=2017,VLOOKUP($B155,MP,39,FALSE),IF($O$5=2018,VLOOKUP($B155,MP,52,FALSE),IF($O$5=2019,VLOOKUP($B155,MP,65,FALSE)," "))))</f>
        <v>0</v>
      </c>
      <c r="I155" s="188">
        <f>IF($O$5=2016,VLOOKUP($B155,MP,27,FALSE),IF($O$5=2017,VLOOKUP($B155,MP,40,FALSE),IF($O$5=2018,VLOOKUP($B155,MP,53,FALSE),IF($O$5=2019,VLOOKUP($B155,MP,66,FALSE)," "))))</f>
        <v>0</v>
      </c>
      <c r="J155" s="188">
        <f>IF($O$5=2016,VLOOKUP($B155,MP,28,FALSE),IF($O$5=2017,VLOOKUP($B155,MP,41,FALSE),IF($O$5=2018,VLOOKUP($B155,MP,54,FALSE),IF($O$5=2019,VLOOKUP($B155,MP,67,FALSE)," "))))</f>
        <v>0</v>
      </c>
      <c r="K155" s="188">
        <f>IF($O$5=2016,VLOOKUP($B155,MP,29,FALSE),IF($O$5=2017,VLOOKUP($B155,MP,42,FALSE),IF($O$5=2018,VLOOKUP($B155,MP,55,FALSE),IF($O$5=2019,VLOOKUP($B155,MP,68,FALSE)," "))))</f>
        <v>0</v>
      </c>
      <c r="L155" s="188">
        <f>IF($O$5=2016,VLOOKUP($B155,MP,30,FALSE),IF($O$5=2017,VLOOKUP($B155,MP,43,FALSE),IF($O$5=2018,VLOOKUP($B155,MP,56,FALSE),IF($O$5=2019,VLOOKUP($B155,MP,69,FALSE)," "))))</f>
        <v>0</v>
      </c>
      <c r="M155" s="188">
        <f>IF($O$5=2016,VLOOKUP($B155,MP,31,FALSE),IF($O$5=2017,VLOOKUP($B155,MP,44,FALSE),IF($O$5=2018,VLOOKUP($B155,MP,57,FALSE),IF($O$5=2019,VLOOKUP($B155,MP,70,FALSE)," "))))</f>
        <v>0</v>
      </c>
      <c r="N155" s="188">
        <f>IF($O$5=2016,VLOOKUP($B155,MP,32,FALSE),IF($O$5=2017,VLOOKUP($B155,MP,45,FALSE),IF($O$5=2018,VLOOKUP($B155,MP,58,FALSE),IF($O$5=2019,VLOOKUP($B155,MP,71,FALSE)," "))))</f>
        <v>0</v>
      </c>
      <c r="O155" s="188">
        <f>IF($O$5=2016,VLOOKUP($B155,MP,33,FALSE),IF($O$5=2017,VLOOKUP($B155,MP,46,FALSE),IF($O$5=2018,VLOOKUP($B155,MP,59,FALSE),IF($O$5=2019,VLOOKUP($B155,MP,72,FALSE)," "))))</f>
        <v>0</v>
      </c>
      <c r="P155" s="188">
        <f>IF($O$5=2016,VLOOKUP($B155,MP,34,FALSE),IF($O$5=2017,VLOOKUP($B155,MP,47,FALSE),IF($O$5=2018,VLOOKUP($B155,MP,60,FALSE),IF($O$5=2019,VLOOKUP($B155,MP,73,FALSE)," "))))</f>
        <v>0</v>
      </c>
      <c r="Q155" s="188">
        <f>IF($O$5=2016,VLOOKUP($B155,MP,35,FALSE),IF($O$5=2017,VLOOKUP($B155,MP,48,FALSE),IF($O$5=2018,VLOOKUP($B155,MP,61,FALSE),IF($O$5=2019,VLOOKUP($B155,MP,74,FALSE)," "))))</f>
        <v>0</v>
      </c>
      <c r="R155" s="22"/>
    </row>
    <row r="156" spans="1:18" ht="15" x14ac:dyDescent="0.2">
      <c r="A156" s="745"/>
      <c r="B156" s="745"/>
      <c r="C156" s="748"/>
      <c r="D156" s="8" t="s">
        <v>64</v>
      </c>
      <c r="E156" s="451">
        <f>SUM(F156:Q156)</f>
        <v>0</v>
      </c>
      <c r="F156" s="612">
        <v>0</v>
      </c>
      <c r="G156" s="612"/>
      <c r="H156" s="612"/>
      <c r="I156" s="612"/>
      <c r="J156" s="612"/>
      <c r="K156" s="612"/>
      <c r="L156" s="612"/>
      <c r="M156" s="612"/>
      <c r="N156" s="612"/>
      <c r="O156" s="612"/>
      <c r="P156" s="612"/>
      <c r="Q156" s="612"/>
      <c r="R156" s="613"/>
    </row>
    <row r="157" spans="1:18" ht="15" x14ac:dyDescent="0.2">
      <c r="A157" s="745"/>
      <c r="B157" s="745"/>
      <c r="C157" s="748"/>
      <c r="D157" s="5" t="s">
        <v>65</v>
      </c>
      <c r="E157" s="452" t="e">
        <f t="shared" ref="E157:R157" si="72">E156*100/E155</f>
        <v>#DIV/0!</v>
      </c>
      <c r="F157" s="452" t="e">
        <f t="shared" si="72"/>
        <v>#DIV/0!</v>
      </c>
      <c r="G157" s="452" t="e">
        <f t="shared" si="72"/>
        <v>#DIV/0!</v>
      </c>
      <c r="H157" s="452" t="e">
        <f t="shared" si="72"/>
        <v>#DIV/0!</v>
      </c>
      <c r="I157" s="452" t="e">
        <f t="shared" si="72"/>
        <v>#DIV/0!</v>
      </c>
      <c r="J157" s="452" t="e">
        <f t="shared" si="72"/>
        <v>#DIV/0!</v>
      </c>
      <c r="K157" s="452" t="e">
        <f t="shared" si="72"/>
        <v>#DIV/0!</v>
      </c>
      <c r="L157" s="452" t="e">
        <f t="shared" si="72"/>
        <v>#DIV/0!</v>
      </c>
      <c r="M157" s="452" t="e">
        <f t="shared" si="72"/>
        <v>#DIV/0!</v>
      </c>
      <c r="N157" s="452" t="e">
        <f t="shared" si="72"/>
        <v>#DIV/0!</v>
      </c>
      <c r="O157" s="452" t="e">
        <f t="shared" si="72"/>
        <v>#DIV/0!</v>
      </c>
      <c r="P157" s="452" t="e">
        <f t="shared" si="72"/>
        <v>#DIV/0!</v>
      </c>
      <c r="Q157" s="452" t="e">
        <f t="shared" si="72"/>
        <v>#DIV/0!</v>
      </c>
      <c r="R157" s="453" t="e">
        <f t="shared" si="72"/>
        <v>#DIV/0!</v>
      </c>
    </row>
    <row r="158" spans="1:18" ht="15" x14ac:dyDescent="0.2">
      <c r="A158" s="745"/>
      <c r="B158" s="745"/>
      <c r="C158" s="748"/>
      <c r="D158" s="8" t="s">
        <v>66</v>
      </c>
      <c r="E158" s="451">
        <f>SUM(F158:Q158)</f>
        <v>0</v>
      </c>
      <c r="F158" s="499">
        <v>0</v>
      </c>
      <c r="G158" s="499"/>
      <c r="H158" s="499"/>
      <c r="I158" s="499"/>
      <c r="J158" s="499"/>
      <c r="K158" s="499"/>
      <c r="L158" s="499"/>
      <c r="M158" s="499"/>
      <c r="N158" s="499"/>
      <c r="O158" s="499"/>
      <c r="P158" s="499"/>
      <c r="Q158" s="499"/>
      <c r="R158" s="500"/>
    </row>
    <row r="159" spans="1:18" ht="15" x14ac:dyDescent="0.2">
      <c r="A159" s="745"/>
      <c r="B159" s="745"/>
      <c r="C159" s="748"/>
      <c r="D159" s="5" t="s">
        <v>67</v>
      </c>
      <c r="E159" s="452" t="e">
        <f t="shared" ref="E159:R159" si="73">E158*100/E155</f>
        <v>#DIV/0!</v>
      </c>
      <c r="F159" s="452" t="e">
        <f t="shared" si="73"/>
        <v>#DIV/0!</v>
      </c>
      <c r="G159" s="452" t="e">
        <f t="shared" si="73"/>
        <v>#DIV/0!</v>
      </c>
      <c r="H159" s="452" t="e">
        <f t="shared" si="73"/>
        <v>#DIV/0!</v>
      </c>
      <c r="I159" s="452" t="e">
        <f t="shared" si="73"/>
        <v>#DIV/0!</v>
      </c>
      <c r="J159" s="452" t="e">
        <f t="shared" si="73"/>
        <v>#DIV/0!</v>
      </c>
      <c r="K159" s="452" t="e">
        <f t="shared" si="73"/>
        <v>#DIV/0!</v>
      </c>
      <c r="L159" s="452" t="e">
        <f t="shared" si="73"/>
        <v>#DIV/0!</v>
      </c>
      <c r="M159" s="452" t="e">
        <f t="shared" si="73"/>
        <v>#DIV/0!</v>
      </c>
      <c r="N159" s="452" t="e">
        <f t="shared" si="73"/>
        <v>#DIV/0!</v>
      </c>
      <c r="O159" s="452" t="e">
        <f t="shared" si="73"/>
        <v>#DIV/0!</v>
      </c>
      <c r="P159" s="452" t="e">
        <f t="shared" si="73"/>
        <v>#DIV/0!</v>
      </c>
      <c r="Q159" s="452" t="e">
        <f t="shared" si="73"/>
        <v>#DIV/0!</v>
      </c>
      <c r="R159" s="453" t="e">
        <f t="shared" si="73"/>
        <v>#DIV/0!</v>
      </c>
    </row>
    <row r="160" spans="1:18" ht="15" x14ac:dyDescent="0.2">
      <c r="A160" s="745"/>
      <c r="B160" s="745"/>
      <c r="C160" s="748"/>
      <c r="D160" s="7" t="s">
        <v>68</v>
      </c>
      <c r="E160" s="451">
        <f>SUM(F160:Q160)</f>
        <v>0</v>
      </c>
      <c r="F160" s="499">
        <v>0</v>
      </c>
      <c r="G160" s="499"/>
      <c r="H160" s="499"/>
      <c r="I160" s="499"/>
      <c r="J160" s="499"/>
      <c r="K160" s="499"/>
      <c r="L160" s="499"/>
      <c r="M160" s="499"/>
      <c r="N160" s="499"/>
      <c r="O160" s="499"/>
      <c r="P160" s="499"/>
      <c r="Q160" s="499"/>
      <c r="R160" s="500"/>
    </row>
    <row r="161" spans="1:18" ht="15" x14ac:dyDescent="0.2">
      <c r="A161" s="745"/>
      <c r="B161" s="745"/>
      <c r="C161" s="748"/>
      <c r="D161" s="5" t="s">
        <v>69</v>
      </c>
      <c r="E161" s="452" t="e">
        <f t="shared" ref="E161:R161" si="74">E160*100/E158</f>
        <v>#DIV/0!</v>
      </c>
      <c r="F161" s="452" t="e">
        <f t="shared" si="74"/>
        <v>#DIV/0!</v>
      </c>
      <c r="G161" s="452" t="e">
        <f t="shared" si="74"/>
        <v>#DIV/0!</v>
      </c>
      <c r="H161" s="452" t="e">
        <f t="shared" si="74"/>
        <v>#DIV/0!</v>
      </c>
      <c r="I161" s="452" t="e">
        <f t="shared" si="74"/>
        <v>#DIV/0!</v>
      </c>
      <c r="J161" s="452" t="e">
        <f t="shared" si="74"/>
        <v>#DIV/0!</v>
      </c>
      <c r="K161" s="452" t="e">
        <f t="shared" si="74"/>
        <v>#DIV/0!</v>
      </c>
      <c r="L161" s="452" t="e">
        <f t="shared" si="74"/>
        <v>#DIV/0!</v>
      </c>
      <c r="M161" s="452" t="e">
        <f t="shared" si="74"/>
        <v>#DIV/0!</v>
      </c>
      <c r="N161" s="452" t="e">
        <f t="shared" si="74"/>
        <v>#DIV/0!</v>
      </c>
      <c r="O161" s="452" t="e">
        <f t="shared" si="74"/>
        <v>#DIV/0!</v>
      </c>
      <c r="P161" s="452" t="e">
        <f t="shared" si="74"/>
        <v>#DIV/0!</v>
      </c>
      <c r="Q161" s="452" t="e">
        <f t="shared" si="74"/>
        <v>#DIV/0!</v>
      </c>
      <c r="R161" s="453" t="e">
        <f t="shared" si="74"/>
        <v>#DIV/0!</v>
      </c>
    </row>
    <row r="162" spans="1:18" ht="15.75" thickBot="1" x14ac:dyDescent="0.25">
      <c r="A162" s="746"/>
      <c r="B162" s="746"/>
      <c r="C162" s="749"/>
      <c r="D162" s="6" t="s">
        <v>70</v>
      </c>
      <c r="E162" s="454" t="e">
        <f t="shared" ref="E162:R162" si="75">E160*100/E155</f>
        <v>#DIV/0!</v>
      </c>
      <c r="F162" s="454" t="e">
        <f t="shared" si="75"/>
        <v>#DIV/0!</v>
      </c>
      <c r="G162" s="454" t="e">
        <f t="shared" si="75"/>
        <v>#DIV/0!</v>
      </c>
      <c r="H162" s="454" t="e">
        <f t="shared" si="75"/>
        <v>#DIV/0!</v>
      </c>
      <c r="I162" s="454" t="e">
        <f t="shared" si="75"/>
        <v>#DIV/0!</v>
      </c>
      <c r="J162" s="454" t="e">
        <f t="shared" si="75"/>
        <v>#DIV/0!</v>
      </c>
      <c r="K162" s="454" t="e">
        <f t="shared" si="75"/>
        <v>#DIV/0!</v>
      </c>
      <c r="L162" s="454" t="e">
        <f t="shared" si="75"/>
        <v>#DIV/0!</v>
      </c>
      <c r="M162" s="454" t="e">
        <f t="shared" si="75"/>
        <v>#DIV/0!</v>
      </c>
      <c r="N162" s="454" t="e">
        <f t="shared" si="75"/>
        <v>#DIV/0!</v>
      </c>
      <c r="O162" s="454" t="e">
        <f t="shared" si="75"/>
        <v>#DIV/0!</v>
      </c>
      <c r="P162" s="454" t="e">
        <f t="shared" si="75"/>
        <v>#DIV/0!</v>
      </c>
      <c r="Q162" s="454" t="e">
        <f t="shared" si="75"/>
        <v>#DIV/0!</v>
      </c>
      <c r="R162" s="455" t="e">
        <f t="shared" si="75"/>
        <v>#DIV/0!</v>
      </c>
    </row>
    <row r="163" spans="1:18" ht="15" x14ac:dyDescent="0.2">
      <c r="A163" s="744">
        <v>20</v>
      </c>
      <c r="B163" s="744" t="str">
        <f>'PI. MP. Avance'!B106</f>
        <v>MP105050606</v>
      </c>
      <c r="C163" s="747" t="str">
        <f>'PI. MP. Avance'!C106</f>
        <v>Socializar la Política Pública de Mujer al 100% de los municipios del Valle del Cauca (MESA CONCERTACION INDIGENA).</v>
      </c>
      <c r="D163" s="4" t="s">
        <v>63</v>
      </c>
      <c r="E163" s="21">
        <f>SUM(F163:Q163)</f>
        <v>0</v>
      </c>
      <c r="F163" s="188">
        <f>IF($O$5=2016,VLOOKUP($B163,MP,24,FALSE),IF($O$5=2017,VLOOKUP($B163,MP,37,FALSE),IF($O$5=2018,VLOOKUP($B163,MP,50,FALSE),IF($O$5=2019,VLOOKUP($B163,MP,63,FALSE)," "))))</f>
        <v>0</v>
      </c>
      <c r="G163" s="188">
        <f>IF($O$5=2016,VLOOKUP($B163,MP,25,FALSE),IF($O$5=2017,VLOOKUP($B163,MP,38,FALSE),IF($O$5=2018,VLOOKUP($B163,MP,51,FALSE),IF($O$5=2019,VLOOKUP($B163,MP,64,FALSE)," "))))</f>
        <v>0</v>
      </c>
      <c r="H163" s="188">
        <f>IF($O$5=2016,VLOOKUP($B163,MP,26,FALSE),IF($O$5=2017,VLOOKUP($B163,MP,39,FALSE),IF($O$5=2018,VLOOKUP($B163,MP,52,FALSE),IF($O$5=2019,VLOOKUP($B163,MP,65,FALSE)," "))))</f>
        <v>0</v>
      </c>
      <c r="I163" s="188">
        <f>IF($O$5=2016,VLOOKUP($B163,MP,27,FALSE),IF($O$5=2017,VLOOKUP($B163,MP,40,FALSE),IF($O$5=2018,VLOOKUP($B163,MP,53,FALSE),IF($O$5=2019,VLOOKUP($B163,MP,66,FALSE)," "))))</f>
        <v>0</v>
      </c>
      <c r="J163" s="188">
        <f>IF($O$5=2016,VLOOKUP($B163,MP,28,FALSE),IF($O$5=2017,VLOOKUP($B163,MP,41,FALSE),IF($O$5=2018,VLOOKUP($B163,MP,54,FALSE),IF($O$5=2019,VLOOKUP($B163,MP,67,FALSE)," "))))</f>
        <v>0</v>
      </c>
      <c r="K163" s="188">
        <f>IF($O$5=2016,VLOOKUP($B163,MP,29,FALSE),IF($O$5=2017,VLOOKUP($B163,MP,42,FALSE),IF($O$5=2018,VLOOKUP($B163,MP,55,FALSE),IF($O$5=2019,VLOOKUP($B163,MP,68,FALSE)," "))))</f>
        <v>0</v>
      </c>
      <c r="L163" s="188">
        <f>IF($O$5=2016,VLOOKUP($B163,MP,30,FALSE),IF($O$5=2017,VLOOKUP($B163,MP,43,FALSE),IF($O$5=2018,VLOOKUP($B163,MP,56,FALSE),IF($O$5=2019,VLOOKUP($B163,MP,69,FALSE)," "))))</f>
        <v>0</v>
      </c>
      <c r="M163" s="188">
        <f>IF($O$5=2016,VLOOKUP($B163,MP,31,FALSE),IF($O$5=2017,VLOOKUP($B163,MP,44,FALSE),IF($O$5=2018,VLOOKUP($B163,MP,57,FALSE),IF($O$5=2019,VLOOKUP($B163,MP,70,FALSE)," "))))</f>
        <v>0</v>
      </c>
      <c r="N163" s="188">
        <f>IF($O$5=2016,VLOOKUP($B163,MP,32,FALSE),IF($O$5=2017,VLOOKUP($B163,MP,45,FALSE),IF($O$5=2018,VLOOKUP($B163,MP,58,FALSE),IF($O$5=2019,VLOOKUP($B163,MP,71,FALSE)," "))))</f>
        <v>0</v>
      </c>
      <c r="O163" s="188">
        <f>IF($O$5=2016,VLOOKUP($B163,MP,33,FALSE),IF($O$5=2017,VLOOKUP($B163,MP,46,FALSE),IF($O$5=2018,VLOOKUP($B163,MP,59,FALSE),IF($O$5=2019,VLOOKUP($B163,MP,72,FALSE)," "))))</f>
        <v>0</v>
      </c>
      <c r="P163" s="188">
        <f>IF($O$5=2016,VLOOKUP($B163,MP,34,FALSE),IF($O$5=2017,VLOOKUP($B163,MP,47,FALSE),IF($O$5=2018,VLOOKUP($B163,MP,60,FALSE),IF($O$5=2019,VLOOKUP($B163,MP,73,FALSE)," "))))</f>
        <v>0</v>
      </c>
      <c r="Q163" s="188">
        <f>IF($O$5=2016,VLOOKUP($B163,MP,35,FALSE),IF($O$5=2017,VLOOKUP($B163,MP,48,FALSE),IF($O$5=2018,VLOOKUP($B163,MP,61,FALSE),IF($O$5=2019,VLOOKUP($B163,MP,74,FALSE)," "))))</f>
        <v>0</v>
      </c>
      <c r="R163" s="22"/>
    </row>
    <row r="164" spans="1:18" ht="15" x14ac:dyDescent="0.2">
      <c r="A164" s="745"/>
      <c r="B164" s="745"/>
      <c r="C164" s="748"/>
      <c r="D164" s="8" t="s">
        <v>64</v>
      </c>
      <c r="E164" s="451">
        <f>SUM(F164:Q164)</f>
        <v>0</v>
      </c>
      <c r="F164" s="612">
        <v>0</v>
      </c>
      <c r="G164" s="612"/>
      <c r="H164" s="612"/>
      <c r="I164" s="612"/>
      <c r="J164" s="612"/>
      <c r="K164" s="612"/>
      <c r="L164" s="612"/>
      <c r="M164" s="612"/>
      <c r="N164" s="612"/>
      <c r="O164" s="612"/>
      <c r="P164" s="612"/>
      <c r="Q164" s="612"/>
      <c r="R164" s="613">
        <v>0</v>
      </c>
    </row>
    <row r="165" spans="1:18" ht="15" x14ac:dyDescent="0.2">
      <c r="A165" s="745"/>
      <c r="B165" s="745"/>
      <c r="C165" s="748"/>
      <c r="D165" s="5" t="s">
        <v>65</v>
      </c>
      <c r="E165" s="452" t="e">
        <f t="shared" ref="E165:R165" si="76">E164*100/E163</f>
        <v>#DIV/0!</v>
      </c>
      <c r="F165" s="452" t="e">
        <f t="shared" si="76"/>
        <v>#DIV/0!</v>
      </c>
      <c r="G165" s="452" t="e">
        <f t="shared" si="76"/>
        <v>#DIV/0!</v>
      </c>
      <c r="H165" s="452" t="e">
        <f t="shared" si="76"/>
        <v>#DIV/0!</v>
      </c>
      <c r="I165" s="452" t="e">
        <f t="shared" si="76"/>
        <v>#DIV/0!</v>
      </c>
      <c r="J165" s="452" t="e">
        <f t="shared" si="76"/>
        <v>#DIV/0!</v>
      </c>
      <c r="K165" s="452" t="e">
        <f t="shared" si="76"/>
        <v>#DIV/0!</v>
      </c>
      <c r="L165" s="452" t="e">
        <f t="shared" si="76"/>
        <v>#DIV/0!</v>
      </c>
      <c r="M165" s="452" t="e">
        <f t="shared" si="76"/>
        <v>#DIV/0!</v>
      </c>
      <c r="N165" s="452" t="e">
        <f t="shared" si="76"/>
        <v>#DIV/0!</v>
      </c>
      <c r="O165" s="452" t="e">
        <f t="shared" si="76"/>
        <v>#DIV/0!</v>
      </c>
      <c r="P165" s="452" t="e">
        <f t="shared" si="76"/>
        <v>#DIV/0!</v>
      </c>
      <c r="Q165" s="452" t="e">
        <f t="shared" si="76"/>
        <v>#DIV/0!</v>
      </c>
      <c r="R165" s="453" t="e">
        <f t="shared" si="76"/>
        <v>#DIV/0!</v>
      </c>
    </row>
    <row r="166" spans="1:18" ht="15" x14ac:dyDescent="0.2">
      <c r="A166" s="745"/>
      <c r="B166" s="745"/>
      <c r="C166" s="748"/>
      <c r="D166" s="8" t="s">
        <v>66</v>
      </c>
      <c r="E166" s="451">
        <f>SUM(F166:Q166)</f>
        <v>0</v>
      </c>
      <c r="F166" s="499">
        <v>0</v>
      </c>
      <c r="G166" s="499"/>
      <c r="H166" s="499"/>
      <c r="I166" s="499"/>
      <c r="J166" s="499"/>
      <c r="K166" s="499"/>
      <c r="L166" s="499"/>
      <c r="M166" s="499"/>
      <c r="N166" s="499"/>
      <c r="O166" s="499"/>
      <c r="P166" s="499"/>
      <c r="Q166" s="499"/>
      <c r="R166" s="500">
        <v>5000000</v>
      </c>
    </row>
    <row r="167" spans="1:18" ht="15" x14ac:dyDescent="0.2">
      <c r="A167" s="745"/>
      <c r="B167" s="745"/>
      <c r="C167" s="748"/>
      <c r="D167" s="5" t="s">
        <v>67</v>
      </c>
      <c r="E167" s="452" t="e">
        <f t="shared" ref="E167:R167" si="77">E166*100/E163</f>
        <v>#DIV/0!</v>
      </c>
      <c r="F167" s="452" t="e">
        <f t="shared" si="77"/>
        <v>#DIV/0!</v>
      </c>
      <c r="G167" s="452" t="e">
        <f t="shared" si="77"/>
        <v>#DIV/0!</v>
      </c>
      <c r="H167" s="452" t="e">
        <f t="shared" si="77"/>
        <v>#DIV/0!</v>
      </c>
      <c r="I167" s="452" t="e">
        <f t="shared" si="77"/>
        <v>#DIV/0!</v>
      </c>
      <c r="J167" s="452" t="e">
        <f t="shared" si="77"/>
        <v>#DIV/0!</v>
      </c>
      <c r="K167" s="452" t="e">
        <f t="shared" si="77"/>
        <v>#DIV/0!</v>
      </c>
      <c r="L167" s="452" t="e">
        <f t="shared" si="77"/>
        <v>#DIV/0!</v>
      </c>
      <c r="M167" s="452" t="e">
        <f t="shared" si="77"/>
        <v>#DIV/0!</v>
      </c>
      <c r="N167" s="452" t="e">
        <f t="shared" si="77"/>
        <v>#DIV/0!</v>
      </c>
      <c r="O167" s="452" t="e">
        <f t="shared" si="77"/>
        <v>#DIV/0!</v>
      </c>
      <c r="P167" s="452" t="e">
        <f t="shared" si="77"/>
        <v>#DIV/0!</v>
      </c>
      <c r="Q167" s="452" t="e">
        <f t="shared" si="77"/>
        <v>#DIV/0!</v>
      </c>
      <c r="R167" s="453" t="e">
        <f t="shared" si="77"/>
        <v>#DIV/0!</v>
      </c>
    </row>
    <row r="168" spans="1:18" ht="15" x14ac:dyDescent="0.2">
      <c r="A168" s="745"/>
      <c r="B168" s="745"/>
      <c r="C168" s="748"/>
      <c r="D168" s="7" t="s">
        <v>68</v>
      </c>
      <c r="E168" s="451">
        <f>SUM(F168:Q168)</f>
        <v>0</v>
      </c>
      <c r="F168" s="499">
        <v>0</v>
      </c>
      <c r="G168" s="499"/>
      <c r="H168" s="499"/>
      <c r="I168" s="499"/>
      <c r="J168" s="499"/>
      <c r="K168" s="499"/>
      <c r="L168" s="499"/>
      <c r="M168" s="499"/>
      <c r="N168" s="499"/>
      <c r="O168" s="499"/>
      <c r="P168" s="499"/>
      <c r="Q168" s="499"/>
      <c r="R168" s="500">
        <v>5000000</v>
      </c>
    </row>
    <row r="169" spans="1:18" ht="15" x14ac:dyDescent="0.2">
      <c r="A169" s="745"/>
      <c r="B169" s="745"/>
      <c r="C169" s="748"/>
      <c r="D169" s="5" t="s">
        <v>69</v>
      </c>
      <c r="E169" s="452" t="e">
        <f t="shared" ref="E169:R169" si="78">E168*100/E166</f>
        <v>#DIV/0!</v>
      </c>
      <c r="F169" s="452" t="e">
        <f t="shared" si="78"/>
        <v>#DIV/0!</v>
      </c>
      <c r="G169" s="452" t="e">
        <f t="shared" si="78"/>
        <v>#DIV/0!</v>
      </c>
      <c r="H169" s="452" t="e">
        <f t="shared" si="78"/>
        <v>#DIV/0!</v>
      </c>
      <c r="I169" s="452" t="e">
        <f t="shared" si="78"/>
        <v>#DIV/0!</v>
      </c>
      <c r="J169" s="452" t="e">
        <f t="shared" si="78"/>
        <v>#DIV/0!</v>
      </c>
      <c r="K169" s="452" t="e">
        <f t="shared" si="78"/>
        <v>#DIV/0!</v>
      </c>
      <c r="L169" s="452" t="e">
        <f t="shared" si="78"/>
        <v>#DIV/0!</v>
      </c>
      <c r="M169" s="452" t="e">
        <f t="shared" si="78"/>
        <v>#DIV/0!</v>
      </c>
      <c r="N169" s="452" t="e">
        <f t="shared" si="78"/>
        <v>#DIV/0!</v>
      </c>
      <c r="O169" s="452" t="e">
        <f t="shared" si="78"/>
        <v>#DIV/0!</v>
      </c>
      <c r="P169" s="452" t="e">
        <f t="shared" si="78"/>
        <v>#DIV/0!</v>
      </c>
      <c r="Q169" s="452" t="e">
        <f t="shared" si="78"/>
        <v>#DIV/0!</v>
      </c>
      <c r="R169" s="453">
        <f t="shared" si="78"/>
        <v>100</v>
      </c>
    </row>
    <row r="170" spans="1:18" ht="15.75" thickBot="1" x14ac:dyDescent="0.25">
      <c r="A170" s="746"/>
      <c r="B170" s="746"/>
      <c r="C170" s="749"/>
      <c r="D170" s="6" t="s">
        <v>70</v>
      </c>
      <c r="E170" s="454" t="e">
        <f t="shared" ref="E170:R170" si="79">E168*100/E163</f>
        <v>#DIV/0!</v>
      </c>
      <c r="F170" s="454" t="e">
        <f t="shared" si="79"/>
        <v>#DIV/0!</v>
      </c>
      <c r="G170" s="454" t="e">
        <f t="shared" si="79"/>
        <v>#DIV/0!</v>
      </c>
      <c r="H170" s="454" t="e">
        <f t="shared" si="79"/>
        <v>#DIV/0!</v>
      </c>
      <c r="I170" s="454" t="e">
        <f t="shared" si="79"/>
        <v>#DIV/0!</v>
      </c>
      <c r="J170" s="454" t="e">
        <f t="shared" si="79"/>
        <v>#DIV/0!</v>
      </c>
      <c r="K170" s="454" t="e">
        <f t="shared" si="79"/>
        <v>#DIV/0!</v>
      </c>
      <c r="L170" s="454" t="e">
        <f t="shared" si="79"/>
        <v>#DIV/0!</v>
      </c>
      <c r="M170" s="454" t="e">
        <f t="shared" si="79"/>
        <v>#DIV/0!</v>
      </c>
      <c r="N170" s="454" t="e">
        <f t="shared" si="79"/>
        <v>#DIV/0!</v>
      </c>
      <c r="O170" s="454" t="e">
        <f t="shared" si="79"/>
        <v>#DIV/0!</v>
      </c>
      <c r="P170" s="454" t="e">
        <f t="shared" si="79"/>
        <v>#DIV/0!</v>
      </c>
      <c r="Q170" s="454" t="e">
        <f t="shared" si="79"/>
        <v>#DIV/0!</v>
      </c>
      <c r="R170" s="455" t="e">
        <f t="shared" si="79"/>
        <v>#DIV/0!</v>
      </c>
    </row>
    <row r="171" spans="1:18" ht="15" x14ac:dyDescent="0.2">
      <c r="A171" s="744">
        <v>21</v>
      </c>
      <c r="B171" s="744" t="str">
        <f>'PI. MP. Avance'!B111</f>
        <v>MP105050607</v>
      </c>
      <c r="C171" s="747" t="str">
        <f>'PI. MP. Avance'!C111</f>
        <v>Conformar Red de mujeres indígenas para ser protagonistas de paz.</v>
      </c>
      <c r="D171" s="4" t="s">
        <v>63</v>
      </c>
      <c r="E171" s="21">
        <f>SUM(F171:Q171)</f>
        <v>0</v>
      </c>
      <c r="F171" s="188">
        <f>IF($O$5=2016,VLOOKUP($B171,MP,24,FALSE),IF($O$5=2017,VLOOKUP($B171,MP,37,FALSE),IF($O$5=2018,VLOOKUP($B171,MP,50,FALSE),IF($O$5=2019,VLOOKUP($B171,MP,63,FALSE)," "))))</f>
        <v>0</v>
      </c>
      <c r="G171" s="188">
        <f>IF($O$5=2016,VLOOKUP($B171,MP,25,FALSE),IF($O$5=2017,VLOOKUP($B171,MP,38,FALSE),IF($O$5=2018,VLOOKUP($B171,MP,51,FALSE),IF($O$5=2019,VLOOKUP($B171,MP,64,FALSE)," "))))</f>
        <v>0</v>
      </c>
      <c r="H171" s="188">
        <f>IF($O$5=2016,VLOOKUP($B171,MP,26,FALSE),IF($O$5=2017,VLOOKUP($B171,MP,39,FALSE),IF($O$5=2018,VLOOKUP($B171,MP,52,FALSE),IF($O$5=2019,VLOOKUP($B171,MP,65,FALSE)," "))))</f>
        <v>0</v>
      </c>
      <c r="I171" s="188">
        <f>IF($O$5=2016,VLOOKUP($B171,MP,27,FALSE),IF($O$5=2017,VLOOKUP($B171,MP,40,FALSE),IF($O$5=2018,VLOOKUP($B171,MP,53,FALSE),IF($O$5=2019,VLOOKUP($B171,MP,66,FALSE)," "))))</f>
        <v>0</v>
      </c>
      <c r="J171" s="188">
        <f>IF($O$5=2016,VLOOKUP($B171,MP,28,FALSE),IF($O$5=2017,VLOOKUP($B171,MP,41,FALSE),IF($O$5=2018,VLOOKUP($B171,MP,54,FALSE),IF($O$5=2019,VLOOKUP($B171,MP,67,FALSE)," "))))</f>
        <v>0</v>
      </c>
      <c r="K171" s="188">
        <f>IF($O$5=2016,VLOOKUP($B171,MP,29,FALSE),IF($O$5=2017,VLOOKUP($B171,MP,42,FALSE),IF($O$5=2018,VLOOKUP($B171,MP,55,FALSE),IF($O$5=2019,VLOOKUP($B171,MP,68,FALSE)," "))))</f>
        <v>0</v>
      </c>
      <c r="L171" s="188">
        <f>IF($O$5=2016,VLOOKUP($B171,MP,30,FALSE),IF($O$5=2017,VLOOKUP($B171,MP,43,FALSE),IF($O$5=2018,VLOOKUP($B171,MP,56,FALSE),IF($O$5=2019,VLOOKUP($B171,MP,69,FALSE)," "))))</f>
        <v>0</v>
      </c>
      <c r="M171" s="188">
        <f>IF($O$5=2016,VLOOKUP($B171,MP,31,FALSE),IF($O$5=2017,VLOOKUP($B171,MP,44,FALSE),IF($O$5=2018,VLOOKUP($B171,MP,57,FALSE),IF($O$5=2019,VLOOKUP($B171,MP,70,FALSE)," "))))</f>
        <v>0</v>
      </c>
      <c r="N171" s="188">
        <f>IF($O$5=2016,VLOOKUP($B171,MP,32,FALSE),IF($O$5=2017,VLOOKUP($B171,MP,45,FALSE),IF($O$5=2018,VLOOKUP($B171,MP,58,FALSE),IF($O$5=2019,VLOOKUP($B171,MP,71,FALSE)," "))))</f>
        <v>0</v>
      </c>
      <c r="O171" s="188">
        <f>IF($O$5=2016,VLOOKUP($B171,MP,33,FALSE),IF($O$5=2017,VLOOKUP($B171,MP,46,FALSE),IF($O$5=2018,VLOOKUP($B171,MP,59,FALSE),IF($O$5=2019,VLOOKUP($B171,MP,72,FALSE)," "))))</f>
        <v>0</v>
      </c>
      <c r="P171" s="188">
        <f>IF($O$5=2016,VLOOKUP($B171,MP,34,FALSE),IF($O$5=2017,VLOOKUP($B171,MP,47,FALSE),IF($O$5=2018,VLOOKUP($B171,MP,60,FALSE),IF($O$5=2019,VLOOKUP($B171,MP,73,FALSE)," "))))</f>
        <v>0</v>
      </c>
      <c r="Q171" s="188">
        <f>IF($O$5=2016,VLOOKUP($B171,MP,35,FALSE),IF($O$5=2017,VLOOKUP($B171,MP,48,FALSE),IF($O$5=2018,VLOOKUP($B171,MP,61,FALSE),IF($O$5=2019,VLOOKUP($B171,MP,74,FALSE)," "))))</f>
        <v>0</v>
      </c>
      <c r="R171" s="22"/>
    </row>
    <row r="172" spans="1:18" ht="15" x14ac:dyDescent="0.2">
      <c r="A172" s="745"/>
      <c r="B172" s="745"/>
      <c r="C172" s="748"/>
      <c r="D172" s="8" t="s">
        <v>64</v>
      </c>
      <c r="E172" s="451">
        <f>SUM(F172:Q172)</f>
        <v>0</v>
      </c>
      <c r="F172" s="612">
        <v>0</v>
      </c>
      <c r="G172" s="612"/>
      <c r="H172" s="612"/>
      <c r="I172" s="612"/>
      <c r="J172" s="612"/>
      <c r="K172" s="612"/>
      <c r="L172" s="612"/>
      <c r="M172" s="612"/>
      <c r="N172" s="612"/>
      <c r="O172" s="612"/>
      <c r="P172" s="612"/>
      <c r="Q172" s="612"/>
      <c r="R172" s="613"/>
    </row>
    <row r="173" spans="1:18" ht="15" x14ac:dyDescent="0.2">
      <c r="A173" s="745"/>
      <c r="B173" s="745"/>
      <c r="C173" s="748"/>
      <c r="D173" s="5" t="s">
        <v>65</v>
      </c>
      <c r="E173" s="452" t="e">
        <f t="shared" ref="E173:R173" si="80">E172*100/E171</f>
        <v>#DIV/0!</v>
      </c>
      <c r="F173" s="452" t="e">
        <f t="shared" si="80"/>
        <v>#DIV/0!</v>
      </c>
      <c r="G173" s="452" t="e">
        <f t="shared" si="80"/>
        <v>#DIV/0!</v>
      </c>
      <c r="H173" s="452" t="e">
        <f t="shared" si="80"/>
        <v>#DIV/0!</v>
      </c>
      <c r="I173" s="452" t="e">
        <f t="shared" si="80"/>
        <v>#DIV/0!</v>
      </c>
      <c r="J173" s="452" t="e">
        <f t="shared" si="80"/>
        <v>#DIV/0!</v>
      </c>
      <c r="K173" s="452" t="e">
        <f t="shared" si="80"/>
        <v>#DIV/0!</v>
      </c>
      <c r="L173" s="452" t="e">
        <f t="shared" si="80"/>
        <v>#DIV/0!</v>
      </c>
      <c r="M173" s="452" t="e">
        <f t="shared" si="80"/>
        <v>#DIV/0!</v>
      </c>
      <c r="N173" s="452" t="e">
        <f t="shared" si="80"/>
        <v>#DIV/0!</v>
      </c>
      <c r="O173" s="452" t="e">
        <f t="shared" si="80"/>
        <v>#DIV/0!</v>
      </c>
      <c r="P173" s="452" t="e">
        <f t="shared" si="80"/>
        <v>#DIV/0!</v>
      </c>
      <c r="Q173" s="452" t="e">
        <f t="shared" si="80"/>
        <v>#DIV/0!</v>
      </c>
      <c r="R173" s="453" t="e">
        <f t="shared" si="80"/>
        <v>#DIV/0!</v>
      </c>
    </row>
    <row r="174" spans="1:18" ht="15" x14ac:dyDescent="0.2">
      <c r="A174" s="745"/>
      <c r="B174" s="745"/>
      <c r="C174" s="748"/>
      <c r="D174" s="8" t="s">
        <v>66</v>
      </c>
      <c r="E174" s="451">
        <f>SUM(F174:Q174)</f>
        <v>0</v>
      </c>
      <c r="F174" s="499">
        <v>0</v>
      </c>
      <c r="G174" s="499"/>
      <c r="H174" s="499"/>
      <c r="I174" s="499"/>
      <c r="J174" s="499"/>
      <c r="K174" s="499"/>
      <c r="L174" s="499"/>
      <c r="M174" s="499"/>
      <c r="N174" s="499"/>
      <c r="O174" s="499"/>
      <c r="P174" s="499"/>
      <c r="Q174" s="499"/>
      <c r="R174" s="500"/>
    </row>
    <row r="175" spans="1:18" ht="15" x14ac:dyDescent="0.2">
      <c r="A175" s="745"/>
      <c r="B175" s="745"/>
      <c r="C175" s="748"/>
      <c r="D175" s="5" t="s">
        <v>67</v>
      </c>
      <c r="E175" s="452" t="e">
        <f t="shared" ref="E175:R175" si="81">E174*100/E171</f>
        <v>#DIV/0!</v>
      </c>
      <c r="F175" s="452" t="e">
        <f t="shared" si="81"/>
        <v>#DIV/0!</v>
      </c>
      <c r="G175" s="452" t="e">
        <f t="shared" si="81"/>
        <v>#DIV/0!</v>
      </c>
      <c r="H175" s="452" t="e">
        <f t="shared" si="81"/>
        <v>#DIV/0!</v>
      </c>
      <c r="I175" s="452" t="e">
        <f t="shared" si="81"/>
        <v>#DIV/0!</v>
      </c>
      <c r="J175" s="452" t="e">
        <f t="shared" si="81"/>
        <v>#DIV/0!</v>
      </c>
      <c r="K175" s="452" t="e">
        <f t="shared" si="81"/>
        <v>#DIV/0!</v>
      </c>
      <c r="L175" s="452" t="e">
        <f t="shared" si="81"/>
        <v>#DIV/0!</v>
      </c>
      <c r="M175" s="452" t="e">
        <f t="shared" si="81"/>
        <v>#DIV/0!</v>
      </c>
      <c r="N175" s="452" t="e">
        <f t="shared" si="81"/>
        <v>#DIV/0!</v>
      </c>
      <c r="O175" s="452" t="e">
        <f t="shared" si="81"/>
        <v>#DIV/0!</v>
      </c>
      <c r="P175" s="452" t="e">
        <f t="shared" si="81"/>
        <v>#DIV/0!</v>
      </c>
      <c r="Q175" s="452" t="e">
        <f t="shared" si="81"/>
        <v>#DIV/0!</v>
      </c>
      <c r="R175" s="453" t="e">
        <f t="shared" si="81"/>
        <v>#DIV/0!</v>
      </c>
    </row>
    <row r="176" spans="1:18" ht="15" x14ac:dyDescent="0.2">
      <c r="A176" s="745"/>
      <c r="B176" s="745"/>
      <c r="C176" s="748"/>
      <c r="D176" s="7" t="s">
        <v>68</v>
      </c>
      <c r="E176" s="451">
        <f>SUM(F176:Q176)</f>
        <v>0</v>
      </c>
      <c r="F176" s="499">
        <v>0</v>
      </c>
      <c r="G176" s="499"/>
      <c r="H176" s="499"/>
      <c r="I176" s="499"/>
      <c r="J176" s="499"/>
      <c r="K176" s="499"/>
      <c r="L176" s="499"/>
      <c r="M176" s="499"/>
      <c r="N176" s="499"/>
      <c r="O176" s="499"/>
      <c r="P176" s="499"/>
      <c r="Q176" s="499"/>
      <c r="R176" s="500"/>
    </row>
    <row r="177" spans="1:18" ht="15" x14ac:dyDescent="0.2">
      <c r="A177" s="745"/>
      <c r="B177" s="745"/>
      <c r="C177" s="748"/>
      <c r="D177" s="5" t="s">
        <v>69</v>
      </c>
      <c r="E177" s="452" t="e">
        <f t="shared" ref="E177:R177" si="82">E176*100/E174</f>
        <v>#DIV/0!</v>
      </c>
      <c r="F177" s="452" t="e">
        <f t="shared" si="82"/>
        <v>#DIV/0!</v>
      </c>
      <c r="G177" s="452" t="e">
        <f t="shared" si="82"/>
        <v>#DIV/0!</v>
      </c>
      <c r="H177" s="452" t="e">
        <f t="shared" si="82"/>
        <v>#DIV/0!</v>
      </c>
      <c r="I177" s="452" t="e">
        <f t="shared" si="82"/>
        <v>#DIV/0!</v>
      </c>
      <c r="J177" s="452" t="e">
        <f t="shared" si="82"/>
        <v>#DIV/0!</v>
      </c>
      <c r="K177" s="452" t="e">
        <f t="shared" si="82"/>
        <v>#DIV/0!</v>
      </c>
      <c r="L177" s="452" t="e">
        <f t="shared" si="82"/>
        <v>#DIV/0!</v>
      </c>
      <c r="M177" s="452" t="e">
        <f t="shared" si="82"/>
        <v>#DIV/0!</v>
      </c>
      <c r="N177" s="452" t="e">
        <f t="shared" si="82"/>
        <v>#DIV/0!</v>
      </c>
      <c r="O177" s="452" t="e">
        <f t="shared" si="82"/>
        <v>#DIV/0!</v>
      </c>
      <c r="P177" s="452" t="e">
        <f t="shared" si="82"/>
        <v>#DIV/0!</v>
      </c>
      <c r="Q177" s="452" t="e">
        <f t="shared" si="82"/>
        <v>#DIV/0!</v>
      </c>
      <c r="R177" s="453" t="e">
        <f t="shared" si="82"/>
        <v>#DIV/0!</v>
      </c>
    </row>
    <row r="178" spans="1:18" ht="15.75" thickBot="1" x14ac:dyDescent="0.25">
      <c r="A178" s="746"/>
      <c r="B178" s="746"/>
      <c r="C178" s="749"/>
      <c r="D178" s="6" t="s">
        <v>70</v>
      </c>
      <c r="E178" s="454" t="e">
        <f t="shared" ref="E178:R178" si="83">E176*100/E171</f>
        <v>#DIV/0!</v>
      </c>
      <c r="F178" s="454" t="e">
        <f t="shared" si="83"/>
        <v>#DIV/0!</v>
      </c>
      <c r="G178" s="454" t="e">
        <f t="shared" si="83"/>
        <v>#DIV/0!</v>
      </c>
      <c r="H178" s="454" t="e">
        <f t="shared" si="83"/>
        <v>#DIV/0!</v>
      </c>
      <c r="I178" s="454" t="e">
        <f t="shared" si="83"/>
        <v>#DIV/0!</v>
      </c>
      <c r="J178" s="454" t="e">
        <f t="shared" si="83"/>
        <v>#DIV/0!</v>
      </c>
      <c r="K178" s="454" t="e">
        <f t="shared" si="83"/>
        <v>#DIV/0!</v>
      </c>
      <c r="L178" s="454" t="e">
        <f t="shared" si="83"/>
        <v>#DIV/0!</v>
      </c>
      <c r="M178" s="454" t="e">
        <f t="shared" si="83"/>
        <v>#DIV/0!</v>
      </c>
      <c r="N178" s="454" t="e">
        <f t="shared" si="83"/>
        <v>#DIV/0!</v>
      </c>
      <c r="O178" s="454" t="e">
        <f t="shared" si="83"/>
        <v>#DIV/0!</v>
      </c>
      <c r="P178" s="454" t="e">
        <f t="shared" si="83"/>
        <v>#DIV/0!</v>
      </c>
      <c r="Q178" s="454" t="e">
        <f t="shared" si="83"/>
        <v>#DIV/0!</v>
      </c>
      <c r="R178" s="455" t="e">
        <f t="shared" si="83"/>
        <v>#DIV/0!</v>
      </c>
    </row>
    <row r="179" spans="1:18" ht="15" x14ac:dyDescent="0.2">
      <c r="A179" s="744">
        <v>22</v>
      </c>
      <c r="B179" s="744" t="str">
        <f>'PI. MP. Avance'!B116</f>
        <v>MP105050608</v>
      </c>
      <c r="C179" s="747" t="str">
        <f>'PI. MP. Avance'!C116</f>
        <v xml:space="preserve">Realizar Dos encuentros de mujeres forjadoras de paz, incluyendo las mujeres indígenas. </v>
      </c>
      <c r="D179" s="4" t="s">
        <v>63</v>
      </c>
      <c r="E179" s="21">
        <f>SUM(F179:Q179)</f>
        <v>0</v>
      </c>
      <c r="F179" s="188">
        <f>IF($O$5=2016,VLOOKUP($B179,MP,24,FALSE),IF($O$5=2017,VLOOKUP($B179,MP,37,FALSE),IF($O$5=2018,VLOOKUP($B179,MP,50,FALSE),IF($O$5=2019,VLOOKUP($B179,MP,63,FALSE)," "))))</f>
        <v>0</v>
      </c>
      <c r="G179" s="188">
        <f>IF($O$5=2016,VLOOKUP($B179,MP,25,FALSE),IF($O$5=2017,VLOOKUP($B179,MP,38,FALSE),IF($O$5=2018,VLOOKUP($B179,MP,51,FALSE),IF($O$5=2019,VLOOKUP($B179,MP,64,FALSE)," "))))</f>
        <v>0</v>
      </c>
      <c r="H179" s="188">
        <f>IF($O$5=2016,VLOOKUP($B179,MP,26,FALSE),IF($O$5=2017,VLOOKUP($B179,MP,39,FALSE),IF($O$5=2018,VLOOKUP($B179,MP,52,FALSE),IF($O$5=2019,VLOOKUP($B179,MP,65,FALSE)," "))))</f>
        <v>0</v>
      </c>
      <c r="I179" s="188">
        <f>IF($O$5=2016,VLOOKUP($B179,MP,27,FALSE),IF($O$5=2017,VLOOKUP($B179,MP,40,FALSE),IF($O$5=2018,VLOOKUP($B179,MP,53,FALSE),IF($O$5=2019,VLOOKUP($B179,MP,66,FALSE)," "))))</f>
        <v>0</v>
      </c>
      <c r="J179" s="188">
        <f>IF($O$5=2016,VLOOKUP($B179,MP,28,FALSE),IF($O$5=2017,VLOOKUP($B179,MP,41,FALSE),IF($O$5=2018,VLOOKUP($B179,MP,54,FALSE),IF($O$5=2019,VLOOKUP($B179,MP,67,FALSE)," "))))</f>
        <v>0</v>
      </c>
      <c r="K179" s="188">
        <f>IF($O$5=2016,VLOOKUP($B179,MP,29,FALSE),IF($O$5=2017,VLOOKUP($B179,MP,42,FALSE),IF($O$5=2018,VLOOKUP($B179,MP,55,FALSE),IF($O$5=2019,VLOOKUP($B179,MP,68,FALSE)," "))))</f>
        <v>0</v>
      </c>
      <c r="L179" s="188">
        <f>IF($O$5=2016,VLOOKUP($B179,MP,30,FALSE),IF($O$5=2017,VLOOKUP($B179,MP,43,FALSE),IF($O$5=2018,VLOOKUP($B179,MP,56,FALSE),IF($O$5=2019,VLOOKUP($B179,MP,69,FALSE)," "))))</f>
        <v>0</v>
      </c>
      <c r="M179" s="188">
        <f>IF($O$5=2016,VLOOKUP($B179,MP,31,FALSE),IF($O$5=2017,VLOOKUP($B179,MP,44,FALSE),IF($O$5=2018,VLOOKUP($B179,MP,57,FALSE),IF($O$5=2019,VLOOKUP($B179,MP,70,FALSE)," "))))</f>
        <v>0</v>
      </c>
      <c r="N179" s="188">
        <f>IF($O$5=2016,VLOOKUP($B179,MP,32,FALSE),IF($O$5=2017,VLOOKUP($B179,MP,45,FALSE),IF($O$5=2018,VLOOKUP($B179,MP,58,FALSE),IF($O$5=2019,VLOOKUP($B179,MP,71,FALSE)," "))))</f>
        <v>0</v>
      </c>
      <c r="O179" s="188">
        <f>IF($O$5=2016,VLOOKUP($B179,MP,33,FALSE),IF($O$5=2017,VLOOKUP($B179,MP,46,FALSE),IF($O$5=2018,VLOOKUP($B179,MP,59,FALSE),IF($O$5=2019,VLOOKUP($B179,MP,72,FALSE)," "))))</f>
        <v>0</v>
      </c>
      <c r="P179" s="188">
        <f>IF($O$5=2016,VLOOKUP($B179,MP,34,FALSE),IF($O$5=2017,VLOOKUP($B179,MP,47,FALSE),IF($O$5=2018,VLOOKUP($B179,MP,60,FALSE),IF($O$5=2019,VLOOKUP($B179,MP,73,FALSE)," "))))</f>
        <v>0</v>
      </c>
      <c r="Q179" s="188">
        <f>IF($O$5=2016,VLOOKUP($B179,MP,35,FALSE),IF($O$5=2017,VLOOKUP($B179,MP,48,FALSE),IF($O$5=2018,VLOOKUP($B179,MP,61,FALSE),IF($O$5=2019,VLOOKUP($B179,MP,74,FALSE)," "))))</f>
        <v>0</v>
      </c>
      <c r="R179" s="22"/>
    </row>
    <row r="180" spans="1:18" ht="15" x14ac:dyDescent="0.2">
      <c r="A180" s="745"/>
      <c r="B180" s="745"/>
      <c r="C180" s="748"/>
      <c r="D180" s="8" t="s">
        <v>64</v>
      </c>
      <c r="E180" s="451">
        <f>SUM(F180:Q180)</f>
        <v>0</v>
      </c>
      <c r="F180" s="612">
        <v>0</v>
      </c>
      <c r="G180" s="612"/>
      <c r="H180" s="612"/>
      <c r="I180" s="612"/>
      <c r="J180" s="612"/>
      <c r="K180" s="612"/>
      <c r="L180" s="612"/>
      <c r="M180" s="612"/>
      <c r="N180" s="612"/>
      <c r="O180" s="612"/>
      <c r="P180" s="612"/>
      <c r="Q180" s="612"/>
      <c r="R180" s="613"/>
    </row>
    <row r="181" spans="1:18" ht="15" x14ac:dyDescent="0.2">
      <c r="A181" s="745"/>
      <c r="B181" s="745"/>
      <c r="C181" s="748"/>
      <c r="D181" s="5" t="s">
        <v>65</v>
      </c>
      <c r="E181" s="452" t="e">
        <f t="shared" ref="E181:R181" si="84">E180*100/E179</f>
        <v>#DIV/0!</v>
      </c>
      <c r="F181" s="452" t="e">
        <f t="shared" si="84"/>
        <v>#DIV/0!</v>
      </c>
      <c r="G181" s="452" t="e">
        <f t="shared" si="84"/>
        <v>#DIV/0!</v>
      </c>
      <c r="H181" s="452" t="e">
        <f t="shared" si="84"/>
        <v>#DIV/0!</v>
      </c>
      <c r="I181" s="452" t="e">
        <f t="shared" si="84"/>
        <v>#DIV/0!</v>
      </c>
      <c r="J181" s="452" t="e">
        <f t="shared" si="84"/>
        <v>#DIV/0!</v>
      </c>
      <c r="K181" s="452" t="e">
        <f t="shared" si="84"/>
        <v>#DIV/0!</v>
      </c>
      <c r="L181" s="452" t="e">
        <f t="shared" si="84"/>
        <v>#DIV/0!</v>
      </c>
      <c r="M181" s="452" t="e">
        <f t="shared" si="84"/>
        <v>#DIV/0!</v>
      </c>
      <c r="N181" s="452" t="e">
        <f t="shared" si="84"/>
        <v>#DIV/0!</v>
      </c>
      <c r="O181" s="452" t="e">
        <f t="shared" si="84"/>
        <v>#DIV/0!</v>
      </c>
      <c r="P181" s="452" t="e">
        <f t="shared" si="84"/>
        <v>#DIV/0!</v>
      </c>
      <c r="Q181" s="452" t="e">
        <f t="shared" si="84"/>
        <v>#DIV/0!</v>
      </c>
      <c r="R181" s="453" t="e">
        <f t="shared" si="84"/>
        <v>#DIV/0!</v>
      </c>
    </row>
    <row r="182" spans="1:18" ht="15" x14ac:dyDescent="0.2">
      <c r="A182" s="745"/>
      <c r="B182" s="745"/>
      <c r="C182" s="748"/>
      <c r="D182" s="8" t="s">
        <v>66</v>
      </c>
      <c r="E182" s="451">
        <f>SUM(F182:Q182)</f>
        <v>0</v>
      </c>
      <c r="F182" s="499">
        <v>0</v>
      </c>
      <c r="G182" s="499"/>
      <c r="H182" s="499"/>
      <c r="I182" s="499"/>
      <c r="J182" s="499"/>
      <c r="K182" s="499"/>
      <c r="L182" s="499"/>
      <c r="M182" s="499"/>
      <c r="N182" s="499"/>
      <c r="O182" s="499"/>
      <c r="P182" s="499"/>
      <c r="Q182" s="499"/>
      <c r="R182" s="500"/>
    </row>
    <row r="183" spans="1:18" ht="15" x14ac:dyDescent="0.2">
      <c r="A183" s="745"/>
      <c r="B183" s="745"/>
      <c r="C183" s="748"/>
      <c r="D183" s="5" t="s">
        <v>67</v>
      </c>
      <c r="E183" s="452" t="e">
        <f t="shared" ref="E183:R183" si="85">E182*100/E179</f>
        <v>#DIV/0!</v>
      </c>
      <c r="F183" s="452" t="e">
        <f t="shared" si="85"/>
        <v>#DIV/0!</v>
      </c>
      <c r="G183" s="452" t="e">
        <f t="shared" si="85"/>
        <v>#DIV/0!</v>
      </c>
      <c r="H183" s="452" t="e">
        <f t="shared" si="85"/>
        <v>#DIV/0!</v>
      </c>
      <c r="I183" s="452" t="e">
        <f t="shared" si="85"/>
        <v>#DIV/0!</v>
      </c>
      <c r="J183" s="452" t="e">
        <f t="shared" si="85"/>
        <v>#DIV/0!</v>
      </c>
      <c r="K183" s="452" t="e">
        <f t="shared" si="85"/>
        <v>#DIV/0!</v>
      </c>
      <c r="L183" s="452" t="e">
        <f t="shared" si="85"/>
        <v>#DIV/0!</v>
      </c>
      <c r="M183" s="452" t="e">
        <f t="shared" si="85"/>
        <v>#DIV/0!</v>
      </c>
      <c r="N183" s="452" t="e">
        <f t="shared" si="85"/>
        <v>#DIV/0!</v>
      </c>
      <c r="O183" s="452" t="e">
        <f t="shared" si="85"/>
        <v>#DIV/0!</v>
      </c>
      <c r="P183" s="452" t="e">
        <f t="shared" si="85"/>
        <v>#DIV/0!</v>
      </c>
      <c r="Q183" s="452" t="e">
        <f t="shared" si="85"/>
        <v>#DIV/0!</v>
      </c>
      <c r="R183" s="453" t="e">
        <f t="shared" si="85"/>
        <v>#DIV/0!</v>
      </c>
    </row>
    <row r="184" spans="1:18" ht="15" x14ac:dyDescent="0.2">
      <c r="A184" s="745"/>
      <c r="B184" s="745"/>
      <c r="C184" s="748"/>
      <c r="D184" s="7" t="s">
        <v>68</v>
      </c>
      <c r="E184" s="451">
        <f>SUM(F184:Q184)</f>
        <v>0</v>
      </c>
      <c r="F184" s="499">
        <v>0</v>
      </c>
      <c r="G184" s="499"/>
      <c r="H184" s="499"/>
      <c r="I184" s="499"/>
      <c r="J184" s="499"/>
      <c r="K184" s="499"/>
      <c r="L184" s="499"/>
      <c r="M184" s="499"/>
      <c r="N184" s="499"/>
      <c r="O184" s="499"/>
      <c r="P184" s="499"/>
      <c r="Q184" s="499"/>
      <c r="R184" s="500"/>
    </row>
    <row r="185" spans="1:18" ht="15" x14ac:dyDescent="0.2">
      <c r="A185" s="745"/>
      <c r="B185" s="745"/>
      <c r="C185" s="748"/>
      <c r="D185" s="5" t="s">
        <v>69</v>
      </c>
      <c r="E185" s="452" t="e">
        <f t="shared" ref="E185:R185" si="86">E184*100/E182</f>
        <v>#DIV/0!</v>
      </c>
      <c r="F185" s="452" t="e">
        <f t="shared" si="86"/>
        <v>#DIV/0!</v>
      </c>
      <c r="G185" s="452" t="e">
        <f t="shared" si="86"/>
        <v>#DIV/0!</v>
      </c>
      <c r="H185" s="452" t="e">
        <f t="shared" si="86"/>
        <v>#DIV/0!</v>
      </c>
      <c r="I185" s="452" t="e">
        <f t="shared" si="86"/>
        <v>#DIV/0!</v>
      </c>
      <c r="J185" s="452" t="e">
        <f t="shared" si="86"/>
        <v>#DIV/0!</v>
      </c>
      <c r="K185" s="452" t="e">
        <f t="shared" si="86"/>
        <v>#DIV/0!</v>
      </c>
      <c r="L185" s="452" t="e">
        <f t="shared" si="86"/>
        <v>#DIV/0!</v>
      </c>
      <c r="M185" s="452" t="e">
        <f t="shared" si="86"/>
        <v>#DIV/0!</v>
      </c>
      <c r="N185" s="452" t="e">
        <f t="shared" si="86"/>
        <v>#DIV/0!</v>
      </c>
      <c r="O185" s="452" t="e">
        <f t="shared" si="86"/>
        <v>#DIV/0!</v>
      </c>
      <c r="P185" s="452" t="e">
        <f t="shared" si="86"/>
        <v>#DIV/0!</v>
      </c>
      <c r="Q185" s="452" t="e">
        <f t="shared" si="86"/>
        <v>#DIV/0!</v>
      </c>
      <c r="R185" s="453" t="e">
        <f t="shared" si="86"/>
        <v>#DIV/0!</v>
      </c>
    </row>
    <row r="186" spans="1:18" ht="15.75" thickBot="1" x14ac:dyDescent="0.25">
      <c r="A186" s="746"/>
      <c r="B186" s="746"/>
      <c r="C186" s="749"/>
      <c r="D186" s="6" t="s">
        <v>70</v>
      </c>
      <c r="E186" s="454" t="e">
        <f t="shared" ref="E186:R186" si="87">E184*100/E179</f>
        <v>#DIV/0!</v>
      </c>
      <c r="F186" s="454" t="e">
        <f t="shared" si="87"/>
        <v>#DIV/0!</v>
      </c>
      <c r="G186" s="454" t="e">
        <f t="shared" si="87"/>
        <v>#DIV/0!</v>
      </c>
      <c r="H186" s="454" t="e">
        <f t="shared" si="87"/>
        <v>#DIV/0!</v>
      </c>
      <c r="I186" s="454" t="e">
        <f t="shared" si="87"/>
        <v>#DIV/0!</v>
      </c>
      <c r="J186" s="454" t="e">
        <f t="shared" si="87"/>
        <v>#DIV/0!</v>
      </c>
      <c r="K186" s="454" t="e">
        <f t="shared" si="87"/>
        <v>#DIV/0!</v>
      </c>
      <c r="L186" s="454" t="e">
        <f t="shared" si="87"/>
        <v>#DIV/0!</v>
      </c>
      <c r="M186" s="454" t="e">
        <f t="shared" si="87"/>
        <v>#DIV/0!</v>
      </c>
      <c r="N186" s="454" t="e">
        <f t="shared" si="87"/>
        <v>#DIV/0!</v>
      </c>
      <c r="O186" s="454" t="e">
        <f t="shared" si="87"/>
        <v>#DIV/0!</v>
      </c>
      <c r="P186" s="454" t="e">
        <f t="shared" si="87"/>
        <v>#DIV/0!</v>
      </c>
      <c r="Q186" s="454" t="e">
        <f t="shared" si="87"/>
        <v>#DIV/0!</v>
      </c>
      <c r="R186" s="455" t="e">
        <f t="shared" si="87"/>
        <v>#DIV/0!</v>
      </c>
    </row>
    <row r="187" spans="1:18" ht="15" x14ac:dyDescent="0.2">
      <c r="A187" s="744">
        <v>23</v>
      </c>
      <c r="B187" s="744" t="str">
        <f>'PI. MP. Avance'!B121</f>
        <v>MP105050609</v>
      </c>
      <c r="C187" s="747" t="str">
        <f>'PI. MP. Avance'!C121</f>
        <v>Creación de 42 enlaces de género en los municipios (MESA DE CONCERTACIÓN INDIGENA).</v>
      </c>
      <c r="D187" s="4" t="s">
        <v>63</v>
      </c>
      <c r="E187" s="21">
        <f>SUM(F187:Q187)</f>
        <v>0</v>
      </c>
      <c r="F187" s="188">
        <f>IF($O$5=2016,VLOOKUP($B187,MP,24,FALSE),IF($O$5=2017,VLOOKUP($B187,MP,37,FALSE),IF($O$5=2018,VLOOKUP($B187,MP,50,FALSE),IF($O$5=2019,VLOOKUP($B187,MP,63,FALSE)," "))))</f>
        <v>0</v>
      </c>
      <c r="G187" s="188">
        <f>IF($O$5=2016,VLOOKUP($B187,MP,25,FALSE),IF($O$5=2017,VLOOKUP($B187,MP,38,FALSE),IF($O$5=2018,VLOOKUP($B187,MP,51,FALSE),IF($O$5=2019,VLOOKUP($B187,MP,64,FALSE)," "))))</f>
        <v>0</v>
      </c>
      <c r="H187" s="188">
        <f>IF($O$5=2016,VLOOKUP($B187,MP,26,FALSE),IF($O$5=2017,VLOOKUP($B187,MP,39,FALSE),IF($O$5=2018,VLOOKUP($B187,MP,52,FALSE),IF($O$5=2019,VLOOKUP($B187,MP,65,FALSE)," "))))</f>
        <v>0</v>
      </c>
      <c r="I187" s="188">
        <f>IF($O$5=2016,VLOOKUP($B187,MP,27,FALSE),IF($O$5=2017,VLOOKUP($B187,MP,40,FALSE),IF($O$5=2018,VLOOKUP($B187,MP,53,FALSE),IF($O$5=2019,VLOOKUP($B187,MP,66,FALSE)," "))))</f>
        <v>0</v>
      </c>
      <c r="J187" s="188">
        <f>IF($O$5=2016,VLOOKUP($B187,MP,28,FALSE),IF($O$5=2017,VLOOKUP($B187,MP,41,FALSE),IF($O$5=2018,VLOOKUP($B187,MP,54,FALSE),IF($O$5=2019,VLOOKUP($B187,MP,67,FALSE)," "))))</f>
        <v>0</v>
      </c>
      <c r="K187" s="188">
        <f>IF($O$5=2016,VLOOKUP($B187,MP,29,FALSE),IF($O$5=2017,VLOOKUP($B187,MP,42,FALSE),IF($O$5=2018,VLOOKUP($B187,MP,55,FALSE),IF($O$5=2019,VLOOKUP($B187,MP,68,FALSE)," "))))</f>
        <v>0</v>
      </c>
      <c r="L187" s="188">
        <f>IF($O$5=2016,VLOOKUP($B187,MP,30,FALSE),IF($O$5=2017,VLOOKUP($B187,MP,43,FALSE),IF($O$5=2018,VLOOKUP($B187,MP,56,FALSE),IF($O$5=2019,VLOOKUP($B187,MP,69,FALSE)," "))))</f>
        <v>0</v>
      </c>
      <c r="M187" s="188">
        <f>IF($O$5=2016,VLOOKUP($B187,MP,31,FALSE),IF($O$5=2017,VLOOKUP($B187,MP,44,FALSE),IF($O$5=2018,VLOOKUP($B187,MP,57,FALSE),IF($O$5=2019,VLOOKUP($B187,MP,70,FALSE)," "))))</f>
        <v>0</v>
      </c>
      <c r="N187" s="188">
        <f>IF($O$5=2016,VLOOKUP($B187,MP,32,FALSE),IF($O$5=2017,VLOOKUP($B187,MP,45,FALSE),IF($O$5=2018,VLOOKUP($B187,MP,58,FALSE),IF($O$5=2019,VLOOKUP($B187,MP,71,FALSE)," "))))</f>
        <v>0</v>
      </c>
      <c r="O187" s="188">
        <f>IF($O$5=2016,VLOOKUP($B187,MP,33,FALSE),IF($O$5=2017,VLOOKUP($B187,MP,46,FALSE),IF($O$5=2018,VLOOKUP($B187,MP,59,FALSE),IF($O$5=2019,VLOOKUP($B187,MP,72,FALSE)," "))))</f>
        <v>0</v>
      </c>
      <c r="P187" s="188">
        <f>IF($O$5=2016,VLOOKUP($B187,MP,34,FALSE),IF($O$5=2017,VLOOKUP($B187,MP,47,FALSE),IF($O$5=2018,VLOOKUP($B187,MP,60,FALSE),IF($O$5=2019,VLOOKUP($B187,MP,73,FALSE)," "))))</f>
        <v>0</v>
      </c>
      <c r="Q187" s="188">
        <f>IF($O$5=2016,VLOOKUP($B187,MP,35,FALSE),IF($O$5=2017,VLOOKUP($B187,MP,48,FALSE),IF($O$5=2018,VLOOKUP($B187,MP,61,FALSE),IF($O$5=2019,VLOOKUP($B187,MP,74,FALSE)," "))))</f>
        <v>0</v>
      </c>
      <c r="R187" s="22"/>
    </row>
    <row r="188" spans="1:18" ht="15" x14ac:dyDescent="0.2">
      <c r="A188" s="745"/>
      <c r="B188" s="745"/>
      <c r="C188" s="748"/>
      <c r="D188" s="8" t="s">
        <v>64</v>
      </c>
      <c r="E188" s="451">
        <f>SUM(F188:Q188)</f>
        <v>0</v>
      </c>
      <c r="F188" s="612">
        <v>0</v>
      </c>
      <c r="G188" s="612"/>
      <c r="H188" s="612"/>
      <c r="I188" s="612"/>
      <c r="J188" s="612"/>
      <c r="K188" s="612"/>
      <c r="L188" s="612"/>
      <c r="M188" s="612"/>
      <c r="N188" s="612"/>
      <c r="O188" s="612"/>
      <c r="P188" s="612"/>
      <c r="Q188" s="612"/>
      <c r="R188" s="613">
        <v>0</v>
      </c>
    </row>
    <row r="189" spans="1:18" ht="15" x14ac:dyDescent="0.2">
      <c r="A189" s="745"/>
      <c r="B189" s="745"/>
      <c r="C189" s="748"/>
      <c r="D189" s="5" t="s">
        <v>65</v>
      </c>
      <c r="E189" s="452" t="e">
        <f t="shared" ref="E189:R189" si="88">E188*100/E187</f>
        <v>#DIV/0!</v>
      </c>
      <c r="F189" s="452" t="e">
        <f t="shared" si="88"/>
        <v>#DIV/0!</v>
      </c>
      <c r="G189" s="452" t="e">
        <f t="shared" si="88"/>
        <v>#DIV/0!</v>
      </c>
      <c r="H189" s="452" t="e">
        <f t="shared" si="88"/>
        <v>#DIV/0!</v>
      </c>
      <c r="I189" s="452" t="e">
        <f t="shared" si="88"/>
        <v>#DIV/0!</v>
      </c>
      <c r="J189" s="452" t="e">
        <f t="shared" si="88"/>
        <v>#DIV/0!</v>
      </c>
      <c r="K189" s="452" t="e">
        <f t="shared" si="88"/>
        <v>#DIV/0!</v>
      </c>
      <c r="L189" s="452" t="e">
        <f t="shared" si="88"/>
        <v>#DIV/0!</v>
      </c>
      <c r="M189" s="452" t="e">
        <f t="shared" si="88"/>
        <v>#DIV/0!</v>
      </c>
      <c r="N189" s="452" t="e">
        <f t="shared" si="88"/>
        <v>#DIV/0!</v>
      </c>
      <c r="O189" s="452" t="e">
        <f t="shared" si="88"/>
        <v>#DIV/0!</v>
      </c>
      <c r="P189" s="452" t="e">
        <f t="shared" si="88"/>
        <v>#DIV/0!</v>
      </c>
      <c r="Q189" s="452" t="e">
        <f t="shared" si="88"/>
        <v>#DIV/0!</v>
      </c>
      <c r="R189" s="453" t="e">
        <f t="shared" si="88"/>
        <v>#DIV/0!</v>
      </c>
    </row>
    <row r="190" spans="1:18" ht="15" x14ac:dyDescent="0.2">
      <c r="A190" s="745"/>
      <c r="B190" s="745"/>
      <c r="C190" s="748"/>
      <c r="D190" s="8" t="s">
        <v>66</v>
      </c>
      <c r="E190" s="451">
        <f>SUM(F190:Q190)</f>
        <v>0</v>
      </c>
      <c r="F190" s="499">
        <v>0</v>
      </c>
      <c r="G190" s="499"/>
      <c r="H190" s="499"/>
      <c r="I190" s="499"/>
      <c r="J190" s="499"/>
      <c r="K190" s="499"/>
      <c r="L190" s="499"/>
      <c r="M190" s="499"/>
      <c r="N190" s="499"/>
      <c r="O190" s="499"/>
      <c r="P190" s="499"/>
      <c r="Q190" s="499"/>
      <c r="R190" s="500">
        <v>5000000</v>
      </c>
    </row>
    <row r="191" spans="1:18" ht="15" x14ac:dyDescent="0.2">
      <c r="A191" s="745"/>
      <c r="B191" s="745"/>
      <c r="C191" s="748"/>
      <c r="D191" s="5" t="s">
        <v>67</v>
      </c>
      <c r="E191" s="452" t="e">
        <f t="shared" ref="E191:R191" si="89">E190*100/E187</f>
        <v>#DIV/0!</v>
      </c>
      <c r="F191" s="452" t="e">
        <f t="shared" si="89"/>
        <v>#DIV/0!</v>
      </c>
      <c r="G191" s="452" t="e">
        <f t="shared" si="89"/>
        <v>#DIV/0!</v>
      </c>
      <c r="H191" s="452" t="e">
        <f t="shared" si="89"/>
        <v>#DIV/0!</v>
      </c>
      <c r="I191" s="452" t="e">
        <f t="shared" si="89"/>
        <v>#DIV/0!</v>
      </c>
      <c r="J191" s="452" t="e">
        <f t="shared" si="89"/>
        <v>#DIV/0!</v>
      </c>
      <c r="K191" s="452" t="e">
        <f t="shared" si="89"/>
        <v>#DIV/0!</v>
      </c>
      <c r="L191" s="452" t="e">
        <f t="shared" si="89"/>
        <v>#DIV/0!</v>
      </c>
      <c r="M191" s="452" t="e">
        <f t="shared" si="89"/>
        <v>#DIV/0!</v>
      </c>
      <c r="N191" s="452" t="e">
        <f t="shared" si="89"/>
        <v>#DIV/0!</v>
      </c>
      <c r="O191" s="452" t="e">
        <f t="shared" si="89"/>
        <v>#DIV/0!</v>
      </c>
      <c r="P191" s="452" t="e">
        <f t="shared" si="89"/>
        <v>#DIV/0!</v>
      </c>
      <c r="Q191" s="452" t="e">
        <f t="shared" si="89"/>
        <v>#DIV/0!</v>
      </c>
      <c r="R191" s="453" t="e">
        <f t="shared" si="89"/>
        <v>#DIV/0!</v>
      </c>
    </row>
    <row r="192" spans="1:18" ht="15" x14ac:dyDescent="0.2">
      <c r="A192" s="745"/>
      <c r="B192" s="745"/>
      <c r="C192" s="748"/>
      <c r="D192" s="7" t="s">
        <v>68</v>
      </c>
      <c r="E192" s="451">
        <f>SUM(F192:Q192)</f>
        <v>0</v>
      </c>
      <c r="F192" s="499">
        <v>0</v>
      </c>
      <c r="G192" s="499"/>
      <c r="H192" s="499"/>
      <c r="I192" s="499"/>
      <c r="J192" s="499"/>
      <c r="K192" s="499"/>
      <c r="L192" s="499"/>
      <c r="M192" s="499"/>
      <c r="N192" s="499"/>
      <c r="O192" s="499"/>
      <c r="P192" s="499"/>
      <c r="Q192" s="499"/>
      <c r="R192" s="500">
        <v>5000000</v>
      </c>
    </row>
    <row r="193" spans="1:19" ht="15" x14ac:dyDescent="0.2">
      <c r="A193" s="745"/>
      <c r="B193" s="745"/>
      <c r="C193" s="748"/>
      <c r="D193" s="5" t="s">
        <v>69</v>
      </c>
      <c r="E193" s="452" t="e">
        <f t="shared" ref="E193:R193" si="90">E192*100/E190</f>
        <v>#DIV/0!</v>
      </c>
      <c r="F193" s="452" t="e">
        <f t="shared" si="90"/>
        <v>#DIV/0!</v>
      </c>
      <c r="G193" s="452" t="e">
        <f t="shared" si="90"/>
        <v>#DIV/0!</v>
      </c>
      <c r="H193" s="452" t="e">
        <f t="shared" si="90"/>
        <v>#DIV/0!</v>
      </c>
      <c r="I193" s="452" t="e">
        <f t="shared" si="90"/>
        <v>#DIV/0!</v>
      </c>
      <c r="J193" s="452" t="e">
        <f t="shared" si="90"/>
        <v>#DIV/0!</v>
      </c>
      <c r="K193" s="452" t="e">
        <f t="shared" si="90"/>
        <v>#DIV/0!</v>
      </c>
      <c r="L193" s="452" t="e">
        <f t="shared" si="90"/>
        <v>#DIV/0!</v>
      </c>
      <c r="M193" s="452" t="e">
        <f t="shared" si="90"/>
        <v>#DIV/0!</v>
      </c>
      <c r="N193" s="452" t="e">
        <f t="shared" si="90"/>
        <v>#DIV/0!</v>
      </c>
      <c r="O193" s="452" t="e">
        <f t="shared" si="90"/>
        <v>#DIV/0!</v>
      </c>
      <c r="P193" s="452" t="e">
        <f t="shared" si="90"/>
        <v>#DIV/0!</v>
      </c>
      <c r="Q193" s="452" t="e">
        <f t="shared" si="90"/>
        <v>#DIV/0!</v>
      </c>
      <c r="R193" s="453">
        <f t="shared" si="90"/>
        <v>100</v>
      </c>
    </row>
    <row r="194" spans="1:19" ht="15.75" thickBot="1" x14ac:dyDescent="0.25">
      <c r="A194" s="746"/>
      <c r="B194" s="746"/>
      <c r="C194" s="749"/>
      <c r="D194" s="6" t="s">
        <v>70</v>
      </c>
      <c r="E194" s="454" t="e">
        <f t="shared" ref="E194:R194" si="91">E192*100/E187</f>
        <v>#DIV/0!</v>
      </c>
      <c r="F194" s="454" t="e">
        <f t="shared" si="91"/>
        <v>#DIV/0!</v>
      </c>
      <c r="G194" s="454" t="e">
        <f t="shared" si="91"/>
        <v>#DIV/0!</v>
      </c>
      <c r="H194" s="454" t="e">
        <f t="shared" si="91"/>
        <v>#DIV/0!</v>
      </c>
      <c r="I194" s="454" t="e">
        <f t="shared" si="91"/>
        <v>#DIV/0!</v>
      </c>
      <c r="J194" s="454" t="e">
        <f t="shared" si="91"/>
        <v>#DIV/0!</v>
      </c>
      <c r="K194" s="454" t="e">
        <f t="shared" si="91"/>
        <v>#DIV/0!</v>
      </c>
      <c r="L194" s="454" t="e">
        <f t="shared" si="91"/>
        <v>#DIV/0!</v>
      </c>
      <c r="M194" s="454" t="e">
        <f t="shared" si="91"/>
        <v>#DIV/0!</v>
      </c>
      <c r="N194" s="454" t="e">
        <f t="shared" si="91"/>
        <v>#DIV/0!</v>
      </c>
      <c r="O194" s="454" t="e">
        <f t="shared" si="91"/>
        <v>#DIV/0!</v>
      </c>
      <c r="P194" s="454" t="e">
        <f t="shared" si="91"/>
        <v>#DIV/0!</v>
      </c>
      <c r="Q194" s="454" t="e">
        <f t="shared" si="91"/>
        <v>#DIV/0!</v>
      </c>
      <c r="R194" s="455" t="e">
        <f t="shared" si="91"/>
        <v>#DIV/0!</v>
      </c>
    </row>
    <row r="195" spans="1:19" ht="15" x14ac:dyDescent="0.2">
      <c r="A195" s="744">
        <v>24</v>
      </c>
      <c r="B195" s="744" t="str">
        <f>'PI. MP. Avance'!B126</f>
        <v>MP105080103</v>
      </c>
      <c r="C195" s="747" t="str">
        <f>'PI. MP. Avance'!C126</f>
        <v>Desarrollar en 20 municipios del departamento, un programa de fortalecimiento de iniciativas productivas a mujeres urbanas y población LGTBI, durante el período de gobierno.</v>
      </c>
      <c r="D195" s="4" t="s">
        <v>63</v>
      </c>
      <c r="E195" s="21">
        <f>SUM(F195:Q195)</f>
        <v>100000000</v>
      </c>
      <c r="F195" s="188">
        <f>IF($O$5=2016,VLOOKUP($B195,MP,24,FALSE),IF($O$5=2017,VLOOKUP($B195,MP,37,FALSE),IF($O$5=2018,VLOOKUP($B195,MP,50,FALSE),IF($O$5=2019,VLOOKUP($B195,MP,63,FALSE)," "))))</f>
        <v>100000000</v>
      </c>
      <c r="G195" s="188">
        <f>IF($O$5=2016,VLOOKUP($B195,MP,25,FALSE),IF($O$5=2017,VLOOKUP($B195,MP,38,FALSE),IF($O$5=2018,VLOOKUP($B195,MP,51,FALSE),IF($O$5=2019,VLOOKUP($B195,MP,64,FALSE)," "))))</f>
        <v>0</v>
      </c>
      <c r="H195" s="188">
        <f>IF($O$5=2016,VLOOKUP($B195,MP,26,FALSE),IF($O$5=2017,VLOOKUP($B195,MP,39,FALSE),IF($O$5=2018,VLOOKUP($B195,MP,52,FALSE),IF($O$5=2019,VLOOKUP($B195,MP,65,FALSE)," "))))</f>
        <v>0</v>
      </c>
      <c r="I195" s="188">
        <f>IF($O$5=2016,VLOOKUP($B195,MP,27,FALSE),IF($O$5=2017,VLOOKUP($B195,MP,40,FALSE),IF($O$5=2018,VLOOKUP($B195,MP,53,FALSE),IF($O$5=2019,VLOOKUP($B195,MP,66,FALSE)," "))))</f>
        <v>0</v>
      </c>
      <c r="J195" s="188">
        <f>IF($O$5=2016,VLOOKUP($B195,MP,28,FALSE),IF($O$5=2017,VLOOKUP($B195,MP,41,FALSE),IF($O$5=2018,VLOOKUP($B195,MP,54,FALSE),IF($O$5=2019,VLOOKUP($B195,MP,67,FALSE)," "))))</f>
        <v>0</v>
      </c>
      <c r="K195" s="188">
        <f>IF($O$5=2016,VLOOKUP($B195,MP,29,FALSE),IF($O$5=2017,VLOOKUP($B195,MP,42,FALSE),IF($O$5=2018,VLOOKUP($B195,MP,55,FALSE),IF($O$5=2019,VLOOKUP($B195,MP,68,FALSE)," "))))</f>
        <v>0</v>
      </c>
      <c r="L195" s="188">
        <f>IF($O$5=2016,VLOOKUP($B195,MP,30,FALSE),IF($O$5=2017,VLOOKUP($B195,MP,43,FALSE),IF($O$5=2018,VLOOKUP($B195,MP,56,FALSE),IF($O$5=2019,VLOOKUP($B195,MP,69,FALSE)," "))))</f>
        <v>0</v>
      </c>
      <c r="M195" s="188">
        <f>IF($O$5=2016,VLOOKUP($B195,MP,31,FALSE),IF($O$5=2017,VLOOKUP($B195,MP,44,FALSE),IF($O$5=2018,VLOOKUP($B195,MP,57,FALSE),IF($O$5=2019,VLOOKUP($B195,MP,70,FALSE)," "))))</f>
        <v>0</v>
      </c>
      <c r="N195" s="188">
        <f>IF($O$5=2016,VLOOKUP($B195,MP,32,FALSE),IF($O$5=2017,VLOOKUP($B195,MP,45,FALSE),IF($O$5=2018,VLOOKUP($B195,MP,58,FALSE),IF($O$5=2019,VLOOKUP($B195,MP,71,FALSE)," "))))</f>
        <v>0</v>
      </c>
      <c r="O195" s="188">
        <f>IF($O$5=2016,VLOOKUP($B195,MP,33,FALSE),IF($O$5=2017,VLOOKUP($B195,MP,46,FALSE),IF($O$5=2018,VLOOKUP($B195,MP,59,FALSE),IF($O$5=2019,VLOOKUP($B195,MP,72,FALSE)," "))))</f>
        <v>0</v>
      </c>
      <c r="P195" s="188">
        <f>IF($O$5=2016,VLOOKUP($B195,MP,34,FALSE),IF($O$5=2017,VLOOKUP($B195,MP,47,FALSE),IF($O$5=2018,VLOOKUP($B195,MP,60,FALSE),IF($O$5=2019,VLOOKUP($B195,MP,73,FALSE)," "))))</f>
        <v>0</v>
      </c>
      <c r="Q195" s="188">
        <f>IF($O$5=2016,VLOOKUP($B195,MP,35,FALSE),IF($O$5=2017,VLOOKUP($B195,MP,48,FALSE),IF($O$5=2018,VLOOKUP($B195,MP,61,FALSE),IF($O$5=2019,VLOOKUP($B195,MP,74,FALSE)," "))))</f>
        <v>0</v>
      </c>
      <c r="R195" s="22"/>
    </row>
    <row r="196" spans="1:19" ht="15" x14ac:dyDescent="0.2">
      <c r="A196" s="745"/>
      <c r="B196" s="745"/>
      <c r="C196" s="748"/>
      <c r="D196" s="8" t="s">
        <v>64</v>
      </c>
      <c r="E196" s="451">
        <f>SUM(F196:Q196)</f>
        <v>100000000</v>
      </c>
      <c r="F196" s="612">
        <v>100000000</v>
      </c>
      <c r="G196" s="612"/>
      <c r="H196" s="612"/>
      <c r="I196" s="612"/>
      <c r="J196" s="612"/>
      <c r="K196" s="612"/>
      <c r="L196" s="612"/>
      <c r="M196" s="612"/>
      <c r="N196" s="612"/>
      <c r="O196" s="612"/>
      <c r="P196" s="612"/>
      <c r="Q196" s="612"/>
      <c r="R196" s="613"/>
    </row>
    <row r="197" spans="1:19" ht="15" x14ac:dyDescent="0.2">
      <c r="A197" s="745"/>
      <c r="B197" s="745"/>
      <c r="C197" s="748"/>
      <c r="D197" s="5" t="s">
        <v>65</v>
      </c>
      <c r="E197" s="452">
        <f t="shared" ref="E197:R197" si="92">E196*100/E195</f>
        <v>100</v>
      </c>
      <c r="F197" s="452">
        <f t="shared" si="92"/>
        <v>100</v>
      </c>
      <c r="G197" s="452" t="e">
        <f t="shared" si="92"/>
        <v>#DIV/0!</v>
      </c>
      <c r="H197" s="452" t="e">
        <f t="shared" si="92"/>
        <v>#DIV/0!</v>
      </c>
      <c r="I197" s="452" t="e">
        <f t="shared" si="92"/>
        <v>#DIV/0!</v>
      </c>
      <c r="J197" s="452" t="e">
        <f t="shared" si="92"/>
        <v>#DIV/0!</v>
      </c>
      <c r="K197" s="452" t="e">
        <f t="shared" si="92"/>
        <v>#DIV/0!</v>
      </c>
      <c r="L197" s="452" t="e">
        <f t="shared" si="92"/>
        <v>#DIV/0!</v>
      </c>
      <c r="M197" s="452" t="e">
        <f t="shared" si="92"/>
        <v>#DIV/0!</v>
      </c>
      <c r="N197" s="452" t="e">
        <f t="shared" si="92"/>
        <v>#DIV/0!</v>
      </c>
      <c r="O197" s="452" t="e">
        <f t="shared" si="92"/>
        <v>#DIV/0!</v>
      </c>
      <c r="P197" s="452" t="e">
        <f t="shared" si="92"/>
        <v>#DIV/0!</v>
      </c>
      <c r="Q197" s="452" t="e">
        <f t="shared" si="92"/>
        <v>#DIV/0!</v>
      </c>
      <c r="R197" s="453" t="e">
        <f t="shared" si="92"/>
        <v>#DIV/0!</v>
      </c>
    </row>
    <row r="198" spans="1:19" ht="15" x14ac:dyDescent="0.2">
      <c r="A198" s="745"/>
      <c r="B198" s="745"/>
      <c r="C198" s="748"/>
      <c r="D198" s="8" t="s">
        <v>66</v>
      </c>
      <c r="E198" s="451">
        <f>SUM(F198:Q198)</f>
        <v>1361464900</v>
      </c>
      <c r="F198" s="499">
        <v>1361464900</v>
      </c>
      <c r="G198" s="499"/>
      <c r="H198" s="499"/>
      <c r="I198" s="499"/>
      <c r="J198" s="499"/>
      <c r="K198" s="499"/>
      <c r="L198" s="499"/>
      <c r="M198" s="499"/>
      <c r="N198" s="499"/>
      <c r="O198" s="499"/>
      <c r="P198" s="499"/>
      <c r="Q198" s="499"/>
      <c r="R198" s="500"/>
    </row>
    <row r="199" spans="1:19" ht="15" x14ac:dyDescent="0.2">
      <c r="A199" s="745"/>
      <c r="B199" s="745"/>
      <c r="C199" s="748"/>
      <c r="D199" s="5" t="s">
        <v>67</v>
      </c>
      <c r="E199" s="452">
        <f t="shared" ref="E199:R199" si="93">E198*100/E195</f>
        <v>1361.4648999999999</v>
      </c>
      <c r="F199" s="452">
        <f t="shared" si="93"/>
        <v>1361.4648999999999</v>
      </c>
      <c r="G199" s="452" t="e">
        <f t="shared" si="93"/>
        <v>#DIV/0!</v>
      </c>
      <c r="H199" s="452" t="e">
        <f t="shared" si="93"/>
        <v>#DIV/0!</v>
      </c>
      <c r="I199" s="452" t="e">
        <f t="shared" si="93"/>
        <v>#DIV/0!</v>
      </c>
      <c r="J199" s="452" t="e">
        <f t="shared" si="93"/>
        <v>#DIV/0!</v>
      </c>
      <c r="K199" s="452" t="e">
        <f t="shared" si="93"/>
        <v>#DIV/0!</v>
      </c>
      <c r="L199" s="452" t="e">
        <f t="shared" si="93"/>
        <v>#DIV/0!</v>
      </c>
      <c r="M199" s="452" t="e">
        <f t="shared" si="93"/>
        <v>#DIV/0!</v>
      </c>
      <c r="N199" s="452" t="e">
        <f t="shared" si="93"/>
        <v>#DIV/0!</v>
      </c>
      <c r="O199" s="452" t="e">
        <f t="shared" si="93"/>
        <v>#DIV/0!</v>
      </c>
      <c r="P199" s="452" t="e">
        <f t="shared" si="93"/>
        <v>#DIV/0!</v>
      </c>
      <c r="Q199" s="452" t="e">
        <f t="shared" si="93"/>
        <v>#DIV/0!</v>
      </c>
      <c r="R199" s="453" t="e">
        <f t="shared" si="93"/>
        <v>#DIV/0!</v>
      </c>
    </row>
    <row r="200" spans="1:19" ht="15" x14ac:dyDescent="0.2">
      <c r="A200" s="745"/>
      <c r="B200" s="745"/>
      <c r="C200" s="748"/>
      <c r="D200" s="7" t="s">
        <v>68</v>
      </c>
      <c r="E200" s="451">
        <f>SUM(F200:Q200)</f>
        <v>177840000</v>
      </c>
      <c r="F200" s="499">
        <v>177840000</v>
      </c>
      <c r="G200" s="499"/>
      <c r="H200" s="499"/>
      <c r="I200" s="499"/>
      <c r="J200" s="499"/>
      <c r="K200" s="499"/>
      <c r="L200" s="499"/>
      <c r="M200" s="499"/>
      <c r="N200" s="499"/>
      <c r="O200" s="499"/>
      <c r="P200" s="499"/>
      <c r="Q200" s="499"/>
      <c r="R200" s="500"/>
    </row>
    <row r="201" spans="1:19" ht="15" x14ac:dyDescent="0.2">
      <c r="A201" s="745"/>
      <c r="B201" s="745"/>
      <c r="C201" s="748"/>
      <c r="D201" s="5" t="s">
        <v>69</v>
      </c>
      <c r="E201" s="452">
        <f t="shared" ref="E201:R201" si="94">E200*100/E198</f>
        <v>13.062400653883916</v>
      </c>
      <c r="F201" s="452">
        <f t="shared" si="94"/>
        <v>13.062400653883916</v>
      </c>
      <c r="G201" s="452" t="e">
        <f t="shared" si="94"/>
        <v>#DIV/0!</v>
      </c>
      <c r="H201" s="452" t="e">
        <f t="shared" si="94"/>
        <v>#DIV/0!</v>
      </c>
      <c r="I201" s="452" t="e">
        <f t="shared" si="94"/>
        <v>#DIV/0!</v>
      </c>
      <c r="J201" s="452" t="e">
        <f t="shared" si="94"/>
        <v>#DIV/0!</v>
      </c>
      <c r="K201" s="452" t="e">
        <f t="shared" si="94"/>
        <v>#DIV/0!</v>
      </c>
      <c r="L201" s="452" t="e">
        <f t="shared" si="94"/>
        <v>#DIV/0!</v>
      </c>
      <c r="M201" s="452" t="e">
        <f t="shared" si="94"/>
        <v>#DIV/0!</v>
      </c>
      <c r="N201" s="452" t="e">
        <f t="shared" si="94"/>
        <v>#DIV/0!</v>
      </c>
      <c r="O201" s="452" t="e">
        <f t="shared" si="94"/>
        <v>#DIV/0!</v>
      </c>
      <c r="P201" s="452" t="e">
        <f t="shared" si="94"/>
        <v>#DIV/0!</v>
      </c>
      <c r="Q201" s="452" t="e">
        <f t="shared" si="94"/>
        <v>#DIV/0!</v>
      </c>
      <c r="R201" s="453" t="e">
        <f t="shared" si="94"/>
        <v>#DIV/0!</v>
      </c>
    </row>
    <row r="202" spans="1:19" ht="15.75" thickBot="1" x14ac:dyDescent="0.25">
      <c r="A202" s="746"/>
      <c r="B202" s="746"/>
      <c r="C202" s="749"/>
      <c r="D202" s="6" t="s">
        <v>70</v>
      </c>
      <c r="E202" s="454">
        <f t="shared" ref="E202:R202" si="95">E200*100/E195</f>
        <v>177.84</v>
      </c>
      <c r="F202" s="454">
        <f t="shared" si="95"/>
        <v>177.84</v>
      </c>
      <c r="G202" s="454" t="e">
        <f t="shared" si="95"/>
        <v>#DIV/0!</v>
      </c>
      <c r="H202" s="454" t="e">
        <f t="shared" si="95"/>
        <v>#DIV/0!</v>
      </c>
      <c r="I202" s="454" t="e">
        <f t="shared" si="95"/>
        <v>#DIV/0!</v>
      </c>
      <c r="J202" s="454" t="e">
        <f t="shared" si="95"/>
        <v>#DIV/0!</v>
      </c>
      <c r="K202" s="454" t="e">
        <f t="shared" si="95"/>
        <v>#DIV/0!</v>
      </c>
      <c r="L202" s="454" t="e">
        <f t="shared" si="95"/>
        <v>#DIV/0!</v>
      </c>
      <c r="M202" s="454" t="e">
        <f t="shared" si="95"/>
        <v>#DIV/0!</v>
      </c>
      <c r="N202" s="454" t="e">
        <f t="shared" si="95"/>
        <v>#DIV/0!</v>
      </c>
      <c r="O202" s="454" t="e">
        <f t="shared" si="95"/>
        <v>#DIV/0!</v>
      </c>
      <c r="P202" s="454" t="e">
        <f t="shared" si="95"/>
        <v>#DIV/0!</v>
      </c>
      <c r="Q202" s="454" t="e">
        <f t="shared" si="95"/>
        <v>#DIV/0!</v>
      </c>
      <c r="R202" s="455" t="e">
        <f t="shared" si="95"/>
        <v>#DIV/0!</v>
      </c>
    </row>
    <row r="203" spans="1:19" ht="15" x14ac:dyDescent="0.2">
      <c r="A203" s="744">
        <v>25</v>
      </c>
      <c r="B203" s="744" t="str">
        <f>'PI. MP. Avance'!B131</f>
        <v>MP105080104</v>
      </c>
      <c r="C203" s="747" t="str">
        <f>'PI. MP. Avance'!C131</f>
        <v>Impulsar el sello de Equidad laboral EQUIPARES, como una estrategía departamental para la inclusión laboral de las Mujeres Vallecaucanas, en el periodo de gobierno.</v>
      </c>
      <c r="D203" s="4" t="s">
        <v>63</v>
      </c>
      <c r="E203" s="21">
        <f>SUM(F203:Q203)</f>
        <v>12000000</v>
      </c>
      <c r="F203" s="188">
        <f>IF($O$5=2016,VLOOKUP($B203,MP,24,FALSE),IF($O$5=2017,VLOOKUP($B203,MP,37,FALSE),IF($O$5=2018,VLOOKUP($B203,MP,50,FALSE),IF($O$5=2019,VLOOKUP($B203,MP,63,FALSE)," "))))</f>
        <v>12000000</v>
      </c>
      <c r="G203" s="188">
        <f>IF($O$5=2016,VLOOKUP($B203,MP,25,FALSE),IF($O$5=2017,VLOOKUP($B203,MP,38,FALSE),IF($O$5=2018,VLOOKUP($B203,MP,51,FALSE),IF($O$5=2019,VLOOKUP($B203,MP,64,FALSE)," "))))</f>
        <v>0</v>
      </c>
      <c r="H203" s="188">
        <f>IF($O$5=2016,VLOOKUP($B203,MP,26,FALSE),IF($O$5=2017,VLOOKUP($B203,MP,39,FALSE),IF($O$5=2018,VLOOKUP($B203,MP,52,FALSE),IF($O$5=2019,VLOOKUP($B203,MP,65,FALSE)," "))))</f>
        <v>0</v>
      </c>
      <c r="I203" s="188">
        <f>IF($O$5=2016,VLOOKUP($B203,MP,27,FALSE),IF($O$5=2017,VLOOKUP($B203,MP,40,FALSE),IF($O$5=2018,VLOOKUP($B203,MP,53,FALSE),IF($O$5=2019,VLOOKUP($B203,MP,66,FALSE)," "))))</f>
        <v>0</v>
      </c>
      <c r="J203" s="188">
        <f>IF($O$5=2016,VLOOKUP($B203,MP,28,FALSE),IF($O$5=2017,VLOOKUP($B203,MP,41,FALSE),IF($O$5=2018,VLOOKUP($B203,MP,54,FALSE),IF($O$5=2019,VLOOKUP($B203,MP,67,FALSE)," "))))</f>
        <v>0</v>
      </c>
      <c r="K203" s="188">
        <f>IF($O$5=2016,VLOOKUP($B203,MP,29,FALSE),IF($O$5=2017,VLOOKUP($B203,MP,42,FALSE),IF($O$5=2018,VLOOKUP($B203,MP,55,FALSE),IF($O$5=2019,VLOOKUP($B203,MP,68,FALSE)," "))))</f>
        <v>0</v>
      </c>
      <c r="L203" s="188">
        <f>IF($O$5=2016,VLOOKUP($B203,MP,30,FALSE),IF($O$5=2017,VLOOKUP($B203,MP,43,FALSE),IF($O$5=2018,VLOOKUP($B203,MP,56,FALSE),IF($O$5=2019,VLOOKUP($B203,MP,69,FALSE)," "))))</f>
        <v>0</v>
      </c>
      <c r="M203" s="188">
        <f>IF($O$5=2016,VLOOKUP($B203,MP,31,FALSE),IF($O$5=2017,VLOOKUP($B203,MP,44,FALSE),IF($O$5=2018,VLOOKUP($B203,MP,57,FALSE),IF($O$5=2019,VLOOKUP($B203,MP,70,FALSE)," "))))</f>
        <v>0</v>
      </c>
      <c r="N203" s="188">
        <f>IF($O$5=2016,VLOOKUP($B203,MP,32,FALSE),IF($O$5=2017,VLOOKUP($B203,MP,45,FALSE),IF($O$5=2018,VLOOKUP($B203,MP,58,FALSE),IF($O$5=2019,VLOOKUP($B203,MP,71,FALSE)," "))))</f>
        <v>0</v>
      </c>
      <c r="O203" s="188">
        <f>IF($O$5=2016,VLOOKUP($B203,MP,33,FALSE),IF($O$5=2017,VLOOKUP($B203,MP,46,FALSE),IF($O$5=2018,VLOOKUP($B203,MP,59,FALSE),IF($O$5=2019,VLOOKUP($B203,MP,72,FALSE)," "))))</f>
        <v>0</v>
      </c>
      <c r="P203" s="188">
        <f>IF($O$5=2016,VLOOKUP($B203,MP,34,FALSE),IF($O$5=2017,VLOOKUP($B203,MP,47,FALSE),IF($O$5=2018,VLOOKUP($B203,MP,60,FALSE),IF($O$5=2019,VLOOKUP($B203,MP,73,FALSE)," "))))</f>
        <v>0</v>
      </c>
      <c r="Q203" s="188">
        <f>IF($O$5=2016,VLOOKUP($B203,MP,35,FALSE),IF($O$5=2017,VLOOKUP($B203,MP,48,FALSE),IF($O$5=2018,VLOOKUP($B203,MP,61,FALSE),IF($O$5=2019,VLOOKUP($B203,MP,74,FALSE)," "))))</f>
        <v>0</v>
      </c>
      <c r="R203" s="22"/>
    </row>
    <row r="204" spans="1:19" ht="15" x14ac:dyDescent="0.2">
      <c r="A204" s="745"/>
      <c r="B204" s="745"/>
      <c r="C204" s="748"/>
      <c r="D204" s="8" t="s">
        <v>64</v>
      </c>
      <c r="E204" s="451">
        <f>SUM(F204:Q204)</f>
        <v>12000000</v>
      </c>
      <c r="F204" s="612">
        <v>12000000</v>
      </c>
      <c r="G204" s="612"/>
      <c r="H204" s="612"/>
      <c r="I204" s="612"/>
      <c r="J204" s="612"/>
      <c r="K204" s="612"/>
      <c r="L204" s="612"/>
      <c r="M204" s="612"/>
      <c r="N204" s="612"/>
      <c r="O204" s="612"/>
      <c r="P204" s="612"/>
      <c r="Q204" s="612"/>
      <c r="R204" s="613"/>
      <c r="S204" s="501"/>
    </row>
    <row r="205" spans="1:19" ht="15" x14ac:dyDescent="0.2">
      <c r="A205" s="745"/>
      <c r="B205" s="745"/>
      <c r="C205" s="748"/>
      <c r="D205" s="5" t="s">
        <v>65</v>
      </c>
      <c r="E205" s="452">
        <f t="shared" ref="E205:R205" si="96">E204*100/E203</f>
        <v>100</v>
      </c>
      <c r="F205" s="452">
        <f t="shared" si="96"/>
        <v>100</v>
      </c>
      <c r="G205" s="452" t="e">
        <f t="shared" si="96"/>
        <v>#DIV/0!</v>
      </c>
      <c r="H205" s="452" t="e">
        <f t="shared" si="96"/>
        <v>#DIV/0!</v>
      </c>
      <c r="I205" s="452" t="e">
        <f t="shared" si="96"/>
        <v>#DIV/0!</v>
      </c>
      <c r="J205" s="452" t="e">
        <f t="shared" si="96"/>
        <v>#DIV/0!</v>
      </c>
      <c r="K205" s="452" t="e">
        <f t="shared" si="96"/>
        <v>#DIV/0!</v>
      </c>
      <c r="L205" s="452" t="e">
        <f t="shared" si="96"/>
        <v>#DIV/0!</v>
      </c>
      <c r="M205" s="452" t="e">
        <f t="shared" si="96"/>
        <v>#DIV/0!</v>
      </c>
      <c r="N205" s="452" t="e">
        <f t="shared" si="96"/>
        <v>#DIV/0!</v>
      </c>
      <c r="O205" s="452" t="e">
        <f t="shared" si="96"/>
        <v>#DIV/0!</v>
      </c>
      <c r="P205" s="452" t="e">
        <f t="shared" si="96"/>
        <v>#DIV/0!</v>
      </c>
      <c r="Q205" s="452" t="e">
        <f t="shared" si="96"/>
        <v>#DIV/0!</v>
      </c>
      <c r="R205" s="453" t="e">
        <f t="shared" si="96"/>
        <v>#DIV/0!</v>
      </c>
    </row>
    <row r="206" spans="1:19" ht="15" x14ac:dyDescent="0.2">
      <c r="A206" s="745"/>
      <c r="B206" s="745"/>
      <c r="C206" s="748"/>
      <c r="D206" s="8" t="s">
        <v>66</v>
      </c>
      <c r="E206" s="451">
        <f>SUM(F206:Q206)</f>
        <v>42000000</v>
      </c>
      <c r="F206" s="499">
        <v>42000000</v>
      </c>
      <c r="G206" s="499"/>
      <c r="H206" s="499"/>
      <c r="I206" s="499"/>
      <c r="J206" s="499"/>
      <c r="K206" s="499"/>
      <c r="L206" s="499"/>
      <c r="M206" s="499"/>
      <c r="N206" s="499"/>
      <c r="O206" s="499"/>
      <c r="P206" s="499"/>
      <c r="Q206" s="499"/>
      <c r="R206" s="500"/>
    </row>
    <row r="207" spans="1:19" ht="15" x14ac:dyDescent="0.2">
      <c r="A207" s="745"/>
      <c r="B207" s="745"/>
      <c r="C207" s="748"/>
      <c r="D207" s="5" t="s">
        <v>67</v>
      </c>
      <c r="E207" s="452">
        <f t="shared" ref="E207:R207" si="97">E206*100/E203</f>
        <v>350</v>
      </c>
      <c r="F207" s="452">
        <f t="shared" si="97"/>
        <v>350</v>
      </c>
      <c r="G207" s="452" t="e">
        <f t="shared" si="97"/>
        <v>#DIV/0!</v>
      </c>
      <c r="H207" s="452" t="e">
        <f t="shared" si="97"/>
        <v>#DIV/0!</v>
      </c>
      <c r="I207" s="452" t="e">
        <f t="shared" si="97"/>
        <v>#DIV/0!</v>
      </c>
      <c r="J207" s="452" t="e">
        <f t="shared" si="97"/>
        <v>#DIV/0!</v>
      </c>
      <c r="K207" s="452" t="e">
        <f t="shared" si="97"/>
        <v>#DIV/0!</v>
      </c>
      <c r="L207" s="452" t="e">
        <f t="shared" si="97"/>
        <v>#DIV/0!</v>
      </c>
      <c r="M207" s="452" t="e">
        <f t="shared" si="97"/>
        <v>#DIV/0!</v>
      </c>
      <c r="N207" s="452" t="e">
        <f t="shared" si="97"/>
        <v>#DIV/0!</v>
      </c>
      <c r="O207" s="452" t="e">
        <f t="shared" si="97"/>
        <v>#DIV/0!</v>
      </c>
      <c r="P207" s="452" t="e">
        <f t="shared" si="97"/>
        <v>#DIV/0!</v>
      </c>
      <c r="Q207" s="452" t="e">
        <f t="shared" si="97"/>
        <v>#DIV/0!</v>
      </c>
      <c r="R207" s="453" t="e">
        <f t="shared" si="97"/>
        <v>#DIV/0!</v>
      </c>
    </row>
    <row r="208" spans="1:19" ht="15" x14ac:dyDescent="0.2">
      <c r="A208" s="745"/>
      <c r="B208" s="745"/>
      <c r="C208" s="748"/>
      <c r="D208" s="7" t="s">
        <v>68</v>
      </c>
      <c r="E208" s="451">
        <f>SUM(F208:Q208)</f>
        <v>37200000</v>
      </c>
      <c r="F208" s="499">
        <v>37200000</v>
      </c>
      <c r="G208" s="499"/>
      <c r="H208" s="499"/>
      <c r="I208" s="499"/>
      <c r="J208" s="499"/>
      <c r="K208" s="499"/>
      <c r="L208" s="499"/>
      <c r="M208" s="499"/>
      <c r="N208" s="499"/>
      <c r="O208" s="499"/>
      <c r="P208" s="499"/>
      <c r="Q208" s="499"/>
      <c r="R208" s="500"/>
    </row>
    <row r="209" spans="1:18" ht="15" x14ac:dyDescent="0.2">
      <c r="A209" s="745"/>
      <c r="B209" s="745"/>
      <c r="C209" s="748"/>
      <c r="D209" s="5" t="s">
        <v>69</v>
      </c>
      <c r="E209" s="452">
        <f t="shared" ref="E209:R209" si="98">E208*100/E206</f>
        <v>88.571428571428569</v>
      </c>
      <c r="F209" s="452">
        <f t="shared" si="98"/>
        <v>88.571428571428569</v>
      </c>
      <c r="G209" s="452" t="e">
        <f t="shared" si="98"/>
        <v>#DIV/0!</v>
      </c>
      <c r="H209" s="452" t="e">
        <f t="shared" si="98"/>
        <v>#DIV/0!</v>
      </c>
      <c r="I209" s="452" t="e">
        <f t="shared" si="98"/>
        <v>#DIV/0!</v>
      </c>
      <c r="J209" s="452" t="e">
        <f t="shared" si="98"/>
        <v>#DIV/0!</v>
      </c>
      <c r="K209" s="452" t="e">
        <f t="shared" si="98"/>
        <v>#DIV/0!</v>
      </c>
      <c r="L209" s="452" t="e">
        <f t="shared" si="98"/>
        <v>#DIV/0!</v>
      </c>
      <c r="M209" s="452" t="e">
        <f t="shared" si="98"/>
        <v>#DIV/0!</v>
      </c>
      <c r="N209" s="452" t="e">
        <f t="shared" si="98"/>
        <v>#DIV/0!</v>
      </c>
      <c r="O209" s="452" t="e">
        <f t="shared" si="98"/>
        <v>#DIV/0!</v>
      </c>
      <c r="P209" s="452" t="e">
        <f t="shared" si="98"/>
        <v>#DIV/0!</v>
      </c>
      <c r="Q209" s="452" t="e">
        <f t="shared" si="98"/>
        <v>#DIV/0!</v>
      </c>
      <c r="R209" s="453" t="e">
        <f t="shared" si="98"/>
        <v>#DIV/0!</v>
      </c>
    </row>
    <row r="210" spans="1:18" ht="15.75" thickBot="1" x14ac:dyDescent="0.25">
      <c r="A210" s="746"/>
      <c r="B210" s="746"/>
      <c r="C210" s="749"/>
      <c r="D210" s="6" t="s">
        <v>70</v>
      </c>
      <c r="E210" s="454">
        <f t="shared" ref="E210:R210" si="99">E208*100/E203</f>
        <v>310</v>
      </c>
      <c r="F210" s="454">
        <f t="shared" si="99"/>
        <v>310</v>
      </c>
      <c r="G210" s="454" t="e">
        <f t="shared" si="99"/>
        <v>#DIV/0!</v>
      </c>
      <c r="H210" s="454" t="e">
        <f t="shared" si="99"/>
        <v>#DIV/0!</v>
      </c>
      <c r="I210" s="454" t="e">
        <f t="shared" si="99"/>
        <v>#DIV/0!</v>
      </c>
      <c r="J210" s="454" t="e">
        <f t="shared" si="99"/>
        <v>#DIV/0!</v>
      </c>
      <c r="K210" s="454" t="e">
        <f t="shared" si="99"/>
        <v>#DIV/0!</v>
      </c>
      <c r="L210" s="454" t="e">
        <f t="shared" si="99"/>
        <v>#DIV/0!</v>
      </c>
      <c r="M210" s="454" t="e">
        <f t="shared" si="99"/>
        <v>#DIV/0!</v>
      </c>
      <c r="N210" s="454" t="e">
        <f t="shared" si="99"/>
        <v>#DIV/0!</v>
      </c>
      <c r="O210" s="454" t="e">
        <f t="shared" si="99"/>
        <v>#DIV/0!</v>
      </c>
      <c r="P210" s="454" t="e">
        <f t="shared" si="99"/>
        <v>#DIV/0!</v>
      </c>
      <c r="Q210" s="454" t="e">
        <f t="shared" si="99"/>
        <v>#DIV/0!</v>
      </c>
      <c r="R210" s="455" t="e">
        <f t="shared" si="99"/>
        <v>#DIV/0!</v>
      </c>
    </row>
    <row r="211" spans="1:18" ht="15" x14ac:dyDescent="0.2">
      <c r="A211" s="744">
        <v>26</v>
      </c>
      <c r="B211" s="744" t="str">
        <f>'PI. MP. Avance'!B136</f>
        <v>MP105020301</v>
      </c>
      <c r="C211" s="747" t="str">
        <f>'PI. MP. Avance'!C136</f>
        <v>Socializar en el 100% de los Municipios del Departamento la Política Pública de Mujer y la Normatividad que protege sus derechos , en el periodo de Gobierno.</v>
      </c>
      <c r="D211" s="4" t="s">
        <v>63</v>
      </c>
      <c r="E211" s="21">
        <f>SUM(F211:Q211)</f>
        <v>0</v>
      </c>
      <c r="F211" s="188"/>
      <c r="G211" s="188">
        <f>IF($O$5=2016,VLOOKUP($B211,MP,25,FALSE),IF($O$5=2017,VLOOKUP($B211,MP,38,FALSE),IF($O$5=2018,VLOOKUP($B211,MP,51,FALSE),IF($O$5=2019,VLOOKUP($B211,MP,64,FALSE)," "))))</f>
        <v>0</v>
      </c>
      <c r="H211" s="188">
        <f>IF($O$5=2016,VLOOKUP($B211,MP,26,FALSE),IF($O$5=2017,VLOOKUP($B211,MP,39,FALSE),IF($O$5=2018,VLOOKUP($B211,MP,52,FALSE),IF($O$5=2019,VLOOKUP($B211,MP,65,FALSE)," "))))</f>
        <v>0</v>
      </c>
      <c r="I211" s="188">
        <f>IF($O$5=2016,VLOOKUP($B211,MP,27,FALSE),IF($O$5=2017,VLOOKUP($B211,MP,40,FALSE),IF($O$5=2018,VLOOKUP($B211,MP,53,FALSE),IF($O$5=2019,VLOOKUP($B211,MP,66,FALSE)," "))))</f>
        <v>0</v>
      </c>
      <c r="J211" s="188">
        <f>IF($O$5=2016,VLOOKUP($B211,MP,28,FALSE),IF($O$5=2017,VLOOKUP($B211,MP,41,FALSE),IF($O$5=2018,VLOOKUP($B211,MP,54,FALSE),IF($O$5=2019,VLOOKUP($B211,MP,67,FALSE)," "))))</f>
        <v>0</v>
      </c>
      <c r="K211" s="188">
        <f>IF($O$5=2016,VLOOKUP($B211,MP,29,FALSE),IF($O$5=2017,VLOOKUP($B211,MP,42,FALSE),IF($O$5=2018,VLOOKUP($B211,MP,55,FALSE),IF($O$5=2019,VLOOKUP($B211,MP,68,FALSE)," "))))</f>
        <v>0</v>
      </c>
      <c r="L211" s="188">
        <f>IF($O$5=2016,VLOOKUP($B211,MP,30,FALSE),IF($O$5=2017,VLOOKUP($B211,MP,43,FALSE),IF($O$5=2018,VLOOKUP($B211,MP,56,FALSE),IF($O$5=2019,VLOOKUP($B211,MP,69,FALSE)," "))))</f>
        <v>0</v>
      </c>
      <c r="M211" s="188">
        <f>IF($O$5=2016,VLOOKUP($B211,MP,31,FALSE),IF($O$5=2017,VLOOKUP($B211,MP,44,FALSE),IF($O$5=2018,VLOOKUP($B211,MP,57,FALSE),IF($O$5=2019,VLOOKUP($B211,MP,70,FALSE)," "))))</f>
        <v>0</v>
      </c>
      <c r="N211" s="188">
        <f>IF($O$5=2016,VLOOKUP($B211,MP,32,FALSE),IF($O$5=2017,VLOOKUP($B211,MP,45,FALSE),IF($O$5=2018,VLOOKUP($B211,MP,58,FALSE),IF($O$5=2019,VLOOKUP($B211,MP,71,FALSE)," "))))</f>
        <v>0</v>
      </c>
      <c r="O211" s="188">
        <f>IF($O$5=2016,VLOOKUP($B211,MP,33,FALSE),IF($O$5=2017,VLOOKUP($B211,MP,46,FALSE),IF($O$5=2018,VLOOKUP($B211,MP,59,FALSE),IF($O$5=2019,VLOOKUP($B211,MP,72,FALSE)," "))))</f>
        <v>0</v>
      </c>
      <c r="P211" s="188">
        <f>IF($O$5=2016,VLOOKUP($B211,MP,34,FALSE),IF($O$5=2017,VLOOKUP($B211,MP,47,FALSE),IF($O$5=2018,VLOOKUP($B211,MP,60,FALSE),IF($O$5=2019,VLOOKUP($B211,MP,73,FALSE)," "))))</f>
        <v>0</v>
      </c>
      <c r="Q211" s="188">
        <f>IF($O$5=2016,VLOOKUP($B211,MP,35,FALSE),IF($O$5=2017,VLOOKUP($B211,MP,48,FALSE),IF($O$5=2018,VLOOKUP($B211,MP,61,FALSE),IF($O$5=2019,VLOOKUP($B211,MP,74,FALSE)," "))))</f>
        <v>0</v>
      </c>
      <c r="R211" s="22"/>
    </row>
    <row r="212" spans="1:18" ht="15" x14ac:dyDescent="0.2">
      <c r="A212" s="745"/>
      <c r="B212" s="745"/>
      <c r="C212" s="748"/>
      <c r="D212" s="8" t="s">
        <v>64</v>
      </c>
      <c r="E212" s="451">
        <f>SUM(F212:Q212)</f>
        <v>0</v>
      </c>
      <c r="F212" s="614">
        <v>0</v>
      </c>
      <c r="G212" s="612"/>
      <c r="H212" s="612"/>
      <c r="I212" s="612"/>
      <c r="J212" s="612"/>
      <c r="K212" s="612"/>
      <c r="L212" s="612"/>
      <c r="M212" s="612"/>
      <c r="N212" s="612"/>
      <c r="O212" s="612"/>
      <c r="P212" s="612"/>
      <c r="Q212" s="612"/>
      <c r="R212" s="613">
        <v>1230000000</v>
      </c>
    </row>
    <row r="213" spans="1:18" ht="15" x14ac:dyDescent="0.2">
      <c r="A213" s="745"/>
      <c r="B213" s="745"/>
      <c r="C213" s="748"/>
      <c r="D213" s="5" t="s">
        <v>65</v>
      </c>
      <c r="E213" s="452" t="e">
        <f t="shared" ref="E213:R213" si="100">E212*100/E211</f>
        <v>#DIV/0!</v>
      </c>
      <c r="F213" s="452" t="e">
        <f>J212*100/F211</f>
        <v>#DIV/0!</v>
      </c>
      <c r="G213" s="452" t="e">
        <f t="shared" si="100"/>
        <v>#DIV/0!</v>
      </c>
      <c r="H213" s="452" t="e">
        <f t="shared" si="100"/>
        <v>#DIV/0!</v>
      </c>
      <c r="I213" s="452" t="e">
        <f t="shared" si="100"/>
        <v>#DIV/0!</v>
      </c>
      <c r="J213" s="452" t="e">
        <f>#REF!*100/J211</f>
        <v>#REF!</v>
      </c>
      <c r="K213" s="452" t="e">
        <f t="shared" si="100"/>
        <v>#DIV/0!</v>
      </c>
      <c r="L213" s="452" t="e">
        <f t="shared" si="100"/>
        <v>#DIV/0!</v>
      </c>
      <c r="M213" s="452" t="e">
        <f t="shared" si="100"/>
        <v>#DIV/0!</v>
      </c>
      <c r="N213" s="452" t="e">
        <f t="shared" si="100"/>
        <v>#DIV/0!</v>
      </c>
      <c r="O213" s="452" t="e">
        <f t="shared" si="100"/>
        <v>#DIV/0!</v>
      </c>
      <c r="P213" s="452" t="e">
        <f t="shared" si="100"/>
        <v>#DIV/0!</v>
      </c>
      <c r="Q213" s="452" t="e">
        <f t="shared" si="100"/>
        <v>#DIV/0!</v>
      </c>
      <c r="R213" s="453" t="e">
        <f t="shared" si="100"/>
        <v>#DIV/0!</v>
      </c>
    </row>
    <row r="214" spans="1:18" ht="15" x14ac:dyDescent="0.2">
      <c r="A214" s="745"/>
      <c r="B214" s="745"/>
      <c r="C214" s="748"/>
      <c r="D214" s="8" t="s">
        <v>66</v>
      </c>
      <c r="E214" s="451">
        <f>SUM(F214:Q214)</f>
        <v>43050000</v>
      </c>
      <c r="F214" s="499">
        <v>43050000</v>
      </c>
      <c r="G214" s="499"/>
      <c r="H214" s="499"/>
      <c r="I214" s="499"/>
      <c r="J214" s="499"/>
      <c r="K214" s="499"/>
      <c r="L214" s="499"/>
      <c r="M214" s="499"/>
      <c r="N214" s="499"/>
      <c r="O214" s="499"/>
      <c r="P214" s="499"/>
      <c r="Q214" s="499"/>
      <c r="R214" s="500">
        <v>1230000000</v>
      </c>
    </row>
    <row r="215" spans="1:18" ht="15" x14ac:dyDescent="0.2">
      <c r="A215" s="745"/>
      <c r="B215" s="745"/>
      <c r="C215" s="748"/>
      <c r="D215" s="5" t="s">
        <v>67</v>
      </c>
      <c r="E215" s="452" t="e">
        <f t="shared" ref="E215:R215" si="101">E214*100/E211</f>
        <v>#DIV/0!</v>
      </c>
      <c r="F215" s="452" t="e">
        <f>J214*100/F211</f>
        <v>#DIV/0!</v>
      </c>
      <c r="G215" s="452" t="e">
        <f t="shared" si="101"/>
        <v>#DIV/0!</v>
      </c>
      <c r="H215" s="452" t="e">
        <f t="shared" si="101"/>
        <v>#DIV/0!</v>
      </c>
      <c r="I215" s="452" t="e">
        <f t="shared" si="101"/>
        <v>#DIV/0!</v>
      </c>
      <c r="J215" s="452" t="e">
        <f>#REF!*100/J211</f>
        <v>#REF!</v>
      </c>
      <c r="K215" s="452" t="e">
        <f t="shared" si="101"/>
        <v>#DIV/0!</v>
      </c>
      <c r="L215" s="452" t="e">
        <f t="shared" si="101"/>
        <v>#DIV/0!</v>
      </c>
      <c r="M215" s="452" t="e">
        <f t="shared" si="101"/>
        <v>#DIV/0!</v>
      </c>
      <c r="N215" s="452" t="e">
        <f t="shared" si="101"/>
        <v>#DIV/0!</v>
      </c>
      <c r="O215" s="452" t="e">
        <f t="shared" si="101"/>
        <v>#DIV/0!</v>
      </c>
      <c r="P215" s="452" t="e">
        <f t="shared" si="101"/>
        <v>#DIV/0!</v>
      </c>
      <c r="Q215" s="452" t="e">
        <f t="shared" si="101"/>
        <v>#DIV/0!</v>
      </c>
      <c r="R215" s="453" t="e">
        <f t="shared" si="101"/>
        <v>#DIV/0!</v>
      </c>
    </row>
    <row r="216" spans="1:18" ht="15" x14ac:dyDescent="0.2">
      <c r="A216" s="745"/>
      <c r="B216" s="745"/>
      <c r="C216" s="748"/>
      <c r="D216" s="7" t="s">
        <v>68</v>
      </c>
      <c r="E216" s="451">
        <f>SUM(F216:Q216)</f>
        <v>21525000</v>
      </c>
      <c r="F216" s="608">
        <v>21525000</v>
      </c>
      <c r="G216" s="499"/>
      <c r="H216" s="499"/>
      <c r="I216" s="499"/>
      <c r="J216" s="499"/>
      <c r="K216" s="499"/>
      <c r="L216" s="499"/>
      <c r="M216" s="499"/>
      <c r="N216" s="499"/>
      <c r="O216" s="499"/>
      <c r="P216" s="499"/>
      <c r="Q216" s="499"/>
      <c r="R216" s="500">
        <v>1230000000</v>
      </c>
    </row>
    <row r="217" spans="1:18" ht="15" x14ac:dyDescent="0.2">
      <c r="A217" s="745"/>
      <c r="B217" s="745"/>
      <c r="C217" s="748"/>
      <c r="D217" s="5" t="s">
        <v>69</v>
      </c>
      <c r="E217" s="452">
        <f t="shared" ref="E217:R217" si="102">E216*100/E214</f>
        <v>50</v>
      </c>
      <c r="F217" s="452" t="e">
        <f>J216*100/J214</f>
        <v>#DIV/0!</v>
      </c>
      <c r="G217" s="452" t="e">
        <f t="shared" si="102"/>
        <v>#DIV/0!</v>
      </c>
      <c r="H217" s="452" t="e">
        <f t="shared" si="102"/>
        <v>#DIV/0!</v>
      </c>
      <c r="I217" s="452" t="e">
        <f t="shared" si="102"/>
        <v>#DIV/0!</v>
      </c>
      <c r="J217" s="452" t="e">
        <f>#REF!*100/#REF!</f>
        <v>#REF!</v>
      </c>
      <c r="K217" s="452" t="e">
        <f t="shared" si="102"/>
        <v>#DIV/0!</v>
      </c>
      <c r="L217" s="452" t="e">
        <f t="shared" si="102"/>
        <v>#DIV/0!</v>
      </c>
      <c r="M217" s="452" t="e">
        <f t="shared" si="102"/>
        <v>#DIV/0!</v>
      </c>
      <c r="N217" s="452" t="e">
        <f t="shared" si="102"/>
        <v>#DIV/0!</v>
      </c>
      <c r="O217" s="452" t="e">
        <f t="shared" si="102"/>
        <v>#DIV/0!</v>
      </c>
      <c r="P217" s="452" t="e">
        <f t="shared" si="102"/>
        <v>#DIV/0!</v>
      </c>
      <c r="Q217" s="452" t="e">
        <f t="shared" si="102"/>
        <v>#DIV/0!</v>
      </c>
      <c r="R217" s="453">
        <f t="shared" si="102"/>
        <v>100</v>
      </c>
    </row>
    <row r="218" spans="1:18" ht="15.75" thickBot="1" x14ac:dyDescent="0.25">
      <c r="A218" s="746"/>
      <c r="B218" s="746"/>
      <c r="C218" s="749"/>
      <c r="D218" s="6" t="s">
        <v>70</v>
      </c>
      <c r="E218" s="454" t="e">
        <f t="shared" ref="E218:R218" si="103">E216*100/E211</f>
        <v>#DIV/0!</v>
      </c>
      <c r="F218" s="454" t="e">
        <f>J216*100/F211</f>
        <v>#DIV/0!</v>
      </c>
      <c r="G218" s="454" t="e">
        <f t="shared" si="103"/>
        <v>#DIV/0!</v>
      </c>
      <c r="H218" s="454" t="e">
        <f t="shared" si="103"/>
        <v>#DIV/0!</v>
      </c>
      <c r="I218" s="454" t="e">
        <f t="shared" si="103"/>
        <v>#DIV/0!</v>
      </c>
      <c r="J218" s="454" t="e">
        <f>#REF!*100/J211</f>
        <v>#REF!</v>
      </c>
      <c r="K218" s="454" t="e">
        <f t="shared" si="103"/>
        <v>#DIV/0!</v>
      </c>
      <c r="L218" s="454" t="e">
        <f t="shared" si="103"/>
        <v>#DIV/0!</v>
      </c>
      <c r="M218" s="454" t="e">
        <f t="shared" si="103"/>
        <v>#DIV/0!</v>
      </c>
      <c r="N218" s="454" t="e">
        <f t="shared" si="103"/>
        <v>#DIV/0!</v>
      </c>
      <c r="O218" s="454" t="e">
        <f t="shared" si="103"/>
        <v>#DIV/0!</v>
      </c>
      <c r="P218" s="454" t="e">
        <f t="shared" si="103"/>
        <v>#DIV/0!</v>
      </c>
      <c r="Q218" s="454" t="e">
        <f t="shared" si="103"/>
        <v>#DIV/0!</v>
      </c>
      <c r="R218" s="455" t="e">
        <f t="shared" si="103"/>
        <v>#DIV/0!</v>
      </c>
    </row>
    <row r="219" spans="1:18" ht="15" x14ac:dyDescent="0.2">
      <c r="A219" s="744">
        <v>27</v>
      </c>
      <c r="B219" s="744" t="str">
        <f>'PI. MP. Avance'!B141</f>
        <v>MP307050201</v>
      </c>
      <c r="C219" s="747" t="str">
        <f>'PI. MP. Avance'!C141</f>
        <v>Crear, en el marco de las Organizaciones de mujeres , Una (1) RED de mujeres protagonista en los escenarios de PAZ y posconflicto, en el cuatrienio</v>
      </c>
      <c r="D219" s="4" t="s">
        <v>63</v>
      </c>
      <c r="E219" s="21">
        <f>SUM(F219:Q219)</f>
        <v>455000000</v>
      </c>
      <c r="F219" s="188">
        <f>IF($O$5=2016,VLOOKUP($B219,MP,24,FALSE),IF($O$5=2017,VLOOKUP($B219,MP,37,FALSE),IF($O$5=2018,VLOOKUP($B219,MP,50,FALSE),IF($O$5=2019,VLOOKUP($B219,MP,63,FALSE)," "))))</f>
        <v>455000000</v>
      </c>
      <c r="G219" s="188">
        <f>IF($O$5=2016,VLOOKUP($B219,MP,25,FALSE),IF($O$5=2017,VLOOKUP($B219,MP,38,FALSE),IF($O$5=2018,VLOOKUP($B219,MP,51,FALSE),IF($O$5=2019,VLOOKUP($B219,MP,64,FALSE)," "))))</f>
        <v>0</v>
      </c>
      <c r="H219" s="188">
        <f>IF($O$5=2016,VLOOKUP($B219,MP,26,FALSE),IF($O$5=2017,VLOOKUP($B219,MP,39,FALSE),IF($O$5=2018,VLOOKUP($B219,MP,52,FALSE),IF($O$5=2019,VLOOKUP($B219,MP,65,FALSE)," "))))</f>
        <v>0</v>
      </c>
      <c r="I219" s="188">
        <f>IF($O$5=2016,VLOOKUP($B219,MP,27,FALSE),IF($O$5=2017,VLOOKUP($B219,MP,40,FALSE),IF($O$5=2018,VLOOKUP($B219,MP,53,FALSE),IF($O$5=2019,VLOOKUP($B219,MP,66,FALSE)," "))))</f>
        <v>0</v>
      </c>
      <c r="J219" s="188">
        <f>IF($O$5=2016,VLOOKUP($B219,MP,28,FALSE),IF($O$5=2017,VLOOKUP($B219,MP,41,FALSE),IF($O$5=2018,VLOOKUP($B219,MP,54,FALSE),IF($O$5=2019,VLOOKUP($B219,MP,67,FALSE)," "))))</f>
        <v>0</v>
      </c>
      <c r="K219" s="188">
        <f>IF($O$5=2016,VLOOKUP($B219,MP,29,FALSE),IF($O$5=2017,VLOOKUP($B219,MP,42,FALSE),IF($O$5=2018,VLOOKUP($B219,MP,55,FALSE),IF($O$5=2019,VLOOKUP($B219,MP,68,FALSE)," "))))</f>
        <v>0</v>
      </c>
      <c r="L219" s="188">
        <f>IF($O$5=2016,VLOOKUP($B219,MP,30,FALSE),IF($O$5=2017,VLOOKUP($B219,MP,43,FALSE),IF($O$5=2018,VLOOKUP($B219,MP,56,FALSE),IF($O$5=2019,VLOOKUP($B219,MP,69,FALSE)," "))))</f>
        <v>0</v>
      </c>
      <c r="M219" s="188">
        <f>IF($O$5=2016,VLOOKUP($B219,MP,31,FALSE),IF($O$5=2017,VLOOKUP($B219,MP,44,FALSE),IF($O$5=2018,VLOOKUP($B219,MP,57,FALSE),IF($O$5=2019,VLOOKUP($B219,MP,70,FALSE)," "))))</f>
        <v>0</v>
      </c>
      <c r="N219" s="188">
        <f>IF($O$5=2016,VLOOKUP($B219,MP,32,FALSE),IF($O$5=2017,VLOOKUP($B219,MP,45,FALSE),IF($O$5=2018,VLOOKUP($B219,MP,58,FALSE),IF($O$5=2019,VLOOKUP($B219,MP,71,FALSE)," "))))</f>
        <v>0</v>
      </c>
      <c r="O219" s="188">
        <f>IF($O$5=2016,VLOOKUP($B219,MP,33,FALSE),IF($O$5=2017,VLOOKUP($B219,MP,46,FALSE),IF($O$5=2018,VLOOKUP($B219,MP,59,FALSE),IF($O$5=2019,VLOOKUP($B219,MP,72,FALSE)," "))))</f>
        <v>0</v>
      </c>
      <c r="P219" s="188">
        <f>IF($O$5=2016,VLOOKUP($B219,MP,34,FALSE),IF($O$5=2017,VLOOKUP($B219,MP,47,FALSE),IF($O$5=2018,VLOOKUP($B219,MP,60,FALSE),IF($O$5=2019,VLOOKUP($B219,MP,73,FALSE)," "))))</f>
        <v>0</v>
      </c>
      <c r="Q219" s="188">
        <f>IF($O$5=2016,VLOOKUP($B219,MP,35,FALSE),IF($O$5=2017,VLOOKUP($B219,MP,48,FALSE),IF($O$5=2018,VLOOKUP($B219,MP,61,FALSE),IF($O$5=2019,VLOOKUP($B219,MP,74,FALSE)," "))))</f>
        <v>0</v>
      </c>
      <c r="R219" s="22"/>
    </row>
    <row r="220" spans="1:18" ht="15" x14ac:dyDescent="0.2">
      <c r="A220" s="745"/>
      <c r="B220" s="745"/>
      <c r="C220" s="748"/>
      <c r="D220" s="8" t="s">
        <v>64</v>
      </c>
      <c r="E220" s="451">
        <f>SUM(F220:Q220)</f>
        <v>455000000</v>
      </c>
      <c r="F220" s="612">
        <v>455000000</v>
      </c>
      <c r="G220" s="612"/>
      <c r="H220" s="612"/>
      <c r="I220" s="612"/>
      <c r="J220" s="612"/>
      <c r="K220" s="612"/>
      <c r="L220" s="612"/>
      <c r="M220" s="612"/>
      <c r="N220" s="612"/>
      <c r="O220" s="612"/>
      <c r="P220" s="612"/>
      <c r="Q220" s="612"/>
      <c r="R220" s="613"/>
    </row>
    <row r="221" spans="1:18" ht="15" x14ac:dyDescent="0.2">
      <c r="A221" s="745"/>
      <c r="B221" s="745"/>
      <c r="C221" s="748"/>
      <c r="D221" s="5" t="s">
        <v>65</v>
      </c>
      <c r="E221" s="452">
        <f t="shared" ref="E221:R221" si="104">E220*100/E219</f>
        <v>100</v>
      </c>
      <c r="F221" s="452">
        <f t="shared" si="104"/>
        <v>100</v>
      </c>
      <c r="G221" s="452" t="e">
        <f t="shared" si="104"/>
        <v>#DIV/0!</v>
      </c>
      <c r="H221" s="452" t="e">
        <f t="shared" si="104"/>
        <v>#DIV/0!</v>
      </c>
      <c r="I221" s="452" t="e">
        <f t="shared" si="104"/>
        <v>#DIV/0!</v>
      </c>
      <c r="J221" s="452" t="e">
        <f t="shared" si="104"/>
        <v>#DIV/0!</v>
      </c>
      <c r="K221" s="452" t="e">
        <f t="shared" si="104"/>
        <v>#DIV/0!</v>
      </c>
      <c r="L221" s="452" t="e">
        <f t="shared" si="104"/>
        <v>#DIV/0!</v>
      </c>
      <c r="M221" s="452" t="e">
        <f t="shared" si="104"/>
        <v>#DIV/0!</v>
      </c>
      <c r="N221" s="452" t="e">
        <f t="shared" si="104"/>
        <v>#DIV/0!</v>
      </c>
      <c r="O221" s="452" t="e">
        <f t="shared" si="104"/>
        <v>#DIV/0!</v>
      </c>
      <c r="P221" s="452" t="e">
        <f t="shared" si="104"/>
        <v>#DIV/0!</v>
      </c>
      <c r="Q221" s="452" t="e">
        <f t="shared" si="104"/>
        <v>#DIV/0!</v>
      </c>
      <c r="R221" s="453" t="e">
        <f t="shared" si="104"/>
        <v>#DIV/0!</v>
      </c>
    </row>
    <row r="222" spans="1:18" ht="15" x14ac:dyDescent="0.2">
      <c r="A222" s="745"/>
      <c r="B222" s="745"/>
      <c r="C222" s="748"/>
      <c r="D222" s="8" t="s">
        <v>66</v>
      </c>
      <c r="E222" s="451">
        <f>SUM(F222:Q222)</f>
        <v>455000000</v>
      </c>
      <c r="F222" s="499">
        <v>455000000</v>
      </c>
      <c r="G222" s="499"/>
      <c r="H222" s="499"/>
      <c r="I222" s="499"/>
      <c r="J222" s="499"/>
      <c r="K222" s="499"/>
      <c r="L222" s="499"/>
      <c r="M222" s="499"/>
      <c r="N222" s="499"/>
      <c r="O222" s="499"/>
      <c r="P222" s="499"/>
      <c r="Q222" s="499"/>
      <c r="R222" s="500"/>
    </row>
    <row r="223" spans="1:18" ht="15" x14ac:dyDescent="0.2">
      <c r="A223" s="745"/>
      <c r="B223" s="745"/>
      <c r="C223" s="748"/>
      <c r="D223" s="5" t="s">
        <v>67</v>
      </c>
      <c r="E223" s="452">
        <f t="shared" ref="E223:R223" si="105">E222*100/E219</f>
        <v>100</v>
      </c>
      <c r="F223" s="452">
        <f t="shared" si="105"/>
        <v>100</v>
      </c>
      <c r="G223" s="452" t="e">
        <f t="shared" si="105"/>
        <v>#DIV/0!</v>
      </c>
      <c r="H223" s="452" t="e">
        <f t="shared" si="105"/>
        <v>#DIV/0!</v>
      </c>
      <c r="I223" s="452" t="e">
        <f t="shared" si="105"/>
        <v>#DIV/0!</v>
      </c>
      <c r="J223" s="452" t="e">
        <f t="shared" si="105"/>
        <v>#DIV/0!</v>
      </c>
      <c r="K223" s="452" t="e">
        <f t="shared" si="105"/>
        <v>#DIV/0!</v>
      </c>
      <c r="L223" s="452" t="e">
        <f t="shared" si="105"/>
        <v>#DIV/0!</v>
      </c>
      <c r="M223" s="452" t="e">
        <f t="shared" si="105"/>
        <v>#DIV/0!</v>
      </c>
      <c r="N223" s="452" t="e">
        <f t="shared" si="105"/>
        <v>#DIV/0!</v>
      </c>
      <c r="O223" s="452" t="e">
        <f t="shared" si="105"/>
        <v>#DIV/0!</v>
      </c>
      <c r="P223" s="452" t="e">
        <f t="shared" si="105"/>
        <v>#DIV/0!</v>
      </c>
      <c r="Q223" s="452" t="e">
        <f t="shared" si="105"/>
        <v>#DIV/0!</v>
      </c>
      <c r="R223" s="453" t="e">
        <f t="shared" si="105"/>
        <v>#DIV/0!</v>
      </c>
    </row>
    <row r="224" spans="1:18" ht="15" x14ac:dyDescent="0.2">
      <c r="A224" s="745"/>
      <c r="B224" s="745"/>
      <c r="C224" s="748"/>
      <c r="D224" s="7" t="s">
        <v>68</v>
      </c>
      <c r="E224" s="451">
        <f>SUM(F224:Q224)</f>
        <v>455000000</v>
      </c>
      <c r="F224" s="499">
        <v>455000000</v>
      </c>
      <c r="G224" s="499"/>
      <c r="H224" s="499"/>
      <c r="I224" s="499"/>
      <c r="J224" s="499"/>
      <c r="K224" s="499"/>
      <c r="L224" s="499"/>
      <c r="M224" s="499"/>
      <c r="N224" s="499"/>
      <c r="O224" s="499"/>
      <c r="P224" s="499"/>
      <c r="Q224" s="499"/>
      <c r="R224" s="500"/>
    </row>
    <row r="225" spans="1:18" ht="15" x14ac:dyDescent="0.2">
      <c r="A225" s="745"/>
      <c r="B225" s="745"/>
      <c r="C225" s="748"/>
      <c r="D225" s="5" t="s">
        <v>69</v>
      </c>
      <c r="E225" s="452">
        <f t="shared" ref="E225:R225" si="106">E224*100/E222</f>
        <v>100</v>
      </c>
      <c r="F225" s="452">
        <f t="shared" si="106"/>
        <v>100</v>
      </c>
      <c r="G225" s="452" t="e">
        <f t="shared" si="106"/>
        <v>#DIV/0!</v>
      </c>
      <c r="H225" s="452" t="e">
        <f t="shared" si="106"/>
        <v>#DIV/0!</v>
      </c>
      <c r="I225" s="452" t="e">
        <f t="shared" si="106"/>
        <v>#DIV/0!</v>
      </c>
      <c r="J225" s="452" t="e">
        <f t="shared" si="106"/>
        <v>#DIV/0!</v>
      </c>
      <c r="K225" s="452" t="e">
        <f t="shared" si="106"/>
        <v>#DIV/0!</v>
      </c>
      <c r="L225" s="452" t="e">
        <f t="shared" si="106"/>
        <v>#DIV/0!</v>
      </c>
      <c r="M225" s="452" t="e">
        <f t="shared" si="106"/>
        <v>#DIV/0!</v>
      </c>
      <c r="N225" s="452" t="e">
        <f t="shared" si="106"/>
        <v>#DIV/0!</v>
      </c>
      <c r="O225" s="452" t="e">
        <f t="shared" si="106"/>
        <v>#DIV/0!</v>
      </c>
      <c r="P225" s="452" t="e">
        <f t="shared" si="106"/>
        <v>#DIV/0!</v>
      </c>
      <c r="Q225" s="452" t="e">
        <f t="shared" si="106"/>
        <v>#DIV/0!</v>
      </c>
      <c r="R225" s="453" t="e">
        <f t="shared" si="106"/>
        <v>#DIV/0!</v>
      </c>
    </row>
    <row r="226" spans="1:18" ht="15.75" thickBot="1" x14ac:dyDescent="0.25">
      <c r="A226" s="746"/>
      <c r="B226" s="746"/>
      <c r="C226" s="749"/>
      <c r="D226" s="6" t="s">
        <v>70</v>
      </c>
      <c r="E226" s="454">
        <f t="shared" ref="E226:R226" si="107">E224*100/E219</f>
        <v>100</v>
      </c>
      <c r="F226" s="454">
        <f t="shared" si="107"/>
        <v>100</v>
      </c>
      <c r="G226" s="454" t="e">
        <f t="shared" si="107"/>
        <v>#DIV/0!</v>
      </c>
      <c r="H226" s="454" t="e">
        <f t="shared" si="107"/>
        <v>#DIV/0!</v>
      </c>
      <c r="I226" s="454" t="e">
        <f t="shared" si="107"/>
        <v>#DIV/0!</v>
      </c>
      <c r="J226" s="454" t="e">
        <f t="shared" si="107"/>
        <v>#DIV/0!</v>
      </c>
      <c r="K226" s="454" t="e">
        <f t="shared" si="107"/>
        <v>#DIV/0!</v>
      </c>
      <c r="L226" s="454" t="e">
        <f t="shared" si="107"/>
        <v>#DIV/0!</v>
      </c>
      <c r="M226" s="454" t="e">
        <f t="shared" si="107"/>
        <v>#DIV/0!</v>
      </c>
      <c r="N226" s="454" t="e">
        <f t="shared" si="107"/>
        <v>#DIV/0!</v>
      </c>
      <c r="O226" s="454" t="e">
        <f t="shared" si="107"/>
        <v>#DIV/0!</v>
      </c>
      <c r="P226" s="454" t="e">
        <f t="shared" si="107"/>
        <v>#DIV/0!</v>
      </c>
      <c r="Q226" s="454" t="e">
        <f t="shared" si="107"/>
        <v>#DIV/0!</v>
      </c>
      <c r="R226" s="455" t="e">
        <f t="shared" si="107"/>
        <v>#DIV/0!</v>
      </c>
    </row>
    <row r="227" spans="1:18" ht="15" x14ac:dyDescent="0.2">
      <c r="A227" s="744">
        <v>28</v>
      </c>
      <c r="B227" s="744" t="str">
        <f>'PI. MP. Avance'!B146</f>
        <v>MP307050202</v>
      </c>
      <c r="C227" s="747" t="str">
        <f>'PI. MP. Avance'!C146</f>
        <v>Realizar dos (2) Encuentros  de mujeres forjadoras de PAZ, que permitan el fortalecimiento de las iniciativas y escenarios de PAZ en el postconflicto, en el cuatrienio.</v>
      </c>
      <c r="D227" s="4" t="s">
        <v>63</v>
      </c>
      <c r="E227" s="21">
        <f>SUM(F227:Q227)</f>
        <v>20000000</v>
      </c>
      <c r="F227" s="188">
        <f>IF($O$5=2016,VLOOKUP($B227,MP,24,FALSE),IF($O$5=2017,VLOOKUP($B227,MP,37,FALSE),IF($O$5=2018,VLOOKUP($B227,MP,50,FALSE),IF($O$5=2019,VLOOKUP($B227,MP,63,FALSE)," "))))</f>
        <v>20000000</v>
      </c>
      <c r="G227" s="188">
        <f>IF($O$5=2016,VLOOKUP($B227,MP,25,FALSE),IF($O$5=2017,VLOOKUP($B227,MP,38,FALSE),IF($O$5=2018,VLOOKUP($B227,MP,51,FALSE),IF($O$5=2019,VLOOKUP($B227,MP,64,FALSE)," "))))</f>
        <v>0</v>
      </c>
      <c r="H227" s="188">
        <f>IF($O$5=2016,VLOOKUP($B227,MP,26,FALSE),IF($O$5=2017,VLOOKUP($B227,MP,39,FALSE),IF($O$5=2018,VLOOKUP($B227,MP,52,FALSE),IF($O$5=2019,VLOOKUP($B227,MP,65,FALSE)," "))))</f>
        <v>0</v>
      </c>
      <c r="I227" s="188">
        <f>IF($O$5=2016,VLOOKUP($B227,MP,27,FALSE),IF($O$5=2017,VLOOKUP($B227,MP,40,FALSE),IF($O$5=2018,VLOOKUP($B227,MP,53,FALSE),IF($O$5=2019,VLOOKUP($B227,MP,66,FALSE)," "))))</f>
        <v>0</v>
      </c>
      <c r="J227" s="188">
        <f>IF($O$5=2016,VLOOKUP($B227,MP,28,FALSE),IF($O$5=2017,VLOOKUP($B227,MP,41,FALSE),IF($O$5=2018,VLOOKUP($B227,MP,54,FALSE),IF($O$5=2019,VLOOKUP($B227,MP,67,FALSE)," "))))</f>
        <v>0</v>
      </c>
      <c r="K227" s="188">
        <f>IF($O$5=2016,VLOOKUP($B227,MP,29,FALSE),IF($O$5=2017,VLOOKUP($B227,MP,42,FALSE),IF($O$5=2018,VLOOKUP($B227,MP,55,FALSE),IF($O$5=2019,VLOOKUP($B227,MP,68,FALSE)," "))))</f>
        <v>0</v>
      </c>
      <c r="L227" s="188">
        <f>IF($O$5=2016,VLOOKUP($B227,MP,30,FALSE),IF($O$5=2017,VLOOKUP($B227,MP,43,FALSE),IF($O$5=2018,VLOOKUP($B227,MP,56,FALSE),IF($O$5=2019,VLOOKUP($B227,MP,69,FALSE)," "))))</f>
        <v>0</v>
      </c>
      <c r="M227" s="188">
        <f>IF($O$5=2016,VLOOKUP($B227,MP,31,FALSE),IF($O$5=2017,VLOOKUP($B227,MP,44,FALSE),IF($O$5=2018,VLOOKUP($B227,MP,57,FALSE),IF($O$5=2019,VLOOKUP($B227,MP,70,FALSE)," "))))</f>
        <v>0</v>
      </c>
      <c r="N227" s="188">
        <f>IF($O$5=2016,VLOOKUP($B227,MP,32,FALSE),IF($O$5=2017,VLOOKUP($B227,MP,45,FALSE),IF($O$5=2018,VLOOKUP($B227,MP,58,FALSE),IF($O$5=2019,VLOOKUP($B227,MP,71,FALSE)," "))))</f>
        <v>0</v>
      </c>
      <c r="O227" s="188">
        <f>IF($O$5=2016,VLOOKUP($B227,MP,33,FALSE),IF($O$5=2017,VLOOKUP($B227,MP,46,FALSE),IF($O$5=2018,VLOOKUP($B227,MP,59,FALSE),IF($O$5=2019,VLOOKUP($B227,MP,72,FALSE)," "))))</f>
        <v>0</v>
      </c>
      <c r="P227" s="188">
        <f>IF($O$5=2016,VLOOKUP($B227,MP,34,FALSE),IF($O$5=2017,VLOOKUP($B227,MP,47,FALSE),IF($O$5=2018,VLOOKUP($B227,MP,60,FALSE),IF($O$5=2019,VLOOKUP($B227,MP,73,FALSE)," "))))</f>
        <v>0</v>
      </c>
      <c r="Q227" s="188">
        <f>IF($O$5=2016,VLOOKUP($B227,MP,35,FALSE),IF($O$5=2017,VLOOKUP($B227,MP,48,FALSE),IF($O$5=2018,VLOOKUP($B227,MP,61,FALSE),IF($O$5=2019,VLOOKUP($B227,MP,74,FALSE)," "))))</f>
        <v>0</v>
      </c>
      <c r="R227" s="22"/>
    </row>
    <row r="228" spans="1:18" ht="15" x14ac:dyDescent="0.2">
      <c r="A228" s="745"/>
      <c r="B228" s="745"/>
      <c r="C228" s="748"/>
      <c r="D228" s="8" t="s">
        <v>64</v>
      </c>
      <c r="E228" s="451">
        <f>SUM(F228:Q228)</f>
        <v>20000000</v>
      </c>
      <c r="F228" s="612">
        <v>20000000</v>
      </c>
      <c r="G228" s="612"/>
      <c r="H228" s="612"/>
      <c r="I228" s="612"/>
      <c r="J228" s="612"/>
      <c r="K228" s="612"/>
      <c r="L228" s="612"/>
      <c r="M228" s="612"/>
      <c r="N228" s="612"/>
      <c r="O228" s="612"/>
      <c r="P228" s="612"/>
      <c r="Q228" s="612"/>
      <c r="R228" s="613"/>
    </row>
    <row r="229" spans="1:18" ht="15" x14ac:dyDescent="0.2">
      <c r="A229" s="745"/>
      <c r="B229" s="745"/>
      <c r="C229" s="748"/>
      <c r="D229" s="5" t="s">
        <v>65</v>
      </c>
      <c r="E229" s="452">
        <f t="shared" ref="E229:R229" si="108">E228*100/E227</f>
        <v>100</v>
      </c>
      <c r="F229" s="452">
        <f t="shared" si="108"/>
        <v>100</v>
      </c>
      <c r="G229" s="452" t="e">
        <f t="shared" si="108"/>
        <v>#DIV/0!</v>
      </c>
      <c r="H229" s="452" t="e">
        <f t="shared" si="108"/>
        <v>#DIV/0!</v>
      </c>
      <c r="I229" s="452" t="e">
        <f t="shared" si="108"/>
        <v>#DIV/0!</v>
      </c>
      <c r="J229" s="452" t="e">
        <f t="shared" si="108"/>
        <v>#DIV/0!</v>
      </c>
      <c r="K229" s="452" t="e">
        <f t="shared" si="108"/>
        <v>#DIV/0!</v>
      </c>
      <c r="L229" s="452" t="e">
        <f t="shared" si="108"/>
        <v>#DIV/0!</v>
      </c>
      <c r="M229" s="452" t="e">
        <f t="shared" si="108"/>
        <v>#DIV/0!</v>
      </c>
      <c r="N229" s="452" t="e">
        <f t="shared" si="108"/>
        <v>#DIV/0!</v>
      </c>
      <c r="O229" s="452" t="e">
        <f t="shared" si="108"/>
        <v>#DIV/0!</v>
      </c>
      <c r="P229" s="452" t="e">
        <f t="shared" si="108"/>
        <v>#DIV/0!</v>
      </c>
      <c r="Q229" s="452" t="e">
        <f t="shared" si="108"/>
        <v>#DIV/0!</v>
      </c>
      <c r="R229" s="453" t="e">
        <f t="shared" si="108"/>
        <v>#DIV/0!</v>
      </c>
    </row>
    <row r="230" spans="1:18" ht="15" x14ac:dyDescent="0.2">
      <c r="A230" s="745"/>
      <c r="B230" s="745"/>
      <c r="C230" s="748"/>
      <c r="D230" s="8" t="s">
        <v>66</v>
      </c>
      <c r="E230" s="451">
        <f>SUM(F230:Q230)</f>
        <v>20000000</v>
      </c>
      <c r="F230" s="499">
        <v>20000000</v>
      </c>
      <c r="G230" s="499"/>
      <c r="H230" s="499"/>
      <c r="I230" s="499"/>
      <c r="J230" s="499"/>
      <c r="K230" s="499"/>
      <c r="L230" s="499"/>
      <c r="M230" s="499"/>
      <c r="N230" s="499"/>
      <c r="O230" s="499"/>
      <c r="P230" s="499"/>
      <c r="Q230" s="499"/>
      <c r="R230" s="500"/>
    </row>
    <row r="231" spans="1:18" ht="15" x14ac:dyDescent="0.2">
      <c r="A231" s="745"/>
      <c r="B231" s="745"/>
      <c r="C231" s="748"/>
      <c r="D231" s="5" t="s">
        <v>67</v>
      </c>
      <c r="E231" s="452">
        <f t="shared" ref="E231:R231" si="109">E230*100/E227</f>
        <v>100</v>
      </c>
      <c r="F231" s="452">
        <f t="shared" si="109"/>
        <v>100</v>
      </c>
      <c r="G231" s="452" t="e">
        <f t="shared" si="109"/>
        <v>#DIV/0!</v>
      </c>
      <c r="H231" s="452" t="e">
        <f t="shared" si="109"/>
        <v>#DIV/0!</v>
      </c>
      <c r="I231" s="452" t="e">
        <f t="shared" si="109"/>
        <v>#DIV/0!</v>
      </c>
      <c r="J231" s="452" t="e">
        <f t="shared" si="109"/>
        <v>#DIV/0!</v>
      </c>
      <c r="K231" s="452" t="e">
        <f t="shared" si="109"/>
        <v>#DIV/0!</v>
      </c>
      <c r="L231" s="452" t="e">
        <f t="shared" si="109"/>
        <v>#DIV/0!</v>
      </c>
      <c r="M231" s="452" t="e">
        <f t="shared" si="109"/>
        <v>#DIV/0!</v>
      </c>
      <c r="N231" s="452" t="e">
        <f t="shared" si="109"/>
        <v>#DIV/0!</v>
      </c>
      <c r="O231" s="452" t="e">
        <f t="shared" si="109"/>
        <v>#DIV/0!</v>
      </c>
      <c r="P231" s="452" t="e">
        <f t="shared" si="109"/>
        <v>#DIV/0!</v>
      </c>
      <c r="Q231" s="452" t="e">
        <f t="shared" si="109"/>
        <v>#DIV/0!</v>
      </c>
      <c r="R231" s="453" t="e">
        <f t="shared" si="109"/>
        <v>#DIV/0!</v>
      </c>
    </row>
    <row r="232" spans="1:18" ht="15" x14ac:dyDescent="0.2">
      <c r="A232" s="745"/>
      <c r="B232" s="745"/>
      <c r="C232" s="748"/>
      <c r="D232" s="7" t="s">
        <v>68</v>
      </c>
      <c r="E232" s="451">
        <f>SUM(F232:Q232)</f>
        <v>20000000</v>
      </c>
      <c r="F232" s="499">
        <v>20000000</v>
      </c>
      <c r="G232" s="499"/>
      <c r="H232" s="499"/>
      <c r="I232" s="499"/>
      <c r="J232" s="499"/>
      <c r="K232" s="499"/>
      <c r="L232" s="499"/>
      <c r="M232" s="499"/>
      <c r="N232" s="499"/>
      <c r="O232" s="499"/>
      <c r="P232" s="499"/>
      <c r="Q232" s="499"/>
      <c r="R232" s="500"/>
    </row>
    <row r="233" spans="1:18" ht="15" x14ac:dyDescent="0.2">
      <c r="A233" s="745"/>
      <c r="B233" s="745"/>
      <c r="C233" s="748"/>
      <c r="D233" s="5" t="s">
        <v>69</v>
      </c>
      <c r="E233" s="452">
        <f t="shared" ref="E233:R233" si="110">E232*100/E230</f>
        <v>100</v>
      </c>
      <c r="F233" s="452">
        <f t="shared" si="110"/>
        <v>100</v>
      </c>
      <c r="G233" s="452" t="e">
        <f t="shared" si="110"/>
        <v>#DIV/0!</v>
      </c>
      <c r="H233" s="452" t="e">
        <f t="shared" si="110"/>
        <v>#DIV/0!</v>
      </c>
      <c r="I233" s="452" t="e">
        <f t="shared" si="110"/>
        <v>#DIV/0!</v>
      </c>
      <c r="J233" s="452" t="e">
        <f t="shared" si="110"/>
        <v>#DIV/0!</v>
      </c>
      <c r="K233" s="452" t="e">
        <f t="shared" si="110"/>
        <v>#DIV/0!</v>
      </c>
      <c r="L233" s="452" t="e">
        <f t="shared" si="110"/>
        <v>#DIV/0!</v>
      </c>
      <c r="M233" s="452" t="e">
        <f t="shared" si="110"/>
        <v>#DIV/0!</v>
      </c>
      <c r="N233" s="452" t="e">
        <f t="shared" si="110"/>
        <v>#DIV/0!</v>
      </c>
      <c r="O233" s="452" t="e">
        <f t="shared" si="110"/>
        <v>#DIV/0!</v>
      </c>
      <c r="P233" s="452" t="e">
        <f t="shared" si="110"/>
        <v>#DIV/0!</v>
      </c>
      <c r="Q233" s="452" t="e">
        <f t="shared" si="110"/>
        <v>#DIV/0!</v>
      </c>
      <c r="R233" s="453" t="e">
        <f t="shared" si="110"/>
        <v>#DIV/0!</v>
      </c>
    </row>
    <row r="234" spans="1:18" ht="15.75" thickBot="1" x14ac:dyDescent="0.25">
      <c r="A234" s="746"/>
      <c r="B234" s="746"/>
      <c r="C234" s="749"/>
      <c r="D234" s="6" t="s">
        <v>70</v>
      </c>
      <c r="E234" s="454">
        <f t="shared" ref="E234:R234" si="111">E232*100/E227</f>
        <v>100</v>
      </c>
      <c r="F234" s="454">
        <f t="shared" si="111"/>
        <v>100</v>
      </c>
      <c r="G234" s="454" t="e">
        <f t="shared" si="111"/>
        <v>#DIV/0!</v>
      </c>
      <c r="H234" s="454" t="e">
        <f t="shared" si="111"/>
        <v>#DIV/0!</v>
      </c>
      <c r="I234" s="454" t="e">
        <f t="shared" si="111"/>
        <v>#DIV/0!</v>
      </c>
      <c r="J234" s="454" t="e">
        <f t="shared" si="111"/>
        <v>#DIV/0!</v>
      </c>
      <c r="K234" s="454" t="e">
        <f t="shared" si="111"/>
        <v>#DIV/0!</v>
      </c>
      <c r="L234" s="454" t="e">
        <f t="shared" si="111"/>
        <v>#DIV/0!</v>
      </c>
      <c r="M234" s="454" t="e">
        <f t="shared" si="111"/>
        <v>#DIV/0!</v>
      </c>
      <c r="N234" s="454" t="e">
        <f t="shared" si="111"/>
        <v>#DIV/0!</v>
      </c>
      <c r="O234" s="454" t="e">
        <f t="shared" si="111"/>
        <v>#DIV/0!</v>
      </c>
      <c r="P234" s="454" t="e">
        <f t="shared" si="111"/>
        <v>#DIV/0!</v>
      </c>
      <c r="Q234" s="454" t="e">
        <f t="shared" si="111"/>
        <v>#DIV/0!</v>
      </c>
      <c r="R234" s="455" t="e">
        <f t="shared" si="111"/>
        <v>#DIV/0!</v>
      </c>
    </row>
    <row r="235" spans="1:18" ht="15" x14ac:dyDescent="0.2">
      <c r="A235" s="744">
        <v>29</v>
      </c>
      <c r="B235" s="744" t="str">
        <f>'PI. MP. Avance'!B151</f>
        <v>MP307050301</v>
      </c>
      <c r="C235" s="747" t="str">
        <f>'PI. MP. Avance'!C151</f>
        <v>Crear, en el marco de las Confluencias Municipales de LGBTI, Una (1) RED LGBTI protagonista en los escenarios de PAZ y posconflicto, en el cuatrienio</v>
      </c>
      <c r="D235" s="4" t="s">
        <v>63</v>
      </c>
      <c r="E235" s="21">
        <f>SUM(F235:Q235)</f>
        <v>100000000</v>
      </c>
      <c r="F235" s="188">
        <f>IF($O$5=2016,VLOOKUP($B235,MP,24,FALSE),IF($O$5=2017,VLOOKUP($B235,MP,37,FALSE),IF($O$5=2018,VLOOKUP($B235,MP,50,FALSE),IF($O$5=2019,VLOOKUP($B235,MP,63,FALSE)," "))))</f>
        <v>100000000</v>
      </c>
      <c r="G235" s="188">
        <f>IF($O$5=2016,VLOOKUP($B235,MP,25,FALSE),IF($O$5=2017,VLOOKUP($B235,MP,38,FALSE),IF($O$5=2018,VLOOKUP($B235,MP,51,FALSE),IF($O$5=2019,VLOOKUP($B235,MP,64,FALSE)," "))))</f>
        <v>0</v>
      </c>
      <c r="H235" s="188">
        <f>IF($O$5=2016,VLOOKUP($B235,MP,26,FALSE),IF($O$5=2017,VLOOKUP($B235,MP,39,FALSE),IF($O$5=2018,VLOOKUP($B235,MP,52,FALSE),IF($O$5=2019,VLOOKUP($B235,MP,65,FALSE)," "))))</f>
        <v>0</v>
      </c>
      <c r="I235" s="188">
        <f>IF($O$5=2016,VLOOKUP($B235,MP,27,FALSE),IF($O$5=2017,VLOOKUP($B235,MP,40,FALSE),IF($O$5=2018,VLOOKUP($B235,MP,53,FALSE),IF($O$5=2019,VLOOKUP($B235,MP,66,FALSE)," "))))</f>
        <v>0</v>
      </c>
      <c r="J235" s="188">
        <f>IF($O$5=2016,VLOOKUP($B235,MP,28,FALSE),IF($O$5=2017,VLOOKUP($B235,MP,41,FALSE),IF($O$5=2018,VLOOKUP($B235,MP,54,FALSE),IF($O$5=2019,VLOOKUP($B235,MP,67,FALSE)," "))))</f>
        <v>0</v>
      </c>
      <c r="K235" s="188">
        <f>IF($O$5=2016,VLOOKUP($B235,MP,29,FALSE),IF($O$5=2017,VLOOKUP($B235,MP,42,FALSE),IF($O$5=2018,VLOOKUP($B235,MP,55,FALSE),IF($O$5=2019,VLOOKUP($B235,MP,68,FALSE)," "))))</f>
        <v>0</v>
      </c>
      <c r="L235" s="188">
        <f>IF($O$5=2016,VLOOKUP($B235,MP,30,FALSE),IF($O$5=2017,VLOOKUP($B235,MP,43,FALSE),IF($O$5=2018,VLOOKUP($B235,MP,56,FALSE),IF($O$5=2019,VLOOKUP($B235,MP,69,FALSE)," "))))</f>
        <v>0</v>
      </c>
      <c r="M235" s="188">
        <f>IF($O$5=2016,VLOOKUP($B235,MP,31,FALSE),IF($O$5=2017,VLOOKUP($B235,MP,44,FALSE),IF($O$5=2018,VLOOKUP($B235,MP,57,FALSE),IF($O$5=2019,VLOOKUP($B235,MP,70,FALSE)," "))))</f>
        <v>0</v>
      </c>
      <c r="N235" s="188">
        <f>IF($O$5=2016,VLOOKUP($B235,MP,32,FALSE),IF($O$5=2017,VLOOKUP($B235,MP,45,FALSE),IF($O$5=2018,VLOOKUP($B235,MP,58,FALSE),IF($O$5=2019,VLOOKUP($B235,MP,71,FALSE)," "))))</f>
        <v>0</v>
      </c>
      <c r="O235" s="188">
        <f>IF($O$5=2016,VLOOKUP($B235,MP,33,FALSE),IF($O$5=2017,VLOOKUP($B235,MP,46,FALSE),IF($O$5=2018,VLOOKUP($B235,MP,59,FALSE),IF($O$5=2019,VLOOKUP($B235,MP,72,FALSE)," "))))</f>
        <v>0</v>
      </c>
      <c r="P235" s="188">
        <f>IF($O$5=2016,VLOOKUP($B235,MP,34,FALSE),IF($O$5=2017,VLOOKUP($B235,MP,47,FALSE),IF($O$5=2018,VLOOKUP($B235,MP,60,FALSE),IF($O$5=2019,VLOOKUP($B235,MP,73,FALSE)," "))))</f>
        <v>0</v>
      </c>
      <c r="Q235" s="188">
        <f>IF($O$5=2016,VLOOKUP($B235,MP,35,FALSE),IF($O$5=2017,VLOOKUP($B235,MP,48,FALSE),IF($O$5=2018,VLOOKUP($B235,MP,61,FALSE),IF($O$5=2019,VLOOKUP($B235,MP,74,FALSE)," "))))</f>
        <v>0</v>
      </c>
      <c r="R235" s="22"/>
    </row>
    <row r="236" spans="1:18" ht="15" x14ac:dyDescent="0.2">
      <c r="A236" s="745"/>
      <c r="B236" s="745"/>
      <c r="C236" s="748"/>
      <c r="D236" s="8" t="s">
        <v>64</v>
      </c>
      <c r="E236" s="451">
        <f>SUM(F236:Q236)</f>
        <v>100000000</v>
      </c>
      <c r="F236" s="612">
        <v>100000000</v>
      </c>
      <c r="G236" s="612"/>
      <c r="H236" s="612"/>
      <c r="I236" s="612"/>
      <c r="J236" s="612"/>
      <c r="K236" s="612"/>
      <c r="L236" s="612"/>
      <c r="M236" s="612"/>
      <c r="N236" s="612"/>
      <c r="O236" s="612"/>
      <c r="P236" s="612"/>
      <c r="Q236" s="612"/>
      <c r="R236" s="613"/>
    </row>
    <row r="237" spans="1:18" ht="15" x14ac:dyDescent="0.2">
      <c r="A237" s="745"/>
      <c r="B237" s="745"/>
      <c r="C237" s="748"/>
      <c r="D237" s="5" t="s">
        <v>65</v>
      </c>
      <c r="E237" s="452">
        <f t="shared" ref="E237:R237" si="112">E236*100/E235</f>
        <v>100</v>
      </c>
      <c r="F237" s="452">
        <f t="shared" si="112"/>
        <v>100</v>
      </c>
      <c r="G237" s="452" t="e">
        <f t="shared" si="112"/>
        <v>#DIV/0!</v>
      </c>
      <c r="H237" s="452" t="e">
        <f t="shared" si="112"/>
        <v>#DIV/0!</v>
      </c>
      <c r="I237" s="452" t="e">
        <f t="shared" si="112"/>
        <v>#DIV/0!</v>
      </c>
      <c r="J237" s="452" t="e">
        <f t="shared" si="112"/>
        <v>#DIV/0!</v>
      </c>
      <c r="K237" s="452" t="e">
        <f t="shared" si="112"/>
        <v>#DIV/0!</v>
      </c>
      <c r="L237" s="452" t="e">
        <f t="shared" si="112"/>
        <v>#DIV/0!</v>
      </c>
      <c r="M237" s="452" t="e">
        <f t="shared" si="112"/>
        <v>#DIV/0!</v>
      </c>
      <c r="N237" s="452" t="e">
        <f t="shared" si="112"/>
        <v>#DIV/0!</v>
      </c>
      <c r="O237" s="452" t="e">
        <f t="shared" si="112"/>
        <v>#DIV/0!</v>
      </c>
      <c r="P237" s="452" t="e">
        <f t="shared" si="112"/>
        <v>#DIV/0!</v>
      </c>
      <c r="Q237" s="452" t="e">
        <f t="shared" si="112"/>
        <v>#DIV/0!</v>
      </c>
      <c r="R237" s="453" t="e">
        <f t="shared" si="112"/>
        <v>#DIV/0!</v>
      </c>
    </row>
    <row r="238" spans="1:18" ht="15" x14ac:dyDescent="0.2">
      <c r="A238" s="745"/>
      <c r="B238" s="745"/>
      <c r="C238" s="748"/>
      <c r="D238" s="8" t="s">
        <v>66</v>
      </c>
      <c r="E238" s="451">
        <f>SUM(F238:Q238)</f>
        <v>100000000</v>
      </c>
      <c r="F238" s="499">
        <v>100000000</v>
      </c>
      <c r="G238" s="499"/>
      <c r="H238" s="499"/>
      <c r="I238" s="499"/>
      <c r="J238" s="499"/>
      <c r="K238" s="499"/>
      <c r="L238" s="499"/>
      <c r="M238" s="499"/>
      <c r="N238" s="499"/>
      <c r="O238" s="499"/>
      <c r="P238" s="499"/>
      <c r="Q238" s="499"/>
      <c r="R238" s="500"/>
    </row>
    <row r="239" spans="1:18" ht="15" x14ac:dyDescent="0.2">
      <c r="A239" s="745"/>
      <c r="B239" s="745"/>
      <c r="C239" s="748"/>
      <c r="D239" s="5" t="s">
        <v>67</v>
      </c>
      <c r="E239" s="452">
        <f t="shared" ref="E239:R239" si="113">E238*100/E235</f>
        <v>100</v>
      </c>
      <c r="F239" s="452">
        <f t="shared" si="113"/>
        <v>100</v>
      </c>
      <c r="G239" s="452" t="e">
        <f t="shared" si="113"/>
        <v>#DIV/0!</v>
      </c>
      <c r="H239" s="452" t="e">
        <f t="shared" si="113"/>
        <v>#DIV/0!</v>
      </c>
      <c r="I239" s="452" t="e">
        <f t="shared" si="113"/>
        <v>#DIV/0!</v>
      </c>
      <c r="J239" s="452" t="e">
        <f t="shared" si="113"/>
        <v>#DIV/0!</v>
      </c>
      <c r="K239" s="452" t="e">
        <f t="shared" si="113"/>
        <v>#DIV/0!</v>
      </c>
      <c r="L239" s="452" t="e">
        <f t="shared" si="113"/>
        <v>#DIV/0!</v>
      </c>
      <c r="M239" s="452" t="e">
        <f t="shared" si="113"/>
        <v>#DIV/0!</v>
      </c>
      <c r="N239" s="452" t="e">
        <f t="shared" si="113"/>
        <v>#DIV/0!</v>
      </c>
      <c r="O239" s="452" t="e">
        <f t="shared" si="113"/>
        <v>#DIV/0!</v>
      </c>
      <c r="P239" s="452" t="e">
        <f t="shared" si="113"/>
        <v>#DIV/0!</v>
      </c>
      <c r="Q239" s="452" t="e">
        <f t="shared" si="113"/>
        <v>#DIV/0!</v>
      </c>
      <c r="R239" s="453" t="e">
        <f t="shared" si="113"/>
        <v>#DIV/0!</v>
      </c>
    </row>
    <row r="240" spans="1:18" ht="15" x14ac:dyDescent="0.2">
      <c r="A240" s="745"/>
      <c r="B240" s="745"/>
      <c r="C240" s="748"/>
      <c r="D240" s="7" t="s">
        <v>68</v>
      </c>
      <c r="E240" s="451">
        <f>SUM(F240:Q240)</f>
        <v>65945415</v>
      </c>
      <c r="F240" s="590">
        <v>65945415</v>
      </c>
      <c r="G240" s="499"/>
      <c r="H240" s="499"/>
      <c r="I240" s="499"/>
      <c r="J240" s="499"/>
      <c r="K240" s="499"/>
      <c r="L240" s="499"/>
      <c r="M240" s="499"/>
      <c r="N240" s="499"/>
      <c r="O240" s="499"/>
      <c r="P240" s="499"/>
      <c r="Q240" s="499"/>
      <c r="R240" s="500"/>
    </row>
    <row r="241" spans="1:18" ht="15" x14ac:dyDescent="0.2">
      <c r="A241" s="745"/>
      <c r="B241" s="745"/>
      <c r="C241" s="748"/>
      <c r="D241" s="5" t="s">
        <v>69</v>
      </c>
      <c r="E241" s="452">
        <f t="shared" ref="E241:R241" si="114">E240*100/E238</f>
        <v>65.945414999999997</v>
      </c>
      <c r="F241" s="452">
        <f t="shared" si="114"/>
        <v>65.945414999999997</v>
      </c>
      <c r="G241" s="452" t="e">
        <f t="shared" si="114"/>
        <v>#DIV/0!</v>
      </c>
      <c r="H241" s="452" t="e">
        <f t="shared" si="114"/>
        <v>#DIV/0!</v>
      </c>
      <c r="I241" s="452" t="e">
        <f t="shared" si="114"/>
        <v>#DIV/0!</v>
      </c>
      <c r="J241" s="452" t="e">
        <f t="shared" si="114"/>
        <v>#DIV/0!</v>
      </c>
      <c r="K241" s="452" t="e">
        <f t="shared" si="114"/>
        <v>#DIV/0!</v>
      </c>
      <c r="L241" s="452" t="e">
        <f t="shared" si="114"/>
        <v>#DIV/0!</v>
      </c>
      <c r="M241" s="452" t="e">
        <f t="shared" si="114"/>
        <v>#DIV/0!</v>
      </c>
      <c r="N241" s="452" t="e">
        <f t="shared" si="114"/>
        <v>#DIV/0!</v>
      </c>
      <c r="O241" s="452" t="e">
        <f t="shared" si="114"/>
        <v>#DIV/0!</v>
      </c>
      <c r="P241" s="452" t="e">
        <f t="shared" si="114"/>
        <v>#DIV/0!</v>
      </c>
      <c r="Q241" s="452" t="e">
        <f t="shared" si="114"/>
        <v>#DIV/0!</v>
      </c>
      <c r="R241" s="453" t="e">
        <f t="shared" si="114"/>
        <v>#DIV/0!</v>
      </c>
    </row>
    <row r="242" spans="1:18" ht="15.75" thickBot="1" x14ac:dyDescent="0.25">
      <c r="A242" s="746"/>
      <c r="B242" s="746"/>
      <c r="C242" s="749"/>
      <c r="D242" s="6" t="s">
        <v>70</v>
      </c>
      <c r="E242" s="454">
        <f t="shared" ref="E242:R242" si="115">E240*100/E235</f>
        <v>65.945414999999997</v>
      </c>
      <c r="F242" s="454">
        <f t="shared" si="115"/>
        <v>65.945414999999997</v>
      </c>
      <c r="G242" s="454" t="e">
        <f t="shared" si="115"/>
        <v>#DIV/0!</v>
      </c>
      <c r="H242" s="454" t="e">
        <f t="shared" si="115"/>
        <v>#DIV/0!</v>
      </c>
      <c r="I242" s="454" t="e">
        <f t="shared" si="115"/>
        <v>#DIV/0!</v>
      </c>
      <c r="J242" s="454" t="e">
        <f t="shared" si="115"/>
        <v>#DIV/0!</v>
      </c>
      <c r="K242" s="454" t="e">
        <f t="shared" si="115"/>
        <v>#DIV/0!</v>
      </c>
      <c r="L242" s="454" t="e">
        <f t="shared" si="115"/>
        <v>#DIV/0!</v>
      </c>
      <c r="M242" s="454" t="e">
        <f t="shared" si="115"/>
        <v>#DIV/0!</v>
      </c>
      <c r="N242" s="454" t="e">
        <f t="shared" si="115"/>
        <v>#DIV/0!</v>
      </c>
      <c r="O242" s="454" t="e">
        <f t="shared" si="115"/>
        <v>#DIV/0!</v>
      </c>
      <c r="P242" s="454" t="e">
        <f t="shared" si="115"/>
        <v>#DIV/0!</v>
      </c>
      <c r="Q242" s="454" t="e">
        <f t="shared" si="115"/>
        <v>#DIV/0!</v>
      </c>
      <c r="R242" s="455" t="e">
        <f t="shared" si="115"/>
        <v>#DIV/0!</v>
      </c>
    </row>
    <row r="243" spans="1:18" ht="15" x14ac:dyDescent="0.2">
      <c r="A243" s="744">
        <v>30</v>
      </c>
      <c r="B243" s="744" t="str">
        <f>'PI. MP. Avance'!B156</f>
        <v>MP307050302</v>
      </c>
      <c r="C243" s="747" t="str">
        <f>'PI. MP. Avance'!C156</f>
        <v>Realizar dos (2) Encuentros de representantes del sector LGBTI, forjadores de PAZ, que permitan el fortalecimiento de las iniciativas y escenarios de PAZ en el postconflicto, en el cuatrienio.</v>
      </c>
      <c r="D243" s="4" t="s">
        <v>63</v>
      </c>
      <c r="E243" s="21">
        <f>SUM(F243:Q243)</f>
        <v>20000000</v>
      </c>
      <c r="F243" s="188">
        <f>IF($O$5=2016,VLOOKUP($B243,MP,24,FALSE),IF($O$5=2017,VLOOKUP($B243,MP,37,FALSE),IF($O$5=2018,VLOOKUP($B243,MP,50,FALSE),IF($O$5=2019,VLOOKUP($B243,MP,63,FALSE)," "))))</f>
        <v>20000000</v>
      </c>
      <c r="G243" s="188">
        <f>IF($O$5=2016,VLOOKUP($B243,MP,25,FALSE),IF($O$5=2017,VLOOKUP($B243,MP,38,FALSE),IF($O$5=2018,VLOOKUP($B243,MP,51,FALSE),IF($O$5=2019,VLOOKUP($B243,MP,64,FALSE)," "))))</f>
        <v>0</v>
      </c>
      <c r="H243" s="188">
        <f>IF($O$5=2016,VLOOKUP($B243,MP,26,FALSE),IF($O$5=2017,VLOOKUP($B243,MP,39,FALSE),IF($O$5=2018,VLOOKUP($B243,MP,52,FALSE),IF($O$5=2019,VLOOKUP($B243,MP,65,FALSE)," "))))</f>
        <v>0</v>
      </c>
      <c r="I243" s="188">
        <f>IF($O$5=2016,VLOOKUP($B243,MP,27,FALSE),IF($O$5=2017,VLOOKUP($B243,MP,40,FALSE),IF($O$5=2018,VLOOKUP($B243,MP,53,FALSE),IF($O$5=2019,VLOOKUP($B243,MP,66,FALSE)," "))))</f>
        <v>0</v>
      </c>
      <c r="J243" s="188">
        <f>IF($O$5=2016,VLOOKUP($B243,MP,28,FALSE),IF($O$5=2017,VLOOKUP($B243,MP,41,FALSE),IF($O$5=2018,VLOOKUP($B243,MP,54,FALSE),IF($O$5=2019,VLOOKUP($B243,MP,67,FALSE)," "))))</f>
        <v>0</v>
      </c>
      <c r="K243" s="188">
        <f>IF($O$5=2016,VLOOKUP($B243,MP,29,FALSE),IF($O$5=2017,VLOOKUP($B243,MP,42,FALSE),IF($O$5=2018,VLOOKUP($B243,MP,55,FALSE),IF($O$5=2019,VLOOKUP($B243,MP,68,FALSE)," "))))</f>
        <v>0</v>
      </c>
      <c r="L243" s="188">
        <f>IF($O$5=2016,VLOOKUP($B243,MP,30,FALSE),IF($O$5=2017,VLOOKUP($B243,MP,43,FALSE),IF($O$5=2018,VLOOKUP($B243,MP,56,FALSE),IF($O$5=2019,VLOOKUP($B243,MP,69,FALSE)," "))))</f>
        <v>0</v>
      </c>
      <c r="M243" s="188">
        <f>IF($O$5=2016,VLOOKUP($B243,MP,31,FALSE),IF($O$5=2017,VLOOKUP($B243,MP,44,FALSE),IF($O$5=2018,VLOOKUP($B243,MP,57,FALSE),IF($O$5=2019,VLOOKUP($B243,MP,70,FALSE)," "))))</f>
        <v>0</v>
      </c>
      <c r="N243" s="188">
        <f>IF($O$5=2016,VLOOKUP($B243,MP,32,FALSE),IF($O$5=2017,VLOOKUP($B243,MP,45,FALSE),IF($O$5=2018,VLOOKUP($B243,MP,58,FALSE),IF($O$5=2019,VLOOKUP($B243,MP,71,FALSE)," "))))</f>
        <v>0</v>
      </c>
      <c r="O243" s="188">
        <f>IF($O$5=2016,VLOOKUP($B243,MP,33,FALSE),IF($O$5=2017,VLOOKUP($B243,MP,46,FALSE),IF($O$5=2018,VLOOKUP($B243,MP,59,FALSE),IF($O$5=2019,VLOOKUP($B243,MP,72,FALSE)," "))))</f>
        <v>0</v>
      </c>
      <c r="P243" s="188">
        <f>IF($O$5=2016,VLOOKUP($B243,MP,34,FALSE),IF($O$5=2017,VLOOKUP($B243,MP,47,FALSE),IF($O$5=2018,VLOOKUP($B243,MP,60,FALSE),IF($O$5=2019,VLOOKUP($B243,MP,73,FALSE)," "))))</f>
        <v>0</v>
      </c>
      <c r="Q243" s="188">
        <f>IF($O$5=2016,VLOOKUP($B243,MP,35,FALSE),IF($O$5=2017,VLOOKUP($B243,MP,48,FALSE),IF($O$5=2018,VLOOKUP($B243,MP,61,FALSE),IF($O$5=2019,VLOOKUP($B243,MP,74,FALSE)," "))))</f>
        <v>0</v>
      </c>
      <c r="R243" s="22"/>
    </row>
    <row r="244" spans="1:18" ht="15" x14ac:dyDescent="0.2">
      <c r="A244" s="745"/>
      <c r="B244" s="745"/>
      <c r="C244" s="748"/>
      <c r="D244" s="8" t="s">
        <v>64</v>
      </c>
      <c r="E244" s="451">
        <f>SUM(F244:Q244)</f>
        <v>20000000</v>
      </c>
      <c r="F244" s="612">
        <v>20000000</v>
      </c>
      <c r="G244" s="612"/>
      <c r="H244" s="612"/>
      <c r="I244" s="612"/>
      <c r="J244" s="612"/>
      <c r="K244" s="612"/>
      <c r="L244" s="612"/>
      <c r="M244" s="612"/>
      <c r="N244" s="612"/>
      <c r="O244" s="612"/>
      <c r="P244" s="612"/>
      <c r="Q244" s="612"/>
      <c r="R244" s="613"/>
    </row>
    <row r="245" spans="1:18" ht="15" x14ac:dyDescent="0.2">
      <c r="A245" s="745"/>
      <c r="B245" s="745"/>
      <c r="C245" s="748"/>
      <c r="D245" s="5" t="s">
        <v>65</v>
      </c>
      <c r="E245" s="452">
        <f t="shared" ref="E245:R245" si="116">E244*100/E243</f>
        <v>100</v>
      </c>
      <c r="F245" s="452">
        <f t="shared" si="116"/>
        <v>100</v>
      </c>
      <c r="G245" s="452" t="e">
        <f t="shared" si="116"/>
        <v>#DIV/0!</v>
      </c>
      <c r="H245" s="452" t="e">
        <f t="shared" si="116"/>
        <v>#DIV/0!</v>
      </c>
      <c r="I245" s="452" t="e">
        <f t="shared" si="116"/>
        <v>#DIV/0!</v>
      </c>
      <c r="J245" s="452" t="e">
        <f t="shared" si="116"/>
        <v>#DIV/0!</v>
      </c>
      <c r="K245" s="452" t="e">
        <f t="shared" si="116"/>
        <v>#DIV/0!</v>
      </c>
      <c r="L245" s="452" t="e">
        <f t="shared" si="116"/>
        <v>#DIV/0!</v>
      </c>
      <c r="M245" s="452" t="e">
        <f t="shared" si="116"/>
        <v>#DIV/0!</v>
      </c>
      <c r="N245" s="452" t="e">
        <f t="shared" si="116"/>
        <v>#DIV/0!</v>
      </c>
      <c r="O245" s="452" t="e">
        <f t="shared" si="116"/>
        <v>#DIV/0!</v>
      </c>
      <c r="P245" s="452" t="e">
        <f t="shared" si="116"/>
        <v>#DIV/0!</v>
      </c>
      <c r="Q245" s="452" t="e">
        <f t="shared" si="116"/>
        <v>#DIV/0!</v>
      </c>
      <c r="R245" s="453" t="e">
        <f t="shared" si="116"/>
        <v>#DIV/0!</v>
      </c>
    </row>
    <row r="246" spans="1:18" ht="15" x14ac:dyDescent="0.2">
      <c r="A246" s="745"/>
      <c r="B246" s="745"/>
      <c r="C246" s="748"/>
      <c r="D246" s="8" t="s">
        <v>66</v>
      </c>
      <c r="E246" s="451">
        <f>SUM(F246:Q246)</f>
        <v>20000000</v>
      </c>
      <c r="F246" s="499">
        <v>20000000</v>
      </c>
      <c r="G246" s="499"/>
      <c r="H246" s="499"/>
      <c r="I246" s="499"/>
      <c r="J246" s="499"/>
      <c r="K246" s="499"/>
      <c r="L246" s="499"/>
      <c r="M246" s="499"/>
      <c r="N246" s="499"/>
      <c r="O246" s="499"/>
      <c r="P246" s="499"/>
      <c r="Q246" s="499"/>
      <c r="R246" s="500"/>
    </row>
    <row r="247" spans="1:18" ht="15" x14ac:dyDescent="0.2">
      <c r="A247" s="745"/>
      <c r="B247" s="745"/>
      <c r="C247" s="748"/>
      <c r="D247" s="5" t="s">
        <v>67</v>
      </c>
      <c r="E247" s="452">
        <f t="shared" ref="E247:R247" si="117">E246*100/E243</f>
        <v>100</v>
      </c>
      <c r="F247" s="452">
        <f t="shared" si="117"/>
        <v>100</v>
      </c>
      <c r="G247" s="452" t="e">
        <f t="shared" si="117"/>
        <v>#DIV/0!</v>
      </c>
      <c r="H247" s="452" t="e">
        <f t="shared" si="117"/>
        <v>#DIV/0!</v>
      </c>
      <c r="I247" s="452" t="e">
        <f t="shared" si="117"/>
        <v>#DIV/0!</v>
      </c>
      <c r="J247" s="452" t="e">
        <f t="shared" si="117"/>
        <v>#DIV/0!</v>
      </c>
      <c r="K247" s="452" t="e">
        <f t="shared" si="117"/>
        <v>#DIV/0!</v>
      </c>
      <c r="L247" s="452" t="e">
        <f t="shared" si="117"/>
        <v>#DIV/0!</v>
      </c>
      <c r="M247" s="452" t="e">
        <f t="shared" si="117"/>
        <v>#DIV/0!</v>
      </c>
      <c r="N247" s="452" t="e">
        <f t="shared" si="117"/>
        <v>#DIV/0!</v>
      </c>
      <c r="O247" s="452" t="e">
        <f t="shared" si="117"/>
        <v>#DIV/0!</v>
      </c>
      <c r="P247" s="452" t="e">
        <f t="shared" si="117"/>
        <v>#DIV/0!</v>
      </c>
      <c r="Q247" s="452" t="e">
        <f t="shared" si="117"/>
        <v>#DIV/0!</v>
      </c>
      <c r="R247" s="453" t="e">
        <f t="shared" si="117"/>
        <v>#DIV/0!</v>
      </c>
    </row>
    <row r="248" spans="1:18" ht="15" x14ac:dyDescent="0.2">
      <c r="A248" s="745"/>
      <c r="B248" s="745"/>
      <c r="C248" s="748"/>
      <c r="D248" s="7" t="s">
        <v>68</v>
      </c>
      <c r="E248" s="451">
        <f>SUM(F248:Q248)</f>
        <v>0</v>
      </c>
      <c r="F248" s="590">
        <v>0</v>
      </c>
      <c r="G248" s="499"/>
      <c r="H248" s="499"/>
      <c r="I248" s="499"/>
      <c r="J248" s="499"/>
      <c r="K248" s="499"/>
      <c r="L248" s="499"/>
      <c r="M248" s="499"/>
      <c r="N248" s="499"/>
      <c r="O248" s="499"/>
      <c r="P248" s="499"/>
      <c r="Q248" s="499"/>
      <c r="R248" s="500"/>
    </row>
    <row r="249" spans="1:18" ht="15" x14ac:dyDescent="0.2">
      <c r="A249" s="745"/>
      <c r="B249" s="745"/>
      <c r="C249" s="748"/>
      <c r="D249" s="5" t="s">
        <v>69</v>
      </c>
      <c r="E249" s="452">
        <f t="shared" ref="E249:R249" si="118">E248*100/E246</f>
        <v>0</v>
      </c>
      <c r="F249" s="452">
        <f t="shared" si="118"/>
        <v>0</v>
      </c>
      <c r="G249" s="452" t="e">
        <f t="shared" si="118"/>
        <v>#DIV/0!</v>
      </c>
      <c r="H249" s="452" t="e">
        <f t="shared" si="118"/>
        <v>#DIV/0!</v>
      </c>
      <c r="I249" s="452" t="e">
        <f t="shared" si="118"/>
        <v>#DIV/0!</v>
      </c>
      <c r="J249" s="452" t="e">
        <f t="shared" si="118"/>
        <v>#DIV/0!</v>
      </c>
      <c r="K249" s="452" t="e">
        <f t="shared" si="118"/>
        <v>#DIV/0!</v>
      </c>
      <c r="L249" s="452" t="e">
        <f t="shared" si="118"/>
        <v>#DIV/0!</v>
      </c>
      <c r="M249" s="452" t="e">
        <f t="shared" si="118"/>
        <v>#DIV/0!</v>
      </c>
      <c r="N249" s="452" t="e">
        <f t="shared" si="118"/>
        <v>#DIV/0!</v>
      </c>
      <c r="O249" s="452" t="e">
        <f t="shared" si="118"/>
        <v>#DIV/0!</v>
      </c>
      <c r="P249" s="452" t="e">
        <f t="shared" si="118"/>
        <v>#DIV/0!</v>
      </c>
      <c r="Q249" s="452" t="e">
        <f t="shared" si="118"/>
        <v>#DIV/0!</v>
      </c>
      <c r="R249" s="453" t="e">
        <f t="shared" si="118"/>
        <v>#DIV/0!</v>
      </c>
    </row>
    <row r="250" spans="1:18" ht="15.75" thickBot="1" x14ac:dyDescent="0.25">
      <c r="A250" s="746"/>
      <c r="B250" s="746"/>
      <c r="C250" s="749"/>
      <c r="D250" s="6" t="s">
        <v>70</v>
      </c>
      <c r="E250" s="454">
        <f t="shared" ref="E250:R250" si="119">E248*100/E243</f>
        <v>0</v>
      </c>
      <c r="F250" s="454">
        <f t="shared" si="119"/>
        <v>0</v>
      </c>
      <c r="G250" s="454" t="e">
        <f t="shared" si="119"/>
        <v>#DIV/0!</v>
      </c>
      <c r="H250" s="454" t="e">
        <f t="shared" si="119"/>
        <v>#DIV/0!</v>
      </c>
      <c r="I250" s="454" t="e">
        <f t="shared" si="119"/>
        <v>#DIV/0!</v>
      </c>
      <c r="J250" s="454" t="e">
        <f t="shared" si="119"/>
        <v>#DIV/0!</v>
      </c>
      <c r="K250" s="454" t="e">
        <f t="shared" si="119"/>
        <v>#DIV/0!</v>
      </c>
      <c r="L250" s="454" t="e">
        <f t="shared" si="119"/>
        <v>#DIV/0!</v>
      </c>
      <c r="M250" s="454" t="e">
        <f t="shared" si="119"/>
        <v>#DIV/0!</v>
      </c>
      <c r="N250" s="454" t="e">
        <f t="shared" si="119"/>
        <v>#DIV/0!</v>
      </c>
      <c r="O250" s="454" t="e">
        <f t="shared" si="119"/>
        <v>#DIV/0!</v>
      </c>
      <c r="P250" s="454" t="e">
        <f t="shared" si="119"/>
        <v>#DIV/0!</v>
      </c>
      <c r="Q250" s="454" t="e">
        <f t="shared" si="119"/>
        <v>#DIV/0!</v>
      </c>
      <c r="R250" s="455" t="e">
        <f t="shared" si="119"/>
        <v>#DIV/0!</v>
      </c>
    </row>
    <row r="251" spans="1:18" ht="15" x14ac:dyDescent="0.2">
      <c r="A251" s="744">
        <v>31</v>
      </c>
      <c r="B251" s="744" t="str">
        <f>'PI. MP. Avance'!B161</f>
        <v>MP105020302</v>
      </c>
      <c r="C251" s="747" t="str">
        <f>'PI. MP. Avance'!C161</f>
        <v>Realizar anualmente un evento de reconocimiento y exhaltación a la labor de la Mujer Vallecaucana.  (Galardon a la Mujer Vallecaucana) ,durante el periodo de gobierno.</v>
      </c>
      <c r="D251" s="4" t="s">
        <v>63</v>
      </c>
      <c r="E251" s="21">
        <f>SUM(F251:Q251)</f>
        <v>0</v>
      </c>
      <c r="F251" s="188"/>
      <c r="G251" s="188"/>
      <c r="H251" s="188"/>
      <c r="I251" s="188"/>
      <c r="J251" s="188"/>
      <c r="K251" s="188"/>
      <c r="L251" s="188"/>
      <c r="M251" s="188"/>
      <c r="N251" s="188"/>
      <c r="O251" s="188"/>
      <c r="P251" s="188"/>
      <c r="Q251" s="188"/>
      <c r="R251" s="22"/>
    </row>
    <row r="252" spans="1:18" ht="15" x14ac:dyDescent="0.2">
      <c r="A252" s="745"/>
      <c r="B252" s="745"/>
      <c r="C252" s="748"/>
      <c r="D252" s="8" t="s">
        <v>64</v>
      </c>
      <c r="E252" s="451">
        <f>SUM(F252:Q252)</f>
        <v>0</v>
      </c>
      <c r="F252" s="499"/>
      <c r="G252" s="499"/>
      <c r="H252" s="499"/>
      <c r="I252" s="499"/>
      <c r="J252" s="499"/>
      <c r="K252" s="499"/>
      <c r="L252" s="499"/>
      <c r="M252" s="499"/>
      <c r="N252" s="499"/>
      <c r="O252" s="499"/>
      <c r="P252" s="499"/>
      <c r="Q252" s="499"/>
      <c r="R252" s="500"/>
    </row>
    <row r="253" spans="1:18" ht="15" x14ac:dyDescent="0.2">
      <c r="A253" s="745"/>
      <c r="B253" s="745"/>
      <c r="C253" s="748"/>
      <c r="D253" s="5" t="s">
        <v>65</v>
      </c>
      <c r="E253" s="452" t="e">
        <f t="shared" ref="E253" si="120">E252*100/E251</f>
        <v>#DIV/0!</v>
      </c>
      <c r="F253" s="452"/>
      <c r="G253" s="452"/>
      <c r="H253" s="452"/>
      <c r="I253" s="452"/>
      <c r="J253" s="452"/>
      <c r="K253" s="452"/>
      <c r="L253" s="452"/>
      <c r="M253" s="452"/>
      <c r="N253" s="452"/>
      <c r="O253" s="452"/>
      <c r="P253" s="452"/>
      <c r="Q253" s="452"/>
      <c r="R253" s="453"/>
    </row>
    <row r="254" spans="1:18" ht="15" x14ac:dyDescent="0.2">
      <c r="A254" s="745"/>
      <c r="B254" s="745"/>
      <c r="C254" s="748"/>
      <c r="D254" s="8" t="s">
        <v>66</v>
      </c>
      <c r="E254" s="451">
        <f>SUM(F254:Q254)</f>
        <v>360000000</v>
      </c>
      <c r="F254" s="615">
        <v>360000000</v>
      </c>
      <c r="G254" s="499"/>
      <c r="H254" s="499"/>
      <c r="I254" s="499"/>
      <c r="J254" s="499"/>
      <c r="K254" s="499"/>
      <c r="L254" s="499"/>
      <c r="M254" s="499"/>
      <c r="N254" s="499"/>
      <c r="O254" s="499"/>
      <c r="P254" s="499"/>
      <c r="Q254" s="499"/>
      <c r="R254" s="500"/>
    </row>
    <row r="255" spans="1:18" ht="15" x14ac:dyDescent="0.2">
      <c r="A255" s="745"/>
      <c r="B255" s="745"/>
      <c r="C255" s="748"/>
      <c r="D255" s="5" t="s">
        <v>67</v>
      </c>
      <c r="E255" s="452" t="e">
        <f t="shared" ref="E255" si="121">E254*100/E251</f>
        <v>#DIV/0!</v>
      </c>
      <c r="F255" s="452"/>
      <c r="G255" s="452"/>
      <c r="H255" s="452"/>
      <c r="I255" s="452"/>
      <c r="J255" s="452"/>
      <c r="K255" s="452"/>
      <c r="L255" s="452"/>
      <c r="M255" s="452"/>
      <c r="N255" s="452"/>
      <c r="O255" s="452"/>
      <c r="P255" s="452"/>
      <c r="Q255" s="452"/>
      <c r="R255" s="453"/>
    </row>
    <row r="256" spans="1:18" ht="15" x14ac:dyDescent="0.2">
      <c r="A256" s="745"/>
      <c r="B256" s="745"/>
      <c r="C256" s="748"/>
      <c r="D256" s="7" t="s">
        <v>68</v>
      </c>
      <c r="E256" s="451">
        <f>SUM(F256:Q256)</f>
        <v>0</v>
      </c>
      <c r="F256" s="499"/>
      <c r="G256" s="499"/>
      <c r="H256" s="499"/>
      <c r="I256" s="499"/>
      <c r="J256" s="499"/>
      <c r="K256" s="499"/>
      <c r="L256" s="499"/>
      <c r="M256" s="499"/>
      <c r="N256" s="499"/>
      <c r="O256" s="499"/>
      <c r="P256" s="499"/>
      <c r="Q256" s="499"/>
      <c r="R256" s="500"/>
    </row>
    <row r="257" spans="1:18" ht="15" x14ac:dyDescent="0.2">
      <c r="A257" s="745"/>
      <c r="B257" s="745"/>
      <c r="C257" s="748"/>
      <c r="D257" s="5" t="s">
        <v>69</v>
      </c>
      <c r="E257" s="452">
        <f t="shared" ref="E257" si="122">E256*100/E254</f>
        <v>0</v>
      </c>
      <c r="F257" s="452"/>
      <c r="G257" s="452"/>
      <c r="H257" s="452"/>
      <c r="I257" s="452"/>
      <c r="J257" s="452"/>
      <c r="K257" s="452"/>
      <c r="L257" s="452"/>
      <c r="M257" s="452"/>
      <c r="N257" s="452"/>
      <c r="O257" s="452"/>
      <c r="P257" s="452"/>
      <c r="Q257" s="452"/>
      <c r="R257" s="453"/>
    </row>
    <row r="258" spans="1:18" ht="15.75" thickBot="1" x14ac:dyDescent="0.25">
      <c r="A258" s="746"/>
      <c r="B258" s="746"/>
      <c r="C258" s="749"/>
      <c r="D258" s="6" t="s">
        <v>70</v>
      </c>
      <c r="E258" s="454" t="e">
        <f t="shared" ref="E258" si="123">E256*100/E251</f>
        <v>#DIV/0!</v>
      </c>
      <c r="F258" s="454"/>
      <c r="G258" s="454"/>
      <c r="H258" s="454"/>
      <c r="I258" s="454"/>
      <c r="J258" s="454"/>
      <c r="K258" s="454"/>
      <c r="L258" s="454"/>
      <c r="M258" s="454"/>
      <c r="N258" s="454"/>
      <c r="O258" s="454"/>
      <c r="P258" s="454"/>
      <c r="Q258" s="454"/>
      <c r="R258" s="455"/>
    </row>
    <row r="259" spans="1:18" ht="15" x14ac:dyDescent="0.2">
      <c r="A259" s="754" t="s">
        <v>5949</v>
      </c>
      <c r="B259" s="755"/>
      <c r="C259" s="756"/>
      <c r="D259" s="4" t="s">
        <v>63</v>
      </c>
      <c r="E259" s="348">
        <f>SUM(F259:Q259)</f>
        <v>1571000000</v>
      </c>
      <c r="F259" s="348">
        <f t="shared" ref="F259:R259" si="124">F11+F19+F27+F35+F43+F51+F59+F67+F75+F83+F91+F99+F107+F115+F123+F131+F139+F147+F155+F163+F171+F179+F187+F195+F203+F219+F227+F235+F243</f>
        <v>1571000000</v>
      </c>
      <c r="G259" s="348">
        <f t="shared" si="124"/>
        <v>0</v>
      </c>
      <c r="H259" s="348">
        <f t="shared" si="124"/>
        <v>0</v>
      </c>
      <c r="I259" s="348">
        <f t="shared" si="124"/>
        <v>0</v>
      </c>
      <c r="J259" s="348">
        <f t="shared" si="124"/>
        <v>0</v>
      </c>
      <c r="K259" s="348">
        <f t="shared" si="124"/>
        <v>0</v>
      </c>
      <c r="L259" s="349">
        <f t="shared" si="124"/>
        <v>0</v>
      </c>
      <c r="M259" s="350">
        <f t="shared" si="124"/>
        <v>0</v>
      </c>
      <c r="N259" s="348">
        <f t="shared" si="124"/>
        <v>0</v>
      </c>
      <c r="O259" s="348">
        <f t="shared" si="124"/>
        <v>0</v>
      </c>
      <c r="P259" s="348">
        <f t="shared" si="124"/>
        <v>0</v>
      </c>
      <c r="Q259" s="348">
        <f t="shared" si="124"/>
        <v>0</v>
      </c>
      <c r="R259" s="349">
        <f t="shared" si="124"/>
        <v>0</v>
      </c>
    </row>
    <row r="260" spans="1:18" ht="15" x14ac:dyDescent="0.2">
      <c r="A260" s="757"/>
      <c r="B260" s="758"/>
      <c r="C260" s="759"/>
      <c r="D260" s="8" t="s">
        <v>64</v>
      </c>
      <c r="E260" s="351">
        <f>SUM(F260:Q260)</f>
        <v>1571000000</v>
      </c>
      <c r="F260" s="344">
        <f>F12+F20+F28+F36+F44+F52+F60+F68+F76+F84+F92+F100+F108+F116+F124+F132+F140+F148+F156+F164+F172+F180+F188+F196+F204+F220+F228+F236+F244+F212+F252</f>
        <v>1571000000</v>
      </c>
      <c r="G260" s="344">
        <f t="shared" ref="G260:Q260" si="125">G12+G20+G28+G36+G44+G52+G60+G68+G76+G84+G92+G100+G108+G116+G124+G132+G140+G148+G156+G164+G172+G180+G188+G196+G204+G220+G228+G236+G244+G212+G252</f>
        <v>0</v>
      </c>
      <c r="H260" s="344">
        <f t="shared" si="125"/>
        <v>0</v>
      </c>
      <c r="I260" s="344">
        <f t="shared" si="125"/>
        <v>0</v>
      </c>
      <c r="J260" s="344">
        <f t="shared" si="125"/>
        <v>0</v>
      </c>
      <c r="K260" s="344">
        <f t="shared" si="125"/>
        <v>0</v>
      </c>
      <c r="L260" s="344">
        <f t="shared" si="125"/>
        <v>0</v>
      </c>
      <c r="M260" s="344">
        <f t="shared" si="125"/>
        <v>0</v>
      </c>
      <c r="N260" s="344">
        <f t="shared" si="125"/>
        <v>0</v>
      </c>
      <c r="O260" s="344">
        <f t="shared" si="125"/>
        <v>0</v>
      </c>
      <c r="P260" s="344">
        <f t="shared" si="125"/>
        <v>0</v>
      </c>
      <c r="Q260" s="344">
        <f t="shared" si="125"/>
        <v>0</v>
      </c>
      <c r="R260" s="344">
        <f>R12+R20+R28+R36+R44+R52+R60+R68+R76+R84+R92+R100+R108+R116+R124+R132+R140+R148+R156+R164+R172+R180+R188+R196+R204+R220+R228+R236+R244+R212</f>
        <v>1230000000</v>
      </c>
    </row>
    <row r="261" spans="1:18" ht="15" x14ac:dyDescent="0.2">
      <c r="A261" s="757"/>
      <c r="B261" s="758"/>
      <c r="C261" s="759"/>
      <c r="D261" s="5" t="s">
        <v>65</v>
      </c>
      <c r="E261" s="352">
        <f t="shared" ref="E261:R261" si="126">E260*100/E259</f>
        <v>100</v>
      </c>
      <c r="F261" s="352">
        <f t="shared" si="126"/>
        <v>100</v>
      </c>
      <c r="G261" s="352" t="e">
        <f t="shared" si="126"/>
        <v>#DIV/0!</v>
      </c>
      <c r="H261" s="352" t="e">
        <f t="shared" si="126"/>
        <v>#DIV/0!</v>
      </c>
      <c r="I261" s="352" t="e">
        <f t="shared" si="126"/>
        <v>#DIV/0!</v>
      </c>
      <c r="J261" s="352" t="e">
        <f t="shared" si="126"/>
        <v>#DIV/0!</v>
      </c>
      <c r="K261" s="352" t="e">
        <f t="shared" si="126"/>
        <v>#DIV/0!</v>
      </c>
      <c r="L261" s="352" t="e">
        <f t="shared" si="126"/>
        <v>#DIV/0!</v>
      </c>
      <c r="M261" s="352" t="e">
        <f t="shared" si="126"/>
        <v>#DIV/0!</v>
      </c>
      <c r="N261" s="352" t="e">
        <f t="shared" si="126"/>
        <v>#DIV/0!</v>
      </c>
      <c r="O261" s="352" t="e">
        <f t="shared" si="126"/>
        <v>#DIV/0!</v>
      </c>
      <c r="P261" s="352" t="e">
        <f t="shared" si="126"/>
        <v>#DIV/0!</v>
      </c>
      <c r="Q261" s="352" t="e">
        <f t="shared" si="126"/>
        <v>#DIV/0!</v>
      </c>
      <c r="R261" s="352" t="e">
        <f t="shared" si="126"/>
        <v>#DIV/0!</v>
      </c>
    </row>
    <row r="262" spans="1:18" ht="15" x14ac:dyDescent="0.2">
      <c r="A262" s="757"/>
      <c r="B262" s="758"/>
      <c r="C262" s="759"/>
      <c r="D262" s="8" t="s">
        <v>66</v>
      </c>
      <c r="E262" s="351">
        <f>SUM(F262:Q262)</f>
        <v>5022915000</v>
      </c>
      <c r="F262" s="344">
        <f>F14+F22+F30+F38+F46+F54+F62+F70+F78+F86+F94+F102+F110+F118+F126+F134+F142+F150+F158+F166+F174+F182+F190+F198+F206+F222+F230+F238+F246+F214+F254</f>
        <v>5022915000</v>
      </c>
      <c r="G262" s="344">
        <f t="shared" ref="G262:Q262" si="127">G14+G22+G30+G38+G46+G54+G62+G70+G78+G86+G94+G102+G110+G118+G126+G134+G142+G150+G158+G166+G174+G182+G190+G198+G206+G222+G230+G238+G246+G214+G254</f>
        <v>0</v>
      </c>
      <c r="H262" s="344">
        <f t="shared" si="127"/>
        <v>0</v>
      </c>
      <c r="I262" s="344">
        <f t="shared" si="127"/>
        <v>0</v>
      </c>
      <c r="J262" s="344">
        <f t="shared" si="127"/>
        <v>0</v>
      </c>
      <c r="K262" s="344">
        <f t="shared" si="127"/>
        <v>0</v>
      </c>
      <c r="L262" s="344">
        <f t="shared" si="127"/>
        <v>0</v>
      </c>
      <c r="M262" s="344">
        <f t="shared" si="127"/>
        <v>0</v>
      </c>
      <c r="N262" s="344">
        <f t="shared" si="127"/>
        <v>0</v>
      </c>
      <c r="O262" s="344">
        <f t="shared" si="127"/>
        <v>0</v>
      </c>
      <c r="P262" s="344">
        <f t="shared" si="127"/>
        <v>0</v>
      </c>
      <c r="Q262" s="344">
        <f t="shared" si="127"/>
        <v>0</v>
      </c>
      <c r="R262" s="344">
        <f>R14+R22+R30+R38+R46+R54+R62+R70+R78+R86+R94+R102+R110+R118+R126+R134+R142+R150+R158+R166+R174+R182+R190+R198+R206+R222+R230+R238+R246+R214</f>
        <v>1271000000</v>
      </c>
    </row>
    <row r="263" spans="1:18" ht="15" x14ac:dyDescent="0.2">
      <c r="A263" s="757"/>
      <c r="B263" s="758"/>
      <c r="C263" s="759"/>
      <c r="D263" s="5" t="s">
        <v>67</v>
      </c>
      <c r="E263" s="352">
        <f t="shared" ref="E263:R263" si="128">E262*100/E259</f>
        <v>319.72724379376194</v>
      </c>
      <c r="F263" s="352">
        <f t="shared" si="128"/>
        <v>319.72724379376194</v>
      </c>
      <c r="G263" s="352" t="e">
        <f t="shared" si="128"/>
        <v>#DIV/0!</v>
      </c>
      <c r="H263" s="352" t="e">
        <f t="shared" si="128"/>
        <v>#DIV/0!</v>
      </c>
      <c r="I263" s="352" t="e">
        <f t="shared" si="128"/>
        <v>#DIV/0!</v>
      </c>
      <c r="J263" s="352" t="e">
        <f t="shared" si="128"/>
        <v>#DIV/0!</v>
      </c>
      <c r="K263" s="352" t="e">
        <f t="shared" si="128"/>
        <v>#DIV/0!</v>
      </c>
      <c r="L263" s="352" t="e">
        <f t="shared" si="128"/>
        <v>#DIV/0!</v>
      </c>
      <c r="M263" s="352" t="e">
        <f t="shared" si="128"/>
        <v>#DIV/0!</v>
      </c>
      <c r="N263" s="352" t="e">
        <f t="shared" si="128"/>
        <v>#DIV/0!</v>
      </c>
      <c r="O263" s="352" t="e">
        <f t="shared" si="128"/>
        <v>#DIV/0!</v>
      </c>
      <c r="P263" s="352" t="e">
        <f t="shared" si="128"/>
        <v>#DIV/0!</v>
      </c>
      <c r="Q263" s="352" t="e">
        <f t="shared" si="128"/>
        <v>#DIV/0!</v>
      </c>
      <c r="R263" s="352" t="e">
        <f t="shared" si="128"/>
        <v>#DIV/0!</v>
      </c>
    </row>
    <row r="264" spans="1:18" ht="15" x14ac:dyDescent="0.2">
      <c r="A264" s="757"/>
      <c r="B264" s="758"/>
      <c r="C264" s="759"/>
      <c r="D264" s="7" t="s">
        <v>68</v>
      </c>
      <c r="E264" s="351">
        <f>SUM(F264:Q264)</f>
        <v>1330133747</v>
      </c>
      <c r="F264" s="344">
        <f>F16+F24+F32+F40+F48+F56+F64+F72+F80+F88+F96+F104+F112+F120+F128+F136+F144+F152+F160+F168+F176+F184+F192+F200+F208+F224+F232+F240+F248+F216+F256</f>
        <v>1330133747</v>
      </c>
      <c r="G264" s="344">
        <f t="shared" ref="G264:Q264" si="129">G16+G24+G32+G40+G48+G56+G64+G72+G80+G88+G96+G104+G112+G120+G128+G136+G144+G152+G160+G168+G176+G184+G192+G200+G208+G224+G232+G240+G248+G216+G256</f>
        <v>0</v>
      </c>
      <c r="H264" s="344">
        <f t="shared" si="129"/>
        <v>0</v>
      </c>
      <c r="I264" s="344">
        <f t="shared" si="129"/>
        <v>0</v>
      </c>
      <c r="J264" s="344">
        <f t="shared" si="129"/>
        <v>0</v>
      </c>
      <c r="K264" s="344">
        <f t="shared" si="129"/>
        <v>0</v>
      </c>
      <c r="L264" s="344">
        <f t="shared" si="129"/>
        <v>0</v>
      </c>
      <c r="M264" s="344">
        <f t="shared" si="129"/>
        <v>0</v>
      </c>
      <c r="N264" s="344">
        <f t="shared" si="129"/>
        <v>0</v>
      </c>
      <c r="O264" s="344">
        <f t="shared" si="129"/>
        <v>0</v>
      </c>
      <c r="P264" s="344">
        <f t="shared" si="129"/>
        <v>0</v>
      </c>
      <c r="Q264" s="344">
        <f t="shared" si="129"/>
        <v>0</v>
      </c>
      <c r="R264" s="344">
        <f>R16+R24+R32+R40+R48+R56+R64+R72+R80+R88+R96+R104+R112+R120+R128+R136+R144+R152+R160+R168+R176+R184+R192+R200+R208+R224+R232+R240+R248+R216</f>
        <v>1271000000</v>
      </c>
    </row>
    <row r="265" spans="1:18" ht="15" x14ac:dyDescent="0.2">
      <c r="A265" s="757"/>
      <c r="B265" s="758"/>
      <c r="C265" s="759"/>
      <c r="D265" s="5" t="s">
        <v>69</v>
      </c>
      <c r="E265" s="353">
        <f t="shared" ref="E265:R265" si="130">E264*100/E262</f>
        <v>26.481311091268715</v>
      </c>
      <c r="F265" s="353">
        <f>F264*100/F262</f>
        <v>26.481311091268715</v>
      </c>
      <c r="G265" s="353" t="e">
        <f t="shared" si="130"/>
        <v>#DIV/0!</v>
      </c>
      <c r="H265" s="353" t="e">
        <f t="shared" si="130"/>
        <v>#DIV/0!</v>
      </c>
      <c r="I265" s="353" t="e">
        <f t="shared" si="130"/>
        <v>#DIV/0!</v>
      </c>
      <c r="J265" s="353" t="e">
        <f t="shared" si="130"/>
        <v>#DIV/0!</v>
      </c>
      <c r="K265" s="353" t="e">
        <f t="shared" si="130"/>
        <v>#DIV/0!</v>
      </c>
      <c r="L265" s="354" t="e">
        <f t="shared" si="130"/>
        <v>#DIV/0!</v>
      </c>
      <c r="M265" s="355" t="e">
        <f t="shared" si="130"/>
        <v>#DIV/0!</v>
      </c>
      <c r="N265" s="353" t="e">
        <f t="shared" si="130"/>
        <v>#DIV/0!</v>
      </c>
      <c r="O265" s="353" t="e">
        <f t="shared" si="130"/>
        <v>#DIV/0!</v>
      </c>
      <c r="P265" s="353" t="e">
        <f t="shared" si="130"/>
        <v>#DIV/0!</v>
      </c>
      <c r="Q265" s="353" t="e">
        <f t="shared" si="130"/>
        <v>#DIV/0!</v>
      </c>
      <c r="R265" s="354">
        <f t="shared" si="130"/>
        <v>100</v>
      </c>
    </row>
    <row r="266" spans="1:18" ht="15.75" thickBot="1" x14ac:dyDescent="0.25">
      <c r="A266" s="760"/>
      <c r="B266" s="761"/>
      <c r="C266" s="762"/>
      <c r="D266" s="6" t="s">
        <v>70</v>
      </c>
      <c r="E266" s="356">
        <f t="shared" ref="E266:R266" si="131">E264*100/E259</f>
        <v>84.66796607256525</v>
      </c>
      <c r="F266" s="356">
        <f t="shared" si="131"/>
        <v>84.66796607256525</v>
      </c>
      <c r="G266" s="356" t="e">
        <f t="shared" si="131"/>
        <v>#DIV/0!</v>
      </c>
      <c r="H266" s="356" t="e">
        <f t="shared" si="131"/>
        <v>#DIV/0!</v>
      </c>
      <c r="I266" s="356" t="e">
        <f t="shared" si="131"/>
        <v>#DIV/0!</v>
      </c>
      <c r="J266" s="356" t="e">
        <f t="shared" si="131"/>
        <v>#DIV/0!</v>
      </c>
      <c r="K266" s="356" t="e">
        <f t="shared" si="131"/>
        <v>#DIV/0!</v>
      </c>
      <c r="L266" s="357" t="e">
        <f t="shared" si="131"/>
        <v>#DIV/0!</v>
      </c>
      <c r="M266" s="358" t="e">
        <f t="shared" si="131"/>
        <v>#DIV/0!</v>
      </c>
      <c r="N266" s="356" t="e">
        <f t="shared" si="131"/>
        <v>#DIV/0!</v>
      </c>
      <c r="O266" s="356" t="e">
        <f t="shared" si="131"/>
        <v>#DIV/0!</v>
      </c>
      <c r="P266" s="356" t="e">
        <f t="shared" si="131"/>
        <v>#DIV/0!</v>
      </c>
      <c r="Q266" s="356" t="e">
        <f t="shared" si="131"/>
        <v>#DIV/0!</v>
      </c>
      <c r="R266" s="357" t="e">
        <f t="shared" si="131"/>
        <v>#DIV/0!</v>
      </c>
    </row>
    <row r="267" spans="1:18" x14ac:dyDescent="0.2">
      <c r="A267" s="45"/>
      <c r="B267" s="38"/>
      <c r="C267" s="38"/>
    </row>
    <row r="268" spans="1:18" ht="40.700000000000003" customHeight="1" x14ac:dyDescent="0.2">
      <c r="A268" s="515"/>
      <c r="B268" s="516"/>
      <c r="C268" s="516"/>
      <c r="D268" s="517" t="s">
        <v>6025</v>
      </c>
      <c r="E268" s="518" t="s">
        <v>6026</v>
      </c>
      <c r="F268" s="518" t="s">
        <v>6027</v>
      </c>
      <c r="G268" s="518" t="s">
        <v>6028</v>
      </c>
      <c r="H268" s="518" t="s">
        <v>6029</v>
      </c>
      <c r="I268" s="519"/>
      <c r="J268" s="519"/>
      <c r="K268" s="519"/>
      <c r="L268" s="519"/>
      <c r="M268" s="519"/>
      <c r="N268" s="519"/>
      <c r="O268" s="519"/>
      <c r="P268" s="519"/>
      <c r="Q268" s="519"/>
      <c r="R268" s="519"/>
    </row>
    <row r="269" spans="1:18" ht="27.95" customHeight="1" x14ac:dyDescent="0.25">
      <c r="A269" s="515"/>
      <c r="B269" s="516"/>
      <c r="C269" s="516"/>
      <c r="D269" s="8" t="s">
        <v>64</v>
      </c>
      <c r="E269" s="520">
        <f>'PI. MP. Ejec Fin'!J166</f>
        <v>466100000</v>
      </c>
      <c r="F269" s="520">
        <f>E260</f>
        <v>1571000000</v>
      </c>
      <c r="G269" s="520">
        <f>'PA. ACTIVIDADES 2017'!K197</f>
        <v>1931000000</v>
      </c>
      <c r="H269" s="521"/>
      <c r="I269" s="519"/>
      <c r="J269" s="519"/>
      <c r="K269" s="519"/>
      <c r="L269" s="519"/>
      <c r="M269" s="519"/>
      <c r="N269" s="519"/>
      <c r="O269" s="519"/>
      <c r="P269" s="519"/>
      <c r="Q269" s="519"/>
      <c r="R269" s="519"/>
    </row>
    <row r="270" spans="1:18" ht="29.25" customHeight="1" x14ac:dyDescent="0.25">
      <c r="A270" s="515"/>
      <c r="B270" s="516"/>
      <c r="C270" s="516"/>
      <c r="D270" s="8" t="s">
        <v>66</v>
      </c>
      <c r="E270" s="520">
        <f>'PI. MP. Ejec Fin'!K166</f>
        <v>1216100000</v>
      </c>
      <c r="F270" s="520">
        <f>E262</f>
        <v>5022915000</v>
      </c>
      <c r="G270" s="520">
        <f>'PA. ACTIVIDADES 2017'!L197</f>
        <v>3763050000</v>
      </c>
      <c r="H270" s="521"/>
      <c r="I270" s="519"/>
      <c r="J270" s="519"/>
      <c r="K270" s="519"/>
      <c r="L270" s="519"/>
      <c r="M270" s="519"/>
      <c r="N270" s="519"/>
      <c r="O270" s="519"/>
      <c r="P270" s="519"/>
      <c r="Q270" s="519"/>
      <c r="R270" s="519"/>
    </row>
    <row r="271" spans="1:18" ht="30.75" customHeight="1" x14ac:dyDescent="0.25">
      <c r="A271" s="515"/>
      <c r="B271" s="516"/>
      <c r="C271" s="516"/>
      <c r="D271" s="7" t="s">
        <v>68</v>
      </c>
      <c r="E271" s="520">
        <f>'PI. MP. Ejec Fin'!L166</f>
        <v>1201100000</v>
      </c>
      <c r="F271" s="520">
        <f>E264</f>
        <v>1330133747</v>
      </c>
      <c r="G271" s="520"/>
      <c r="H271" s="521"/>
      <c r="I271" s="519"/>
      <c r="J271" s="519"/>
      <c r="K271" s="519"/>
      <c r="L271" s="519"/>
      <c r="M271" s="519"/>
      <c r="N271" s="519"/>
      <c r="O271" s="519"/>
      <c r="P271" s="519"/>
      <c r="Q271" s="519"/>
      <c r="R271" s="519"/>
    </row>
    <row r="272" spans="1:18" x14ac:dyDescent="0.2">
      <c r="A272" s="44"/>
      <c r="B272" s="37"/>
      <c r="C272" s="37"/>
    </row>
    <row r="273" spans="1:3" x14ac:dyDescent="0.2">
      <c r="A273" s="45"/>
      <c r="B273" s="38"/>
      <c r="C273" s="38"/>
    </row>
    <row r="274" spans="1:3" x14ac:dyDescent="0.2">
      <c r="A274" s="45"/>
      <c r="B274" s="38"/>
      <c r="C274" s="38"/>
    </row>
    <row r="275" spans="1:3" x14ac:dyDescent="0.2">
      <c r="A275" s="45"/>
      <c r="B275" s="38"/>
      <c r="C275" s="38"/>
    </row>
    <row r="276" spans="1:3" x14ac:dyDescent="0.2">
      <c r="A276" s="45"/>
      <c r="B276" s="38"/>
      <c r="C276" s="38"/>
    </row>
    <row r="277" spans="1:3" x14ac:dyDescent="0.2">
      <c r="A277" s="45"/>
      <c r="B277" s="38"/>
      <c r="C277" s="38"/>
    </row>
    <row r="278" spans="1:3" x14ac:dyDescent="0.2">
      <c r="A278" s="45"/>
      <c r="B278" s="38"/>
      <c r="C278" s="38"/>
    </row>
    <row r="279" spans="1:3" x14ac:dyDescent="0.2">
      <c r="A279" s="45"/>
      <c r="B279" s="38"/>
      <c r="C279" s="38"/>
    </row>
    <row r="280" spans="1:3" x14ac:dyDescent="0.2">
      <c r="A280" s="2"/>
      <c r="B280" s="2"/>
      <c r="C280" s="2"/>
    </row>
    <row r="281" spans="1:3" x14ac:dyDescent="0.2">
      <c r="A281" s="2"/>
      <c r="B281" s="2"/>
      <c r="C281" s="2"/>
    </row>
    <row r="282" spans="1:3" x14ac:dyDescent="0.2">
      <c r="A282" s="2"/>
      <c r="B282" s="2"/>
      <c r="C282" s="2"/>
    </row>
    <row r="283" spans="1:3" x14ac:dyDescent="0.2">
      <c r="A283" s="2"/>
      <c r="B283" s="2"/>
      <c r="C283" s="2"/>
    </row>
    <row r="284" spans="1:3" x14ac:dyDescent="0.2">
      <c r="A284" s="2"/>
      <c r="B284" s="2"/>
      <c r="C284" s="2"/>
    </row>
  </sheetData>
  <sheetProtection algorithmName="SHA-512" hashValue="PqkPG848fgLoWFQh0WMAmppaPbyCyeMC2aFc0T0tNaX7pdXBtp+BFkiCm/tmaoD8bDEts4uW1vAnX2flSPrmTQ==" saltValue="iJXolKzR/kXut9N9oDhJwQ==" spinCount="100000" sheet="1" objects="1" scenarios="1" formatCells="0"/>
  <mergeCells count="100">
    <mergeCell ref="A259:C266"/>
    <mergeCell ref="A235:A242"/>
    <mergeCell ref="B235:B242"/>
    <mergeCell ref="C235:C242"/>
    <mergeCell ref="A243:A250"/>
    <mergeCell ref="B243:B250"/>
    <mergeCell ref="C243:C250"/>
    <mergeCell ref="A251:A258"/>
    <mergeCell ref="B251:B258"/>
    <mergeCell ref="C251:C258"/>
    <mergeCell ref="A219:A226"/>
    <mergeCell ref="B219:B226"/>
    <mergeCell ref="C219:C226"/>
    <mergeCell ref="A227:A234"/>
    <mergeCell ref="B227:B234"/>
    <mergeCell ref="C227:C234"/>
    <mergeCell ref="A203:A210"/>
    <mergeCell ref="B203:B210"/>
    <mergeCell ref="C203:C210"/>
    <mergeCell ref="A211:A218"/>
    <mergeCell ref="B211:B218"/>
    <mergeCell ref="C211:C218"/>
    <mergeCell ref="A187:A194"/>
    <mergeCell ref="B187:B194"/>
    <mergeCell ref="C187:C194"/>
    <mergeCell ref="A195:A202"/>
    <mergeCell ref="B195:B202"/>
    <mergeCell ref="C195:C202"/>
    <mergeCell ref="A171:A178"/>
    <mergeCell ref="B171:B178"/>
    <mergeCell ref="C171:C178"/>
    <mergeCell ref="A179:A186"/>
    <mergeCell ref="B179:B186"/>
    <mergeCell ref="C179:C186"/>
    <mergeCell ref="A155:A162"/>
    <mergeCell ref="B155:B162"/>
    <mergeCell ref="C155:C162"/>
    <mergeCell ref="A163:A170"/>
    <mergeCell ref="B163:B170"/>
    <mergeCell ref="C163:C170"/>
    <mergeCell ref="A139:A146"/>
    <mergeCell ref="B139:B146"/>
    <mergeCell ref="C139:C146"/>
    <mergeCell ref="A147:A154"/>
    <mergeCell ref="B147:B154"/>
    <mergeCell ref="C147:C154"/>
    <mergeCell ref="A123:A130"/>
    <mergeCell ref="B123:B130"/>
    <mergeCell ref="C123:C130"/>
    <mergeCell ref="A131:A138"/>
    <mergeCell ref="B131:B138"/>
    <mergeCell ref="C131:C138"/>
    <mergeCell ref="A107:A114"/>
    <mergeCell ref="B107:B114"/>
    <mergeCell ref="C107:C114"/>
    <mergeCell ref="A115:A122"/>
    <mergeCell ref="B115:B122"/>
    <mergeCell ref="C115:C122"/>
    <mergeCell ref="A91:A98"/>
    <mergeCell ref="B91:B98"/>
    <mergeCell ref="C91:C98"/>
    <mergeCell ref="A99:A106"/>
    <mergeCell ref="B99:B106"/>
    <mergeCell ref="C99:C106"/>
    <mergeCell ref="A75:A82"/>
    <mergeCell ref="B75:B82"/>
    <mergeCell ref="C75:C82"/>
    <mergeCell ref="A83:A90"/>
    <mergeCell ref="B83:B90"/>
    <mergeCell ref="C83:C90"/>
    <mergeCell ref="A59:A66"/>
    <mergeCell ref="B59:B66"/>
    <mergeCell ref="C59:C66"/>
    <mergeCell ref="A67:A74"/>
    <mergeCell ref="B67:B74"/>
    <mergeCell ref="C67:C74"/>
    <mergeCell ref="A43:A50"/>
    <mergeCell ref="B43:B50"/>
    <mergeCell ref="C43:C50"/>
    <mergeCell ref="A51:A58"/>
    <mergeCell ref="B51:B58"/>
    <mergeCell ref="C51:C58"/>
    <mergeCell ref="A27:A34"/>
    <mergeCell ref="B27:B34"/>
    <mergeCell ref="C27:C34"/>
    <mergeCell ref="A35:A42"/>
    <mergeCell ref="B35:B42"/>
    <mergeCell ref="C35:C42"/>
    <mergeCell ref="A11:A18"/>
    <mergeCell ref="B11:B18"/>
    <mergeCell ref="C11:C18"/>
    <mergeCell ref="A19:A26"/>
    <mergeCell ref="B19:B26"/>
    <mergeCell ref="C19:C26"/>
    <mergeCell ref="F2:O3"/>
    <mergeCell ref="F4:O4"/>
    <mergeCell ref="F5:L5"/>
    <mergeCell ref="D7:O7"/>
    <mergeCell ref="B9:D9"/>
    <mergeCell ref="E9:R9"/>
  </mergeCells>
  <conditionalFormatting sqref="E13">
    <cfRule type="iconSet" priority="374">
      <iconSet iconSet="5Arrows">
        <cfvo type="percent" val="0"/>
        <cfvo type="num" val="25"/>
        <cfvo type="num" val="50"/>
        <cfvo type="num" val="65"/>
        <cfvo type="num" val="80"/>
      </iconSet>
    </cfRule>
  </conditionalFormatting>
  <conditionalFormatting sqref="F13:Q13">
    <cfRule type="iconSet" priority="373">
      <iconSet iconSet="5Arrows">
        <cfvo type="percent" val="0"/>
        <cfvo type="num" val="25"/>
        <cfvo type="num" val="50"/>
        <cfvo type="num" val="65"/>
        <cfvo type="num" val="80"/>
      </iconSet>
    </cfRule>
  </conditionalFormatting>
  <conditionalFormatting sqref="E15">
    <cfRule type="iconSet" priority="372">
      <iconSet iconSet="5Arrows">
        <cfvo type="percent" val="0"/>
        <cfvo type="num" val="25"/>
        <cfvo type="num" val="50"/>
        <cfvo type="num" val="65"/>
        <cfvo type="num" val="80"/>
      </iconSet>
    </cfRule>
  </conditionalFormatting>
  <conditionalFormatting sqref="F15:Q15">
    <cfRule type="iconSet" priority="371">
      <iconSet iconSet="5Arrows">
        <cfvo type="percent" val="0"/>
        <cfvo type="num" val="25"/>
        <cfvo type="num" val="50"/>
        <cfvo type="num" val="65"/>
        <cfvo type="num" val="80"/>
      </iconSet>
    </cfRule>
  </conditionalFormatting>
  <conditionalFormatting sqref="E17">
    <cfRule type="iconSet" priority="370">
      <iconSet iconSet="5Arrows">
        <cfvo type="percent" val="0"/>
        <cfvo type="num" val="25"/>
        <cfvo type="num" val="50"/>
        <cfvo type="num" val="65"/>
        <cfvo type="num" val="80"/>
      </iconSet>
    </cfRule>
  </conditionalFormatting>
  <conditionalFormatting sqref="F17:Q17">
    <cfRule type="iconSet" priority="369">
      <iconSet iconSet="5Arrows">
        <cfvo type="percent" val="0"/>
        <cfvo type="num" val="25"/>
        <cfvo type="num" val="50"/>
        <cfvo type="num" val="65"/>
        <cfvo type="num" val="80"/>
      </iconSet>
    </cfRule>
  </conditionalFormatting>
  <conditionalFormatting sqref="E18">
    <cfRule type="iconSet" priority="368">
      <iconSet iconSet="5Arrows">
        <cfvo type="percent" val="0"/>
        <cfvo type="num" val="25"/>
        <cfvo type="num" val="50"/>
        <cfvo type="num" val="65"/>
        <cfvo type="num" val="80"/>
      </iconSet>
    </cfRule>
  </conditionalFormatting>
  <conditionalFormatting sqref="F18:Q18">
    <cfRule type="iconSet" priority="367">
      <iconSet iconSet="5Arrows">
        <cfvo type="percent" val="0"/>
        <cfvo type="num" val="25"/>
        <cfvo type="num" val="50"/>
        <cfvo type="num" val="65"/>
        <cfvo type="num" val="80"/>
      </iconSet>
    </cfRule>
  </conditionalFormatting>
  <conditionalFormatting sqref="E21">
    <cfRule type="iconSet" priority="366">
      <iconSet iconSet="5Arrows">
        <cfvo type="percent" val="0"/>
        <cfvo type="num" val="25"/>
        <cfvo type="num" val="50"/>
        <cfvo type="num" val="65"/>
        <cfvo type="num" val="80"/>
      </iconSet>
    </cfRule>
  </conditionalFormatting>
  <conditionalFormatting sqref="F21:Q21">
    <cfRule type="iconSet" priority="365">
      <iconSet iconSet="5Arrows">
        <cfvo type="percent" val="0"/>
        <cfvo type="num" val="25"/>
        <cfvo type="num" val="50"/>
        <cfvo type="num" val="65"/>
        <cfvo type="num" val="80"/>
      </iconSet>
    </cfRule>
  </conditionalFormatting>
  <conditionalFormatting sqref="E23">
    <cfRule type="iconSet" priority="364">
      <iconSet iconSet="5Arrows">
        <cfvo type="percent" val="0"/>
        <cfvo type="num" val="25"/>
        <cfvo type="num" val="50"/>
        <cfvo type="num" val="65"/>
        <cfvo type="num" val="80"/>
      </iconSet>
    </cfRule>
  </conditionalFormatting>
  <conditionalFormatting sqref="F23:Q23">
    <cfRule type="iconSet" priority="363">
      <iconSet iconSet="5Arrows">
        <cfvo type="percent" val="0"/>
        <cfvo type="num" val="25"/>
        <cfvo type="num" val="50"/>
        <cfvo type="num" val="65"/>
        <cfvo type="num" val="80"/>
      </iconSet>
    </cfRule>
  </conditionalFormatting>
  <conditionalFormatting sqref="E25">
    <cfRule type="iconSet" priority="362">
      <iconSet iconSet="5Arrows">
        <cfvo type="percent" val="0"/>
        <cfvo type="num" val="25"/>
        <cfvo type="num" val="50"/>
        <cfvo type="num" val="65"/>
        <cfvo type="num" val="80"/>
      </iconSet>
    </cfRule>
  </conditionalFormatting>
  <conditionalFormatting sqref="F25:Q25">
    <cfRule type="iconSet" priority="361">
      <iconSet iconSet="5Arrows">
        <cfvo type="percent" val="0"/>
        <cfvo type="num" val="25"/>
        <cfvo type="num" val="50"/>
        <cfvo type="num" val="65"/>
        <cfvo type="num" val="80"/>
      </iconSet>
    </cfRule>
  </conditionalFormatting>
  <conditionalFormatting sqref="E26">
    <cfRule type="iconSet" priority="360">
      <iconSet iconSet="5Arrows">
        <cfvo type="percent" val="0"/>
        <cfvo type="num" val="25"/>
        <cfvo type="num" val="50"/>
        <cfvo type="num" val="65"/>
        <cfvo type="num" val="80"/>
      </iconSet>
    </cfRule>
  </conditionalFormatting>
  <conditionalFormatting sqref="F26:Q26">
    <cfRule type="iconSet" priority="359">
      <iconSet iconSet="5Arrows">
        <cfvo type="percent" val="0"/>
        <cfvo type="num" val="25"/>
        <cfvo type="num" val="50"/>
        <cfvo type="num" val="65"/>
        <cfvo type="num" val="80"/>
      </iconSet>
    </cfRule>
  </conditionalFormatting>
  <conditionalFormatting sqref="E29">
    <cfRule type="iconSet" priority="358">
      <iconSet iconSet="5Arrows">
        <cfvo type="percent" val="0"/>
        <cfvo type="num" val="25"/>
        <cfvo type="num" val="50"/>
        <cfvo type="num" val="65"/>
        <cfvo type="num" val="80"/>
      </iconSet>
    </cfRule>
  </conditionalFormatting>
  <conditionalFormatting sqref="F29:Q29">
    <cfRule type="iconSet" priority="357">
      <iconSet iconSet="5Arrows">
        <cfvo type="percent" val="0"/>
        <cfvo type="num" val="25"/>
        <cfvo type="num" val="50"/>
        <cfvo type="num" val="65"/>
        <cfvo type="num" val="80"/>
      </iconSet>
    </cfRule>
  </conditionalFormatting>
  <conditionalFormatting sqref="E31">
    <cfRule type="iconSet" priority="356">
      <iconSet iconSet="5Arrows">
        <cfvo type="percent" val="0"/>
        <cfvo type="num" val="25"/>
        <cfvo type="num" val="50"/>
        <cfvo type="num" val="65"/>
        <cfvo type="num" val="80"/>
      </iconSet>
    </cfRule>
  </conditionalFormatting>
  <conditionalFormatting sqref="F31:Q31">
    <cfRule type="iconSet" priority="355">
      <iconSet iconSet="5Arrows">
        <cfvo type="percent" val="0"/>
        <cfvo type="num" val="25"/>
        <cfvo type="num" val="50"/>
        <cfvo type="num" val="65"/>
        <cfvo type="num" val="80"/>
      </iconSet>
    </cfRule>
  </conditionalFormatting>
  <conditionalFormatting sqref="E33">
    <cfRule type="iconSet" priority="354">
      <iconSet iconSet="5Arrows">
        <cfvo type="percent" val="0"/>
        <cfvo type="num" val="25"/>
        <cfvo type="num" val="50"/>
        <cfvo type="num" val="65"/>
        <cfvo type="num" val="80"/>
      </iconSet>
    </cfRule>
  </conditionalFormatting>
  <conditionalFormatting sqref="F33:Q33">
    <cfRule type="iconSet" priority="353">
      <iconSet iconSet="5Arrows">
        <cfvo type="percent" val="0"/>
        <cfvo type="num" val="25"/>
        <cfvo type="num" val="50"/>
        <cfvo type="num" val="65"/>
        <cfvo type="num" val="80"/>
      </iconSet>
    </cfRule>
  </conditionalFormatting>
  <conditionalFormatting sqref="E34">
    <cfRule type="iconSet" priority="352">
      <iconSet iconSet="5Arrows">
        <cfvo type="percent" val="0"/>
        <cfvo type="num" val="25"/>
        <cfvo type="num" val="50"/>
        <cfvo type="num" val="65"/>
        <cfvo type="num" val="80"/>
      </iconSet>
    </cfRule>
  </conditionalFormatting>
  <conditionalFormatting sqref="F34:Q34">
    <cfRule type="iconSet" priority="351">
      <iconSet iconSet="5Arrows">
        <cfvo type="percent" val="0"/>
        <cfvo type="num" val="25"/>
        <cfvo type="num" val="50"/>
        <cfvo type="num" val="65"/>
        <cfvo type="num" val="80"/>
      </iconSet>
    </cfRule>
  </conditionalFormatting>
  <conditionalFormatting sqref="E37">
    <cfRule type="iconSet" priority="350">
      <iconSet iconSet="5Arrows">
        <cfvo type="percent" val="0"/>
        <cfvo type="num" val="25"/>
        <cfvo type="num" val="50"/>
        <cfvo type="num" val="65"/>
        <cfvo type="num" val="80"/>
      </iconSet>
    </cfRule>
  </conditionalFormatting>
  <conditionalFormatting sqref="F37:Q37">
    <cfRule type="iconSet" priority="349">
      <iconSet iconSet="5Arrows">
        <cfvo type="percent" val="0"/>
        <cfvo type="num" val="25"/>
        <cfvo type="num" val="50"/>
        <cfvo type="num" val="65"/>
        <cfvo type="num" val="80"/>
      </iconSet>
    </cfRule>
  </conditionalFormatting>
  <conditionalFormatting sqref="E39">
    <cfRule type="iconSet" priority="348">
      <iconSet iconSet="5Arrows">
        <cfvo type="percent" val="0"/>
        <cfvo type="num" val="25"/>
        <cfvo type="num" val="50"/>
        <cfvo type="num" val="65"/>
        <cfvo type="num" val="80"/>
      </iconSet>
    </cfRule>
  </conditionalFormatting>
  <conditionalFormatting sqref="F39:Q39">
    <cfRule type="iconSet" priority="347">
      <iconSet iconSet="5Arrows">
        <cfvo type="percent" val="0"/>
        <cfvo type="num" val="25"/>
        <cfvo type="num" val="50"/>
        <cfvo type="num" val="65"/>
        <cfvo type="num" val="80"/>
      </iconSet>
    </cfRule>
  </conditionalFormatting>
  <conditionalFormatting sqref="E41">
    <cfRule type="iconSet" priority="346">
      <iconSet iconSet="5Arrows">
        <cfvo type="percent" val="0"/>
        <cfvo type="num" val="25"/>
        <cfvo type="num" val="50"/>
        <cfvo type="num" val="65"/>
        <cfvo type="num" val="80"/>
      </iconSet>
    </cfRule>
  </conditionalFormatting>
  <conditionalFormatting sqref="F41:Q41">
    <cfRule type="iconSet" priority="345">
      <iconSet iconSet="5Arrows">
        <cfvo type="percent" val="0"/>
        <cfvo type="num" val="25"/>
        <cfvo type="num" val="50"/>
        <cfvo type="num" val="65"/>
        <cfvo type="num" val="80"/>
      </iconSet>
    </cfRule>
  </conditionalFormatting>
  <conditionalFormatting sqref="E42">
    <cfRule type="iconSet" priority="344">
      <iconSet iconSet="5Arrows">
        <cfvo type="percent" val="0"/>
        <cfvo type="num" val="25"/>
        <cfvo type="num" val="50"/>
        <cfvo type="num" val="65"/>
        <cfvo type="num" val="80"/>
      </iconSet>
    </cfRule>
  </conditionalFormatting>
  <conditionalFormatting sqref="F42:Q42">
    <cfRule type="iconSet" priority="343">
      <iconSet iconSet="5Arrows">
        <cfvo type="percent" val="0"/>
        <cfvo type="num" val="25"/>
        <cfvo type="num" val="50"/>
        <cfvo type="num" val="65"/>
        <cfvo type="num" val="80"/>
      </iconSet>
    </cfRule>
  </conditionalFormatting>
  <conditionalFormatting sqref="E45">
    <cfRule type="iconSet" priority="342">
      <iconSet iconSet="5Arrows">
        <cfvo type="percent" val="0"/>
        <cfvo type="num" val="25"/>
        <cfvo type="num" val="50"/>
        <cfvo type="num" val="65"/>
        <cfvo type="num" val="80"/>
      </iconSet>
    </cfRule>
  </conditionalFormatting>
  <conditionalFormatting sqref="F45:Q45">
    <cfRule type="iconSet" priority="341">
      <iconSet iconSet="5Arrows">
        <cfvo type="percent" val="0"/>
        <cfvo type="num" val="25"/>
        <cfvo type="num" val="50"/>
        <cfvo type="num" val="65"/>
        <cfvo type="num" val="80"/>
      </iconSet>
    </cfRule>
  </conditionalFormatting>
  <conditionalFormatting sqref="E47">
    <cfRule type="iconSet" priority="340">
      <iconSet iconSet="5Arrows">
        <cfvo type="percent" val="0"/>
        <cfvo type="num" val="25"/>
        <cfvo type="num" val="50"/>
        <cfvo type="num" val="65"/>
        <cfvo type="num" val="80"/>
      </iconSet>
    </cfRule>
  </conditionalFormatting>
  <conditionalFormatting sqref="F47:Q47">
    <cfRule type="iconSet" priority="339">
      <iconSet iconSet="5Arrows">
        <cfvo type="percent" val="0"/>
        <cfvo type="num" val="25"/>
        <cfvo type="num" val="50"/>
        <cfvo type="num" val="65"/>
        <cfvo type="num" val="80"/>
      </iconSet>
    </cfRule>
  </conditionalFormatting>
  <conditionalFormatting sqref="E49">
    <cfRule type="iconSet" priority="338">
      <iconSet iconSet="5Arrows">
        <cfvo type="percent" val="0"/>
        <cfvo type="num" val="25"/>
        <cfvo type="num" val="50"/>
        <cfvo type="num" val="65"/>
        <cfvo type="num" val="80"/>
      </iconSet>
    </cfRule>
  </conditionalFormatting>
  <conditionalFormatting sqref="F49:Q49">
    <cfRule type="iconSet" priority="337">
      <iconSet iconSet="5Arrows">
        <cfvo type="percent" val="0"/>
        <cfvo type="num" val="25"/>
        <cfvo type="num" val="50"/>
        <cfvo type="num" val="65"/>
        <cfvo type="num" val="80"/>
      </iconSet>
    </cfRule>
  </conditionalFormatting>
  <conditionalFormatting sqref="E50">
    <cfRule type="iconSet" priority="336">
      <iconSet iconSet="5Arrows">
        <cfvo type="percent" val="0"/>
        <cfvo type="num" val="25"/>
        <cfvo type="num" val="50"/>
        <cfvo type="num" val="65"/>
        <cfvo type="num" val="80"/>
      </iconSet>
    </cfRule>
  </conditionalFormatting>
  <conditionalFormatting sqref="F50:Q50">
    <cfRule type="iconSet" priority="335">
      <iconSet iconSet="5Arrows">
        <cfvo type="percent" val="0"/>
        <cfvo type="num" val="25"/>
        <cfvo type="num" val="50"/>
        <cfvo type="num" val="65"/>
        <cfvo type="num" val="80"/>
      </iconSet>
    </cfRule>
  </conditionalFormatting>
  <conditionalFormatting sqref="E53">
    <cfRule type="iconSet" priority="334">
      <iconSet iconSet="5Arrows">
        <cfvo type="percent" val="0"/>
        <cfvo type="num" val="25"/>
        <cfvo type="num" val="50"/>
        <cfvo type="num" val="65"/>
        <cfvo type="num" val="80"/>
      </iconSet>
    </cfRule>
  </conditionalFormatting>
  <conditionalFormatting sqref="F53:Q53">
    <cfRule type="iconSet" priority="333">
      <iconSet iconSet="5Arrows">
        <cfvo type="percent" val="0"/>
        <cfvo type="num" val="25"/>
        <cfvo type="num" val="50"/>
        <cfvo type="num" val="65"/>
        <cfvo type="num" val="80"/>
      </iconSet>
    </cfRule>
  </conditionalFormatting>
  <conditionalFormatting sqref="E55">
    <cfRule type="iconSet" priority="332">
      <iconSet iconSet="5Arrows">
        <cfvo type="percent" val="0"/>
        <cfvo type="num" val="25"/>
        <cfvo type="num" val="50"/>
        <cfvo type="num" val="65"/>
        <cfvo type="num" val="80"/>
      </iconSet>
    </cfRule>
  </conditionalFormatting>
  <conditionalFormatting sqref="F55:Q55">
    <cfRule type="iconSet" priority="331">
      <iconSet iconSet="5Arrows">
        <cfvo type="percent" val="0"/>
        <cfvo type="num" val="25"/>
        <cfvo type="num" val="50"/>
        <cfvo type="num" val="65"/>
        <cfvo type="num" val="80"/>
      </iconSet>
    </cfRule>
  </conditionalFormatting>
  <conditionalFormatting sqref="E57">
    <cfRule type="iconSet" priority="330">
      <iconSet iconSet="5Arrows">
        <cfvo type="percent" val="0"/>
        <cfvo type="num" val="25"/>
        <cfvo type="num" val="50"/>
        <cfvo type="num" val="65"/>
        <cfvo type="num" val="80"/>
      </iconSet>
    </cfRule>
  </conditionalFormatting>
  <conditionalFormatting sqref="F57:Q57">
    <cfRule type="iconSet" priority="329">
      <iconSet iconSet="5Arrows">
        <cfvo type="percent" val="0"/>
        <cfvo type="num" val="25"/>
        <cfvo type="num" val="50"/>
        <cfvo type="num" val="65"/>
        <cfvo type="num" val="80"/>
      </iconSet>
    </cfRule>
  </conditionalFormatting>
  <conditionalFormatting sqref="E58">
    <cfRule type="iconSet" priority="328">
      <iconSet iconSet="5Arrows">
        <cfvo type="percent" val="0"/>
        <cfvo type="num" val="25"/>
        <cfvo type="num" val="50"/>
        <cfvo type="num" val="65"/>
        <cfvo type="num" val="80"/>
      </iconSet>
    </cfRule>
  </conditionalFormatting>
  <conditionalFormatting sqref="F58:Q58">
    <cfRule type="iconSet" priority="327">
      <iconSet iconSet="5Arrows">
        <cfvo type="percent" val="0"/>
        <cfvo type="num" val="25"/>
        <cfvo type="num" val="50"/>
        <cfvo type="num" val="65"/>
        <cfvo type="num" val="80"/>
      </iconSet>
    </cfRule>
  </conditionalFormatting>
  <conditionalFormatting sqref="E61">
    <cfRule type="iconSet" priority="326">
      <iconSet iconSet="5Arrows">
        <cfvo type="percent" val="0"/>
        <cfvo type="num" val="25"/>
        <cfvo type="num" val="50"/>
        <cfvo type="num" val="65"/>
        <cfvo type="num" val="80"/>
      </iconSet>
    </cfRule>
  </conditionalFormatting>
  <conditionalFormatting sqref="F61:Q61">
    <cfRule type="iconSet" priority="325">
      <iconSet iconSet="5Arrows">
        <cfvo type="percent" val="0"/>
        <cfvo type="num" val="25"/>
        <cfvo type="num" val="50"/>
        <cfvo type="num" val="65"/>
        <cfvo type="num" val="80"/>
      </iconSet>
    </cfRule>
  </conditionalFormatting>
  <conditionalFormatting sqref="E63">
    <cfRule type="iconSet" priority="324">
      <iconSet iconSet="5Arrows">
        <cfvo type="percent" val="0"/>
        <cfvo type="num" val="25"/>
        <cfvo type="num" val="50"/>
        <cfvo type="num" val="65"/>
        <cfvo type="num" val="80"/>
      </iconSet>
    </cfRule>
  </conditionalFormatting>
  <conditionalFormatting sqref="F63:Q63">
    <cfRule type="iconSet" priority="323">
      <iconSet iconSet="5Arrows">
        <cfvo type="percent" val="0"/>
        <cfvo type="num" val="25"/>
        <cfvo type="num" val="50"/>
        <cfvo type="num" val="65"/>
        <cfvo type="num" val="80"/>
      </iconSet>
    </cfRule>
  </conditionalFormatting>
  <conditionalFormatting sqref="E65">
    <cfRule type="iconSet" priority="322">
      <iconSet iconSet="5Arrows">
        <cfvo type="percent" val="0"/>
        <cfvo type="num" val="25"/>
        <cfvo type="num" val="50"/>
        <cfvo type="num" val="65"/>
        <cfvo type="num" val="80"/>
      </iconSet>
    </cfRule>
  </conditionalFormatting>
  <conditionalFormatting sqref="F65:Q65">
    <cfRule type="iconSet" priority="321">
      <iconSet iconSet="5Arrows">
        <cfvo type="percent" val="0"/>
        <cfvo type="num" val="25"/>
        <cfvo type="num" val="50"/>
        <cfvo type="num" val="65"/>
        <cfvo type="num" val="80"/>
      </iconSet>
    </cfRule>
  </conditionalFormatting>
  <conditionalFormatting sqref="E66">
    <cfRule type="iconSet" priority="320">
      <iconSet iconSet="5Arrows">
        <cfvo type="percent" val="0"/>
        <cfvo type="num" val="25"/>
        <cfvo type="num" val="50"/>
        <cfvo type="num" val="65"/>
        <cfvo type="num" val="80"/>
      </iconSet>
    </cfRule>
  </conditionalFormatting>
  <conditionalFormatting sqref="F66:Q66">
    <cfRule type="iconSet" priority="319">
      <iconSet iconSet="5Arrows">
        <cfvo type="percent" val="0"/>
        <cfvo type="num" val="25"/>
        <cfvo type="num" val="50"/>
        <cfvo type="num" val="65"/>
        <cfvo type="num" val="80"/>
      </iconSet>
    </cfRule>
  </conditionalFormatting>
  <conditionalFormatting sqref="E69">
    <cfRule type="iconSet" priority="318">
      <iconSet iconSet="5Arrows">
        <cfvo type="percent" val="0"/>
        <cfvo type="num" val="25"/>
        <cfvo type="num" val="50"/>
        <cfvo type="num" val="65"/>
        <cfvo type="num" val="80"/>
      </iconSet>
    </cfRule>
  </conditionalFormatting>
  <conditionalFormatting sqref="F69:Q69">
    <cfRule type="iconSet" priority="317">
      <iconSet iconSet="5Arrows">
        <cfvo type="percent" val="0"/>
        <cfvo type="num" val="25"/>
        <cfvo type="num" val="50"/>
        <cfvo type="num" val="65"/>
        <cfvo type="num" val="80"/>
      </iconSet>
    </cfRule>
  </conditionalFormatting>
  <conditionalFormatting sqref="E71">
    <cfRule type="iconSet" priority="316">
      <iconSet iconSet="5Arrows">
        <cfvo type="percent" val="0"/>
        <cfvo type="num" val="25"/>
        <cfvo type="num" val="50"/>
        <cfvo type="num" val="65"/>
        <cfvo type="num" val="80"/>
      </iconSet>
    </cfRule>
  </conditionalFormatting>
  <conditionalFormatting sqref="F71:Q71">
    <cfRule type="iconSet" priority="315">
      <iconSet iconSet="5Arrows">
        <cfvo type="percent" val="0"/>
        <cfvo type="num" val="25"/>
        <cfvo type="num" val="50"/>
        <cfvo type="num" val="65"/>
        <cfvo type="num" val="80"/>
      </iconSet>
    </cfRule>
  </conditionalFormatting>
  <conditionalFormatting sqref="E73">
    <cfRule type="iconSet" priority="314">
      <iconSet iconSet="5Arrows">
        <cfvo type="percent" val="0"/>
        <cfvo type="num" val="25"/>
        <cfvo type="num" val="50"/>
        <cfvo type="num" val="65"/>
        <cfvo type="num" val="80"/>
      </iconSet>
    </cfRule>
  </conditionalFormatting>
  <conditionalFormatting sqref="F73:Q73">
    <cfRule type="iconSet" priority="313">
      <iconSet iconSet="5Arrows">
        <cfvo type="percent" val="0"/>
        <cfvo type="num" val="25"/>
        <cfvo type="num" val="50"/>
        <cfvo type="num" val="65"/>
        <cfvo type="num" val="80"/>
      </iconSet>
    </cfRule>
  </conditionalFormatting>
  <conditionalFormatting sqref="E74">
    <cfRule type="iconSet" priority="312">
      <iconSet iconSet="5Arrows">
        <cfvo type="percent" val="0"/>
        <cfvo type="num" val="25"/>
        <cfvo type="num" val="50"/>
        <cfvo type="num" val="65"/>
        <cfvo type="num" val="80"/>
      </iconSet>
    </cfRule>
  </conditionalFormatting>
  <conditionalFormatting sqref="F74:Q74">
    <cfRule type="iconSet" priority="311">
      <iconSet iconSet="5Arrows">
        <cfvo type="percent" val="0"/>
        <cfvo type="num" val="25"/>
        <cfvo type="num" val="50"/>
        <cfvo type="num" val="65"/>
        <cfvo type="num" val="80"/>
      </iconSet>
    </cfRule>
  </conditionalFormatting>
  <conditionalFormatting sqref="E77">
    <cfRule type="iconSet" priority="310">
      <iconSet iconSet="5Arrows">
        <cfvo type="percent" val="0"/>
        <cfvo type="num" val="25"/>
        <cfvo type="num" val="50"/>
        <cfvo type="num" val="65"/>
        <cfvo type="num" val="80"/>
      </iconSet>
    </cfRule>
  </conditionalFormatting>
  <conditionalFormatting sqref="F77:Q77">
    <cfRule type="iconSet" priority="309">
      <iconSet iconSet="5Arrows">
        <cfvo type="percent" val="0"/>
        <cfvo type="num" val="25"/>
        <cfvo type="num" val="50"/>
        <cfvo type="num" val="65"/>
        <cfvo type="num" val="80"/>
      </iconSet>
    </cfRule>
  </conditionalFormatting>
  <conditionalFormatting sqref="E79">
    <cfRule type="iconSet" priority="308">
      <iconSet iconSet="5Arrows">
        <cfvo type="percent" val="0"/>
        <cfvo type="num" val="25"/>
        <cfvo type="num" val="50"/>
        <cfvo type="num" val="65"/>
        <cfvo type="num" val="80"/>
      </iconSet>
    </cfRule>
  </conditionalFormatting>
  <conditionalFormatting sqref="F79:Q79">
    <cfRule type="iconSet" priority="307">
      <iconSet iconSet="5Arrows">
        <cfvo type="percent" val="0"/>
        <cfvo type="num" val="25"/>
        <cfvo type="num" val="50"/>
        <cfvo type="num" val="65"/>
        <cfvo type="num" val="80"/>
      </iconSet>
    </cfRule>
  </conditionalFormatting>
  <conditionalFormatting sqref="E81">
    <cfRule type="iconSet" priority="306">
      <iconSet iconSet="5Arrows">
        <cfvo type="percent" val="0"/>
        <cfvo type="num" val="25"/>
        <cfvo type="num" val="50"/>
        <cfvo type="num" val="65"/>
        <cfvo type="num" val="80"/>
      </iconSet>
    </cfRule>
  </conditionalFormatting>
  <conditionalFormatting sqref="F81:Q81">
    <cfRule type="iconSet" priority="305">
      <iconSet iconSet="5Arrows">
        <cfvo type="percent" val="0"/>
        <cfvo type="num" val="25"/>
        <cfvo type="num" val="50"/>
        <cfvo type="num" val="65"/>
        <cfvo type="num" val="80"/>
      </iconSet>
    </cfRule>
  </conditionalFormatting>
  <conditionalFormatting sqref="E82">
    <cfRule type="iconSet" priority="304">
      <iconSet iconSet="5Arrows">
        <cfvo type="percent" val="0"/>
        <cfvo type="num" val="25"/>
        <cfvo type="num" val="50"/>
        <cfvo type="num" val="65"/>
        <cfvo type="num" val="80"/>
      </iconSet>
    </cfRule>
  </conditionalFormatting>
  <conditionalFormatting sqref="F82:Q82">
    <cfRule type="iconSet" priority="303">
      <iconSet iconSet="5Arrows">
        <cfvo type="percent" val="0"/>
        <cfvo type="num" val="25"/>
        <cfvo type="num" val="50"/>
        <cfvo type="num" val="65"/>
        <cfvo type="num" val="80"/>
      </iconSet>
    </cfRule>
  </conditionalFormatting>
  <conditionalFormatting sqref="E85">
    <cfRule type="iconSet" priority="302">
      <iconSet iconSet="5Arrows">
        <cfvo type="percent" val="0"/>
        <cfvo type="num" val="25"/>
        <cfvo type="num" val="50"/>
        <cfvo type="num" val="65"/>
        <cfvo type="num" val="80"/>
      </iconSet>
    </cfRule>
  </conditionalFormatting>
  <conditionalFormatting sqref="F85:Q85">
    <cfRule type="iconSet" priority="301">
      <iconSet iconSet="5Arrows">
        <cfvo type="percent" val="0"/>
        <cfvo type="num" val="25"/>
        <cfvo type="num" val="50"/>
        <cfvo type="num" val="65"/>
        <cfvo type="num" val="80"/>
      </iconSet>
    </cfRule>
  </conditionalFormatting>
  <conditionalFormatting sqref="E87">
    <cfRule type="iconSet" priority="300">
      <iconSet iconSet="5Arrows">
        <cfvo type="percent" val="0"/>
        <cfvo type="num" val="25"/>
        <cfvo type="num" val="50"/>
        <cfvo type="num" val="65"/>
        <cfvo type="num" val="80"/>
      </iconSet>
    </cfRule>
  </conditionalFormatting>
  <conditionalFormatting sqref="F87:Q87">
    <cfRule type="iconSet" priority="299">
      <iconSet iconSet="5Arrows">
        <cfvo type="percent" val="0"/>
        <cfvo type="num" val="25"/>
        <cfvo type="num" val="50"/>
        <cfvo type="num" val="65"/>
        <cfvo type="num" val="80"/>
      </iconSet>
    </cfRule>
  </conditionalFormatting>
  <conditionalFormatting sqref="E89">
    <cfRule type="iconSet" priority="298">
      <iconSet iconSet="5Arrows">
        <cfvo type="percent" val="0"/>
        <cfvo type="num" val="25"/>
        <cfvo type="num" val="50"/>
        <cfvo type="num" val="65"/>
        <cfvo type="num" val="80"/>
      </iconSet>
    </cfRule>
  </conditionalFormatting>
  <conditionalFormatting sqref="F89:Q89">
    <cfRule type="iconSet" priority="297">
      <iconSet iconSet="5Arrows">
        <cfvo type="percent" val="0"/>
        <cfvo type="num" val="25"/>
        <cfvo type="num" val="50"/>
        <cfvo type="num" val="65"/>
        <cfvo type="num" val="80"/>
      </iconSet>
    </cfRule>
  </conditionalFormatting>
  <conditionalFormatting sqref="E90">
    <cfRule type="iconSet" priority="296">
      <iconSet iconSet="5Arrows">
        <cfvo type="percent" val="0"/>
        <cfvo type="num" val="25"/>
        <cfvo type="num" val="50"/>
        <cfvo type="num" val="65"/>
        <cfvo type="num" val="80"/>
      </iconSet>
    </cfRule>
  </conditionalFormatting>
  <conditionalFormatting sqref="F90:Q90">
    <cfRule type="iconSet" priority="295">
      <iconSet iconSet="5Arrows">
        <cfvo type="percent" val="0"/>
        <cfvo type="num" val="25"/>
        <cfvo type="num" val="50"/>
        <cfvo type="num" val="65"/>
        <cfvo type="num" val="80"/>
      </iconSet>
    </cfRule>
  </conditionalFormatting>
  <conditionalFormatting sqref="E93">
    <cfRule type="iconSet" priority="294">
      <iconSet iconSet="5Arrows">
        <cfvo type="percent" val="0"/>
        <cfvo type="num" val="25"/>
        <cfvo type="num" val="50"/>
        <cfvo type="num" val="65"/>
        <cfvo type="num" val="80"/>
      </iconSet>
    </cfRule>
  </conditionalFormatting>
  <conditionalFormatting sqref="F93:Q93">
    <cfRule type="iconSet" priority="293">
      <iconSet iconSet="5Arrows">
        <cfvo type="percent" val="0"/>
        <cfvo type="num" val="25"/>
        <cfvo type="num" val="50"/>
        <cfvo type="num" val="65"/>
        <cfvo type="num" val="80"/>
      </iconSet>
    </cfRule>
  </conditionalFormatting>
  <conditionalFormatting sqref="E95">
    <cfRule type="iconSet" priority="292">
      <iconSet iconSet="5Arrows">
        <cfvo type="percent" val="0"/>
        <cfvo type="num" val="25"/>
        <cfvo type="num" val="50"/>
        <cfvo type="num" val="65"/>
        <cfvo type="num" val="80"/>
      </iconSet>
    </cfRule>
  </conditionalFormatting>
  <conditionalFormatting sqref="F95:Q95">
    <cfRule type="iconSet" priority="291">
      <iconSet iconSet="5Arrows">
        <cfvo type="percent" val="0"/>
        <cfvo type="num" val="25"/>
        <cfvo type="num" val="50"/>
        <cfvo type="num" val="65"/>
        <cfvo type="num" val="80"/>
      </iconSet>
    </cfRule>
  </conditionalFormatting>
  <conditionalFormatting sqref="E97">
    <cfRule type="iconSet" priority="290">
      <iconSet iconSet="5Arrows">
        <cfvo type="percent" val="0"/>
        <cfvo type="num" val="25"/>
        <cfvo type="num" val="50"/>
        <cfvo type="num" val="65"/>
        <cfvo type="num" val="80"/>
      </iconSet>
    </cfRule>
  </conditionalFormatting>
  <conditionalFormatting sqref="F97:Q97">
    <cfRule type="iconSet" priority="289">
      <iconSet iconSet="5Arrows">
        <cfvo type="percent" val="0"/>
        <cfvo type="num" val="25"/>
        <cfvo type="num" val="50"/>
        <cfvo type="num" val="65"/>
        <cfvo type="num" val="80"/>
      </iconSet>
    </cfRule>
  </conditionalFormatting>
  <conditionalFormatting sqref="E98">
    <cfRule type="iconSet" priority="288">
      <iconSet iconSet="5Arrows">
        <cfvo type="percent" val="0"/>
        <cfvo type="num" val="25"/>
        <cfvo type="num" val="50"/>
        <cfvo type="num" val="65"/>
        <cfvo type="num" val="80"/>
      </iconSet>
    </cfRule>
  </conditionalFormatting>
  <conditionalFormatting sqref="F98:Q98">
    <cfRule type="iconSet" priority="287">
      <iconSet iconSet="5Arrows">
        <cfvo type="percent" val="0"/>
        <cfvo type="num" val="25"/>
        <cfvo type="num" val="50"/>
        <cfvo type="num" val="65"/>
        <cfvo type="num" val="80"/>
      </iconSet>
    </cfRule>
  </conditionalFormatting>
  <conditionalFormatting sqref="E101">
    <cfRule type="iconSet" priority="286">
      <iconSet iconSet="5Arrows">
        <cfvo type="percent" val="0"/>
        <cfvo type="num" val="25"/>
        <cfvo type="num" val="50"/>
        <cfvo type="num" val="65"/>
        <cfvo type="num" val="80"/>
      </iconSet>
    </cfRule>
  </conditionalFormatting>
  <conditionalFormatting sqref="F101:Q101">
    <cfRule type="iconSet" priority="285">
      <iconSet iconSet="5Arrows">
        <cfvo type="percent" val="0"/>
        <cfvo type="num" val="25"/>
        <cfvo type="num" val="50"/>
        <cfvo type="num" val="65"/>
        <cfvo type="num" val="80"/>
      </iconSet>
    </cfRule>
  </conditionalFormatting>
  <conditionalFormatting sqref="E103">
    <cfRule type="iconSet" priority="284">
      <iconSet iconSet="5Arrows">
        <cfvo type="percent" val="0"/>
        <cfvo type="num" val="25"/>
        <cfvo type="num" val="50"/>
        <cfvo type="num" val="65"/>
        <cfvo type="num" val="80"/>
      </iconSet>
    </cfRule>
  </conditionalFormatting>
  <conditionalFormatting sqref="F103:Q103">
    <cfRule type="iconSet" priority="283">
      <iconSet iconSet="5Arrows">
        <cfvo type="percent" val="0"/>
        <cfvo type="num" val="25"/>
        <cfvo type="num" val="50"/>
        <cfvo type="num" val="65"/>
        <cfvo type="num" val="80"/>
      </iconSet>
    </cfRule>
  </conditionalFormatting>
  <conditionalFormatting sqref="E105">
    <cfRule type="iconSet" priority="282">
      <iconSet iconSet="5Arrows">
        <cfvo type="percent" val="0"/>
        <cfvo type="num" val="25"/>
        <cfvo type="num" val="50"/>
        <cfvo type="num" val="65"/>
        <cfvo type="num" val="80"/>
      </iconSet>
    </cfRule>
  </conditionalFormatting>
  <conditionalFormatting sqref="F105:Q105">
    <cfRule type="iconSet" priority="281">
      <iconSet iconSet="5Arrows">
        <cfvo type="percent" val="0"/>
        <cfvo type="num" val="25"/>
        <cfvo type="num" val="50"/>
        <cfvo type="num" val="65"/>
        <cfvo type="num" val="80"/>
      </iconSet>
    </cfRule>
  </conditionalFormatting>
  <conditionalFormatting sqref="E106">
    <cfRule type="iconSet" priority="280">
      <iconSet iconSet="5Arrows">
        <cfvo type="percent" val="0"/>
        <cfvo type="num" val="25"/>
        <cfvo type="num" val="50"/>
        <cfvo type="num" val="65"/>
        <cfvo type="num" val="80"/>
      </iconSet>
    </cfRule>
  </conditionalFormatting>
  <conditionalFormatting sqref="F106:Q106">
    <cfRule type="iconSet" priority="279">
      <iconSet iconSet="5Arrows">
        <cfvo type="percent" val="0"/>
        <cfvo type="num" val="25"/>
        <cfvo type="num" val="50"/>
        <cfvo type="num" val="65"/>
        <cfvo type="num" val="80"/>
      </iconSet>
    </cfRule>
  </conditionalFormatting>
  <conditionalFormatting sqref="E109">
    <cfRule type="iconSet" priority="278">
      <iconSet iconSet="5Arrows">
        <cfvo type="percent" val="0"/>
        <cfvo type="num" val="25"/>
        <cfvo type="num" val="50"/>
        <cfvo type="num" val="65"/>
        <cfvo type="num" val="80"/>
      </iconSet>
    </cfRule>
  </conditionalFormatting>
  <conditionalFormatting sqref="F109:Q109">
    <cfRule type="iconSet" priority="277">
      <iconSet iconSet="5Arrows">
        <cfvo type="percent" val="0"/>
        <cfvo type="num" val="25"/>
        <cfvo type="num" val="50"/>
        <cfvo type="num" val="65"/>
        <cfvo type="num" val="80"/>
      </iconSet>
    </cfRule>
  </conditionalFormatting>
  <conditionalFormatting sqref="E111">
    <cfRule type="iconSet" priority="276">
      <iconSet iconSet="5Arrows">
        <cfvo type="percent" val="0"/>
        <cfvo type="num" val="25"/>
        <cfvo type="num" val="50"/>
        <cfvo type="num" val="65"/>
        <cfvo type="num" val="80"/>
      </iconSet>
    </cfRule>
  </conditionalFormatting>
  <conditionalFormatting sqref="F111:Q111">
    <cfRule type="iconSet" priority="275">
      <iconSet iconSet="5Arrows">
        <cfvo type="percent" val="0"/>
        <cfvo type="num" val="25"/>
        <cfvo type="num" val="50"/>
        <cfvo type="num" val="65"/>
        <cfvo type="num" val="80"/>
      </iconSet>
    </cfRule>
  </conditionalFormatting>
  <conditionalFormatting sqref="E113">
    <cfRule type="iconSet" priority="274">
      <iconSet iconSet="5Arrows">
        <cfvo type="percent" val="0"/>
        <cfvo type="num" val="25"/>
        <cfvo type="num" val="50"/>
        <cfvo type="num" val="65"/>
        <cfvo type="num" val="80"/>
      </iconSet>
    </cfRule>
  </conditionalFormatting>
  <conditionalFormatting sqref="F113:Q113">
    <cfRule type="iconSet" priority="273">
      <iconSet iconSet="5Arrows">
        <cfvo type="percent" val="0"/>
        <cfvo type="num" val="25"/>
        <cfvo type="num" val="50"/>
        <cfvo type="num" val="65"/>
        <cfvo type="num" val="80"/>
      </iconSet>
    </cfRule>
  </conditionalFormatting>
  <conditionalFormatting sqref="E114">
    <cfRule type="iconSet" priority="272">
      <iconSet iconSet="5Arrows">
        <cfvo type="percent" val="0"/>
        <cfvo type="num" val="25"/>
        <cfvo type="num" val="50"/>
        <cfvo type="num" val="65"/>
        <cfvo type="num" val="80"/>
      </iconSet>
    </cfRule>
  </conditionalFormatting>
  <conditionalFormatting sqref="F114:Q114">
    <cfRule type="iconSet" priority="271">
      <iconSet iconSet="5Arrows">
        <cfvo type="percent" val="0"/>
        <cfvo type="num" val="25"/>
        <cfvo type="num" val="50"/>
        <cfvo type="num" val="65"/>
        <cfvo type="num" val="80"/>
      </iconSet>
    </cfRule>
  </conditionalFormatting>
  <conditionalFormatting sqref="E117">
    <cfRule type="iconSet" priority="270">
      <iconSet iconSet="5Arrows">
        <cfvo type="percent" val="0"/>
        <cfvo type="num" val="25"/>
        <cfvo type="num" val="50"/>
        <cfvo type="num" val="65"/>
        <cfvo type="num" val="80"/>
      </iconSet>
    </cfRule>
  </conditionalFormatting>
  <conditionalFormatting sqref="F117:Q117">
    <cfRule type="iconSet" priority="269">
      <iconSet iconSet="5Arrows">
        <cfvo type="percent" val="0"/>
        <cfvo type="num" val="25"/>
        <cfvo type="num" val="50"/>
        <cfvo type="num" val="65"/>
        <cfvo type="num" val="80"/>
      </iconSet>
    </cfRule>
  </conditionalFormatting>
  <conditionalFormatting sqref="E119">
    <cfRule type="iconSet" priority="268">
      <iconSet iconSet="5Arrows">
        <cfvo type="percent" val="0"/>
        <cfvo type="num" val="25"/>
        <cfvo type="num" val="50"/>
        <cfvo type="num" val="65"/>
        <cfvo type="num" val="80"/>
      </iconSet>
    </cfRule>
  </conditionalFormatting>
  <conditionalFormatting sqref="F119:Q119">
    <cfRule type="iconSet" priority="267">
      <iconSet iconSet="5Arrows">
        <cfvo type="percent" val="0"/>
        <cfvo type="num" val="25"/>
        <cfvo type="num" val="50"/>
        <cfvo type="num" val="65"/>
        <cfvo type="num" val="80"/>
      </iconSet>
    </cfRule>
  </conditionalFormatting>
  <conditionalFormatting sqref="E121">
    <cfRule type="iconSet" priority="266">
      <iconSet iconSet="5Arrows">
        <cfvo type="percent" val="0"/>
        <cfvo type="num" val="25"/>
        <cfvo type="num" val="50"/>
        <cfvo type="num" val="65"/>
        <cfvo type="num" val="80"/>
      </iconSet>
    </cfRule>
  </conditionalFormatting>
  <conditionalFormatting sqref="F121:Q121">
    <cfRule type="iconSet" priority="265">
      <iconSet iconSet="5Arrows">
        <cfvo type="percent" val="0"/>
        <cfvo type="num" val="25"/>
        <cfvo type="num" val="50"/>
        <cfvo type="num" val="65"/>
        <cfvo type="num" val="80"/>
      </iconSet>
    </cfRule>
  </conditionalFormatting>
  <conditionalFormatting sqref="E122">
    <cfRule type="iconSet" priority="264">
      <iconSet iconSet="5Arrows">
        <cfvo type="percent" val="0"/>
        <cfvo type="num" val="25"/>
        <cfvo type="num" val="50"/>
        <cfvo type="num" val="65"/>
        <cfvo type="num" val="80"/>
      </iconSet>
    </cfRule>
  </conditionalFormatting>
  <conditionalFormatting sqref="F122:Q122">
    <cfRule type="iconSet" priority="263">
      <iconSet iconSet="5Arrows">
        <cfvo type="percent" val="0"/>
        <cfvo type="num" val="25"/>
        <cfvo type="num" val="50"/>
        <cfvo type="num" val="65"/>
        <cfvo type="num" val="80"/>
      </iconSet>
    </cfRule>
  </conditionalFormatting>
  <conditionalFormatting sqref="E125">
    <cfRule type="iconSet" priority="262">
      <iconSet iconSet="5Arrows">
        <cfvo type="percent" val="0"/>
        <cfvo type="num" val="25"/>
        <cfvo type="num" val="50"/>
        <cfvo type="num" val="65"/>
        <cfvo type="num" val="80"/>
      </iconSet>
    </cfRule>
  </conditionalFormatting>
  <conditionalFormatting sqref="F125:Q125">
    <cfRule type="iconSet" priority="261">
      <iconSet iconSet="5Arrows">
        <cfvo type="percent" val="0"/>
        <cfvo type="num" val="25"/>
        <cfvo type="num" val="50"/>
        <cfvo type="num" val="65"/>
        <cfvo type="num" val="80"/>
      </iconSet>
    </cfRule>
  </conditionalFormatting>
  <conditionalFormatting sqref="E127">
    <cfRule type="iconSet" priority="260">
      <iconSet iconSet="5Arrows">
        <cfvo type="percent" val="0"/>
        <cfvo type="num" val="25"/>
        <cfvo type="num" val="50"/>
        <cfvo type="num" val="65"/>
        <cfvo type="num" val="80"/>
      </iconSet>
    </cfRule>
  </conditionalFormatting>
  <conditionalFormatting sqref="F127:Q127">
    <cfRule type="iconSet" priority="259">
      <iconSet iconSet="5Arrows">
        <cfvo type="percent" val="0"/>
        <cfvo type="num" val="25"/>
        <cfvo type="num" val="50"/>
        <cfvo type="num" val="65"/>
        <cfvo type="num" val="80"/>
      </iconSet>
    </cfRule>
  </conditionalFormatting>
  <conditionalFormatting sqref="E129">
    <cfRule type="iconSet" priority="258">
      <iconSet iconSet="5Arrows">
        <cfvo type="percent" val="0"/>
        <cfvo type="num" val="25"/>
        <cfvo type="num" val="50"/>
        <cfvo type="num" val="65"/>
        <cfvo type="num" val="80"/>
      </iconSet>
    </cfRule>
  </conditionalFormatting>
  <conditionalFormatting sqref="F129:Q129">
    <cfRule type="iconSet" priority="257">
      <iconSet iconSet="5Arrows">
        <cfvo type="percent" val="0"/>
        <cfvo type="num" val="25"/>
        <cfvo type="num" val="50"/>
        <cfvo type="num" val="65"/>
        <cfvo type="num" val="80"/>
      </iconSet>
    </cfRule>
  </conditionalFormatting>
  <conditionalFormatting sqref="E130">
    <cfRule type="iconSet" priority="256">
      <iconSet iconSet="5Arrows">
        <cfvo type="percent" val="0"/>
        <cfvo type="num" val="25"/>
        <cfvo type="num" val="50"/>
        <cfvo type="num" val="65"/>
        <cfvo type="num" val="80"/>
      </iconSet>
    </cfRule>
  </conditionalFormatting>
  <conditionalFormatting sqref="F130:Q130">
    <cfRule type="iconSet" priority="255">
      <iconSet iconSet="5Arrows">
        <cfvo type="percent" val="0"/>
        <cfvo type="num" val="25"/>
        <cfvo type="num" val="50"/>
        <cfvo type="num" val="65"/>
        <cfvo type="num" val="80"/>
      </iconSet>
    </cfRule>
  </conditionalFormatting>
  <conditionalFormatting sqref="E133">
    <cfRule type="iconSet" priority="254">
      <iconSet iconSet="5Arrows">
        <cfvo type="percent" val="0"/>
        <cfvo type="num" val="25"/>
        <cfvo type="num" val="50"/>
        <cfvo type="num" val="65"/>
        <cfvo type="num" val="80"/>
      </iconSet>
    </cfRule>
  </conditionalFormatting>
  <conditionalFormatting sqref="F133:Q133">
    <cfRule type="iconSet" priority="253">
      <iconSet iconSet="5Arrows">
        <cfvo type="percent" val="0"/>
        <cfvo type="num" val="25"/>
        <cfvo type="num" val="50"/>
        <cfvo type="num" val="65"/>
        <cfvo type="num" val="80"/>
      </iconSet>
    </cfRule>
  </conditionalFormatting>
  <conditionalFormatting sqref="E135">
    <cfRule type="iconSet" priority="252">
      <iconSet iconSet="5Arrows">
        <cfvo type="percent" val="0"/>
        <cfvo type="num" val="25"/>
        <cfvo type="num" val="50"/>
        <cfvo type="num" val="65"/>
        <cfvo type="num" val="80"/>
      </iconSet>
    </cfRule>
  </conditionalFormatting>
  <conditionalFormatting sqref="F135:Q135">
    <cfRule type="iconSet" priority="251">
      <iconSet iconSet="5Arrows">
        <cfvo type="percent" val="0"/>
        <cfvo type="num" val="25"/>
        <cfvo type="num" val="50"/>
        <cfvo type="num" val="65"/>
        <cfvo type="num" val="80"/>
      </iconSet>
    </cfRule>
  </conditionalFormatting>
  <conditionalFormatting sqref="E137">
    <cfRule type="iconSet" priority="250">
      <iconSet iconSet="5Arrows">
        <cfvo type="percent" val="0"/>
        <cfvo type="num" val="25"/>
        <cfvo type="num" val="50"/>
        <cfvo type="num" val="65"/>
        <cfvo type="num" val="80"/>
      </iconSet>
    </cfRule>
  </conditionalFormatting>
  <conditionalFormatting sqref="F137:Q137">
    <cfRule type="iconSet" priority="249">
      <iconSet iconSet="5Arrows">
        <cfvo type="percent" val="0"/>
        <cfvo type="num" val="25"/>
        <cfvo type="num" val="50"/>
        <cfvo type="num" val="65"/>
        <cfvo type="num" val="80"/>
      </iconSet>
    </cfRule>
  </conditionalFormatting>
  <conditionalFormatting sqref="E138">
    <cfRule type="iconSet" priority="248">
      <iconSet iconSet="5Arrows">
        <cfvo type="percent" val="0"/>
        <cfvo type="num" val="25"/>
        <cfvo type="num" val="50"/>
        <cfvo type="num" val="65"/>
        <cfvo type="num" val="80"/>
      </iconSet>
    </cfRule>
  </conditionalFormatting>
  <conditionalFormatting sqref="F138:Q138">
    <cfRule type="iconSet" priority="247">
      <iconSet iconSet="5Arrows">
        <cfvo type="percent" val="0"/>
        <cfvo type="num" val="25"/>
        <cfvo type="num" val="50"/>
        <cfvo type="num" val="65"/>
        <cfvo type="num" val="80"/>
      </iconSet>
    </cfRule>
  </conditionalFormatting>
  <conditionalFormatting sqref="E141">
    <cfRule type="iconSet" priority="246">
      <iconSet iconSet="5Arrows">
        <cfvo type="percent" val="0"/>
        <cfvo type="num" val="25"/>
        <cfvo type="num" val="50"/>
        <cfvo type="num" val="65"/>
        <cfvo type="num" val="80"/>
      </iconSet>
    </cfRule>
  </conditionalFormatting>
  <conditionalFormatting sqref="F141:Q141">
    <cfRule type="iconSet" priority="245">
      <iconSet iconSet="5Arrows">
        <cfvo type="percent" val="0"/>
        <cfvo type="num" val="25"/>
        <cfvo type="num" val="50"/>
        <cfvo type="num" val="65"/>
        <cfvo type="num" val="80"/>
      </iconSet>
    </cfRule>
  </conditionalFormatting>
  <conditionalFormatting sqref="E143">
    <cfRule type="iconSet" priority="244">
      <iconSet iconSet="5Arrows">
        <cfvo type="percent" val="0"/>
        <cfvo type="num" val="25"/>
        <cfvo type="num" val="50"/>
        <cfvo type="num" val="65"/>
        <cfvo type="num" val="80"/>
      </iconSet>
    </cfRule>
  </conditionalFormatting>
  <conditionalFormatting sqref="F143:Q143">
    <cfRule type="iconSet" priority="243">
      <iconSet iconSet="5Arrows">
        <cfvo type="percent" val="0"/>
        <cfvo type="num" val="25"/>
        <cfvo type="num" val="50"/>
        <cfvo type="num" val="65"/>
        <cfvo type="num" val="80"/>
      </iconSet>
    </cfRule>
  </conditionalFormatting>
  <conditionalFormatting sqref="E145">
    <cfRule type="iconSet" priority="242">
      <iconSet iconSet="5Arrows">
        <cfvo type="percent" val="0"/>
        <cfvo type="num" val="25"/>
        <cfvo type="num" val="50"/>
        <cfvo type="num" val="65"/>
        <cfvo type="num" val="80"/>
      </iconSet>
    </cfRule>
  </conditionalFormatting>
  <conditionalFormatting sqref="F145:Q145">
    <cfRule type="iconSet" priority="241">
      <iconSet iconSet="5Arrows">
        <cfvo type="percent" val="0"/>
        <cfvo type="num" val="25"/>
        <cfvo type="num" val="50"/>
        <cfvo type="num" val="65"/>
        <cfvo type="num" val="80"/>
      </iconSet>
    </cfRule>
  </conditionalFormatting>
  <conditionalFormatting sqref="E146">
    <cfRule type="iconSet" priority="240">
      <iconSet iconSet="5Arrows">
        <cfvo type="percent" val="0"/>
        <cfvo type="num" val="25"/>
        <cfvo type="num" val="50"/>
        <cfvo type="num" val="65"/>
        <cfvo type="num" val="80"/>
      </iconSet>
    </cfRule>
  </conditionalFormatting>
  <conditionalFormatting sqref="F146:Q146">
    <cfRule type="iconSet" priority="239">
      <iconSet iconSet="5Arrows">
        <cfvo type="percent" val="0"/>
        <cfvo type="num" val="25"/>
        <cfvo type="num" val="50"/>
        <cfvo type="num" val="65"/>
        <cfvo type="num" val="80"/>
      </iconSet>
    </cfRule>
  </conditionalFormatting>
  <conditionalFormatting sqref="E149">
    <cfRule type="iconSet" priority="238">
      <iconSet iconSet="5Arrows">
        <cfvo type="percent" val="0"/>
        <cfvo type="num" val="25"/>
        <cfvo type="num" val="50"/>
        <cfvo type="num" val="65"/>
        <cfvo type="num" val="80"/>
      </iconSet>
    </cfRule>
  </conditionalFormatting>
  <conditionalFormatting sqref="F149:Q149">
    <cfRule type="iconSet" priority="237">
      <iconSet iconSet="5Arrows">
        <cfvo type="percent" val="0"/>
        <cfvo type="num" val="25"/>
        <cfvo type="num" val="50"/>
        <cfvo type="num" val="65"/>
        <cfvo type="num" val="80"/>
      </iconSet>
    </cfRule>
  </conditionalFormatting>
  <conditionalFormatting sqref="E151">
    <cfRule type="iconSet" priority="236">
      <iconSet iconSet="5Arrows">
        <cfvo type="percent" val="0"/>
        <cfvo type="num" val="25"/>
        <cfvo type="num" val="50"/>
        <cfvo type="num" val="65"/>
        <cfvo type="num" val="80"/>
      </iconSet>
    </cfRule>
  </conditionalFormatting>
  <conditionalFormatting sqref="F151:Q151">
    <cfRule type="iconSet" priority="235">
      <iconSet iconSet="5Arrows">
        <cfvo type="percent" val="0"/>
        <cfvo type="num" val="25"/>
        <cfvo type="num" val="50"/>
        <cfvo type="num" val="65"/>
        <cfvo type="num" val="80"/>
      </iconSet>
    </cfRule>
  </conditionalFormatting>
  <conditionalFormatting sqref="E153">
    <cfRule type="iconSet" priority="234">
      <iconSet iconSet="5Arrows">
        <cfvo type="percent" val="0"/>
        <cfvo type="num" val="25"/>
        <cfvo type="num" val="50"/>
        <cfvo type="num" val="65"/>
        <cfvo type="num" val="80"/>
      </iconSet>
    </cfRule>
  </conditionalFormatting>
  <conditionalFormatting sqref="F153:Q153">
    <cfRule type="iconSet" priority="233">
      <iconSet iconSet="5Arrows">
        <cfvo type="percent" val="0"/>
        <cfvo type="num" val="25"/>
        <cfvo type="num" val="50"/>
        <cfvo type="num" val="65"/>
        <cfvo type="num" val="80"/>
      </iconSet>
    </cfRule>
  </conditionalFormatting>
  <conditionalFormatting sqref="E154">
    <cfRule type="iconSet" priority="232">
      <iconSet iconSet="5Arrows">
        <cfvo type="percent" val="0"/>
        <cfvo type="num" val="25"/>
        <cfvo type="num" val="50"/>
        <cfvo type="num" val="65"/>
        <cfvo type="num" val="80"/>
      </iconSet>
    </cfRule>
  </conditionalFormatting>
  <conditionalFormatting sqref="F154:Q154">
    <cfRule type="iconSet" priority="231">
      <iconSet iconSet="5Arrows">
        <cfvo type="percent" val="0"/>
        <cfvo type="num" val="25"/>
        <cfvo type="num" val="50"/>
        <cfvo type="num" val="65"/>
        <cfvo type="num" val="80"/>
      </iconSet>
    </cfRule>
  </conditionalFormatting>
  <conditionalFormatting sqref="E157">
    <cfRule type="iconSet" priority="230">
      <iconSet iconSet="5Arrows">
        <cfvo type="percent" val="0"/>
        <cfvo type="num" val="25"/>
        <cfvo type="num" val="50"/>
        <cfvo type="num" val="65"/>
        <cfvo type="num" val="80"/>
      </iconSet>
    </cfRule>
  </conditionalFormatting>
  <conditionalFormatting sqref="F157:Q157">
    <cfRule type="iconSet" priority="229">
      <iconSet iconSet="5Arrows">
        <cfvo type="percent" val="0"/>
        <cfvo type="num" val="25"/>
        <cfvo type="num" val="50"/>
        <cfvo type="num" val="65"/>
        <cfvo type="num" val="80"/>
      </iconSet>
    </cfRule>
  </conditionalFormatting>
  <conditionalFormatting sqref="E159">
    <cfRule type="iconSet" priority="228">
      <iconSet iconSet="5Arrows">
        <cfvo type="percent" val="0"/>
        <cfvo type="num" val="25"/>
        <cfvo type="num" val="50"/>
        <cfvo type="num" val="65"/>
        <cfvo type="num" val="80"/>
      </iconSet>
    </cfRule>
  </conditionalFormatting>
  <conditionalFormatting sqref="F159:Q159">
    <cfRule type="iconSet" priority="227">
      <iconSet iconSet="5Arrows">
        <cfvo type="percent" val="0"/>
        <cfvo type="num" val="25"/>
        <cfvo type="num" val="50"/>
        <cfvo type="num" val="65"/>
        <cfvo type="num" val="80"/>
      </iconSet>
    </cfRule>
  </conditionalFormatting>
  <conditionalFormatting sqref="E161">
    <cfRule type="iconSet" priority="226">
      <iconSet iconSet="5Arrows">
        <cfvo type="percent" val="0"/>
        <cfvo type="num" val="25"/>
        <cfvo type="num" val="50"/>
        <cfvo type="num" val="65"/>
        <cfvo type="num" val="80"/>
      </iconSet>
    </cfRule>
  </conditionalFormatting>
  <conditionalFormatting sqref="F161:Q161">
    <cfRule type="iconSet" priority="225">
      <iconSet iconSet="5Arrows">
        <cfvo type="percent" val="0"/>
        <cfvo type="num" val="25"/>
        <cfvo type="num" val="50"/>
        <cfvo type="num" val="65"/>
        <cfvo type="num" val="80"/>
      </iconSet>
    </cfRule>
  </conditionalFormatting>
  <conditionalFormatting sqref="E162">
    <cfRule type="iconSet" priority="224">
      <iconSet iconSet="5Arrows">
        <cfvo type="percent" val="0"/>
        <cfvo type="num" val="25"/>
        <cfvo type="num" val="50"/>
        <cfvo type="num" val="65"/>
        <cfvo type="num" val="80"/>
      </iconSet>
    </cfRule>
  </conditionalFormatting>
  <conditionalFormatting sqref="F162:Q162">
    <cfRule type="iconSet" priority="223">
      <iconSet iconSet="5Arrows">
        <cfvo type="percent" val="0"/>
        <cfvo type="num" val="25"/>
        <cfvo type="num" val="50"/>
        <cfvo type="num" val="65"/>
        <cfvo type="num" val="80"/>
      </iconSet>
    </cfRule>
  </conditionalFormatting>
  <conditionalFormatting sqref="E165">
    <cfRule type="iconSet" priority="222">
      <iconSet iconSet="5Arrows">
        <cfvo type="percent" val="0"/>
        <cfvo type="num" val="25"/>
        <cfvo type="num" val="50"/>
        <cfvo type="num" val="65"/>
        <cfvo type="num" val="80"/>
      </iconSet>
    </cfRule>
  </conditionalFormatting>
  <conditionalFormatting sqref="F165:Q165">
    <cfRule type="iconSet" priority="221">
      <iconSet iconSet="5Arrows">
        <cfvo type="percent" val="0"/>
        <cfvo type="num" val="25"/>
        <cfvo type="num" val="50"/>
        <cfvo type="num" val="65"/>
        <cfvo type="num" val="80"/>
      </iconSet>
    </cfRule>
  </conditionalFormatting>
  <conditionalFormatting sqref="E167">
    <cfRule type="iconSet" priority="220">
      <iconSet iconSet="5Arrows">
        <cfvo type="percent" val="0"/>
        <cfvo type="num" val="25"/>
        <cfvo type="num" val="50"/>
        <cfvo type="num" val="65"/>
        <cfvo type="num" val="80"/>
      </iconSet>
    </cfRule>
  </conditionalFormatting>
  <conditionalFormatting sqref="F167:Q167">
    <cfRule type="iconSet" priority="219">
      <iconSet iconSet="5Arrows">
        <cfvo type="percent" val="0"/>
        <cfvo type="num" val="25"/>
        <cfvo type="num" val="50"/>
        <cfvo type="num" val="65"/>
        <cfvo type="num" val="80"/>
      </iconSet>
    </cfRule>
  </conditionalFormatting>
  <conditionalFormatting sqref="E169">
    <cfRule type="iconSet" priority="218">
      <iconSet iconSet="5Arrows">
        <cfvo type="percent" val="0"/>
        <cfvo type="num" val="25"/>
        <cfvo type="num" val="50"/>
        <cfvo type="num" val="65"/>
        <cfvo type="num" val="80"/>
      </iconSet>
    </cfRule>
  </conditionalFormatting>
  <conditionalFormatting sqref="F169:Q169">
    <cfRule type="iconSet" priority="217">
      <iconSet iconSet="5Arrows">
        <cfvo type="percent" val="0"/>
        <cfvo type="num" val="25"/>
        <cfvo type="num" val="50"/>
        <cfvo type="num" val="65"/>
        <cfvo type="num" val="80"/>
      </iconSet>
    </cfRule>
  </conditionalFormatting>
  <conditionalFormatting sqref="E170">
    <cfRule type="iconSet" priority="216">
      <iconSet iconSet="5Arrows">
        <cfvo type="percent" val="0"/>
        <cfvo type="num" val="25"/>
        <cfvo type="num" val="50"/>
        <cfvo type="num" val="65"/>
        <cfvo type="num" val="80"/>
      </iconSet>
    </cfRule>
  </conditionalFormatting>
  <conditionalFormatting sqref="F170:Q170">
    <cfRule type="iconSet" priority="215">
      <iconSet iconSet="5Arrows">
        <cfvo type="percent" val="0"/>
        <cfvo type="num" val="25"/>
        <cfvo type="num" val="50"/>
        <cfvo type="num" val="65"/>
        <cfvo type="num" val="80"/>
      </iconSet>
    </cfRule>
  </conditionalFormatting>
  <conditionalFormatting sqref="E173">
    <cfRule type="iconSet" priority="214">
      <iconSet iconSet="5Arrows">
        <cfvo type="percent" val="0"/>
        <cfvo type="num" val="25"/>
        <cfvo type="num" val="50"/>
        <cfvo type="num" val="65"/>
        <cfvo type="num" val="80"/>
      </iconSet>
    </cfRule>
  </conditionalFormatting>
  <conditionalFormatting sqref="F173:Q173">
    <cfRule type="iconSet" priority="213">
      <iconSet iconSet="5Arrows">
        <cfvo type="percent" val="0"/>
        <cfvo type="num" val="25"/>
        <cfvo type="num" val="50"/>
        <cfvo type="num" val="65"/>
        <cfvo type="num" val="80"/>
      </iconSet>
    </cfRule>
  </conditionalFormatting>
  <conditionalFormatting sqref="E175">
    <cfRule type="iconSet" priority="212">
      <iconSet iconSet="5Arrows">
        <cfvo type="percent" val="0"/>
        <cfvo type="num" val="25"/>
        <cfvo type="num" val="50"/>
        <cfvo type="num" val="65"/>
        <cfvo type="num" val="80"/>
      </iconSet>
    </cfRule>
  </conditionalFormatting>
  <conditionalFormatting sqref="F175:Q175">
    <cfRule type="iconSet" priority="211">
      <iconSet iconSet="5Arrows">
        <cfvo type="percent" val="0"/>
        <cfvo type="num" val="25"/>
        <cfvo type="num" val="50"/>
        <cfvo type="num" val="65"/>
        <cfvo type="num" val="80"/>
      </iconSet>
    </cfRule>
  </conditionalFormatting>
  <conditionalFormatting sqref="E177">
    <cfRule type="iconSet" priority="210">
      <iconSet iconSet="5Arrows">
        <cfvo type="percent" val="0"/>
        <cfvo type="num" val="25"/>
        <cfvo type="num" val="50"/>
        <cfvo type="num" val="65"/>
        <cfvo type="num" val="80"/>
      </iconSet>
    </cfRule>
  </conditionalFormatting>
  <conditionalFormatting sqref="F177:Q177">
    <cfRule type="iconSet" priority="209">
      <iconSet iconSet="5Arrows">
        <cfvo type="percent" val="0"/>
        <cfvo type="num" val="25"/>
        <cfvo type="num" val="50"/>
        <cfvo type="num" val="65"/>
        <cfvo type="num" val="80"/>
      </iconSet>
    </cfRule>
  </conditionalFormatting>
  <conditionalFormatting sqref="E178">
    <cfRule type="iconSet" priority="208">
      <iconSet iconSet="5Arrows">
        <cfvo type="percent" val="0"/>
        <cfvo type="num" val="25"/>
        <cfvo type="num" val="50"/>
        <cfvo type="num" val="65"/>
        <cfvo type="num" val="80"/>
      </iconSet>
    </cfRule>
  </conditionalFormatting>
  <conditionalFormatting sqref="F178:Q178">
    <cfRule type="iconSet" priority="207">
      <iconSet iconSet="5Arrows">
        <cfvo type="percent" val="0"/>
        <cfvo type="num" val="25"/>
        <cfvo type="num" val="50"/>
        <cfvo type="num" val="65"/>
        <cfvo type="num" val="80"/>
      </iconSet>
    </cfRule>
  </conditionalFormatting>
  <conditionalFormatting sqref="E181">
    <cfRule type="iconSet" priority="206">
      <iconSet iconSet="5Arrows">
        <cfvo type="percent" val="0"/>
        <cfvo type="num" val="25"/>
        <cfvo type="num" val="50"/>
        <cfvo type="num" val="65"/>
        <cfvo type="num" val="80"/>
      </iconSet>
    </cfRule>
  </conditionalFormatting>
  <conditionalFormatting sqref="F181:Q181">
    <cfRule type="iconSet" priority="205">
      <iconSet iconSet="5Arrows">
        <cfvo type="percent" val="0"/>
        <cfvo type="num" val="25"/>
        <cfvo type="num" val="50"/>
        <cfvo type="num" val="65"/>
        <cfvo type="num" val="80"/>
      </iconSet>
    </cfRule>
  </conditionalFormatting>
  <conditionalFormatting sqref="E183">
    <cfRule type="iconSet" priority="204">
      <iconSet iconSet="5Arrows">
        <cfvo type="percent" val="0"/>
        <cfvo type="num" val="25"/>
        <cfvo type="num" val="50"/>
        <cfvo type="num" val="65"/>
        <cfvo type="num" val="80"/>
      </iconSet>
    </cfRule>
  </conditionalFormatting>
  <conditionalFormatting sqref="F183:Q183">
    <cfRule type="iconSet" priority="203">
      <iconSet iconSet="5Arrows">
        <cfvo type="percent" val="0"/>
        <cfvo type="num" val="25"/>
        <cfvo type="num" val="50"/>
        <cfvo type="num" val="65"/>
        <cfvo type="num" val="80"/>
      </iconSet>
    </cfRule>
  </conditionalFormatting>
  <conditionalFormatting sqref="E185">
    <cfRule type="iconSet" priority="202">
      <iconSet iconSet="5Arrows">
        <cfvo type="percent" val="0"/>
        <cfvo type="num" val="25"/>
        <cfvo type="num" val="50"/>
        <cfvo type="num" val="65"/>
        <cfvo type="num" val="80"/>
      </iconSet>
    </cfRule>
  </conditionalFormatting>
  <conditionalFormatting sqref="F185:Q185">
    <cfRule type="iconSet" priority="201">
      <iconSet iconSet="5Arrows">
        <cfvo type="percent" val="0"/>
        <cfvo type="num" val="25"/>
        <cfvo type="num" val="50"/>
        <cfvo type="num" val="65"/>
        <cfvo type="num" val="80"/>
      </iconSet>
    </cfRule>
  </conditionalFormatting>
  <conditionalFormatting sqref="E186">
    <cfRule type="iconSet" priority="200">
      <iconSet iconSet="5Arrows">
        <cfvo type="percent" val="0"/>
        <cfvo type="num" val="25"/>
        <cfvo type="num" val="50"/>
        <cfvo type="num" val="65"/>
        <cfvo type="num" val="80"/>
      </iconSet>
    </cfRule>
  </conditionalFormatting>
  <conditionalFormatting sqref="F186:Q186">
    <cfRule type="iconSet" priority="199">
      <iconSet iconSet="5Arrows">
        <cfvo type="percent" val="0"/>
        <cfvo type="num" val="25"/>
        <cfvo type="num" val="50"/>
        <cfvo type="num" val="65"/>
        <cfvo type="num" val="80"/>
      </iconSet>
    </cfRule>
  </conditionalFormatting>
  <conditionalFormatting sqref="E189">
    <cfRule type="iconSet" priority="198">
      <iconSet iconSet="5Arrows">
        <cfvo type="percent" val="0"/>
        <cfvo type="num" val="25"/>
        <cfvo type="num" val="50"/>
        <cfvo type="num" val="65"/>
        <cfvo type="num" val="80"/>
      </iconSet>
    </cfRule>
  </conditionalFormatting>
  <conditionalFormatting sqref="F189:Q189">
    <cfRule type="iconSet" priority="197">
      <iconSet iconSet="5Arrows">
        <cfvo type="percent" val="0"/>
        <cfvo type="num" val="25"/>
        <cfvo type="num" val="50"/>
        <cfvo type="num" val="65"/>
        <cfvo type="num" val="80"/>
      </iconSet>
    </cfRule>
  </conditionalFormatting>
  <conditionalFormatting sqref="E191">
    <cfRule type="iconSet" priority="196">
      <iconSet iconSet="5Arrows">
        <cfvo type="percent" val="0"/>
        <cfvo type="num" val="25"/>
        <cfvo type="num" val="50"/>
        <cfvo type="num" val="65"/>
        <cfvo type="num" val="80"/>
      </iconSet>
    </cfRule>
  </conditionalFormatting>
  <conditionalFormatting sqref="F191:Q191">
    <cfRule type="iconSet" priority="195">
      <iconSet iconSet="5Arrows">
        <cfvo type="percent" val="0"/>
        <cfvo type="num" val="25"/>
        <cfvo type="num" val="50"/>
        <cfvo type="num" val="65"/>
        <cfvo type="num" val="80"/>
      </iconSet>
    </cfRule>
  </conditionalFormatting>
  <conditionalFormatting sqref="E193">
    <cfRule type="iconSet" priority="194">
      <iconSet iconSet="5Arrows">
        <cfvo type="percent" val="0"/>
        <cfvo type="num" val="25"/>
        <cfvo type="num" val="50"/>
        <cfvo type="num" val="65"/>
        <cfvo type="num" val="80"/>
      </iconSet>
    </cfRule>
  </conditionalFormatting>
  <conditionalFormatting sqref="F193:Q193">
    <cfRule type="iconSet" priority="193">
      <iconSet iconSet="5Arrows">
        <cfvo type="percent" val="0"/>
        <cfvo type="num" val="25"/>
        <cfvo type="num" val="50"/>
        <cfvo type="num" val="65"/>
        <cfvo type="num" val="80"/>
      </iconSet>
    </cfRule>
  </conditionalFormatting>
  <conditionalFormatting sqref="E194">
    <cfRule type="iconSet" priority="192">
      <iconSet iconSet="5Arrows">
        <cfvo type="percent" val="0"/>
        <cfvo type="num" val="25"/>
        <cfvo type="num" val="50"/>
        <cfvo type="num" val="65"/>
        <cfvo type="num" val="80"/>
      </iconSet>
    </cfRule>
  </conditionalFormatting>
  <conditionalFormatting sqref="F194:Q194">
    <cfRule type="iconSet" priority="191">
      <iconSet iconSet="5Arrows">
        <cfvo type="percent" val="0"/>
        <cfvo type="num" val="25"/>
        <cfvo type="num" val="50"/>
        <cfvo type="num" val="65"/>
        <cfvo type="num" val="80"/>
      </iconSet>
    </cfRule>
  </conditionalFormatting>
  <conditionalFormatting sqref="E197">
    <cfRule type="iconSet" priority="190">
      <iconSet iconSet="5Arrows">
        <cfvo type="percent" val="0"/>
        <cfvo type="num" val="25"/>
        <cfvo type="num" val="50"/>
        <cfvo type="num" val="65"/>
        <cfvo type="num" val="80"/>
      </iconSet>
    </cfRule>
  </conditionalFormatting>
  <conditionalFormatting sqref="F197:Q197">
    <cfRule type="iconSet" priority="189">
      <iconSet iconSet="5Arrows">
        <cfvo type="percent" val="0"/>
        <cfvo type="num" val="25"/>
        <cfvo type="num" val="50"/>
        <cfvo type="num" val="65"/>
        <cfvo type="num" val="80"/>
      </iconSet>
    </cfRule>
  </conditionalFormatting>
  <conditionalFormatting sqref="E199">
    <cfRule type="iconSet" priority="188">
      <iconSet iconSet="5Arrows">
        <cfvo type="percent" val="0"/>
        <cfvo type="num" val="25"/>
        <cfvo type="num" val="50"/>
        <cfvo type="num" val="65"/>
        <cfvo type="num" val="80"/>
      </iconSet>
    </cfRule>
  </conditionalFormatting>
  <conditionalFormatting sqref="F199:Q199">
    <cfRule type="iconSet" priority="187">
      <iconSet iconSet="5Arrows">
        <cfvo type="percent" val="0"/>
        <cfvo type="num" val="25"/>
        <cfvo type="num" val="50"/>
        <cfvo type="num" val="65"/>
        <cfvo type="num" val="80"/>
      </iconSet>
    </cfRule>
  </conditionalFormatting>
  <conditionalFormatting sqref="E201">
    <cfRule type="iconSet" priority="186">
      <iconSet iconSet="5Arrows">
        <cfvo type="percent" val="0"/>
        <cfvo type="num" val="25"/>
        <cfvo type="num" val="50"/>
        <cfvo type="num" val="65"/>
        <cfvo type="num" val="80"/>
      </iconSet>
    </cfRule>
  </conditionalFormatting>
  <conditionalFormatting sqref="F201:Q201">
    <cfRule type="iconSet" priority="185">
      <iconSet iconSet="5Arrows">
        <cfvo type="percent" val="0"/>
        <cfvo type="num" val="25"/>
        <cfvo type="num" val="50"/>
        <cfvo type="num" val="65"/>
        <cfvo type="num" val="80"/>
      </iconSet>
    </cfRule>
  </conditionalFormatting>
  <conditionalFormatting sqref="E202">
    <cfRule type="iconSet" priority="184">
      <iconSet iconSet="5Arrows">
        <cfvo type="percent" val="0"/>
        <cfvo type="num" val="25"/>
        <cfvo type="num" val="50"/>
        <cfvo type="num" val="65"/>
        <cfvo type="num" val="80"/>
      </iconSet>
    </cfRule>
  </conditionalFormatting>
  <conditionalFormatting sqref="F202:Q202">
    <cfRule type="iconSet" priority="183">
      <iconSet iconSet="5Arrows">
        <cfvo type="percent" val="0"/>
        <cfvo type="num" val="25"/>
        <cfvo type="num" val="50"/>
        <cfvo type="num" val="65"/>
        <cfvo type="num" val="80"/>
      </iconSet>
    </cfRule>
  </conditionalFormatting>
  <conditionalFormatting sqref="E205">
    <cfRule type="iconSet" priority="182">
      <iconSet iconSet="5Arrows">
        <cfvo type="percent" val="0"/>
        <cfvo type="num" val="25"/>
        <cfvo type="num" val="50"/>
        <cfvo type="num" val="65"/>
        <cfvo type="num" val="80"/>
      </iconSet>
    </cfRule>
  </conditionalFormatting>
  <conditionalFormatting sqref="F205:Q205">
    <cfRule type="iconSet" priority="181">
      <iconSet iconSet="5Arrows">
        <cfvo type="percent" val="0"/>
        <cfvo type="num" val="25"/>
        <cfvo type="num" val="50"/>
        <cfvo type="num" val="65"/>
        <cfvo type="num" val="80"/>
      </iconSet>
    </cfRule>
  </conditionalFormatting>
  <conditionalFormatting sqref="E207">
    <cfRule type="iconSet" priority="180">
      <iconSet iconSet="5Arrows">
        <cfvo type="percent" val="0"/>
        <cfvo type="num" val="25"/>
        <cfvo type="num" val="50"/>
        <cfvo type="num" val="65"/>
        <cfvo type="num" val="80"/>
      </iconSet>
    </cfRule>
  </conditionalFormatting>
  <conditionalFormatting sqref="F207:Q207">
    <cfRule type="iconSet" priority="179">
      <iconSet iconSet="5Arrows">
        <cfvo type="percent" val="0"/>
        <cfvo type="num" val="25"/>
        <cfvo type="num" val="50"/>
        <cfvo type="num" val="65"/>
        <cfvo type="num" val="80"/>
      </iconSet>
    </cfRule>
  </conditionalFormatting>
  <conditionalFormatting sqref="E209">
    <cfRule type="iconSet" priority="178">
      <iconSet iconSet="5Arrows">
        <cfvo type="percent" val="0"/>
        <cfvo type="num" val="25"/>
        <cfvo type="num" val="50"/>
        <cfvo type="num" val="65"/>
        <cfvo type="num" val="80"/>
      </iconSet>
    </cfRule>
  </conditionalFormatting>
  <conditionalFormatting sqref="F209:Q209">
    <cfRule type="iconSet" priority="177">
      <iconSet iconSet="5Arrows">
        <cfvo type="percent" val="0"/>
        <cfvo type="num" val="25"/>
        <cfvo type="num" val="50"/>
        <cfvo type="num" val="65"/>
        <cfvo type="num" val="80"/>
      </iconSet>
    </cfRule>
  </conditionalFormatting>
  <conditionalFormatting sqref="E210:E218">
    <cfRule type="iconSet" priority="176">
      <iconSet iconSet="5Arrows">
        <cfvo type="percent" val="0"/>
        <cfvo type="num" val="25"/>
        <cfvo type="num" val="50"/>
        <cfvo type="num" val="65"/>
        <cfvo type="num" val="80"/>
      </iconSet>
    </cfRule>
  </conditionalFormatting>
  <conditionalFormatting sqref="F210:F211 F213 F215 F217:F218 G210:Q218">
    <cfRule type="iconSet" priority="175">
      <iconSet iconSet="5Arrows">
        <cfvo type="percent" val="0"/>
        <cfvo type="num" val="25"/>
        <cfvo type="num" val="50"/>
        <cfvo type="num" val="65"/>
        <cfvo type="num" val="80"/>
      </iconSet>
    </cfRule>
  </conditionalFormatting>
  <conditionalFormatting sqref="E221">
    <cfRule type="iconSet" priority="174">
      <iconSet iconSet="5Arrows">
        <cfvo type="percent" val="0"/>
        <cfvo type="num" val="25"/>
        <cfvo type="num" val="50"/>
        <cfvo type="num" val="65"/>
        <cfvo type="num" val="80"/>
      </iconSet>
    </cfRule>
  </conditionalFormatting>
  <conditionalFormatting sqref="F221:Q221">
    <cfRule type="iconSet" priority="173">
      <iconSet iconSet="5Arrows">
        <cfvo type="percent" val="0"/>
        <cfvo type="num" val="25"/>
        <cfvo type="num" val="50"/>
        <cfvo type="num" val="65"/>
        <cfvo type="num" val="80"/>
      </iconSet>
    </cfRule>
  </conditionalFormatting>
  <conditionalFormatting sqref="E223">
    <cfRule type="iconSet" priority="172">
      <iconSet iconSet="5Arrows">
        <cfvo type="percent" val="0"/>
        <cfvo type="num" val="25"/>
        <cfvo type="num" val="50"/>
        <cfvo type="num" val="65"/>
        <cfvo type="num" val="80"/>
      </iconSet>
    </cfRule>
  </conditionalFormatting>
  <conditionalFormatting sqref="F223:Q223">
    <cfRule type="iconSet" priority="171">
      <iconSet iconSet="5Arrows">
        <cfvo type="percent" val="0"/>
        <cfvo type="num" val="25"/>
        <cfvo type="num" val="50"/>
        <cfvo type="num" val="65"/>
        <cfvo type="num" val="80"/>
      </iconSet>
    </cfRule>
  </conditionalFormatting>
  <conditionalFormatting sqref="E225">
    <cfRule type="iconSet" priority="170">
      <iconSet iconSet="5Arrows">
        <cfvo type="percent" val="0"/>
        <cfvo type="num" val="25"/>
        <cfvo type="num" val="50"/>
        <cfvo type="num" val="65"/>
        <cfvo type="num" val="80"/>
      </iconSet>
    </cfRule>
  </conditionalFormatting>
  <conditionalFormatting sqref="F225:Q225">
    <cfRule type="iconSet" priority="169">
      <iconSet iconSet="5Arrows">
        <cfvo type="percent" val="0"/>
        <cfvo type="num" val="25"/>
        <cfvo type="num" val="50"/>
        <cfvo type="num" val="65"/>
        <cfvo type="num" val="80"/>
      </iconSet>
    </cfRule>
  </conditionalFormatting>
  <conditionalFormatting sqref="E226">
    <cfRule type="iconSet" priority="168">
      <iconSet iconSet="5Arrows">
        <cfvo type="percent" val="0"/>
        <cfvo type="num" val="25"/>
        <cfvo type="num" val="50"/>
        <cfvo type="num" val="65"/>
        <cfvo type="num" val="80"/>
      </iconSet>
    </cfRule>
  </conditionalFormatting>
  <conditionalFormatting sqref="F226:Q226">
    <cfRule type="iconSet" priority="167">
      <iconSet iconSet="5Arrows">
        <cfvo type="percent" val="0"/>
        <cfvo type="num" val="25"/>
        <cfvo type="num" val="50"/>
        <cfvo type="num" val="65"/>
        <cfvo type="num" val="80"/>
      </iconSet>
    </cfRule>
  </conditionalFormatting>
  <conditionalFormatting sqref="E229">
    <cfRule type="iconSet" priority="166">
      <iconSet iconSet="5Arrows">
        <cfvo type="percent" val="0"/>
        <cfvo type="num" val="25"/>
        <cfvo type="num" val="50"/>
        <cfvo type="num" val="65"/>
        <cfvo type="num" val="80"/>
      </iconSet>
    </cfRule>
  </conditionalFormatting>
  <conditionalFormatting sqref="F229:Q229">
    <cfRule type="iconSet" priority="165">
      <iconSet iconSet="5Arrows">
        <cfvo type="percent" val="0"/>
        <cfvo type="num" val="25"/>
        <cfvo type="num" val="50"/>
        <cfvo type="num" val="65"/>
        <cfvo type="num" val="80"/>
      </iconSet>
    </cfRule>
  </conditionalFormatting>
  <conditionalFormatting sqref="E231">
    <cfRule type="iconSet" priority="164">
      <iconSet iconSet="5Arrows">
        <cfvo type="percent" val="0"/>
        <cfvo type="num" val="25"/>
        <cfvo type="num" val="50"/>
        <cfvo type="num" val="65"/>
        <cfvo type="num" val="80"/>
      </iconSet>
    </cfRule>
  </conditionalFormatting>
  <conditionalFormatting sqref="F231:Q231">
    <cfRule type="iconSet" priority="163">
      <iconSet iconSet="5Arrows">
        <cfvo type="percent" val="0"/>
        <cfvo type="num" val="25"/>
        <cfvo type="num" val="50"/>
        <cfvo type="num" val="65"/>
        <cfvo type="num" val="80"/>
      </iconSet>
    </cfRule>
  </conditionalFormatting>
  <conditionalFormatting sqref="E233">
    <cfRule type="iconSet" priority="162">
      <iconSet iconSet="5Arrows">
        <cfvo type="percent" val="0"/>
        <cfvo type="num" val="25"/>
        <cfvo type="num" val="50"/>
        <cfvo type="num" val="65"/>
        <cfvo type="num" val="80"/>
      </iconSet>
    </cfRule>
  </conditionalFormatting>
  <conditionalFormatting sqref="F233:Q233">
    <cfRule type="iconSet" priority="161">
      <iconSet iconSet="5Arrows">
        <cfvo type="percent" val="0"/>
        <cfvo type="num" val="25"/>
        <cfvo type="num" val="50"/>
        <cfvo type="num" val="65"/>
        <cfvo type="num" val="80"/>
      </iconSet>
    </cfRule>
  </conditionalFormatting>
  <conditionalFormatting sqref="E234">
    <cfRule type="iconSet" priority="160">
      <iconSet iconSet="5Arrows">
        <cfvo type="percent" val="0"/>
        <cfvo type="num" val="25"/>
        <cfvo type="num" val="50"/>
        <cfvo type="num" val="65"/>
        <cfvo type="num" val="80"/>
      </iconSet>
    </cfRule>
  </conditionalFormatting>
  <conditionalFormatting sqref="F234:Q234">
    <cfRule type="iconSet" priority="159">
      <iconSet iconSet="5Arrows">
        <cfvo type="percent" val="0"/>
        <cfvo type="num" val="25"/>
        <cfvo type="num" val="50"/>
        <cfvo type="num" val="65"/>
        <cfvo type="num" val="80"/>
      </iconSet>
    </cfRule>
  </conditionalFormatting>
  <conditionalFormatting sqref="E237">
    <cfRule type="iconSet" priority="158">
      <iconSet iconSet="5Arrows">
        <cfvo type="percent" val="0"/>
        <cfvo type="num" val="25"/>
        <cfvo type="num" val="50"/>
        <cfvo type="num" val="65"/>
        <cfvo type="num" val="80"/>
      </iconSet>
    </cfRule>
  </conditionalFormatting>
  <conditionalFormatting sqref="F237:Q237">
    <cfRule type="iconSet" priority="157">
      <iconSet iconSet="5Arrows">
        <cfvo type="percent" val="0"/>
        <cfvo type="num" val="25"/>
        <cfvo type="num" val="50"/>
        <cfvo type="num" val="65"/>
        <cfvo type="num" val="80"/>
      </iconSet>
    </cfRule>
  </conditionalFormatting>
  <conditionalFormatting sqref="E239">
    <cfRule type="iconSet" priority="156">
      <iconSet iconSet="5Arrows">
        <cfvo type="percent" val="0"/>
        <cfvo type="num" val="25"/>
        <cfvo type="num" val="50"/>
        <cfvo type="num" val="65"/>
        <cfvo type="num" val="80"/>
      </iconSet>
    </cfRule>
  </conditionalFormatting>
  <conditionalFormatting sqref="F239:Q239">
    <cfRule type="iconSet" priority="155">
      <iconSet iconSet="5Arrows">
        <cfvo type="percent" val="0"/>
        <cfvo type="num" val="25"/>
        <cfvo type="num" val="50"/>
        <cfvo type="num" val="65"/>
        <cfvo type="num" val="80"/>
      </iconSet>
    </cfRule>
  </conditionalFormatting>
  <conditionalFormatting sqref="E241">
    <cfRule type="iconSet" priority="154">
      <iconSet iconSet="5Arrows">
        <cfvo type="percent" val="0"/>
        <cfvo type="num" val="25"/>
        <cfvo type="num" val="50"/>
        <cfvo type="num" val="65"/>
        <cfvo type="num" val="80"/>
      </iconSet>
    </cfRule>
  </conditionalFormatting>
  <conditionalFormatting sqref="F241:Q241">
    <cfRule type="iconSet" priority="153">
      <iconSet iconSet="5Arrows">
        <cfvo type="percent" val="0"/>
        <cfvo type="num" val="25"/>
        <cfvo type="num" val="50"/>
        <cfvo type="num" val="65"/>
        <cfvo type="num" val="80"/>
      </iconSet>
    </cfRule>
  </conditionalFormatting>
  <conditionalFormatting sqref="E242">
    <cfRule type="iconSet" priority="152">
      <iconSet iconSet="5Arrows">
        <cfvo type="percent" val="0"/>
        <cfvo type="num" val="25"/>
        <cfvo type="num" val="50"/>
        <cfvo type="num" val="65"/>
        <cfvo type="num" val="80"/>
      </iconSet>
    </cfRule>
  </conditionalFormatting>
  <conditionalFormatting sqref="F242:Q242">
    <cfRule type="iconSet" priority="151">
      <iconSet iconSet="5Arrows">
        <cfvo type="percent" val="0"/>
        <cfvo type="num" val="25"/>
        <cfvo type="num" val="50"/>
        <cfvo type="num" val="65"/>
        <cfvo type="num" val="80"/>
      </iconSet>
    </cfRule>
  </conditionalFormatting>
  <conditionalFormatting sqref="E245">
    <cfRule type="iconSet" priority="150">
      <iconSet iconSet="5Arrows">
        <cfvo type="percent" val="0"/>
        <cfvo type="num" val="25"/>
        <cfvo type="num" val="50"/>
        <cfvo type="num" val="65"/>
        <cfvo type="num" val="80"/>
      </iconSet>
    </cfRule>
  </conditionalFormatting>
  <conditionalFormatting sqref="F245:Q245">
    <cfRule type="iconSet" priority="149">
      <iconSet iconSet="5Arrows">
        <cfvo type="percent" val="0"/>
        <cfvo type="num" val="25"/>
        <cfvo type="num" val="50"/>
        <cfvo type="num" val="65"/>
        <cfvo type="num" val="80"/>
      </iconSet>
    </cfRule>
  </conditionalFormatting>
  <conditionalFormatting sqref="E247">
    <cfRule type="iconSet" priority="148">
      <iconSet iconSet="5Arrows">
        <cfvo type="percent" val="0"/>
        <cfvo type="num" val="25"/>
        <cfvo type="num" val="50"/>
        <cfvo type="num" val="65"/>
        <cfvo type="num" val="80"/>
      </iconSet>
    </cfRule>
  </conditionalFormatting>
  <conditionalFormatting sqref="F247:Q247">
    <cfRule type="iconSet" priority="147">
      <iconSet iconSet="5Arrows">
        <cfvo type="percent" val="0"/>
        <cfvo type="num" val="25"/>
        <cfvo type="num" val="50"/>
        <cfvo type="num" val="65"/>
        <cfvo type="num" val="80"/>
      </iconSet>
    </cfRule>
  </conditionalFormatting>
  <conditionalFormatting sqref="E249">
    <cfRule type="iconSet" priority="146">
      <iconSet iconSet="5Arrows">
        <cfvo type="percent" val="0"/>
        <cfvo type="num" val="25"/>
        <cfvo type="num" val="50"/>
        <cfvo type="num" val="65"/>
        <cfvo type="num" val="80"/>
      </iconSet>
    </cfRule>
  </conditionalFormatting>
  <conditionalFormatting sqref="F249:Q249">
    <cfRule type="iconSet" priority="145">
      <iconSet iconSet="5Arrows">
        <cfvo type="percent" val="0"/>
        <cfvo type="num" val="25"/>
        <cfvo type="num" val="50"/>
        <cfvo type="num" val="65"/>
        <cfvo type="num" val="80"/>
      </iconSet>
    </cfRule>
  </conditionalFormatting>
  <conditionalFormatting sqref="E250:E258">
    <cfRule type="iconSet" priority="144">
      <iconSet iconSet="5Arrows">
        <cfvo type="percent" val="0"/>
        <cfvo type="num" val="25"/>
        <cfvo type="num" val="50"/>
        <cfvo type="num" val="65"/>
        <cfvo type="num" val="80"/>
      </iconSet>
    </cfRule>
  </conditionalFormatting>
  <conditionalFormatting sqref="F250:Q258">
    <cfRule type="iconSet" priority="143">
      <iconSet iconSet="5Arrows">
        <cfvo type="percent" val="0"/>
        <cfvo type="num" val="25"/>
        <cfvo type="num" val="50"/>
        <cfvo type="num" val="65"/>
        <cfvo type="num" val="80"/>
      </iconSet>
    </cfRule>
  </conditionalFormatting>
  <conditionalFormatting sqref="R13">
    <cfRule type="iconSet" priority="142">
      <iconSet iconSet="5Arrows">
        <cfvo type="percent" val="0"/>
        <cfvo type="num" val="25"/>
        <cfvo type="num" val="50"/>
        <cfvo type="num" val="65"/>
        <cfvo type="num" val="80"/>
      </iconSet>
    </cfRule>
  </conditionalFormatting>
  <conditionalFormatting sqref="R15">
    <cfRule type="iconSet" priority="141">
      <iconSet iconSet="5Arrows">
        <cfvo type="percent" val="0"/>
        <cfvo type="num" val="25"/>
        <cfvo type="num" val="50"/>
        <cfvo type="num" val="65"/>
        <cfvo type="num" val="80"/>
      </iconSet>
    </cfRule>
  </conditionalFormatting>
  <conditionalFormatting sqref="R17">
    <cfRule type="iconSet" priority="140">
      <iconSet iconSet="5Arrows">
        <cfvo type="percent" val="0"/>
        <cfvo type="num" val="25"/>
        <cfvo type="num" val="50"/>
        <cfvo type="num" val="65"/>
        <cfvo type="num" val="80"/>
      </iconSet>
    </cfRule>
  </conditionalFormatting>
  <conditionalFormatting sqref="R18">
    <cfRule type="iconSet" priority="139">
      <iconSet iconSet="5Arrows">
        <cfvo type="percent" val="0"/>
        <cfvo type="num" val="25"/>
        <cfvo type="num" val="50"/>
        <cfvo type="num" val="65"/>
        <cfvo type="num" val="80"/>
      </iconSet>
    </cfRule>
  </conditionalFormatting>
  <conditionalFormatting sqref="R21">
    <cfRule type="iconSet" priority="138">
      <iconSet iconSet="5Arrows">
        <cfvo type="percent" val="0"/>
        <cfvo type="num" val="25"/>
        <cfvo type="num" val="50"/>
        <cfvo type="num" val="65"/>
        <cfvo type="num" val="80"/>
      </iconSet>
    </cfRule>
  </conditionalFormatting>
  <conditionalFormatting sqref="R23">
    <cfRule type="iconSet" priority="137">
      <iconSet iconSet="5Arrows">
        <cfvo type="percent" val="0"/>
        <cfvo type="num" val="25"/>
        <cfvo type="num" val="50"/>
        <cfvo type="num" val="65"/>
        <cfvo type="num" val="80"/>
      </iconSet>
    </cfRule>
  </conditionalFormatting>
  <conditionalFormatting sqref="R25">
    <cfRule type="iconSet" priority="136">
      <iconSet iconSet="5Arrows">
        <cfvo type="percent" val="0"/>
        <cfvo type="num" val="25"/>
        <cfvo type="num" val="50"/>
        <cfvo type="num" val="65"/>
        <cfvo type="num" val="80"/>
      </iconSet>
    </cfRule>
  </conditionalFormatting>
  <conditionalFormatting sqref="R26">
    <cfRule type="iconSet" priority="135">
      <iconSet iconSet="5Arrows">
        <cfvo type="percent" val="0"/>
        <cfvo type="num" val="25"/>
        <cfvo type="num" val="50"/>
        <cfvo type="num" val="65"/>
        <cfvo type="num" val="80"/>
      </iconSet>
    </cfRule>
  </conditionalFormatting>
  <conditionalFormatting sqref="R29">
    <cfRule type="iconSet" priority="134">
      <iconSet iconSet="5Arrows">
        <cfvo type="percent" val="0"/>
        <cfvo type="num" val="25"/>
        <cfvo type="num" val="50"/>
        <cfvo type="num" val="65"/>
        <cfvo type="num" val="80"/>
      </iconSet>
    </cfRule>
  </conditionalFormatting>
  <conditionalFormatting sqref="R31">
    <cfRule type="iconSet" priority="133">
      <iconSet iconSet="5Arrows">
        <cfvo type="percent" val="0"/>
        <cfvo type="num" val="25"/>
        <cfvo type="num" val="50"/>
        <cfvo type="num" val="65"/>
        <cfvo type="num" val="80"/>
      </iconSet>
    </cfRule>
  </conditionalFormatting>
  <conditionalFormatting sqref="R33">
    <cfRule type="iconSet" priority="132">
      <iconSet iconSet="5Arrows">
        <cfvo type="percent" val="0"/>
        <cfvo type="num" val="25"/>
        <cfvo type="num" val="50"/>
        <cfvo type="num" val="65"/>
        <cfvo type="num" val="80"/>
      </iconSet>
    </cfRule>
  </conditionalFormatting>
  <conditionalFormatting sqref="R34">
    <cfRule type="iconSet" priority="131">
      <iconSet iconSet="5Arrows">
        <cfvo type="percent" val="0"/>
        <cfvo type="num" val="25"/>
        <cfvo type="num" val="50"/>
        <cfvo type="num" val="65"/>
        <cfvo type="num" val="80"/>
      </iconSet>
    </cfRule>
  </conditionalFormatting>
  <conditionalFormatting sqref="R37">
    <cfRule type="iconSet" priority="130">
      <iconSet iconSet="5Arrows">
        <cfvo type="percent" val="0"/>
        <cfvo type="num" val="25"/>
        <cfvo type="num" val="50"/>
        <cfvo type="num" val="65"/>
        <cfvo type="num" val="80"/>
      </iconSet>
    </cfRule>
  </conditionalFormatting>
  <conditionalFormatting sqref="R39">
    <cfRule type="iconSet" priority="129">
      <iconSet iconSet="5Arrows">
        <cfvo type="percent" val="0"/>
        <cfvo type="num" val="25"/>
        <cfvo type="num" val="50"/>
        <cfvo type="num" val="65"/>
        <cfvo type="num" val="80"/>
      </iconSet>
    </cfRule>
  </conditionalFormatting>
  <conditionalFormatting sqref="R41">
    <cfRule type="iconSet" priority="128">
      <iconSet iconSet="5Arrows">
        <cfvo type="percent" val="0"/>
        <cfvo type="num" val="25"/>
        <cfvo type="num" val="50"/>
        <cfvo type="num" val="65"/>
        <cfvo type="num" val="80"/>
      </iconSet>
    </cfRule>
  </conditionalFormatting>
  <conditionalFormatting sqref="R42">
    <cfRule type="iconSet" priority="127">
      <iconSet iconSet="5Arrows">
        <cfvo type="percent" val="0"/>
        <cfvo type="num" val="25"/>
        <cfvo type="num" val="50"/>
        <cfvo type="num" val="65"/>
        <cfvo type="num" val="80"/>
      </iconSet>
    </cfRule>
  </conditionalFormatting>
  <conditionalFormatting sqref="R45">
    <cfRule type="iconSet" priority="126">
      <iconSet iconSet="5Arrows">
        <cfvo type="percent" val="0"/>
        <cfvo type="num" val="25"/>
        <cfvo type="num" val="50"/>
        <cfvo type="num" val="65"/>
        <cfvo type="num" val="80"/>
      </iconSet>
    </cfRule>
  </conditionalFormatting>
  <conditionalFormatting sqref="R47">
    <cfRule type="iconSet" priority="125">
      <iconSet iconSet="5Arrows">
        <cfvo type="percent" val="0"/>
        <cfvo type="num" val="25"/>
        <cfvo type="num" val="50"/>
        <cfvo type="num" val="65"/>
        <cfvo type="num" val="80"/>
      </iconSet>
    </cfRule>
  </conditionalFormatting>
  <conditionalFormatting sqref="R49">
    <cfRule type="iconSet" priority="124">
      <iconSet iconSet="5Arrows">
        <cfvo type="percent" val="0"/>
        <cfvo type="num" val="25"/>
        <cfvo type="num" val="50"/>
        <cfvo type="num" val="65"/>
        <cfvo type="num" val="80"/>
      </iconSet>
    </cfRule>
  </conditionalFormatting>
  <conditionalFormatting sqref="R50">
    <cfRule type="iconSet" priority="123">
      <iconSet iconSet="5Arrows">
        <cfvo type="percent" val="0"/>
        <cfvo type="num" val="25"/>
        <cfvo type="num" val="50"/>
        <cfvo type="num" val="65"/>
        <cfvo type="num" val="80"/>
      </iconSet>
    </cfRule>
  </conditionalFormatting>
  <conditionalFormatting sqref="R53">
    <cfRule type="iconSet" priority="122">
      <iconSet iconSet="5Arrows">
        <cfvo type="percent" val="0"/>
        <cfvo type="num" val="25"/>
        <cfvo type="num" val="50"/>
        <cfvo type="num" val="65"/>
        <cfvo type="num" val="80"/>
      </iconSet>
    </cfRule>
  </conditionalFormatting>
  <conditionalFormatting sqref="R55">
    <cfRule type="iconSet" priority="121">
      <iconSet iconSet="5Arrows">
        <cfvo type="percent" val="0"/>
        <cfvo type="num" val="25"/>
        <cfvo type="num" val="50"/>
        <cfvo type="num" val="65"/>
        <cfvo type="num" val="80"/>
      </iconSet>
    </cfRule>
  </conditionalFormatting>
  <conditionalFormatting sqref="R57">
    <cfRule type="iconSet" priority="120">
      <iconSet iconSet="5Arrows">
        <cfvo type="percent" val="0"/>
        <cfvo type="num" val="25"/>
        <cfvo type="num" val="50"/>
        <cfvo type="num" val="65"/>
        <cfvo type="num" val="80"/>
      </iconSet>
    </cfRule>
  </conditionalFormatting>
  <conditionalFormatting sqref="R58">
    <cfRule type="iconSet" priority="119">
      <iconSet iconSet="5Arrows">
        <cfvo type="percent" val="0"/>
        <cfvo type="num" val="25"/>
        <cfvo type="num" val="50"/>
        <cfvo type="num" val="65"/>
        <cfvo type="num" val="80"/>
      </iconSet>
    </cfRule>
  </conditionalFormatting>
  <conditionalFormatting sqref="R61">
    <cfRule type="iconSet" priority="118">
      <iconSet iconSet="5Arrows">
        <cfvo type="percent" val="0"/>
        <cfvo type="num" val="25"/>
        <cfvo type="num" val="50"/>
        <cfvo type="num" val="65"/>
        <cfvo type="num" val="80"/>
      </iconSet>
    </cfRule>
  </conditionalFormatting>
  <conditionalFormatting sqref="R63">
    <cfRule type="iconSet" priority="117">
      <iconSet iconSet="5Arrows">
        <cfvo type="percent" val="0"/>
        <cfvo type="num" val="25"/>
        <cfvo type="num" val="50"/>
        <cfvo type="num" val="65"/>
        <cfvo type="num" val="80"/>
      </iconSet>
    </cfRule>
  </conditionalFormatting>
  <conditionalFormatting sqref="R65">
    <cfRule type="iconSet" priority="116">
      <iconSet iconSet="5Arrows">
        <cfvo type="percent" val="0"/>
        <cfvo type="num" val="25"/>
        <cfvo type="num" val="50"/>
        <cfvo type="num" val="65"/>
        <cfvo type="num" val="80"/>
      </iconSet>
    </cfRule>
  </conditionalFormatting>
  <conditionalFormatting sqref="R66">
    <cfRule type="iconSet" priority="115">
      <iconSet iconSet="5Arrows">
        <cfvo type="percent" val="0"/>
        <cfvo type="num" val="25"/>
        <cfvo type="num" val="50"/>
        <cfvo type="num" val="65"/>
        <cfvo type="num" val="80"/>
      </iconSet>
    </cfRule>
  </conditionalFormatting>
  <conditionalFormatting sqref="R69">
    <cfRule type="iconSet" priority="114">
      <iconSet iconSet="5Arrows">
        <cfvo type="percent" val="0"/>
        <cfvo type="num" val="25"/>
        <cfvo type="num" val="50"/>
        <cfvo type="num" val="65"/>
        <cfvo type="num" val="80"/>
      </iconSet>
    </cfRule>
  </conditionalFormatting>
  <conditionalFormatting sqref="R71">
    <cfRule type="iconSet" priority="113">
      <iconSet iconSet="5Arrows">
        <cfvo type="percent" val="0"/>
        <cfvo type="num" val="25"/>
        <cfvo type="num" val="50"/>
        <cfvo type="num" val="65"/>
        <cfvo type="num" val="80"/>
      </iconSet>
    </cfRule>
  </conditionalFormatting>
  <conditionalFormatting sqref="R73">
    <cfRule type="iconSet" priority="112">
      <iconSet iconSet="5Arrows">
        <cfvo type="percent" val="0"/>
        <cfvo type="num" val="25"/>
        <cfvo type="num" val="50"/>
        <cfvo type="num" val="65"/>
        <cfvo type="num" val="80"/>
      </iconSet>
    </cfRule>
  </conditionalFormatting>
  <conditionalFormatting sqref="R74">
    <cfRule type="iconSet" priority="111">
      <iconSet iconSet="5Arrows">
        <cfvo type="percent" val="0"/>
        <cfvo type="num" val="25"/>
        <cfvo type="num" val="50"/>
        <cfvo type="num" val="65"/>
        <cfvo type="num" val="80"/>
      </iconSet>
    </cfRule>
  </conditionalFormatting>
  <conditionalFormatting sqref="R77">
    <cfRule type="iconSet" priority="110">
      <iconSet iconSet="5Arrows">
        <cfvo type="percent" val="0"/>
        <cfvo type="num" val="25"/>
        <cfvo type="num" val="50"/>
        <cfvo type="num" val="65"/>
        <cfvo type="num" val="80"/>
      </iconSet>
    </cfRule>
  </conditionalFormatting>
  <conditionalFormatting sqref="R79">
    <cfRule type="iconSet" priority="109">
      <iconSet iconSet="5Arrows">
        <cfvo type="percent" val="0"/>
        <cfvo type="num" val="25"/>
        <cfvo type="num" val="50"/>
        <cfvo type="num" val="65"/>
        <cfvo type="num" val="80"/>
      </iconSet>
    </cfRule>
  </conditionalFormatting>
  <conditionalFormatting sqref="R81">
    <cfRule type="iconSet" priority="108">
      <iconSet iconSet="5Arrows">
        <cfvo type="percent" val="0"/>
        <cfvo type="num" val="25"/>
        <cfvo type="num" val="50"/>
        <cfvo type="num" val="65"/>
        <cfvo type="num" val="80"/>
      </iconSet>
    </cfRule>
  </conditionalFormatting>
  <conditionalFormatting sqref="R82">
    <cfRule type="iconSet" priority="107">
      <iconSet iconSet="5Arrows">
        <cfvo type="percent" val="0"/>
        <cfvo type="num" val="25"/>
        <cfvo type="num" val="50"/>
        <cfvo type="num" val="65"/>
        <cfvo type="num" val="80"/>
      </iconSet>
    </cfRule>
  </conditionalFormatting>
  <conditionalFormatting sqref="R85">
    <cfRule type="iconSet" priority="106">
      <iconSet iconSet="5Arrows">
        <cfvo type="percent" val="0"/>
        <cfvo type="num" val="25"/>
        <cfvo type="num" val="50"/>
        <cfvo type="num" val="65"/>
        <cfvo type="num" val="80"/>
      </iconSet>
    </cfRule>
  </conditionalFormatting>
  <conditionalFormatting sqref="R87">
    <cfRule type="iconSet" priority="105">
      <iconSet iconSet="5Arrows">
        <cfvo type="percent" val="0"/>
        <cfvo type="num" val="25"/>
        <cfvo type="num" val="50"/>
        <cfvo type="num" val="65"/>
        <cfvo type="num" val="80"/>
      </iconSet>
    </cfRule>
  </conditionalFormatting>
  <conditionalFormatting sqref="R89">
    <cfRule type="iconSet" priority="104">
      <iconSet iconSet="5Arrows">
        <cfvo type="percent" val="0"/>
        <cfvo type="num" val="25"/>
        <cfvo type="num" val="50"/>
        <cfvo type="num" val="65"/>
        <cfvo type="num" val="80"/>
      </iconSet>
    </cfRule>
  </conditionalFormatting>
  <conditionalFormatting sqref="R90">
    <cfRule type="iconSet" priority="103">
      <iconSet iconSet="5Arrows">
        <cfvo type="percent" val="0"/>
        <cfvo type="num" val="25"/>
        <cfvo type="num" val="50"/>
        <cfvo type="num" val="65"/>
        <cfvo type="num" val="80"/>
      </iconSet>
    </cfRule>
  </conditionalFormatting>
  <conditionalFormatting sqref="R93">
    <cfRule type="iconSet" priority="102">
      <iconSet iconSet="5Arrows">
        <cfvo type="percent" val="0"/>
        <cfvo type="num" val="25"/>
        <cfvo type="num" val="50"/>
        <cfvo type="num" val="65"/>
        <cfvo type="num" val="80"/>
      </iconSet>
    </cfRule>
  </conditionalFormatting>
  <conditionalFormatting sqref="R95">
    <cfRule type="iconSet" priority="101">
      <iconSet iconSet="5Arrows">
        <cfvo type="percent" val="0"/>
        <cfvo type="num" val="25"/>
        <cfvo type="num" val="50"/>
        <cfvo type="num" val="65"/>
        <cfvo type="num" val="80"/>
      </iconSet>
    </cfRule>
  </conditionalFormatting>
  <conditionalFormatting sqref="R97">
    <cfRule type="iconSet" priority="100">
      <iconSet iconSet="5Arrows">
        <cfvo type="percent" val="0"/>
        <cfvo type="num" val="25"/>
        <cfvo type="num" val="50"/>
        <cfvo type="num" val="65"/>
        <cfvo type="num" val="80"/>
      </iconSet>
    </cfRule>
  </conditionalFormatting>
  <conditionalFormatting sqref="R98">
    <cfRule type="iconSet" priority="99">
      <iconSet iconSet="5Arrows">
        <cfvo type="percent" val="0"/>
        <cfvo type="num" val="25"/>
        <cfvo type="num" val="50"/>
        <cfvo type="num" val="65"/>
        <cfvo type="num" val="80"/>
      </iconSet>
    </cfRule>
  </conditionalFormatting>
  <conditionalFormatting sqref="R101">
    <cfRule type="iconSet" priority="98">
      <iconSet iconSet="5Arrows">
        <cfvo type="percent" val="0"/>
        <cfvo type="num" val="25"/>
        <cfvo type="num" val="50"/>
        <cfvo type="num" val="65"/>
        <cfvo type="num" val="80"/>
      </iconSet>
    </cfRule>
  </conditionalFormatting>
  <conditionalFormatting sqref="R103">
    <cfRule type="iconSet" priority="97">
      <iconSet iconSet="5Arrows">
        <cfvo type="percent" val="0"/>
        <cfvo type="num" val="25"/>
        <cfvo type="num" val="50"/>
        <cfvo type="num" val="65"/>
        <cfvo type="num" val="80"/>
      </iconSet>
    </cfRule>
  </conditionalFormatting>
  <conditionalFormatting sqref="R105">
    <cfRule type="iconSet" priority="96">
      <iconSet iconSet="5Arrows">
        <cfvo type="percent" val="0"/>
        <cfvo type="num" val="25"/>
        <cfvo type="num" val="50"/>
        <cfvo type="num" val="65"/>
        <cfvo type="num" val="80"/>
      </iconSet>
    </cfRule>
  </conditionalFormatting>
  <conditionalFormatting sqref="R106">
    <cfRule type="iconSet" priority="95">
      <iconSet iconSet="5Arrows">
        <cfvo type="percent" val="0"/>
        <cfvo type="num" val="25"/>
        <cfvo type="num" val="50"/>
        <cfvo type="num" val="65"/>
        <cfvo type="num" val="80"/>
      </iconSet>
    </cfRule>
  </conditionalFormatting>
  <conditionalFormatting sqref="R109">
    <cfRule type="iconSet" priority="94">
      <iconSet iconSet="5Arrows">
        <cfvo type="percent" val="0"/>
        <cfvo type="num" val="25"/>
        <cfvo type="num" val="50"/>
        <cfvo type="num" val="65"/>
        <cfvo type="num" val="80"/>
      </iconSet>
    </cfRule>
  </conditionalFormatting>
  <conditionalFormatting sqref="R111">
    <cfRule type="iconSet" priority="93">
      <iconSet iconSet="5Arrows">
        <cfvo type="percent" val="0"/>
        <cfvo type="num" val="25"/>
        <cfvo type="num" val="50"/>
        <cfvo type="num" val="65"/>
        <cfvo type="num" val="80"/>
      </iconSet>
    </cfRule>
  </conditionalFormatting>
  <conditionalFormatting sqref="R113">
    <cfRule type="iconSet" priority="92">
      <iconSet iconSet="5Arrows">
        <cfvo type="percent" val="0"/>
        <cfvo type="num" val="25"/>
        <cfvo type="num" val="50"/>
        <cfvo type="num" val="65"/>
        <cfvo type="num" val="80"/>
      </iconSet>
    </cfRule>
  </conditionalFormatting>
  <conditionalFormatting sqref="R114">
    <cfRule type="iconSet" priority="91">
      <iconSet iconSet="5Arrows">
        <cfvo type="percent" val="0"/>
        <cfvo type="num" val="25"/>
        <cfvo type="num" val="50"/>
        <cfvo type="num" val="65"/>
        <cfvo type="num" val="80"/>
      </iconSet>
    </cfRule>
  </conditionalFormatting>
  <conditionalFormatting sqref="R117">
    <cfRule type="iconSet" priority="90">
      <iconSet iconSet="5Arrows">
        <cfvo type="percent" val="0"/>
        <cfvo type="num" val="25"/>
        <cfvo type="num" val="50"/>
        <cfvo type="num" val="65"/>
        <cfvo type="num" val="80"/>
      </iconSet>
    </cfRule>
  </conditionalFormatting>
  <conditionalFormatting sqref="R119">
    <cfRule type="iconSet" priority="89">
      <iconSet iconSet="5Arrows">
        <cfvo type="percent" val="0"/>
        <cfvo type="num" val="25"/>
        <cfvo type="num" val="50"/>
        <cfvo type="num" val="65"/>
        <cfvo type="num" val="80"/>
      </iconSet>
    </cfRule>
  </conditionalFormatting>
  <conditionalFormatting sqref="R121">
    <cfRule type="iconSet" priority="88">
      <iconSet iconSet="5Arrows">
        <cfvo type="percent" val="0"/>
        <cfvo type="num" val="25"/>
        <cfvo type="num" val="50"/>
        <cfvo type="num" val="65"/>
        <cfvo type="num" val="80"/>
      </iconSet>
    </cfRule>
  </conditionalFormatting>
  <conditionalFormatting sqref="R122">
    <cfRule type="iconSet" priority="87">
      <iconSet iconSet="5Arrows">
        <cfvo type="percent" val="0"/>
        <cfvo type="num" val="25"/>
        <cfvo type="num" val="50"/>
        <cfvo type="num" val="65"/>
        <cfvo type="num" val="80"/>
      </iconSet>
    </cfRule>
  </conditionalFormatting>
  <conditionalFormatting sqref="R125">
    <cfRule type="iconSet" priority="86">
      <iconSet iconSet="5Arrows">
        <cfvo type="percent" val="0"/>
        <cfvo type="num" val="25"/>
        <cfvo type="num" val="50"/>
        <cfvo type="num" val="65"/>
        <cfvo type="num" val="80"/>
      </iconSet>
    </cfRule>
  </conditionalFormatting>
  <conditionalFormatting sqref="R127">
    <cfRule type="iconSet" priority="85">
      <iconSet iconSet="5Arrows">
        <cfvo type="percent" val="0"/>
        <cfvo type="num" val="25"/>
        <cfvo type="num" val="50"/>
        <cfvo type="num" val="65"/>
        <cfvo type="num" val="80"/>
      </iconSet>
    </cfRule>
  </conditionalFormatting>
  <conditionalFormatting sqref="R129">
    <cfRule type="iconSet" priority="84">
      <iconSet iconSet="5Arrows">
        <cfvo type="percent" val="0"/>
        <cfvo type="num" val="25"/>
        <cfvo type="num" val="50"/>
        <cfvo type="num" val="65"/>
        <cfvo type="num" val="80"/>
      </iconSet>
    </cfRule>
  </conditionalFormatting>
  <conditionalFormatting sqref="R130">
    <cfRule type="iconSet" priority="83">
      <iconSet iconSet="5Arrows">
        <cfvo type="percent" val="0"/>
        <cfvo type="num" val="25"/>
        <cfvo type="num" val="50"/>
        <cfvo type="num" val="65"/>
        <cfvo type="num" val="80"/>
      </iconSet>
    </cfRule>
  </conditionalFormatting>
  <conditionalFormatting sqref="R133">
    <cfRule type="iconSet" priority="82">
      <iconSet iconSet="5Arrows">
        <cfvo type="percent" val="0"/>
        <cfvo type="num" val="25"/>
        <cfvo type="num" val="50"/>
        <cfvo type="num" val="65"/>
        <cfvo type="num" val="80"/>
      </iconSet>
    </cfRule>
  </conditionalFormatting>
  <conditionalFormatting sqref="R135">
    <cfRule type="iconSet" priority="81">
      <iconSet iconSet="5Arrows">
        <cfvo type="percent" val="0"/>
        <cfvo type="num" val="25"/>
        <cfvo type="num" val="50"/>
        <cfvo type="num" val="65"/>
        <cfvo type="num" val="80"/>
      </iconSet>
    </cfRule>
  </conditionalFormatting>
  <conditionalFormatting sqref="R137">
    <cfRule type="iconSet" priority="80">
      <iconSet iconSet="5Arrows">
        <cfvo type="percent" val="0"/>
        <cfvo type="num" val="25"/>
        <cfvo type="num" val="50"/>
        <cfvo type="num" val="65"/>
        <cfvo type="num" val="80"/>
      </iconSet>
    </cfRule>
  </conditionalFormatting>
  <conditionalFormatting sqref="R138">
    <cfRule type="iconSet" priority="79">
      <iconSet iconSet="5Arrows">
        <cfvo type="percent" val="0"/>
        <cfvo type="num" val="25"/>
        <cfvo type="num" val="50"/>
        <cfvo type="num" val="65"/>
        <cfvo type="num" val="80"/>
      </iconSet>
    </cfRule>
  </conditionalFormatting>
  <conditionalFormatting sqref="R141">
    <cfRule type="iconSet" priority="78">
      <iconSet iconSet="5Arrows">
        <cfvo type="percent" val="0"/>
        <cfvo type="num" val="25"/>
        <cfvo type="num" val="50"/>
        <cfvo type="num" val="65"/>
        <cfvo type="num" val="80"/>
      </iconSet>
    </cfRule>
  </conditionalFormatting>
  <conditionalFormatting sqref="R143">
    <cfRule type="iconSet" priority="77">
      <iconSet iconSet="5Arrows">
        <cfvo type="percent" val="0"/>
        <cfvo type="num" val="25"/>
        <cfvo type="num" val="50"/>
        <cfvo type="num" val="65"/>
        <cfvo type="num" val="80"/>
      </iconSet>
    </cfRule>
  </conditionalFormatting>
  <conditionalFormatting sqref="R145">
    <cfRule type="iconSet" priority="76">
      <iconSet iconSet="5Arrows">
        <cfvo type="percent" val="0"/>
        <cfvo type="num" val="25"/>
        <cfvo type="num" val="50"/>
        <cfvo type="num" val="65"/>
        <cfvo type="num" val="80"/>
      </iconSet>
    </cfRule>
  </conditionalFormatting>
  <conditionalFormatting sqref="R146">
    <cfRule type="iconSet" priority="75">
      <iconSet iconSet="5Arrows">
        <cfvo type="percent" val="0"/>
        <cfvo type="num" val="25"/>
        <cfvo type="num" val="50"/>
        <cfvo type="num" val="65"/>
        <cfvo type="num" val="80"/>
      </iconSet>
    </cfRule>
  </conditionalFormatting>
  <conditionalFormatting sqref="R149">
    <cfRule type="iconSet" priority="74">
      <iconSet iconSet="5Arrows">
        <cfvo type="percent" val="0"/>
        <cfvo type="num" val="25"/>
        <cfvo type="num" val="50"/>
        <cfvo type="num" val="65"/>
        <cfvo type="num" val="80"/>
      </iconSet>
    </cfRule>
  </conditionalFormatting>
  <conditionalFormatting sqref="R151">
    <cfRule type="iconSet" priority="73">
      <iconSet iconSet="5Arrows">
        <cfvo type="percent" val="0"/>
        <cfvo type="num" val="25"/>
        <cfvo type="num" val="50"/>
        <cfvo type="num" val="65"/>
        <cfvo type="num" val="80"/>
      </iconSet>
    </cfRule>
  </conditionalFormatting>
  <conditionalFormatting sqref="R153">
    <cfRule type="iconSet" priority="72">
      <iconSet iconSet="5Arrows">
        <cfvo type="percent" val="0"/>
        <cfvo type="num" val="25"/>
        <cfvo type="num" val="50"/>
        <cfvo type="num" val="65"/>
        <cfvo type="num" val="80"/>
      </iconSet>
    </cfRule>
  </conditionalFormatting>
  <conditionalFormatting sqref="R154">
    <cfRule type="iconSet" priority="71">
      <iconSet iconSet="5Arrows">
        <cfvo type="percent" val="0"/>
        <cfvo type="num" val="25"/>
        <cfvo type="num" val="50"/>
        <cfvo type="num" val="65"/>
        <cfvo type="num" val="80"/>
      </iconSet>
    </cfRule>
  </conditionalFormatting>
  <conditionalFormatting sqref="R157">
    <cfRule type="iconSet" priority="70">
      <iconSet iconSet="5Arrows">
        <cfvo type="percent" val="0"/>
        <cfvo type="num" val="25"/>
        <cfvo type="num" val="50"/>
        <cfvo type="num" val="65"/>
        <cfvo type="num" val="80"/>
      </iconSet>
    </cfRule>
  </conditionalFormatting>
  <conditionalFormatting sqref="R159">
    <cfRule type="iconSet" priority="69">
      <iconSet iconSet="5Arrows">
        <cfvo type="percent" val="0"/>
        <cfvo type="num" val="25"/>
        <cfvo type="num" val="50"/>
        <cfvo type="num" val="65"/>
        <cfvo type="num" val="80"/>
      </iconSet>
    </cfRule>
  </conditionalFormatting>
  <conditionalFormatting sqref="R161">
    <cfRule type="iconSet" priority="68">
      <iconSet iconSet="5Arrows">
        <cfvo type="percent" val="0"/>
        <cfvo type="num" val="25"/>
        <cfvo type="num" val="50"/>
        <cfvo type="num" val="65"/>
        <cfvo type="num" val="80"/>
      </iconSet>
    </cfRule>
  </conditionalFormatting>
  <conditionalFormatting sqref="R162">
    <cfRule type="iconSet" priority="67">
      <iconSet iconSet="5Arrows">
        <cfvo type="percent" val="0"/>
        <cfvo type="num" val="25"/>
        <cfvo type="num" val="50"/>
        <cfvo type="num" val="65"/>
        <cfvo type="num" val="80"/>
      </iconSet>
    </cfRule>
  </conditionalFormatting>
  <conditionalFormatting sqref="R165">
    <cfRule type="iconSet" priority="66">
      <iconSet iconSet="5Arrows">
        <cfvo type="percent" val="0"/>
        <cfvo type="num" val="25"/>
        <cfvo type="num" val="50"/>
        <cfvo type="num" val="65"/>
        <cfvo type="num" val="80"/>
      </iconSet>
    </cfRule>
  </conditionalFormatting>
  <conditionalFormatting sqref="R167">
    <cfRule type="iconSet" priority="65">
      <iconSet iconSet="5Arrows">
        <cfvo type="percent" val="0"/>
        <cfvo type="num" val="25"/>
        <cfvo type="num" val="50"/>
        <cfvo type="num" val="65"/>
        <cfvo type="num" val="80"/>
      </iconSet>
    </cfRule>
  </conditionalFormatting>
  <conditionalFormatting sqref="R169">
    <cfRule type="iconSet" priority="64">
      <iconSet iconSet="5Arrows">
        <cfvo type="percent" val="0"/>
        <cfvo type="num" val="25"/>
        <cfvo type="num" val="50"/>
        <cfvo type="num" val="65"/>
        <cfvo type="num" val="80"/>
      </iconSet>
    </cfRule>
  </conditionalFormatting>
  <conditionalFormatting sqref="R170">
    <cfRule type="iconSet" priority="63">
      <iconSet iconSet="5Arrows">
        <cfvo type="percent" val="0"/>
        <cfvo type="num" val="25"/>
        <cfvo type="num" val="50"/>
        <cfvo type="num" val="65"/>
        <cfvo type="num" val="80"/>
      </iconSet>
    </cfRule>
  </conditionalFormatting>
  <conditionalFormatting sqref="R173">
    <cfRule type="iconSet" priority="62">
      <iconSet iconSet="5Arrows">
        <cfvo type="percent" val="0"/>
        <cfvo type="num" val="25"/>
        <cfvo type="num" val="50"/>
        <cfvo type="num" val="65"/>
        <cfvo type="num" val="80"/>
      </iconSet>
    </cfRule>
  </conditionalFormatting>
  <conditionalFormatting sqref="R175">
    <cfRule type="iconSet" priority="61">
      <iconSet iconSet="5Arrows">
        <cfvo type="percent" val="0"/>
        <cfvo type="num" val="25"/>
        <cfvo type="num" val="50"/>
        <cfvo type="num" val="65"/>
        <cfvo type="num" val="80"/>
      </iconSet>
    </cfRule>
  </conditionalFormatting>
  <conditionalFormatting sqref="R177">
    <cfRule type="iconSet" priority="60">
      <iconSet iconSet="5Arrows">
        <cfvo type="percent" val="0"/>
        <cfvo type="num" val="25"/>
        <cfvo type="num" val="50"/>
        <cfvo type="num" val="65"/>
        <cfvo type="num" val="80"/>
      </iconSet>
    </cfRule>
  </conditionalFormatting>
  <conditionalFormatting sqref="R178">
    <cfRule type="iconSet" priority="59">
      <iconSet iconSet="5Arrows">
        <cfvo type="percent" val="0"/>
        <cfvo type="num" val="25"/>
        <cfvo type="num" val="50"/>
        <cfvo type="num" val="65"/>
        <cfvo type="num" val="80"/>
      </iconSet>
    </cfRule>
  </conditionalFormatting>
  <conditionalFormatting sqref="R181">
    <cfRule type="iconSet" priority="58">
      <iconSet iconSet="5Arrows">
        <cfvo type="percent" val="0"/>
        <cfvo type="num" val="25"/>
        <cfvo type="num" val="50"/>
        <cfvo type="num" val="65"/>
        <cfvo type="num" val="80"/>
      </iconSet>
    </cfRule>
  </conditionalFormatting>
  <conditionalFormatting sqref="R183">
    <cfRule type="iconSet" priority="57">
      <iconSet iconSet="5Arrows">
        <cfvo type="percent" val="0"/>
        <cfvo type="num" val="25"/>
        <cfvo type="num" val="50"/>
        <cfvo type="num" val="65"/>
        <cfvo type="num" val="80"/>
      </iconSet>
    </cfRule>
  </conditionalFormatting>
  <conditionalFormatting sqref="R185">
    <cfRule type="iconSet" priority="56">
      <iconSet iconSet="5Arrows">
        <cfvo type="percent" val="0"/>
        <cfvo type="num" val="25"/>
        <cfvo type="num" val="50"/>
        <cfvo type="num" val="65"/>
        <cfvo type="num" val="80"/>
      </iconSet>
    </cfRule>
  </conditionalFormatting>
  <conditionalFormatting sqref="R186">
    <cfRule type="iconSet" priority="55">
      <iconSet iconSet="5Arrows">
        <cfvo type="percent" val="0"/>
        <cfvo type="num" val="25"/>
        <cfvo type="num" val="50"/>
        <cfvo type="num" val="65"/>
        <cfvo type="num" val="80"/>
      </iconSet>
    </cfRule>
  </conditionalFormatting>
  <conditionalFormatting sqref="R189">
    <cfRule type="iconSet" priority="54">
      <iconSet iconSet="5Arrows">
        <cfvo type="percent" val="0"/>
        <cfvo type="num" val="25"/>
        <cfvo type="num" val="50"/>
        <cfvo type="num" val="65"/>
        <cfvo type="num" val="80"/>
      </iconSet>
    </cfRule>
  </conditionalFormatting>
  <conditionalFormatting sqref="R191">
    <cfRule type="iconSet" priority="53">
      <iconSet iconSet="5Arrows">
        <cfvo type="percent" val="0"/>
        <cfvo type="num" val="25"/>
        <cfvo type="num" val="50"/>
        <cfvo type="num" val="65"/>
        <cfvo type="num" val="80"/>
      </iconSet>
    </cfRule>
  </conditionalFormatting>
  <conditionalFormatting sqref="R193">
    <cfRule type="iconSet" priority="52">
      <iconSet iconSet="5Arrows">
        <cfvo type="percent" val="0"/>
        <cfvo type="num" val="25"/>
        <cfvo type="num" val="50"/>
        <cfvo type="num" val="65"/>
        <cfvo type="num" val="80"/>
      </iconSet>
    </cfRule>
  </conditionalFormatting>
  <conditionalFormatting sqref="R194">
    <cfRule type="iconSet" priority="51">
      <iconSet iconSet="5Arrows">
        <cfvo type="percent" val="0"/>
        <cfvo type="num" val="25"/>
        <cfvo type="num" val="50"/>
        <cfvo type="num" val="65"/>
        <cfvo type="num" val="80"/>
      </iconSet>
    </cfRule>
  </conditionalFormatting>
  <conditionalFormatting sqref="R197">
    <cfRule type="iconSet" priority="50">
      <iconSet iconSet="5Arrows">
        <cfvo type="percent" val="0"/>
        <cfvo type="num" val="25"/>
        <cfvo type="num" val="50"/>
        <cfvo type="num" val="65"/>
        <cfvo type="num" val="80"/>
      </iconSet>
    </cfRule>
  </conditionalFormatting>
  <conditionalFormatting sqref="R199">
    <cfRule type="iconSet" priority="49">
      <iconSet iconSet="5Arrows">
        <cfvo type="percent" val="0"/>
        <cfvo type="num" val="25"/>
        <cfvo type="num" val="50"/>
        <cfvo type="num" val="65"/>
        <cfvo type="num" val="80"/>
      </iconSet>
    </cfRule>
  </conditionalFormatting>
  <conditionalFormatting sqref="R201">
    <cfRule type="iconSet" priority="48">
      <iconSet iconSet="5Arrows">
        <cfvo type="percent" val="0"/>
        <cfvo type="num" val="25"/>
        <cfvo type="num" val="50"/>
        <cfvo type="num" val="65"/>
        <cfvo type="num" val="80"/>
      </iconSet>
    </cfRule>
  </conditionalFormatting>
  <conditionalFormatting sqref="R202">
    <cfRule type="iconSet" priority="47">
      <iconSet iconSet="5Arrows">
        <cfvo type="percent" val="0"/>
        <cfvo type="num" val="25"/>
        <cfvo type="num" val="50"/>
        <cfvo type="num" val="65"/>
        <cfvo type="num" val="80"/>
      </iconSet>
    </cfRule>
  </conditionalFormatting>
  <conditionalFormatting sqref="R205">
    <cfRule type="iconSet" priority="46">
      <iconSet iconSet="5Arrows">
        <cfvo type="percent" val="0"/>
        <cfvo type="num" val="25"/>
        <cfvo type="num" val="50"/>
        <cfvo type="num" val="65"/>
        <cfvo type="num" val="80"/>
      </iconSet>
    </cfRule>
  </conditionalFormatting>
  <conditionalFormatting sqref="R207">
    <cfRule type="iconSet" priority="45">
      <iconSet iconSet="5Arrows">
        <cfvo type="percent" val="0"/>
        <cfvo type="num" val="25"/>
        <cfvo type="num" val="50"/>
        <cfvo type="num" val="65"/>
        <cfvo type="num" val="80"/>
      </iconSet>
    </cfRule>
  </conditionalFormatting>
  <conditionalFormatting sqref="R209">
    <cfRule type="iconSet" priority="44">
      <iconSet iconSet="5Arrows">
        <cfvo type="percent" val="0"/>
        <cfvo type="num" val="25"/>
        <cfvo type="num" val="50"/>
        <cfvo type="num" val="65"/>
        <cfvo type="num" val="80"/>
      </iconSet>
    </cfRule>
  </conditionalFormatting>
  <conditionalFormatting sqref="R210:R218">
    <cfRule type="iconSet" priority="43">
      <iconSet iconSet="5Arrows">
        <cfvo type="percent" val="0"/>
        <cfvo type="num" val="25"/>
        <cfvo type="num" val="50"/>
        <cfvo type="num" val="65"/>
        <cfvo type="num" val="80"/>
      </iconSet>
    </cfRule>
  </conditionalFormatting>
  <conditionalFormatting sqref="R221">
    <cfRule type="iconSet" priority="42">
      <iconSet iconSet="5Arrows">
        <cfvo type="percent" val="0"/>
        <cfvo type="num" val="25"/>
        <cfvo type="num" val="50"/>
        <cfvo type="num" val="65"/>
        <cfvo type="num" val="80"/>
      </iconSet>
    </cfRule>
  </conditionalFormatting>
  <conditionalFormatting sqref="R223">
    <cfRule type="iconSet" priority="41">
      <iconSet iconSet="5Arrows">
        <cfvo type="percent" val="0"/>
        <cfvo type="num" val="25"/>
        <cfvo type="num" val="50"/>
        <cfvo type="num" val="65"/>
        <cfvo type="num" val="80"/>
      </iconSet>
    </cfRule>
  </conditionalFormatting>
  <conditionalFormatting sqref="R225">
    <cfRule type="iconSet" priority="40">
      <iconSet iconSet="5Arrows">
        <cfvo type="percent" val="0"/>
        <cfvo type="num" val="25"/>
        <cfvo type="num" val="50"/>
        <cfvo type="num" val="65"/>
        <cfvo type="num" val="80"/>
      </iconSet>
    </cfRule>
  </conditionalFormatting>
  <conditionalFormatting sqref="R226">
    <cfRule type="iconSet" priority="39">
      <iconSet iconSet="5Arrows">
        <cfvo type="percent" val="0"/>
        <cfvo type="num" val="25"/>
        <cfvo type="num" val="50"/>
        <cfvo type="num" val="65"/>
        <cfvo type="num" val="80"/>
      </iconSet>
    </cfRule>
  </conditionalFormatting>
  <conditionalFormatting sqref="R229">
    <cfRule type="iconSet" priority="38">
      <iconSet iconSet="5Arrows">
        <cfvo type="percent" val="0"/>
        <cfvo type="num" val="25"/>
        <cfvo type="num" val="50"/>
        <cfvo type="num" val="65"/>
        <cfvo type="num" val="80"/>
      </iconSet>
    </cfRule>
  </conditionalFormatting>
  <conditionalFormatting sqref="R231">
    <cfRule type="iconSet" priority="37">
      <iconSet iconSet="5Arrows">
        <cfvo type="percent" val="0"/>
        <cfvo type="num" val="25"/>
        <cfvo type="num" val="50"/>
        <cfvo type="num" val="65"/>
        <cfvo type="num" val="80"/>
      </iconSet>
    </cfRule>
  </conditionalFormatting>
  <conditionalFormatting sqref="R233">
    <cfRule type="iconSet" priority="36">
      <iconSet iconSet="5Arrows">
        <cfvo type="percent" val="0"/>
        <cfvo type="num" val="25"/>
        <cfvo type="num" val="50"/>
        <cfvo type="num" val="65"/>
        <cfvo type="num" val="80"/>
      </iconSet>
    </cfRule>
  </conditionalFormatting>
  <conditionalFormatting sqref="R234">
    <cfRule type="iconSet" priority="35">
      <iconSet iconSet="5Arrows">
        <cfvo type="percent" val="0"/>
        <cfvo type="num" val="25"/>
        <cfvo type="num" val="50"/>
        <cfvo type="num" val="65"/>
        <cfvo type="num" val="80"/>
      </iconSet>
    </cfRule>
  </conditionalFormatting>
  <conditionalFormatting sqref="R237">
    <cfRule type="iconSet" priority="34">
      <iconSet iconSet="5Arrows">
        <cfvo type="percent" val="0"/>
        <cfvo type="num" val="25"/>
        <cfvo type="num" val="50"/>
        <cfvo type="num" val="65"/>
        <cfvo type="num" val="80"/>
      </iconSet>
    </cfRule>
  </conditionalFormatting>
  <conditionalFormatting sqref="R239">
    <cfRule type="iconSet" priority="33">
      <iconSet iconSet="5Arrows">
        <cfvo type="percent" val="0"/>
        <cfvo type="num" val="25"/>
        <cfvo type="num" val="50"/>
        <cfvo type="num" val="65"/>
        <cfvo type="num" val="80"/>
      </iconSet>
    </cfRule>
  </conditionalFormatting>
  <conditionalFormatting sqref="R241">
    <cfRule type="iconSet" priority="32">
      <iconSet iconSet="5Arrows">
        <cfvo type="percent" val="0"/>
        <cfvo type="num" val="25"/>
        <cfvo type="num" val="50"/>
        <cfvo type="num" val="65"/>
        <cfvo type="num" val="80"/>
      </iconSet>
    </cfRule>
  </conditionalFormatting>
  <conditionalFormatting sqref="R242">
    <cfRule type="iconSet" priority="31">
      <iconSet iconSet="5Arrows">
        <cfvo type="percent" val="0"/>
        <cfvo type="num" val="25"/>
        <cfvo type="num" val="50"/>
        <cfvo type="num" val="65"/>
        <cfvo type="num" val="80"/>
      </iconSet>
    </cfRule>
  </conditionalFormatting>
  <conditionalFormatting sqref="R245">
    <cfRule type="iconSet" priority="30">
      <iconSet iconSet="5Arrows">
        <cfvo type="percent" val="0"/>
        <cfvo type="num" val="25"/>
        <cfvo type="num" val="50"/>
        <cfvo type="num" val="65"/>
        <cfvo type="num" val="80"/>
      </iconSet>
    </cfRule>
  </conditionalFormatting>
  <conditionalFormatting sqref="R247">
    <cfRule type="iconSet" priority="29">
      <iconSet iconSet="5Arrows">
        <cfvo type="percent" val="0"/>
        <cfvo type="num" val="25"/>
        <cfvo type="num" val="50"/>
        <cfvo type="num" val="65"/>
        <cfvo type="num" val="80"/>
      </iconSet>
    </cfRule>
  </conditionalFormatting>
  <conditionalFormatting sqref="R249">
    <cfRule type="iconSet" priority="28">
      <iconSet iconSet="5Arrows">
        <cfvo type="percent" val="0"/>
        <cfvo type="num" val="25"/>
        <cfvo type="num" val="50"/>
        <cfvo type="num" val="65"/>
        <cfvo type="num" val="80"/>
      </iconSet>
    </cfRule>
  </conditionalFormatting>
  <conditionalFormatting sqref="R250:R258">
    <cfRule type="iconSet" priority="27">
      <iconSet iconSet="5Arrows">
        <cfvo type="percent" val="0"/>
        <cfvo type="num" val="25"/>
        <cfvo type="num" val="50"/>
        <cfvo type="num" val="65"/>
        <cfvo type="num" val="80"/>
      </iconSet>
    </cfRule>
  </conditionalFormatting>
  <conditionalFormatting sqref="E261:R261">
    <cfRule type="iconSet" priority="26">
      <iconSet iconSet="5Arrows">
        <cfvo type="percent" val="0"/>
        <cfvo type="num" val="25"/>
        <cfvo type="num" val="50"/>
        <cfvo type="num" val="65"/>
        <cfvo type="num" val="80"/>
      </iconSet>
    </cfRule>
  </conditionalFormatting>
  <conditionalFormatting sqref="E263:R263">
    <cfRule type="iconSet" priority="25">
      <iconSet iconSet="5Arrows">
        <cfvo type="percent" val="0"/>
        <cfvo type="num" val="25"/>
        <cfvo type="num" val="50"/>
        <cfvo type="num" val="65"/>
        <cfvo type="num" val="80"/>
      </iconSet>
    </cfRule>
  </conditionalFormatting>
  <conditionalFormatting sqref="E265:F265">
    <cfRule type="iconSet" priority="24">
      <iconSet iconSet="5Arrows">
        <cfvo type="percent" val="0"/>
        <cfvo type="num" val="25"/>
        <cfvo type="num" val="50"/>
        <cfvo type="num" val="65"/>
        <cfvo type="num" val="80"/>
      </iconSet>
    </cfRule>
  </conditionalFormatting>
  <conditionalFormatting sqref="G265:Q265">
    <cfRule type="iconSet" priority="23">
      <iconSet iconSet="5Arrows">
        <cfvo type="percent" val="0"/>
        <cfvo type="num" val="25"/>
        <cfvo type="num" val="50"/>
        <cfvo type="num" val="65"/>
        <cfvo type="num" val="80"/>
      </iconSet>
    </cfRule>
  </conditionalFormatting>
  <conditionalFormatting sqref="E266:F266">
    <cfRule type="iconSet" priority="22">
      <iconSet iconSet="5Arrows">
        <cfvo type="percent" val="0"/>
        <cfvo type="num" val="25"/>
        <cfvo type="num" val="50"/>
        <cfvo type="num" val="65"/>
        <cfvo type="num" val="80"/>
      </iconSet>
    </cfRule>
  </conditionalFormatting>
  <conditionalFormatting sqref="G266:Q266">
    <cfRule type="iconSet" priority="21">
      <iconSet iconSet="5Arrows">
        <cfvo type="percent" val="0"/>
        <cfvo type="num" val="25"/>
        <cfvo type="num" val="50"/>
        <cfvo type="num" val="65"/>
        <cfvo type="num" val="80"/>
      </iconSet>
    </cfRule>
  </conditionalFormatting>
  <conditionalFormatting sqref="R265">
    <cfRule type="iconSet" priority="20">
      <iconSet iconSet="5Arrows">
        <cfvo type="percent" val="0"/>
        <cfvo type="num" val="25"/>
        <cfvo type="num" val="50"/>
        <cfvo type="num" val="65"/>
        <cfvo type="num" val="80"/>
      </iconSet>
    </cfRule>
  </conditionalFormatting>
  <conditionalFormatting sqref="R266">
    <cfRule type="iconSet" priority="19">
      <iconSet iconSet="5Arrows">
        <cfvo type="percent" val="0"/>
        <cfvo type="num" val="25"/>
        <cfvo type="num" val="50"/>
        <cfvo type="num" val="65"/>
        <cfvo type="num" val="80"/>
      </iconSet>
    </cfRule>
  </conditionalFormatting>
  <conditionalFormatting sqref="E213">
    <cfRule type="iconSet" priority="18">
      <iconSet iconSet="5Arrows">
        <cfvo type="percent" val="0"/>
        <cfvo type="num" val="25"/>
        <cfvo type="num" val="50"/>
        <cfvo type="num" val="65"/>
        <cfvo type="num" val="80"/>
      </iconSet>
    </cfRule>
  </conditionalFormatting>
  <conditionalFormatting sqref="F213:Q213">
    <cfRule type="iconSet" priority="17">
      <iconSet iconSet="5Arrows">
        <cfvo type="percent" val="0"/>
        <cfvo type="num" val="25"/>
        <cfvo type="num" val="50"/>
        <cfvo type="num" val="65"/>
        <cfvo type="num" val="80"/>
      </iconSet>
    </cfRule>
  </conditionalFormatting>
  <conditionalFormatting sqref="E215">
    <cfRule type="iconSet" priority="16">
      <iconSet iconSet="5Arrows">
        <cfvo type="percent" val="0"/>
        <cfvo type="num" val="25"/>
        <cfvo type="num" val="50"/>
        <cfvo type="num" val="65"/>
        <cfvo type="num" val="80"/>
      </iconSet>
    </cfRule>
  </conditionalFormatting>
  <conditionalFormatting sqref="F215:Q215">
    <cfRule type="iconSet" priority="15">
      <iconSet iconSet="5Arrows">
        <cfvo type="percent" val="0"/>
        <cfvo type="num" val="25"/>
        <cfvo type="num" val="50"/>
        <cfvo type="num" val="65"/>
        <cfvo type="num" val="80"/>
      </iconSet>
    </cfRule>
  </conditionalFormatting>
  <conditionalFormatting sqref="E217">
    <cfRule type="iconSet" priority="14">
      <iconSet iconSet="5Arrows">
        <cfvo type="percent" val="0"/>
        <cfvo type="num" val="25"/>
        <cfvo type="num" val="50"/>
        <cfvo type="num" val="65"/>
        <cfvo type="num" val="80"/>
      </iconSet>
    </cfRule>
  </conditionalFormatting>
  <conditionalFormatting sqref="F217:Q217">
    <cfRule type="iconSet" priority="13">
      <iconSet iconSet="5Arrows">
        <cfvo type="percent" val="0"/>
        <cfvo type="num" val="25"/>
        <cfvo type="num" val="50"/>
        <cfvo type="num" val="65"/>
        <cfvo type="num" val="80"/>
      </iconSet>
    </cfRule>
  </conditionalFormatting>
  <conditionalFormatting sqref="R213">
    <cfRule type="iconSet" priority="12">
      <iconSet iconSet="5Arrows">
        <cfvo type="percent" val="0"/>
        <cfvo type="num" val="25"/>
        <cfvo type="num" val="50"/>
        <cfvo type="num" val="65"/>
        <cfvo type="num" val="80"/>
      </iconSet>
    </cfRule>
  </conditionalFormatting>
  <conditionalFormatting sqref="R215">
    <cfRule type="iconSet" priority="11">
      <iconSet iconSet="5Arrows">
        <cfvo type="percent" val="0"/>
        <cfvo type="num" val="25"/>
        <cfvo type="num" val="50"/>
        <cfvo type="num" val="65"/>
        <cfvo type="num" val="80"/>
      </iconSet>
    </cfRule>
  </conditionalFormatting>
  <conditionalFormatting sqref="R217">
    <cfRule type="iconSet" priority="10">
      <iconSet iconSet="5Arrows">
        <cfvo type="percent" val="0"/>
        <cfvo type="num" val="25"/>
        <cfvo type="num" val="50"/>
        <cfvo type="num" val="65"/>
        <cfvo type="num" val="80"/>
      </iconSet>
    </cfRule>
  </conditionalFormatting>
  <conditionalFormatting sqref="E253">
    <cfRule type="iconSet" priority="9">
      <iconSet iconSet="5Arrows">
        <cfvo type="percent" val="0"/>
        <cfvo type="num" val="25"/>
        <cfvo type="num" val="50"/>
        <cfvo type="num" val="65"/>
        <cfvo type="num" val="80"/>
      </iconSet>
    </cfRule>
  </conditionalFormatting>
  <conditionalFormatting sqref="F253:Q253">
    <cfRule type="iconSet" priority="8">
      <iconSet iconSet="5Arrows">
        <cfvo type="percent" val="0"/>
        <cfvo type="num" val="25"/>
        <cfvo type="num" val="50"/>
        <cfvo type="num" val="65"/>
        <cfvo type="num" val="80"/>
      </iconSet>
    </cfRule>
  </conditionalFormatting>
  <conditionalFormatting sqref="E255">
    <cfRule type="iconSet" priority="7">
      <iconSet iconSet="5Arrows">
        <cfvo type="percent" val="0"/>
        <cfvo type="num" val="25"/>
        <cfvo type="num" val="50"/>
        <cfvo type="num" val="65"/>
        <cfvo type="num" val="80"/>
      </iconSet>
    </cfRule>
  </conditionalFormatting>
  <conditionalFormatting sqref="F255:Q255">
    <cfRule type="iconSet" priority="6">
      <iconSet iconSet="5Arrows">
        <cfvo type="percent" val="0"/>
        <cfvo type="num" val="25"/>
        <cfvo type="num" val="50"/>
        <cfvo type="num" val="65"/>
        <cfvo type="num" val="80"/>
      </iconSet>
    </cfRule>
  </conditionalFormatting>
  <conditionalFormatting sqref="E257">
    <cfRule type="iconSet" priority="5">
      <iconSet iconSet="5Arrows">
        <cfvo type="percent" val="0"/>
        <cfvo type="num" val="25"/>
        <cfvo type="num" val="50"/>
        <cfvo type="num" val="65"/>
        <cfvo type="num" val="80"/>
      </iconSet>
    </cfRule>
  </conditionalFormatting>
  <conditionalFormatting sqref="F257:Q257">
    <cfRule type="iconSet" priority="4">
      <iconSet iconSet="5Arrows">
        <cfvo type="percent" val="0"/>
        <cfvo type="num" val="25"/>
        <cfvo type="num" val="50"/>
        <cfvo type="num" val="65"/>
        <cfvo type="num" val="80"/>
      </iconSet>
    </cfRule>
  </conditionalFormatting>
  <conditionalFormatting sqref="R253">
    <cfRule type="iconSet" priority="3">
      <iconSet iconSet="5Arrows">
        <cfvo type="percent" val="0"/>
        <cfvo type="num" val="25"/>
        <cfvo type="num" val="50"/>
        <cfvo type="num" val="65"/>
        <cfvo type="num" val="80"/>
      </iconSet>
    </cfRule>
  </conditionalFormatting>
  <conditionalFormatting sqref="R255">
    <cfRule type="iconSet" priority="2">
      <iconSet iconSet="5Arrows">
        <cfvo type="percent" val="0"/>
        <cfvo type="num" val="25"/>
        <cfvo type="num" val="50"/>
        <cfvo type="num" val="65"/>
        <cfvo type="num" val="80"/>
      </iconSet>
    </cfRule>
  </conditionalFormatting>
  <conditionalFormatting sqref="R257">
    <cfRule type="iconSet" priority="1">
      <iconSet iconSet="5Arrows">
        <cfvo type="percent" val="0"/>
        <cfvo type="num" val="25"/>
        <cfvo type="num" val="50"/>
        <cfvo type="num" val="65"/>
        <cfvo type="num" val="80"/>
      </iconSet>
    </cfRule>
  </conditionalFormatting>
  <dataValidations count="2">
    <dataValidation type="whole" allowBlank="1" showInputMessage="1" showErrorMessage="1" errorTitle="FECHA FUERA DE RANGO" error="La fecha debe estar entre el 20160101 y el 20191231" sqref="M5">
      <formula1>20160101</formula1>
      <formula2>20191231</formula2>
    </dataValidation>
    <dataValidation type="list" allowBlank="1" showInputMessage="1" showErrorMessage="1" sqref="D7:O7">
      <formula1>ENTIDADES</formula1>
    </dataValidation>
  </dataValidations>
  <printOptions horizontalCentered="1" verticalCentered="1"/>
  <pageMargins left="1.1811023622047245" right="0" top="0.39370078740157483" bottom="0.78740157480314965" header="0.31496062992125984" footer="0.59055118110236227"/>
  <pageSetup paperSize="41" scale="56" fitToHeight="0" orientation="landscape" r:id="rId1"/>
  <headerFooter>
    <oddHeader>&amp;RPág. &amp;P de &amp;N</oddHeader>
    <oddFooter>&amp;LLUZ ADRIANA LONDOÑO RAMIREZ
Secretaria de Despacho
Firma: ___________________&amp;CFRANCISCO JAVIER GOMEZ RIOS
Profesional Universitario
Firma: ___________________&amp;RGLORIA MILENA MARQUEZ  
Profesional Enlace
Dep. Administrativo de Planeación</oddFooter>
  </headerFooter>
  <rowBreaks count="4" manualBreakCount="4">
    <brk id="50" max="17" man="1"/>
    <brk id="98" max="17" man="1"/>
    <brk id="146" max="17" man="1"/>
    <brk id="194" max="17"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82"/>
  <sheetViews>
    <sheetView zoomScale="70" zoomScaleNormal="70" zoomScaleSheetLayoutView="30" zoomScalePageLayoutView="90" workbookViewId="0">
      <pane ySplit="9" topLeftCell="A10" activePane="bottomLeft" state="frozen"/>
      <selection activeCell="M5" sqref="M5"/>
      <selection pane="bottomLeft" activeCell="G16" sqref="G16"/>
    </sheetView>
  </sheetViews>
  <sheetFormatPr baseColWidth="10" defaultColWidth="11.42578125" defaultRowHeight="15" x14ac:dyDescent="0.25"/>
  <cols>
    <col min="1" max="1" width="7.28515625" style="29" customWidth="1"/>
    <col min="2" max="2" width="39.85546875" style="1" customWidth="1"/>
    <col min="3" max="3" width="18.28515625" style="1" customWidth="1"/>
    <col min="4" max="4" width="26.42578125" style="1" customWidth="1"/>
    <col min="5" max="5" width="23" style="1" customWidth="1"/>
    <col min="6" max="6" width="36.85546875" style="1" customWidth="1"/>
    <col min="7" max="7" width="37.140625" style="1" customWidth="1"/>
    <col min="8" max="8" width="39.85546875" style="1" customWidth="1"/>
    <col min="9" max="9" width="14.140625" style="1" customWidth="1"/>
    <col min="10" max="10" width="14.85546875" style="1" customWidth="1"/>
    <col min="11" max="11" width="16.28515625" style="1" customWidth="1"/>
    <col min="12" max="12" width="17.28515625" style="1" customWidth="1"/>
    <col min="13" max="13" width="20.7109375" style="1" customWidth="1"/>
    <col min="14" max="14" width="15.7109375" style="1" customWidth="1"/>
    <col min="15" max="16384" width="11.42578125" style="1"/>
  </cols>
  <sheetData>
    <row r="1" spans="1:15" ht="7.5" customHeight="1" x14ac:dyDescent="0.25">
      <c r="A1" s="400"/>
      <c r="B1" s="401"/>
      <c r="C1" s="402"/>
      <c r="D1" s="402"/>
      <c r="E1" s="402"/>
      <c r="F1" s="403"/>
      <c r="G1" s="404"/>
      <c r="H1" s="404"/>
      <c r="I1" s="404"/>
      <c r="J1" s="404"/>
      <c r="K1" s="404"/>
      <c r="L1" s="404"/>
      <c r="M1" s="404"/>
      <c r="N1" s="405"/>
    </row>
    <row r="2" spans="1:15" ht="18" x14ac:dyDescent="0.25">
      <c r="A2" s="406"/>
      <c r="B2" s="407"/>
      <c r="C2" s="408"/>
      <c r="D2" s="763" t="s">
        <v>0</v>
      </c>
      <c r="E2" s="763"/>
      <c r="F2" s="639"/>
      <c r="G2" s="639"/>
      <c r="H2" s="639"/>
      <c r="I2" s="639"/>
      <c r="J2" s="577"/>
      <c r="K2" s="577"/>
      <c r="L2" s="295" t="s">
        <v>41</v>
      </c>
      <c r="M2" s="397" t="s">
        <v>5963</v>
      </c>
      <c r="N2" s="295"/>
    </row>
    <row r="3" spans="1:15" ht="15" customHeight="1" x14ac:dyDescent="0.25">
      <c r="A3" s="410"/>
      <c r="B3" s="411"/>
      <c r="C3" s="412"/>
      <c r="D3" s="763"/>
      <c r="E3" s="763"/>
      <c r="F3" s="639"/>
      <c r="G3" s="639"/>
      <c r="H3" s="639"/>
      <c r="I3" s="639"/>
      <c r="J3" s="577"/>
      <c r="K3" s="577"/>
      <c r="L3" s="295" t="s">
        <v>2</v>
      </c>
      <c r="M3" s="398">
        <v>3</v>
      </c>
      <c r="N3" s="295"/>
    </row>
    <row r="4" spans="1:15" ht="30" customHeight="1" x14ac:dyDescent="0.25">
      <c r="A4" s="410"/>
      <c r="B4" s="411"/>
      <c r="C4" s="412"/>
      <c r="D4" s="731" t="s">
        <v>71</v>
      </c>
      <c r="E4" s="731"/>
      <c r="F4" s="764"/>
      <c r="G4" s="764"/>
      <c r="H4" s="764"/>
      <c r="I4" s="764"/>
      <c r="J4" s="579"/>
      <c r="K4" s="579"/>
      <c r="L4" s="296" t="s">
        <v>4</v>
      </c>
      <c r="M4" s="399">
        <v>42759</v>
      </c>
      <c r="N4" s="296"/>
    </row>
    <row r="5" spans="1:15" ht="18" customHeight="1" x14ac:dyDescent="0.25">
      <c r="A5" s="414"/>
      <c r="B5" s="415"/>
      <c r="C5" s="416"/>
      <c r="D5" s="734" t="s">
        <v>5</v>
      </c>
      <c r="E5" s="734"/>
      <c r="F5" s="765"/>
      <c r="G5" s="765"/>
      <c r="H5" s="765"/>
      <c r="I5" s="287">
        <f>'PA. RECURSOS MP 2017'!M5</f>
        <v>20171130</v>
      </c>
      <c r="J5" s="287"/>
      <c r="K5" s="287"/>
      <c r="L5" s="295" t="s">
        <v>6</v>
      </c>
      <c r="M5" s="396"/>
      <c r="N5" s="295"/>
    </row>
    <row r="6" spans="1:15" ht="9" customHeight="1" x14ac:dyDescent="0.25">
      <c r="A6" s="417"/>
      <c r="B6" s="382"/>
      <c r="C6" s="383"/>
      <c r="D6" s="383"/>
      <c r="E6" s="383"/>
      <c r="F6" s="383"/>
      <c r="G6" s="384"/>
      <c r="H6" s="384"/>
      <c r="I6" s="385"/>
      <c r="J6" s="385"/>
      <c r="K6" s="385"/>
      <c r="L6" s="385"/>
      <c r="M6" s="385"/>
      <c r="N6" s="385"/>
    </row>
    <row r="7" spans="1:15" s="20" customFormat="1" ht="20.25" customHeight="1" x14ac:dyDescent="0.2">
      <c r="A7" s="418"/>
      <c r="B7" s="419" t="s">
        <v>7</v>
      </c>
      <c r="C7" s="419"/>
      <c r="D7" s="735" t="str">
        <f>'PI. METAS RESULTADO'!C7</f>
        <v>1134. SECRETARÍA DE LA MUJER, EQUIDAD DE GÉNERO Y DIVERSIDAD SEXUAL</v>
      </c>
      <c r="E7" s="736"/>
      <c r="F7" s="736"/>
      <c r="G7" s="736"/>
      <c r="H7" s="736"/>
      <c r="I7" s="736"/>
      <c r="J7" s="736"/>
      <c r="K7" s="736"/>
      <c r="L7" s="736"/>
      <c r="M7" s="736"/>
      <c r="N7" s="737"/>
      <c r="O7" s="1"/>
    </row>
    <row r="8" spans="1:15" s="20" customFormat="1" ht="6.75" customHeight="1" thickBot="1" x14ac:dyDescent="0.25">
      <c r="A8" s="362"/>
      <c r="B8" s="389"/>
      <c r="C8" s="389"/>
      <c r="D8" s="389"/>
      <c r="E8" s="389"/>
      <c r="F8" s="389"/>
      <c r="G8" s="389"/>
      <c r="H8" s="389"/>
      <c r="I8" s="389"/>
      <c r="J8" s="389"/>
      <c r="K8" s="389"/>
      <c r="L8" s="389"/>
      <c r="M8" s="389"/>
      <c r="N8" s="389"/>
      <c r="O8" s="1"/>
    </row>
    <row r="9" spans="1:15" s="23" customFormat="1" ht="100.5" customHeight="1" thickBot="1" x14ac:dyDescent="0.3">
      <c r="A9" s="420" t="s">
        <v>8</v>
      </c>
      <c r="B9" s="421" t="s">
        <v>27</v>
      </c>
      <c r="C9" s="40" t="s">
        <v>72</v>
      </c>
      <c r="D9" s="40" t="s">
        <v>73</v>
      </c>
      <c r="E9" s="40" t="s">
        <v>74</v>
      </c>
      <c r="F9" s="422" t="s">
        <v>75</v>
      </c>
      <c r="G9" s="40" t="s">
        <v>5951</v>
      </c>
      <c r="H9" s="40" t="s">
        <v>5952</v>
      </c>
      <c r="I9" s="40" t="s">
        <v>5953</v>
      </c>
      <c r="J9" s="325" t="s">
        <v>5954</v>
      </c>
      <c r="K9" s="347" t="s">
        <v>5955</v>
      </c>
      <c r="L9" s="347" t="s">
        <v>5956</v>
      </c>
      <c r="M9" s="361" t="s">
        <v>5957</v>
      </c>
      <c r="N9" s="423" t="s">
        <v>76</v>
      </c>
    </row>
    <row r="10" spans="1:15" s="46" customFormat="1" ht="43.5" thickTop="1" x14ac:dyDescent="0.2">
      <c r="A10" s="766">
        <v>1</v>
      </c>
      <c r="B10" s="768" t="str">
        <f>'PI. MP. Avance'!G11</f>
        <v xml:space="preserve">Apoyo a la participación de las organizaciones sociales del sector LGBTI, Valle del Cauca, occidente. </v>
      </c>
      <c r="C10" s="770" t="str">
        <f>VLOOKUP(MID(F10,1,11),MP,103,FALSE)</f>
        <v>10501 - VALLE DE COLORES</v>
      </c>
      <c r="D10" s="770" t="str">
        <f>VLOOKUP(MID(F10,1,11),MP,100,FALSE)</f>
        <v>MR1050101 - Implementar el 100% de las líneas de acción, con factores críticos, de la Política Pública departamental LGBTI (Ordenanza 339 de 2011) al 2019.</v>
      </c>
      <c r="E10" s="770" t="str">
        <f>VLOOKUP(MID(F10,1,11),MP,104,FALSE)</f>
        <v>1050101 - ATENCIÓN INTEGRAL PARA LA DIVERSIDAD SEXUAL</v>
      </c>
      <c r="F10" s="770" t="str">
        <f>'PI. MP. Avance'!B11&amp;" - "&amp;'PI. MP. Avance'!C11</f>
        <v>MP105010101 - Propiciar , en 42 entes Territoriales, la creación y fortalecimiento  de las confluencias Municipales LGBTI , durante el periodo de Gobierno</v>
      </c>
      <c r="G10" s="508" t="s">
        <v>5964</v>
      </c>
      <c r="H10" s="508" t="s">
        <v>5965</v>
      </c>
      <c r="I10" s="522">
        <v>12</v>
      </c>
      <c r="J10" s="525">
        <v>12</v>
      </c>
      <c r="K10" s="485">
        <v>23000000</v>
      </c>
      <c r="L10" s="509">
        <v>23000000</v>
      </c>
      <c r="M10" s="514" t="s">
        <v>6110</v>
      </c>
      <c r="N10" s="486" t="s">
        <v>5966</v>
      </c>
    </row>
    <row r="11" spans="1:15" s="46" customFormat="1" ht="24.75" customHeight="1" x14ac:dyDescent="0.2">
      <c r="A11" s="766"/>
      <c r="B11" s="768"/>
      <c r="C11" s="768"/>
      <c r="D11" s="768"/>
      <c r="E11" s="768"/>
      <c r="F11" s="768"/>
      <c r="G11" s="487"/>
      <c r="H11" s="487"/>
      <c r="I11" s="523"/>
      <c r="J11" s="488"/>
      <c r="K11" s="488"/>
      <c r="L11" s="488"/>
      <c r="M11" s="488"/>
      <c r="N11" s="489"/>
    </row>
    <row r="12" spans="1:15" s="46" customFormat="1" ht="24.75" customHeight="1" x14ac:dyDescent="0.2">
      <c r="A12" s="766"/>
      <c r="B12" s="768"/>
      <c r="C12" s="768"/>
      <c r="D12" s="768"/>
      <c r="E12" s="768"/>
      <c r="F12" s="768"/>
      <c r="G12" s="487"/>
      <c r="H12" s="487"/>
      <c r="I12" s="523"/>
      <c r="J12" s="488"/>
      <c r="K12" s="488"/>
      <c r="L12" s="488"/>
      <c r="M12" s="488"/>
      <c r="N12" s="489"/>
    </row>
    <row r="13" spans="1:15" s="46" customFormat="1" ht="24.75" customHeight="1" x14ac:dyDescent="0.2">
      <c r="A13" s="766"/>
      <c r="B13" s="768"/>
      <c r="C13" s="768"/>
      <c r="D13" s="768"/>
      <c r="E13" s="768"/>
      <c r="F13" s="768"/>
      <c r="G13" s="487"/>
      <c r="H13" s="487"/>
      <c r="I13" s="523"/>
      <c r="J13" s="488"/>
      <c r="K13" s="488"/>
      <c r="L13" s="488"/>
      <c r="M13" s="488"/>
      <c r="N13" s="489"/>
    </row>
    <row r="14" spans="1:15" s="46" customFormat="1" ht="2.25" customHeight="1" thickBot="1" x14ac:dyDescent="0.25">
      <c r="A14" s="767"/>
      <c r="B14" s="769"/>
      <c r="C14" s="769"/>
      <c r="D14" s="769"/>
      <c r="E14" s="769"/>
      <c r="F14" s="769"/>
      <c r="G14" s="487"/>
      <c r="H14" s="487"/>
      <c r="I14" s="523"/>
      <c r="J14" s="488"/>
      <c r="K14" s="488"/>
      <c r="L14" s="488"/>
      <c r="M14" s="488"/>
      <c r="N14" s="489"/>
    </row>
    <row r="15" spans="1:15" s="543" customFormat="1" ht="24.75" customHeight="1" thickBot="1" x14ac:dyDescent="0.25">
      <c r="A15" s="771" t="s">
        <v>5950</v>
      </c>
      <c r="B15" s="772"/>
      <c r="C15" s="772"/>
      <c r="D15" s="772"/>
      <c r="E15" s="772"/>
      <c r="F15" s="772"/>
      <c r="G15" s="772"/>
      <c r="H15" s="772"/>
      <c r="I15" s="772"/>
      <c r="J15" s="772"/>
      <c r="K15" s="424">
        <f>SUM(K10:K14)</f>
        <v>23000000</v>
      </c>
      <c r="L15" s="424">
        <f>SUM(L10:L14)</f>
        <v>23000000</v>
      </c>
      <c r="M15" s="425"/>
      <c r="N15" s="426"/>
    </row>
    <row r="16" spans="1:15" s="46" customFormat="1" ht="100.5" thickTop="1" x14ac:dyDescent="0.2">
      <c r="A16" s="766">
        <v>2</v>
      </c>
      <c r="B16" s="768" t="str">
        <f>'PI. MP. Avance'!G16</f>
        <v xml:space="preserve">Apoyo a la participación de las organizaciones sociales del sector LGBTI, Valle del Cauca, occidente. </v>
      </c>
      <c r="C16" s="768" t="str">
        <f>VLOOKUP(MID(F16,1,11),MP,103,FALSE)</f>
        <v>10501 - VALLE DE COLORES</v>
      </c>
      <c r="D16" s="770" t="str">
        <f>VLOOKUP(MID(F16,1,11),MP,100,FALSE)</f>
        <v>MR1050101 - Implementar el 100% de las líneas de acción, con factores críticos, de la Política Pública departamental LGBTI (Ordenanza 339 de 2011) al 2019.</v>
      </c>
      <c r="E16" s="768" t="str">
        <f>VLOOKUP(MID(F16,1,11),MP,104,FALSE)</f>
        <v>1050101 - ATENCIÓN INTEGRAL PARA LA DIVERSIDAD SEXUAL</v>
      </c>
      <c r="F16" s="768" t="str">
        <f>'PI. MP. Avance'!B16&amp;" - "&amp;'PI. MP. Avance'!C16</f>
        <v>MP105010102 - Fortalecer en el 100% de los Municipios del Departamento el proceso de socialización e interiorización de la Política Pública de LGBTI, en el periodo de Gobierno.</v>
      </c>
      <c r="G16" s="508" t="s">
        <v>5967</v>
      </c>
      <c r="H16" s="508" t="s">
        <v>6049</v>
      </c>
      <c r="I16" s="522">
        <v>9</v>
      </c>
      <c r="J16" s="525">
        <v>9</v>
      </c>
      <c r="K16" s="485">
        <v>30000000</v>
      </c>
      <c r="L16" s="509">
        <v>30000000</v>
      </c>
      <c r="M16" s="514" t="s">
        <v>6100</v>
      </c>
      <c r="N16" s="486" t="s">
        <v>5966</v>
      </c>
    </row>
    <row r="17" spans="1:14" s="46" customFormat="1" ht="14.25" x14ac:dyDescent="0.2">
      <c r="A17" s="766"/>
      <c r="B17" s="768"/>
      <c r="C17" s="768"/>
      <c r="D17" s="768"/>
      <c r="E17" s="768"/>
      <c r="F17" s="768"/>
      <c r="G17" s="508"/>
      <c r="H17" s="544"/>
      <c r="I17" s="524"/>
      <c r="J17" s="513"/>
      <c r="K17" s="483"/>
      <c r="L17" s="509"/>
      <c r="M17" s="514"/>
      <c r="N17" s="486"/>
    </row>
    <row r="18" spans="1:14" s="46" customFormat="1" ht="3.75" customHeight="1" thickBot="1" x14ac:dyDescent="0.25">
      <c r="A18" s="766"/>
      <c r="B18" s="768"/>
      <c r="C18" s="768"/>
      <c r="D18" s="768"/>
      <c r="E18" s="768"/>
      <c r="F18" s="768"/>
      <c r="G18" s="484"/>
      <c r="H18" s="544"/>
      <c r="I18" s="524"/>
      <c r="J18" s="513"/>
      <c r="K18" s="483"/>
      <c r="L18" s="509"/>
      <c r="M18" s="514"/>
      <c r="N18" s="486"/>
    </row>
    <row r="19" spans="1:14" s="46" customFormat="1" ht="24.75" hidden="1" customHeight="1" thickBot="1" x14ac:dyDescent="0.25">
      <c r="A19" s="766"/>
      <c r="B19" s="768"/>
      <c r="C19" s="768"/>
      <c r="D19" s="768"/>
      <c r="E19" s="768"/>
      <c r="F19" s="768"/>
      <c r="G19" s="484"/>
      <c r="H19" s="544"/>
      <c r="I19" s="524"/>
      <c r="J19" s="513"/>
      <c r="K19" s="483"/>
      <c r="L19" s="509"/>
      <c r="M19" s="514"/>
      <c r="N19" s="486"/>
    </row>
    <row r="20" spans="1:14" s="46" customFormat="1" ht="24.75" hidden="1" customHeight="1" thickBot="1" x14ac:dyDescent="0.25">
      <c r="A20" s="767"/>
      <c r="B20" s="769"/>
      <c r="C20" s="769"/>
      <c r="D20" s="769"/>
      <c r="E20" s="769"/>
      <c r="F20" s="769"/>
      <c r="G20" s="487"/>
      <c r="H20" s="487"/>
      <c r="I20" s="523"/>
      <c r="J20" s="488"/>
      <c r="K20" s="488"/>
      <c r="L20" s="488"/>
      <c r="M20" s="488"/>
      <c r="N20" s="489"/>
    </row>
    <row r="21" spans="1:14" s="543" customFormat="1" ht="24.75" customHeight="1" thickBot="1" x14ac:dyDescent="0.25">
      <c r="A21" s="771" t="s">
        <v>5950</v>
      </c>
      <c r="B21" s="772"/>
      <c r="C21" s="772"/>
      <c r="D21" s="772"/>
      <c r="E21" s="772"/>
      <c r="F21" s="772"/>
      <c r="G21" s="772"/>
      <c r="H21" s="772"/>
      <c r="I21" s="772"/>
      <c r="J21" s="772"/>
      <c r="K21" s="424">
        <f>SUM(K16:K20)</f>
        <v>30000000</v>
      </c>
      <c r="L21" s="424">
        <f>SUM(L16:L20)</f>
        <v>30000000</v>
      </c>
      <c r="M21" s="425"/>
      <c r="N21" s="426"/>
    </row>
    <row r="22" spans="1:14" s="46" customFormat="1" ht="43.5" thickTop="1" x14ac:dyDescent="0.2">
      <c r="A22" s="766">
        <v>3</v>
      </c>
      <c r="B22" s="768" t="str">
        <f>'PI. MP. Avance'!G21</f>
        <v>Implementación de acciones para el cambio cultural sector LGBTI, Valle del Cauca, Occidente. N/P</v>
      </c>
      <c r="C22" s="768" t="str">
        <f>VLOOKUP(MID(F22,1,11),MP,103,FALSE)</f>
        <v>10501 - VALLE DE COLORES</v>
      </c>
      <c r="D22" s="770" t="str">
        <f>VLOOKUP(MID(F22,1,11),MP,100,FALSE)</f>
        <v>MR1050101 - Implementar el 100% de las líneas de acción, con factores críticos, de la Política Pública departamental LGBTI (Ordenanza 339 de 2011) al 2019.</v>
      </c>
      <c r="E22" s="768" t="str">
        <f>VLOOKUP(MID(F22,1,11),MP,104,FALSE)</f>
        <v>1050102 - EDUCACIÓN PARA EL CAMBIO CULTURAL</v>
      </c>
      <c r="F22" s="768" t="str">
        <f>'PI. MP. Avance'!B21&amp;" - "&amp;'PI. MP. Avance'!C21</f>
        <v>MP105010201 - Realizar Dos (2) EXPO LGBTI, durante el cuatrienio.</v>
      </c>
      <c r="G22" s="508" t="s">
        <v>5970</v>
      </c>
      <c r="H22" s="508" t="s">
        <v>5971</v>
      </c>
      <c r="I22" s="522"/>
      <c r="J22" s="513"/>
      <c r="K22" s="483"/>
      <c r="L22" s="483"/>
      <c r="M22" s="483"/>
      <c r="N22" s="486" t="s">
        <v>5966</v>
      </c>
    </row>
    <row r="23" spans="1:14" s="46" customFormat="1" ht="24.75" customHeight="1" x14ac:dyDescent="0.2">
      <c r="A23" s="766"/>
      <c r="B23" s="768"/>
      <c r="C23" s="768"/>
      <c r="D23" s="768"/>
      <c r="E23" s="768"/>
      <c r="F23" s="768"/>
      <c r="G23" s="484"/>
      <c r="H23" s="494"/>
      <c r="I23" s="524"/>
      <c r="J23" s="483"/>
      <c r="K23" s="483"/>
      <c r="L23" s="483"/>
      <c r="M23" s="483"/>
      <c r="N23" s="493"/>
    </row>
    <row r="24" spans="1:14" s="46" customFormat="1" ht="24.75" customHeight="1" x14ac:dyDescent="0.2">
      <c r="A24" s="766"/>
      <c r="B24" s="768"/>
      <c r="C24" s="768"/>
      <c r="D24" s="768"/>
      <c r="E24" s="768"/>
      <c r="F24" s="768"/>
      <c r="G24" s="487"/>
      <c r="H24" s="487"/>
      <c r="I24" s="523"/>
      <c r="J24" s="488"/>
      <c r="K24" s="488"/>
      <c r="L24" s="488"/>
      <c r="M24" s="488"/>
      <c r="N24" s="489"/>
    </row>
    <row r="25" spans="1:14" s="46" customFormat="1" ht="19.5" customHeight="1" thickBot="1" x14ac:dyDescent="0.25">
      <c r="A25" s="766"/>
      <c r="B25" s="768"/>
      <c r="C25" s="768"/>
      <c r="D25" s="768"/>
      <c r="E25" s="768"/>
      <c r="F25" s="768"/>
      <c r="G25" s="487"/>
      <c r="H25" s="487"/>
      <c r="I25" s="523"/>
      <c r="J25" s="488"/>
      <c r="K25" s="488"/>
      <c r="L25" s="488"/>
      <c r="M25" s="488"/>
      <c r="N25" s="489"/>
    </row>
    <row r="26" spans="1:14" s="46" customFormat="1" ht="24.75" hidden="1" customHeight="1" thickBot="1" x14ac:dyDescent="0.25">
      <c r="A26" s="767"/>
      <c r="B26" s="769"/>
      <c r="C26" s="769"/>
      <c r="D26" s="769"/>
      <c r="E26" s="769"/>
      <c r="F26" s="769"/>
      <c r="G26" s="487"/>
      <c r="H26" s="487"/>
      <c r="I26" s="523"/>
      <c r="J26" s="488"/>
      <c r="K26" s="488"/>
      <c r="L26" s="488"/>
      <c r="M26" s="488"/>
      <c r="N26" s="489"/>
    </row>
    <row r="27" spans="1:14" s="543" customFormat="1" ht="24.75" customHeight="1" thickBot="1" x14ac:dyDescent="0.25">
      <c r="A27" s="771" t="s">
        <v>5950</v>
      </c>
      <c r="B27" s="772"/>
      <c r="C27" s="772"/>
      <c r="D27" s="772"/>
      <c r="E27" s="772"/>
      <c r="F27" s="772"/>
      <c r="G27" s="772"/>
      <c r="H27" s="772"/>
      <c r="I27" s="772"/>
      <c r="J27" s="772"/>
      <c r="K27" s="424">
        <f>SUM(K22:K26)</f>
        <v>0</v>
      </c>
      <c r="L27" s="424">
        <f>SUM(L22:L26)</f>
        <v>0</v>
      </c>
      <c r="M27" s="425"/>
      <c r="N27" s="426"/>
    </row>
    <row r="28" spans="1:14" s="46" customFormat="1" ht="57" customHeight="1" thickTop="1" x14ac:dyDescent="0.2">
      <c r="A28" s="766">
        <v>4</v>
      </c>
      <c r="B28" s="768" t="str">
        <f>'PI. MP. Avance'!G26</f>
        <v>Implementación de acciones para el cambio cultural sector LGBTI, Valle del Cauca, Occidente. N/P</v>
      </c>
      <c r="C28" s="768" t="str">
        <f>VLOOKUP(MID(F28,1,11),MP,103,FALSE)</f>
        <v>10501 - VALLE DE COLORES</v>
      </c>
      <c r="D28" s="770" t="str">
        <f>VLOOKUP(MID(F28,1,11),MP,100,FALSE)</f>
        <v>MR1050101 - Implementar el 100% de las líneas de acción, con factores críticos, de la Política Pública departamental LGBTI (Ordenanza 339 de 2011) al 2019.</v>
      </c>
      <c r="E28" s="768" t="str">
        <f>VLOOKUP(MID(F28,1,11),MP,104,FALSE)</f>
        <v>1050102 - EDUCACIÓN PARA EL CAMBIO CULTURAL</v>
      </c>
      <c r="F28" s="768" t="str">
        <f>'PI. MP. Avance'!B26&amp;" - "&amp;'PI. MP. Avance'!C26</f>
        <v>MP105010202 - Capacitar, a cien (100) líderes o representantes del sector LGBTI, en uso adecuado de las TICs, durante el periodo de Gobierno.</v>
      </c>
      <c r="G28" s="510" t="s">
        <v>5972</v>
      </c>
      <c r="H28" s="510" t="s">
        <v>5973</v>
      </c>
      <c r="I28" s="522">
        <v>3</v>
      </c>
      <c r="J28" s="525">
        <v>3</v>
      </c>
      <c r="K28" s="485">
        <v>7000000</v>
      </c>
      <c r="L28" s="509">
        <v>7000000</v>
      </c>
      <c r="M28" s="514" t="s">
        <v>6073</v>
      </c>
      <c r="N28" s="486" t="s">
        <v>5966</v>
      </c>
    </row>
    <row r="29" spans="1:14" s="46" customFormat="1" ht="24.75" customHeight="1" x14ac:dyDescent="0.2">
      <c r="A29" s="766"/>
      <c r="B29" s="768"/>
      <c r="C29" s="768"/>
      <c r="D29" s="768"/>
      <c r="E29" s="768"/>
      <c r="F29" s="768"/>
      <c r="G29" s="487"/>
      <c r="H29" s="487"/>
      <c r="I29" s="523"/>
      <c r="J29" s="488"/>
      <c r="K29" s="488"/>
      <c r="L29" s="488"/>
      <c r="M29" s="488"/>
      <c r="N29" s="489"/>
    </row>
    <row r="30" spans="1:14" s="46" customFormat="1" ht="24.75" customHeight="1" x14ac:dyDescent="0.2">
      <c r="A30" s="766"/>
      <c r="B30" s="768"/>
      <c r="C30" s="768"/>
      <c r="D30" s="768"/>
      <c r="E30" s="768"/>
      <c r="F30" s="768"/>
      <c r="G30" s="487"/>
      <c r="H30" s="487"/>
      <c r="I30" s="523"/>
      <c r="J30" s="488"/>
      <c r="K30" s="488"/>
      <c r="L30" s="488"/>
      <c r="M30" s="488"/>
      <c r="N30" s="489"/>
    </row>
    <row r="31" spans="1:14" s="46" customFormat="1" ht="14.25" customHeight="1" thickBot="1" x14ac:dyDescent="0.25">
      <c r="A31" s="766"/>
      <c r="B31" s="768"/>
      <c r="C31" s="768"/>
      <c r="D31" s="768"/>
      <c r="E31" s="768"/>
      <c r="F31" s="768"/>
      <c r="G31" s="487"/>
      <c r="H31" s="487"/>
      <c r="I31" s="523"/>
      <c r="J31" s="488"/>
      <c r="K31" s="488"/>
      <c r="L31" s="488"/>
      <c r="M31" s="488"/>
      <c r="N31" s="489"/>
    </row>
    <row r="32" spans="1:14" s="46" customFormat="1" ht="24.75" hidden="1" customHeight="1" thickBot="1" x14ac:dyDescent="0.25">
      <c r="A32" s="767"/>
      <c r="B32" s="769"/>
      <c r="C32" s="769"/>
      <c r="D32" s="769"/>
      <c r="E32" s="769"/>
      <c r="F32" s="769"/>
      <c r="G32" s="487"/>
      <c r="H32" s="487"/>
      <c r="I32" s="523"/>
      <c r="J32" s="488"/>
      <c r="K32" s="488"/>
      <c r="L32" s="488"/>
      <c r="M32" s="488"/>
      <c r="N32" s="489"/>
    </row>
    <row r="33" spans="1:14" s="543" customFormat="1" ht="24.75" customHeight="1" thickBot="1" x14ac:dyDescent="0.25">
      <c r="A33" s="771" t="s">
        <v>5950</v>
      </c>
      <c r="B33" s="772"/>
      <c r="C33" s="772"/>
      <c r="D33" s="772"/>
      <c r="E33" s="772"/>
      <c r="F33" s="772"/>
      <c r="G33" s="772"/>
      <c r="H33" s="772"/>
      <c r="I33" s="772"/>
      <c r="J33" s="772"/>
      <c r="K33" s="424">
        <f>SUM(K28:K32)</f>
        <v>7000000</v>
      </c>
      <c r="L33" s="424">
        <f>SUM(L28:L32)</f>
        <v>7000000</v>
      </c>
      <c r="M33" s="425"/>
      <c r="N33" s="426"/>
    </row>
    <row r="34" spans="1:14" s="46" customFormat="1" ht="57.75" thickTop="1" x14ac:dyDescent="0.2">
      <c r="A34" s="766">
        <v>5</v>
      </c>
      <c r="B34" s="768" t="str">
        <f>'PI. MP. Avance'!G31</f>
        <v>Fortalecimiento de los mecanismos y procesos de seguridad y protección al sector LGBTI del Valle del Cauca, Occidente.N/P, meta cumplida.</v>
      </c>
      <c r="C34" s="768" t="str">
        <f>VLOOKUP(MID(F34,1,11),MP,103,FALSE)</f>
        <v>10501 - VALLE DE COLORES</v>
      </c>
      <c r="D34" s="770" t="str">
        <f>VLOOKUP(MID(F34,1,11),MP,100,FALSE)</f>
        <v>MR1050101 - Implementar el 100% de las líneas de acción, con factores críticos, de la Política Pública departamental LGBTI (Ordenanza 339 de 2011) al 2019.</v>
      </c>
      <c r="E34" s="768" t="str">
        <f>VLOOKUP(MID(F34,1,11),MP,104,FALSE)</f>
        <v>1050103 - VIDA DIGNA A LA COMUNIDAD LGTBI, LIBRE DE VIOLENCIA Y DISCRIMINACION</v>
      </c>
      <c r="F34" s="768" t="str">
        <f>'PI. MP. Avance'!B31&amp;" - "&amp;'PI. MP. Avance'!C31</f>
        <v>MP105010301 -  Realizar   en los 42 entes territoriales, un programa de sensibilización y educación en el respeto y promoción de la diferencia y orientación sexual, en el período de gobierno</v>
      </c>
      <c r="G34" s="508" t="s">
        <v>5974</v>
      </c>
      <c r="H34" s="508" t="s">
        <v>6072</v>
      </c>
      <c r="I34" s="525">
        <v>6</v>
      </c>
      <c r="J34" s="525">
        <v>6</v>
      </c>
      <c r="K34" s="485">
        <v>50000000</v>
      </c>
      <c r="L34" s="509">
        <v>50000000</v>
      </c>
      <c r="M34" s="514" t="s">
        <v>6078</v>
      </c>
      <c r="N34" s="486" t="s">
        <v>5966</v>
      </c>
    </row>
    <row r="35" spans="1:14" s="46" customFormat="1" ht="24.75" customHeight="1" x14ac:dyDescent="0.2">
      <c r="A35" s="766"/>
      <c r="B35" s="768"/>
      <c r="C35" s="768"/>
      <c r="D35" s="768"/>
      <c r="E35" s="768"/>
      <c r="F35" s="768"/>
      <c r="G35" s="484"/>
      <c r="H35" s="484"/>
      <c r="I35" s="513"/>
      <c r="J35" s="483"/>
      <c r="K35" s="483"/>
      <c r="L35" s="483"/>
      <c r="M35" s="483"/>
      <c r="N35" s="493"/>
    </row>
    <row r="36" spans="1:14" s="46" customFormat="1" ht="24.75" customHeight="1" x14ac:dyDescent="0.2">
      <c r="A36" s="766"/>
      <c r="B36" s="768"/>
      <c r="C36" s="768"/>
      <c r="D36" s="768"/>
      <c r="E36" s="768"/>
      <c r="F36" s="768"/>
      <c r="G36" s="487"/>
      <c r="H36" s="487"/>
      <c r="I36" s="526"/>
      <c r="J36" s="488"/>
      <c r="K36" s="488"/>
      <c r="L36" s="488"/>
      <c r="M36" s="488"/>
      <c r="N36" s="489"/>
    </row>
    <row r="37" spans="1:14" s="46" customFormat="1" ht="2.25" customHeight="1" thickBot="1" x14ac:dyDescent="0.25">
      <c r="A37" s="766"/>
      <c r="B37" s="768"/>
      <c r="C37" s="768"/>
      <c r="D37" s="768"/>
      <c r="E37" s="768"/>
      <c r="F37" s="768"/>
      <c r="G37" s="487"/>
      <c r="H37" s="487"/>
      <c r="I37" s="526"/>
      <c r="J37" s="488"/>
      <c r="K37" s="488"/>
      <c r="L37" s="488"/>
      <c r="M37" s="488"/>
      <c r="N37" s="489"/>
    </row>
    <row r="38" spans="1:14" s="46" customFormat="1" ht="24.75" hidden="1" customHeight="1" thickBot="1" x14ac:dyDescent="0.25">
      <c r="A38" s="767"/>
      <c r="B38" s="769"/>
      <c r="C38" s="769"/>
      <c r="D38" s="769"/>
      <c r="E38" s="769"/>
      <c r="F38" s="769"/>
      <c r="G38" s="487"/>
      <c r="H38" s="487"/>
      <c r="I38" s="526"/>
      <c r="J38" s="488"/>
      <c r="K38" s="488"/>
      <c r="L38" s="488"/>
      <c r="M38" s="488"/>
      <c r="N38" s="489"/>
    </row>
    <row r="39" spans="1:14" s="543" customFormat="1" ht="24.75" customHeight="1" thickBot="1" x14ac:dyDescent="0.25">
      <c r="A39" s="771" t="s">
        <v>5950</v>
      </c>
      <c r="B39" s="772"/>
      <c r="C39" s="772"/>
      <c r="D39" s="772"/>
      <c r="E39" s="772"/>
      <c r="F39" s="772"/>
      <c r="G39" s="772"/>
      <c r="H39" s="772"/>
      <c r="I39" s="772"/>
      <c r="J39" s="772"/>
      <c r="K39" s="424">
        <f>SUM(K34:K38)</f>
        <v>50000000</v>
      </c>
      <c r="L39" s="424">
        <f>SUM(L34:L38)</f>
        <v>50000000</v>
      </c>
      <c r="M39" s="425"/>
      <c r="N39" s="426"/>
    </row>
    <row r="40" spans="1:14" s="46" customFormat="1" ht="57.75" thickTop="1" x14ac:dyDescent="0.2">
      <c r="A40" s="766">
        <v>6</v>
      </c>
      <c r="B40" s="768" t="str">
        <f>'PI. MP. Avance'!G36</f>
        <v>Fortalecimiento de los mecanismos y procesos de seguridad y protección al sector LGBTI del Valle del Cauca, Occidente. N/P, meta cumplida.</v>
      </c>
      <c r="C40" s="768" t="str">
        <f>VLOOKUP(MID(F40,1,11),MP,103,FALSE)</f>
        <v>10501 - VALLE DE COLORES</v>
      </c>
      <c r="D40" s="770" t="str">
        <f>VLOOKUP(MID(F40,1,11),MP,100,FALSE)</f>
        <v>MR1050101 - Implementar el 100% de las líneas de acción, con factores críticos, de la Política Pública departamental LGBTI (Ordenanza 339 de 2011) al 2019.</v>
      </c>
      <c r="E40" s="768" t="str">
        <f>VLOOKUP(MID(F40,1,11),MP,104,FALSE)</f>
        <v>1050103 - VIDA DIGNA A LA COMUNIDAD LGTBI, LIBRE DE VIOLENCIA Y DISCRIMINACION</v>
      </c>
      <c r="F40" s="768" t="str">
        <f>'PI. MP. Avance'!B36&amp;" - "&amp;'PI. MP. Avance'!C36</f>
        <v>MP105010302 - Implementar un (1) ACUERDO de seguridad y protección a la comunidad  LGBTI, con acompañamiento de  las autoridades civiles y policiales, durante el periodo de gobierno.</v>
      </c>
      <c r="G40" s="508" t="s">
        <v>5976</v>
      </c>
      <c r="H40" s="508" t="s">
        <v>5977</v>
      </c>
      <c r="I40" s="591">
        <v>6</v>
      </c>
      <c r="J40" s="592">
        <v>6</v>
      </c>
      <c r="K40" s="495">
        <v>5000000</v>
      </c>
      <c r="L40" s="509">
        <v>5000000</v>
      </c>
      <c r="M40" s="514" t="s">
        <v>6078</v>
      </c>
      <c r="N40" s="486" t="s">
        <v>5966</v>
      </c>
    </row>
    <row r="41" spans="1:14" s="46" customFormat="1" ht="24.75" customHeight="1" x14ac:dyDescent="0.2">
      <c r="A41" s="766"/>
      <c r="B41" s="768"/>
      <c r="C41" s="768"/>
      <c r="D41" s="768"/>
      <c r="E41" s="768"/>
      <c r="F41" s="768"/>
      <c r="G41" s="487"/>
      <c r="H41" s="487"/>
      <c r="I41" s="488"/>
      <c r="J41" s="488"/>
      <c r="K41" s="488"/>
      <c r="L41" s="488"/>
      <c r="M41" s="488"/>
      <c r="N41" s="489"/>
    </row>
    <row r="42" spans="1:14" s="46" customFormat="1" ht="24.75" customHeight="1" x14ac:dyDescent="0.2">
      <c r="A42" s="766"/>
      <c r="B42" s="768"/>
      <c r="C42" s="768"/>
      <c r="D42" s="768"/>
      <c r="E42" s="768"/>
      <c r="F42" s="768"/>
      <c r="G42" s="487"/>
      <c r="H42" s="487"/>
      <c r="I42" s="488"/>
      <c r="J42" s="488"/>
      <c r="K42" s="488"/>
      <c r="L42" s="488"/>
      <c r="M42" s="488"/>
      <c r="N42" s="489"/>
    </row>
    <row r="43" spans="1:14" s="46" customFormat="1" ht="5.25" customHeight="1" thickBot="1" x14ac:dyDescent="0.25">
      <c r="A43" s="766"/>
      <c r="B43" s="768"/>
      <c r="C43" s="768"/>
      <c r="D43" s="768"/>
      <c r="E43" s="768"/>
      <c r="F43" s="768"/>
      <c r="G43" s="487"/>
      <c r="H43" s="487"/>
      <c r="I43" s="488"/>
      <c r="J43" s="488"/>
      <c r="K43" s="488"/>
      <c r="L43" s="488"/>
      <c r="M43" s="488"/>
      <c r="N43" s="489"/>
    </row>
    <row r="44" spans="1:14" s="46" customFormat="1" ht="24.75" hidden="1" customHeight="1" thickBot="1" x14ac:dyDescent="0.25">
      <c r="A44" s="767"/>
      <c r="B44" s="769"/>
      <c r="C44" s="769"/>
      <c r="D44" s="769"/>
      <c r="E44" s="769"/>
      <c r="F44" s="769"/>
      <c r="G44" s="487"/>
      <c r="H44" s="487"/>
      <c r="I44" s="488"/>
      <c r="J44" s="488"/>
      <c r="K44" s="488"/>
      <c r="L44" s="488"/>
      <c r="M44" s="488"/>
      <c r="N44" s="489"/>
    </row>
    <row r="45" spans="1:14" s="543" customFormat="1" ht="24.75" customHeight="1" thickBot="1" x14ac:dyDescent="0.25">
      <c r="A45" s="771" t="s">
        <v>5950</v>
      </c>
      <c r="B45" s="772"/>
      <c r="C45" s="772"/>
      <c r="D45" s="772"/>
      <c r="E45" s="772"/>
      <c r="F45" s="772"/>
      <c r="G45" s="772"/>
      <c r="H45" s="772"/>
      <c r="I45" s="772"/>
      <c r="J45" s="772"/>
      <c r="K45" s="424">
        <f>SUM(K40:K44)</f>
        <v>5000000</v>
      </c>
      <c r="L45" s="424">
        <f>SUM(L40:L44)</f>
        <v>5000000</v>
      </c>
      <c r="M45" s="425"/>
      <c r="N45" s="426"/>
    </row>
    <row r="46" spans="1:14" s="46" customFormat="1" ht="57.75" thickTop="1" x14ac:dyDescent="0.2">
      <c r="A46" s="766">
        <v>7</v>
      </c>
      <c r="B46" s="768" t="str">
        <f>'PI. MP. Avance'!G41</f>
        <v xml:space="preserve">Apoyo a la promoción de espacios de inclusión social para las mujeres , Valle del Cauca, occidente. </v>
      </c>
      <c r="C46" s="768" t="str">
        <f>VLOOKUP(MID(F46,1,11),MP,103,FALSE)</f>
        <v>10502 - MUJER COMO MOTOR DEL DESARROLLO</v>
      </c>
      <c r="D46" s="770" t="str">
        <f>VLOOKUP(MID(F46,1,11),MP,100,FALSE)</f>
        <v>MR1050201 - Implementar el 100% de las líneas de acción, con factores críticos, de la Política pública de Equidad de Género para las Mujeres Vallecaucanas (ordenanza 317 del 2010), al 2019.</v>
      </c>
      <c r="E46" s="768" t="str">
        <f>VLOOKUP(MID(F46,1,11),MP,104,FALSE)</f>
        <v>1050201 - MUJERES LIBRES DE VIOLENCIA</v>
      </c>
      <c r="F46" s="768" t="str">
        <f>'PI. MP. Avance'!B41&amp;" - "&amp;'PI. MP. Avance'!C41</f>
        <v>MP105020101 - Acompañar a dos  Municipios en la Construcción y puesta en marcha de Dos (2) Hogares de Acogida para Mujeres víctimas de violencia, en el cuatrienio</v>
      </c>
      <c r="G46" s="508" t="s">
        <v>5978</v>
      </c>
      <c r="H46" s="508" t="s">
        <v>6050</v>
      </c>
      <c r="I46" s="593">
        <v>12</v>
      </c>
      <c r="J46" s="593">
        <v>12</v>
      </c>
      <c r="K46" s="495">
        <v>120000000</v>
      </c>
      <c r="L46" s="509">
        <v>120000000</v>
      </c>
      <c r="M46" s="595" t="s">
        <v>6087</v>
      </c>
      <c r="N46" s="486" t="s">
        <v>5966</v>
      </c>
    </row>
    <row r="47" spans="1:14" s="46" customFormat="1" ht="73.5" customHeight="1" x14ac:dyDescent="0.2">
      <c r="A47" s="766"/>
      <c r="B47" s="768"/>
      <c r="C47" s="768"/>
      <c r="D47" s="768"/>
      <c r="E47" s="768"/>
      <c r="F47" s="768"/>
      <c r="G47" s="484"/>
      <c r="H47" s="487" t="s">
        <v>6051</v>
      </c>
      <c r="I47" s="592">
        <v>10</v>
      </c>
      <c r="J47" s="592">
        <v>10</v>
      </c>
      <c r="K47" s="496">
        <v>30000000</v>
      </c>
      <c r="L47" s="509">
        <v>30000000</v>
      </c>
      <c r="M47" s="514" t="s">
        <v>6086</v>
      </c>
      <c r="N47" s="486" t="s">
        <v>5966</v>
      </c>
    </row>
    <row r="48" spans="1:14" s="30" customFormat="1" ht="24.75" customHeight="1" x14ac:dyDescent="0.2">
      <c r="A48" s="766"/>
      <c r="B48" s="768"/>
      <c r="C48" s="768"/>
      <c r="D48" s="768"/>
      <c r="E48" s="768"/>
      <c r="F48" s="768"/>
      <c r="G48" s="487"/>
      <c r="H48" s="487"/>
      <c r="I48" s="488"/>
      <c r="J48" s="488"/>
      <c r="K48" s="488"/>
      <c r="L48" s="488"/>
      <c r="M48" s="488"/>
      <c r="N48" s="489"/>
    </row>
    <row r="49" spans="1:14" s="30" customFormat="1" ht="2.25" customHeight="1" thickBot="1" x14ac:dyDescent="0.25">
      <c r="A49" s="766"/>
      <c r="B49" s="768"/>
      <c r="C49" s="768"/>
      <c r="D49" s="768"/>
      <c r="E49" s="768"/>
      <c r="F49" s="768"/>
      <c r="G49" s="487"/>
      <c r="H49" s="487"/>
      <c r="I49" s="488"/>
      <c r="J49" s="488"/>
      <c r="K49" s="488"/>
      <c r="L49" s="488"/>
      <c r="M49" s="488"/>
      <c r="N49" s="489"/>
    </row>
    <row r="50" spans="1:14" s="30" customFormat="1" ht="24.75" hidden="1" customHeight="1" thickBot="1" x14ac:dyDescent="0.25">
      <c r="A50" s="767"/>
      <c r="B50" s="769"/>
      <c r="C50" s="769"/>
      <c r="D50" s="769"/>
      <c r="E50" s="769"/>
      <c r="F50" s="769"/>
      <c r="G50" s="487"/>
      <c r="H50" s="487"/>
      <c r="I50" s="488"/>
      <c r="J50" s="488"/>
      <c r="K50" s="488"/>
      <c r="L50" s="488"/>
      <c r="M50" s="488"/>
      <c r="N50" s="489"/>
    </row>
    <row r="51" spans="1:14" s="543" customFormat="1" ht="24.75" customHeight="1" thickBot="1" x14ac:dyDescent="0.25">
      <c r="A51" s="771" t="s">
        <v>5950</v>
      </c>
      <c r="B51" s="772"/>
      <c r="C51" s="772"/>
      <c r="D51" s="772"/>
      <c r="E51" s="772"/>
      <c r="F51" s="772"/>
      <c r="G51" s="772"/>
      <c r="H51" s="772"/>
      <c r="I51" s="772"/>
      <c r="J51" s="772"/>
      <c r="K51" s="424">
        <f>SUM(K46:K50)</f>
        <v>150000000</v>
      </c>
      <c r="L51" s="424">
        <f>SUM(L46:L50)</f>
        <v>150000000</v>
      </c>
      <c r="M51" s="425"/>
      <c r="N51" s="426"/>
    </row>
    <row r="52" spans="1:14" s="30" customFormat="1" ht="102" customHeight="1" thickTop="1" x14ac:dyDescent="0.2">
      <c r="A52" s="766">
        <v>8</v>
      </c>
      <c r="B52" s="768" t="str">
        <f>'PI. MP. Avance'!G46</f>
        <v>Apoyo a la promoción de espacios de inclusión social para las mujeres , Valle del Cauca, occidente. (Actividades de mantenimiento y sostenibilidad de la herramienta)</v>
      </c>
      <c r="C52" s="768" t="str">
        <f>VLOOKUP(MID(F52,1,11),MP,103,FALSE)</f>
        <v>10502 - MUJER COMO MOTOR DEL DESARROLLO</v>
      </c>
      <c r="D52" s="770" t="str">
        <f>VLOOKUP(MID(F52,1,11),MP,100,FALSE)</f>
        <v>MR1050201 - Implementar el 100% de las líneas de acción, con factores críticos, de la Política pública de Equidad de Género para las Mujeres Vallecaucanas (ordenanza 317 del 2010), al 2019.</v>
      </c>
      <c r="E52" s="768" t="str">
        <f>VLOOKUP(MID(F52,1,11),MP,104,FALSE)</f>
        <v>1050201 - MUJERES LIBRES DE VIOLENCIA</v>
      </c>
      <c r="F52" s="768" t="str">
        <f>'PI. MP. Avance'!B46&amp;" - "&amp;'PI. MP. Avance'!C46</f>
        <v>MP105020102 - Implementar una (1) herramienta tecnológica, que permita fortalecer las instancias de erradicación de violencia contra la mujer y la población LGTBI, en el cuatrienio.</v>
      </c>
      <c r="G52" s="508" t="s">
        <v>5980</v>
      </c>
      <c r="H52" s="508" t="s">
        <v>5981</v>
      </c>
      <c r="I52" s="592">
        <v>12</v>
      </c>
      <c r="J52" s="592">
        <v>12</v>
      </c>
      <c r="K52" s="495">
        <v>101500000</v>
      </c>
      <c r="L52" s="509">
        <v>231500000</v>
      </c>
      <c r="M52" s="595" t="s">
        <v>6089</v>
      </c>
      <c r="N52" s="486" t="s">
        <v>5966</v>
      </c>
    </row>
    <row r="53" spans="1:14" s="30" customFormat="1" ht="123.75" customHeight="1" x14ac:dyDescent="0.2">
      <c r="A53" s="766"/>
      <c r="B53" s="768"/>
      <c r="C53" s="768"/>
      <c r="D53" s="768"/>
      <c r="E53" s="768"/>
      <c r="F53" s="768"/>
      <c r="G53" s="487"/>
      <c r="H53" s="487" t="s">
        <v>6052</v>
      </c>
      <c r="I53" s="592">
        <v>12</v>
      </c>
      <c r="J53" s="594">
        <v>12</v>
      </c>
      <c r="K53" s="496">
        <v>38500000</v>
      </c>
      <c r="L53" s="512">
        <v>38500000</v>
      </c>
      <c r="M53" s="514" t="s">
        <v>6088</v>
      </c>
      <c r="N53" s="486" t="s">
        <v>5966</v>
      </c>
    </row>
    <row r="54" spans="1:14" s="30" customFormat="1" ht="24.75" customHeight="1" x14ac:dyDescent="0.2">
      <c r="A54" s="766"/>
      <c r="B54" s="768"/>
      <c r="C54" s="768"/>
      <c r="D54" s="768"/>
      <c r="E54" s="768"/>
      <c r="F54" s="768"/>
      <c r="G54" s="487"/>
      <c r="H54" s="487"/>
      <c r="I54" s="488"/>
      <c r="J54" s="488"/>
      <c r="K54" s="488"/>
      <c r="L54" s="488"/>
      <c r="M54" s="488"/>
      <c r="N54" s="489"/>
    </row>
    <row r="55" spans="1:14" s="30" customFormat="1" ht="1.5" customHeight="1" thickBot="1" x14ac:dyDescent="0.25">
      <c r="A55" s="766"/>
      <c r="B55" s="768"/>
      <c r="C55" s="768"/>
      <c r="D55" s="768"/>
      <c r="E55" s="768"/>
      <c r="F55" s="768"/>
      <c r="G55" s="487"/>
      <c r="H55" s="487"/>
      <c r="I55" s="488"/>
      <c r="J55" s="488"/>
      <c r="K55" s="488"/>
      <c r="L55" s="488"/>
      <c r="M55" s="488"/>
      <c r="N55" s="489"/>
    </row>
    <row r="56" spans="1:14" s="30" customFormat="1" ht="24.75" hidden="1" customHeight="1" thickBot="1" x14ac:dyDescent="0.25">
      <c r="A56" s="767"/>
      <c r="B56" s="769"/>
      <c r="C56" s="769"/>
      <c r="D56" s="769"/>
      <c r="E56" s="769"/>
      <c r="F56" s="769"/>
      <c r="G56" s="487"/>
      <c r="H56" s="487"/>
      <c r="I56" s="488"/>
      <c r="J56" s="488"/>
      <c r="K56" s="488"/>
      <c r="L56" s="488"/>
      <c r="M56" s="488"/>
      <c r="N56" s="489"/>
    </row>
    <row r="57" spans="1:14" s="543" customFormat="1" ht="24.75" customHeight="1" thickBot="1" x14ac:dyDescent="0.25">
      <c r="A57" s="771" t="s">
        <v>5950</v>
      </c>
      <c r="B57" s="772"/>
      <c r="C57" s="772"/>
      <c r="D57" s="772"/>
      <c r="E57" s="772"/>
      <c r="F57" s="772"/>
      <c r="G57" s="772"/>
      <c r="H57" s="772"/>
      <c r="I57" s="772"/>
      <c r="J57" s="772"/>
      <c r="K57" s="424">
        <f>SUM(K52:K56)</f>
        <v>140000000</v>
      </c>
      <c r="L57" s="424">
        <f>SUM(L52:L56)</f>
        <v>270000000</v>
      </c>
      <c r="M57" s="425"/>
      <c r="N57" s="426"/>
    </row>
    <row r="58" spans="1:14" s="30" customFormat="1" ht="57.75" thickTop="1" x14ac:dyDescent="0.2">
      <c r="A58" s="766">
        <v>9</v>
      </c>
      <c r="B58" s="768" t="str">
        <f>'PI. MP. Avance'!G51</f>
        <v>Apoyo a la promoción de espacios de inclusión social para las mujeres , Valle del Cauca, occidente. N/P, Meta cumplida</v>
      </c>
      <c r="C58" s="768" t="str">
        <f>VLOOKUP(MID(F58,1,11),MP,103,FALSE)</f>
        <v>10502 - MUJER COMO MOTOR DEL DESARROLLO</v>
      </c>
      <c r="D58" s="770" t="str">
        <f>VLOOKUP(MID(F58,1,11),MP,100,FALSE)</f>
        <v>MR1050201 - Implementar el 100% de las líneas de acción, con factores críticos, de la Política pública de Equidad de Género para las Mujeres Vallecaucanas (ordenanza 317 del 2010), al 2019.</v>
      </c>
      <c r="E58" s="768" t="str">
        <f>VLOOKUP(MID(F58,1,11),MP,104,FALSE)</f>
        <v>1050201 - MUJERES LIBRES DE VIOLENCIA</v>
      </c>
      <c r="F58" s="768" t="str">
        <f>'PI. MP. Avance'!B51&amp;" - "&amp;'PI. MP. Avance'!C51</f>
        <v>MP105020103 - Fortalecer en los 42 municipios, las Comisarías de Familia y Casa de Justicia del Departamento, en las rutas de atención a mujeres víctimas de violencia, en el período de gobierno.</v>
      </c>
      <c r="G58" s="508" t="s">
        <v>5982</v>
      </c>
      <c r="H58" s="508"/>
      <c r="I58" s="525"/>
      <c r="J58" s="513"/>
      <c r="K58" s="509"/>
      <c r="L58" s="509"/>
      <c r="M58" s="514"/>
      <c r="N58" s="486" t="s">
        <v>5966</v>
      </c>
    </row>
    <row r="59" spans="1:14" s="30" customFormat="1" ht="24.75" customHeight="1" x14ac:dyDescent="0.2">
      <c r="A59" s="766"/>
      <c r="B59" s="768"/>
      <c r="C59" s="768"/>
      <c r="D59" s="768"/>
      <c r="E59" s="768"/>
      <c r="F59" s="768"/>
      <c r="G59" s="487"/>
      <c r="H59" s="498"/>
      <c r="I59" s="526"/>
      <c r="J59" s="488"/>
      <c r="K59" s="488"/>
      <c r="L59" s="488"/>
      <c r="M59" s="488"/>
      <c r="N59" s="489"/>
    </row>
    <row r="60" spans="1:14" s="30" customFormat="1" ht="24.75" customHeight="1" x14ac:dyDescent="0.2">
      <c r="A60" s="766"/>
      <c r="B60" s="768"/>
      <c r="C60" s="768"/>
      <c r="D60" s="768"/>
      <c r="E60" s="768"/>
      <c r="F60" s="768"/>
      <c r="G60" s="487"/>
      <c r="H60" s="487"/>
      <c r="I60" s="526"/>
      <c r="J60" s="488"/>
      <c r="K60" s="488"/>
      <c r="L60" s="488"/>
      <c r="M60" s="488"/>
      <c r="N60" s="489"/>
    </row>
    <row r="61" spans="1:14" s="30" customFormat="1" ht="24" customHeight="1" thickBot="1" x14ac:dyDescent="0.25">
      <c r="A61" s="766"/>
      <c r="B61" s="768"/>
      <c r="C61" s="768"/>
      <c r="D61" s="768"/>
      <c r="E61" s="768"/>
      <c r="F61" s="768"/>
      <c r="G61" s="487"/>
      <c r="H61" s="487"/>
      <c r="I61" s="526"/>
      <c r="J61" s="488"/>
      <c r="K61" s="488"/>
      <c r="L61" s="488"/>
      <c r="M61" s="488"/>
      <c r="N61" s="489"/>
    </row>
    <row r="62" spans="1:14" s="30" customFormat="1" ht="24.75" hidden="1" customHeight="1" thickBot="1" x14ac:dyDescent="0.25">
      <c r="A62" s="767"/>
      <c r="B62" s="769"/>
      <c r="C62" s="769"/>
      <c r="D62" s="769"/>
      <c r="E62" s="769"/>
      <c r="F62" s="769"/>
      <c r="G62" s="487"/>
      <c r="H62" s="487"/>
      <c r="I62" s="526"/>
      <c r="J62" s="488"/>
      <c r="K62" s="488"/>
      <c r="L62" s="488"/>
      <c r="M62" s="488"/>
      <c r="N62" s="489"/>
    </row>
    <row r="63" spans="1:14" s="543" customFormat="1" ht="24.75" customHeight="1" thickBot="1" x14ac:dyDescent="0.25">
      <c r="A63" s="771" t="s">
        <v>5950</v>
      </c>
      <c r="B63" s="772"/>
      <c r="C63" s="772"/>
      <c r="D63" s="772"/>
      <c r="E63" s="772"/>
      <c r="F63" s="772"/>
      <c r="G63" s="772"/>
      <c r="H63" s="772"/>
      <c r="I63" s="772"/>
      <c r="J63" s="772"/>
      <c r="K63" s="424">
        <f>SUM(K58:K62)</f>
        <v>0</v>
      </c>
      <c r="L63" s="424">
        <f>SUM(L58:L62)</f>
        <v>0</v>
      </c>
      <c r="M63" s="425"/>
      <c r="N63" s="426"/>
    </row>
    <row r="64" spans="1:14" s="30" customFormat="1" ht="57.75" thickTop="1" x14ac:dyDescent="0.2">
      <c r="A64" s="766">
        <v>10</v>
      </c>
      <c r="B64" s="768" t="str">
        <f>'PI. MP. Avance'!G56</f>
        <v>Apoyo a la promoción de espacios de inclusión social para las mujeres , Valle del Cauca, occidente. (Actividades de mantenimiento y sostenibilidad del acuerdo)</v>
      </c>
      <c r="C64" s="768" t="str">
        <f>VLOOKUP(MID(F64,1,11),MP,103,FALSE)</f>
        <v>10502 - MUJER COMO MOTOR DEL DESARROLLO</v>
      </c>
      <c r="D64" s="770" t="str">
        <f>VLOOKUP(MID(F64,1,11),MP,100,FALSE)</f>
        <v>MR1050201 - Implementar el 100% de las líneas de acción, con factores críticos, de la Política pública de Equidad de Género para las Mujeres Vallecaucanas (ordenanza 317 del 2010), al 2019.</v>
      </c>
      <c r="E64" s="768" t="str">
        <f>VLOOKUP(MID(F64,1,11),MP,104,FALSE)</f>
        <v>1050201 - MUJERES LIBRES DE VIOLENCIA</v>
      </c>
      <c r="F64" s="768" t="str">
        <f>'PI. MP. Avance'!B56&amp;" - "&amp;'PI. MP. Avance'!C56</f>
        <v>MP105020104 - Implementar un (1) acuerdo con empresarios del sector privado del Departamentopara aplicar el incentivo por vinculación laboral de mujeres víctimas de violencia (Ley 1257 de 2008), en el cuatrienio</v>
      </c>
      <c r="G64" s="508" t="s">
        <v>5984</v>
      </c>
      <c r="H64" s="508" t="s">
        <v>5985</v>
      </c>
      <c r="I64" s="592">
        <v>6</v>
      </c>
      <c r="J64" s="592">
        <v>6</v>
      </c>
      <c r="K64" s="495">
        <v>10000000</v>
      </c>
      <c r="L64" s="509">
        <v>10000000</v>
      </c>
      <c r="M64" s="595" t="s">
        <v>6090</v>
      </c>
      <c r="N64" s="486" t="s">
        <v>5966</v>
      </c>
    </row>
    <row r="65" spans="1:14" s="30" customFormat="1" ht="24.75" customHeight="1" x14ac:dyDescent="0.2">
      <c r="A65" s="766"/>
      <c r="B65" s="768"/>
      <c r="C65" s="768"/>
      <c r="D65" s="768"/>
      <c r="E65" s="768"/>
      <c r="F65" s="768"/>
      <c r="G65" s="487"/>
      <c r="H65" s="487"/>
      <c r="I65" s="488"/>
      <c r="J65" s="488"/>
      <c r="K65" s="488"/>
      <c r="L65" s="488"/>
      <c r="M65" s="488"/>
      <c r="N65" s="489"/>
    </row>
    <row r="66" spans="1:14" s="30" customFormat="1" ht="24.75" customHeight="1" x14ac:dyDescent="0.2">
      <c r="A66" s="766"/>
      <c r="B66" s="768"/>
      <c r="C66" s="768"/>
      <c r="D66" s="768"/>
      <c r="E66" s="768"/>
      <c r="F66" s="768"/>
      <c r="G66" s="487"/>
      <c r="H66" s="487"/>
      <c r="I66" s="488"/>
      <c r="J66" s="488"/>
      <c r="K66" s="488"/>
      <c r="L66" s="488"/>
      <c r="M66" s="488"/>
      <c r="N66" s="489"/>
    </row>
    <row r="67" spans="1:14" s="30" customFormat="1" ht="24.75" customHeight="1" thickBot="1" x14ac:dyDescent="0.25">
      <c r="A67" s="766"/>
      <c r="B67" s="768"/>
      <c r="C67" s="768"/>
      <c r="D67" s="768"/>
      <c r="E67" s="768"/>
      <c r="F67" s="768"/>
      <c r="G67" s="487"/>
      <c r="H67" s="487"/>
      <c r="I67" s="488"/>
      <c r="J67" s="488"/>
      <c r="K67" s="488"/>
      <c r="L67" s="488"/>
      <c r="M67" s="488"/>
      <c r="N67" s="489"/>
    </row>
    <row r="68" spans="1:14" s="30" customFormat="1" ht="24.75" hidden="1" customHeight="1" thickBot="1" x14ac:dyDescent="0.25">
      <c r="A68" s="767"/>
      <c r="B68" s="769"/>
      <c r="C68" s="769"/>
      <c r="D68" s="769"/>
      <c r="E68" s="769"/>
      <c r="F68" s="769"/>
      <c r="G68" s="487"/>
      <c r="H68" s="487"/>
      <c r="I68" s="488"/>
      <c r="J68" s="488"/>
      <c r="K68" s="488"/>
      <c r="L68" s="488"/>
      <c r="M68" s="488"/>
      <c r="N68" s="489"/>
    </row>
    <row r="69" spans="1:14" s="543" customFormat="1" ht="24.75" customHeight="1" thickBot="1" x14ac:dyDescent="0.25">
      <c r="A69" s="771" t="s">
        <v>5950</v>
      </c>
      <c r="B69" s="772"/>
      <c r="C69" s="772"/>
      <c r="D69" s="772"/>
      <c r="E69" s="772"/>
      <c r="F69" s="772"/>
      <c r="G69" s="772"/>
      <c r="H69" s="772"/>
      <c r="I69" s="772"/>
      <c r="J69" s="772"/>
      <c r="K69" s="424">
        <f>SUM(K64:K68)</f>
        <v>10000000</v>
      </c>
      <c r="L69" s="424">
        <f>SUM(L64:L68)</f>
        <v>10000000</v>
      </c>
      <c r="M69" s="425"/>
      <c r="N69" s="426"/>
    </row>
    <row r="70" spans="1:14" s="30" customFormat="1" ht="57.75" thickTop="1" x14ac:dyDescent="0.2">
      <c r="A70" s="766">
        <v>11</v>
      </c>
      <c r="B70" s="768" t="str">
        <f>'PI. MP. Avance'!G61</f>
        <v>Apoyo al empoderamiento económico de la mujer rural del Valle del Cauca, Valle del Cauca, occidente.</v>
      </c>
      <c r="C70" s="768" t="str">
        <f>VLOOKUP(MID(F70,1,11),MP,103,FALSE)</f>
        <v>10502 - MUJER COMO MOTOR DEL DESARROLLO</v>
      </c>
      <c r="D70" s="770" t="str">
        <f>VLOOKUP(MID(F70,1,11),MP,100,FALSE)</f>
        <v>MR1050201 - Implementar el 100% de las líneas de acción, con factores críticos, de la Política pública de Equidad de Género para las Mujeres Vallecaucanas (ordenanza 317 del 2010), al 2019.</v>
      </c>
      <c r="E70" s="768" t="str">
        <f>VLOOKUP(MID(F70,1,11),MP,104,FALSE)</f>
        <v>1050202 - EMPODERAMIENTO DE LA MUJER RURAL</v>
      </c>
      <c r="F70" s="768" t="str">
        <f>'PI. MP. Avance'!B61&amp;" - "&amp;'PI. MP. Avance'!C61</f>
        <v>MP105020201 - Empoderar con inclusión ecomómica  a 210 mujeres rurales de los 42 municipios,  con enfoques: diferencial, de género,  étnico y territorial , durante el periodo de gobierno</v>
      </c>
      <c r="G70" s="508" t="s">
        <v>5986</v>
      </c>
      <c r="H70" s="508" t="s">
        <v>6101</v>
      </c>
      <c r="I70" s="525">
        <v>12</v>
      </c>
      <c r="J70" s="525">
        <v>12</v>
      </c>
      <c r="K70" s="495">
        <v>238000000</v>
      </c>
      <c r="L70" s="509">
        <v>838000000</v>
      </c>
      <c r="M70" s="514" t="s">
        <v>6080</v>
      </c>
      <c r="N70" s="486" t="s">
        <v>5966</v>
      </c>
    </row>
    <row r="71" spans="1:14" s="30" customFormat="1" ht="24.75" customHeight="1" x14ac:dyDescent="0.2">
      <c r="A71" s="766"/>
      <c r="B71" s="768"/>
      <c r="C71" s="768"/>
      <c r="D71" s="768"/>
      <c r="E71" s="768"/>
      <c r="F71" s="768"/>
      <c r="G71" s="487"/>
      <c r="H71" s="487"/>
      <c r="I71" s="526"/>
      <c r="J71" s="488"/>
      <c r="K71" s="488"/>
      <c r="L71" s="488"/>
      <c r="M71" s="488"/>
      <c r="N71" s="489"/>
    </row>
    <row r="72" spans="1:14" s="30" customFormat="1" ht="24.75" customHeight="1" x14ac:dyDescent="0.2">
      <c r="A72" s="766"/>
      <c r="B72" s="768"/>
      <c r="C72" s="768"/>
      <c r="D72" s="768"/>
      <c r="E72" s="768"/>
      <c r="F72" s="768"/>
      <c r="G72" s="487"/>
      <c r="H72" s="487"/>
      <c r="I72" s="526"/>
      <c r="J72" s="488"/>
      <c r="K72" s="488"/>
      <c r="L72" s="488"/>
      <c r="M72" s="488"/>
      <c r="N72" s="489"/>
    </row>
    <row r="73" spans="1:14" s="30" customFormat="1" ht="24" customHeight="1" thickBot="1" x14ac:dyDescent="0.25">
      <c r="A73" s="766"/>
      <c r="B73" s="768"/>
      <c r="C73" s="768"/>
      <c r="D73" s="768"/>
      <c r="E73" s="768"/>
      <c r="F73" s="768"/>
      <c r="G73" s="487"/>
      <c r="H73" s="487"/>
      <c r="I73" s="526"/>
      <c r="J73" s="488"/>
      <c r="K73" s="488"/>
      <c r="L73" s="488"/>
      <c r="M73" s="488"/>
      <c r="N73" s="489"/>
    </row>
    <row r="74" spans="1:14" s="30" customFormat="1" ht="24.75" hidden="1" customHeight="1" thickBot="1" x14ac:dyDescent="0.25">
      <c r="A74" s="767"/>
      <c r="B74" s="769"/>
      <c r="C74" s="769"/>
      <c r="D74" s="769"/>
      <c r="E74" s="769"/>
      <c r="F74" s="769"/>
      <c r="G74" s="487"/>
      <c r="H74" s="487"/>
      <c r="I74" s="526"/>
      <c r="J74" s="488"/>
      <c r="K74" s="488"/>
      <c r="L74" s="488"/>
      <c r="M74" s="488"/>
      <c r="N74" s="489"/>
    </row>
    <row r="75" spans="1:14" s="543" customFormat="1" ht="24.75" customHeight="1" thickBot="1" x14ac:dyDescent="0.25">
      <c r="A75" s="771" t="s">
        <v>5950</v>
      </c>
      <c r="B75" s="772"/>
      <c r="C75" s="772"/>
      <c r="D75" s="772"/>
      <c r="E75" s="772"/>
      <c r="F75" s="772"/>
      <c r="G75" s="772"/>
      <c r="H75" s="772"/>
      <c r="I75" s="772"/>
      <c r="J75" s="772"/>
      <c r="K75" s="424">
        <f>SUM(K70:K74)</f>
        <v>238000000</v>
      </c>
      <c r="L75" s="424">
        <f>SUM(L70:L74)</f>
        <v>838000000</v>
      </c>
      <c r="M75" s="425"/>
      <c r="N75" s="426"/>
    </row>
    <row r="76" spans="1:14" s="30" customFormat="1" ht="57.75" thickTop="1" x14ac:dyDescent="0.2">
      <c r="A76" s="766">
        <v>12</v>
      </c>
      <c r="B76" s="768" t="str">
        <f>'PI. MP. Avance'!G66</f>
        <v>Apoyo al empoderamiento económico de la mujer rural del Valle del Cauca, Valle del Cauca, occidente.</v>
      </c>
      <c r="C76" s="768" t="str">
        <f>VLOOKUP(MID(F76,1,11),MP,103,FALSE)</f>
        <v>10502 - MUJER COMO MOTOR DEL DESARROLLO</v>
      </c>
      <c r="D76" s="770" t="str">
        <f>VLOOKUP(MID(F76,1,11),MP,100,FALSE)</f>
        <v>MR1050201 - Implementar el 100% de las líneas de acción, con factores críticos, de la Política pública de Equidad de Género para las Mujeres Vallecaucanas (ordenanza 317 del 2010), al 2019.</v>
      </c>
      <c r="E76" s="768" t="str">
        <f>VLOOKUP(MID(F76,1,11),MP,104,FALSE)</f>
        <v>1050202 - EMPODERAMIENTO DE LA MUJER RURAL</v>
      </c>
      <c r="F76" s="768" t="str">
        <f>'PI. MP. Avance'!B66&amp;" - "&amp;'PI. MP. Avance'!C66</f>
        <v>MP105020202 - Desarrollar un programa de formación  en derechos a las mujeres rurales de todo el departamento, con enfoques: diferencial, de género, étnico y territorial , durante el cuatrienio.</v>
      </c>
      <c r="G76" s="508" t="s">
        <v>5988</v>
      </c>
      <c r="H76" s="508" t="s">
        <v>6053</v>
      </c>
      <c r="I76" s="525">
        <v>6</v>
      </c>
      <c r="J76" s="525">
        <v>6</v>
      </c>
      <c r="K76" s="495">
        <v>52000000</v>
      </c>
      <c r="L76" s="509">
        <v>22000000</v>
      </c>
      <c r="M76" s="595" t="s">
        <v>6091</v>
      </c>
      <c r="N76" s="486" t="s">
        <v>5966</v>
      </c>
    </row>
    <row r="77" spans="1:14" s="30" customFormat="1" ht="99.95" customHeight="1" x14ac:dyDescent="0.2">
      <c r="A77" s="766"/>
      <c r="B77" s="768"/>
      <c r="C77" s="768"/>
      <c r="D77" s="768"/>
      <c r="E77" s="768"/>
      <c r="F77" s="768"/>
      <c r="G77" s="487"/>
      <c r="H77" s="487" t="s">
        <v>6054</v>
      </c>
      <c r="I77" s="525">
        <v>10</v>
      </c>
      <c r="J77" s="596">
        <v>10</v>
      </c>
      <c r="K77" s="496">
        <v>48000000</v>
      </c>
      <c r="L77" s="512">
        <v>48000000</v>
      </c>
      <c r="M77" s="514" t="s">
        <v>6079</v>
      </c>
      <c r="N77" s="486" t="s">
        <v>5966</v>
      </c>
    </row>
    <row r="78" spans="1:14" s="30" customFormat="1" ht="24.75" customHeight="1" x14ac:dyDescent="0.2">
      <c r="A78" s="766"/>
      <c r="B78" s="768"/>
      <c r="C78" s="768"/>
      <c r="D78" s="768"/>
      <c r="E78" s="768"/>
      <c r="F78" s="768"/>
      <c r="G78" s="487"/>
      <c r="H78" s="487"/>
      <c r="I78" s="526"/>
      <c r="J78" s="488"/>
      <c r="K78" s="488"/>
      <c r="L78" s="488"/>
      <c r="M78" s="488"/>
      <c r="N78" s="489"/>
    </row>
    <row r="79" spans="1:14" s="30" customFormat="1" ht="1.5" customHeight="1" thickBot="1" x14ac:dyDescent="0.25">
      <c r="A79" s="766"/>
      <c r="B79" s="768"/>
      <c r="C79" s="768"/>
      <c r="D79" s="768"/>
      <c r="E79" s="768"/>
      <c r="F79" s="768"/>
      <c r="G79" s="487"/>
      <c r="H79" s="487"/>
      <c r="I79" s="526"/>
      <c r="J79" s="488"/>
      <c r="K79" s="488"/>
      <c r="L79" s="488"/>
      <c r="M79" s="488"/>
      <c r="N79" s="489"/>
    </row>
    <row r="80" spans="1:14" s="30" customFormat="1" ht="24.75" hidden="1" customHeight="1" thickBot="1" x14ac:dyDescent="0.25">
      <c r="A80" s="767"/>
      <c r="B80" s="769"/>
      <c r="C80" s="769"/>
      <c r="D80" s="769"/>
      <c r="E80" s="769"/>
      <c r="F80" s="769"/>
      <c r="G80" s="487"/>
      <c r="H80" s="487"/>
      <c r="I80" s="526"/>
      <c r="J80" s="488"/>
      <c r="K80" s="488"/>
      <c r="L80" s="488"/>
      <c r="M80" s="488"/>
      <c r="N80" s="489"/>
    </row>
    <row r="81" spans="1:14" s="543" customFormat="1" ht="24.75" customHeight="1" thickBot="1" x14ac:dyDescent="0.25">
      <c r="A81" s="771" t="s">
        <v>5950</v>
      </c>
      <c r="B81" s="772"/>
      <c r="C81" s="772"/>
      <c r="D81" s="772"/>
      <c r="E81" s="772"/>
      <c r="F81" s="772"/>
      <c r="G81" s="772"/>
      <c r="H81" s="772"/>
      <c r="I81" s="772"/>
      <c r="J81" s="772"/>
      <c r="K81" s="424">
        <f>SUM(K76:K80)</f>
        <v>100000000</v>
      </c>
      <c r="L81" s="424">
        <f>SUM(L76:L80)</f>
        <v>70000000</v>
      </c>
      <c r="M81" s="425"/>
      <c r="N81" s="426"/>
    </row>
    <row r="82" spans="1:14" s="30" customFormat="1" ht="114.75" thickTop="1" x14ac:dyDescent="0.2">
      <c r="A82" s="766">
        <v>13</v>
      </c>
      <c r="B82" s="768" t="str">
        <f>'PI. MP. Avance'!G71</f>
        <v xml:space="preserve">Divulgación de los derechos de la mujeres , Valle del Cauca, occidente. </v>
      </c>
      <c r="C82" s="768" t="str">
        <f>VLOOKUP(MID(F82,1,11),MP,103,FALSE)</f>
        <v>10502 - MUJER COMO MOTOR DEL DESARROLLO</v>
      </c>
      <c r="D82" s="770" t="str">
        <f>VLOOKUP(MID(F82,1,11),MP,100,FALSE)</f>
        <v>MR1050201 - Implementar el 100% de las líneas de acción, con factores críticos, de la Política pública de Equidad de Género para las Mujeres Vallecaucanas (ordenanza 317 del 2010), al 2019.</v>
      </c>
      <c r="E82" s="768" t="str">
        <f>VLOOKUP(MID(F82,1,11),MP,104,FALSE)</f>
        <v>1050203 -  IGUALDAD DE GÉNERO</v>
      </c>
      <c r="F82" s="768" t="str">
        <f>'PI. MP. Avance'!B71&amp;" - "&amp;'PI. MP. Avance'!C71</f>
        <v>MP105020301 - Socializar en el 100% de los Municipios del Departamento la Política Pública de Mujer y la Normatividad que protege sus derechos , en el periodo de Gobierno.</v>
      </c>
      <c r="G82" s="508" t="s">
        <v>6063</v>
      </c>
      <c r="H82" s="508" t="s">
        <v>6064</v>
      </c>
      <c r="I82" s="525">
        <v>12</v>
      </c>
      <c r="J82" s="513">
        <v>12</v>
      </c>
      <c r="K82" s="495">
        <v>22000000</v>
      </c>
      <c r="L82" s="509">
        <v>219000000</v>
      </c>
      <c r="M82" s="514" t="s">
        <v>6074</v>
      </c>
      <c r="N82" s="486" t="s">
        <v>5966</v>
      </c>
    </row>
    <row r="83" spans="1:14" s="30" customFormat="1" ht="57.75" customHeight="1" x14ac:dyDescent="0.2">
      <c r="A83" s="766"/>
      <c r="B83" s="768"/>
      <c r="C83" s="768"/>
      <c r="D83" s="768"/>
      <c r="E83" s="768"/>
      <c r="F83" s="768"/>
      <c r="G83" s="511" t="s">
        <v>6067</v>
      </c>
      <c r="H83" s="511" t="s">
        <v>6055</v>
      </c>
      <c r="I83" s="525">
        <v>3</v>
      </c>
      <c r="J83" s="488">
        <v>3</v>
      </c>
      <c r="K83" s="488">
        <v>0</v>
      </c>
      <c r="L83" s="512">
        <v>300000000</v>
      </c>
      <c r="M83" s="514" t="s">
        <v>6105</v>
      </c>
      <c r="N83" s="486" t="s">
        <v>5966</v>
      </c>
    </row>
    <row r="84" spans="1:14" s="30" customFormat="1" ht="41.25" customHeight="1" x14ac:dyDescent="0.2">
      <c r="A84" s="766"/>
      <c r="B84" s="768"/>
      <c r="C84" s="768"/>
      <c r="D84" s="768"/>
      <c r="E84" s="768"/>
      <c r="F84" s="768"/>
      <c r="G84" s="487" t="s">
        <v>6056</v>
      </c>
      <c r="H84" s="487" t="s">
        <v>6068</v>
      </c>
      <c r="I84" s="526">
        <v>3</v>
      </c>
      <c r="J84" s="488">
        <v>3</v>
      </c>
      <c r="K84" s="488">
        <v>0</v>
      </c>
      <c r="L84" s="512">
        <v>100000000</v>
      </c>
      <c r="M84" s="514" t="s">
        <v>6092</v>
      </c>
      <c r="N84" s="486" t="s">
        <v>5966</v>
      </c>
    </row>
    <row r="85" spans="1:14" s="30" customFormat="1" ht="84" customHeight="1" x14ac:dyDescent="0.2">
      <c r="A85" s="766"/>
      <c r="B85" s="768"/>
      <c r="C85" s="768"/>
      <c r="D85" s="768"/>
      <c r="E85" s="768"/>
      <c r="F85" s="768"/>
      <c r="G85" s="487" t="s">
        <v>6069</v>
      </c>
      <c r="H85" s="487" t="s">
        <v>6104</v>
      </c>
      <c r="I85" s="526">
        <v>6</v>
      </c>
      <c r="J85" s="488">
        <v>6</v>
      </c>
      <c r="K85" s="488">
        <v>0</v>
      </c>
      <c r="L85" s="512">
        <v>50000000</v>
      </c>
      <c r="M85" s="585" t="s">
        <v>6106</v>
      </c>
      <c r="N85" s="486" t="s">
        <v>5966</v>
      </c>
    </row>
    <row r="86" spans="1:14" s="30" customFormat="1" ht="84" customHeight="1" x14ac:dyDescent="0.2">
      <c r="A86" s="766"/>
      <c r="B86" s="768"/>
      <c r="C86" s="768"/>
      <c r="D86" s="768"/>
      <c r="E86" s="768"/>
      <c r="F86" s="768"/>
      <c r="G86" s="487" t="s">
        <v>6070</v>
      </c>
      <c r="H86" s="487" t="s">
        <v>6071</v>
      </c>
      <c r="I86" s="526">
        <v>2</v>
      </c>
      <c r="J86" s="488">
        <v>2</v>
      </c>
      <c r="K86" s="488">
        <v>0</v>
      </c>
      <c r="L86" s="512">
        <v>105000000</v>
      </c>
      <c r="M86" s="585" t="s">
        <v>6076</v>
      </c>
      <c r="N86" s="486" t="s">
        <v>5966</v>
      </c>
    </row>
    <row r="87" spans="1:14" s="30" customFormat="1" ht="60" customHeight="1" thickBot="1" x14ac:dyDescent="0.25">
      <c r="A87" s="582"/>
      <c r="B87" s="583"/>
      <c r="C87" s="583"/>
      <c r="D87" s="583"/>
      <c r="E87" s="583"/>
      <c r="F87" s="583"/>
      <c r="G87" s="487" t="s">
        <v>6065</v>
      </c>
      <c r="H87" s="487" t="s">
        <v>6066</v>
      </c>
      <c r="I87" s="526">
        <v>6</v>
      </c>
      <c r="J87" s="488">
        <v>6</v>
      </c>
      <c r="K87" s="488">
        <v>0</v>
      </c>
      <c r="L87" s="512">
        <v>28000000</v>
      </c>
      <c r="M87" s="586" t="s">
        <v>6077</v>
      </c>
      <c r="N87" s="486" t="s">
        <v>5966</v>
      </c>
    </row>
    <row r="88" spans="1:14" s="543" customFormat="1" ht="24.75" customHeight="1" thickBot="1" x14ac:dyDescent="0.25">
      <c r="A88" s="771" t="s">
        <v>5950</v>
      </c>
      <c r="B88" s="772"/>
      <c r="C88" s="772"/>
      <c r="D88" s="772"/>
      <c r="E88" s="772"/>
      <c r="F88" s="772"/>
      <c r="G88" s="772"/>
      <c r="H88" s="772"/>
      <c r="I88" s="772"/>
      <c r="J88" s="772"/>
      <c r="K88" s="424">
        <f>SUM(K82:K87)</f>
        <v>22000000</v>
      </c>
      <c r="L88" s="424">
        <f>SUM(L82:L87)</f>
        <v>802000000</v>
      </c>
      <c r="M88" s="425"/>
      <c r="N88" s="426"/>
    </row>
    <row r="89" spans="1:14" s="30" customFormat="1" ht="57.75" thickTop="1" x14ac:dyDescent="0.2">
      <c r="A89" s="766">
        <v>14</v>
      </c>
      <c r="B89" s="768" t="str">
        <f>'PI. MP. Avance'!G76</f>
        <v xml:space="preserve">Divulgación de los derechos de la mujeres , Valle del Cauca, occidente. </v>
      </c>
      <c r="C89" s="768" t="str">
        <f>VLOOKUP(MID(F89,1,11),MP,103,FALSE)</f>
        <v>10502 - MUJER COMO MOTOR DEL DESARROLLO</v>
      </c>
      <c r="D89" s="770" t="str">
        <f>VLOOKUP(MID(F89,1,11),MP,100,FALSE)</f>
        <v>MR1050201 - Implementar el 100% de las líneas de acción, con factores críticos, de la Política pública de Equidad de Género para las Mujeres Vallecaucanas (ordenanza 317 del 2010), al 2019.</v>
      </c>
      <c r="E89" s="768" t="str">
        <f>VLOOKUP(MID(F89,1,11),MP,104,FALSE)</f>
        <v>1050203 -  IGUALDAD DE GÉNERO</v>
      </c>
      <c r="F89" s="768" t="str">
        <f>'PI. MP. Avance'!B76&amp;" - "&amp;'PI. MP. Avance'!C76</f>
        <v>MP105020302 - Realizar anualmente un evento de reconocimiento y exhaltación a la labor de la Mujer Vallecaucana.  (Galardon a la Mujer Vallecaucana) ,durante el periodo de gobierno.</v>
      </c>
      <c r="G89" s="508" t="s">
        <v>5993</v>
      </c>
      <c r="H89" s="508" t="s">
        <v>6057</v>
      </c>
      <c r="I89" s="525">
        <v>3</v>
      </c>
      <c r="J89" s="513">
        <v>3</v>
      </c>
      <c r="K89" s="495">
        <v>25000000</v>
      </c>
      <c r="L89" s="509">
        <v>75000000</v>
      </c>
      <c r="M89" s="514" t="s">
        <v>6075</v>
      </c>
      <c r="N89" s="486" t="s">
        <v>5966</v>
      </c>
    </row>
    <row r="90" spans="1:14" s="30" customFormat="1" ht="68.25" customHeight="1" x14ac:dyDescent="0.2">
      <c r="A90" s="766"/>
      <c r="B90" s="768"/>
      <c r="C90" s="768"/>
      <c r="D90" s="768"/>
      <c r="E90" s="768"/>
      <c r="F90" s="768"/>
      <c r="G90" s="487"/>
      <c r="H90" s="487" t="s">
        <v>6058</v>
      </c>
      <c r="I90" s="526">
        <v>9</v>
      </c>
      <c r="J90" s="488">
        <v>9</v>
      </c>
      <c r="K90" s="488"/>
      <c r="L90" s="512">
        <v>127200000</v>
      </c>
      <c r="M90" s="488"/>
      <c r="N90" s="486" t="s">
        <v>5966</v>
      </c>
    </row>
    <row r="91" spans="1:14" s="30" customFormat="1" ht="21.75" customHeight="1" thickBot="1" x14ac:dyDescent="0.25">
      <c r="A91" s="766"/>
      <c r="B91" s="768"/>
      <c r="C91" s="768"/>
      <c r="D91" s="768"/>
      <c r="E91" s="768"/>
      <c r="F91" s="768"/>
      <c r="G91" s="487"/>
      <c r="H91" s="487"/>
      <c r="I91" s="526"/>
      <c r="J91" s="488"/>
      <c r="K91" s="488"/>
      <c r="L91" s="488"/>
      <c r="M91" s="488"/>
      <c r="N91" s="489"/>
    </row>
    <row r="92" spans="1:14" s="30" customFormat="1" ht="3.75" hidden="1" customHeight="1" thickBot="1" x14ac:dyDescent="0.25">
      <c r="A92" s="766"/>
      <c r="B92" s="768"/>
      <c r="C92" s="768"/>
      <c r="D92" s="768"/>
      <c r="E92" s="768"/>
      <c r="F92" s="768"/>
      <c r="G92" s="487"/>
      <c r="H92" s="487"/>
      <c r="I92" s="526"/>
      <c r="J92" s="488"/>
      <c r="K92" s="488"/>
      <c r="L92" s="488"/>
      <c r="M92" s="488"/>
      <c r="N92" s="489"/>
    </row>
    <row r="93" spans="1:14" s="30" customFormat="1" ht="24.75" hidden="1" customHeight="1" thickBot="1" x14ac:dyDescent="0.25">
      <c r="A93" s="767"/>
      <c r="B93" s="769"/>
      <c r="C93" s="769"/>
      <c r="D93" s="769"/>
      <c r="E93" s="769"/>
      <c r="F93" s="769"/>
      <c r="G93" s="487"/>
      <c r="H93" s="487"/>
      <c r="I93" s="526"/>
      <c r="J93" s="488"/>
      <c r="K93" s="488"/>
      <c r="L93" s="488"/>
      <c r="M93" s="488"/>
      <c r="N93" s="489"/>
    </row>
    <row r="94" spans="1:14" s="543" customFormat="1" ht="24.75" customHeight="1" thickBot="1" x14ac:dyDescent="0.25">
      <c r="A94" s="771" t="s">
        <v>5950</v>
      </c>
      <c r="B94" s="772"/>
      <c r="C94" s="772"/>
      <c r="D94" s="772"/>
      <c r="E94" s="772"/>
      <c r="F94" s="772"/>
      <c r="G94" s="772"/>
      <c r="H94" s="772"/>
      <c r="I94" s="772"/>
      <c r="J94" s="772"/>
      <c r="K94" s="424">
        <f>SUM(K89:K93)</f>
        <v>25000000</v>
      </c>
      <c r="L94" s="424">
        <f>SUM(L89:L93)</f>
        <v>202200000</v>
      </c>
      <c r="M94" s="425"/>
      <c r="N94" s="426"/>
    </row>
    <row r="95" spans="1:14" s="30" customFormat="1" ht="95.25" customHeight="1" thickTop="1" x14ac:dyDescent="0.2">
      <c r="A95" s="766">
        <v>15</v>
      </c>
      <c r="B95" s="768" t="str">
        <f>'PI. MP. Avance'!G81</f>
        <v xml:space="preserve">Divulgación de los derechos de la mujeres , Valle del Cauca, occidente. </v>
      </c>
      <c r="C95" s="768" t="str">
        <f>VLOOKUP(MID(F95,1,11),MP,103,FALSE)</f>
        <v>10502 - MUJER COMO MOTOR DEL DESARROLLO</v>
      </c>
      <c r="D95" s="770" t="str">
        <f>VLOOKUP(MID(F95,1,11),MP,100,FALSE)</f>
        <v>MR1050201 - Implementar el 100% de las líneas de acción, con factores críticos, de la Política pública de Equidad de Género para las Mujeres Vallecaucanas (ordenanza 317 del 2010), al 2019.</v>
      </c>
      <c r="E95" s="768" t="str">
        <f>VLOOKUP(MID(F95,1,11),MP,104,FALSE)</f>
        <v>1050203 -  IGUALDAD DE GÉNERO</v>
      </c>
      <c r="F95" s="768" t="str">
        <f>'PI. MP. Avance'!B81&amp;" - "&amp;'PI. MP. Avance'!C81</f>
        <v>MP105020303 - Realizar cuatro (4) Encuentros departamentales de saberes e intercambio de experiencias exitosas, que fomenten el liderazgo y la participación efectiva para la incidencia política de las mujeres en espacios de decisión, durante el periodo de Gobierno</v>
      </c>
      <c r="G95" s="508" t="s">
        <v>5995</v>
      </c>
      <c r="H95" s="508" t="s">
        <v>6032</v>
      </c>
      <c r="I95" s="525">
        <v>6</v>
      </c>
      <c r="J95" s="513">
        <v>6</v>
      </c>
      <c r="K95" s="495">
        <v>50000000</v>
      </c>
      <c r="L95" s="509">
        <v>101800000</v>
      </c>
      <c r="M95" s="514" t="s">
        <v>6093</v>
      </c>
      <c r="N95" s="486" t="s">
        <v>5966</v>
      </c>
    </row>
    <row r="96" spans="1:14" s="30" customFormat="1" ht="24.75" customHeight="1" x14ac:dyDescent="0.2">
      <c r="A96" s="766"/>
      <c r="B96" s="768"/>
      <c r="C96" s="768"/>
      <c r="D96" s="768"/>
      <c r="E96" s="768"/>
      <c r="F96" s="768"/>
      <c r="G96" s="487"/>
      <c r="H96" s="487"/>
      <c r="I96" s="526"/>
      <c r="J96" s="488"/>
      <c r="K96" s="488"/>
      <c r="L96" s="488"/>
      <c r="M96" s="488"/>
      <c r="N96" s="489"/>
    </row>
    <row r="97" spans="1:14" s="30" customFormat="1" ht="24.75" customHeight="1" x14ac:dyDescent="0.2">
      <c r="A97" s="766"/>
      <c r="B97" s="768"/>
      <c r="C97" s="768"/>
      <c r="D97" s="768"/>
      <c r="E97" s="768"/>
      <c r="F97" s="768"/>
      <c r="G97" s="487"/>
      <c r="H97" s="487"/>
      <c r="I97" s="526"/>
      <c r="J97" s="488"/>
      <c r="K97" s="488"/>
      <c r="L97" s="488"/>
      <c r="M97" s="488"/>
      <c r="N97" s="489"/>
    </row>
    <row r="98" spans="1:14" s="30" customFormat="1" ht="1.5" customHeight="1" thickBot="1" x14ac:dyDescent="0.25">
      <c r="A98" s="766"/>
      <c r="B98" s="768"/>
      <c r="C98" s="768"/>
      <c r="D98" s="768"/>
      <c r="E98" s="768"/>
      <c r="F98" s="768"/>
      <c r="G98" s="487"/>
      <c r="H98" s="487"/>
      <c r="I98" s="526"/>
      <c r="J98" s="488"/>
      <c r="K98" s="488"/>
      <c r="L98" s="488"/>
      <c r="M98" s="488"/>
      <c r="N98" s="489"/>
    </row>
    <row r="99" spans="1:14" s="30" customFormat="1" ht="24.75" hidden="1" customHeight="1" thickBot="1" x14ac:dyDescent="0.25">
      <c r="A99" s="767"/>
      <c r="B99" s="769"/>
      <c r="C99" s="769"/>
      <c r="D99" s="769"/>
      <c r="E99" s="769"/>
      <c r="F99" s="769"/>
      <c r="G99" s="487"/>
      <c r="H99" s="487"/>
      <c r="I99" s="526"/>
      <c r="J99" s="488"/>
      <c r="K99" s="488"/>
      <c r="L99" s="488"/>
      <c r="M99" s="488"/>
      <c r="N99" s="489"/>
    </row>
    <row r="100" spans="1:14" s="543" customFormat="1" ht="24.75" customHeight="1" thickBot="1" x14ac:dyDescent="0.25">
      <c r="A100" s="771" t="s">
        <v>5950</v>
      </c>
      <c r="B100" s="772"/>
      <c r="C100" s="772"/>
      <c r="D100" s="772"/>
      <c r="E100" s="772"/>
      <c r="F100" s="772"/>
      <c r="G100" s="772"/>
      <c r="H100" s="772"/>
      <c r="I100" s="772"/>
      <c r="J100" s="772"/>
      <c r="K100" s="424">
        <f>SUM(K95:K99)</f>
        <v>50000000</v>
      </c>
      <c r="L100" s="424">
        <f>SUM(L95:L99)</f>
        <v>101800000</v>
      </c>
      <c r="M100" s="425"/>
      <c r="N100" s="426"/>
    </row>
    <row r="101" spans="1:14" s="30" customFormat="1" ht="57.75" thickTop="1" x14ac:dyDescent="0.2">
      <c r="A101" s="766">
        <v>16</v>
      </c>
      <c r="B101" s="768" t="str">
        <f>'PI. MP. Avance'!G86</f>
        <v>Divulgación de los derechos de la mujeres , Valle del Cauca, occidente. N/P</v>
      </c>
      <c r="C101" s="768" t="str">
        <f>VLOOKUP(MID(F101,1,11),MP,103,FALSE)</f>
        <v>10502 - MUJER COMO MOTOR DEL DESARROLLO</v>
      </c>
      <c r="D101" s="770" t="str">
        <f>VLOOKUP(MID(F101,1,11),MP,100,FALSE)</f>
        <v>MR1050201 - Implementar el 100% de las líneas de acción, con factores críticos, de la Política pública de Equidad de Género para las Mujeres Vallecaucanas (ordenanza 317 del 2010), al 2019.</v>
      </c>
      <c r="E101" s="768" t="str">
        <f>VLOOKUP(MID(F101,1,11),MP,104,FALSE)</f>
        <v>1050203 -  IGUALDAD DE GÉNERO</v>
      </c>
      <c r="F101" s="768" t="str">
        <f>'PI. MP. Avance'!B86&amp;" - "&amp;'PI. MP. Avance'!C86</f>
        <v>MP105020304 - Desarrollar en los 42 entes territoriales, un programa de Formación   a Mujeres en el  uso de las TICs, durante el periodo de Gobierno.</v>
      </c>
      <c r="G101" s="508" t="s">
        <v>5996</v>
      </c>
      <c r="H101" s="508" t="s">
        <v>6059</v>
      </c>
      <c r="I101" s="525">
        <v>3</v>
      </c>
      <c r="J101" s="513">
        <v>3</v>
      </c>
      <c r="K101" s="495">
        <v>14000000</v>
      </c>
      <c r="L101" s="509">
        <v>14000000</v>
      </c>
      <c r="M101" s="514" t="s">
        <v>6073</v>
      </c>
      <c r="N101" s="486" t="s">
        <v>5966</v>
      </c>
    </row>
    <row r="102" spans="1:14" s="30" customFormat="1" ht="24.75" customHeight="1" x14ac:dyDescent="0.2">
      <c r="A102" s="766"/>
      <c r="B102" s="768"/>
      <c r="C102" s="768"/>
      <c r="D102" s="768"/>
      <c r="E102" s="768"/>
      <c r="F102" s="768"/>
      <c r="G102" s="487"/>
      <c r="H102" s="487"/>
      <c r="I102" s="526"/>
      <c r="J102" s="488"/>
      <c r="K102" s="488"/>
      <c r="L102" s="488"/>
      <c r="M102" s="488"/>
      <c r="N102" s="489"/>
    </row>
    <row r="103" spans="1:14" s="30" customFormat="1" ht="24.75" customHeight="1" x14ac:dyDescent="0.2">
      <c r="A103" s="766"/>
      <c r="B103" s="768"/>
      <c r="C103" s="768"/>
      <c r="D103" s="768"/>
      <c r="E103" s="768"/>
      <c r="F103" s="768"/>
      <c r="G103" s="487"/>
      <c r="H103" s="487"/>
      <c r="I103" s="526"/>
      <c r="J103" s="488"/>
      <c r="K103" s="488"/>
      <c r="L103" s="488"/>
      <c r="M103" s="488"/>
      <c r="N103" s="489"/>
    </row>
    <row r="104" spans="1:14" s="30" customFormat="1" ht="24" customHeight="1" thickBot="1" x14ac:dyDescent="0.25">
      <c r="A104" s="766"/>
      <c r="B104" s="768"/>
      <c r="C104" s="768"/>
      <c r="D104" s="768"/>
      <c r="E104" s="768"/>
      <c r="F104" s="768"/>
      <c r="G104" s="487"/>
      <c r="H104" s="487"/>
      <c r="I104" s="526"/>
      <c r="J104" s="488"/>
      <c r="K104" s="488"/>
      <c r="L104" s="488"/>
      <c r="M104" s="488"/>
      <c r="N104" s="489"/>
    </row>
    <row r="105" spans="1:14" s="30" customFormat="1" ht="24.75" hidden="1" customHeight="1" thickBot="1" x14ac:dyDescent="0.25">
      <c r="A105" s="767"/>
      <c r="B105" s="769"/>
      <c r="C105" s="769"/>
      <c r="D105" s="769"/>
      <c r="E105" s="769"/>
      <c r="F105" s="769"/>
      <c r="G105" s="487"/>
      <c r="H105" s="487"/>
      <c r="I105" s="526"/>
      <c r="J105" s="488"/>
      <c r="K105" s="488"/>
      <c r="L105" s="488"/>
      <c r="M105" s="488"/>
      <c r="N105" s="489"/>
    </row>
    <row r="106" spans="1:14" s="543" customFormat="1" ht="24.75" customHeight="1" thickBot="1" x14ac:dyDescent="0.25">
      <c r="A106" s="771" t="s">
        <v>5950</v>
      </c>
      <c r="B106" s="772"/>
      <c r="C106" s="772"/>
      <c r="D106" s="772"/>
      <c r="E106" s="772"/>
      <c r="F106" s="772"/>
      <c r="G106" s="772"/>
      <c r="H106" s="772"/>
      <c r="I106" s="772"/>
      <c r="J106" s="772"/>
      <c r="K106" s="424">
        <f>SUM(K101:K105)</f>
        <v>14000000</v>
      </c>
      <c r="L106" s="424">
        <f>SUM(L101:L105)</f>
        <v>14000000</v>
      </c>
      <c r="M106" s="425"/>
      <c r="N106" s="426"/>
    </row>
    <row r="107" spans="1:14" s="30" customFormat="1" ht="57.75" thickTop="1" x14ac:dyDescent="0.2">
      <c r="A107" s="766">
        <v>17</v>
      </c>
      <c r="B107" s="768" t="str">
        <f>'PI. MP. Avance'!G91</f>
        <v>Construcción de hogares de acogida en los municipios de Buenaventura y Jamundí, Valle del Cauca, Occidente. N/P</v>
      </c>
      <c r="C107" s="768" t="str">
        <f>VLOOKUP(MID(F107,1,11),MP,103,FALSE)</f>
        <v>10505 -  PLAN INTEGRAL DE DESARROLLO INDÍGENA</v>
      </c>
      <c r="D107" s="770" t="str">
        <f>VLOOKUP(MID(F107,1,11),MP,100,FALSE)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07" s="768" t="str">
        <f>VLOOKUP(MID(F107,1,11),MP,104,FALSE)</f>
        <v>1050503 - COMPONENTE TERRITORIAL Y MEDIO AMBIENTE Y PROPIEDAD INTELECTUAL.</v>
      </c>
      <c r="F107" s="768" t="str">
        <f>'PI. MP. Avance'!B91&amp;" - "&amp;'PI. MP. Avance'!C91</f>
        <v>MP105050305 - Acompañar en la construcción y puesta en marcha de los hogares de acogida en los municipios de Buenaventura y Jamundí (MESA DE CONCERTACION INDIGENA).</v>
      </c>
      <c r="G107" s="508" t="s">
        <v>5998</v>
      </c>
      <c r="H107" s="508"/>
      <c r="I107" s="497"/>
      <c r="J107" s="497"/>
      <c r="K107" s="497"/>
      <c r="L107" s="497"/>
      <c r="M107" s="497"/>
      <c r="N107" s="486" t="s">
        <v>5966</v>
      </c>
    </row>
    <row r="108" spans="1:14" s="30" customFormat="1" ht="24.75" customHeight="1" x14ac:dyDescent="0.2">
      <c r="A108" s="766"/>
      <c r="B108" s="768"/>
      <c r="C108" s="768"/>
      <c r="D108" s="768"/>
      <c r="E108" s="768"/>
      <c r="F108" s="768"/>
      <c r="G108" s="487"/>
      <c r="H108" s="487"/>
      <c r="I108" s="488"/>
      <c r="J108" s="488"/>
      <c r="K108" s="488"/>
      <c r="L108" s="488"/>
      <c r="M108" s="488"/>
      <c r="N108" s="489"/>
    </row>
    <row r="109" spans="1:14" s="30" customFormat="1" ht="24.75" customHeight="1" x14ac:dyDescent="0.2">
      <c r="A109" s="766"/>
      <c r="B109" s="768"/>
      <c r="C109" s="768"/>
      <c r="D109" s="768"/>
      <c r="E109" s="768"/>
      <c r="F109" s="768"/>
      <c r="G109" s="487"/>
      <c r="H109" s="487"/>
      <c r="I109" s="488"/>
      <c r="J109" s="488"/>
      <c r="K109" s="488"/>
      <c r="L109" s="488"/>
      <c r="M109" s="488"/>
      <c r="N109" s="489"/>
    </row>
    <row r="110" spans="1:14" s="30" customFormat="1" ht="24.75" customHeight="1" x14ac:dyDescent="0.2">
      <c r="A110" s="766"/>
      <c r="B110" s="768"/>
      <c r="C110" s="768"/>
      <c r="D110" s="768"/>
      <c r="E110" s="768"/>
      <c r="F110" s="768"/>
      <c r="G110" s="487"/>
      <c r="H110" s="487"/>
      <c r="I110" s="488"/>
      <c r="J110" s="488"/>
      <c r="K110" s="488"/>
      <c r="L110" s="488"/>
      <c r="M110" s="488"/>
      <c r="N110" s="489"/>
    </row>
    <row r="111" spans="1:14" s="30" customFormat="1" ht="33" customHeight="1" thickBot="1" x14ac:dyDescent="0.25">
      <c r="A111" s="767"/>
      <c r="B111" s="769"/>
      <c r="C111" s="769"/>
      <c r="D111" s="769"/>
      <c r="E111" s="769"/>
      <c r="F111" s="769"/>
      <c r="G111" s="487"/>
      <c r="H111" s="487"/>
      <c r="I111" s="488"/>
      <c r="J111" s="488"/>
      <c r="K111" s="488"/>
      <c r="L111" s="488"/>
      <c r="M111" s="488"/>
      <c r="N111" s="489"/>
    </row>
    <row r="112" spans="1:14" s="543" customFormat="1" ht="24.75" customHeight="1" thickBot="1" x14ac:dyDescent="0.25">
      <c r="A112" s="771" t="s">
        <v>5950</v>
      </c>
      <c r="B112" s="772"/>
      <c r="C112" s="772"/>
      <c r="D112" s="772"/>
      <c r="E112" s="772"/>
      <c r="F112" s="772"/>
      <c r="G112" s="772"/>
      <c r="H112" s="772"/>
      <c r="I112" s="772"/>
      <c r="J112" s="772"/>
      <c r="K112" s="424">
        <f>SUM(K107:K111)</f>
        <v>0</v>
      </c>
      <c r="L112" s="424">
        <f>SUM(L107:L111)</f>
        <v>0</v>
      </c>
      <c r="M112" s="425"/>
      <c r="N112" s="426"/>
    </row>
    <row r="113" spans="1:14" s="30" customFormat="1" ht="43.5" thickTop="1" x14ac:dyDescent="0.2">
      <c r="A113" s="766">
        <v>18</v>
      </c>
      <c r="B113" s="768" t="str">
        <f>'PI. MP. Avance'!G96</f>
        <v>Formación para el desarrollo y la participación de las mujeres indígenas del Valle del Cauca, Occidente.</v>
      </c>
      <c r="C113" s="768" t="str">
        <f>VLOOKUP(MID(F113,1,11),MP,103,FALSE)</f>
        <v>10505 -  PLAN INTEGRAL DE DESARROLLO INDÍGENA</v>
      </c>
      <c r="D113" s="770" t="str">
        <f>VLOOKUP(MID(F113,1,11),MP,100,FALSE)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13" s="768" t="str">
        <f>VLOOKUP(MID(F113,1,11),MP,104,FALSE)</f>
        <v>1050506 - COMPONENTE DE MUJER, FAMILIA Y ADULTO MAYOR</v>
      </c>
      <c r="F113" s="768" t="str">
        <f>'PI. MP. Avance'!B96&amp;" - "&amp;'PI. MP. Avance'!C96</f>
        <v>MP105050604 -  Realizar un evento de Capacitación en Derechos a las mujeres del Valle del Cauca, específica para mujeres indígenas (MESA DE CONCERTACIÓN INDIGENA).</v>
      </c>
      <c r="G113" s="508" t="s">
        <v>6000</v>
      </c>
      <c r="H113" s="508"/>
      <c r="I113" s="525"/>
      <c r="J113" s="513"/>
      <c r="K113" s="483"/>
      <c r="L113" s="483"/>
      <c r="M113" s="483"/>
      <c r="N113" s="486" t="s">
        <v>5966</v>
      </c>
    </row>
    <row r="114" spans="1:14" s="30" customFormat="1" ht="24.75" customHeight="1" x14ac:dyDescent="0.2">
      <c r="A114" s="766"/>
      <c r="B114" s="768"/>
      <c r="C114" s="768"/>
      <c r="D114" s="768"/>
      <c r="E114" s="768"/>
      <c r="F114" s="768"/>
      <c r="G114" s="487"/>
      <c r="H114" s="487"/>
      <c r="I114" s="526"/>
      <c r="J114" s="488"/>
      <c r="K114" s="488"/>
      <c r="L114" s="488"/>
      <c r="M114" s="488"/>
      <c r="N114" s="489"/>
    </row>
    <row r="115" spans="1:14" s="30" customFormat="1" ht="24.75" customHeight="1" x14ac:dyDescent="0.2">
      <c r="A115" s="766"/>
      <c r="B115" s="768"/>
      <c r="C115" s="768"/>
      <c r="D115" s="768"/>
      <c r="E115" s="768"/>
      <c r="F115" s="768"/>
      <c r="G115" s="487"/>
      <c r="H115" s="487"/>
      <c r="I115" s="526"/>
      <c r="J115" s="488"/>
      <c r="K115" s="488"/>
      <c r="L115" s="488"/>
      <c r="M115" s="488"/>
      <c r="N115" s="489"/>
    </row>
    <row r="116" spans="1:14" s="30" customFormat="1" ht="24.75" customHeight="1" x14ac:dyDescent="0.2">
      <c r="A116" s="766"/>
      <c r="B116" s="768"/>
      <c r="C116" s="768"/>
      <c r="D116" s="768"/>
      <c r="E116" s="768"/>
      <c r="F116" s="768"/>
      <c r="G116" s="487"/>
      <c r="H116" s="487"/>
      <c r="I116" s="526"/>
      <c r="J116" s="488"/>
      <c r="K116" s="488"/>
      <c r="L116" s="488"/>
      <c r="M116" s="488"/>
      <c r="N116" s="489"/>
    </row>
    <row r="117" spans="1:14" s="30" customFormat="1" ht="32.25" customHeight="1" thickBot="1" x14ac:dyDescent="0.25">
      <c r="A117" s="767"/>
      <c r="B117" s="769"/>
      <c r="C117" s="769"/>
      <c r="D117" s="769"/>
      <c r="E117" s="769"/>
      <c r="F117" s="769"/>
      <c r="G117" s="487"/>
      <c r="H117" s="487"/>
      <c r="I117" s="526"/>
      <c r="J117" s="488"/>
      <c r="K117" s="488"/>
      <c r="L117" s="488"/>
      <c r="M117" s="488"/>
      <c r="N117" s="489"/>
    </row>
    <row r="118" spans="1:14" s="543" customFormat="1" ht="24.75" customHeight="1" thickBot="1" x14ac:dyDescent="0.25">
      <c r="A118" s="771" t="s">
        <v>5950</v>
      </c>
      <c r="B118" s="772"/>
      <c r="C118" s="772"/>
      <c r="D118" s="772"/>
      <c r="E118" s="772"/>
      <c r="F118" s="772"/>
      <c r="G118" s="772"/>
      <c r="H118" s="772"/>
      <c r="I118" s="772"/>
      <c r="J118" s="772"/>
      <c r="K118" s="424">
        <f>SUM(K113:K117)</f>
        <v>0</v>
      </c>
      <c r="L118" s="424">
        <f>SUM(L113:L117)</f>
        <v>0</v>
      </c>
      <c r="M118" s="425"/>
      <c r="N118" s="426"/>
    </row>
    <row r="119" spans="1:14" s="30" customFormat="1" ht="43.5" thickTop="1" x14ac:dyDescent="0.2">
      <c r="A119" s="766">
        <v>19</v>
      </c>
      <c r="B119" s="768" t="str">
        <f>'PI. MP. Avance'!G101</f>
        <v>Formación para el desarrollo y la participación de las mujeres indígenas del Valle del Cauca, Occidente.</v>
      </c>
      <c r="C119" s="768" t="str">
        <f>VLOOKUP(MID(F119,1,11),MP,103,FALSE)</f>
        <v>10505 -  PLAN INTEGRAL DE DESARROLLO INDÍGENA</v>
      </c>
      <c r="D119" s="770" t="str">
        <f>VLOOKUP(MID(F119,1,11),MP,100,FALSE)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19" s="768" t="str">
        <f>VLOOKUP(MID(F119,1,11),MP,104,FALSE)</f>
        <v>1050506 - COMPONENTE DE MUJER, FAMILIA Y ADULTO MAYOR</v>
      </c>
      <c r="F119" s="768" t="str">
        <f>'PI. MP. Avance'!B101&amp;" - "&amp;'PI. MP. Avance'!C101</f>
        <v>MP105050605 - Empoderar al 100% de mujeres seleccionadas en la identificación, formulación y ejecución del Proyectos Productivos (MESA DE CONCERTACIÓN INDIGENA).</v>
      </c>
      <c r="G119" s="508" t="s">
        <v>6002</v>
      </c>
      <c r="H119" s="508"/>
      <c r="I119" s="483"/>
      <c r="J119" s="483"/>
      <c r="K119" s="483"/>
      <c r="L119" s="483"/>
      <c r="M119" s="483"/>
      <c r="N119" s="486" t="s">
        <v>5966</v>
      </c>
    </row>
    <row r="120" spans="1:14" s="30" customFormat="1" ht="24.75" customHeight="1" x14ac:dyDescent="0.2">
      <c r="A120" s="766"/>
      <c r="B120" s="768"/>
      <c r="C120" s="768"/>
      <c r="D120" s="768"/>
      <c r="E120" s="768"/>
      <c r="F120" s="768"/>
      <c r="G120" s="487"/>
      <c r="H120" s="487"/>
      <c r="I120" s="488"/>
      <c r="J120" s="488"/>
      <c r="K120" s="488"/>
      <c r="L120" s="488"/>
      <c r="M120" s="488"/>
      <c r="N120" s="489"/>
    </row>
    <row r="121" spans="1:14" s="30" customFormat="1" ht="24.75" customHeight="1" x14ac:dyDescent="0.2">
      <c r="A121" s="766"/>
      <c r="B121" s="768"/>
      <c r="C121" s="768"/>
      <c r="D121" s="768"/>
      <c r="E121" s="768"/>
      <c r="F121" s="768"/>
      <c r="G121" s="487"/>
      <c r="H121" s="487"/>
      <c r="I121" s="488"/>
      <c r="J121" s="488"/>
      <c r="K121" s="488"/>
      <c r="L121" s="488"/>
      <c r="M121" s="488"/>
      <c r="N121" s="489"/>
    </row>
    <row r="122" spans="1:14" s="30" customFormat="1" ht="24.75" customHeight="1" x14ac:dyDescent="0.2">
      <c r="A122" s="766"/>
      <c r="B122" s="768"/>
      <c r="C122" s="768"/>
      <c r="D122" s="768"/>
      <c r="E122" s="768"/>
      <c r="F122" s="768"/>
      <c r="G122" s="487"/>
      <c r="H122" s="487"/>
      <c r="I122" s="488"/>
      <c r="J122" s="488"/>
      <c r="K122" s="488"/>
      <c r="L122" s="488"/>
      <c r="M122" s="488"/>
      <c r="N122" s="489"/>
    </row>
    <row r="123" spans="1:14" s="30" customFormat="1" ht="31.5" customHeight="1" thickBot="1" x14ac:dyDescent="0.25">
      <c r="A123" s="767"/>
      <c r="B123" s="769"/>
      <c r="C123" s="769"/>
      <c r="D123" s="769"/>
      <c r="E123" s="769"/>
      <c r="F123" s="769"/>
      <c r="G123" s="487"/>
      <c r="H123" s="487"/>
      <c r="I123" s="488"/>
      <c r="J123" s="488"/>
      <c r="K123" s="488"/>
      <c r="L123" s="488"/>
      <c r="M123" s="488"/>
      <c r="N123" s="489"/>
    </row>
    <row r="124" spans="1:14" s="543" customFormat="1" ht="24.75" customHeight="1" thickBot="1" x14ac:dyDescent="0.25">
      <c r="A124" s="771" t="s">
        <v>5950</v>
      </c>
      <c r="B124" s="772"/>
      <c r="C124" s="772"/>
      <c r="D124" s="772"/>
      <c r="E124" s="772"/>
      <c r="F124" s="772"/>
      <c r="G124" s="772"/>
      <c r="H124" s="772"/>
      <c r="I124" s="772"/>
      <c r="J124" s="772"/>
      <c r="K124" s="424">
        <f>SUM(K119:K123)</f>
        <v>0</v>
      </c>
      <c r="L124" s="424">
        <f>SUM(L119:L123)</f>
        <v>0</v>
      </c>
      <c r="M124" s="425"/>
      <c r="N124" s="426"/>
    </row>
    <row r="125" spans="1:14" s="30" customFormat="1" ht="43.5" thickTop="1" x14ac:dyDescent="0.2">
      <c r="A125" s="766">
        <v>20</v>
      </c>
      <c r="B125" s="768" t="str">
        <f>'PI. MP. Avance'!G106</f>
        <v>Formación para el desarrollo y la participación de las mujeres indígenas del Valle del Cauca, Occidente. N/P</v>
      </c>
      <c r="C125" s="768" t="str">
        <f>VLOOKUP(MID(F125,1,11),MP,103,FALSE)</f>
        <v>10505 -  PLAN INTEGRAL DE DESARROLLO INDÍGENA</v>
      </c>
      <c r="D125" s="770" t="str">
        <f>VLOOKUP(MID(F125,1,11),MP,100,FALSE)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25" s="768" t="str">
        <f>VLOOKUP(MID(F125,1,11),MP,104,FALSE)</f>
        <v>1050506 - COMPONENTE DE MUJER, FAMILIA Y ADULTO MAYOR</v>
      </c>
      <c r="F125" s="768" t="str">
        <f>'PI. MP. Avance'!B106&amp;" - "&amp;'PI. MP. Avance'!C106</f>
        <v>MP105050606 - Socializar la Política Pública de Mujer al 100% de los municipios del Valle del Cauca (MESA CONCERTACION INDIGENA).</v>
      </c>
      <c r="G125" s="508" t="s">
        <v>6004</v>
      </c>
      <c r="H125" s="508"/>
      <c r="I125" s="525"/>
      <c r="J125" s="513"/>
      <c r="K125" s="483"/>
      <c r="L125" s="483"/>
      <c r="M125" s="483"/>
      <c r="N125" s="486" t="s">
        <v>5966</v>
      </c>
    </row>
    <row r="126" spans="1:14" s="30" customFormat="1" ht="24.75" customHeight="1" x14ac:dyDescent="0.2">
      <c r="A126" s="766"/>
      <c r="B126" s="768"/>
      <c r="C126" s="768"/>
      <c r="D126" s="768"/>
      <c r="E126" s="768"/>
      <c r="F126" s="768"/>
      <c r="G126" s="487"/>
      <c r="H126" s="487"/>
      <c r="I126" s="526"/>
      <c r="J126" s="488"/>
      <c r="K126" s="488"/>
      <c r="L126" s="488"/>
      <c r="M126" s="488"/>
      <c r="N126" s="489"/>
    </row>
    <row r="127" spans="1:14" s="30" customFormat="1" ht="24.75" customHeight="1" x14ac:dyDescent="0.2">
      <c r="A127" s="766"/>
      <c r="B127" s="768"/>
      <c r="C127" s="768"/>
      <c r="D127" s="768"/>
      <c r="E127" s="768"/>
      <c r="F127" s="768"/>
      <c r="G127" s="487"/>
      <c r="H127" s="487"/>
      <c r="I127" s="526"/>
      <c r="J127" s="488"/>
      <c r="K127" s="488"/>
      <c r="L127" s="488"/>
      <c r="M127" s="488"/>
      <c r="N127" s="489"/>
    </row>
    <row r="128" spans="1:14" s="30" customFormat="1" ht="24.75" customHeight="1" x14ac:dyDescent="0.2">
      <c r="A128" s="766"/>
      <c r="B128" s="768"/>
      <c r="C128" s="768"/>
      <c r="D128" s="768"/>
      <c r="E128" s="768"/>
      <c r="F128" s="768"/>
      <c r="G128" s="487"/>
      <c r="H128" s="487"/>
      <c r="I128" s="526"/>
      <c r="J128" s="488"/>
      <c r="K128" s="488"/>
      <c r="L128" s="488"/>
      <c r="M128" s="488"/>
      <c r="N128" s="489"/>
    </row>
    <row r="129" spans="1:14" s="30" customFormat="1" ht="24.75" customHeight="1" thickBot="1" x14ac:dyDescent="0.25">
      <c r="A129" s="767"/>
      <c r="B129" s="769"/>
      <c r="C129" s="769"/>
      <c r="D129" s="769"/>
      <c r="E129" s="769"/>
      <c r="F129" s="769"/>
      <c r="G129" s="487"/>
      <c r="H129" s="487"/>
      <c r="I129" s="526"/>
      <c r="J129" s="488"/>
      <c r="K129" s="488"/>
      <c r="L129" s="488"/>
      <c r="M129" s="488"/>
      <c r="N129" s="489"/>
    </row>
    <row r="130" spans="1:14" s="543" customFormat="1" ht="24.75" customHeight="1" thickBot="1" x14ac:dyDescent="0.25">
      <c r="A130" s="771" t="s">
        <v>5950</v>
      </c>
      <c r="B130" s="772"/>
      <c r="C130" s="772"/>
      <c r="D130" s="772"/>
      <c r="E130" s="772"/>
      <c r="F130" s="772"/>
      <c r="G130" s="772"/>
      <c r="H130" s="772"/>
      <c r="I130" s="772"/>
      <c r="J130" s="772"/>
      <c r="K130" s="424">
        <f>SUM(K125:K129)</f>
        <v>0</v>
      </c>
      <c r="L130" s="424">
        <f>SUM(L125:L129)</f>
        <v>0</v>
      </c>
      <c r="M130" s="425"/>
      <c r="N130" s="426"/>
    </row>
    <row r="131" spans="1:14" s="30" customFormat="1" ht="43.5" thickTop="1" x14ac:dyDescent="0.2">
      <c r="A131" s="766">
        <v>21</v>
      </c>
      <c r="B131" s="768" t="str">
        <f>'PI. MP. Avance'!G111</f>
        <v>Formación para el desarrollo y la participación de las mujeres indígenas del Valle del Cauca, Occidente.</v>
      </c>
      <c r="C131" s="768" t="str">
        <f>VLOOKUP(MID(F131,1,11),MP,103,FALSE)</f>
        <v>10505 -  PLAN INTEGRAL DE DESARROLLO INDÍGENA</v>
      </c>
      <c r="D131" s="770" t="str">
        <f>VLOOKUP(MID(F131,1,11),MP,100,FALSE)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31" s="768" t="str">
        <f>VLOOKUP(MID(F131,1,11),MP,104,FALSE)</f>
        <v>1050506 - COMPONENTE DE MUJER, FAMILIA Y ADULTO MAYOR</v>
      </c>
      <c r="F131" s="768" t="str">
        <f>'PI. MP. Avance'!B111&amp;" - "&amp;'PI. MP. Avance'!C111</f>
        <v>MP105050607 - Conformar Red de mujeres indígenas para ser protagonistas de paz.</v>
      </c>
      <c r="G131" s="508" t="s">
        <v>6006</v>
      </c>
      <c r="H131" s="508"/>
      <c r="I131" s="497"/>
      <c r="J131" s="497"/>
      <c r="K131" s="497"/>
      <c r="L131" s="497"/>
      <c r="M131" s="497"/>
      <c r="N131" s="486" t="s">
        <v>5966</v>
      </c>
    </row>
    <row r="132" spans="1:14" s="30" customFormat="1" ht="24.75" customHeight="1" x14ac:dyDescent="0.2">
      <c r="A132" s="766"/>
      <c r="B132" s="768"/>
      <c r="C132" s="768"/>
      <c r="D132" s="768"/>
      <c r="E132" s="768"/>
      <c r="F132" s="768"/>
      <c r="G132" s="487"/>
      <c r="H132" s="487"/>
      <c r="I132" s="488"/>
      <c r="J132" s="488"/>
      <c r="K132" s="488"/>
      <c r="L132" s="488"/>
      <c r="M132" s="488"/>
      <c r="N132" s="489"/>
    </row>
    <row r="133" spans="1:14" s="30" customFormat="1" ht="24.75" customHeight="1" x14ac:dyDescent="0.2">
      <c r="A133" s="766"/>
      <c r="B133" s="768"/>
      <c r="C133" s="768"/>
      <c r="D133" s="768"/>
      <c r="E133" s="768"/>
      <c r="F133" s="768"/>
      <c r="G133" s="487"/>
      <c r="H133" s="487"/>
      <c r="I133" s="488"/>
      <c r="J133" s="488"/>
      <c r="K133" s="488"/>
      <c r="L133" s="488"/>
      <c r="M133" s="488"/>
      <c r="N133" s="489"/>
    </row>
    <row r="134" spans="1:14" s="30" customFormat="1" ht="24.75" customHeight="1" x14ac:dyDescent="0.2">
      <c r="A134" s="766"/>
      <c r="B134" s="768"/>
      <c r="C134" s="768"/>
      <c r="D134" s="768"/>
      <c r="E134" s="768"/>
      <c r="F134" s="768"/>
      <c r="G134" s="487"/>
      <c r="H134" s="487"/>
      <c r="I134" s="488"/>
      <c r="J134" s="488"/>
      <c r="K134" s="488"/>
      <c r="L134" s="488"/>
      <c r="M134" s="488"/>
      <c r="N134" s="489"/>
    </row>
    <row r="135" spans="1:14" s="30" customFormat="1" ht="33" customHeight="1" thickBot="1" x14ac:dyDescent="0.25">
      <c r="A135" s="767"/>
      <c r="B135" s="769"/>
      <c r="C135" s="769"/>
      <c r="D135" s="769"/>
      <c r="E135" s="769"/>
      <c r="F135" s="769"/>
      <c r="G135" s="487"/>
      <c r="H135" s="487"/>
      <c r="I135" s="488"/>
      <c r="J135" s="488"/>
      <c r="K135" s="488"/>
      <c r="L135" s="488"/>
      <c r="M135" s="488"/>
      <c r="N135" s="489"/>
    </row>
    <row r="136" spans="1:14" s="543" customFormat="1" ht="24.75" customHeight="1" thickBot="1" x14ac:dyDescent="0.25">
      <c r="A136" s="771" t="s">
        <v>5950</v>
      </c>
      <c r="B136" s="772"/>
      <c r="C136" s="772"/>
      <c r="D136" s="772"/>
      <c r="E136" s="772"/>
      <c r="F136" s="772"/>
      <c r="G136" s="772"/>
      <c r="H136" s="772"/>
      <c r="I136" s="772"/>
      <c r="J136" s="772"/>
      <c r="K136" s="424">
        <f>SUM(K131:K135)</f>
        <v>0</v>
      </c>
      <c r="L136" s="424">
        <f>SUM(L131:L135)</f>
        <v>0</v>
      </c>
      <c r="M136" s="425"/>
      <c r="N136" s="426"/>
    </row>
    <row r="137" spans="1:14" s="30" customFormat="1" ht="43.5" thickTop="1" x14ac:dyDescent="0.2">
      <c r="A137" s="766">
        <v>22</v>
      </c>
      <c r="B137" s="768" t="str">
        <f>'PI. MP. Avance'!G116</f>
        <v>Formación para el desarrollo y la participación de las mujeres indígenas del Valle del Cauca, Occidente.</v>
      </c>
      <c r="C137" s="768" t="str">
        <f>VLOOKUP(MID(F137,1,11),MP,103,FALSE)</f>
        <v>10505 -  PLAN INTEGRAL DE DESARROLLO INDÍGENA</v>
      </c>
      <c r="D137" s="770" t="str">
        <f>VLOOKUP(MID(F137,1,11),MP,100,FALSE)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37" s="768" t="str">
        <f>VLOOKUP(MID(F137,1,11),MP,104,FALSE)</f>
        <v>1050506 - COMPONENTE DE MUJER, FAMILIA Y ADULTO MAYOR</v>
      </c>
      <c r="F137" s="768" t="str">
        <f>'PI. MP. Avance'!B116&amp;" - "&amp;'PI. MP. Avance'!C116</f>
        <v xml:space="preserve">MP105050608 - Realizar Dos encuentros de mujeres forjadoras de paz, incluyendo las mujeres indígenas. </v>
      </c>
      <c r="G137" s="508" t="s">
        <v>6008</v>
      </c>
      <c r="H137" s="508"/>
      <c r="I137" s="483"/>
      <c r="J137" s="483"/>
      <c r="K137" s="483"/>
      <c r="L137" s="483"/>
      <c r="M137" s="483"/>
      <c r="N137" s="486" t="s">
        <v>5966</v>
      </c>
    </row>
    <row r="138" spans="1:14" s="30" customFormat="1" ht="24.75" customHeight="1" x14ac:dyDescent="0.2">
      <c r="A138" s="766"/>
      <c r="B138" s="768"/>
      <c r="C138" s="768"/>
      <c r="D138" s="768"/>
      <c r="E138" s="768"/>
      <c r="F138" s="768"/>
      <c r="G138" s="487"/>
      <c r="H138" s="487"/>
      <c r="I138" s="488"/>
      <c r="J138" s="488"/>
      <c r="K138" s="488"/>
      <c r="L138" s="488"/>
      <c r="M138" s="488"/>
      <c r="N138" s="489"/>
    </row>
    <row r="139" spans="1:14" s="30" customFormat="1" ht="24.75" customHeight="1" x14ac:dyDescent="0.2">
      <c r="A139" s="766"/>
      <c r="B139" s="768"/>
      <c r="C139" s="768"/>
      <c r="D139" s="768"/>
      <c r="E139" s="768"/>
      <c r="F139" s="768"/>
      <c r="G139" s="487"/>
      <c r="H139" s="487"/>
      <c r="I139" s="488"/>
      <c r="J139" s="488"/>
      <c r="K139" s="488"/>
      <c r="L139" s="488"/>
      <c r="M139" s="488"/>
      <c r="N139" s="489"/>
    </row>
    <row r="140" spans="1:14" s="30" customFormat="1" ht="24.75" customHeight="1" x14ac:dyDescent="0.2">
      <c r="A140" s="766"/>
      <c r="B140" s="768"/>
      <c r="C140" s="768"/>
      <c r="D140" s="768"/>
      <c r="E140" s="768"/>
      <c r="F140" s="768"/>
      <c r="G140" s="487"/>
      <c r="H140" s="487"/>
      <c r="I140" s="488"/>
      <c r="J140" s="488"/>
      <c r="K140" s="488"/>
      <c r="L140" s="488"/>
      <c r="M140" s="488"/>
      <c r="N140" s="489"/>
    </row>
    <row r="141" spans="1:14" s="30" customFormat="1" ht="24.75" customHeight="1" thickBot="1" x14ac:dyDescent="0.25">
      <c r="A141" s="767"/>
      <c r="B141" s="769"/>
      <c r="C141" s="769"/>
      <c r="D141" s="769"/>
      <c r="E141" s="769"/>
      <c r="F141" s="769"/>
      <c r="G141" s="487"/>
      <c r="H141" s="487"/>
      <c r="I141" s="488"/>
      <c r="J141" s="488"/>
      <c r="K141" s="488"/>
      <c r="L141" s="488"/>
      <c r="M141" s="488"/>
      <c r="N141" s="489"/>
    </row>
    <row r="142" spans="1:14" s="543" customFormat="1" ht="24.75" customHeight="1" thickBot="1" x14ac:dyDescent="0.25">
      <c r="A142" s="771" t="s">
        <v>5950</v>
      </c>
      <c r="B142" s="772"/>
      <c r="C142" s="772"/>
      <c r="D142" s="772"/>
      <c r="E142" s="772"/>
      <c r="F142" s="772"/>
      <c r="G142" s="772"/>
      <c r="H142" s="772"/>
      <c r="I142" s="772"/>
      <c r="J142" s="772"/>
      <c r="K142" s="424">
        <f>SUM(K137:K141)</f>
        <v>0</v>
      </c>
      <c r="L142" s="424">
        <f>SUM(L137:L141)</f>
        <v>0</v>
      </c>
      <c r="M142" s="425"/>
      <c r="N142" s="426"/>
    </row>
    <row r="143" spans="1:14" s="30" customFormat="1" ht="43.5" thickTop="1" x14ac:dyDescent="0.2">
      <c r="A143" s="766">
        <v>23</v>
      </c>
      <c r="B143" s="768" t="str">
        <f>'PI. MP. Avance'!G121</f>
        <v>Formación para el desarrollo y la participación de las mujeres indígenas del Valle del Cauca, Occidente. N/P</v>
      </c>
      <c r="C143" s="768" t="str">
        <f>VLOOKUP(MID(F143,1,11),MP,103,FALSE)</f>
        <v>10505 -  PLAN INTEGRAL DE DESARROLLO INDÍGENA</v>
      </c>
      <c r="D143" s="770" t="str">
        <f>VLOOKUP(MID(F143,1,11),MP,100,FALSE)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43" s="768" t="str">
        <f>VLOOKUP(MID(F143,1,11),MP,104,FALSE)</f>
        <v>1050506 - COMPONENTE DE MUJER, FAMILIA Y ADULTO MAYOR</v>
      </c>
      <c r="F143" s="768" t="str">
        <f>'PI. MP. Avance'!B121&amp;" - "&amp;'PI. MP. Avance'!C121</f>
        <v>MP105050609 - Creación de 42 enlaces de género en los municipios (MESA DE CONCERTACIÓN INDIGENA).</v>
      </c>
      <c r="G143" s="508" t="s">
        <v>6022</v>
      </c>
      <c r="H143" s="508"/>
      <c r="I143" s="525"/>
      <c r="J143" s="513"/>
      <c r="K143" s="483"/>
      <c r="L143" s="483"/>
      <c r="M143" s="483"/>
      <c r="N143" s="486" t="s">
        <v>5966</v>
      </c>
    </row>
    <row r="144" spans="1:14" s="30" customFormat="1" ht="24.75" customHeight="1" x14ac:dyDescent="0.2">
      <c r="A144" s="766"/>
      <c r="B144" s="768"/>
      <c r="C144" s="768"/>
      <c r="D144" s="768"/>
      <c r="E144" s="768"/>
      <c r="F144" s="768"/>
      <c r="G144" s="487"/>
      <c r="H144" s="487"/>
      <c r="I144" s="526"/>
      <c r="J144" s="488"/>
      <c r="K144" s="488"/>
      <c r="L144" s="488"/>
      <c r="M144" s="488"/>
      <c r="N144" s="489"/>
    </row>
    <row r="145" spans="1:14" s="30" customFormat="1" ht="24.75" customHeight="1" x14ac:dyDescent="0.2">
      <c r="A145" s="766"/>
      <c r="B145" s="768"/>
      <c r="C145" s="768"/>
      <c r="D145" s="768"/>
      <c r="E145" s="768"/>
      <c r="F145" s="768"/>
      <c r="G145" s="487"/>
      <c r="H145" s="487"/>
      <c r="I145" s="526"/>
      <c r="J145" s="488"/>
      <c r="K145" s="488"/>
      <c r="L145" s="488"/>
      <c r="M145" s="488"/>
      <c r="N145" s="489"/>
    </row>
    <row r="146" spans="1:14" s="30" customFormat="1" ht="24.75" customHeight="1" x14ac:dyDescent="0.2">
      <c r="A146" s="766"/>
      <c r="B146" s="768"/>
      <c r="C146" s="768"/>
      <c r="D146" s="768"/>
      <c r="E146" s="768"/>
      <c r="F146" s="768"/>
      <c r="G146" s="487"/>
      <c r="H146" s="487"/>
      <c r="I146" s="526"/>
      <c r="J146" s="488"/>
      <c r="K146" s="488"/>
      <c r="L146" s="488"/>
      <c r="M146" s="488"/>
      <c r="N146" s="489"/>
    </row>
    <row r="147" spans="1:14" s="30" customFormat="1" ht="24.75" customHeight="1" thickBot="1" x14ac:dyDescent="0.25">
      <c r="A147" s="767"/>
      <c r="B147" s="769"/>
      <c r="C147" s="769"/>
      <c r="D147" s="769"/>
      <c r="E147" s="769"/>
      <c r="F147" s="769"/>
      <c r="G147" s="487"/>
      <c r="H147" s="487"/>
      <c r="I147" s="526"/>
      <c r="J147" s="488"/>
      <c r="K147" s="488"/>
      <c r="L147" s="488"/>
      <c r="M147" s="488"/>
      <c r="N147" s="489"/>
    </row>
    <row r="148" spans="1:14" s="543" customFormat="1" ht="24.75" customHeight="1" thickBot="1" x14ac:dyDescent="0.25">
      <c r="A148" s="771" t="s">
        <v>5950</v>
      </c>
      <c r="B148" s="772"/>
      <c r="C148" s="772"/>
      <c r="D148" s="772"/>
      <c r="E148" s="772"/>
      <c r="F148" s="772"/>
      <c r="G148" s="772"/>
      <c r="H148" s="772"/>
      <c r="I148" s="772"/>
      <c r="J148" s="772"/>
      <c r="K148" s="424">
        <f>SUM(K143:K147)</f>
        <v>0</v>
      </c>
      <c r="L148" s="424">
        <f>SUM(L143:L147)</f>
        <v>0</v>
      </c>
      <c r="M148" s="425"/>
      <c r="N148" s="426"/>
    </row>
    <row r="149" spans="1:14" s="30" customFormat="1" ht="102" customHeight="1" thickTop="1" x14ac:dyDescent="0.2">
      <c r="A149" s="766">
        <v>24</v>
      </c>
      <c r="B149" s="768" t="str">
        <f>'PI. MP. Avance'!G126</f>
        <v xml:space="preserve">Apoyo al empoderamiento económico de mujer y LGBTI en el Valle del Cauca. </v>
      </c>
      <c r="C149" s="768" t="str">
        <f>VLOOKUP(MID(F149,1,11),MP,103,FALSE)</f>
        <v>10508 - INCLUSIÓN ECONÓMICA PARA LA EQUIDAD</v>
      </c>
      <c r="D149" s="770" t="str">
        <f>VLOOKUP(MID(F149,1,11),MP,100,FALSE)</f>
        <v>MR1050801 - Implementar Un plan de economía incluyente para población vulnerable en el Departamento durante el período de gobierno.</v>
      </c>
      <c r="E149" s="768" t="str">
        <f>VLOOKUP(MID(F149,1,11),MP,104,FALSE)</f>
        <v xml:space="preserve">1050801 - EMPODERAMIENTO ECONÓMICO PARA LA INCLUSIÓN SOCIAL </v>
      </c>
      <c r="F149" s="768" t="str">
        <f>'PI. MP. Avance'!B126&amp;" - "&amp;'PI. MP. Avance'!C126</f>
        <v>MP105080103 - Desarrollar en 20 municipios del departamento, un programa de fortalecimiento de iniciativas productivas a mujeres urbanas y población LGTBI, durante el período de gobierno.</v>
      </c>
      <c r="G149" s="545" t="s">
        <v>6010</v>
      </c>
      <c r="H149" s="545" t="s">
        <v>6060</v>
      </c>
      <c r="I149" s="597">
        <v>12</v>
      </c>
      <c r="J149" s="598">
        <v>12</v>
      </c>
      <c r="K149" s="599">
        <v>100000000</v>
      </c>
      <c r="L149" s="599" t="s">
        <v>6107</v>
      </c>
      <c r="M149" s="549" t="s">
        <v>6094</v>
      </c>
      <c r="N149" s="550" t="s">
        <v>5966</v>
      </c>
    </row>
    <row r="150" spans="1:14" s="30" customFormat="1" ht="39" customHeight="1" x14ac:dyDescent="0.2">
      <c r="A150" s="766"/>
      <c r="B150" s="768"/>
      <c r="C150" s="768"/>
      <c r="D150" s="768"/>
      <c r="E150" s="768"/>
      <c r="F150" s="768"/>
      <c r="G150" s="551"/>
      <c r="H150" s="551" t="s">
        <v>6061</v>
      </c>
      <c r="I150" s="600">
        <v>3</v>
      </c>
      <c r="J150" s="600">
        <v>3</v>
      </c>
      <c r="K150" s="600">
        <v>0</v>
      </c>
      <c r="L150" s="601">
        <v>150000000</v>
      </c>
      <c r="M150" s="602" t="s">
        <v>6095</v>
      </c>
      <c r="N150" s="486" t="s">
        <v>5966</v>
      </c>
    </row>
    <row r="151" spans="1:14" s="30" customFormat="1" ht="12" customHeight="1" thickBot="1" x14ac:dyDescent="0.25">
      <c r="A151" s="766"/>
      <c r="B151" s="768"/>
      <c r="C151" s="768"/>
      <c r="D151" s="768"/>
      <c r="E151" s="768"/>
      <c r="F151" s="768"/>
      <c r="G151" s="551"/>
      <c r="H151" s="551"/>
      <c r="I151" s="552"/>
      <c r="J151" s="551"/>
      <c r="K151" s="551"/>
      <c r="L151" s="551"/>
      <c r="M151" s="551"/>
      <c r="N151" s="553"/>
    </row>
    <row r="152" spans="1:14" s="30" customFormat="1" ht="24.75" hidden="1" customHeight="1" thickBot="1" x14ac:dyDescent="0.25">
      <c r="A152" s="766"/>
      <c r="B152" s="768"/>
      <c r="C152" s="768"/>
      <c r="D152" s="768"/>
      <c r="E152" s="768"/>
      <c r="F152" s="768"/>
      <c r="G152" s="551"/>
      <c r="H152" s="551"/>
      <c r="I152" s="552"/>
      <c r="J152" s="551"/>
      <c r="K152" s="551"/>
      <c r="L152" s="551"/>
      <c r="M152" s="551"/>
      <c r="N152" s="553"/>
    </row>
    <row r="153" spans="1:14" s="30" customFormat="1" ht="12" hidden="1" customHeight="1" thickBot="1" x14ac:dyDescent="0.25">
      <c r="A153" s="767"/>
      <c r="B153" s="769"/>
      <c r="C153" s="769"/>
      <c r="D153" s="769"/>
      <c r="E153" s="769"/>
      <c r="F153" s="769"/>
      <c r="G153" s="551"/>
      <c r="H153" s="551"/>
      <c r="I153" s="552"/>
      <c r="J153" s="551"/>
      <c r="K153" s="551"/>
      <c r="L153" s="551"/>
      <c r="M153" s="551"/>
      <c r="N153" s="553"/>
    </row>
    <row r="154" spans="1:14" s="543" customFormat="1" ht="24.75" customHeight="1" thickBot="1" x14ac:dyDescent="0.25">
      <c r="A154" s="771" t="s">
        <v>5950</v>
      </c>
      <c r="B154" s="772"/>
      <c r="C154" s="772"/>
      <c r="D154" s="772"/>
      <c r="E154" s="772"/>
      <c r="F154" s="772"/>
      <c r="G154" s="772"/>
      <c r="H154" s="772"/>
      <c r="I154" s="772"/>
      <c r="J154" s="772"/>
      <c r="K154" s="424">
        <f>SUM(K149:K153)</f>
        <v>100000000</v>
      </c>
      <c r="L154" s="424">
        <f>SUM(L149:L153)</f>
        <v>150000000</v>
      </c>
      <c r="M154" s="425"/>
      <c r="N154" s="426"/>
    </row>
    <row r="155" spans="1:14" s="30" customFormat="1" ht="129" thickTop="1" x14ac:dyDescent="0.2">
      <c r="A155" s="766">
        <v>25</v>
      </c>
      <c r="B155" s="768" t="str">
        <f>'PI. MP. Avance'!G131</f>
        <v xml:space="preserve">Apoyo al empoderamiento económico de mujer y LGBTI en el Valle del Cauca. </v>
      </c>
      <c r="C155" s="768" t="str">
        <f>VLOOKUP(MID(F155,1,11),MP,103,FALSE)</f>
        <v>10508 - INCLUSIÓN ECONÓMICA PARA LA EQUIDAD</v>
      </c>
      <c r="D155" s="773" t="str">
        <f>VLOOKUP(MID(F155,1,11),MP,100,FALSE)</f>
        <v>MR1050801 - Implementar Un plan de economía incluyente para población vulnerable en el Departamento durante el período de gobierno.</v>
      </c>
      <c r="E155" s="768" t="str">
        <f>VLOOKUP(MID(F155,1,11),MP,104,FALSE)</f>
        <v xml:space="preserve">1050801 - EMPODERAMIENTO ECONÓMICO PARA LA INCLUSIÓN SOCIAL </v>
      </c>
      <c r="F155" s="768" t="str">
        <f>'PI. MP. Avance'!B131&amp;" - "&amp;'PI. MP. Avance'!C131</f>
        <v>MP105080104 - Impulsar el sello de Equidad laboral EQUIPARES, como una estrategía departamental para la inclusión laboral de las Mujeres Vallecaucanas, en el periodo de gobierno.</v>
      </c>
      <c r="G155" s="545" t="s">
        <v>6012</v>
      </c>
      <c r="H155" s="545" t="s">
        <v>6013</v>
      </c>
      <c r="I155" s="592">
        <v>12</v>
      </c>
      <c r="J155" s="593">
        <v>12</v>
      </c>
      <c r="K155" s="599">
        <v>12000000</v>
      </c>
      <c r="L155" s="599">
        <v>42000000</v>
      </c>
      <c r="M155" s="549" t="s">
        <v>6096</v>
      </c>
      <c r="N155" s="550" t="s">
        <v>5966</v>
      </c>
    </row>
    <row r="156" spans="1:14" s="30" customFormat="1" ht="24.75" customHeight="1" x14ac:dyDescent="0.2">
      <c r="A156" s="766"/>
      <c r="B156" s="768"/>
      <c r="C156" s="768"/>
      <c r="D156" s="774"/>
      <c r="E156" s="768"/>
      <c r="F156" s="768"/>
      <c r="G156" s="551"/>
      <c r="H156" s="551"/>
      <c r="I156" s="552"/>
      <c r="J156" s="551"/>
      <c r="K156" s="551"/>
      <c r="L156" s="551"/>
      <c r="M156" s="551"/>
      <c r="N156" s="553"/>
    </row>
    <row r="157" spans="1:14" s="30" customFormat="1" ht="1.5" customHeight="1" thickBot="1" x14ac:dyDescent="0.25">
      <c r="A157" s="766"/>
      <c r="B157" s="768"/>
      <c r="C157" s="768"/>
      <c r="D157" s="774"/>
      <c r="E157" s="768"/>
      <c r="F157" s="768"/>
      <c r="G157" s="551"/>
      <c r="H157" s="551"/>
      <c r="I157" s="552"/>
      <c r="J157" s="551"/>
      <c r="K157" s="551"/>
      <c r="L157" s="551"/>
      <c r="M157" s="551"/>
      <c r="N157" s="553"/>
    </row>
    <row r="158" spans="1:14" s="30" customFormat="1" ht="24.75" hidden="1" customHeight="1" thickBot="1" x14ac:dyDescent="0.25">
      <c r="A158" s="766"/>
      <c r="B158" s="768"/>
      <c r="C158" s="768"/>
      <c r="D158" s="774"/>
      <c r="E158" s="768"/>
      <c r="F158" s="768"/>
      <c r="G158" s="551"/>
      <c r="H158" s="551"/>
      <c r="I158" s="552"/>
      <c r="J158" s="551"/>
      <c r="K158" s="551"/>
      <c r="L158" s="551"/>
      <c r="M158" s="551"/>
      <c r="N158" s="553"/>
    </row>
    <row r="159" spans="1:14" s="30" customFormat="1" ht="24.75" hidden="1" customHeight="1" thickBot="1" x14ac:dyDescent="0.25">
      <c r="A159" s="767"/>
      <c r="B159" s="769"/>
      <c r="C159" s="769"/>
      <c r="D159" s="775"/>
      <c r="E159" s="769"/>
      <c r="F159" s="769"/>
      <c r="G159" s="551"/>
      <c r="H159" s="551"/>
      <c r="I159" s="552"/>
      <c r="J159" s="551"/>
      <c r="K159" s="551"/>
      <c r="L159" s="551"/>
      <c r="M159" s="551"/>
      <c r="N159" s="553"/>
    </row>
    <row r="160" spans="1:14" s="543" customFormat="1" ht="24.75" customHeight="1" thickBot="1" x14ac:dyDescent="0.25">
      <c r="A160" s="771" t="s">
        <v>5950</v>
      </c>
      <c r="B160" s="772"/>
      <c r="C160" s="772"/>
      <c r="D160" s="772"/>
      <c r="E160" s="772"/>
      <c r="F160" s="772"/>
      <c r="G160" s="772"/>
      <c r="H160" s="772"/>
      <c r="I160" s="772"/>
      <c r="J160" s="772"/>
      <c r="K160" s="424">
        <f>SUM(K155:K159)</f>
        <v>12000000</v>
      </c>
      <c r="L160" s="424">
        <f>SUM(L155:L159)</f>
        <v>42000000</v>
      </c>
      <c r="M160" s="425"/>
      <c r="N160" s="426"/>
    </row>
    <row r="161" spans="1:14" s="543" customFormat="1" ht="60.75" thickTop="1" x14ac:dyDescent="0.2">
      <c r="A161" s="766">
        <v>26</v>
      </c>
      <c r="B161" s="768" t="str">
        <f>'PI. MP. Avance'!G136</f>
        <v>Implementación de acciones estrategicas de las políticas públicas de mujer y LGBTI para la inclusión social, Valle del Cauca, Occidente.  Proyecto SGR,  ejecución desde vigencia 2015, ejecutor INTENALCO, supervisor Gobernación. N/P</v>
      </c>
      <c r="C161" s="768" t="str">
        <f>VLOOKUP(MID(F161,1,11),MP,103,FALSE)</f>
        <v>10502 - MUJER COMO MOTOR DEL DESARROLLO</v>
      </c>
      <c r="D161" s="770" t="str">
        <f>VLOOKUP(MID(F161,1,11),MP,100,FALSE)</f>
        <v>MR1050201 - Implementar el 100% de las líneas de acción, con factores críticos, de la Política pública de Equidad de Género para las Mujeres Vallecaucanas (ordenanza 317 del 2010), al 2019.</v>
      </c>
      <c r="E161" s="768" t="str">
        <f>VLOOKUP(MID(F161,1,11),MP,104,FALSE)</f>
        <v>1050203 -  IGUALDAD DE GÉNERO</v>
      </c>
      <c r="F161" s="768" t="str">
        <f>'PI. MP. Avance'!B136&amp;" - "&amp;'PI. MP. Avance'!C136</f>
        <v>MP105020301 - Socializar en el 100% de los Municipios del Departamento la Política Pública de Mujer y la Normatividad que protege sus derechos , en el periodo de Gobierno.</v>
      </c>
      <c r="G161" s="554" t="s">
        <v>6042</v>
      </c>
      <c r="H161" s="554" t="s">
        <v>6043</v>
      </c>
      <c r="I161" s="604">
        <v>6</v>
      </c>
      <c r="J161" s="604">
        <v>6</v>
      </c>
      <c r="K161" s="605">
        <v>0</v>
      </c>
      <c r="L161" s="606">
        <v>43050000</v>
      </c>
      <c r="M161" s="603" t="s">
        <v>6097</v>
      </c>
      <c r="N161" s="557" t="s">
        <v>5966</v>
      </c>
    </row>
    <row r="162" spans="1:14" s="543" customFormat="1" ht="24.75" customHeight="1" x14ac:dyDescent="0.2">
      <c r="A162" s="766"/>
      <c r="B162" s="768"/>
      <c r="C162" s="768"/>
      <c r="D162" s="768"/>
      <c r="E162" s="768"/>
      <c r="F162" s="768"/>
      <c r="G162" s="558"/>
      <c r="H162" s="558"/>
      <c r="I162" s="558"/>
      <c r="J162" s="558"/>
      <c r="K162" s="559"/>
      <c r="L162" s="559"/>
      <c r="M162" s="559"/>
      <c r="N162" s="560"/>
    </row>
    <row r="163" spans="1:14" s="543" customFormat="1" ht="24.75" customHeight="1" x14ac:dyDescent="0.2">
      <c r="A163" s="766"/>
      <c r="B163" s="768"/>
      <c r="C163" s="768"/>
      <c r="D163" s="768"/>
      <c r="E163" s="768"/>
      <c r="F163" s="768"/>
      <c r="G163" s="558"/>
      <c r="H163" s="558"/>
      <c r="I163" s="558"/>
      <c r="J163" s="558"/>
      <c r="K163" s="559"/>
      <c r="L163" s="559"/>
      <c r="M163" s="559"/>
      <c r="N163" s="560"/>
    </row>
    <row r="164" spans="1:14" s="543" customFormat="1" ht="24.75" customHeight="1" x14ac:dyDescent="0.2">
      <c r="A164" s="766"/>
      <c r="B164" s="768"/>
      <c r="C164" s="768"/>
      <c r="D164" s="768"/>
      <c r="E164" s="768"/>
      <c r="F164" s="768"/>
      <c r="G164" s="558"/>
      <c r="H164" s="558"/>
      <c r="I164" s="558"/>
      <c r="J164" s="558"/>
      <c r="K164" s="559"/>
      <c r="L164" s="559"/>
      <c r="M164" s="559"/>
      <c r="N164" s="560"/>
    </row>
    <row r="165" spans="1:14" s="543" customFormat="1" ht="1.5" customHeight="1" thickBot="1" x14ac:dyDescent="0.25">
      <c r="A165" s="767"/>
      <c r="B165" s="769"/>
      <c r="C165" s="769"/>
      <c r="D165" s="769"/>
      <c r="E165" s="769"/>
      <c r="F165" s="769"/>
      <c r="G165" s="568"/>
      <c r="H165" s="568"/>
      <c r="I165" s="568"/>
      <c r="J165" s="568"/>
      <c r="K165" s="569"/>
      <c r="L165" s="569"/>
      <c r="M165" s="569"/>
      <c r="N165" s="570"/>
    </row>
    <row r="166" spans="1:14" s="543" customFormat="1" ht="24.75" customHeight="1" thickBot="1" x14ac:dyDescent="0.25">
      <c r="A166" s="771"/>
      <c r="B166" s="772"/>
      <c r="C166" s="772"/>
      <c r="D166" s="772"/>
      <c r="E166" s="772"/>
      <c r="F166" s="772"/>
      <c r="G166" s="772"/>
      <c r="H166" s="772"/>
      <c r="I166" s="772"/>
      <c r="J166" s="772"/>
      <c r="K166" s="424">
        <f>SUM(K161:K165)</f>
        <v>0</v>
      </c>
      <c r="L166" s="424">
        <f>SUM(L161:L165)</f>
        <v>43050000</v>
      </c>
      <c r="M166" s="425"/>
      <c r="N166" s="426"/>
    </row>
    <row r="167" spans="1:14" s="30" customFormat="1" ht="43.5" thickTop="1" x14ac:dyDescent="0.2">
      <c r="A167" s="766">
        <v>27</v>
      </c>
      <c r="B167" s="768" t="str">
        <f>'PI. MP. Avance'!G141</f>
        <v>Desarrollo de condiciones propicias para la participación de las mujeres en escenarios de paz, Valle del Cauca, Occidente. (Apoyo y seguimiento  jurídico a la RED de Mujeres)</v>
      </c>
      <c r="C167" s="768" t="str">
        <f>VLOOKUP(MID(F167,1,11),MP,103,FALSE)</f>
        <v>30705 - TERRITORIO DE PAZ CON EQUIDAD Y BIENESTAR SOCIAL.</v>
      </c>
      <c r="D167" s="770" t="str">
        <f>VLOOKUP(MID(F167,1,11),MP,100,FALSE)</f>
        <v>MR3070502 - Apoyar en los 42 municipios programas y estrategias de movilización social para mujeres y representantes del sector LGBTI, para la construcción de escenarios para la Paz en el período de gobierno.</v>
      </c>
      <c r="E167" s="768" t="str">
        <f>VLOOKUP(MID(F167,1,11),MP,104,FALSE)</f>
        <v>3070502 - LA VOZ DE LAS MUJERES CONSTRUYENDO PAZ</v>
      </c>
      <c r="F167" s="768" t="str">
        <f>'PI. MP. Avance'!B141&amp;" - "&amp;'PI. MP. Avance'!C141</f>
        <v>MP307050201 - Crear, en el marco de las Organizaciones de mujeres , Una (1) RED de mujeres protagonista en los escenarios de PAZ y posconflicto, en el cuatrienio</v>
      </c>
      <c r="G167" s="545" t="s">
        <v>6014</v>
      </c>
      <c r="H167" s="545" t="s">
        <v>6015</v>
      </c>
      <c r="I167" s="593">
        <v>6</v>
      </c>
      <c r="J167" s="593">
        <v>6</v>
      </c>
      <c r="K167" s="599">
        <v>455000000</v>
      </c>
      <c r="L167" s="599">
        <v>455000000</v>
      </c>
      <c r="M167" s="607" t="s">
        <v>6098</v>
      </c>
      <c r="N167" s="550" t="s">
        <v>5966</v>
      </c>
    </row>
    <row r="168" spans="1:14" s="30" customFormat="1" ht="24.75" customHeight="1" x14ac:dyDescent="0.2">
      <c r="A168" s="766"/>
      <c r="B168" s="768"/>
      <c r="C168" s="768"/>
      <c r="D168" s="768"/>
      <c r="E168" s="768"/>
      <c r="F168" s="768"/>
      <c r="G168" s="551"/>
      <c r="H168" s="551"/>
      <c r="I168" s="563"/>
      <c r="J168" s="551"/>
      <c r="K168" s="564"/>
      <c r="L168" s="551"/>
      <c r="M168" s="565"/>
      <c r="N168" s="550"/>
    </row>
    <row r="169" spans="1:14" s="30" customFormat="1" ht="24.75" customHeight="1" x14ac:dyDescent="0.2">
      <c r="A169" s="766"/>
      <c r="B169" s="768"/>
      <c r="C169" s="768"/>
      <c r="D169" s="768"/>
      <c r="E169" s="768"/>
      <c r="F169" s="768"/>
      <c r="G169" s="551"/>
      <c r="H169" s="551"/>
      <c r="I169" s="563"/>
      <c r="J169" s="551"/>
      <c r="K169" s="564"/>
      <c r="L169" s="551"/>
      <c r="M169" s="565"/>
      <c r="N169" s="550"/>
    </row>
    <row r="170" spans="1:14" s="30" customFormat="1" ht="24.75" customHeight="1" x14ac:dyDescent="0.2">
      <c r="A170" s="766"/>
      <c r="B170" s="768"/>
      <c r="C170" s="768"/>
      <c r="D170" s="768"/>
      <c r="E170" s="768"/>
      <c r="F170" s="768"/>
      <c r="G170" s="551"/>
      <c r="H170" s="551"/>
      <c r="I170" s="551"/>
      <c r="J170" s="551"/>
      <c r="K170" s="551"/>
      <c r="L170" s="551"/>
      <c r="M170" s="551"/>
      <c r="N170" s="553"/>
    </row>
    <row r="171" spans="1:14" s="30" customFormat="1" ht="19.5" customHeight="1" thickBot="1" x14ac:dyDescent="0.25">
      <c r="A171" s="767"/>
      <c r="B171" s="769"/>
      <c r="C171" s="769"/>
      <c r="D171" s="769"/>
      <c r="E171" s="769"/>
      <c r="F171" s="769"/>
      <c r="G171" s="551"/>
      <c r="H171" s="551"/>
      <c r="I171" s="551"/>
      <c r="J171" s="551"/>
      <c r="K171" s="551"/>
      <c r="L171" s="551"/>
      <c r="M171" s="551"/>
      <c r="N171" s="553"/>
    </row>
    <row r="172" spans="1:14" s="46" customFormat="1" ht="24.75" customHeight="1" thickBot="1" x14ac:dyDescent="0.25">
      <c r="A172" s="771" t="s">
        <v>5950</v>
      </c>
      <c r="B172" s="772"/>
      <c r="C172" s="772"/>
      <c r="D172" s="772"/>
      <c r="E172" s="772"/>
      <c r="F172" s="772"/>
      <c r="G172" s="772"/>
      <c r="H172" s="772"/>
      <c r="I172" s="772"/>
      <c r="J172" s="772"/>
      <c r="K172" s="424">
        <f>SUM(K167:K171)</f>
        <v>455000000</v>
      </c>
      <c r="L172" s="424">
        <f>SUM(L167:L171)</f>
        <v>455000000</v>
      </c>
      <c r="M172" s="425"/>
      <c r="N172" s="426"/>
    </row>
    <row r="173" spans="1:14" s="30" customFormat="1" ht="57.75" thickTop="1" x14ac:dyDescent="0.2">
      <c r="A173" s="766">
        <v>28</v>
      </c>
      <c r="B173" s="768" t="str">
        <f>'PI. MP. Avance'!G146</f>
        <v>Desarrollo de condiciones propicias para la participación de las mujeres en escenarios de paz, Valle del Cauca, Occidente. N/P</v>
      </c>
      <c r="C173" s="768" t="str">
        <f>VLOOKUP(MID(F173,1,11),MP,103,FALSE)</f>
        <v>30705 - TERRITORIO DE PAZ CON EQUIDAD Y BIENESTAR SOCIAL.</v>
      </c>
      <c r="D173" s="770" t="str">
        <f>VLOOKUP(MID(F173,1,11),MP,100,FALSE)</f>
        <v>MR3070502 - Apoyar en los 42 municipios programas y estrategias de movilización social para mujeres y representantes del sector LGBTI, para la construcción de escenarios para la Paz en el período de gobierno.</v>
      </c>
      <c r="E173" s="768" t="str">
        <f>VLOOKUP(MID(F173,1,11),MP,104,FALSE)</f>
        <v>3070502 - LA VOZ DE LAS MUJERES CONSTRUYENDO PAZ</v>
      </c>
      <c r="F173" s="768" t="str">
        <f>'PI. MP. Avance'!B146&amp;" - "&amp;'PI. MP. Avance'!C146</f>
        <v>MP307050202 - Realizar dos (2) Encuentros  de mujeres forjadoras de PAZ, que permitan el fortalecimiento de las iniciativas y escenarios de PAZ en el postconflicto, en el cuatrienio.</v>
      </c>
      <c r="G173" s="545" t="s">
        <v>6016</v>
      </c>
      <c r="H173" s="545" t="s">
        <v>6062</v>
      </c>
      <c r="I173" s="593">
        <v>6</v>
      </c>
      <c r="J173" s="593">
        <v>6</v>
      </c>
      <c r="K173" s="599">
        <v>20000000</v>
      </c>
      <c r="L173" s="599">
        <v>20000000</v>
      </c>
      <c r="M173" s="607" t="s">
        <v>6098</v>
      </c>
      <c r="N173" s="550" t="s">
        <v>5966</v>
      </c>
    </row>
    <row r="174" spans="1:14" s="30" customFormat="1" ht="24.75" customHeight="1" x14ac:dyDescent="0.2">
      <c r="A174" s="766"/>
      <c r="B174" s="768"/>
      <c r="C174" s="768"/>
      <c r="D174" s="768"/>
      <c r="E174" s="768"/>
      <c r="F174" s="768"/>
      <c r="G174" s="551"/>
      <c r="H174" s="551"/>
      <c r="I174" s="551"/>
      <c r="J174" s="551"/>
      <c r="K174" s="551"/>
      <c r="L174" s="551"/>
      <c r="M174" s="551"/>
      <c r="N174" s="553"/>
    </row>
    <row r="175" spans="1:14" s="30" customFormat="1" ht="24.75" customHeight="1" x14ac:dyDescent="0.2">
      <c r="A175" s="766"/>
      <c r="B175" s="768"/>
      <c r="C175" s="768"/>
      <c r="D175" s="768"/>
      <c r="E175" s="768"/>
      <c r="F175" s="768"/>
      <c r="G175" s="551"/>
      <c r="H175" s="551"/>
      <c r="I175" s="551"/>
      <c r="J175" s="551"/>
      <c r="K175" s="551"/>
      <c r="L175" s="551"/>
      <c r="M175" s="551"/>
      <c r="N175" s="553"/>
    </row>
    <row r="176" spans="1:14" s="30" customFormat="1" ht="24.75" customHeight="1" x14ac:dyDescent="0.2">
      <c r="A176" s="766"/>
      <c r="B176" s="768"/>
      <c r="C176" s="768"/>
      <c r="D176" s="768"/>
      <c r="E176" s="768"/>
      <c r="F176" s="768"/>
      <c r="G176" s="551"/>
      <c r="H176" s="551"/>
      <c r="I176" s="551"/>
      <c r="J176" s="551"/>
      <c r="K176" s="551"/>
      <c r="L176" s="551"/>
      <c r="M176" s="551"/>
      <c r="N176" s="553"/>
    </row>
    <row r="177" spans="1:14" s="30" customFormat="1" ht="1.5" customHeight="1" thickBot="1" x14ac:dyDescent="0.25">
      <c r="A177" s="767"/>
      <c r="B177" s="769"/>
      <c r="C177" s="769"/>
      <c r="D177" s="769"/>
      <c r="E177" s="769"/>
      <c r="F177" s="769"/>
      <c r="G177" s="551"/>
      <c r="H177" s="551"/>
      <c r="I177" s="551"/>
      <c r="J177" s="551"/>
      <c r="K177" s="551"/>
      <c r="L177" s="551"/>
      <c r="M177" s="551"/>
      <c r="N177" s="553"/>
    </row>
    <row r="178" spans="1:14" s="46" customFormat="1" ht="24.75" customHeight="1" thickBot="1" x14ac:dyDescent="0.25">
      <c r="A178" s="771" t="s">
        <v>5950</v>
      </c>
      <c r="B178" s="772"/>
      <c r="C178" s="772"/>
      <c r="D178" s="772"/>
      <c r="E178" s="772"/>
      <c r="F178" s="772"/>
      <c r="G178" s="772"/>
      <c r="H178" s="772"/>
      <c r="I178" s="772"/>
      <c r="J178" s="772"/>
      <c r="K178" s="424">
        <f>SUM(K173:K177)</f>
        <v>20000000</v>
      </c>
      <c r="L178" s="424">
        <f>SUM(L173:L177)</f>
        <v>20000000</v>
      </c>
      <c r="M178" s="425"/>
      <c r="N178" s="426"/>
    </row>
    <row r="179" spans="1:14" s="30" customFormat="1" ht="100.5" thickTop="1" x14ac:dyDescent="0.2">
      <c r="A179" s="766">
        <v>29</v>
      </c>
      <c r="B179" s="768" t="str">
        <f>'PI. MP. Avance'!G151</f>
        <v>Construcción de escenarios para la participación del sector LGBTI en el posconflicto, Valle del Cauca, Occidente.(Apoyo y seguimiento jurídico a la RED LGBTI)</v>
      </c>
      <c r="C179" s="768" t="str">
        <f>VLOOKUP(MID(F179,1,11),MP,103,FALSE)</f>
        <v>30705 - TERRITORIO DE PAZ CON EQUIDAD Y BIENESTAR SOCIAL.</v>
      </c>
      <c r="D179" s="770" t="str">
        <f>VLOOKUP(MID(F179,1,11),MP,100,FALSE)</f>
        <v>MR3070502 - Apoyar en los 42 municipios programas y estrategias de movilización social para mujeres y representantes del sector LGBTI, para la construcción de escenarios para la Paz en el período de gobierno.</v>
      </c>
      <c r="E179" s="768" t="str">
        <f>VLOOKUP(MID(F179,1,11),MP,104,FALSE)</f>
        <v>3070503 - LGBTI VÍCTIMAS INVISIBLES EN BUSCA DE LA VERDAD JUSTICIA Y REPARACIÓN</v>
      </c>
      <c r="F179" s="768" t="str">
        <f>'PI. MP. Avance'!B151&amp;" - "&amp;'PI. MP. Avance'!C151</f>
        <v>MP307050301 - Crear, en el marco de las Confluencias Municipales de LGBTI, Una (1) RED LGBTI protagonista en los escenarios de PAZ y posconflicto, en el cuatrienio</v>
      </c>
      <c r="G179" s="545" t="s">
        <v>6018</v>
      </c>
      <c r="H179" s="545" t="s">
        <v>6019</v>
      </c>
      <c r="I179" s="593">
        <v>10</v>
      </c>
      <c r="J179" s="593">
        <v>10</v>
      </c>
      <c r="K179" s="599">
        <v>100000000</v>
      </c>
      <c r="L179" s="599">
        <v>100000000</v>
      </c>
      <c r="M179" s="563" t="s">
        <v>6099</v>
      </c>
      <c r="N179" s="550" t="s">
        <v>5966</v>
      </c>
    </row>
    <row r="180" spans="1:14" s="30" customFormat="1" ht="24.75" customHeight="1" x14ac:dyDescent="0.2">
      <c r="A180" s="766"/>
      <c r="B180" s="768"/>
      <c r="C180" s="768"/>
      <c r="D180" s="768"/>
      <c r="E180" s="768"/>
      <c r="F180" s="768"/>
      <c r="G180" s="551"/>
      <c r="H180" s="551"/>
      <c r="I180" s="563"/>
      <c r="J180" s="551"/>
      <c r="K180" s="564"/>
      <c r="L180" s="551"/>
      <c r="M180" s="565"/>
      <c r="N180" s="550"/>
    </row>
    <row r="181" spans="1:14" s="30" customFormat="1" ht="24.75" customHeight="1" thickBot="1" x14ac:dyDescent="0.25">
      <c r="A181" s="766"/>
      <c r="B181" s="768"/>
      <c r="C181" s="768"/>
      <c r="D181" s="768"/>
      <c r="E181" s="768"/>
      <c r="F181" s="768"/>
      <c r="G181" s="551"/>
      <c r="H181" s="551"/>
      <c r="I181" s="551"/>
      <c r="J181" s="551"/>
      <c r="K181" s="551"/>
      <c r="L181" s="551"/>
      <c r="M181" s="551"/>
      <c r="N181" s="553"/>
    </row>
    <row r="182" spans="1:14" s="30" customFormat="1" ht="24.75" hidden="1" customHeight="1" thickBot="1" x14ac:dyDescent="0.25">
      <c r="A182" s="766"/>
      <c r="B182" s="768"/>
      <c r="C182" s="768"/>
      <c r="D182" s="768"/>
      <c r="E182" s="768"/>
      <c r="F182" s="768"/>
      <c r="G182" s="551"/>
      <c r="H182" s="551"/>
      <c r="I182" s="551"/>
      <c r="J182" s="551"/>
      <c r="K182" s="551"/>
      <c r="L182" s="551"/>
      <c r="M182" s="551"/>
      <c r="N182" s="553"/>
    </row>
    <row r="183" spans="1:14" s="30" customFormat="1" ht="24.75" hidden="1" customHeight="1" thickBot="1" x14ac:dyDescent="0.25">
      <c r="A183" s="767"/>
      <c r="B183" s="769"/>
      <c r="C183" s="769"/>
      <c r="D183" s="769"/>
      <c r="E183" s="769"/>
      <c r="F183" s="769"/>
      <c r="G183" s="551"/>
      <c r="H183" s="551"/>
      <c r="I183" s="551"/>
      <c r="J183" s="551"/>
      <c r="K183" s="551"/>
      <c r="L183" s="551"/>
      <c r="M183" s="551"/>
      <c r="N183" s="553"/>
    </row>
    <row r="184" spans="1:14" s="46" customFormat="1" ht="24.75" customHeight="1" thickBot="1" x14ac:dyDescent="0.25">
      <c r="A184" s="771" t="s">
        <v>5950</v>
      </c>
      <c r="B184" s="772"/>
      <c r="C184" s="772"/>
      <c r="D184" s="772"/>
      <c r="E184" s="772"/>
      <c r="F184" s="772"/>
      <c r="G184" s="772"/>
      <c r="H184" s="772"/>
      <c r="I184" s="772"/>
      <c r="J184" s="772"/>
      <c r="K184" s="424">
        <f>SUM(K179:K183)</f>
        <v>100000000</v>
      </c>
      <c r="L184" s="424">
        <f>SUM(L179:L183)</f>
        <v>100000000</v>
      </c>
      <c r="M184" s="425"/>
      <c r="N184" s="426"/>
    </row>
    <row r="185" spans="1:14" s="30" customFormat="1" ht="43.5" thickTop="1" x14ac:dyDescent="0.2">
      <c r="A185" s="766">
        <v>30</v>
      </c>
      <c r="B185" s="768" t="str">
        <f>'PI. MP. Avance'!G156</f>
        <v>Construcción de escenarios para la participación del sector LGBTI en el posconflicto, Valle del Cauca, Occidente.</v>
      </c>
      <c r="C185" s="768" t="str">
        <f>VLOOKUP(MID(F185,1,11),MP,103,FALSE)</f>
        <v>30705 - TERRITORIO DE PAZ CON EQUIDAD Y BIENESTAR SOCIAL.</v>
      </c>
      <c r="D185" s="770" t="str">
        <f>VLOOKUP(MID(F185,1,11),MP,100,FALSE)</f>
        <v>MR3070502 - Apoyar en los 42 municipios programas y estrategias de movilización social para mujeres y representantes del sector LGBTI, para la construcción de escenarios para la Paz en el período de gobierno.</v>
      </c>
      <c r="E185" s="768" t="str">
        <f>VLOOKUP(MID(F185,1,11),MP,104,FALSE)</f>
        <v>3070503 - LGBTI VÍCTIMAS INVISIBLES EN BUSCA DE LA VERDAD JUSTICIA Y REPARACIÓN</v>
      </c>
      <c r="F185" s="768" t="str">
        <f>'PI. MP. Avance'!B156&amp;" - "&amp;'PI. MP. Avance'!C156</f>
        <v>MP307050302 - Realizar dos (2) Encuentros de representantes del sector LGBTI, forjadores de PAZ, que permitan el fortalecimiento de las iniciativas y escenarios de PAZ en el postconflicto, en el cuatrienio.</v>
      </c>
      <c r="G185" s="545" t="s">
        <v>6020</v>
      </c>
      <c r="H185" s="545" t="s">
        <v>6021</v>
      </c>
      <c r="I185" s="593">
        <v>3</v>
      </c>
      <c r="J185" s="593">
        <v>3</v>
      </c>
      <c r="K185" s="599">
        <v>20000000</v>
      </c>
      <c r="L185" s="599">
        <v>20000000</v>
      </c>
      <c r="M185" s="563"/>
      <c r="N185" s="486" t="s">
        <v>5966</v>
      </c>
    </row>
    <row r="186" spans="1:14" s="30" customFormat="1" ht="24.75" customHeight="1" x14ac:dyDescent="0.2">
      <c r="A186" s="766"/>
      <c r="B186" s="768"/>
      <c r="C186" s="768"/>
      <c r="D186" s="768"/>
      <c r="E186" s="768"/>
      <c r="F186" s="768"/>
      <c r="G186" s="551"/>
      <c r="H186" s="551"/>
      <c r="I186" s="551"/>
      <c r="J186" s="551"/>
      <c r="K186" s="551"/>
      <c r="L186" s="551"/>
      <c r="M186" s="551"/>
      <c r="N186" s="553"/>
    </row>
    <row r="187" spans="1:14" s="30" customFormat="1" ht="24.75" customHeight="1" x14ac:dyDescent="0.2">
      <c r="A187" s="766"/>
      <c r="B187" s="768"/>
      <c r="C187" s="768"/>
      <c r="D187" s="768"/>
      <c r="E187" s="768"/>
      <c r="F187" s="768"/>
      <c r="G187" s="551"/>
      <c r="H187" s="551"/>
      <c r="I187" s="551"/>
      <c r="J187" s="551"/>
      <c r="K187" s="551"/>
      <c r="L187" s="551"/>
      <c r="M187" s="551"/>
      <c r="N187" s="553"/>
    </row>
    <row r="188" spans="1:14" s="30" customFormat="1" ht="24.75" customHeight="1" x14ac:dyDescent="0.2">
      <c r="A188" s="766"/>
      <c r="B188" s="768"/>
      <c r="C188" s="768"/>
      <c r="D188" s="768"/>
      <c r="E188" s="768"/>
      <c r="F188" s="768"/>
      <c r="G188" s="551"/>
      <c r="H188" s="551"/>
      <c r="I188" s="551"/>
      <c r="J188" s="551"/>
      <c r="K188" s="551"/>
      <c r="L188" s="551"/>
      <c r="M188" s="551"/>
      <c r="N188" s="553"/>
    </row>
    <row r="189" spans="1:14" s="30" customFormat="1" ht="18" customHeight="1" thickBot="1" x14ac:dyDescent="0.25">
      <c r="A189" s="766"/>
      <c r="B189" s="768"/>
      <c r="C189" s="768"/>
      <c r="D189" s="768"/>
      <c r="E189" s="768"/>
      <c r="F189" s="768"/>
      <c r="G189" s="571"/>
      <c r="H189" s="571"/>
      <c r="I189" s="571"/>
      <c r="J189" s="571"/>
      <c r="K189" s="571"/>
      <c r="L189" s="571"/>
      <c r="M189" s="571"/>
      <c r="N189" s="572"/>
    </row>
    <row r="190" spans="1:14" s="46" customFormat="1" ht="24.75" customHeight="1" thickBot="1" x14ac:dyDescent="0.25">
      <c r="A190" s="771" t="s">
        <v>5950</v>
      </c>
      <c r="B190" s="772"/>
      <c r="C190" s="772"/>
      <c r="D190" s="772"/>
      <c r="E190" s="772"/>
      <c r="F190" s="772"/>
      <c r="G190" s="772"/>
      <c r="H190" s="772"/>
      <c r="I190" s="772"/>
      <c r="J190" s="772"/>
      <c r="K190" s="424">
        <f>SUM(K185:K189)</f>
        <v>20000000</v>
      </c>
      <c r="L190" s="424">
        <f>SUM(L185:L189)</f>
        <v>20000000</v>
      </c>
      <c r="M190" s="425"/>
      <c r="N190" s="426"/>
    </row>
    <row r="191" spans="1:14" s="30" customFormat="1" ht="43.5" thickTop="1" x14ac:dyDescent="0.2">
      <c r="A191" s="766">
        <v>31</v>
      </c>
      <c r="B191" s="768" t="str">
        <f>'PI. MP. Avance'!G161</f>
        <v>Apoyo a la politica publica para la equidad de género - Exaltación a la mujer Vallecaucana, Valle del Cauca, Occidente. N/P</v>
      </c>
      <c r="C191" s="768" t="str">
        <f>VLOOKUP(MID(F191,1,11),MP,103,FALSE)</f>
        <v>10502 - MUJER COMO MOTOR DEL DESARROLLO</v>
      </c>
      <c r="D191" s="770" t="str">
        <f>VLOOKUP(MID(F191,1,11),MP,100,FALSE)</f>
        <v>MR1050201 - Implementar el 100% de las líneas de acción, con factores críticos, de la Política pública de Equidad de Género para las Mujeres Vallecaucanas (ordenanza 317 del 2010), al 2019.</v>
      </c>
      <c r="E191" s="768" t="str">
        <f>VLOOKUP(MID(F191,1,11),MP,104,FALSE)</f>
        <v>1050203 -  IGUALDAD DE GÉNERO</v>
      </c>
      <c r="F191" s="768" t="str">
        <f>'PI. MP. Avance'!B161&amp;" - "&amp;'PI. MP. Avance'!C161</f>
        <v>MP105020302 - Realizar anualmente un evento de reconocimiento y exhaltación a la labor de la Mujer Vallecaucana.  (Galardon a la Mujer Vallecaucana) ,durante el periodo de gobierno.</v>
      </c>
      <c r="G191" s="545" t="s">
        <v>6108</v>
      </c>
      <c r="H191" s="545" t="s">
        <v>6109</v>
      </c>
      <c r="I191" s="593">
        <v>3</v>
      </c>
      <c r="J191" s="593">
        <v>3</v>
      </c>
      <c r="K191" s="599">
        <v>360000000</v>
      </c>
      <c r="L191" s="599">
        <v>360000000</v>
      </c>
      <c r="M191" s="563"/>
      <c r="N191" s="486" t="s">
        <v>5966</v>
      </c>
    </row>
    <row r="192" spans="1:14" s="30" customFormat="1" ht="24.75" customHeight="1" x14ac:dyDescent="0.2">
      <c r="A192" s="766"/>
      <c r="B192" s="768"/>
      <c r="C192" s="768"/>
      <c r="D192" s="768"/>
      <c r="E192" s="768"/>
      <c r="F192" s="768"/>
      <c r="G192" s="551"/>
      <c r="H192" s="551"/>
      <c r="I192" s="551"/>
      <c r="J192" s="551"/>
      <c r="K192" s="551"/>
      <c r="L192" s="551"/>
      <c r="M192" s="551"/>
      <c r="N192" s="553"/>
    </row>
    <row r="193" spans="1:14" s="30" customFormat="1" ht="24.75" customHeight="1" x14ac:dyDescent="0.2">
      <c r="A193" s="766"/>
      <c r="B193" s="768"/>
      <c r="C193" s="768"/>
      <c r="D193" s="768"/>
      <c r="E193" s="768"/>
      <c r="F193" s="768"/>
      <c r="G193" s="551"/>
      <c r="H193" s="551"/>
      <c r="I193" s="551"/>
      <c r="J193" s="551"/>
      <c r="K193" s="551"/>
      <c r="L193" s="551"/>
      <c r="M193" s="551"/>
      <c r="N193" s="553"/>
    </row>
    <row r="194" spans="1:14" s="30" customFormat="1" ht="24.75" customHeight="1" x14ac:dyDescent="0.2">
      <c r="A194" s="766"/>
      <c r="B194" s="768"/>
      <c r="C194" s="768"/>
      <c r="D194" s="768"/>
      <c r="E194" s="768"/>
      <c r="F194" s="768"/>
      <c r="G194" s="551"/>
      <c r="H194" s="551"/>
      <c r="I194" s="551"/>
      <c r="J194" s="551"/>
      <c r="K194" s="551"/>
      <c r="L194" s="551"/>
      <c r="M194" s="551"/>
      <c r="N194" s="553"/>
    </row>
    <row r="195" spans="1:14" s="30" customFormat="1" ht="18" customHeight="1" thickBot="1" x14ac:dyDescent="0.25">
      <c r="A195" s="766"/>
      <c r="B195" s="768"/>
      <c r="C195" s="768"/>
      <c r="D195" s="768"/>
      <c r="E195" s="768"/>
      <c r="F195" s="768"/>
      <c r="G195" s="571"/>
      <c r="H195" s="571"/>
      <c r="I195" s="571"/>
      <c r="J195" s="571"/>
      <c r="K195" s="571"/>
      <c r="L195" s="571"/>
      <c r="M195" s="571"/>
      <c r="N195" s="572"/>
    </row>
    <row r="196" spans="1:14" s="46" customFormat="1" ht="24.75" customHeight="1" thickBot="1" x14ac:dyDescent="0.25">
      <c r="A196" s="771"/>
      <c r="B196" s="772"/>
      <c r="C196" s="772"/>
      <c r="D196" s="772"/>
      <c r="E196" s="772"/>
      <c r="F196" s="772"/>
      <c r="G196" s="772"/>
      <c r="H196" s="772"/>
      <c r="I196" s="772"/>
      <c r="J196" s="772"/>
      <c r="K196" s="424">
        <f>SUM(K191:K195)</f>
        <v>360000000</v>
      </c>
      <c r="L196" s="424">
        <f>SUM(L191:L195)</f>
        <v>360000000</v>
      </c>
      <c r="M196" s="425"/>
      <c r="N196" s="426"/>
    </row>
    <row r="197" spans="1:14" s="46" customFormat="1" ht="30" customHeight="1" thickBot="1" x14ac:dyDescent="0.25">
      <c r="A197" s="776" t="s">
        <v>5958</v>
      </c>
      <c r="B197" s="777"/>
      <c r="C197" s="777"/>
      <c r="D197" s="777"/>
      <c r="E197" s="777"/>
      <c r="F197" s="777"/>
      <c r="G197" s="777"/>
      <c r="H197" s="777"/>
      <c r="I197" s="777"/>
      <c r="J197" s="777"/>
      <c r="K197" s="573">
        <f>+K190+K184+K178+K172+K160+K154+K148+K142+K136+K130+K124+K118+K112+K106+K100+K94+K88+K81+K75+K69+K63+K57+K51+K45+K39+K33+K27+K21+K166+K15+K196</f>
        <v>1931000000</v>
      </c>
      <c r="L197" s="573">
        <f>+L190+L184+L178+L172+L160+L154+L148+L142+L136+L130+L124+L118+L112+L106+L100+L94+L88+L81+L75+L69+L63+L57+L51+L45+L39+L33+L27+L21+L166+L15+L196</f>
        <v>3763050000</v>
      </c>
      <c r="M197" s="574"/>
      <c r="N197" s="575"/>
    </row>
    <row r="198" spans="1:14" x14ac:dyDescent="0.25">
      <c r="N198" s="359"/>
    </row>
    <row r="199" spans="1:14" x14ac:dyDescent="0.25">
      <c r="N199" s="359"/>
    </row>
    <row r="200" spans="1:14" x14ac:dyDescent="0.25">
      <c r="N200" s="359"/>
    </row>
    <row r="201" spans="1:14" x14ac:dyDescent="0.25">
      <c r="N201" s="359"/>
    </row>
    <row r="202" spans="1:14" x14ac:dyDescent="0.25">
      <c r="N202" s="359"/>
    </row>
    <row r="203" spans="1:14" x14ac:dyDescent="0.25">
      <c r="N203" s="359"/>
    </row>
    <row r="204" spans="1:14" x14ac:dyDescent="0.25">
      <c r="N204" s="359"/>
    </row>
    <row r="205" spans="1:14" x14ac:dyDescent="0.25">
      <c r="N205" s="359"/>
    </row>
    <row r="206" spans="1:14" x14ac:dyDescent="0.25">
      <c r="N206" s="359"/>
    </row>
    <row r="207" spans="1:14" x14ac:dyDescent="0.25">
      <c r="N207" s="359"/>
    </row>
    <row r="208" spans="1:14" x14ac:dyDescent="0.25">
      <c r="N208" s="359"/>
    </row>
    <row r="209" spans="14:14" x14ac:dyDescent="0.25">
      <c r="N209" s="359"/>
    </row>
    <row r="210" spans="14:14" x14ac:dyDescent="0.25">
      <c r="N210" s="359"/>
    </row>
    <row r="211" spans="14:14" x14ac:dyDescent="0.25">
      <c r="N211" s="359"/>
    </row>
    <row r="212" spans="14:14" x14ac:dyDescent="0.25">
      <c r="N212" s="359"/>
    </row>
    <row r="213" spans="14:14" x14ac:dyDescent="0.25">
      <c r="N213" s="359"/>
    </row>
    <row r="214" spans="14:14" x14ac:dyDescent="0.25">
      <c r="N214" s="359"/>
    </row>
    <row r="215" spans="14:14" x14ac:dyDescent="0.25">
      <c r="N215" s="359"/>
    </row>
    <row r="216" spans="14:14" x14ac:dyDescent="0.25">
      <c r="N216" s="359"/>
    </row>
    <row r="217" spans="14:14" x14ac:dyDescent="0.25">
      <c r="N217" s="359"/>
    </row>
    <row r="218" spans="14:14" x14ac:dyDescent="0.25">
      <c r="N218" s="359"/>
    </row>
    <row r="219" spans="14:14" x14ac:dyDescent="0.25">
      <c r="N219" s="359"/>
    </row>
    <row r="220" spans="14:14" x14ac:dyDescent="0.25">
      <c r="N220" s="359"/>
    </row>
    <row r="221" spans="14:14" x14ac:dyDescent="0.25">
      <c r="N221" s="359"/>
    </row>
    <row r="222" spans="14:14" x14ac:dyDescent="0.25">
      <c r="N222" s="359"/>
    </row>
    <row r="223" spans="14:14" x14ac:dyDescent="0.25">
      <c r="N223" s="359"/>
    </row>
    <row r="224" spans="14:14" x14ac:dyDescent="0.25">
      <c r="N224" s="359"/>
    </row>
    <row r="225" spans="14:14" x14ac:dyDescent="0.25">
      <c r="N225" s="359"/>
    </row>
    <row r="226" spans="14:14" x14ac:dyDescent="0.25">
      <c r="N226" s="359"/>
    </row>
    <row r="227" spans="14:14" x14ac:dyDescent="0.25">
      <c r="N227" s="359"/>
    </row>
    <row r="228" spans="14:14" x14ac:dyDescent="0.25">
      <c r="N228" s="359"/>
    </row>
    <row r="229" spans="14:14" x14ac:dyDescent="0.25">
      <c r="N229" s="359"/>
    </row>
    <row r="230" spans="14:14" x14ac:dyDescent="0.25">
      <c r="N230" s="359"/>
    </row>
    <row r="231" spans="14:14" x14ac:dyDescent="0.25">
      <c r="N231" s="359"/>
    </row>
    <row r="232" spans="14:14" x14ac:dyDescent="0.25">
      <c r="N232" s="359"/>
    </row>
    <row r="233" spans="14:14" x14ac:dyDescent="0.25">
      <c r="N233" s="359"/>
    </row>
    <row r="234" spans="14:14" x14ac:dyDescent="0.25">
      <c r="N234" s="359"/>
    </row>
    <row r="235" spans="14:14" x14ac:dyDescent="0.25">
      <c r="N235" s="359"/>
    </row>
    <row r="236" spans="14:14" x14ac:dyDescent="0.25">
      <c r="N236" s="359"/>
    </row>
    <row r="237" spans="14:14" x14ac:dyDescent="0.25">
      <c r="N237" s="359"/>
    </row>
    <row r="238" spans="14:14" x14ac:dyDescent="0.25">
      <c r="N238" s="359"/>
    </row>
    <row r="239" spans="14:14" x14ac:dyDescent="0.25">
      <c r="N239" s="359"/>
    </row>
    <row r="240" spans="14:14" x14ac:dyDescent="0.25">
      <c r="N240" s="359"/>
    </row>
    <row r="241" spans="14:14" x14ac:dyDescent="0.25">
      <c r="N241" s="359"/>
    </row>
    <row r="242" spans="14:14" x14ac:dyDescent="0.25">
      <c r="N242" s="359"/>
    </row>
    <row r="243" spans="14:14" x14ac:dyDescent="0.25">
      <c r="N243" s="359"/>
    </row>
    <row r="244" spans="14:14" x14ac:dyDescent="0.25">
      <c r="N244" s="359"/>
    </row>
    <row r="245" spans="14:14" x14ac:dyDescent="0.25">
      <c r="N245" s="359"/>
    </row>
    <row r="246" spans="14:14" x14ac:dyDescent="0.25">
      <c r="N246" s="359"/>
    </row>
    <row r="247" spans="14:14" x14ac:dyDescent="0.25">
      <c r="N247" s="359"/>
    </row>
    <row r="248" spans="14:14" x14ac:dyDescent="0.25">
      <c r="N248" s="359"/>
    </row>
    <row r="249" spans="14:14" x14ac:dyDescent="0.25">
      <c r="N249" s="359"/>
    </row>
    <row r="250" spans="14:14" x14ac:dyDescent="0.25">
      <c r="N250" s="359"/>
    </row>
    <row r="251" spans="14:14" x14ac:dyDescent="0.25">
      <c r="N251" s="359"/>
    </row>
    <row r="252" spans="14:14" x14ac:dyDescent="0.25">
      <c r="N252" s="359"/>
    </row>
    <row r="253" spans="14:14" x14ac:dyDescent="0.25">
      <c r="N253" s="359"/>
    </row>
    <row r="254" spans="14:14" x14ac:dyDescent="0.25">
      <c r="N254" s="359"/>
    </row>
    <row r="255" spans="14:14" x14ac:dyDescent="0.25">
      <c r="N255" s="359"/>
    </row>
    <row r="256" spans="14:14" x14ac:dyDescent="0.25">
      <c r="N256" s="359"/>
    </row>
    <row r="257" spans="14:14" x14ac:dyDescent="0.25">
      <c r="N257" s="359"/>
    </row>
    <row r="258" spans="14:14" x14ac:dyDescent="0.25">
      <c r="N258" s="359"/>
    </row>
    <row r="259" spans="14:14" x14ac:dyDescent="0.25">
      <c r="N259" s="359"/>
    </row>
    <row r="260" spans="14:14" x14ac:dyDescent="0.25">
      <c r="N260" s="359"/>
    </row>
    <row r="261" spans="14:14" x14ac:dyDescent="0.25">
      <c r="N261" s="359"/>
    </row>
    <row r="262" spans="14:14" x14ac:dyDescent="0.25">
      <c r="N262" s="359"/>
    </row>
    <row r="263" spans="14:14" x14ac:dyDescent="0.25">
      <c r="N263" s="359"/>
    </row>
    <row r="264" spans="14:14" x14ac:dyDescent="0.25">
      <c r="N264" s="359"/>
    </row>
    <row r="265" spans="14:14" x14ac:dyDescent="0.25">
      <c r="N265" s="359"/>
    </row>
    <row r="266" spans="14:14" x14ac:dyDescent="0.25">
      <c r="N266" s="359"/>
    </row>
    <row r="267" spans="14:14" x14ac:dyDescent="0.25">
      <c r="N267" s="359"/>
    </row>
    <row r="268" spans="14:14" x14ac:dyDescent="0.25">
      <c r="N268" s="359"/>
    </row>
    <row r="269" spans="14:14" x14ac:dyDescent="0.25">
      <c r="N269" s="359"/>
    </row>
    <row r="270" spans="14:14" x14ac:dyDescent="0.25">
      <c r="N270" s="359"/>
    </row>
    <row r="271" spans="14:14" x14ac:dyDescent="0.25">
      <c r="N271" s="359"/>
    </row>
    <row r="272" spans="14:14" x14ac:dyDescent="0.25">
      <c r="N272" s="359"/>
    </row>
    <row r="273" spans="14:14" x14ac:dyDescent="0.25">
      <c r="N273" s="359"/>
    </row>
    <row r="274" spans="14:14" x14ac:dyDescent="0.25">
      <c r="N274" s="359"/>
    </row>
    <row r="275" spans="14:14" x14ac:dyDescent="0.25">
      <c r="N275" s="359"/>
    </row>
    <row r="276" spans="14:14" x14ac:dyDescent="0.25">
      <c r="N276" s="359"/>
    </row>
    <row r="277" spans="14:14" x14ac:dyDescent="0.25">
      <c r="N277" s="359"/>
    </row>
    <row r="278" spans="14:14" x14ac:dyDescent="0.25">
      <c r="N278" s="359"/>
    </row>
    <row r="279" spans="14:14" x14ac:dyDescent="0.25">
      <c r="N279" s="359"/>
    </row>
    <row r="280" spans="14:14" x14ac:dyDescent="0.25">
      <c r="N280" s="359"/>
    </row>
    <row r="281" spans="14:14" x14ac:dyDescent="0.25">
      <c r="N281" s="359"/>
    </row>
    <row r="282" spans="14:14" x14ac:dyDescent="0.25">
      <c r="N282" s="359"/>
    </row>
  </sheetData>
  <sheetProtection sheet="1" objects="1" scenarios="1" formatCells="0" formatColumns="0" formatRows="0" deleteRows="0"/>
  <mergeCells count="222">
    <mergeCell ref="A190:J190"/>
    <mergeCell ref="A197:J197"/>
    <mergeCell ref="A184:J184"/>
    <mergeCell ref="A185:A189"/>
    <mergeCell ref="B185:B189"/>
    <mergeCell ref="C185:C189"/>
    <mergeCell ref="D185:D189"/>
    <mergeCell ref="E185:E189"/>
    <mergeCell ref="F185:F189"/>
    <mergeCell ref="A191:A195"/>
    <mergeCell ref="B191:B195"/>
    <mergeCell ref="C191:C195"/>
    <mergeCell ref="D191:D195"/>
    <mergeCell ref="E191:E195"/>
    <mergeCell ref="F191:F195"/>
    <mergeCell ref="A196:J196"/>
    <mergeCell ref="A178:J178"/>
    <mergeCell ref="A179:A183"/>
    <mergeCell ref="B179:B183"/>
    <mergeCell ref="C179:C183"/>
    <mergeCell ref="D179:D183"/>
    <mergeCell ref="E179:E183"/>
    <mergeCell ref="F179:F183"/>
    <mergeCell ref="A172:J172"/>
    <mergeCell ref="A173:A177"/>
    <mergeCell ref="B173:B177"/>
    <mergeCell ref="C173:C177"/>
    <mergeCell ref="D173:D177"/>
    <mergeCell ref="E173:E177"/>
    <mergeCell ref="F173:F177"/>
    <mergeCell ref="A166:J166"/>
    <mergeCell ref="A167:A171"/>
    <mergeCell ref="B167:B171"/>
    <mergeCell ref="C167:C171"/>
    <mergeCell ref="D167:D171"/>
    <mergeCell ref="E167:E171"/>
    <mergeCell ref="F167:F171"/>
    <mergeCell ref="A160:J160"/>
    <mergeCell ref="A161:A165"/>
    <mergeCell ref="B161:B165"/>
    <mergeCell ref="C161:C165"/>
    <mergeCell ref="D161:D165"/>
    <mergeCell ref="E161:E165"/>
    <mergeCell ref="F161:F165"/>
    <mergeCell ref="A154:J154"/>
    <mergeCell ref="A155:A159"/>
    <mergeCell ref="B155:B159"/>
    <mergeCell ref="C155:C159"/>
    <mergeCell ref="D155:D159"/>
    <mergeCell ref="E155:E159"/>
    <mergeCell ref="F155:F159"/>
    <mergeCell ref="A148:J148"/>
    <mergeCell ref="A149:A153"/>
    <mergeCell ref="B149:B153"/>
    <mergeCell ref="C149:C153"/>
    <mergeCell ref="D149:D153"/>
    <mergeCell ref="E149:E153"/>
    <mergeCell ref="F149:F153"/>
    <mergeCell ref="A142:J142"/>
    <mergeCell ref="A143:A147"/>
    <mergeCell ref="B143:B147"/>
    <mergeCell ref="C143:C147"/>
    <mergeCell ref="D143:D147"/>
    <mergeCell ref="E143:E147"/>
    <mergeCell ref="F143:F147"/>
    <mergeCell ref="A136:J136"/>
    <mergeCell ref="A137:A141"/>
    <mergeCell ref="B137:B141"/>
    <mergeCell ref="C137:C141"/>
    <mergeCell ref="D137:D141"/>
    <mergeCell ref="E137:E141"/>
    <mergeCell ref="F137:F141"/>
    <mergeCell ref="A130:J130"/>
    <mergeCell ref="A131:A135"/>
    <mergeCell ref="B131:B135"/>
    <mergeCell ref="C131:C135"/>
    <mergeCell ref="D131:D135"/>
    <mergeCell ref="E131:E135"/>
    <mergeCell ref="F131:F135"/>
    <mergeCell ref="A124:J124"/>
    <mergeCell ref="A125:A129"/>
    <mergeCell ref="B125:B129"/>
    <mergeCell ref="C125:C129"/>
    <mergeCell ref="D125:D129"/>
    <mergeCell ref="E125:E129"/>
    <mergeCell ref="F125:F129"/>
    <mergeCell ref="A118:J118"/>
    <mergeCell ref="A119:A123"/>
    <mergeCell ref="B119:B123"/>
    <mergeCell ref="C119:C123"/>
    <mergeCell ref="D119:D123"/>
    <mergeCell ref="E119:E123"/>
    <mergeCell ref="F119:F123"/>
    <mergeCell ref="A112:J112"/>
    <mergeCell ref="A113:A117"/>
    <mergeCell ref="B113:B117"/>
    <mergeCell ref="C113:C117"/>
    <mergeCell ref="D113:D117"/>
    <mergeCell ref="E113:E117"/>
    <mergeCell ref="F113:F117"/>
    <mergeCell ref="A106:J106"/>
    <mergeCell ref="A107:A111"/>
    <mergeCell ref="B107:B111"/>
    <mergeCell ref="C107:C111"/>
    <mergeCell ref="D107:D111"/>
    <mergeCell ref="E107:E111"/>
    <mergeCell ref="F107:F111"/>
    <mergeCell ref="A100:J100"/>
    <mergeCell ref="A101:A105"/>
    <mergeCell ref="B101:B105"/>
    <mergeCell ref="C101:C105"/>
    <mergeCell ref="D101:D105"/>
    <mergeCell ref="E101:E105"/>
    <mergeCell ref="F101:F105"/>
    <mergeCell ref="A94:J94"/>
    <mergeCell ref="A95:A99"/>
    <mergeCell ref="B95:B99"/>
    <mergeCell ref="C95:C99"/>
    <mergeCell ref="D95:D99"/>
    <mergeCell ref="E95:E99"/>
    <mergeCell ref="F95:F99"/>
    <mergeCell ref="A88:J88"/>
    <mergeCell ref="A89:A93"/>
    <mergeCell ref="B89:B93"/>
    <mergeCell ref="C89:C93"/>
    <mergeCell ref="D89:D93"/>
    <mergeCell ref="E89:E93"/>
    <mergeCell ref="F89:F93"/>
    <mergeCell ref="A81:J81"/>
    <mergeCell ref="A82:A86"/>
    <mergeCell ref="B82:B86"/>
    <mergeCell ref="C82:C86"/>
    <mergeCell ref="D82:D86"/>
    <mergeCell ref="E82:E86"/>
    <mergeCell ref="F82:F86"/>
    <mergeCell ref="A75:J75"/>
    <mergeCell ref="A76:A80"/>
    <mergeCell ref="B76:B80"/>
    <mergeCell ref="C76:C80"/>
    <mergeCell ref="D76:D80"/>
    <mergeCell ref="E76:E80"/>
    <mergeCell ref="F76:F80"/>
    <mergeCell ref="A69:J69"/>
    <mergeCell ref="A70:A74"/>
    <mergeCell ref="B70:B74"/>
    <mergeCell ref="C70:C74"/>
    <mergeCell ref="D70:D74"/>
    <mergeCell ref="E70:E74"/>
    <mergeCell ref="F70:F74"/>
    <mergeCell ref="A63:J63"/>
    <mergeCell ref="A64:A68"/>
    <mergeCell ref="B64:B68"/>
    <mergeCell ref="C64:C68"/>
    <mergeCell ref="D64:D68"/>
    <mergeCell ref="E64:E68"/>
    <mergeCell ref="F64:F68"/>
    <mergeCell ref="A57:J57"/>
    <mergeCell ref="A58:A62"/>
    <mergeCell ref="B58:B62"/>
    <mergeCell ref="C58:C62"/>
    <mergeCell ref="D58:D62"/>
    <mergeCell ref="E58:E62"/>
    <mergeCell ref="F58:F62"/>
    <mergeCell ref="A51:J51"/>
    <mergeCell ref="A52:A56"/>
    <mergeCell ref="B52:B56"/>
    <mergeCell ref="C52:C56"/>
    <mergeCell ref="D52:D56"/>
    <mergeCell ref="E52:E56"/>
    <mergeCell ref="F52:F56"/>
    <mergeCell ref="A45:J45"/>
    <mergeCell ref="A46:A50"/>
    <mergeCell ref="B46:B50"/>
    <mergeCell ref="C46:C50"/>
    <mergeCell ref="D46:D50"/>
    <mergeCell ref="E46:E50"/>
    <mergeCell ref="F46:F50"/>
    <mergeCell ref="A39:J39"/>
    <mergeCell ref="A40:A44"/>
    <mergeCell ref="B40:B44"/>
    <mergeCell ref="C40:C44"/>
    <mergeCell ref="D40:D44"/>
    <mergeCell ref="E40:E44"/>
    <mergeCell ref="F40:F44"/>
    <mergeCell ref="A33:J33"/>
    <mergeCell ref="A34:A38"/>
    <mergeCell ref="B34:B38"/>
    <mergeCell ref="C34:C38"/>
    <mergeCell ref="D34:D38"/>
    <mergeCell ref="E34:E38"/>
    <mergeCell ref="F34:F38"/>
    <mergeCell ref="A27:J27"/>
    <mergeCell ref="A28:A32"/>
    <mergeCell ref="B28:B32"/>
    <mergeCell ref="C28:C32"/>
    <mergeCell ref="D28:D32"/>
    <mergeCell ref="E28:E32"/>
    <mergeCell ref="F28:F32"/>
    <mergeCell ref="A21:J21"/>
    <mergeCell ref="A22:A26"/>
    <mergeCell ref="B22:B26"/>
    <mergeCell ref="C22:C26"/>
    <mergeCell ref="D22:D26"/>
    <mergeCell ref="E22:E26"/>
    <mergeCell ref="F22:F26"/>
    <mergeCell ref="A15:J15"/>
    <mergeCell ref="A16:A20"/>
    <mergeCell ref="B16:B20"/>
    <mergeCell ref="C16:C20"/>
    <mergeCell ref="D16:D20"/>
    <mergeCell ref="E16:E20"/>
    <mergeCell ref="F16:F20"/>
    <mergeCell ref="D2:I3"/>
    <mergeCell ref="D4:I4"/>
    <mergeCell ref="D5:H5"/>
    <mergeCell ref="D7:N7"/>
    <mergeCell ref="A10:A14"/>
    <mergeCell ref="B10:B14"/>
    <mergeCell ref="C10:C14"/>
    <mergeCell ref="D10:D14"/>
    <mergeCell ref="E10:E14"/>
    <mergeCell ref="F10:F14"/>
  </mergeCells>
  <dataValidations disablePrompts="1" count="1">
    <dataValidation type="list" allowBlank="1" showInputMessage="1" showErrorMessage="1" sqref="D7">
      <formula1>ENTIDADES</formula1>
    </dataValidation>
  </dataValidations>
  <printOptions horizontalCentered="1" verticalCentered="1"/>
  <pageMargins left="0" right="0" top="0" bottom="0.78740157480314965" header="0.19685039370078741" footer="0.39370078740157483"/>
  <pageSetup paperSize="41" scale="43" fitToHeight="0" orientation="landscape" r:id="rId1"/>
  <headerFooter>
    <oddHeader>&amp;RPág. &amp;P de &amp;N</oddHeader>
    <oddFooter>&amp;L
LUZ ADRIANA LONDOÑO RAMIREZ
Secretaria de Despacho
Firma: ___________________&amp;C
FRANCISCO JAVIER GOMEZ RIOS
Profesional Universitario
Firma: ___________________&amp;R
GLORIA MILENA  M.
Profesional Enlace
Dep. Adtivo de Planeación</oddFooter>
  </headerFooter>
  <rowBreaks count="5" manualBreakCount="5">
    <brk id="51" max="13" man="1"/>
    <brk id="75" max="13" man="1"/>
    <brk id="94" max="13" man="1"/>
    <brk id="124" max="13" man="1"/>
    <brk id="154" max="1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284"/>
  <sheetViews>
    <sheetView tabSelected="1" topLeftCell="A2" zoomScale="60" zoomScaleNormal="60" zoomScaleSheetLayoutView="70" zoomScalePageLayoutView="346" workbookViewId="0">
      <pane xSplit="1" ySplit="9" topLeftCell="B54" activePane="bottomRight" state="frozen"/>
      <selection activeCell="M5" sqref="M5"/>
      <selection pane="topRight" activeCell="M5" sqref="M5"/>
      <selection pane="bottomLeft" activeCell="M5" sqref="M5"/>
      <selection pane="bottomRight" activeCell="R198" sqref="R198"/>
    </sheetView>
  </sheetViews>
  <sheetFormatPr baseColWidth="10" defaultColWidth="11.42578125" defaultRowHeight="14.25" x14ac:dyDescent="0.2"/>
  <cols>
    <col min="1" max="1" width="7.85546875" style="1" customWidth="1"/>
    <col min="2" max="2" width="11.140625" style="1" customWidth="1"/>
    <col min="3" max="3" width="16.28515625" style="1" customWidth="1"/>
    <col min="4" max="4" width="25.28515625" style="1" customWidth="1"/>
    <col min="5" max="5" width="18" style="1" customWidth="1"/>
    <col min="6" max="6" width="18.28515625" style="1" customWidth="1"/>
    <col min="7" max="19" width="14.7109375" style="1" customWidth="1"/>
    <col min="20" max="16384" width="11.42578125" style="1"/>
  </cols>
  <sheetData>
    <row r="1" spans="1:19" ht="7.5" customHeight="1" x14ac:dyDescent="0.2">
      <c r="A1" s="42"/>
      <c r="B1" s="42"/>
      <c r="C1" s="42"/>
      <c r="D1" s="42"/>
      <c r="E1" s="42"/>
      <c r="F1" s="42"/>
      <c r="G1" s="42"/>
      <c r="H1" s="42"/>
      <c r="I1" s="42"/>
      <c r="J1" s="42"/>
      <c r="K1" s="42"/>
      <c r="L1" s="42"/>
      <c r="M1" s="42"/>
      <c r="N1" s="42"/>
      <c r="O1" s="43"/>
      <c r="P1" s="43"/>
      <c r="Q1" s="41"/>
      <c r="R1" s="11"/>
    </row>
    <row r="2" spans="1:19" ht="18" customHeight="1" x14ac:dyDescent="0.25">
      <c r="A2" s="430"/>
      <c r="B2" s="431"/>
      <c r="C2" s="431"/>
      <c r="D2" s="432"/>
      <c r="E2" s="433"/>
      <c r="F2" s="723" t="s">
        <v>0</v>
      </c>
      <c r="G2" s="724"/>
      <c r="H2" s="724"/>
      <c r="I2" s="724"/>
      <c r="J2" s="724"/>
      <c r="K2" s="724"/>
      <c r="L2" s="724"/>
      <c r="M2" s="724"/>
      <c r="N2" s="724"/>
      <c r="O2" s="725"/>
      <c r="P2" s="295" t="s">
        <v>41</v>
      </c>
      <c r="Q2" s="297" t="s">
        <v>5962</v>
      </c>
      <c r="R2" s="298"/>
    </row>
    <row r="3" spans="1:19" ht="18.95" customHeight="1" x14ac:dyDescent="0.25">
      <c r="A3" s="434"/>
      <c r="B3" s="435"/>
      <c r="C3" s="435"/>
      <c r="D3" s="436"/>
      <c r="E3" s="437"/>
      <c r="F3" s="726"/>
      <c r="G3" s="727"/>
      <c r="H3" s="727"/>
      <c r="I3" s="727"/>
      <c r="J3" s="727"/>
      <c r="K3" s="727"/>
      <c r="L3" s="727"/>
      <c r="M3" s="727"/>
      <c r="N3" s="727"/>
      <c r="O3" s="728"/>
      <c r="P3" s="295" t="s">
        <v>2</v>
      </c>
      <c r="Q3" s="299">
        <v>3</v>
      </c>
      <c r="R3" s="300"/>
    </row>
    <row r="4" spans="1:19" ht="33" x14ac:dyDescent="0.25">
      <c r="A4" s="434"/>
      <c r="B4" s="435"/>
      <c r="C4" s="435"/>
      <c r="D4" s="436"/>
      <c r="E4" s="437"/>
      <c r="F4" s="729" t="s">
        <v>42</v>
      </c>
      <c r="G4" s="730"/>
      <c r="H4" s="730"/>
      <c r="I4" s="730"/>
      <c r="J4" s="730"/>
      <c r="K4" s="730"/>
      <c r="L4" s="730"/>
      <c r="M4" s="730"/>
      <c r="N4" s="730"/>
      <c r="O4" s="731"/>
      <c r="P4" s="296" t="s">
        <v>4</v>
      </c>
      <c r="Q4" s="395">
        <v>42759</v>
      </c>
      <c r="R4" s="300"/>
    </row>
    <row r="5" spans="1:19" ht="18" x14ac:dyDescent="0.25">
      <c r="A5" s="438"/>
      <c r="B5" s="439"/>
      <c r="C5" s="439"/>
      <c r="D5" s="440"/>
      <c r="E5" s="300"/>
      <c r="F5" s="732" t="s">
        <v>5</v>
      </c>
      <c r="G5" s="733"/>
      <c r="H5" s="733"/>
      <c r="I5" s="733"/>
      <c r="J5" s="733"/>
      <c r="K5" s="733"/>
      <c r="L5" s="734"/>
      <c r="M5" s="581">
        <v>20180101</v>
      </c>
      <c r="N5" s="618" t="s">
        <v>43</v>
      </c>
      <c r="O5" s="273">
        <f>VALUE(LEFT(M5,4))</f>
        <v>2018</v>
      </c>
      <c r="P5" s="295" t="s">
        <v>6</v>
      </c>
      <c r="Q5" s="301"/>
      <c r="R5" s="300"/>
    </row>
    <row r="6" spans="1:19" ht="9" customHeight="1" x14ac:dyDescent="0.2">
      <c r="A6" s="442"/>
      <c r="B6" s="442"/>
      <c r="C6" s="442"/>
      <c r="D6" s="442"/>
      <c r="E6" s="442"/>
      <c r="F6" s="442"/>
      <c r="G6" s="442"/>
      <c r="H6" s="442"/>
      <c r="I6" s="442"/>
      <c r="J6" s="442"/>
      <c r="K6" s="442"/>
      <c r="L6" s="442"/>
      <c r="M6" s="442"/>
      <c r="N6" s="442"/>
      <c r="O6" s="443"/>
      <c r="P6" s="443"/>
      <c r="Q6" s="443"/>
      <c r="R6" s="438"/>
    </row>
    <row r="7" spans="1:19" ht="29.25" customHeight="1" x14ac:dyDescent="0.2">
      <c r="A7" s="444"/>
      <c r="B7" s="445"/>
      <c r="C7" s="445" t="s">
        <v>7</v>
      </c>
      <c r="D7" s="735" t="str">
        <f>'PI. METAS RESULTADO'!C7</f>
        <v>1134. SECRETARÍA DE LA MUJER, EQUIDAD DE GÉNERO Y DIVERSIDAD SEXUAL</v>
      </c>
      <c r="E7" s="736"/>
      <c r="F7" s="736"/>
      <c r="G7" s="736"/>
      <c r="H7" s="736"/>
      <c r="I7" s="736"/>
      <c r="J7" s="736"/>
      <c r="K7" s="736"/>
      <c r="L7" s="736"/>
      <c r="M7" s="736"/>
      <c r="N7" s="736"/>
      <c r="O7" s="737"/>
      <c r="P7" s="446"/>
      <c r="Q7" s="446"/>
      <c r="R7" s="447"/>
    </row>
    <row r="8" spans="1:19" ht="9.9499999999999993" customHeight="1" thickBot="1" x14ac:dyDescent="0.25">
      <c r="A8" s="446"/>
      <c r="B8" s="446"/>
      <c r="C8" s="446"/>
      <c r="D8" s="446"/>
      <c r="E8" s="446"/>
      <c r="F8" s="446"/>
      <c r="G8" s="446"/>
      <c r="H8" s="446"/>
      <c r="I8" s="446"/>
      <c r="J8" s="446"/>
      <c r="K8" s="446"/>
      <c r="L8" s="446"/>
      <c r="M8" s="446"/>
      <c r="N8" s="446"/>
      <c r="O8" s="446"/>
      <c r="P8" s="446"/>
      <c r="Q8" s="446"/>
      <c r="R8" s="447"/>
    </row>
    <row r="9" spans="1:19" ht="19.5" customHeight="1" thickBot="1" x14ac:dyDescent="0.3">
      <c r="A9" s="447"/>
      <c r="B9" s="738" t="s">
        <v>44</v>
      </c>
      <c r="C9" s="739"/>
      <c r="D9" s="740"/>
      <c r="E9" s="741" t="s">
        <v>45</v>
      </c>
      <c r="F9" s="742"/>
      <c r="G9" s="742"/>
      <c r="H9" s="742"/>
      <c r="I9" s="742"/>
      <c r="J9" s="742"/>
      <c r="K9" s="742"/>
      <c r="L9" s="742"/>
      <c r="M9" s="742"/>
      <c r="N9" s="742"/>
      <c r="O9" s="742"/>
      <c r="P9" s="742"/>
      <c r="Q9" s="742"/>
      <c r="R9" s="743"/>
      <c r="S9" s="10"/>
    </row>
    <row r="10" spans="1:19" s="3" customFormat="1" ht="38.25" customHeight="1" thickBot="1" x14ac:dyDescent="0.25">
      <c r="A10" s="448"/>
      <c r="B10" s="449" t="s">
        <v>46</v>
      </c>
      <c r="C10" s="449" t="s">
        <v>47</v>
      </c>
      <c r="D10" s="450" t="s">
        <v>48</v>
      </c>
      <c r="E10" s="39" t="s">
        <v>49</v>
      </c>
      <c r="F10" s="39" t="s">
        <v>50</v>
      </c>
      <c r="G10" s="39" t="s">
        <v>51</v>
      </c>
      <c r="H10" s="39" t="s">
        <v>52</v>
      </c>
      <c r="I10" s="39" t="s">
        <v>53</v>
      </c>
      <c r="J10" s="39" t="s">
        <v>54</v>
      </c>
      <c r="K10" s="39" t="s">
        <v>55</v>
      </c>
      <c r="L10" s="39" t="s">
        <v>56</v>
      </c>
      <c r="M10" s="39" t="s">
        <v>57</v>
      </c>
      <c r="N10" s="39" t="s">
        <v>58</v>
      </c>
      <c r="O10" s="39" t="s">
        <v>59</v>
      </c>
      <c r="P10" s="39" t="s">
        <v>60</v>
      </c>
      <c r="Q10" s="39" t="s">
        <v>61</v>
      </c>
      <c r="R10" s="39" t="s">
        <v>62</v>
      </c>
      <c r="S10" s="9"/>
    </row>
    <row r="11" spans="1:19" s="3" customFormat="1" ht="15" x14ac:dyDescent="0.2">
      <c r="A11" s="744">
        <v>1</v>
      </c>
      <c r="B11" s="744" t="str">
        <f>'PI. MP. Avance'!B11</f>
        <v>MP105010101</v>
      </c>
      <c r="C11" s="747" t="str">
        <f>'PI. MP. Avance'!C11</f>
        <v>Propiciar , en 42 entes Territoriales, la creación y fortalecimiento  de las confluencias Municipales LGBTI , durante el periodo de Gobierno</v>
      </c>
      <c r="D11" s="4" t="s">
        <v>63</v>
      </c>
      <c r="E11" s="21">
        <f>SUM(F11:Q11)</f>
        <v>37000000</v>
      </c>
      <c r="F11" s="188">
        <f>IF($O$5=2016,VLOOKUP($B11,MP,24,FALSE),IF($O$5=2017,VLOOKUP($B11,MP,37,FALSE),IF($O$5=2018,VLOOKUP($B11,MP,50,FALSE),IF($O$5=2019,VLOOKUP($B11,MP,63,FALSE)," "))))</f>
        <v>37000000</v>
      </c>
      <c r="G11" s="188">
        <f>IF($O$5=2016,VLOOKUP($B11,MP,25,FALSE),IF($O$5=2017,VLOOKUP($B11,MP,38,FALSE),IF($O$5=2018,VLOOKUP($B11,MP,51,FALSE),IF($O$5=2019,VLOOKUP($B11,MP,64,FALSE)," "))))</f>
        <v>0</v>
      </c>
      <c r="H11" s="188">
        <f>IF($O$5=2016,VLOOKUP($B11,MP,26,FALSE),IF($O$5=2017,VLOOKUP($B11,MP,39,FALSE),IF($O$5=2018,VLOOKUP($B11,MP,52,FALSE),IF($O$5=2019,VLOOKUP($B11,MP,65,FALSE)," "))))</f>
        <v>0</v>
      </c>
      <c r="I11" s="188">
        <f>IF($O$5=2016,VLOOKUP($B11,MP,27,FALSE),IF($O$5=2017,VLOOKUP($B11,MP,40,FALSE),IF($O$5=2018,VLOOKUP($B11,MP,53,FALSE),IF($O$5=2019,VLOOKUP($B11,MP,66,FALSE)," "))))</f>
        <v>0</v>
      </c>
      <c r="J11" s="188">
        <f>IF($O$5=2016,VLOOKUP($B11,MP,28,FALSE),IF($O$5=2017,VLOOKUP($B11,MP,41,FALSE),IF($O$5=2018,VLOOKUP($B11,MP,54,FALSE),IF($O$5=2019,VLOOKUP($B11,MP,67,FALSE)," "))))</f>
        <v>0</v>
      </c>
      <c r="K11" s="188">
        <f>IF($O$5=2016,VLOOKUP($B11,MP,29,FALSE),IF($O$5=2017,VLOOKUP($B11,MP,42,FALSE),IF($O$5=2018,VLOOKUP($B11,MP,55,FALSE),IF($O$5=2019,VLOOKUP($B11,MP,68,FALSE)," "))))</f>
        <v>0</v>
      </c>
      <c r="L11" s="188">
        <f>IF($O$5=2016,VLOOKUP($B11,MP,30,FALSE),IF($O$5=2017,VLOOKUP($B11,MP,43,FALSE),IF($O$5=2018,VLOOKUP($B11,MP,56,FALSE),IF($O$5=2019,VLOOKUP($B11,MP,69,FALSE)," "))))</f>
        <v>0</v>
      </c>
      <c r="M11" s="188">
        <f>IF($O$5=2016,VLOOKUP($B11,MP,31,FALSE),IF($O$5=2017,VLOOKUP($B11,MP,44,FALSE),IF($O$5=2018,VLOOKUP($B11,MP,57,FALSE),IF($O$5=2019,VLOOKUP($B11,MP,70,FALSE)," "))))</f>
        <v>0</v>
      </c>
      <c r="N11" s="188">
        <f>IF($O$5=2016,VLOOKUP($B11,MP,32,FALSE),IF($O$5=2017,VLOOKUP($B11,MP,45,FALSE),IF($O$5=2018,VLOOKUP($B11,MP,58,FALSE),IF($O$5=2019,VLOOKUP($B11,MP,71,FALSE)," "))))</f>
        <v>0</v>
      </c>
      <c r="O11" s="188">
        <f>IF($O$5=2016,VLOOKUP($B11,MP,33,FALSE),IF($O$5=2017,VLOOKUP($B11,MP,46,FALSE),IF($O$5=2018,VLOOKUP($B11,MP,59,FALSE),IF($O$5=2019,VLOOKUP($B11,MP,72,FALSE)," "))))</f>
        <v>0</v>
      </c>
      <c r="P11" s="188">
        <f>IF($O$5=2016,VLOOKUP($B11,MP,34,FALSE),IF($O$5=2017,VLOOKUP($B11,MP,47,FALSE),IF($O$5=2018,VLOOKUP($B11,MP,60,FALSE),IF($O$5=2019,VLOOKUP($B11,MP,73,FALSE)," "))))</f>
        <v>0</v>
      </c>
      <c r="Q11" s="188">
        <f>IF($O$5=2016,VLOOKUP($B11,MP,35,FALSE),IF($O$5=2017,VLOOKUP($B11,MP,48,FALSE),IF($O$5=2018,VLOOKUP($B11,MP,61,FALSE),IF($O$5=2019,VLOOKUP($B11,MP,74,FALSE)," "))))</f>
        <v>0</v>
      </c>
      <c r="R11" s="21"/>
    </row>
    <row r="12" spans="1:19" s="3" customFormat="1" ht="15" x14ac:dyDescent="0.2">
      <c r="A12" s="745"/>
      <c r="B12" s="745"/>
      <c r="C12" s="748"/>
      <c r="D12" s="8" t="s">
        <v>64</v>
      </c>
      <c r="E12" s="451">
        <f>SUM(F12:Q12)</f>
        <v>40000000</v>
      </c>
      <c r="F12" s="499">
        <v>40000000</v>
      </c>
      <c r="G12" s="499"/>
      <c r="H12" s="499"/>
      <c r="I12" s="499"/>
      <c r="J12" s="499"/>
      <c r="K12" s="499"/>
      <c r="L12" s="499"/>
      <c r="M12" s="499"/>
      <c r="N12" s="499"/>
      <c r="O12" s="499"/>
      <c r="P12" s="499"/>
      <c r="Q12" s="499"/>
      <c r="R12" s="500"/>
    </row>
    <row r="13" spans="1:19" s="3" customFormat="1" ht="15" x14ac:dyDescent="0.2">
      <c r="A13" s="745"/>
      <c r="B13" s="745"/>
      <c r="C13" s="748"/>
      <c r="D13" s="5" t="s">
        <v>65</v>
      </c>
      <c r="E13" s="452">
        <f t="shared" ref="E13:R13" si="0">E12*100/E11</f>
        <v>108.10810810810811</v>
      </c>
      <c r="F13" s="452">
        <f t="shared" si="0"/>
        <v>108.10810810810811</v>
      </c>
      <c r="G13" s="452" t="e">
        <f t="shared" si="0"/>
        <v>#DIV/0!</v>
      </c>
      <c r="H13" s="452" t="e">
        <f t="shared" si="0"/>
        <v>#DIV/0!</v>
      </c>
      <c r="I13" s="452" t="e">
        <f t="shared" si="0"/>
        <v>#DIV/0!</v>
      </c>
      <c r="J13" s="452" t="e">
        <f t="shared" si="0"/>
        <v>#DIV/0!</v>
      </c>
      <c r="K13" s="452" t="e">
        <f t="shared" si="0"/>
        <v>#DIV/0!</v>
      </c>
      <c r="L13" s="452" t="e">
        <f t="shared" si="0"/>
        <v>#DIV/0!</v>
      </c>
      <c r="M13" s="452" t="e">
        <f t="shared" si="0"/>
        <v>#DIV/0!</v>
      </c>
      <c r="N13" s="452" t="e">
        <f t="shared" si="0"/>
        <v>#DIV/0!</v>
      </c>
      <c r="O13" s="452" t="e">
        <f t="shared" si="0"/>
        <v>#DIV/0!</v>
      </c>
      <c r="P13" s="452" t="e">
        <f t="shared" si="0"/>
        <v>#DIV/0!</v>
      </c>
      <c r="Q13" s="452" t="e">
        <f t="shared" si="0"/>
        <v>#DIV/0!</v>
      </c>
      <c r="R13" s="453" t="e">
        <f t="shared" si="0"/>
        <v>#DIV/0!</v>
      </c>
    </row>
    <row r="14" spans="1:19" s="3" customFormat="1" ht="15" x14ac:dyDescent="0.2">
      <c r="A14" s="745"/>
      <c r="B14" s="745"/>
      <c r="C14" s="748"/>
      <c r="D14" s="8" t="s">
        <v>66</v>
      </c>
      <c r="E14" s="451">
        <f>SUM(F14:Q14)</f>
        <v>0</v>
      </c>
      <c r="F14" s="499"/>
      <c r="G14" s="499"/>
      <c r="H14" s="499"/>
      <c r="I14" s="499"/>
      <c r="J14" s="499"/>
      <c r="K14" s="499"/>
      <c r="L14" s="499"/>
      <c r="M14" s="499"/>
      <c r="N14" s="499"/>
      <c r="O14" s="499"/>
      <c r="P14" s="499"/>
      <c r="Q14" s="499"/>
      <c r="R14" s="500"/>
    </row>
    <row r="15" spans="1:19" s="3" customFormat="1" ht="15" x14ac:dyDescent="0.2">
      <c r="A15" s="745"/>
      <c r="B15" s="745"/>
      <c r="C15" s="748"/>
      <c r="D15" s="5" t="s">
        <v>67</v>
      </c>
      <c r="E15" s="452">
        <f t="shared" ref="E15:R15" si="1">E14*100/E11</f>
        <v>0</v>
      </c>
      <c r="F15" s="452">
        <f t="shared" si="1"/>
        <v>0</v>
      </c>
      <c r="G15" s="452" t="e">
        <f t="shared" si="1"/>
        <v>#DIV/0!</v>
      </c>
      <c r="H15" s="452" t="e">
        <f t="shared" si="1"/>
        <v>#DIV/0!</v>
      </c>
      <c r="I15" s="452" t="e">
        <f t="shared" si="1"/>
        <v>#DIV/0!</v>
      </c>
      <c r="J15" s="452" t="e">
        <f t="shared" si="1"/>
        <v>#DIV/0!</v>
      </c>
      <c r="K15" s="452" t="e">
        <f t="shared" si="1"/>
        <v>#DIV/0!</v>
      </c>
      <c r="L15" s="452" t="e">
        <f t="shared" si="1"/>
        <v>#DIV/0!</v>
      </c>
      <c r="M15" s="452" t="e">
        <f t="shared" si="1"/>
        <v>#DIV/0!</v>
      </c>
      <c r="N15" s="452" t="e">
        <f t="shared" si="1"/>
        <v>#DIV/0!</v>
      </c>
      <c r="O15" s="452" t="e">
        <f t="shared" si="1"/>
        <v>#DIV/0!</v>
      </c>
      <c r="P15" s="452" t="e">
        <f t="shared" si="1"/>
        <v>#DIV/0!</v>
      </c>
      <c r="Q15" s="452" t="e">
        <f t="shared" si="1"/>
        <v>#DIV/0!</v>
      </c>
      <c r="R15" s="453" t="e">
        <f t="shared" si="1"/>
        <v>#DIV/0!</v>
      </c>
    </row>
    <row r="16" spans="1:19" s="3" customFormat="1" ht="15" x14ac:dyDescent="0.2">
      <c r="A16" s="745"/>
      <c r="B16" s="745"/>
      <c r="C16" s="748"/>
      <c r="D16" s="7" t="s">
        <v>68</v>
      </c>
      <c r="E16" s="451">
        <f>SUM(F16:Q16)</f>
        <v>0</v>
      </c>
      <c r="F16" s="499">
        <v>0</v>
      </c>
      <c r="G16" s="499"/>
      <c r="H16" s="499"/>
      <c r="I16" s="499"/>
      <c r="J16" s="499"/>
      <c r="K16" s="499"/>
      <c r="L16" s="499"/>
      <c r="M16" s="499"/>
      <c r="N16" s="499"/>
      <c r="O16" s="499"/>
      <c r="P16" s="499"/>
      <c r="Q16" s="499"/>
      <c r="R16" s="500"/>
    </row>
    <row r="17" spans="1:18" s="3" customFormat="1" ht="15" x14ac:dyDescent="0.2">
      <c r="A17" s="745"/>
      <c r="B17" s="745"/>
      <c r="C17" s="748"/>
      <c r="D17" s="5" t="s">
        <v>69</v>
      </c>
      <c r="E17" s="452" t="e">
        <f t="shared" ref="E17:R17" si="2">E16*100/E14</f>
        <v>#DIV/0!</v>
      </c>
      <c r="F17" s="452" t="e">
        <f t="shared" si="2"/>
        <v>#DIV/0!</v>
      </c>
      <c r="G17" s="452" t="e">
        <f t="shared" si="2"/>
        <v>#DIV/0!</v>
      </c>
      <c r="H17" s="452" t="e">
        <f t="shared" si="2"/>
        <v>#DIV/0!</v>
      </c>
      <c r="I17" s="452" t="e">
        <f t="shared" si="2"/>
        <v>#DIV/0!</v>
      </c>
      <c r="J17" s="452" t="e">
        <f t="shared" si="2"/>
        <v>#DIV/0!</v>
      </c>
      <c r="K17" s="452" t="e">
        <f t="shared" si="2"/>
        <v>#DIV/0!</v>
      </c>
      <c r="L17" s="452" t="e">
        <f t="shared" si="2"/>
        <v>#DIV/0!</v>
      </c>
      <c r="M17" s="452" t="e">
        <f t="shared" si="2"/>
        <v>#DIV/0!</v>
      </c>
      <c r="N17" s="452" t="e">
        <f t="shared" si="2"/>
        <v>#DIV/0!</v>
      </c>
      <c r="O17" s="452" t="e">
        <f t="shared" si="2"/>
        <v>#DIV/0!</v>
      </c>
      <c r="P17" s="452" t="e">
        <f t="shared" si="2"/>
        <v>#DIV/0!</v>
      </c>
      <c r="Q17" s="452" t="e">
        <f t="shared" si="2"/>
        <v>#DIV/0!</v>
      </c>
      <c r="R17" s="453" t="e">
        <f t="shared" si="2"/>
        <v>#DIV/0!</v>
      </c>
    </row>
    <row r="18" spans="1:18" s="3" customFormat="1" ht="15.75" thickBot="1" x14ac:dyDescent="0.25">
      <c r="A18" s="746"/>
      <c r="B18" s="746"/>
      <c r="C18" s="749"/>
      <c r="D18" s="6" t="s">
        <v>70</v>
      </c>
      <c r="E18" s="454">
        <f t="shared" ref="E18:R18" si="3">E16*100/E11</f>
        <v>0</v>
      </c>
      <c r="F18" s="454">
        <f t="shared" si="3"/>
        <v>0</v>
      </c>
      <c r="G18" s="454" t="e">
        <f t="shared" si="3"/>
        <v>#DIV/0!</v>
      </c>
      <c r="H18" s="454" t="e">
        <f t="shared" si="3"/>
        <v>#DIV/0!</v>
      </c>
      <c r="I18" s="454" t="e">
        <f t="shared" si="3"/>
        <v>#DIV/0!</v>
      </c>
      <c r="J18" s="454" t="e">
        <f t="shared" si="3"/>
        <v>#DIV/0!</v>
      </c>
      <c r="K18" s="454" t="e">
        <f t="shared" si="3"/>
        <v>#DIV/0!</v>
      </c>
      <c r="L18" s="454" t="e">
        <f t="shared" si="3"/>
        <v>#DIV/0!</v>
      </c>
      <c r="M18" s="454" t="e">
        <f t="shared" si="3"/>
        <v>#DIV/0!</v>
      </c>
      <c r="N18" s="454" t="e">
        <f t="shared" si="3"/>
        <v>#DIV/0!</v>
      </c>
      <c r="O18" s="454" t="e">
        <f t="shared" si="3"/>
        <v>#DIV/0!</v>
      </c>
      <c r="P18" s="454" t="e">
        <f t="shared" si="3"/>
        <v>#DIV/0!</v>
      </c>
      <c r="Q18" s="454" t="e">
        <f t="shared" si="3"/>
        <v>#DIV/0!</v>
      </c>
      <c r="R18" s="455" t="e">
        <f t="shared" si="3"/>
        <v>#DIV/0!</v>
      </c>
    </row>
    <row r="19" spans="1:18" ht="15" x14ac:dyDescent="0.2">
      <c r="A19" s="744">
        <v>2</v>
      </c>
      <c r="B19" s="744" t="str">
        <f>'PI. MP. Avance'!B16</f>
        <v>MP105010102</v>
      </c>
      <c r="C19" s="747" t="str">
        <f>'PI. MP. Avance'!C16</f>
        <v>Fortalecer en el 100% de los Municipios del Departamento el proceso de socialización e interiorización de la Política Pública de LGBTI, en el periodo de Gobierno.</v>
      </c>
      <c r="D19" s="4" t="s">
        <v>63</v>
      </c>
      <c r="E19" s="21">
        <f>SUM(F19:Q19)</f>
        <v>34000000</v>
      </c>
      <c r="F19" s="188">
        <f>IF($O$5=2016,VLOOKUP($B19,MP,24,FALSE),IF($O$5=2017,VLOOKUP($B19,MP,37,FALSE),IF($O$5=2018,VLOOKUP($B19,MP,50,FALSE),IF($O$5=2019,VLOOKUP($B19,MP,63,FALSE)," "))))</f>
        <v>34000000</v>
      </c>
      <c r="G19" s="188">
        <f>IF($O$5=2016,VLOOKUP($B19,MP,25,FALSE),IF($O$5=2017,VLOOKUP($B19,MP,38,FALSE),IF($O$5=2018,VLOOKUP($B19,MP,51,FALSE),IF($O$5=2019,VLOOKUP($B19,MP,64,FALSE)," "))))</f>
        <v>0</v>
      </c>
      <c r="H19" s="188">
        <f>IF($O$5=2016,VLOOKUP($B19,MP,26,FALSE),IF($O$5=2017,VLOOKUP($B19,MP,39,FALSE),IF($O$5=2018,VLOOKUP($B19,MP,52,FALSE),IF($O$5=2019,VLOOKUP($B19,MP,65,FALSE)," "))))</f>
        <v>0</v>
      </c>
      <c r="I19" s="188">
        <f>IF($O$5=2016,VLOOKUP($B19,MP,27,FALSE),IF($O$5=2017,VLOOKUP($B19,MP,40,FALSE),IF($O$5=2018,VLOOKUP($B19,MP,53,FALSE),IF($O$5=2019,VLOOKUP($B19,MP,66,FALSE)," "))))</f>
        <v>0</v>
      </c>
      <c r="J19" s="188">
        <f>IF($O$5=2016,VLOOKUP($B19,MP,28,FALSE),IF($O$5=2017,VLOOKUP($B19,MP,41,FALSE),IF($O$5=2018,VLOOKUP($B19,MP,54,FALSE),IF($O$5=2019,VLOOKUP($B19,MP,67,FALSE)," "))))</f>
        <v>0</v>
      </c>
      <c r="K19" s="188">
        <f>IF($O$5=2016,VLOOKUP($B19,MP,29,FALSE),IF($O$5=2017,VLOOKUP($B19,MP,42,FALSE),IF($O$5=2018,VLOOKUP($B19,MP,55,FALSE),IF($O$5=2019,VLOOKUP($B19,MP,68,FALSE)," "))))</f>
        <v>0</v>
      </c>
      <c r="L19" s="188">
        <f>IF($O$5=2016,VLOOKUP($B19,MP,30,FALSE),IF($O$5=2017,VLOOKUP($B19,MP,43,FALSE),IF($O$5=2018,VLOOKUP($B19,MP,56,FALSE),IF($O$5=2019,VLOOKUP($B19,MP,69,FALSE)," "))))</f>
        <v>0</v>
      </c>
      <c r="M19" s="188">
        <f>IF($O$5=2016,VLOOKUP($B19,MP,31,FALSE),IF($O$5=2017,VLOOKUP($B19,MP,44,FALSE),IF($O$5=2018,VLOOKUP($B19,MP,57,FALSE),IF($O$5=2019,VLOOKUP($B19,MP,70,FALSE)," "))))</f>
        <v>0</v>
      </c>
      <c r="N19" s="188">
        <f>IF($O$5=2016,VLOOKUP($B19,MP,32,FALSE),IF($O$5=2017,VLOOKUP($B19,MP,45,FALSE),IF($O$5=2018,VLOOKUP($B19,MP,58,FALSE),IF($O$5=2019,VLOOKUP($B19,MP,71,FALSE)," "))))</f>
        <v>0</v>
      </c>
      <c r="O19" s="188">
        <f>IF($O$5=2016,VLOOKUP($B19,MP,33,FALSE),IF($O$5=2017,VLOOKUP($B19,MP,46,FALSE),IF($O$5=2018,VLOOKUP($B19,MP,59,FALSE),IF($O$5=2019,VLOOKUP($B19,MP,72,FALSE)," "))))</f>
        <v>0</v>
      </c>
      <c r="P19" s="188">
        <f>IF($O$5=2016,VLOOKUP($B19,MP,34,FALSE),IF($O$5=2017,VLOOKUP($B19,MP,47,FALSE),IF($O$5=2018,VLOOKUP($B19,MP,60,FALSE),IF($O$5=2019,VLOOKUP($B19,MP,73,FALSE)," "))))</f>
        <v>0</v>
      </c>
      <c r="Q19" s="188">
        <f>IF($O$5=2016,VLOOKUP($B19,MP,35,FALSE),IF($O$5=2017,VLOOKUP($B19,MP,48,FALSE),IF($O$5=2018,VLOOKUP($B19,MP,61,FALSE),IF($O$5=2019,VLOOKUP($B19,MP,74,FALSE)," "))))</f>
        <v>0</v>
      </c>
      <c r="R19" s="22"/>
    </row>
    <row r="20" spans="1:18" ht="15" x14ac:dyDescent="0.2">
      <c r="A20" s="745"/>
      <c r="B20" s="745"/>
      <c r="C20" s="748"/>
      <c r="D20" s="8" t="s">
        <v>64</v>
      </c>
      <c r="E20" s="451">
        <f>SUM(F20:Q20)</f>
        <v>35000000</v>
      </c>
      <c r="F20" s="499">
        <v>35000000</v>
      </c>
      <c r="G20" s="499"/>
      <c r="H20" s="499"/>
      <c r="I20" s="499"/>
      <c r="J20" s="499"/>
      <c r="K20" s="499"/>
      <c r="L20" s="499"/>
      <c r="M20" s="499"/>
      <c r="N20" s="499"/>
      <c r="O20" s="499"/>
      <c r="P20" s="499"/>
      <c r="Q20" s="499"/>
      <c r="R20" s="500"/>
    </row>
    <row r="21" spans="1:18" ht="15" x14ac:dyDescent="0.2">
      <c r="A21" s="745"/>
      <c r="B21" s="745"/>
      <c r="C21" s="748"/>
      <c r="D21" s="5" t="s">
        <v>65</v>
      </c>
      <c r="E21" s="452">
        <f t="shared" ref="E21:R21" si="4">E20*100/E19</f>
        <v>102.94117647058823</v>
      </c>
      <c r="F21" s="452">
        <f t="shared" si="4"/>
        <v>102.94117647058823</v>
      </c>
      <c r="G21" s="452" t="e">
        <f t="shared" si="4"/>
        <v>#DIV/0!</v>
      </c>
      <c r="H21" s="452" t="e">
        <f t="shared" si="4"/>
        <v>#DIV/0!</v>
      </c>
      <c r="I21" s="452" t="e">
        <f t="shared" si="4"/>
        <v>#DIV/0!</v>
      </c>
      <c r="J21" s="452" t="e">
        <f t="shared" si="4"/>
        <v>#DIV/0!</v>
      </c>
      <c r="K21" s="452" t="e">
        <f t="shared" si="4"/>
        <v>#DIV/0!</v>
      </c>
      <c r="L21" s="452" t="e">
        <f t="shared" si="4"/>
        <v>#DIV/0!</v>
      </c>
      <c r="M21" s="452" t="e">
        <f t="shared" si="4"/>
        <v>#DIV/0!</v>
      </c>
      <c r="N21" s="452" t="e">
        <f t="shared" si="4"/>
        <v>#DIV/0!</v>
      </c>
      <c r="O21" s="452" t="e">
        <f t="shared" si="4"/>
        <v>#DIV/0!</v>
      </c>
      <c r="P21" s="452" t="e">
        <f t="shared" si="4"/>
        <v>#DIV/0!</v>
      </c>
      <c r="Q21" s="452" t="e">
        <f t="shared" si="4"/>
        <v>#DIV/0!</v>
      </c>
      <c r="R21" s="453" t="e">
        <f t="shared" si="4"/>
        <v>#DIV/0!</v>
      </c>
    </row>
    <row r="22" spans="1:18" ht="15" x14ac:dyDescent="0.2">
      <c r="A22" s="745"/>
      <c r="B22" s="745"/>
      <c r="C22" s="748"/>
      <c r="D22" s="8" t="s">
        <v>66</v>
      </c>
      <c r="E22" s="451">
        <f>SUM(F22:Q22)</f>
        <v>0</v>
      </c>
      <c r="F22" s="499"/>
      <c r="G22" s="499"/>
      <c r="H22" s="499"/>
      <c r="I22" s="499"/>
      <c r="J22" s="499"/>
      <c r="K22" s="499"/>
      <c r="L22" s="499"/>
      <c r="M22" s="499"/>
      <c r="N22" s="499"/>
      <c r="O22" s="499"/>
      <c r="P22" s="499"/>
      <c r="Q22" s="499"/>
      <c r="R22" s="500"/>
    </row>
    <row r="23" spans="1:18" ht="15" x14ac:dyDescent="0.2">
      <c r="A23" s="745"/>
      <c r="B23" s="745"/>
      <c r="C23" s="748"/>
      <c r="D23" s="5" t="s">
        <v>67</v>
      </c>
      <c r="E23" s="452">
        <f t="shared" ref="E23:R23" si="5">E22*100/E19</f>
        <v>0</v>
      </c>
      <c r="F23" s="452">
        <f t="shared" si="5"/>
        <v>0</v>
      </c>
      <c r="G23" s="452" t="e">
        <f t="shared" si="5"/>
        <v>#DIV/0!</v>
      </c>
      <c r="H23" s="452" t="e">
        <f t="shared" si="5"/>
        <v>#DIV/0!</v>
      </c>
      <c r="I23" s="452" t="e">
        <f t="shared" si="5"/>
        <v>#DIV/0!</v>
      </c>
      <c r="J23" s="452" t="e">
        <f t="shared" si="5"/>
        <v>#DIV/0!</v>
      </c>
      <c r="K23" s="452" t="e">
        <f t="shared" si="5"/>
        <v>#DIV/0!</v>
      </c>
      <c r="L23" s="452" t="e">
        <f t="shared" si="5"/>
        <v>#DIV/0!</v>
      </c>
      <c r="M23" s="452" t="e">
        <f t="shared" si="5"/>
        <v>#DIV/0!</v>
      </c>
      <c r="N23" s="452" t="e">
        <f t="shared" si="5"/>
        <v>#DIV/0!</v>
      </c>
      <c r="O23" s="452" t="e">
        <f t="shared" si="5"/>
        <v>#DIV/0!</v>
      </c>
      <c r="P23" s="452" t="e">
        <f t="shared" si="5"/>
        <v>#DIV/0!</v>
      </c>
      <c r="Q23" s="452" t="e">
        <f t="shared" si="5"/>
        <v>#DIV/0!</v>
      </c>
      <c r="R23" s="453" t="e">
        <f t="shared" si="5"/>
        <v>#DIV/0!</v>
      </c>
    </row>
    <row r="24" spans="1:18" ht="15" x14ac:dyDescent="0.2">
      <c r="A24" s="745"/>
      <c r="B24" s="745"/>
      <c r="C24" s="748"/>
      <c r="D24" s="7" t="s">
        <v>68</v>
      </c>
      <c r="E24" s="344">
        <f>SUM(F24:Q24)</f>
        <v>0</v>
      </c>
      <c r="F24" s="499"/>
      <c r="G24" s="499"/>
      <c r="H24" s="499"/>
      <c r="I24" s="499"/>
      <c r="J24" s="499"/>
      <c r="K24" s="499"/>
      <c r="L24" s="499"/>
      <c r="M24" s="499"/>
      <c r="N24" s="499"/>
      <c r="O24" s="499"/>
      <c r="P24" s="499"/>
      <c r="Q24" s="499"/>
      <c r="R24" s="500"/>
    </row>
    <row r="25" spans="1:18" ht="15" x14ac:dyDescent="0.2">
      <c r="A25" s="745"/>
      <c r="B25" s="745"/>
      <c r="C25" s="748"/>
      <c r="D25" s="5" t="s">
        <v>69</v>
      </c>
      <c r="E25" s="452" t="e">
        <f t="shared" ref="E25:R25" si="6">E24*100/E22</f>
        <v>#DIV/0!</v>
      </c>
      <c r="F25" s="452" t="e">
        <f t="shared" si="6"/>
        <v>#DIV/0!</v>
      </c>
      <c r="G25" s="452" t="e">
        <f t="shared" si="6"/>
        <v>#DIV/0!</v>
      </c>
      <c r="H25" s="452" t="e">
        <f t="shared" si="6"/>
        <v>#DIV/0!</v>
      </c>
      <c r="I25" s="452" t="e">
        <f t="shared" si="6"/>
        <v>#DIV/0!</v>
      </c>
      <c r="J25" s="452" t="e">
        <f t="shared" si="6"/>
        <v>#DIV/0!</v>
      </c>
      <c r="K25" s="452" t="e">
        <f t="shared" si="6"/>
        <v>#DIV/0!</v>
      </c>
      <c r="L25" s="452" t="e">
        <f t="shared" si="6"/>
        <v>#DIV/0!</v>
      </c>
      <c r="M25" s="452" t="e">
        <f t="shared" si="6"/>
        <v>#DIV/0!</v>
      </c>
      <c r="N25" s="452" t="e">
        <f t="shared" si="6"/>
        <v>#DIV/0!</v>
      </c>
      <c r="O25" s="452" t="e">
        <f t="shared" si="6"/>
        <v>#DIV/0!</v>
      </c>
      <c r="P25" s="452" t="e">
        <f t="shared" si="6"/>
        <v>#DIV/0!</v>
      </c>
      <c r="Q25" s="452" t="e">
        <f t="shared" si="6"/>
        <v>#DIV/0!</v>
      </c>
      <c r="R25" s="453" t="e">
        <f t="shared" si="6"/>
        <v>#DIV/0!</v>
      </c>
    </row>
    <row r="26" spans="1:18" ht="15.75" thickBot="1" x14ac:dyDescent="0.25">
      <c r="A26" s="746"/>
      <c r="B26" s="746"/>
      <c r="C26" s="749"/>
      <c r="D26" s="6" t="s">
        <v>70</v>
      </c>
      <c r="E26" s="454">
        <f t="shared" ref="E26:R26" si="7">E24*100/E19</f>
        <v>0</v>
      </c>
      <c r="F26" s="454">
        <f t="shared" si="7"/>
        <v>0</v>
      </c>
      <c r="G26" s="454" t="e">
        <f t="shared" si="7"/>
        <v>#DIV/0!</v>
      </c>
      <c r="H26" s="454" t="e">
        <f t="shared" si="7"/>
        <v>#DIV/0!</v>
      </c>
      <c r="I26" s="454" t="e">
        <f t="shared" si="7"/>
        <v>#DIV/0!</v>
      </c>
      <c r="J26" s="454" t="e">
        <f t="shared" si="7"/>
        <v>#DIV/0!</v>
      </c>
      <c r="K26" s="454" t="e">
        <f t="shared" si="7"/>
        <v>#DIV/0!</v>
      </c>
      <c r="L26" s="454" t="e">
        <f t="shared" si="7"/>
        <v>#DIV/0!</v>
      </c>
      <c r="M26" s="454" t="e">
        <f t="shared" si="7"/>
        <v>#DIV/0!</v>
      </c>
      <c r="N26" s="454" t="e">
        <f t="shared" si="7"/>
        <v>#DIV/0!</v>
      </c>
      <c r="O26" s="454" t="e">
        <f t="shared" si="7"/>
        <v>#DIV/0!</v>
      </c>
      <c r="P26" s="454" t="e">
        <f t="shared" si="7"/>
        <v>#DIV/0!</v>
      </c>
      <c r="Q26" s="454" t="e">
        <f t="shared" si="7"/>
        <v>#DIV/0!</v>
      </c>
      <c r="R26" s="455" t="e">
        <f t="shared" si="7"/>
        <v>#DIV/0!</v>
      </c>
    </row>
    <row r="27" spans="1:18" ht="15" x14ac:dyDescent="0.2">
      <c r="A27" s="744">
        <v>3</v>
      </c>
      <c r="B27" s="744" t="str">
        <f>'PI. MP. Avance'!B21</f>
        <v>MP105010201</v>
      </c>
      <c r="C27" s="747" t="str">
        <f>'PI. MP. Avance'!C21</f>
        <v>Realizar Dos (2) EXPO LGBTI, durante el cuatrienio.</v>
      </c>
      <c r="D27" s="4" t="s">
        <v>63</v>
      </c>
      <c r="E27" s="21">
        <f>SUM(F27:Q27)</f>
        <v>75000000</v>
      </c>
      <c r="F27" s="188">
        <f>IF($O$5=2016,VLOOKUP($B27,MP,24,FALSE),IF($O$5=2017,VLOOKUP($B27,MP,37,FALSE),IF($O$5=2018,VLOOKUP($B27,MP,50,FALSE),IF($O$5=2019,VLOOKUP($B27,MP,63,FALSE)," "))))</f>
        <v>75000000</v>
      </c>
      <c r="G27" s="188">
        <f>IF($O$5=2016,VLOOKUP($B27,MP,25,FALSE),IF($O$5=2017,VLOOKUP($B27,MP,38,FALSE),IF($O$5=2018,VLOOKUP($B27,MP,51,FALSE),IF($O$5=2019,VLOOKUP($B27,MP,64,FALSE)," "))))</f>
        <v>0</v>
      </c>
      <c r="H27" s="188">
        <f>IF($O$5=2016,VLOOKUP($B27,MP,26,FALSE),IF($O$5=2017,VLOOKUP($B27,MP,39,FALSE),IF($O$5=2018,VLOOKUP($B27,MP,52,FALSE),IF($O$5=2019,VLOOKUP($B27,MP,65,FALSE)," "))))</f>
        <v>0</v>
      </c>
      <c r="I27" s="188">
        <f>IF($O$5=2016,VLOOKUP($B27,MP,27,FALSE),IF($O$5=2017,VLOOKUP($B27,MP,40,FALSE),IF($O$5=2018,VLOOKUP($B27,MP,53,FALSE),IF($O$5=2019,VLOOKUP($B27,MP,66,FALSE)," "))))</f>
        <v>0</v>
      </c>
      <c r="J27" s="188">
        <f>IF($O$5=2016,VLOOKUP($B27,MP,28,FALSE),IF($O$5=2017,VLOOKUP($B27,MP,41,FALSE),IF($O$5=2018,VLOOKUP($B27,MP,54,FALSE),IF($O$5=2019,VLOOKUP($B27,MP,67,FALSE)," "))))</f>
        <v>0</v>
      </c>
      <c r="K27" s="188">
        <f>IF($O$5=2016,VLOOKUP($B27,MP,29,FALSE),IF($O$5=2017,VLOOKUP($B27,MP,42,FALSE),IF($O$5=2018,VLOOKUP($B27,MP,55,FALSE),IF($O$5=2019,VLOOKUP($B27,MP,68,FALSE)," "))))</f>
        <v>0</v>
      </c>
      <c r="L27" s="188">
        <f>IF($O$5=2016,VLOOKUP($B27,MP,30,FALSE),IF($O$5=2017,VLOOKUP($B27,MP,43,FALSE),IF($O$5=2018,VLOOKUP($B27,MP,56,FALSE),IF($O$5=2019,VLOOKUP($B27,MP,69,FALSE)," "))))</f>
        <v>0</v>
      </c>
      <c r="M27" s="188">
        <f>IF($O$5=2016,VLOOKUP($B27,MP,31,FALSE),IF($O$5=2017,VLOOKUP($B27,MP,44,FALSE),IF($O$5=2018,VLOOKUP($B27,MP,57,FALSE),IF($O$5=2019,VLOOKUP($B27,MP,70,FALSE)," "))))</f>
        <v>0</v>
      </c>
      <c r="N27" s="188">
        <f>IF($O$5=2016,VLOOKUP($B27,MP,32,FALSE),IF($O$5=2017,VLOOKUP($B27,MP,45,FALSE),IF($O$5=2018,VLOOKUP($B27,MP,58,FALSE),IF($O$5=2019,VLOOKUP($B27,MP,71,FALSE)," "))))</f>
        <v>0</v>
      </c>
      <c r="O27" s="188">
        <f>IF($O$5=2016,VLOOKUP($B27,MP,33,FALSE),IF($O$5=2017,VLOOKUP($B27,MP,46,FALSE),IF($O$5=2018,VLOOKUP($B27,MP,59,FALSE),IF($O$5=2019,VLOOKUP($B27,MP,72,FALSE)," "))))</f>
        <v>0</v>
      </c>
      <c r="P27" s="188">
        <f>IF($O$5=2016,VLOOKUP($B27,MP,34,FALSE),IF($O$5=2017,VLOOKUP($B27,MP,47,FALSE),IF($O$5=2018,VLOOKUP($B27,MP,60,FALSE),IF($O$5=2019,VLOOKUP($B27,MP,73,FALSE)," "))))</f>
        <v>0</v>
      </c>
      <c r="Q27" s="188">
        <f>IF($O$5=2016,VLOOKUP($B27,MP,35,FALSE),IF($O$5=2017,VLOOKUP($B27,MP,48,FALSE),IF($O$5=2018,VLOOKUP($B27,MP,61,FALSE),IF($O$5=2019,VLOOKUP($B27,MP,74,FALSE)," "))))</f>
        <v>0</v>
      </c>
      <c r="R27" s="22"/>
    </row>
    <row r="28" spans="1:18" ht="15" x14ac:dyDescent="0.2">
      <c r="A28" s="745"/>
      <c r="B28" s="745"/>
      <c r="C28" s="748"/>
      <c r="D28" s="8" t="s">
        <v>64</v>
      </c>
      <c r="E28" s="451">
        <f>SUM(F28:Q28)</f>
        <v>0</v>
      </c>
      <c r="F28" s="499">
        <v>0</v>
      </c>
      <c r="G28" s="499"/>
      <c r="H28" s="499"/>
      <c r="I28" s="499"/>
      <c r="J28" s="499"/>
      <c r="K28" s="499"/>
      <c r="L28" s="499"/>
      <c r="M28" s="499"/>
      <c r="N28" s="499"/>
      <c r="O28" s="499"/>
      <c r="P28" s="499"/>
      <c r="Q28" s="499"/>
      <c r="R28" s="500">
        <v>0</v>
      </c>
    </row>
    <row r="29" spans="1:18" ht="15" x14ac:dyDescent="0.2">
      <c r="A29" s="745"/>
      <c r="B29" s="745"/>
      <c r="C29" s="748"/>
      <c r="D29" s="5" t="s">
        <v>65</v>
      </c>
      <c r="E29" s="452">
        <f t="shared" ref="E29:R29" si="8">E28*100/E27</f>
        <v>0</v>
      </c>
      <c r="F29" s="452">
        <f t="shared" si="8"/>
        <v>0</v>
      </c>
      <c r="G29" s="452" t="e">
        <f t="shared" si="8"/>
        <v>#DIV/0!</v>
      </c>
      <c r="H29" s="452" t="e">
        <f t="shared" si="8"/>
        <v>#DIV/0!</v>
      </c>
      <c r="I29" s="452" t="e">
        <f t="shared" si="8"/>
        <v>#DIV/0!</v>
      </c>
      <c r="J29" s="452" t="e">
        <f t="shared" si="8"/>
        <v>#DIV/0!</v>
      </c>
      <c r="K29" s="452" t="e">
        <f t="shared" si="8"/>
        <v>#DIV/0!</v>
      </c>
      <c r="L29" s="452" t="e">
        <f t="shared" si="8"/>
        <v>#DIV/0!</v>
      </c>
      <c r="M29" s="452" t="e">
        <f t="shared" si="8"/>
        <v>#DIV/0!</v>
      </c>
      <c r="N29" s="452" t="e">
        <f t="shared" si="8"/>
        <v>#DIV/0!</v>
      </c>
      <c r="O29" s="452" t="e">
        <f t="shared" si="8"/>
        <v>#DIV/0!</v>
      </c>
      <c r="P29" s="452" t="e">
        <f t="shared" si="8"/>
        <v>#DIV/0!</v>
      </c>
      <c r="Q29" s="452" t="e">
        <f t="shared" si="8"/>
        <v>#DIV/0!</v>
      </c>
      <c r="R29" s="453" t="e">
        <f t="shared" si="8"/>
        <v>#DIV/0!</v>
      </c>
    </row>
    <row r="30" spans="1:18" ht="15" x14ac:dyDescent="0.2">
      <c r="A30" s="745"/>
      <c r="B30" s="745"/>
      <c r="C30" s="748"/>
      <c r="D30" s="8" t="s">
        <v>66</v>
      </c>
      <c r="E30" s="451">
        <f>SUM(F30:Q30)</f>
        <v>0</v>
      </c>
      <c r="F30" s="499">
        <v>0</v>
      </c>
      <c r="G30" s="499"/>
      <c r="H30" s="499"/>
      <c r="I30" s="499"/>
      <c r="J30" s="499"/>
      <c r="K30" s="499"/>
      <c r="L30" s="499"/>
      <c r="M30" s="499"/>
      <c r="N30" s="499"/>
      <c r="O30" s="499"/>
      <c r="P30" s="499"/>
      <c r="Q30" s="499"/>
      <c r="R30" s="500"/>
    </row>
    <row r="31" spans="1:18" ht="15" x14ac:dyDescent="0.2">
      <c r="A31" s="745"/>
      <c r="B31" s="745"/>
      <c r="C31" s="748"/>
      <c r="D31" s="5" t="s">
        <v>67</v>
      </c>
      <c r="E31" s="452">
        <f t="shared" ref="E31:R31" si="9">E30*100/E27</f>
        <v>0</v>
      </c>
      <c r="F31" s="452">
        <f t="shared" si="9"/>
        <v>0</v>
      </c>
      <c r="G31" s="452" t="e">
        <f t="shared" si="9"/>
        <v>#DIV/0!</v>
      </c>
      <c r="H31" s="452" t="e">
        <f t="shared" si="9"/>
        <v>#DIV/0!</v>
      </c>
      <c r="I31" s="452" t="e">
        <f t="shared" si="9"/>
        <v>#DIV/0!</v>
      </c>
      <c r="J31" s="452" t="e">
        <f t="shared" si="9"/>
        <v>#DIV/0!</v>
      </c>
      <c r="K31" s="452" t="e">
        <f t="shared" si="9"/>
        <v>#DIV/0!</v>
      </c>
      <c r="L31" s="452" t="e">
        <f t="shared" si="9"/>
        <v>#DIV/0!</v>
      </c>
      <c r="M31" s="452" t="e">
        <f t="shared" si="9"/>
        <v>#DIV/0!</v>
      </c>
      <c r="N31" s="452" t="e">
        <f t="shared" si="9"/>
        <v>#DIV/0!</v>
      </c>
      <c r="O31" s="452" t="e">
        <f t="shared" si="9"/>
        <v>#DIV/0!</v>
      </c>
      <c r="P31" s="452" t="e">
        <f t="shared" si="9"/>
        <v>#DIV/0!</v>
      </c>
      <c r="Q31" s="452" t="e">
        <f t="shared" si="9"/>
        <v>#DIV/0!</v>
      </c>
      <c r="R31" s="453" t="e">
        <f t="shared" si="9"/>
        <v>#DIV/0!</v>
      </c>
    </row>
    <row r="32" spans="1:18" ht="15" x14ac:dyDescent="0.2">
      <c r="A32" s="745"/>
      <c r="B32" s="745"/>
      <c r="C32" s="748"/>
      <c r="D32" s="7" t="s">
        <v>68</v>
      </c>
      <c r="E32" s="451">
        <f>SUM(F32:Q32)</f>
        <v>0</v>
      </c>
      <c r="F32" s="499">
        <v>0</v>
      </c>
      <c r="G32" s="499"/>
      <c r="H32" s="499"/>
      <c r="I32" s="499"/>
      <c r="J32" s="499"/>
      <c r="K32" s="499"/>
      <c r="L32" s="499"/>
      <c r="M32" s="499"/>
      <c r="N32" s="499"/>
      <c r="O32" s="499"/>
      <c r="P32" s="499"/>
      <c r="Q32" s="499"/>
      <c r="R32" s="500"/>
    </row>
    <row r="33" spans="1:18" ht="15" x14ac:dyDescent="0.2">
      <c r="A33" s="745"/>
      <c r="B33" s="745"/>
      <c r="C33" s="748"/>
      <c r="D33" s="5" t="s">
        <v>69</v>
      </c>
      <c r="E33" s="452" t="e">
        <f t="shared" ref="E33:R33" si="10">E32*100/E30</f>
        <v>#DIV/0!</v>
      </c>
      <c r="F33" s="452" t="e">
        <f t="shared" si="10"/>
        <v>#DIV/0!</v>
      </c>
      <c r="G33" s="452" t="e">
        <f t="shared" si="10"/>
        <v>#DIV/0!</v>
      </c>
      <c r="H33" s="452" t="e">
        <f t="shared" si="10"/>
        <v>#DIV/0!</v>
      </c>
      <c r="I33" s="452" t="e">
        <f t="shared" si="10"/>
        <v>#DIV/0!</v>
      </c>
      <c r="J33" s="452" t="e">
        <f t="shared" si="10"/>
        <v>#DIV/0!</v>
      </c>
      <c r="K33" s="452" t="e">
        <f t="shared" si="10"/>
        <v>#DIV/0!</v>
      </c>
      <c r="L33" s="452" t="e">
        <f t="shared" si="10"/>
        <v>#DIV/0!</v>
      </c>
      <c r="M33" s="452" t="e">
        <f t="shared" si="10"/>
        <v>#DIV/0!</v>
      </c>
      <c r="N33" s="452" t="e">
        <f t="shared" si="10"/>
        <v>#DIV/0!</v>
      </c>
      <c r="O33" s="452" t="e">
        <f t="shared" si="10"/>
        <v>#DIV/0!</v>
      </c>
      <c r="P33" s="452" t="e">
        <f t="shared" si="10"/>
        <v>#DIV/0!</v>
      </c>
      <c r="Q33" s="452" t="e">
        <f t="shared" si="10"/>
        <v>#DIV/0!</v>
      </c>
      <c r="R33" s="453" t="e">
        <f t="shared" si="10"/>
        <v>#DIV/0!</v>
      </c>
    </row>
    <row r="34" spans="1:18" ht="15.75" thickBot="1" x14ac:dyDescent="0.25">
      <c r="A34" s="746"/>
      <c r="B34" s="746"/>
      <c r="C34" s="749"/>
      <c r="D34" s="6" t="s">
        <v>70</v>
      </c>
      <c r="E34" s="454">
        <f t="shared" ref="E34:R34" si="11">E32*100/E27</f>
        <v>0</v>
      </c>
      <c r="F34" s="454">
        <f t="shared" si="11"/>
        <v>0</v>
      </c>
      <c r="G34" s="454" t="e">
        <f t="shared" si="11"/>
        <v>#DIV/0!</v>
      </c>
      <c r="H34" s="454" t="e">
        <f t="shared" si="11"/>
        <v>#DIV/0!</v>
      </c>
      <c r="I34" s="454" t="e">
        <f t="shared" si="11"/>
        <v>#DIV/0!</v>
      </c>
      <c r="J34" s="454" t="e">
        <f t="shared" si="11"/>
        <v>#DIV/0!</v>
      </c>
      <c r="K34" s="454" t="e">
        <f t="shared" si="11"/>
        <v>#DIV/0!</v>
      </c>
      <c r="L34" s="454" t="e">
        <f t="shared" si="11"/>
        <v>#DIV/0!</v>
      </c>
      <c r="M34" s="454" t="e">
        <f t="shared" si="11"/>
        <v>#DIV/0!</v>
      </c>
      <c r="N34" s="454" t="e">
        <f t="shared" si="11"/>
        <v>#DIV/0!</v>
      </c>
      <c r="O34" s="454" t="e">
        <f t="shared" si="11"/>
        <v>#DIV/0!</v>
      </c>
      <c r="P34" s="454" t="e">
        <f t="shared" si="11"/>
        <v>#DIV/0!</v>
      </c>
      <c r="Q34" s="454" t="e">
        <f t="shared" si="11"/>
        <v>#DIV/0!</v>
      </c>
      <c r="R34" s="455" t="e">
        <f t="shared" si="11"/>
        <v>#DIV/0!</v>
      </c>
    </row>
    <row r="35" spans="1:18" ht="15" x14ac:dyDescent="0.2">
      <c r="A35" s="744">
        <v>4</v>
      </c>
      <c r="B35" s="744" t="str">
        <f>'PI. MP. Avance'!B26</f>
        <v>MP105010202</v>
      </c>
      <c r="C35" s="747" t="str">
        <f>'PI. MP. Avance'!C26</f>
        <v>Capacitar, a cien (100) líderes o representantes del sector LGBTI, en uso adecuado de las TICs, durante el periodo de Gobierno.</v>
      </c>
      <c r="D35" s="4" t="s">
        <v>63</v>
      </c>
      <c r="E35" s="21">
        <f>SUM(F35:Q35)</f>
        <v>9400000</v>
      </c>
      <c r="F35" s="188">
        <f>IF($O$5=2016,VLOOKUP($B35,MP,24,FALSE),IF($O$5=2017,VLOOKUP($B35,MP,37,FALSE),IF($O$5=2018,VLOOKUP($B35,MP,50,FALSE),IF($O$5=2019,VLOOKUP($B35,MP,63,FALSE)," "))))</f>
        <v>9400000</v>
      </c>
      <c r="G35" s="188">
        <f>IF($O$5=2016,VLOOKUP($B35,MP,25,FALSE),IF($O$5=2017,VLOOKUP($B35,MP,38,FALSE),IF($O$5=2018,VLOOKUP($B35,MP,51,FALSE),IF($O$5=2019,VLOOKUP($B35,MP,64,FALSE)," "))))</f>
        <v>0</v>
      </c>
      <c r="H35" s="188">
        <f>IF($O$5=2016,VLOOKUP($B35,MP,26,FALSE),IF($O$5=2017,VLOOKUP($B35,MP,39,FALSE),IF($O$5=2018,VLOOKUP($B35,MP,52,FALSE),IF($O$5=2019,VLOOKUP($B35,MP,65,FALSE)," "))))</f>
        <v>0</v>
      </c>
      <c r="I35" s="188">
        <f>IF($O$5=2016,VLOOKUP($B35,MP,27,FALSE),IF($O$5=2017,VLOOKUP($B35,MP,40,FALSE),IF($O$5=2018,VLOOKUP($B35,MP,53,FALSE),IF($O$5=2019,VLOOKUP($B35,MP,66,FALSE)," "))))</f>
        <v>0</v>
      </c>
      <c r="J35" s="188">
        <f>IF($O$5=2016,VLOOKUP($B35,MP,28,FALSE),IF($O$5=2017,VLOOKUP($B35,MP,41,FALSE),IF($O$5=2018,VLOOKUP($B35,MP,54,FALSE),IF($O$5=2019,VLOOKUP($B35,MP,67,FALSE)," "))))</f>
        <v>0</v>
      </c>
      <c r="K35" s="188">
        <f>IF($O$5=2016,VLOOKUP($B35,MP,29,FALSE),IF($O$5=2017,VLOOKUP($B35,MP,42,FALSE),IF($O$5=2018,VLOOKUP($B35,MP,55,FALSE),IF($O$5=2019,VLOOKUP($B35,MP,68,FALSE)," "))))</f>
        <v>0</v>
      </c>
      <c r="L35" s="188">
        <f>IF($O$5=2016,VLOOKUP($B35,MP,30,FALSE),IF($O$5=2017,VLOOKUP($B35,MP,43,FALSE),IF($O$5=2018,VLOOKUP($B35,MP,56,FALSE),IF($O$5=2019,VLOOKUP($B35,MP,69,FALSE)," "))))</f>
        <v>0</v>
      </c>
      <c r="M35" s="188">
        <f>IF($O$5=2016,VLOOKUP($B35,MP,31,FALSE),IF($O$5=2017,VLOOKUP($B35,MP,44,FALSE),IF($O$5=2018,VLOOKUP($B35,MP,57,FALSE),IF($O$5=2019,VLOOKUP($B35,MP,70,FALSE)," "))))</f>
        <v>0</v>
      </c>
      <c r="N35" s="188">
        <f>IF($O$5=2016,VLOOKUP($B35,MP,32,FALSE),IF($O$5=2017,VLOOKUP($B35,MP,45,FALSE),IF($O$5=2018,VLOOKUP($B35,MP,58,FALSE),IF($O$5=2019,VLOOKUP($B35,MP,71,FALSE)," "))))</f>
        <v>0</v>
      </c>
      <c r="O35" s="188">
        <f>IF($O$5=2016,VLOOKUP($B35,MP,33,FALSE),IF($O$5=2017,VLOOKUP($B35,MP,46,FALSE),IF($O$5=2018,VLOOKUP($B35,MP,59,FALSE),IF($O$5=2019,VLOOKUP($B35,MP,72,FALSE)," "))))</f>
        <v>0</v>
      </c>
      <c r="P35" s="188">
        <f>IF($O$5=2016,VLOOKUP($B35,MP,34,FALSE),IF($O$5=2017,VLOOKUP($B35,MP,47,FALSE),IF($O$5=2018,VLOOKUP($B35,MP,60,FALSE),IF($O$5=2019,VLOOKUP($B35,MP,73,FALSE)," "))))</f>
        <v>0</v>
      </c>
      <c r="Q35" s="188">
        <f>IF($O$5=2016,VLOOKUP($B35,MP,35,FALSE),IF($O$5=2017,VLOOKUP($B35,MP,48,FALSE),IF($O$5=2018,VLOOKUP($B35,MP,61,FALSE),IF($O$5=2019,VLOOKUP($B35,MP,74,FALSE)," "))))</f>
        <v>0</v>
      </c>
      <c r="R35" s="22"/>
    </row>
    <row r="36" spans="1:18" ht="15" x14ac:dyDescent="0.2">
      <c r="A36" s="745"/>
      <c r="B36" s="745"/>
      <c r="C36" s="748"/>
      <c r="D36" s="8" t="s">
        <v>64</v>
      </c>
      <c r="E36" s="451">
        <f>SUM(F36:Q36)</f>
        <v>0</v>
      </c>
      <c r="F36" s="499">
        <v>0</v>
      </c>
      <c r="G36" s="499"/>
      <c r="H36" s="499"/>
      <c r="I36" s="499"/>
      <c r="J36" s="499"/>
      <c r="K36" s="499"/>
      <c r="L36" s="499"/>
      <c r="M36" s="499"/>
      <c r="N36" s="499"/>
      <c r="O36" s="499"/>
      <c r="P36" s="499"/>
      <c r="Q36" s="499"/>
      <c r="R36" s="500">
        <v>0</v>
      </c>
    </row>
    <row r="37" spans="1:18" ht="15" x14ac:dyDescent="0.2">
      <c r="A37" s="745"/>
      <c r="B37" s="745"/>
      <c r="C37" s="748"/>
      <c r="D37" s="5" t="s">
        <v>65</v>
      </c>
      <c r="E37" s="452">
        <f t="shared" ref="E37:R37" si="12">E36*100/E35</f>
        <v>0</v>
      </c>
      <c r="F37" s="452">
        <f t="shared" si="12"/>
        <v>0</v>
      </c>
      <c r="G37" s="452" t="e">
        <f t="shared" si="12"/>
        <v>#DIV/0!</v>
      </c>
      <c r="H37" s="452" t="e">
        <f t="shared" si="12"/>
        <v>#DIV/0!</v>
      </c>
      <c r="I37" s="452" t="e">
        <f t="shared" si="12"/>
        <v>#DIV/0!</v>
      </c>
      <c r="J37" s="452" t="e">
        <f t="shared" si="12"/>
        <v>#DIV/0!</v>
      </c>
      <c r="K37" s="452" t="e">
        <f t="shared" si="12"/>
        <v>#DIV/0!</v>
      </c>
      <c r="L37" s="452" t="e">
        <f t="shared" si="12"/>
        <v>#DIV/0!</v>
      </c>
      <c r="M37" s="452" t="e">
        <f t="shared" si="12"/>
        <v>#DIV/0!</v>
      </c>
      <c r="N37" s="452" t="e">
        <f t="shared" si="12"/>
        <v>#DIV/0!</v>
      </c>
      <c r="O37" s="452" t="e">
        <f t="shared" si="12"/>
        <v>#DIV/0!</v>
      </c>
      <c r="P37" s="452" t="e">
        <f t="shared" si="12"/>
        <v>#DIV/0!</v>
      </c>
      <c r="Q37" s="452" t="e">
        <f t="shared" si="12"/>
        <v>#DIV/0!</v>
      </c>
      <c r="R37" s="453" t="e">
        <f t="shared" si="12"/>
        <v>#DIV/0!</v>
      </c>
    </row>
    <row r="38" spans="1:18" ht="15" x14ac:dyDescent="0.2">
      <c r="A38" s="745"/>
      <c r="B38" s="745"/>
      <c r="C38" s="748"/>
      <c r="D38" s="8" t="s">
        <v>66</v>
      </c>
      <c r="E38" s="451">
        <f>SUM(F38:Q38)</f>
        <v>0</v>
      </c>
      <c r="F38" s="499"/>
      <c r="G38" s="499"/>
      <c r="H38" s="499"/>
      <c r="I38" s="499"/>
      <c r="J38" s="499"/>
      <c r="K38" s="499"/>
      <c r="L38" s="499"/>
      <c r="M38" s="499"/>
      <c r="N38" s="499"/>
      <c r="O38" s="499"/>
      <c r="P38" s="499"/>
      <c r="Q38" s="499"/>
      <c r="R38" s="500"/>
    </row>
    <row r="39" spans="1:18" ht="15" x14ac:dyDescent="0.2">
      <c r="A39" s="745"/>
      <c r="B39" s="745"/>
      <c r="C39" s="748"/>
      <c r="D39" s="5" t="s">
        <v>67</v>
      </c>
      <c r="E39" s="452">
        <f t="shared" ref="E39:R39" si="13">E38*100/E35</f>
        <v>0</v>
      </c>
      <c r="F39" s="452">
        <f t="shared" si="13"/>
        <v>0</v>
      </c>
      <c r="G39" s="452" t="e">
        <f t="shared" si="13"/>
        <v>#DIV/0!</v>
      </c>
      <c r="H39" s="452" t="e">
        <f t="shared" si="13"/>
        <v>#DIV/0!</v>
      </c>
      <c r="I39" s="452" t="e">
        <f t="shared" si="13"/>
        <v>#DIV/0!</v>
      </c>
      <c r="J39" s="452" t="e">
        <f t="shared" si="13"/>
        <v>#DIV/0!</v>
      </c>
      <c r="K39" s="452" t="e">
        <f t="shared" si="13"/>
        <v>#DIV/0!</v>
      </c>
      <c r="L39" s="452" t="e">
        <f t="shared" si="13"/>
        <v>#DIV/0!</v>
      </c>
      <c r="M39" s="452" t="e">
        <f t="shared" si="13"/>
        <v>#DIV/0!</v>
      </c>
      <c r="N39" s="452" t="e">
        <f t="shared" si="13"/>
        <v>#DIV/0!</v>
      </c>
      <c r="O39" s="452" t="e">
        <f t="shared" si="13"/>
        <v>#DIV/0!</v>
      </c>
      <c r="P39" s="452" t="e">
        <f t="shared" si="13"/>
        <v>#DIV/0!</v>
      </c>
      <c r="Q39" s="452" t="e">
        <f t="shared" si="13"/>
        <v>#DIV/0!</v>
      </c>
      <c r="R39" s="453" t="e">
        <f t="shared" si="13"/>
        <v>#DIV/0!</v>
      </c>
    </row>
    <row r="40" spans="1:18" ht="15" x14ac:dyDescent="0.2">
      <c r="A40" s="745"/>
      <c r="B40" s="745"/>
      <c r="C40" s="748"/>
      <c r="D40" s="7" t="s">
        <v>68</v>
      </c>
      <c r="E40" s="451">
        <f>SUM(F40:Q40)</f>
        <v>0</v>
      </c>
      <c r="F40" s="499">
        <v>0</v>
      </c>
      <c r="G40" s="499"/>
      <c r="H40" s="499"/>
      <c r="I40" s="499"/>
      <c r="J40" s="499"/>
      <c r="K40" s="499"/>
      <c r="L40" s="499"/>
      <c r="M40" s="499"/>
      <c r="N40" s="499"/>
      <c r="O40" s="499"/>
      <c r="P40" s="499"/>
      <c r="Q40" s="499"/>
      <c r="R40" s="500"/>
    </row>
    <row r="41" spans="1:18" ht="15" x14ac:dyDescent="0.2">
      <c r="A41" s="745"/>
      <c r="B41" s="745"/>
      <c r="C41" s="748"/>
      <c r="D41" s="5" t="s">
        <v>69</v>
      </c>
      <c r="E41" s="452" t="e">
        <f t="shared" ref="E41:R41" si="14">E40*100/E38</f>
        <v>#DIV/0!</v>
      </c>
      <c r="F41" s="452" t="e">
        <f t="shared" si="14"/>
        <v>#DIV/0!</v>
      </c>
      <c r="G41" s="452" t="e">
        <f t="shared" si="14"/>
        <v>#DIV/0!</v>
      </c>
      <c r="H41" s="452" t="e">
        <f t="shared" si="14"/>
        <v>#DIV/0!</v>
      </c>
      <c r="I41" s="452" t="e">
        <f t="shared" si="14"/>
        <v>#DIV/0!</v>
      </c>
      <c r="J41" s="452" t="e">
        <f t="shared" si="14"/>
        <v>#DIV/0!</v>
      </c>
      <c r="K41" s="452" t="e">
        <f t="shared" si="14"/>
        <v>#DIV/0!</v>
      </c>
      <c r="L41" s="452" t="e">
        <f t="shared" si="14"/>
        <v>#DIV/0!</v>
      </c>
      <c r="M41" s="452" t="e">
        <f t="shared" si="14"/>
        <v>#DIV/0!</v>
      </c>
      <c r="N41" s="452" t="e">
        <f t="shared" si="14"/>
        <v>#DIV/0!</v>
      </c>
      <c r="O41" s="452" t="e">
        <f t="shared" si="14"/>
        <v>#DIV/0!</v>
      </c>
      <c r="P41" s="452" t="e">
        <f t="shared" si="14"/>
        <v>#DIV/0!</v>
      </c>
      <c r="Q41" s="452" t="e">
        <f t="shared" si="14"/>
        <v>#DIV/0!</v>
      </c>
      <c r="R41" s="453" t="e">
        <f t="shared" si="14"/>
        <v>#DIV/0!</v>
      </c>
    </row>
    <row r="42" spans="1:18" ht="15.75" thickBot="1" x14ac:dyDescent="0.25">
      <c r="A42" s="746"/>
      <c r="B42" s="746"/>
      <c r="C42" s="749"/>
      <c r="D42" s="6" t="s">
        <v>70</v>
      </c>
      <c r="E42" s="454">
        <f t="shared" ref="E42:R42" si="15">E40*100/E35</f>
        <v>0</v>
      </c>
      <c r="F42" s="454">
        <f t="shared" si="15"/>
        <v>0</v>
      </c>
      <c r="G42" s="454" t="e">
        <f t="shared" si="15"/>
        <v>#DIV/0!</v>
      </c>
      <c r="H42" s="454" t="e">
        <f t="shared" si="15"/>
        <v>#DIV/0!</v>
      </c>
      <c r="I42" s="454" t="e">
        <f t="shared" si="15"/>
        <v>#DIV/0!</v>
      </c>
      <c r="J42" s="454" t="e">
        <f t="shared" si="15"/>
        <v>#DIV/0!</v>
      </c>
      <c r="K42" s="454" t="e">
        <f t="shared" si="15"/>
        <v>#DIV/0!</v>
      </c>
      <c r="L42" s="454" t="e">
        <f t="shared" si="15"/>
        <v>#DIV/0!</v>
      </c>
      <c r="M42" s="454" t="e">
        <f t="shared" si="15"/>
        <v>#DIV/0!</v>
      </c>
      <c r="N42" s="454" t="e">
        <f t="shared" si="15"/>
        <v>#DIV/0!</v>
      </c>
      <c r="O42" s="454" t="e">
        <f t="shared" si="15"/>
        <v>#DIV/0!</v>
      </c>
      <c r="P42" s="454" t="e">
        <f t="shared" si="15"/>
        <v>#DIV/0!</v>
      </c>
      <c r="Q42" s="454" t="e">
        <f t="shared" si="15"/>
        <v>#DIV/0!</v>
      </c>
      <c r="R42" s="455" t="e">
        <f t="shared" si="15"/>
        <v>#DIV/0!</v>
      </c>
    </row>
    <row r="43" spans="1:18" ht="15" x14ac:dyDescent="0.2">
      <c r="A43" s="744">
        <v>5</v>
      </c>
      <c r="B43" s="744" t="str">
        <f>'PI. MP. Avance'!B31</f>
        <v>MP105010301</v>
      </c>
      <c r="C43" s="747" t="str">
        <f>'PI. MP. Avance'!C31</f>
        <v xml:space="preserve"> Realizar   en los 42 entes territoriales, un programa de sensibilización y educación en el respeto y promoción de la diferencia y orientación sexual, en el período de gobierno</v>
      </c>
      <c r="D43" s="4" t="s">
        <v>63</v>
      </c>
      <c r="E43" s="21">
        <f>SUM(F43:Q43)</f>
        <v>0</v>
      </c>
      <c r="F43" s="188">
        <f>IF($O$5=2016,VLOOKUP($B43,MP,24,FALSE),IF($O$5=2017,VLOOKUP($B43,MP,37,FALSE),IF($O$5=2018,VLOOKUP($B43,MP,50,FALSE),IF($O$5=2019,VLOOKUP($B43,MP,63,FALSE)," "))))</f>
        <v>0</v>
      </c>
      <c r="G43" s="188">
        <f>IF($O$5=2016,VLOOKUP($B43,MP,25,FALSE),IF($O$5=2017,VLOOKUP($B43,MP,38,FALSE),IF($O$5=2018,VLOOKUP($B43,MP,51,FALSE),IF($O$5=2019,VLOOKUP($B43,MP,64,FALSE)," "))))</f>
        <v>0</v>
      </c>
      <c r="H43" s="188">
        <f>IF($O$5=2016,VLOOKUP($B43,MP,26,FALSE),IF($O$5=2017,VLOOKUP($B43,MP,39,FALSE),IF($O$5=2018,VLOOKUP($B43,MP,52,FALSE),IF($O$5=2019,VLOOKUP($B43,MP,65,FALSE)," "))))</f>
        <v>0</v>
      </c>
      <c r="I43" s="188">
        <f>IF($O$5=2016,VLOOKUP($B43,MP,27,FALSE),IF($O$5=2017,VLOOKUP($B43,MP,40,FALSE),IF($O$5=2018,VLOOKUP($B43,MP,53,FALSE),IF($O$5=2019,VLOOKUP($B43,MP,66,FALSE)," "))))</f>
        <v>0</v>
      </c>
      <c r="J43" s="188">
        <f>IF($O$5=2016,VLOOKUP($B43,MP,28,FALSE),IF($O$5=2017,VLOOKUP($B43,MP,41,FALSE),IF($O$5=2018,VLOOKUP($B43,MP,54,FALSE),IF($O$5=2019,VLOOKUP($B43,MP,67,FALSE)," "))))</f>
        <v>0</v>
      </c>
      <c r="K43" s="188">
        <f>IF($O$5=2016,VLOOKUP($B43,MP,29,FALSE),IF($O$5=2017,VLOOKUP($B43,MP,42,FALSE),IF($O$5=2018,VLOOKUP($B43,MP,55,FALSE),IF($O$5=2019,VLOOKUP($B43,MP,68,FALSE)," "))))</f>
        <v>0</v>
      </c>
      <c r="L43" s="188">
        <f>IF($O$5=2016,VLOOKUP($B43,MP,30,FALSE),IF($O$5=2017,VLOOKUP($B43,MP,43,FALSE),IF($O$5=2018,VLOOKUP($B43,MP,56,FALSE),IF($O$5=2019,VLOOKUP($B43,MP,69,FALSE)," "))))</f>
        <v>0</v>
      </c>
      <c r="M43" s="188">
        <f>IF($O$5=2016,VLOOKUP($B43,MP,31,FALSE),IF($O$5=2017,VLOOKUP($B43,MP,44,FALSE),IF($O$5=2018,VLOOKUP($B43,MP,57,FALSE),IF($O$5=2019,VLOOKUP($B43,MP,70,FALSE)," "))))</f>
        <v>0</v>
      </c>
      <c r="N43" s="188">
        <f>IF($O$5=2016,VLOOKUP($B43,MP,32,FALSE),IF($O$5=2017,VLOOKUP($B43,MP,45,FALSE),IF($O$5=2018,VLOOKUP($B43,MP,58,FALSE),IF($O$5=2019,VLOOKUP($B43,MP,71,FALSE)," "))))</f>
        <v>0</v>
      </c>
      <c r="O43" s="188">
        <f>IF($O$5=2016,VLOOKUP($B43,MP,33,FALSE),IF($O$5=2017,VLOOKUP($B43,MP,46,FALSE),IF($O$5=2018,VLOOKUP($B43,MP,59,FALSE),IF($O$5=2019,VLOOKUP($B43,MP,72,FALSE)," "))))</f>
        <v>0</v>
      </c>
      <c r="P43" s="188">
        <f>IF($O$5=2016,VLOOKUP($B43,MP,34,FALSE),IF($O$5=2017,VLOOKUP($B43,MP,47,FALSE),IF($O$5=2018,VLOOKUP($B43,MP,60,FALSE),IF($O$5=2019,VLOOKUP($B43,MP,73,FALSE)," "))))</f>
        <v>0</v>
      </c>
      <c r="Q43" s="188">
        <f>IF($O$5=2016,VLOOKUP($B43,MP,35,FALSE),IF($O$5=2017,VLOOKUP($B43,MP,48,FALSE),IF($O$5=2018,VLOOKUP($B43,MP,61,FALSE),IF($O$5=2019,VLOOKUP($B43,MP,74,FALSE)," "))))</f>
        <v>0</v>
      </c>
      <c r="R43" s="22"/>
    </row>
    <row r="44" spans="1:18" ht="15" x14ac:dyDescent="0.2">
      <c r="A44" s="745"/>
      <c r="B44" s="745"/>
      <c r="C44" s="748"/>
      <c r="D44" s="8" t="s">
        <v>64</v>
      </c>
      <c r="E44" s="451">
        <f>SUM(F44:Q44)</f>
        <v>0</v>
      </c>
      <c r="F44" s="499">
        <v>0</v>
      </c>
      <c r="G44" s="499"/>
      <c r="H44" s="499"/>
      <c r="I44" s="499"/>
      <c r="J44" s="499"/>
      <c r="K44" s="499"/>
      <c r="L44" s="499"/>
      <c r="M44" s="499"/>
      <c r="N44" s="499"/>
      <c r="O44" s="499"/>
      <c r="P44" s="499"/>
      <c r="Q44" s="499"/>
      <c r="R44" s="500"/>
    </row>
    <row r="45" spans="1:18" ht="15" x14ac:dyDescent="0.2">
      <c r="A45" s="745"/>
      <c r="B45" s="745"/>
      <c r="C45" s="748"/>
      <c r="D45" s="5" t="s">
        <v>65</v>
      </c>
      <c r="E45" s="452" t="e">
        <f t="shared" ref="E45:R45" si="16">E44*100/E43</f>
        <v>#DIV/0!</v>
      </c>
      <c r="F45" s="452" t="e">
        <f t="shared" si="16"/>
        <v>#DIV/0!</v>
      </c>
      <c r="G45" s="452" t="e">
        <f t="shared" si="16"/>
        <v>#DIV/0!</v>
      </c>
      <c r="H45" s="452" t="e">
        <f t="shared" si="16"/>
        <v>#DIV/0!</v>
      </c>
      <c r="I45" s="452" t="e">
        <f t="shared" si="16"/>
        <v>#DIV/0!</v>
      </c>
      <c r="J45" s="452" t="e">
        <f t="shared" si="16"/>
        <v>#DIV/0!</v>
      </c>
      <c r="K45" s="452" t="e">
        <f t="shared" si="16"/>
        <v>#DIV/0!</v>
      </c>
      <c r="L45" s="452" t="e">
        <f t="shared" si="16"/>
        <v>#DIV/0!</v>
      </c>
      <c r="M45" s="452" t="e">
        <f t="shared" si="16"/>
        <v>#DIV/0!</v>
      </c>
      <c r="N45" s="452" t="e">
        <f t="shared" si="16"/>
        <v>#DIV/0!</v>
      </c>
      <c r="O45" s="452" t="e">
        <f t="shared" si="16"/>
        <v>#DIV/0!</v>
      </c>
      <c r="P45" s="452" t="e">
        <f t="shared" si="16"/>
        <v>#DIV/0!</v>
      </c>
      <c r="Q45" s="452" t="e">
        <f t="shared" si="16"/>
        <v>#DIV/0!</v>
      </c>
      <c r="R45" s="453" t="e">
        <f t="shared" si="16"/>
        <v>#DIV/0!</v>
      </c>
    </row>
    <row r="46" spans="1:18" ht="15" x14ac:dyDescent="0.2">
      <c r="A46" s="745"/>
      <c r="B46" s="745"/>
      <c r="C46" s="748"/>
      <c r="D46" s="8" t="s">
        <v>66</v>
      </c>
      <c r="E46" s="451">
        <f>SUM(F46:Q46)</f>
        <v>0</v>
      </c>
      <c r="F46" s="499"/>
      <c r="G46" s="499"/>
      <c r="H46" s="499"/>
      <c r="I46" s="499"/>
      <c r="J46" s="499"/>
      <c r="K46" s="499"/>
      <c r="L46" s="499"/>
      <c r="M46" s="499"/>
      <c r="N46" s="499"/>
      <c r="O46" s="499"/>
      <c r="P46" s="499"/>
      <c r="Q46" s="499"/>
      <c r="R46" s="500"/>
    </row>
    <row r="47" spans="1:18" ht="15" x14ac:dyDescent="0.2">
      <c r="A47" s="745"/>
      <c r="B47" s="745"/>
      <c r="C47" s="748"/>
      <c r="D47" s="5" t="s">
        <v>67</v>
      </c>
      <c r="E47" s="452" t="e">
        <f t="shared" ref="E47:R47" si="17">E46*100/E43</f>
        <v>#DIV/0!</v>
      </c>
      <c r="F47" s="452" t="e">
        <f t="shared" si="17"/>
        <v>#DIV/0!</v>
      </c>
      <c r="G47" s="452" t="e">
        <f t="shared" si="17"/>
        <v>#DIV/0!</v>
      </c>
      <c r="H47" s="452" t="e">
        <f t="shared" si="17"/>
        <v>#DIV/0!</v>
      </c>
      <c r="I47" s="452" t="e">
        <f t="shared" si="17"/>
        <v>#DIV/0!</v>
      </c>
      <c r="J47" s="452" t="e">
        <f t="shared" si="17"/>
        <v>#DIV/0!</v>
      </c>
      <c r="K47" s="452" t="e">
        <f t="shared" si="17"/>
        <v>#DIV/0!</v>
      </c>
      <c r="L47" s="452" t="e">
        <f t="shared" si="17"/>
        <v>#DIV/0!</v>
      </c>
      <c r="M47" s="452" t="e">
        <f t="shared" si="17"/>
        <v>#DIV/0!</v>
      </c>
      <c r="N47" s="452" t="e">
        <f t="shared" si="17"/>
        <v>#DIV/0!</v>
      </c>
      <c r="O47" s="452" t="e">
        <f t="shared" si="17"/>
        <v>#DIV/0!</v>
      </c>
      <c r="P47" s="452" t="e">
        <f t="shared" si="17"/>
        <v>#DIV/0!</v>
      </c>
      <c r="Q47" s="452" t="e">
        <f t="shared" si="17"/>
        <v>#DIV/0!</v>
      </c>
      <c r="R47" s="453" t="e">
        <f t="shared" si="17"/>
        <v>#DIV/0!</v>
      </c>
    </row>
    <row r="48" spans="1:18" ht="15" x14ac:dyDescent="0.2">
      <c r="A48" s="745"/>
      <c r="B48" s="745"/>
      <c r="C48" s="748"/>
      <c r="D48" s="7" t="s">
        <v>68</v>
      </c>
      <c r="E48" s="451">
        <f>SUM(F48:Q48)</f>
        <v>0</v>
      </c>
      <c r="F48" s="499">
        <v>0</v>
      </c>
      <c r="G48" s="499"/>
      <c r="H48" s="499"/>
      <c r="I48" s="499"/>
      <c r="J48" s="499"/>
      <c r="K48" s="499"/>
      <c r="L48" s="499"/>
      <c r="M48" s="499"/>
      <c r="N48" s="499"/>
      <c r="O48" s="499"/>
      <c r="P48" s="499"/>
      <c r="Q48" s="499"/>
      <c r="R48" s="500"/>
    </row>
    <row r="49" spans="1:18" ht="15" x14ac:dyDescent="0.2">
      <c r="A49" s="745"/>
      <c r="B49" s="745"/>
      <c r="C49" s="748"/>
      <c r="D49" s="5" t="s">
        <v>69</v>
      </c>
      <c r="E49" s="452" t="e">
        <f t="shared" ref="E49:R49" si="18">E48*100/E46</f>
        <v>#DIV/0!</v>
      </c>
      <c r="F49" s="452" t="e">
        <f t="shared" si="18"/>
        <v>#DIV/0!</v>
      </c>
      <c r="G49" s="452" t="e">
        <f t="shared" si="18"/>
        <v>#DIV/0!</v>
      </c>
      <c r="H49" s="452" t="e">
        <f t="shared" si="18"/>
        <v>#DIV/0!</v>
      </c>
      <c r="I49" s="452" t="e">
        <f t="shared" si="18"/>
        <v>#DIV/0!</v>
      </c>
      <c r="J49" s="452" t="e">
        <f t="shared" si="18"/>
        <v>#DIV/0!</v>
      </c>
      <c r="K49" s="452" t="e">
        <f t="shared" si="18"/>
        <v>#DIV/0!</v>
      </c>
      <c r="L49" s="452" t="e">
        <f t="shared" si="18"/>
        <v>#DIV/0!</v>
      </c>
      <c r="M49" s="452" t="e">
        <f t="shared" si="18"/>
        <v>#DIV/0!</v>
      </c>
      <c r="N49" s="452" t="e">
        <f t="shared" si="18"/>
        <v>#DIV/0!</v>
      </c>
      <c r="O49" s="452" t="e">
        <f t="shared" si="18"/>
        <v>#DIV/0!</v>
      </c>
      <c r="P49" s="452" t="e">
        <f t="shared" si="18"/>
        <v>#DIV/0!</v>
      </c>
      <c r="Q49" s="452" t="e">
        <f t="shared" si="18"/>
        <v>#DIV/0!</v>
      </c>
      <c r="R49" s="453" t="e">
        <f t="shared" si="18"/>
        <v>#DIV/0!</v>
      </c>
    </row>
    <row r="50" spans="1:18" ht="15.75" thickBot="1" x14ac:dyDescent="0.25">
      <c r="A50" s="746"/>
      <c r="B50" s="746"/>
      <c r="C50" s="749"/>
      <c r="D50" s="6" t="s">
        <v>70</v>
      </c>
      <c r="E50" s="454" t="e">
        <f t="shared" ref="E50:R50" si="19">E48*100/E43</f>
        <v>#DIV/0!</v>
      </c>
      <c r="F50" s="454" t="e">
        <f t="shared" si="19"/>
        <v>#DIV/0!</v>
      </c>
      <c r="G50" s="454" t="e">
        <f t="shared" si="19"/>
        <v>#DIV/0!</v>
      </c>
      <c r="H50" s="454" t="e">
        <f t="shared" si="19"/>
        <v>#DIV/0!</v>
      </c>
      <c r="I50" s="454" t="e">
        <f t="shared" si="19"/>
        <v>#DIV/0!</v>
      </c>
      <c r="J50" s="454" t="e">
        <f t="shared" si="19"/>
        <v>#DIV/0!</v>
      </c>
      <c r="K50" s="454" t="e">
        <f t="shared" si="19"/>
        <v>#DIV/0!</v>
      </c>
      <c r="L50" s="454" t="e">
        <f t="shared" si="19"/>
        <v>#DIV/0!</v>
      </c>
      <c r="M50" s="454" t="e">
        <f t="shared" si="19"/>
        <v>#DIV/0!</v>
      </c>
      <c r="N50" s="454" t="e">
        <f t="shared" si="19"/>
        <v>#DIV/0!</v>
      </c>
      <c r="O50" s="454" t="e">
        <f t="shared" si="19"/>
        <v>#DIV/0!</v>
      </c>
      <c r="P50" s="454" t="e">
        <f t="shared" si="19"/>
        <v>#DIV/0!</v>
      </c>
      <c r="Q50" s="454" t="e">
        <f t="shared" si="19"/>
        <v>#DIV/0!</v>
      </c>
      <c r="R50" s="455" t="e">
        <f t="shared" si="19"/>
        <v>#DIV/0!</v>
      </c>
    </row>
    <row r="51" spans="1:18" ht="15" x14ac:dyDescent="0.2">
      <c r="A51" s="744">
        <v>6</v>
      </c>
      <c r="B51" s="744" t="str">
        <f>'PI. MP. Avance'!B36</f>
        <v>MP105010302</v>
      </c>
      <c r="C51" s="747" t="str">
        <f>'PI. MP. Avance'!C36</f>
        <v>Implementar un (1) ACUERDO de seguridad y protección a la comunidad  LGBTI, con acompañamiento de  las autoridades civiles y policiales, durante el periodo de gobierno.</v>
      </c>
      <c r="D51" s="4" t="s">
        <v>63</v>
      </c>
      <c r="E51" s="21">
        <f>SUM(F51:Q51)</f>
        <v>0</v>
      </c>
      <c r="F51" s="188">
        <f>IF($O$5=2016,VLOOKUP($B51,MP,24,FALSE),IF($O$5=2017,VLOOKUP($B51,MP,37,FALSE),IF($O$5=2018,VLOOKUP($B51,MP,50,FALSE),IF($O$5=2019,VLOOKUP($B51,MP,63,FALSE)," "))))</f>
        <v>0</v>
      </c>
      <c r="G51" s="188">
        <f>IF($O$5=2016,VLOOKUP($B51,MP,25,FALSE),IF($O$5=2017,VLOOKUP($B51,MP,38,FALSE),IF($O$5=2018,VLOOKUP($B51,MP,51,FALSE),IF($O$5=2019,VLOOKUP($B51,MP,64,FALSE)," "))))</f>
        <v>0</v>
      </c>
      <c r="H51" s="188">
        <f>IF($O$5=2016,VLOOKUP($B51,MP,26,FALSE),IF($O$5=2017,VLOOKUP($B51,MP,39,FALSE),IF($O$5=2018,VLOOKUP($B51,MP,52,FALSE),IF($O$5=2019,VLOOKUP($B51,MP,65,FALSE)," "))))</f>
        <v>0</v>
      </c>
      <c r="I51" s="188">
        <f>IF($O$5=2016,VLOOKUP($B51,MP,27,FALSE),IF($O$5=2017,VLOOKUP($B51,MP,40,FALSE),IF($O$5=2018,VLOOKUP($B51,MP,53,FALSE),IF($O$5=2019,VLOOKUP($B51,MP,66,FALSE)," "))))</f>
        <v>0</v>
      </c>
      <c r="J51" s="188">
        <f>IF($O$5=2016,VLOOKUP($B51,MP,28,FALSE),IF($O$5=2017,VLOOKUP($B51,MP,41,FALSE),IF($O$5=2018,VLOOKUP($B51,MP,54,FALSE),IF($O$5=2019,VLOOKUP($B51,MP,67,FALSE)," "))))</f>
        <v>0</v>
      </c>
      <c r="K51" s="188">
        <f>IF($O$5=2016,VLOOKUP($B51,MP,29,FALSE),IF($O$5=2017,VLOOKUP($B51,MP,42,FALSE),IF($O$5=2018,VLOOKUP($B51,MP,55,FALSE),IF($O$5=2019,VLOOKUP($B51,MP,68,FALSE)," "))))</f>
        <v>0</v>
      </c>
      <c r="L51" s="188">
        <f>IF($O$5=2016,VLOOKUP($B51,MP,30,FALSE),IF($O$5=2017,VLOOKUP($B51,MP,43,FALSE),IF($O$5=2018,VLOOKUP($B51,MP,56,FALSE),IF($O$5=2019,VLOOKUP($B51,MP,69,FALSE)," "))))</f>
        <v>0</v>
      </c>
      <c r="M51" s="188">
        <f>IF($O$5=2016,VLOOKUP($B51,MP,31,FALSE),IF($O$5=2017,VLOOKUP($B51,MP,44,FALSE),IF($O$5=2018,VLOOKUP($B51,MP,57,FALSE),IF($O$5=2019,VLOOKUP($B51,MP,70,FALSE)," "))))</f>
        <v>0</v>
      </c>
      <c r="N51" s="188">
        <f>IF($O$5=2016,VLOOKUP($B51,MP,32,FALSE),IF($O$5=2017,VLOOKUP($B51,MP,45,FALSE),IF($O$5=2018,VLOOKUP($B51,MP,58,FALSE),IF($O$5=2019,VLOOKUP($B51,MP,71,FALSE)," "))))</f>
        <v>0</v>
      </c>
      <c r="O51" s="188">
        <f>IF($O$5=2016,VLOOKUP($B51,MP,33,FALSE),IF($O$5=2017,VLOOKUP($B51,MP,46,FALSE),IF($O$5=2018,VLOOKUP($B51,MP,59,FALSE),IF($O$5=2019,VLOOKUP($B51,MP,72,FALSE)," "))))</f>
        <v>0</v>
      </c>
      <c r="P51" s="188">
        <f>IF($O$5=2016,VLOOKUP($B51,MP,34,FALSE),IF($O$5=2017,VLOOKUP($B51,MP,47,FALSE),IF($O$5=2018,VLOOKUP($B51,MP,60,FALSE),IF($O$5=2019,VLOOKUP($B51,MP,73,FALSE)," "))))</f>
        <v>0</v>
      </c>
      <c r="Q51" s="188">
        <f>IF($O$5=2016,VLOOKUP($B51,MP,35,FALSE),IF($O$5=2017,VLOOKUP($B51,MP,48,FALSE),IF($O$5=2018,VLOOKUP($B51,MP,61,FALSE),IF($O$5=2019,VLOOKUP($B51,MP,74,FALSE)," "))))</f>
        <v>0</v>
      </c>
      <c r="R51" s="22"/>
    </row>
    <row r="52" spans="1:18" ht="15" x14ac:dyDescent="0.2">
      <c r="A52" s="745"/>
      <c r="B52" s="750"/>
      <c r="C52" s="752"/>
      <c r="D52" s="8" t="s">
        <v>64</v>
      </c>
      <c r="E52" s="451">
        <f>SUM(F52:Q52)</f>
        <v>0</v>
      </c>
      <c r="F52" s="499">
        <v>0</v>
      </c>
      <c r="G52" s="499"/>
      <c r="H52" s="499"/>
      <c r="I52" s="499"/>
      <c r="J52" s="499"/>
      <c r="K52" s="499"/>
      <c r="L52" s="499"/>
      <c r="M52" s="499"/>
      <c r="N52" s="499"/>
      <c r="O52" s="499"/>
      <c r="P52" s="499"/>
      <c r="Q52" s="499"/>
      <c r="R52" s="500"/>
    </row>
    <row r="53" spans="1:18" ht="15" x14ac:dyDescent="0.2">
      <c r="A53" s="745"/>
      <c r="B53" s="750"/>
      <c r="C53" s="752"/>
      <c r="D53" s="5" t="s">
        <v>65</v>
      </c>
      <c r="E53" s="452" t="e">
        <f t="shared" ref="E53:R53" si="20">E52*100/E51</f>
        <v>#DIV/0!</v>
      </c>
      <c r="F53" s="452" t="e">
        <f t="shared" si="20"/>
        <v>#DIV/0!</v>
      </c>
      <c r="G53" s="452" t="e">
        <f t="shared" si="20"/>
        <v>#DIV/0!</v>
      </c>
      <c r="H53" s="452" t="e">
        <f t="shared" si="20"/>
        <v>#DIV/0!</v>
      </c>
      <c r="I53" s="452" t="e">
        <f t="shared" si="20"/>
        <v>#DIV/0!</v>
      </c>
      <c r="J53" s="452" t="e">
        <f t="shared" si="20"/>
        <v>#DIV/0!</v>
      </c>
      <c r="K53" s="452" t="e">
        <f t="shared" si="20"/>
        <v>#DIV/0!</v>
      </c>
      <c r="L53" s="452" t="e">
        <f t="shared" si="20"/>
        <v>#DIV/0!</v>
      </c>
      <c r="M53" s="452" t="e">
        <f t="shared" si="20"/>
        <v>#DIV/0!</v>
      </c>
      <c r="N53" s="452" t="e">
        <f t="shared" si="20"/>
        <v>#DIV/0!</v>
      </c>
      <c r="O53" s="452" t="e">
        <f t="shared" si="20"/>
        <v>#DIV/0!</v>
      </c>
      <c r="P53" s="452" t="e">
        <f t="shared" si="20"/>
        <v>#DIV/0!</v>
      </c>
      <c r="Q53" s="452" t="e">
        <f t="shared" si="20"/>
        <v>#DIV/0!</v>
      </c>
      <c r="R53" s="453" t="e">
        <f t="shared" si="20"/>
        <v>#DIV/0!</v>
      </c>
    </row>
    <row r="54" spans="1:18" ht="15" x14ac:dyDescent="0.2">
      <c r="A54" s="745"/>
      <c r="B54" s="750"/>
      <c r="C54" s="752"/>
      <c r="D54" s="8" t="s">
        <v>66</v>
      </c>
      <c r="E54" s="451">
        <f>SUM(F54:Q54)</f>
        <v>0</v>
      </c>
      <c r="F54" s="499"/>
      <c r="G54" s="499"/>
      <c r="H54" s="499"/>
      <c r="I54" s="499"/>
      <c r="J54" s="499"/>
      <c r="K54" s="499"/>
      <c r="L54" s="499"/>
      <c r="M54" s="499"/>
      <c r="N54" s="499"/>
      <c r="O54" s="499"/>
      <c r="P54" s="499"/>
      <c r="Q54" s="499"/>
      <c r="R54" s="500"/>
    </row>
    <row r="55" spans="1:18" ht="15" x14ac:dyDescent="0.2">
      <c r="A55" s="745"/>
      <c r="B55" s="750"/>
      <c r="C55" s="752"/>
      <c r="D55" s="5" t="s">
        <v>67</v>
      </c>
      <c r="E55" s="452" t="e">
        <f t="shared" ref="E55:R55" si="21">E54*100/E51</f>
        <v>#DIV/0!</v>
      </c>
      <c r="F55" s="452" t="e">
        <f t="shared" si="21"/>
        <v>#DIV/0!</v>
      </c>
      <c r="G55" s="452" t="e">
        <f t="shared" si="21"/>
        <v>#DIV/0!</v>
      </c>
      <c r="H55" s="452" t="e">
        <f t="shared" si="21"/>
        <v>#DIV/0!</v>
      </c>
      <c r="I55" s="452" t="e">
        <f t="shared" si="21"/>
        <v>#DIV/0!</v>
      </c>
      <c r="J55" s="452" t="e">
        <f t="shared" si="21"/>
        <v>#DIV/0!</v>
      </c>
      <c r="K55" s="452" t="e">
        <f t="shared" si="21"/>
        <v>#DIV/0!</v>
      </c>
      <c r="L55" s="452" t="e">
        <f t="shared" si="21"/>
        <v>#DIV/0!</v>
      </c>
      <c r="M55" s="452" t="e">
        <f t="shared" si="21"/>
        <v>#DIV/0!</v>
      </c>
      <c r="N55" s="452" t="e">
        <f t="shared" si="21"/>
        <v>#DIV/0!</v>
      </c>
      <c r="O55" s="452" t="e">
        <f t="shared" si="21"/>
        <v>#DIV/0!</v>
      </c>
      <c r="P55" s="452" t="e">
        <f t="shared" si="21"/>
        <v>#DIV/0!</v>
      </c>
      <c r="Q55" s="452" t="e">
        <f t="shared" si="21"/>
        <v>#DIV/0!</v>
      </c>
      <c r="R55" s="453" t="e">
        <f t="shared" si="21"/>
        <v>#DIV/0!</v>
      </c>
    </row>
    <row r="56" spans="1:18" ht="15" x14ac:dyDescent="0.2">
      <c r="A56" s="745"/>
      <c r="B56" s="750"/>
      <c r="C56" s="752"/>
      <c r="D56" s="7" t="s">
        <v>68</v>
      </c>
      <c r="E56" s="451">
        <f>SUM(F56:Q56)</f>
        <v>0</v>
      </c>
      <c r="F56" s="499">
        <v>0</v>
      </c>
      <c r="G56" s="499"/>
      <c r="H56" s="499"/>
      <c r="I56" s="499"/>
      <c r="J56" s="499"/>
      <c r="K56" s="499"/>
      <c r="L56" s="499"/>
      <c r="M56" s="499"/>
      <c r="N56" s="499"/>
      <c r="O56" s="499"/>
      <c r="P56" s="499"/>
      <c r="Q56" s="499"/>
      <c r="R56" s="500"/>
    </row>
    <row r="57" spans="1:18" ht="15" x14ac:dyDescent="0.2">
      <c r="A57" s="745"/>
      <c r="B57" s="750"/>
      <c r="C57" s="752"/>
      <c r="D57" s="5" t="s">
        <v>69</v>
      </c>
      <c r="E57" s="452" t="e">
        <f t="shared" ref="E57:R57" si="22">E56*100/E54</f>
        <v>#DIV/0!</v>
      </c>
      <c r="F57" s="452" t="e">
        <f t="shared" si="22"/>
        <v>#DIV/0!</v>
      </c>
      <c r="G57" s="452" t="e">
        <f t="shared" si="22"/>
        <v>#DIV/0!</v>
      </c>
      <c r="H57" s="452" t="e">
        <f t="shared" si="22"/>
        <v>#DIV/0!</v>
      </c>
      <c r="I57" s="452" t="e">
        <f t="shared" si="22"/>
        <v>#DIV/0!</v>
      </c>
      <c r="J57" s="452" t="e">
        <f t="shared" si="22"/>
        <v>#DIV/0!</v>
      </c>
      <c r="K57" s="452" t="e">
        <f t="shared" si="22"/>
        <v>#DIV/0!</v>
      </c>
      <c r="L57" s="452" t="e">
        <f t="shared" si="22"/>
        <v>#DIV/0!</v>
      </c>
      <c r="M57" s="452" t="e">
        <f t="shared" si="22"/>
        <v>#DIV/0!</v>
      </c>
      <c r="N57" s="452" t="e">
        <f t="shared" si="22"/>
        <v>#DIV/0!</v>
      </c>
      <c r="O57" s="452" t="e">
        <f t="shared" si="22"/>
        <v>#DIV/0!</v>
      </c>
      <c r="P57" s="452" t="e">
        <f t="shared" si="22"/>
        <v>#DIV/0!</v>
      </c>
      <c r="Q57" s="452" t="e">
        <f t="shared" si="22"/>
        <v>#DIV/0!</v>
      </c>
      <c r="R57" s="453" t="e">
        <f t="shared" si="22"/>
        <v>#DIV/0!</v>
      </c>
    </row>
    <row r="58" spans="1:18" ht="15.75" thickBot="1" x14ac:dyDescent="0.25">
      <c r="A58" s="746"/>
      <c r="B58" s="751"/>
      <c r="C58" s="753"/>
      <c r="D58" s="6" t="s">
        <v>70</v>
      </c>
      <c r="E58" s="454" t="e">
        <f t="shared" ref="E58:R58" si="23">E56*100/E51</f>
        <v>#DIV/0!</v>
      </c>
      <c r="F58" s="454" t="e">
        <f t="shared" si="23"/>
        <v>#DIV/0!</v>
      </c>
      <c r="G58" s="454" t="e">
        <f t="shared" si="23"/>
        <v>#DIV/0!</v>
      </c>
      <c r="H58" s="454" t="e">
        <f t="shared" si="23"/>
        <v>#DIV/0!</v>
      </c>
      <c r="I58" s="454" t="e">
        <f t="shared" si="23"/>
        <v>#DIV/0!</v>
      </c>
      <c r="J58" s="454" t="e">
        <f t="shared" si="23"/>
        <v>#DIV/0!</v>
      </c>
      <c r="K58" s="454" t="e">
        <f t="shared" si="23"/>
        <v>#DIV/0!</v>
      </c>
      <c r="L58" s="454" t="e">
        <f t="shared" si="23"/>
        <v>#DIV/0!</v>
      </c>
      <c r="M58" s="454" t="e">
        <f t="shared" si="23"/>
        <v>#DIV/0!</v>
      </c>
      <c r="N58" s="454" t="e">
        <f t="shared" si="23"/>
        <v>#DIV/0!</v>
      </c>
      <c r="O58" s="454" t="e">
        <f t="shared" si="23"/>
        <v>#DIV/0!</v>
      </c>
      <c r="P58" s="454" t="e">
        <f t="shared" si="23"/>
        <v>#DIV/0!</v>
      </c>
      <c r="Q58" s="454" t="e">
        <f t="shared" si="23"/>
        <v>#DIV/0!</v>
      </c>
      <c r="R58" s="455" t="e">
        <f t="shared" si="23"/>
        <v>#DIV/0!</v>
      </c>
    </row>
    <row r="59" spans="1:18" ht="15" x14ac:dyDescent="0.2">
      <c r="A59" s="744">
        <v>7</v>
      </c>
      <c r="B59" s="744" t="str">
        <f>'PI. MP. Avance'!B41</f>
        <v>MP105020101</v>
      </c>
      <c r="C59" s="747" t="str">
        <f>'PI. MP. Avance'!C41</f>
        <v>Acompañar a dos  Municipios en la Construcción y puesta en marcha de Dos (2) Hogares de Acogida para Mujeres víctimas de violencia, en el cuatrienio</v>
      </c>
      <c r="D59" s="4" t="s">
        <v>63</v>
      </c>
      <c r="E59" s="21">
        <f>SUM(F59:Q59)</f>
        <v>0</v>
      </c>
      <c r="F59" s="188">
        <f>IF($O$5=2016,VLOOKUP($B59,MP,24,FALSE),IF($O$5=2017,VLOOKUP($B59,MP,37,FALSE),IF($O$5=2018,VLOOKUP($B59,MP,50,FALSE),IF($O$5=2019,VLOOKUP($B59,MP,63,FALSE)," "))))</f>
        <v>0</v>
      </c>
      <c r="G59" s="188">
        <f>IF($O$5=2016,VLOOKUP($B59,MP,25,FALSE),IF($O$5=2017,VLOOKUP($B59,MP,38,FALSE),IF($O$5=2018,VLOOKUP($B59,MP,51,FALSE),IF($O$5=2019,VLOOKUP($B59,MP,64,FALSE)," "))))</f>
        <v>0</v>
      </c>
      <c r="H59" s="188">
        <f>IF($O$5=2016,VLOOKUP($B59,MP,26,FALSE),IF($O$5=2017,VLOOKUP($B59,MP,39,FALSE),IF($O$5=2018,VLOOKUP($B59,MP,52,FALSE),IF($O$5=2019,VLOOKUP($B59,MP,65,FALSE)," "))))</f>
        <v>0</v>
      </c>
      <c r="I59" s="188">
        <f>IF($O$5=2016,VLOOKUP($B59,MP,27,FALSE),IF($O$5=2017,VLOOKUP($B59,MP,40,FALSE),IF($O$5=2018,VLOOKUP($B59,MP,53,FALSE),IF($O$5=2019,VLOOKUP($B59,MP,66,FALSE)," "))))</f>
        <v>0</v>
      </c>
      <c r="J59" s="188">
        <f>IF($O$5=2016,VLOOKUP($B59,MP,28,FALSE),IF($O$5=2017,VLOOKUP($B59,MP,41,FALSE),IF($O$5=2018,VLOOKUP($B59,MP,54,FALSE),IF($O$5=2019,VLOOKUP($B59,MP,67,FALSE)," "))))</f>
        <v>0</v>
      </c>
      <c r="K59" s="188">
        <f>IF($O$5=2016,VLOOKUP($B59,MP,29,FALSE),IF($O$5=2017,VLOOKUP($B59,MP,42,FALSE),IF($O$5=2018,VLOOKUP($B59,MP,55,FALSE),IF($O$5=2019,VLOOKUP($B59,MP,68,FALSE)," "))))</f>
        <v>0</v>
      </c>
      <c r="L59" s="188">
        <f>IF($O$5=2016,VLOOKUP($B59,MP,30,FALSE),IF($O$5=2017,VLOOKUP($B59,MP,43,FALSE),IF($O$5=2018,VLOOKUP($B59,MP,56,FALSE),IF($O$5=2019,VLOOKUP($B59,MP,69,FALSE)," "))))</f>
        <v>0</v>
      </c>
      <c r="M59" s="188">
        <f>IF($O$5=2016,VLOOKUP($B59,MP,31,FALSE),IF($O$5=2017,VLOOKUP($B59,MP,44,FALSE),IF($O$5=2018,VLOOKUP($B59,MP,57,FALSE),IF($O$5=2019,VLOOKUP($B59,MP,70,FALSE)," "))))</f>
        <v>0</v>
      </c>
      <c r="N59" s="188">
        <f>IF($O$5=2016,VLOOKUP($B59,MP,32,FALSE),IF($O$5=2017,VLOOKUP($B59,MP,45,FALSE),IF($O$5=2018,VLOOKUP($B59,MP,58,FALSE),IF($O$5=2019,VLOOKUP($B59,MP,71,FALSE)," "))))</f>
        <v>0</v>
      </c>
      <c r="O59" s="188">
        <f>IF($O$5=2016,VLOOKUP($B59,MP,33,FALSE),IF($O$5=2017,VLOOKUP($B59,MP,46,FALSE),IF($O$5=2018,VLOOKUP($B59,MP,59,FALSE),IF($O$5=2019,VLOOKUP($B59,MP,72,FALSE)," "))))</f>
        <v>0</v>
      </c>
      <c r="P59" s="188">
        <f>IF($O$5=2016,VLOOKUP($B59,MP,34,FALSE),IF($O$5=2017,VLOOKUP($B59,MP,47,FALSE),IF($O$5=2018,VLOOKUP($B59,MP,60,FALSE),IF($O$5=2019,VLOOKUP($B59,MP,73,FALSE)," "))))</f>
        <v>0</v>
      </c>
      <c r="Q59" s="188">
        <f>IF($O$5=2016,VLOOKUP($B59,MP,35,FALSE),IF($O$5=2017,VLOOKUP($B59,MP,48,FALSE),IF($O$5=2018,VLOOKUP($B59,MP,61,FALSE),IF($O$5=2019,VLOOKUP($B59,MP,74,FALSE)," "))))</f>
        <v>0</v>
      </c>
      <c r="R59" s="22"/>
    </row>
    <row r="60" spans="1:18" ht="15" x14ac:dyDescent="0.2">
      <c r="A60" s="745"/>
      <c r="B60" s="745"/>
      <c r="C60" s="748"/>
      <c r="D60" s="8" t="s">
        <v>64</v>
      </c>
      <c r="E60" s="451">
        <f>SUM(F60:Q60)</f>
        <v>51000000</v>
      </c>
      <c r="F60" s="499">
        <v>51000000</v>
      </c>
      <c r="G60" s="499"/>
      <c r="H60" s="499"/>
      <c r="I60" s="499"/>
      <c r="J60" s="499"/>
      <c r="K60" s="499"/>
      <c r="L60" s="499"/>
      <c r="M60" s="499"/>
      <c r="N60" s="499"/>
      <c r="O60" s="499"/>
      <c r="P60" s="499"/>
      <c r="Q60" s="499"/>
      <c r="R60" s="500"/>
    </row>
    <row r="61" spans="1:18" ht="15" x14ac:dyDescent="0.2">
      <c r="A61" s="745"/>
      <c r="B61" s="745"/>
      <c r="C61" s="748"/>
      <c r="D61" s="5" t="s">
        <v>65</v>
      </c>
      <c r="E61" s="452" t="e">
        <f t="shared" ref="E61:R61" si="24">E60*100/E59</f>
        <v>#DIV/0!</v>
      </c>
      <c r="F61" s="452" t="e">
        <f t="shared" si="24"/>
        <v>#DIV/0!</v>
      </c>
      <c r="G61" s="452" t="e">
        <f t="shared" si="24"/>
        <v>#DIV/0!</v>
      </c>
      <c r="H61" s="452" t="e">
        <f t="shared" si="24"/>
        <v>#DIV/0!</v>
      </c>
      <c r="I61" s="452" t="e">
        <f t="shared" si="24"/>
        <v>#DIV/0!</v>
      </c>
      <c r="J61" s="452" t="e">
        <f t="shared" si="24"/>
        <v>#DIV/0!</v>
      </c>
      <c r="K61" s="452" t="e">
        <f t="shared" si="24"/>
        <v>#DIV/0!</v>
      </c>
      <c r="L61" s="452" t="e">
        <f t="shared" si="24"/>
        <v>#DIV/0!</v>
      </c>
      <c r="M61" s="452" t="e">
        <f t="shared" si="24"/>
        <v>#DIV/0!</v>
      </c>
      <c r="N61" s="452" t="e">
        <f t="shared" si="24"/>
        <v>#DIV/0!</v>
      </c>
      <c r="O61" s="452" t="e">
        <f t="shared" si="24"/>
        <v>#DIV/0!</v>
      </c>
      <c r="P61" s="452" t="e">
        <f t="shared" si="24"/>
        <v>#DIV/0!</v>
      </c>
      <c r="Q61" s="452" t="e">
        <f t="shared" si="24"/>
        <v>#DIV/0!</v>
      </c>
      <c r="R61" s="453" t="e">
        <f t="shared" si="24"/>
        <v>#DIV/0!</v>
      </c>
    </row>
    <row r="62" spans="1:18" ht="15" x14ac:dyDescent="0.2">
      <c r="A62" s="745"/>
      <c r="B62" s="745"/>
      <c r="C62" s="748"/>
      <c r="D62" s="8" t="s">
        <v>66</v>
      </c>
      <c r="E62" s="451">
        <f>SUM(F62:Q62)</f>
        <v>0</v>
      </c>
      <c r="F62" s="499"/>
      <c r="G62" s="499"/>
      <c r="H62" s="499"/>
      <c r="I62" s="499"/>
      <c r="J62" s="499"/>
      <c r="K62" s="499"/>
      <c r="L62" s="499"/>
      <c r="M62" s="499"/>
      <c r="N62" s="499"/>
      <c r="O62" s="499"/>
      <c r="P62" s="499"/>
      <c r="Q62" s="499"/>
      <c r="R62" s="500">
        <v>70000000</v>
      </c>
    </row>
    <row r="63" spans="1:18" ht="15" x14ac:dyDescent="0.2">
      <c r="A63" s="745"/>
      <c r="B63" s="745"/>
      <c r="C63" s="748"/>
      <c r="D63" s="5" t="s">
        <v>67</v>
      </c>
      <c r="E63" s="452" t="e">
        <f t="shared" ref="E63:R63" si="25">E62*100/E59</f>
        <v>#DIV/0!</v>
      </c>
      <c r="F63" s="452" t="e">
        <f t="shared" si="25"/>
        <v>#DIV/0!</v>
      </c>
      <c r="G63" s="452" t="e">
        <f t="shared" si="25"/>
        <v>#DIV/0!</v>
      </c>
      <c r="H63" s="452" t="e">
        <f t="shared" si="25"/>
        <v>#DIV/0!</v>
      </c>
      <c r="I63" s="452" t="e">
        <f t="shared" si="25"/>
        <v>#DIV/0!</v>
      </c>
      <c r="J63" s="452" t="e">
        <f t="shared" si="25"/>
        <v>#DIV/0!</v>
      </c>
      <c r="K63" s="452" t="e">
        <f t="shared" si="25"/>
        <v>#DIV/0!</v>
      </c>
      <c r="L63" s="452" t="e">
        <f t="shared" si="25"/>
        <v>#DIV/0!</v>
      </c>
      <c r="M63" s="452" t="e">
        <f t="shared" si="25"/>
        <v>#DIV/0!</v>
      </c>
      <c r="N63" s="452" t="e">
        <f t="shared" si="25"/>
        <v>#DIV/0!</v>
      </c>
      <c r="O63" s="452" t="e">
        <f t="shared" si="25"/>
        <v>#DIV/0!</v>
      </c>
      <c r="P63" s="452" t="e">
        <f t="shared" si="25"/>
        <v>#DIV/0!</v>
      </c>
      <c r="Q63" s="452" t="e">
        <f t="shared" si="25"/>
        <v>#DIV/0!</v>
      </c>
      <c r="R63" s="453" t="e">
        <f t="shared" si="25"/>
        <v>#DIV/0!</v>
      </c>
    </row>
    <row r="64" spans="1:18" ht="15" x14ac:dyDescent="0.2">
      <c r="A64" s="745"/>
      <c r="B64" s="745"/>
      <c r="C64" s="748"/>
      <c r="D64" s="7" t="s">
        <v>68</v>
      </c>
      <c r="E64" s="451">
        <f>SUM(F64:Q64)</f>
        <v>0</v>
      </c>
      <c r="F64" s="499"/>
      <c r="G64" s="499"/>
      <c r="H64" s="499"/>
      <c r="I64" s="499"/>
      <c r="J64" s="499"/>
      <c r="K64" s="499"/>
      <c r="L64" s="499"/>
      <c r="M64" s="499"/>
      <c r="N64" s="499"/>
      <c r="O64" s="499"/>
      <c r="P64" s="499"/>
      <c r="Q64" s="499"/>
      <c r="R64" s="500"/>
    </row>
    <row r="65" spans="1:18" ht="15" x14ac:dyDescent="0.2">
      <c r="A65" s="745"/>
      <c r="B65" s="745"/>
      <c r="C65" s="748"/>
      <c r="D65" s="5" t="s">
        <v>69</v>
      </c>
      <c r="E65" s="452" t="e">
        <f t="shared" ref="E65:R65" si="26">E64*100/E62</f>
        <v>#DIV/0!</v>
      </c>
      <c r="F65" s="452" t="e">
        <f t="shared" si="26"/>
        <v>#DIV/0!</v>
      </c>
      <c r="G65" s="452" t="e">
        <f t="shared" si="26"/>
        <v>#DIV/0!</v>
      </c>
      <c r="H65" s="452" t="e">
        <f t="shared" si="26"/>
        <v>#DIV/0!</v>
      </c>
      <c r="I65" s="452" t="e">
        <f t="shared" si="26"/>
        <v>#DIV/0!</v>
      </c>
      <c r="J65" s="452" t="e">
        <f t="shared" si="26"/>
        <v>#DIV/0!</v>
      </c>
      <c r="K65" s="452" t="e">
        <f t="shared" si="26"/>
        <v>#DIV/0!</v>
      </c>
      <c r="L65" s="452" t="e">
        <f t="shared" si="26"/>
        <v>#DIV/0!</v>
      </c>
      <c r="M65" s="452" t="e">
        <f t="shared" si="26"/>
        <v>#DIV/0!</v>
      </c>
      <c r="N65" s="452" t="e">
        <f t="shared" si="26"/>
        <v>#DIV/0!</v>
      </c>
      <c r="O65" s="452" t="e">
        <f t="shared" si="26"/>
        <v>#DIV/0!</v>
      </c>
      <c r="P65" s="452" t="e">
        <f t="shared" si="26"/>
        <v>#DIV/0!</v>
      </c>
      <c r="Q65" s="452" t="e">
        <f t="shared" si="26"/>
        <v>#DIV/0!</v>
      </c>
      <c r="R65" s="453">
        <f t="shared" si="26"/>
        <v>0</v>
      </c>
    </row>
    <row r="66" spans="1:18" ht="15.75" thickBot="1" x14ac:dyDescent="0.25">
      <c r="A66" s="746"/>
      <c r="B66" s="746"/>
      <c r="C66" s="749"/>
      <c r="D66" s="6" t="s">
        <v>70</v>
      </c>
      <c r="E66" s="454" t="e">
        <f t="shared" ref="E66:R66" si="27">E64*100/E59</f>
        <v>#DIV/0!</v>
      </c>
      <c r="F66" s="454" t="e">
        <f t="shared" si="27"/>
        <v>#DIV/0!</v>
      </c>
      <c r="G66" s="454" t="e">
        <f t="shared" si="27"/>
        <v>#DIV/0!</v>
      </c>
      <c r="H66" s="454" t="e">
        <f t="shared" si="27"/>
        <v>#DIV/0!</v>
      </c>
      <c r="I66" s="454" t="e">
        <f t="shared" si="27"/>
        <v>#DIV/0!</v>
      </c>
      <c r="J66" s="454" t="e">
        <f t="shared" si="27"/>
        <v>#DIV/0!</v>
      </c>
      <c r="K66" s="454" t="e">
        <f t="shared" si="27"/>
        <v>#DIV/0!</v>
      </c>
      <c r="L66" s="454" t="e">
        <f t="shared" si="27"/>
        <v>#DIV/0!</v>
      </c>
      <c r="M66" s="454" t="e">
        <f t="shared" si="27"/>
        <v>#DIV/0!</v>
      </c>
      <c r="N66" s="454" t="e">
        <f t="shared" si="27"/>
        <v>#DIV/0!</v>
      </c>
      <c r="O66" s="454" t="e">
        <f t="shared" si="27"/>
        <v>#DIV/0!</v>
      </c>
      <c r="P66" s="454" t="e">
        <f t="shared" si="27"/>
        <v>#DIV/0!</v>
      </c>
      <c r="Q66" s="454" t="e">
        <f t="shared" si="27"/>
        <v>#DIV/0!</v>
      </c>
      <c r="R66" s="455" t="e">
        <f t="shared" si="27"/>
        <v>#DIV/0!</v>
      </c>
    </row>
    <row r="67" spans="1:18" ht="15" x14ac:dyDescent="0.2">
      <c r="A67" s="744">
        <v>8</v>
      </c>
      <c r="B67" s="744" t="str">
        <f>'PI. MP. Avance'!B46</f>
        <v>MP105020102</v>
      </c>
      <c r="C67" s="747" t="str">
        <f>'PI. MP. Avance'!C46</f>
        <v>Implementar una (1) herramienta tecnológica, que permita fortalecer las instancias de erradicación de violencia contra la mujer y la población LGTBI, en el cuatrienio.</v>
      </c>
      <c r="D67" s="4" t="s">
        <v>63</v>
      </c>
      <c r="E67" s="21">
        <f>SUM(F67:Q67)</f>
        <v>0</v>
      </c>
      <c r="F67" s="188">
        <f>IF($O$5=2016,VLOOKUP($B67,MP,24,FALSE),IF($O$5=2017,VLOOKUP($B67,MP,37,FALSE),IF($O$5=2018,VLOOKUP($B67,MP,50,FALSE),IF($O$5=2019,VLOOKUP($B67,MP,63,FALSE)," "))))</f>
        <v>0</v>
      </c>
      <c r="G67" s="188">
        <f>IF($O$5=2016,VLOOKUP($B67,MP,25,FALSE),IF($O$5=2017,VLOOKUP($B67,MP,38,FALSE),IF($O$5=2018,VLOOKUP($B67,MP,51,FALSE),IF($O$5=2019,VLOOKUP($B67,MP,64,FALSE)," "))))</f>
        <v>0</v>
      </c>
      <c r="H67" s="188">
        <f>IF($O$5=2016,VLOOKUP($B67,MP,26,FALSE),IF($O$5=2017,VLOOKUP($B67,MP,39,FALSE),IF($O$5=2018,VLOOKUP($B67,MP,52,FALSE),IF($O$5=2019,VLOOKUP($B67,MP,65,FALSE)," "))))</f>
        <v>0</v>
      </c>
      <c r="I67" s="188">
        <f>IF($O$5=2016,VLOOKUP($B67,MP,27,FALSE),IF($O$5=2017,VLOOKUP($B67,MP,40,FALSE),IF($O$5=2018,VLOOKUP($B67,MP,53,FALSE),IF($O$5=2019,VLOOKUP($B67,MP,66,FALSE)," "))))</f>
        <v>0</v>
      </c>
      <c r="J67" s="188">
        <f>IF($O$5=2016,VLOOKUP($B67,MP,28,FALSE),IF($O$5=2017,VLOOKUP($B67,MP,41,FALSE),IF($O$5=2018,VLOOKUP($B67,MP,54,FALSE),IF($O$5=2019,VLOOKUP($B67,MP,67,FALSE)," "))))</f>
        <v>0</v>
      </c>
      <c r="K67" s="188">
        <f>IF($O$5=2016,VLOOKUP($B67,MP,29,FALSE),IF($O$5=2017,VLOOKUP($B67,MP,42,FALSE),IF($O$5=2018,VLOOKUP($B67,MP,55,FALSE),IF($O$5=2019,VLOOKUP($B67,MP,68,FALSE)," "))))</f>
        <v>0</v>
      </c>
      <c r="L67" s="188">
        <f>IF($O$5=2016,VLOOKUP($B67,MP,30,FALSE),IF($O$5=2017,VLOOKUP($B67,MP,43,FALSE),IF($O$5=2018,VLOOKUP($B67,MP,56,FALSE),IF($O$5=2019,VLOOKUP($B67,MP,69,FALSE)," "))))</f>
        <v>0</v>
      </c>
      <c r="M67" s="188">
        <f>IF($O$5=2016,VLOOKUP($B67,MP,31,FALSE),IF($O$5=2017,VLOOKUP($B67,MP,44,FALSE),IF($O$5=2018,VLOOKUP($B67,MP,57,FALSE),IF($O$5=2019,VLOOKUP($B67,MP,70,FALSE)," "))))</f>
        <v>0</v>
      </c>
      <c r="N67" s="188">
        <f>IF($O$5=2016,VLOOKUP($B67,MP,32,FALSE),IF($O$5=2017,VLOOKUP($B67,MP,45,FALSE),IF($O$5=2018,VLOOKUP($B67,MP,58,FALSE),IF($O$5=2019,VLOOKUP($B67,MP,71,FALSE)," "))))</f>
        <v>0</v>
      </c>
      <c r="O67" s="188">
        <f>IF($O$5=2016,VLOOKUP($B67,MP,33,FALSE),IF($O$5=2017,VLOOKUP($B67,MP,46,FALSE),IF($O$5=2018,VLOOKUP($B67,MP,59,FALSE),IF($O$5=2019,VLOOKUP($B67,MP,72,FALSE)," "))))</f>
        <v>0</v>
      </c>
      <c r="P67" s="188">
        <f>IF($O$5=2016,VLOOKUP($B67,MP,34,FALSE),IF($O$5=2017,VLOOKUP($B67,MP,47,FALSE),IF($O$5=2018,VLOOKUP($B67,MP,60,FALSE),IF($O$5=2019,VLOOKUP($B67,MP,73,FALSE)," "))))</f>
        <v>0</v>
      </c>
      <c r="Q67" s="188">
        <f>IF($O$5=2016,VLOOKUP($B67,MP,35,FALSE),IF($O$5=2017,VLOOKUP($B67,MP,48,FALSE),IF($O$5=2018,VLOOKUP($B67,MP,61,FALSE),IF($O$5=2019,VLOOKUP($B67,MP,74,FALSE)," "))))</f>
        <v>0</v>
      </c>
      <c r="R67" s="22"/>
    </row>
    <row r="68" spans="1:18" ht="15" x14ac:dyDescent="0.2">
      <c r="A68" s="745"/>
      <c r="B68" s="745"/>
      <c r="C68" s="748"/>
      <c r="D68" s="8" t="s">
        <v>64</v>
      </c>
      <c r="E68" s="451">
        <f>SUM(F68:Q68)</f>
        <v>101000000</v>
      </c>
      <c r="F68" s="499">
        <v>101000000</v>
      </c>
      <c r="G68" s="499"/>
      <c r="H68" s="499"/>
      <c r="I68" s="499"/>
      <c r="J68" s="499"/>
      <c r="K68" s="499"/>
      <c r="L68" s="499"/>
      <c r="M68" s="499"/>
      <c r="N68" s="499"/>
      <c r="O68" s="499"/>
      <c r="P68" s="499"/>
      <c r="Q68" s="499"/>
      <c r="R68" s="500"/>
    </row>
    <row r="69" spans="1:18" ht="15" x14ac:dyDescent="0.2">
      <c r="A69" s="745"/>
      <c r="B69" s="745"/>
      <c r="C69" s="748"/>
      <c r="D69" s="5" t="s">
        <v>65</v>
      </c>
      <c r="E69" s="452" t="e">
        <f t="shared" ref="E69:R69" si="28">E68*100/E67</f>
        <v>#DIV/0!</v>
      </c>
      <c r="F69" s="452" t="e">
        <f t="shared" si="28"/>
        <v>#DIV/0!</v>
      </c>
      <c r="G69" s="452" t="e">
        <f t="shared" si="28"/>
        <v>#DIV/0!</v>
      </c>
      <c r="H69" s="452" t="e">
        <f t="shared" si="28"/>
        <v>#DIV/0!</v>
      </c>
      <c r="I69" s="452" t="e">
        <f t="shared" si="28"/>
        <v>#DIV/0!</v>
      </c>
      <c r="J69" s="452" t="e">
        <f t="shared" si="28"/>
        <v>#DIV/0!</v>
      </c>
      <c r="K69" s="452" t="e">
        <f t="shared" si="28"/>
        <v>#DIV/0!</v>
      </c>
      <c r="L69" s="452" t="e">
        <f t="shared" si="28"/>
        <v>#DIV/0!</v>
      </c>
      <c r="M69" s="452" t="e">
        <f t="shared" si="28"/>
        <v>#DIV/0!</v>
      </c>
      <c r="N69" s="452" t="e">
        <f t="shared" si="28"/>
        <v>#DIV/0!</v>
      </c>
      <c r="O69" s="452" t="e">
        <f t="shared" si="28"/>
        <v>#DIV/0!</v>
      </c>
      <c r="P69" s="452" t="e">
        <f t="shared" si="28"/>
        <v>#DIV/0!</v>
      </c>
      <c r="Q69" s="452" t="e">
        <f t="shared" si="28"/>
        <v>#DIV/0!</v>
      </c>
      <c r="R69" s="453" t="e">
        <f t="shared" si="28"/>
        <v>#DIV/0!</v>
      </c>
    </row>
    <row r="70" spans="1:18" ht="15" x14ac:dyDescent="0.2">
      <c r="A70" s="745"/>
      <c r="B70" s="745"/>
      <c r="C70" s="748"/>
      <c r="D70" s="8" t="s">
        <v>66</v>
      </c>
      <c r="E70" s="584">
        <f>SUM(F70:Q70)</f>
        <v>0</v>
      </c>
      <c r="F70" s="499"/>
      <c r="G70" s="499"/>
      <c r="H70" s="499"/>
      <c r="I70" s="499"/>
      <c r="J70" s="499"/>
      <c r="K70" s="499"/>
      <c r="L70" s="499"/>
      <c r="M70" s="499"/>
      <c r="N70" s="499"/>
      <c r="O70" s="499"/>
      <c r="P70" s="499"/>
      <c r="Q70" s="499"/>
      <c r="R70" s="500"/>
    </row>
    <row r="71" spans="1:18" ht="15" x14ac:dyDescent="0.2">
      <c r="A71" s="745"/>
      <c r="B71" s="745"/>
      <c r="C71" s="748"/>
      <c r="D71" s="5" t="s">
        <v>67</v>
      </c>
      <c r="E71" s="452" t="e">
        <f t="shared" ref="E71:R71" si="29">E70*100/E67</f>
        <v>#DIV/0!</v>
      </c>
      <c r="F71" s="452" t="e">
        <f t="shared" si="29"/>
        <v>#DIV/0!</v>
      </c>
      <c r="G71" s="452" t="e">
        <f t="shared" si="29"/>
        <v>#DIV/0!</v>
      </c>
      <c r="H71" s="452" t="e">
        <f t="shared" si="29"/>
        <v>#DIV/0!</v>
      </c>
      <c r="I71" s="452" t="e">
        <f t="shared" si="29"/>
        <v>#DIV/0!</v>
      </c>
      <c r="J71" s="452" t="e">
        <f t="shared" si="29"/>
        <v>#DIV/0!</v>
      </c>
      <c r="K71" s="452" t="e">
        <f t="shared" si="29"/>
        <v>#DIV/0!</v>
      </c>
      <c r="L71" s="452" t="e">
        <f t="shared" si="29"/>
        <v>#DIV/0!</v>
      </c>
      <c r="M71" s="452" t="e">
        <f t="shared" si="29"/>
        <v>#DIV/0!</v>
      </c>
      <c r="N71" s="452" t="e">
        <f t="shared" si="29"/>
        <v>#DIV/0!</v>
      </c>
      <c r="O71" s="452" t="e">
        <f t="shared" si="29"/>
        <v>#DIV/0!</v>
      </c>
      <c r="P71" s="452" t="e">
        <f t="shared" si="29"/>
        <v>#DIV/0!</v>
      </c>
      <c r="Q71" s="452" t="e">
        <f t="shared" si="29"/>
        <v>#DIV/0!</v>
      </c>
      <c r="R71" s="453" t="e">
        <f t="shared" si="29"/>
        <v>#DIV/0!</v>
      </c>
    </row>
    <row r="72" spans="1:18" ht="15" x14ac:dyDescent="0.2">
      <c r="A72" s="745"/>
      <c r="B72" s="745"/>
      <c r="C72" s="748"/>
      <c r="D72" s="7" t="s">
        <v>68</v>
      </c>
      <c r="E72" s="344">
        <f>SUM(F72:Q72)</f>
        <v>0</v>
      </c>
      <c r="F72" s="499"/>
      <c r="G72" s="499"/>
      <c r="H72" s="499"/>
      <c r="I72" s="499"/>
      <c r="J72" s="499"/>
      <c r="K72" s="499"/>
      <c r="L72" s="499"/>
      <c r="M72" s="499"/>
      <c r="N72" s="499"/>
      <c r="O72" s="499"/>
      <c r="P72" s="499"/>
      <c r="Q72" s="499"/>
      <c r="R72" s="500"/>
    </row>
    <row r="73" spans="1:18" ht="15" x14ac:dyDescent="0.2">
      <c r="A73" s="745"/>
      <c r="B73" s="745"/>
      <c r="C73" s="748"/>
      <c r="D73" s="5" t="s">
        <v>69</v>
      </c>
      <c r="E73" s="452" t="e">
        <f t="shared" ref="E73:R73" si="30">E72*100/E70</f>
        <v>#DIV/0!</v>
      </c>
      <c r="F73" s="452" t="e">
        <f t="shared" si="30"/>
        <v>#DIV/0!</v>
      </c>
      <c r="G73" s="452" t="e">
        <f t="shared" si="30"/>
        <v>#DIV/0!</v>
      </c>
      <c r="H73" s="452" t="e">
        <f t="shared" si="30"/>
        <v>#DIV/0!</v>
      </c>
      <c r="I73" s="452" t="e">
        <f t="shared" si="30"/>
        <v>#DIV/0!</v>
      </c>
      <c r="J73" s="452" t="e">
        <f t="shared" si="30"/>
        <v>#DIV/0!</v>
      </c>
      <c r="K73" s="452" t="e">
        <f t="shared" si="30"/>
        <v>#DIV/0!</v>
      </c>
      <c r="L73" s="452" t="e">
        <f t="shared" si="30"/>
        <v>#DIV/0!</v>
      </c>
      <c r="M73" s="452" t="e">
        <f t="shared" si="30"/>
        <v>#DIV/0!</v>
      </c>
      <c r="N73" s="452" t="e">
        <f t="shared" si="30"/>
        <v>#DIV/0!</v>
      </c>
      <c r="O73" s="452" t="e">
        <f t="shared" si="30"/>
        <v>#DIV/0!</v>
      </c>
      <c r="P73" s="452" t="e">
        <f t="shared" si="30"/>
        <v>#DIV/0!</v>
      </c>
      <c r="Q73" s="452" t="e">
        <f t="shared" si="30"/>
        <v>#DIV/0!</v>
      </c>
      <c r="R73" s="453" t="e">
        <f t="shared" si="30"/>
        <v>#DIV/0!</v>
      </c>
    </row>
    <row r="74" spans="1:18" ht="15.75" thickBot="1" x14ac:dyDescent="0.25">
      <c r="A74" s="746"/>
      <c r="B74" s="746"/>
      <c r="C74" s="749"/>
      <c r="D74" s="6" t="s">
        <v>70</v>
      </c>
      <c r="E74" s="454" t="e">
        <f t="shared" ref="E74:R74" si="31">E72*100/E67</f>
        <v>#DIV/0!</v>
      </c>
      <c r="F74" s="454" t="e">
        <f t="shared" si="31"/>
        <v>#DIV/0!</v>
      </c>
      <c r="G74" s="454" t="e">
        <f t="shared" si="31"/>
        <v>#DIV/0!</v>
      </c>
      <c r="H74" s="454" t="e">
        <f t="shared" si="31"/>
        <v>#DIV/0!</v>
      </c>
      <c r="I74" s="454" t="e">
        <f t="shared" si="31"/>
        <v>#DIV/0!</v>
      </c>
      <c r="J74" s="454" t="e">
        <f t="shared" si="31"/>
        <v>#DIV/0!</v>
      </c>
      <c r="K74" s="454" t="e">
        <f t="shared" si="31"/>
        <v>#DIV/0!</v>
      </c>
      <c r="L74" s="454" t="e">
        <f t="shared" si="31"/>
        <v>#DIV/0!</v>
      </c>
      <c r="M74" s="454" t="e">
        <f t="shared" si="31"/>
        <v>#DIV/0!</v>
      </c>
      <c r="N74" s="454" t="e">
        <f t="shared" si="31"/>
        <v>#DIV/0!</v>
      </c>
      <c r="O74" s="454" t="e">
        <f t="shared" si="31"/>
        <v>#DIV/0!</v>
      </c>
      <c r="P74" s="454" t="e">
        <f t="shared" si="31"/>
        <v>#DIV/0!</v>
      </c>
      <c r="Q74" s="454" t="e">
        <f t="shared" si="31"/>
        <v>#DIV/0!</v>
      </c>
      <c r="R74" s="455" t="e">
        <f t="shared" si="31"/>
        <v>#DIV/0!</v>
      </c>
    </row>
    <row r="75" spans="1:18" ht="15" x14ac:dyDescent="0.2">
      <c r="A75" s="744">
        <v>9</v>
      </c>
      <c r="B75" s="744" t="str">
        <f>'PI. MP. Avance'!B51</f>
        <v>MP105020103</v>
      </c>
      <c r="C75" s="747" t="str">
        <f>'PI. MP. Avance'!C51</f>
        <v>Fortalecer en los 42 municipios, las Comisarías de Familia y Casa de Justicia del Departamento, en las rutas de atención a mujeres víctimas de violencia, en el período de gobierno.</v>
      </c>
      <c r="D75" s="4" t="s">
        <v>63</v>
      </c>
      <c r="E75" s="21">
        <f>SUM(F75:Q75)</f>
        <v>0</v>
      </c>
      <c r="F75" s="188">
        <f>IF($O$5=2016,VLOOKUP($B75,MP,24,FALSE),IF($O$5=2017,VLOOKUP($B75,MP,37,FALSE),IF($O$5=2018,VLOOKUP($B75,MP,50,FALSE),IF($O$5=2019,VLOOKUP($B75,MP,63,FALSE)," "))))</f>
        <v>0</v>
      </c>
      <c r="G75" s="188">
        <f>IF($O$5=2016,VLOOKUP($B75,MP,25,FALSE),IF($O$5=2017,VLOOKUP($B75,MP,38,FALSE),IF($O$5=2018,VLOOKUP($B75,MP,51,FALSE),IF($O$5=2019,VLOOKUP($B75,MP,64,FALSE)," "))))</f>
        <v>0</v>
      </c>
      <c r="H75" s="188">
        <f>IF($O$5=2016,VLOOKUP($B75,MP,26,FALSE),IF($O$5=2017,VLOOKUP($B75,MP,39,FALSE),IF($O$5=2018,VLOOKUP($B75,MP,52,FALSE),IF($O$5=2019,VLOOKUP($B75,MP,65,FALSE)," "))))</f>
        <v>0</v>
      </c>
      <c r="I75" s="188">
        <f>IF($O$5=2016,VLOOKUP($B75,MP,27,FALSE),IF($O$5=2017,VLOOKUP($B75,MP,40,FALSE),IF($O$5=2018,VLOOKUP($B75,MP,53,FALSE),IF($O$5=2019,VLOOKUP($B75,MP,66,FALSE)," "))))</f>
        <v>0</v>
      </c>
      <c r="J75" s="188">
        <f>IF($O$5=2016,VLOOKUP($B75,MP,28,FALSE),IF($O$5=2017,VLOOKUP($B75,MP,41,FALSE),IF($O$5=2018,VLOOKUP($B75,MP,54,FALSE),IF($O$5=2019,VLOOKUP($B75,MP,67,FALSE)," "))))</f>
        <v>0</v>
      </c>
      <c r="K75" s="188">
        <f>IF($O$5=2016,VLOOKUP($B75,MP,29,FALSE),IF($O$5=2017,VLOOKUP($B75,MP,42,FALSE),IF($O$5=2018,VLOOKUP($B75,MP,55,FALSE),IF($O$5=2019,VLOOKUP($B75,MP,68,FALSE)," "))))</f>
        <v>0</v>
      </c>
      <c r="L75" s="188">
        <f>IF($O$5=2016,VLOOKUP($B75,MP,30,FALSE),IF($O$5=2017,VLOOKUP($B75,MP,43,FALSE),IF($O$5=2018,VLOOKUP($B75,MP,56,FALSE),IF($O$5=2019,VLOOKUP($B75,MP,69,FALSE)," "))))</f>
        <v>0</v>
      </c>
      <c r="M75" s="188">
        <f>IF($O$5=2016,VLOOKUP($B75,MP,31,FALSE),IF($O$5=2017,VLOOKUP($B75,MP,44,FALSE),IF($O$5=2018,VLOOKUP($B75,MP,57,FALSE),IF($O$5=2019,VLOOKUP($B75,MP,70,FALSE)," "))))</f>
        <v>0</v>
      </c>
      <c r="N75" s="188">
        <f>IF($O$5=2016,VLOOKUP($B75,MP,32,FALSE),IF($O$5=2017,VLOOKUP($B75,MP,45,FALSE),IF($O$5=2018,VLOOKUP($B75,MP,58,FALSE),IF($O$5=2019,VLOOKUP($B75,MP,71,FALSE)," "))))</f>
        <v>0</v>
      </c>
      <c r="O75" s="188">
        <f>IF($O$5=2016,VLOOKUP($B75,MP,33,FALSE),IF($O$5=2017,VLOOKUP($B75,MP,46,FALSE),IF($O$5=2018,VLOOKUP($B75,MP,59,FALSE),IF($O$5=2019,VLOOKUP($B75,MP,72,FALSE)," "))))</f>
        <v>0</v>
      </c>
      <c r="P75" s="188">
        <f>IF($O$5=2016,VLOOKUP($B75,MP,34,FALSE),IF($O$5=2017,VLOOKUP($B75,MP,47,FALSE),IF($O$5=2018,VLOOKUP($B75,MP,60,FALSE),IF($O$5=2019,VLOOKUP($B75,MP,73,FALSE)," "))))</f>
        <v>0</v>
      </c>
      <c r="Q75" s="188">
        <f>IF($O$5=2016,VLOOKUP($B75,MP,35,FALSE),IF($O$5=2017,VLOOKUP($B75,MP,48,FALSE),IF($O$5=2018,VLOOKUP($B75,MP,61,FALSE),IF($O$5=2019,VLOOKUP($B75,MP,74,FALSE)," "))))</f>
        <v>0</v>
      </c>
      <c r="R75" s="22"/>
    </row>
    <row r="76" spans="1:18" ht="15" x14ac:dyDescent="0.2">
      <c r="A76" s="745"/>
      <c r="B76" s="745"/>
      <c r="C76" s="748"/>
      <c r="D76" s="8" t="s">
        <v>64</v>
      </c>
      <c r="E76" s="451">
        <f>SUM(F76:Q76)</f>
        <v>0</v>
      </c>
      <c r="F76" s="499">
        <v>0</v>
      </c>
      <c r="G76" s="499"/>
      <c r="H76" s="499"/>
      <c r="I76" s="499"/>
      <c r="J76" s="499"/>
      <c r="K76" s="499"/>
      <c r="L76" s="499"/>
      <c r="M76" s="499"/>
      <c r="N76" s="499"/>
      <c r="O76" s="499"/>
      <c r="P76" s="499"/>
      <c r="Q76" s="499"/>
      <c r="R76" s="500"/>
    </row>
    <row r="77" spans="1:18" ht="15" x14ac:dyDescent="0.2">
      <c r="A77" s="745"/>
      <c r="B77" s="745"/>
      <c r="C77" s="748"/>
      <c r="D77" s="5" t="s">
        <v>65</v>
      </c>
      <c r="E77" s="452" t="e">
        <f t="shared" ref="E77:R77" si="32">E76*100/E75</f>
        <v>#DIV/0!</v>
      </c>
      <c r="F77" s="452" t="e">
        <f t="shared" si="32"/>
        <v>#DIV/0!</v>
      </c>
      <c r="G77" s="452" t="e">
        <f t="shared" si="32"/>
        <v>#DIV/0!</v>
      </c>
      <c r="H77" s="452" t="e">
        <f t="shared" si="32"/>
        <v>#DIV/0!</v>
      </c>
      <c r="I77" s="452" t="e">
        <f t="shared" si="32"/>
        <v>#DIV/0!</v>
      </c>
      <c r="J77" s="452" t="e">
        <f t="shared" si="32"/>
        <v>#DIV/0!</v>
      </c>
      <c r="K77" s="452" t="e">
        <f t="shared" si="32"/>
        <v>#DIV/0!</v>
      </c>
      <c r="L77" s="452" t="e">
        <f t="shared" si="32"/>
        <v>#DIV/0!</v>
      </c>
      <c r="M77" s="452" t="e">
        <f t="shared" si="32"/>
        <v>#DIV/0!</v>
      </c>
      <c r="N77" s="452" t="e">
        <f t="shared" si="32"/>
        <v>#DIV/0!</v>
      </c>
      <c r="O77" s="452" t="e">
        <f t="shared" si="32"/>
        <v>#DIV/0!</v>
      </c>
      <c r="P77" s="452" t="e">
        <f t="shared" si="32"/>
        <v>#DIV/0!</v>
      </c>
      <c r="Q77" s="452" t="e">
        <f t="shared" si="32"/>
        <v>#DIV/0!</v>
      </c>
      <c r="R77" s="453" t="e">
        <f t="shared" si="32"/>
        <v>#DIV/0!</v>
      </c>
    </row>
    <row r="78" spans="1:18" ht="15" x14ac:dyDescent="0.2">
      <c r="A78" s="745"/>
      <c r="B78" s="745"/>
      <c r="C78" s="748"/>
      <c r="D78" s="8" t="s">
        <v>66</v>
      </c>
      <c r="E78" s="451">
        <f>SUM(F78:Q78)</f>
        <v>0</v>
      </c>
      <c r="F78" s="499"/>
      <c r="G78" s="499"/>
      <c r="H78" s="499"/>
      <c r="I78" s="499"/>
      <c r="J78" s="499"/>
      <c r="K78" s="499"/>
      <c r="L78" s="499"/>
      <c r="M78" s="499"/>
      <c r="N78" s="499"/>
      <c r="O78" s="499"/>
      <c r="P78" s="499"/>
      <c r="Q78" s="499"/>
      <c r="R78" s="500"/>
    </row>
    <row r="79" spans="1:18" ht="15" x14ac:dyDescent="0.2">
      <c r="A79" s="745"/>
      <c r="B79" s="745"/>
      <c r="C79" s="748"/>
      <c r="D79" s="5" t="s">
        <v>67</v>
      </c>
      <c r="E79" s="452" t="e">
        <f t="shared" ref="E79:R79" si="33">E78*100/E75</f>
        <v>#DIV/0!</v>
      </c>
      <c r="F79" s="452" t="e">
        <f t="shared" si="33"/>
        <v>#DIV/0!</v>
      </c>
      <c r="G79" s="452" t="e">
        <f t="shared" si="33"/>
        <v>#DIV/0!</v>
      </c>
      <c r="H79" s="452" t="e">
        <f t="shared" si="33"/>
        <v>#DIV/0!</v>
      </c>
      <c r="I79" s="452" t="e">
        <f t="shared" si="33"/>
        <v>#DIV/0!</v>
      </c>
      <c r="J79" s="452" t="e">
        <f t="shared" si="33"/>
        <v>#DIV/0!</v>
      </c>
      <c r="K79" s="452" t="e">
        <f t="shared" si="33"/>
        <v>#DIV/0!</v>
      </c>
      <c r="L79" s="452" t="e">
        <f t="shared" si="33"/>
        <v>#DIV/0!</v>
      </c>
      <c r="M79" s="452" t="e">
        <f t="shared" si="33"/>
        <v>#DIV/0!</v>
      </c>
      <c r="N79" s="452" t="e">
        <f t="shared" si="33"/>
        <v>#DIV/0!</v>
      </c>
      <c r="O79" s="452" t="e">
        <f t="shared" si="33"/>
        <v>#DIV/0!</v>
      </c>
      <c r="P79" s="452" t="e">
        <f t="shared" si="33"/>
        <v>#DIV/0!</v>
      </c>
      <c r="Q79" s="452" t="e">
        <f t="shared" si="33"/>
        <v>#DIV/0!</v>
      </c>
      <c r="R79" s="453" t="e">
        <f t="shared" si="33"/>
        <v>#DIV/0!</v>
      </c>
    </row>
    <row r="80" spans="1:18" ht="15" x14ac:dyDescent="0.2">
      <c r="A80" s="745"/>
      <c r="B80" s="745"/>
      <c r="C80" s="748"/>
      <c r="D80" s="7" t="s">
        <v>68</v>
      </c>
      <c r="E80" s="451">
        <f>SUM(F80:Q80)</f>
        <v>0</v>
      </c>
      <c r="F80" s="499">
        <v>0</v>
      </c>
      <c r="G80" s="499"/>
      <c r="H80" s="499"/>
      <c r="I80" s="499"/>
      <c r="J80" s="499"/>
      <c r="K80" s="499"/>
      <c r="L80" s="499"/>
      <c r="M80" s="499"/>
      <c r="N80" s="499"/>
      <c r="O80" s="499"/>
      <c r="P80" s="499"/>
      <c r="Q80" s="499"/>
      <c r="R80" s="500"/>
    </row>
    <row r="81" spans="1:18" ht="15" x14ac:dyDescent="0.2">
      <c r="A81" s="745"/>
      <c r="B81" s="745"/>
      <c r="C81" s="748"/>
      <c r="D81" s="5" t="s">
        <v>69</v>
      </c>
      <c r="E81" s="452" t="e">
        <f t="shared" ref="E81:R81" si="34">E80*100/E78</f>
        <v>#DIV/0!</v>
      </c>
      <c r="F81" s="452" t="e">
        <f t="shared" si="34"/>
        <v>#DIV/0!</v>
      </c>
      <c r="G81" s="452" t="e">
        <f t="shared" si="34"/>
        <v>#DIV/0!</v>
      </c>
      <c r="H81" s="452" t="e">
        <f t="shared" si="34"/>
        <v>#DIV/0!</v>
      </c>
      <c r="I81" s="452" t="e">
        <f t="shared" si="34"/>
        <v>#DIV/0!</v>
      </c>
      <c r="J81" s="452" t="e">
        <f t="shared" si="34"/>
        <v>#DIV/0!</v>
      </c>
      <c r="K81" s="452" t="e">
        <f t="shared" si="34"/>
        <v>#DIV/0!</v>
      </c>
      <c r="L81" s="452" t="e">
        <f t="shared" si="34"/>
        <v>#DIV/0!</v>
      </c>
      <c r="M81" s="452" t="e">
        <f t="shared" si="34"/>
        <v>#DIV/0!</v>
      </c>
      <c r="N81" s="452" t="e">
        <f t="shared" si="34"/>
        <v>#DIV/0!</v>
      </c>
      <c r="O81" s="452" t="e">
        <f t="shared" si="34"/>
        <v>#DIV/0!</v>
      </c>
      <c r="P81" s="452" t="e">
        <f t="shared" si="34"/>
        <v>#DIV/0!</v>
      </c>
      <c r="Q81" s="452" t="e">
        <f t="shared" si="34"/>
        <v>#DIV/0!</v>
      </c>
      <c r="R81" s="453" t="e">
        <f t="shared" si="34"/>
        <v>#DIV/0!</v>
      </c>
    </row>
    <row r="82" spans="1:18" ht="15.75" thickBot="1" x14ac:dyDescent="0.25">
      <c r="A82" s="746"/>
      <c r="B82" s="746"/>
      <c r="C82" s="749"/>
      <c r="D82" s="6" t="s">
        <v>70</v>
      </c>
      <c r="E82" s="454" t="e">
        <f t="shared" ref="E82:R82" si="35">E80*100/E75</f>
        <v>#DIV/0!</v>
      </c>
      <c r="F82" s="454" t="e">
        <f t="shared" si="35"/>
        <v>#DIV/0!</v>
      </c>
      <c r="G82" s="454" t="e">
        <f t="shared" si="35"/>
        <v>#DIV/0!</v>
      </c>
      <c r="H82" s="454" t="e">
        <f t="shared" si="35"/>
        <v>#DIV/0!</v>
      </c>
      <c r="I82" s="454" t="e">
        <f t="shared" si="35"/>
        <v>#DIV/0!</v>
      </c>
      <c r="J82" s="454" t="e">
        <f t="shared" si="35"/>
        <v>#DIV/0!</v>
      </c>
      <c r="K82" s="454" t="e">
        <f t="shared" si="35"/>
        <v>#DIV/0!</v>
      </c>
      <c r="L82" s="454" t="e">
        <f t="shared" si="35"/>
        <v>#DIV/0!</v>
      </c>
      <c r="M82" s="454" t="e">
        <f t="shared" si="35"/>
        <v>#DIV/0!</v>
      </c>
      <c r="N82" s="454" t="e">
        <f t="shared" si="35"/>
        <v>#DIV/0!</v>
      </c>
      <c r="O82" s="454" t="e">
        <f t="shared" si="35"/>
        <v>#DIV/0!</v>
      </c>
      <c r="P82" s="454" t="e">
        <f t="shared" si="35"/>
        <v>#DIV/0!</v>
      </c>
      <c r="Q82" s="454" t="e">
        <f t="shared" si="35"/>
        <v>#DIV/0!</v>
      </c>
      <c r="R82" s="455" t="e">
        <f t="shared" si="35"/>
        <v>#DIV/0!</v>
      </c>
    </row>
    <row r="83" spans="1:18" ht="15" x14ac:dyDescent="0.2">
      <c r="A83" s="744">
        <v>10</v>
      </c>
      <c r="B83" s="744" t="str">
        <f>'PI. MP. Avance'!B56</f>
        <v>MP105020104</v>
      </c>
      <c r="C83" s="747" t="str">
        <f>'PI. MP. Avance'!C56</f>
        <v>Implementar un (1) acuerdo con empresarios del sector privado del Departamentopara aplicar el incentivo por vinculación laboral de mujeres víctimas de violencia (Ley 1257 de 2008), en el cuatrienio</v>
      </c>
      <c r="D83" s="4" t="s">
        <v>63</v>
      </c>
      <c r="E83" s="21">
        <f>SUM(F83:Q83)</f>
        <v>0</v>
      </c>
      <c r="F83" s="188">
        <f>IF($O$5=2016,VLOOKUP($B83,MP,24,FALSE),IF($O$5=2017,VLOOKUP($B83,MP,37,FALSE),IF($O$5=2018,VLOOKUP($B83,MP,50,FALSE),IF($O$5=2019,VLOOKUP($B83,MP,63,FALSE)," "))))</f>
        <v>0</v>
      </c>
      <c r="G83" s="188">
        <f>IF($O$5=2016,VLOOKUP($B83,MP,25,FALSE),IF($O$5=2017,VLOOKUP($B83,MP,38,FALSE),IF($O$5=2018,VLOOKUP($B83,MP,51,FALSE),IF($O$5=2019,VLOOKUP($B83,MP,64,FALSE)," "))))</f>
        <v>0</v>
      </c>
      <c r="H83" s="188">
        <f>IF($O$5=2016,VLOOKUP($B83,MP,26,FALSE),IF($O$5=2017,VLOOKUP($B83,MP,39,FALSE),IF($O$5=2018,VLOOKUP($B83,MP,52,FALSE),IF($O$5=2019,VLOOKUP($B83,MP,65,FALSE)," "))))</f>
        <v>0</v>
      </c>
      <c r="I83" s="188">
        <f>IF($O$5=2016,VLOOKUP($B83,MP,27,FALSE),IF($O$5=2017,VLOOKUP($B83,MP,40,FALSE),IF($O$5=2018,VLOOKUP($B83,MP,53,FALSE),IF($O$5=2019,VLOOKUP($B83,MP,66,FALSE)," "))))</f>
        <v>0</v>
      </c>
      <c r="J83" s="188">
        <f>IF($O$5=2016,VLOOKUP($B83,MP,28,FALSE),IF($O$5=2017,VLOOKUP($B83,MP,41,FALSE),IF($O$5=2018,VLOOKUP($B83,MP,54,FALSE),IF($O$5=2019,VLOOKUP($B83,MP,67,FALSE)," "))))</f>
        <v>0</v>
      </c>
      <c r="K83" s="188">
        <f>IF($O$5=2016,VLOOKUP($B83,MP,29,FALSE),IF($O$5=2017,VLOOKUP($B83,MP,42,FALSE),IF($O$5=2018,VLOOKUP($B83,MP,55,FALSE),IF($O$5=2019,VLOOKUP($B83,MP,68,FALSE)," "))))</f>
        <v>0</v>
      </c>
      <c r="L83" s="188">
        <f>IF($O$5=2016,VLOOKUP($B83,MP,30,FALSE),IF($O$5=2017,VLOOKUP($B83,MP,43,FALSE),IF($O$5=2018,VLOOKUP($B83,MP,56,FALSE),IF($O$5=2019,VLOOKUP($B83,MP,69,FALSE)," "))))</f>
        <v>0</v>
      </c>
      <c r="M83" s="188">
        <f>IF($O$5=2016,VLOOKUP($B83,MP,31,FALSE),IF($O$5=2017,VLOOKUP($B83,MP,44,FALSE),IF($O$5=2018,VLOOKUP($B83,MP,57,FALSE),IF($O$5=2019,VLOOKUP($B83,MP,70,FALSE)," "))))</f>
        <v>0</v>
      </c>
      <c r="N83" s="188">
        <f>IF($O$5=2016,VLOOKUP($B83,MP,32,FALSE),IF($O$5=2017,VLOOKUP($B83,MP,45,FALSE),IF($O$5=2018,VLOOKUP($B83,MP,58,FALSE),IF($O$5=2019,VLOOKUP($B83,MP,71,FALSE)," "))))</f>
        <v>0</v>
      </c>
      <c r="O83" s="188">
        <f>IF($O$5=2016,VLOOKUP($B83,MP,33,FALSE),IF($O$5=2017,VLOOKUP($B83,MP,46,FALSE),IF($O$5=2018,VLOOKUP($B83,MP,59,FALSE),IF($O$5=2019,VLOOKUP($B83,MP,72,FALSE)," "))))</f>
        <v>0</v>
      </c>
      <c r="P83" s="188">
        <f>IF($O$5=2016,VLOOKUP($B83,MP,34,FALSE),IF($O$5=2017,VLOOKUP($B83,MP,47,FALSE),IF($O$5=2018,VLOOKUP($B83,MP,60,FALSE),IF($O$5=2019,VLOOKUP($B83,MP,73,FALSE)," "))))</f>
        <v>0</v>
      </c>
      <c r="Q83" s="188">
        <f>IF($O$5=2016,VLOOKUP($B83,MP,35,FALSE),IF($O$5=2017,VLOOKUP($B83,MP,48,FALSE),IF($O$5=2018,VLOOKUP($B83,MP,61,FALSE),IF($O$5=2019,VLOOKUP($B83,MP,74,FALSE)," "))))</f>
        <v>0</v>
      </c>
      <c r="R83" s="22"/>
    </row>
    <row r="84" spans="1:18" ht="15" x14ac:dyDescent="0.2">
      <c r="A84" s="745"/>
      <c r="B84" s="745"/>
      <c r="C84" s="748"/>
      <c r="D84" s="8" t="s">
        <v>64</v>
      </c>
      <c r="E84" s="451">
        <f>SUM(F84:Q84)</f>
        <v>40000000</v>
      </c>
      <c r="F84" s="499">
        <v>40000000</v>
      </c>
      <c r="G84" s="499"/>
      <c r="H84" s="499"/>
      <c r="I84" s="499"/>
      <c r="J84" s="499"/>
      <c r="K84" s="499"/>
      <c r="L84" s="499"/>
      <c r="M84" s="499"/>
      <c r="N84" s="499"/>
      <c r="O84" s="499"/>
      <c r="P84" s="499"/>
      <c r="Q84" s="499"/>
      <c r="R84" s="500"/>
    </row>
    <row r="85" spans="1:18" ht="15" x14ac:dyDescent="0.2">
      <c r="A85" s="745"/>
      <c r="B85" s="745"/>
      <c r="C85" s="748"/>
      <c r="D85" s="5" t="s">
        <v>65</v>
      </c>
      <c r="E85" s="452" t="e">
        <f t="shared" ref="E85:R85" si="36">E84*100/E83</f>
        <v>#DIV/0!</v>
      </c>
      <c r="F85" s="452" t="e">
        <f t="shared" si="36"/>
        <v>#DIV/0!</v>
      </c>
      <c r="G85" s="452" t="e">
        <f t="shared" si="36"/>
        <v>#DIV/0!</v>
      </c>
      <c r="H85" s="452" t="e">
        <f t="shared" si="36"/>
        <v>#DIV/0!</v>
      </c>
      <c r="I85" s="452" t="e">
        <f t="shared" si="36"/>
        <v>#DIV/0!</v>
      </c>
      <c r="J85" s="452" t="e">
        <f t="shared" si="36"/>
        <v>#DIV/0!</v>
      </c>
      <c r="K85" s="452" t="e">
        <f t="shared" si="36"/>
        <v>#DIV/0!</v>
      </c>
      <c r="L85" s="452" t="e">
        <f t="shared" si="36"/>
        <v>#DIV/0!</v>
      </c>
      <c r="M85" s="452" t="e">
        <f t="shared" si="36"/>
        <v>#DIV/0!</v>
      </c>
      <c r="N85" s="452" t="e">
        <f t="shared" si="36"/>
        <v>#DIV/0!</v>
      </c>
      <c r="O85" s="452" t="e">
        <f t="shared" si="36"/>
        <v>#DIV/0!</v>
      </c>
      <c r="P85" s="452" t="e">
        <f t="shared" si="36"/>
        <v>#DIV/0!</v>
      </c>
      <c r="Q85" s="452" t="e">
        <f t="shared" si="36"/>
        <v>#DIV/0!</v>
      </c>
      <c r="R85" s="453" t="e">
        <f t="shared" si="36"/>
        <v>#DIV/0!</v>
      </c>
    </row>
    <row r="86" spans="1:18" ht="15" x14ac:dyDescent="0.2">
      <c r="A86" s="745"/>
      <c r="B86" s="745"/>
      <c r="C86" s="748"/>
      <c r="D86" s="5" t="s">
        <v>66</v>
      </c>
      <c r="E86" s="451">
        <f>SUM(F86:Q86)</f>
        <v>0</v>
      </c>
      <c r="F86" s="499"/>
      <c r="G86" s="499"/>
      <c r="H86" s="499"/>
      <c r="I86" s="499"/>
      <c r="J86" s="499"/>
      <c r="K86" s="499"/>
      <c r="L86" s="499"/>
      <c r="M86" s="499"/>
      <c r="N86" s="499"/>
      <c r="O86" s="499"/>
      <c r="P86" s="499"/>
      <c r="Q86" s="499"/>
      <c r="R86" s="500"/>
    </row>
    <row r="87" spans="1:18" ht="15" x14ac:dyDescent="0.2">
      <c r="A87" s="745"/>
      <c r="B87" s="745"/>
      <c r="C87" s="748"/>
      <c r="D87" s="5" t="s">
        <v>67</v>
      </c>
      <c r="E87" s="452" t="e">
        <f t="shared" ref="E87:R87" si="37">E86*100/E83</f>
        <v>#DIV/0!</v>
      </c>
      <c r="F87" s="452" t="e">
        <f t="shared" si="37"/>
        <v>#DIV/0!</v>
      </c>
      <c r="G87" s="452" t="e">
        <f t="shared" si="37"/>
        <v>#DIV/0!</v>
      </c>
      <c r="H87" s="452" t="e">
        <f t="shared" si="37"/>
        <v>#DIV/0!</v>
      </c>
      <c r="I87" s="452" t="e">
        <f t="shared" si="37"/>
        <v>#DIV/0!</v>
      </c>
      <c r="J87" s="452" t="e">
        <f t="shared" si="37"/>
        <v>#DIV/0!</v>
      </c>
      <c r="K87" s="452" t="e">
        <f t="shared" si="37"/>
        <v>#DIV/0!</v>
      </c>
      <c r="L87" s="452" t="e">
        <f t="shared" si="37"/>
        <v>#DIV/0!</v>
      </c>
      <c r="M87" s="452" t="e">
        <f t="shared" si="37"/>
        <v>#DIV/0!</v>
      </c>
      <c r="N87" s="452" t="e">
        <f t="shared" si="37"/>
        <v>#DIV/0!</v>
      </c>
      <c r="O87" s="452" t="e">
        <f t="shared" si="37"/>
        <v>#DIV/0!</v>
      </c>
      <c r="P87" s="452" t="e">
        <f t="shared" si="37"/>
        <v>#DIV/0!</v>
      </c>
      <c r="Q87" s="452" t="e">
        <f t="shared" si="37"/>
        <v>#DIV/0!</v>
      </c>
      <c r="R87" s="453" t="e">
        <f t="shared" si="37"/>
        <v>#DIV/0!</v>
      </c>
    </row>
    <row r="88" spans="1:18" ht="15" x14ac:dyDescent="0.2">
      <c r="A88" s="745"/>
      <c r="B88" s="745"/>
      <c r="C88" s="748"/>
      <c r="D88" s="7" t="s">
        <v>68</v>
      </c>
      <c r="E88" s="451">
        <f>SUM(F88:Q88)</f>
        <v>0</v>
      </c>
      <c r="F88" s="499"/>
      <c r="G88" s="499"/>
      <c r="H88" s="499"/>
      <c r="I88" s="499"/>
      <c r="J88" s="499"/>
      <c r="K88" s="499"/>
      <c r="L88" s="499"/>
      <c r="M88" s="499"/>
      <c r="N88" s="499"/>
      <c r="O88" s="499"/>
      <c r="P88" s="499"/>
      <c r="Q88" s="499"/>
      <c r="R88" s="500"/>
    </row>
    <row r="89" spans="1:18" ht="15" x14ac:dyDescent="0.2">
      <c r="A89" s="745"/>
      <c r="B89" s="745"/>
      <c r="C89" s="748"/>
      <c r="D89" s="5" t="s">
        <v>69</v>
      </c>
      <c r="E89" s="452" t="e">
        <f t="shared" ref="E89:R89" si="38">E88*100/E86</f>
        <v>#DIV/0!</v>
      </c>
      <c r="F89" s="452" t="e">
        <f t="shared" si="38"/>
        <v>#DIV/0!</v>
      </c>
      <c r="G89" s="452" t="e">
        <f t="shared" si="38"/>
        <v>#DIV/0!</v>
      </c>
      <c r="H89" s="452" t="e">
        <f t="shared" si="38"/>
        <v>#DIV/0!</v>
      </c>
      <c r="I89" s="452" t="e">
        <f t="shared" si="38"/>
        <v>#DIV/0!</v>
      </c>
      <c r="J89" s="452" t="e">
        <f t="shared" si="38"/>
        <v>#DIV/0!</v>
      </c>
      <c r="K89" s="452" t="e">
        <f t="shared" si="38"/>
        <v>#DIV/0!</v>
      </c>
      <c r="L89" s="452" t="e">
        <f t="shared" si="38"/>
        <v>#DIV/0!</v>
      </c>
      <c r="M89" s="452" t="e">
        <f t="shared" si="38"/>
        <v>#DIV/0!</v>
      </c>
      <c r="N89" s="452" t="e">
        <f t="shared" si="38"/>
        <v>#DIV/0!</v>
      </c>
      <c r="O89" s="452" t="e">
        <f t="shared" si="38"/>
        <v>#DIV/0!</v>
      </c>
      <c r="P89" s="452" t="e">
        <f t="shared" si="38"/>
        <v>#DIV/0!</v>
      </c>
      <c r="Q89" s="452" t="e">
        <f t="shared" si="38"/>
        <v>#DIV/0!</v>
      </c>
      <c r="R89" s="453" t="e">
        <f t="shared" si="38"/>
        <v>#DIV/0!</v>
      </c>
    </row>
    <row r="90" spans="1:18" ht="15.75" thickBot="1" x14ac:dyDescent="0.25">
      <c r="A90" s="746"/>
      <c r="B90" s="746"/>
      <c r="C90" s="749"/>
      <c r="D90" s="6" t="s">
        <v>70</v>
      </c>
      <c r="E90" s="454" t="e">
        <f t="shared" ref="E90:R90" si="39">E88*100/E83</f>
        <v>#DIV/0!</v>
      </c>
      <c r="F90" s="454" t="e">
        <f t="shared" si="39"/>
        <v>#DIV/0!</v>
      </c>
      <c r="G90" s="454" t="e">
        <f t="shared" si="39"/>
        <v>#DIV/0!</v>
      </c>
      <c r="H90" s="454" t="e">
        <f t="shared" si="39"/>
        <v>#DIV/0!</v>
      </c>
      <c r="I90" s="454" t="e">
        <f t="shared" si="39"/>
        <v>#DIV/0!</v>
      </c>
      <c r="J90" s="454" t="e">
        <f t="shared" si="39"/>
        <v>#DIV/0!</v>
      </c>
      <c r="K90" s="454" t="e">
        <f t="shared" si="39"/>
        <v>#DIV/0!</v>
      </c>
      <c r="L90" s="454" t="e">
        <f t="shared" si="39"/>
        <v>#DIV/0!</v>
      </c>
      <c r="M90" s="454" t="e">
        <f t="shared" si="39"/>
        <v>#DIV/0!</v>
      </c>
      <c r="N90" s="454" t="e">
        <f t="shared" si="39"/>
        <v>#DIV/0!</v>
      </c>
      <c r="O90" s="454" t="e">
        <f t="shared" si="39"/>
        <v>#DIV/0!</v>
      </c>
      <c r="P90" s="454" t="e">
        <f t="shared" si="39"/>
        <v>#DIV/0!</v>
      </c>
      <c r="Q90" s="454" t="e">
        <f t="shared" si="39"/>
        <v>#DIV/0!</v>
      </c>
      <c r="R90" s="455" t="e">
        <f t="shared" si="39"/>
        <v>#DIV/0!</v>
      </c>
    </row>
    <row r="91" spans="1:18" ht="15" x14ac:dyDescent="0.2">
      <c r="A91" s="744">
        <v>11</v>
      </c>
      <c r="B91" s="744" t="str">
        <f>'PI. MP. Avance'!B61</f>
        <v>MP105020201</v>
      </c>
      <c r="C91" s="747" t="str">
        <f>'PI. MP. Avance'!C61</f>
        <v>Empoderar con inclusión ecomómica  a 210 mujeres rurales de los 42 municipios,  con enfoques: diferencial, de género,  étnico y territorial , durante el periodo de gobierno</v>
      </c>
      <c r="D91" s="4" t="s">
        <v>63</v>
      </c>
      <c r="E91" s="21">
        <f>SUM(F91:Q91)</f>
        <v>357000000</v>
      </c>
      <c r="F91" s="188">
        <f>IF($O$5=2016,VLOOKUP($B91,MP,24,FALSE),IF($O$5=2017,VLOOKUP($B91,MP,37,FALSE),IF($O$5=2018,VLOOKUP($B91,MP,50,FALSE),IF($O$5=2019,VLOOKUP($B91,MP,63,FALSE)," "))))</f>
        <v>357000000</v>
      </c>
      <c r="G91" s="188">
        <f>IF($O$5=2016,VLOOKUP($B91,MP,25,FALSE),IF($O$5=2017,VLOOKUP($B91,MP,38,FALSE),IF($O$5=2018,VLOOKUP($B91,MP,51,FALSE),IF($O$5=2019,VLOOKUP($B91,MP,64,FALSE)," "))))</f>
        <v>0</v>
      </c>
      <c r="H91" s="188">
        <f>IF($O$5=2016,VLOOKUP($B91,MP,26,FALSE),IF($O$5=2017,VLOOKUP($B91,MP,39,FALSE),IF($O$5=2018,VLOOKUP($B91,MP,52,FALSE),IF($O$5=2019,VLOOKUP($B91,MP,65,FALSE)," "))))</f>
        <v>0</v>
      </c>
      <c r="I91" s="188">
        <f>IF($O$5=2016,VLOOKUP($B91,MP,27,FALSE),IF($O$5=2017,VLOOKUP($B91,MP,40,FALSE),IF($O$5=2018,VLOOKUP($B91,MP,53,FALSE),IF($O$5=2019,VLOOKUP($B91,MP,66,FALSE)," "))))</f>
        <v>0</v>
      </c>
      <c r="J91" s="188">
        <f>IF($O$5=2016,VLOOKUP($B91,MP,28,FALSE),IF($O$5=2017,VLOOKUP($B91,MP,41,FALSE),IF($O$5=2018,VLOOKUP($B91,MP,54,FALSE),IF($O$5=2019,VLOOKUP($B91,MP,67,FALSE)," "))))</f>
        <v>0</v>
      </c>
      <c r="K91" s="188">
        <f>IF($O$5=2016,VLOOKUP($B91,MP,29,FALSE),IF($O$5=2017,VLOOKUP($B91,MP,42,FALSE),IF($O$5=2018,VLOOKUP($B91,MP,55,FALSE),IF($O$5=2019,VLOOKUP($B91,MP,68,FALSE)," "))))</f>
        <v>0</v>
      </c>
      <c r="L91" s="188">
        <f>IF($O$5=2016,VLOOKUP($B91,MP,30,FALSE),IF($O$5=2017,VLOOKUP($B91,MP,43,FALSE),IF($O$5=2018,VLOOKUP($B91,MP,56,FALSE),IF($O$5=2019,VLOOKUP($B91,MP,69,FALSE)," "))))</f>
        <v>0</v>
      </c>
      <c r="M91" s="188">
        <f>IF($O$5=2016,VLOOKUP($B91,MP,31,FALSE),IF($O$5=2017,VLOOKUP($B91,MP,44,FALSE),IF($O$5=2018,VLOOKUP($B91,MP,57,FALSE),IF($O$5=2019,VLOOKUP($B91,MP,70,FALSE)," "))))</f>
        <v>0</v>
      </c>
      <c r="N91" s="188">
        <f>IF($O$5=2016,VLOOKUP($B91,MP,32,FALSE),IF($O$5=2017,VLOOKUP($B91,MP,45,FALSE),IF($O$5=2018,VLOOKUP($B91,MP,58,FALSE),IF($O$5=2019,VLOOKUP($B91,MP,71,FALSE)," "))))</f>
        <v>0</v>
      </c>
      <c r="O91" s="188">
        <f>IF($O$5=2016,VLOOKUP($B91,MP,33,FALSE),IF($O$5=2017,VLOOKUP($B91,MP,46,FALSE),IF($O$5=2018,VLOOKUP($B91,MP,59,FALSE),IF($O$5=2019,VLOOKUP($B91,MP,72,FALSE)," "))))</f>
        <v>0</v>
      </c>
      <c r="P91" s="188">
        <f>IF($O$5=2016,VLOOKUP($B91,MP,34,FALSE),IF($O$5=2017,VLOOKUP($B91,MP,47,FALSE),IF($O$5=2018,VLOOKUP($B91,MP,60,FALSE),IF($O$5=2019,VLOOKUP($B91,MP,73,FALSE)," "))))</f>
        <v>0</v>
      </c>
      <c r="Q91" s="188">
        <f>IF($O$5=2016,VLOOKUP($B91,MP,35,FALSE),IF($O$5=2017,VLOOKUP($B91,MP,48,FALSE),IF($O$5=2018,VLOOKUP($B91,MP,61,FALSE),IF($O$5=2019,VLOOKUP($B91,MP,74,FALSE)," "))))</f>
        <v>0</v>
      </c>
      <c r="R91" s="22"/>
    </row>
    <row r="92" spans="1:18" ht="15" x14ac:dyDescent="0.2">
      <c r="A92" s="745"/>
      <c r="B92" s="745"/>
      <c r="C92" s="748"/>
      <c r="D92" s="8" t="s">
        <v>64</v>
      </c>
      <c r="E92" s="451">
        <f>SUM(F92:Q92)</f>
        <v>223500000</v>
      </c>
      <c r="F92" s="499">
        <v>223500000</v>
      </c>
      <c r="G92" s="499"/>
      <c r="H92" s="499"/>
      <c r="I92" s="499"/>
      <c r="J92" s="499"/>
      <c r="K92" s="499"/>
      <c r="L92" s="499"/>
      <c r="M92" s="499"/>
      <c r="N92" s="499"/>
      <c r="O92" s="499"/>
      <c r="P92" s="499"/>
      <c r="Q92" s="499"/>
      <c r="R92" s="500"/>
    </row>
    <row r="93" spans="1:18" ht="15" x14ac:dyDescent="0.2">
      <c r="A93" s="745"/>
      <c r="B93" s="745"/>
      <c r="C93" s="748"/>
      <c r="D93" s="5" t="s">
        <v>65</v>
      </c>
      <c r="E93" s="452">
        <f t="shared" ref="E93:R93" si="40">E92*100/E91</f>
        <v>62.605042016806721</v>
      </c>
      <c r="F93" s="452">
        <f t="shared" si="40"/>
        <v>62.605042016806721</v>
      </c>
      <c r="G93" s="452" t="e">
        <f t="shared" si="40"/>
        <v>#DIV/0!</v>
      </c>
      <c r="H93" s="452" t="e">
        <f t="shared" si="40"/>
        <v>#DIV/0!</v>
      </c>
      <c r="I93" s="452" t="e">
        <f t="shared" si="40"/>
        <v>#DIV/0!</v>
      </c>
      <c r="J93" s="452" t="e">
        <f t="shared" si="40"/>
        <v>#DIV/0!</v>
      </c>
      <c r="K93" s="452" t="e">
        <f t="shared" si="40"/>
        <v>#DIV/0!</v>
      </c>
      <c r="L93" s="452" t="e">
        <f t="shared" si="40"/>
        <v>#DIV/0!</v>
      </c>
      <c r="M93" s="452" t="e">
        <f t="shared" si="40"/>
        <v>#DIV/0!</v>
      </c>
      <c r="N93" s="452" t="e">
        <f t="shared" si="40"/>
        <v>#DIV/0!</v>
      </c>
      <c r="O93" s="452" t="e">
        <f t="shared" si="40"/>
        <v>#DIV/0!</v>
      </c>
      <c r="P93" s="452" t="e">
        <f t="shared" si="40"/>
        <v>#DIV/0!</v>
      </c>
      <c r="Q93" s="452" t="e">
        <f t="shared" si="40"/>
        <v>#DIV/0!</v>
      </c>
      <c r="R93" s="453" t="e">
        <f t="shared" si="40"/>
        <v>#DIV/0!</v>
      </c>
    </row>
    <row r="94" spans="1:18" ht="15" x14ac:dyDescent="0.2">
      <c r="A94" s="745"/>
      <c r="B94" s="745"/>
      <c r="C94" s="748"/>
      <c r="D94" s="8" t="s">
        <v>66</v>
      </c>
      <c r="E94" s="451">
        <f>SUM(F94:Q94)</f>
        <v>0</v>
      </c>
      <c r="F94" s="499"/>
      <c r="G94" s="499"/>
      <c r="H94" s="499"/>
      <c r="I94" s="499"/>
      <c r="J94" s="499"/>
      <c r="K94" s="499"/>
      <c r="L94" s="499"/>
      <c r="M94" s="499"/>
      <c r="N94" s="499"/>
      <c r="O94" s="499"/>
      <c r="P94" s="499"/>
      <c r="Q94" s="499"/>
      <c r="R94" s="500"/>
    </row>
    <row r="95" spans="1:18" ht="15" x14ac:dyDescent="0.2">
      <c r="A95" s="745"/>
      <c r="B95" s="745"/>
      <c r="C95" s="748"/>
      <c r="D95" s="5" t="s">
        <v>67</v>
      </c>
      <c r="E95" s="452">
        <f t="shared" ref="E95:R95" si="41">E94*100/E91</f>
        <v>0</v>
      </c>
      <c r="F95" s="452">
        <f t="shared" si="41"/>
        <v>0</v>
      </c>
      <c r="G95" s="452" t="e">
        <f t="shared" si="41"/>
        <v>#DIV/0!</v>
      </c>
      <c r="H95" s="452" t="e">
        <f t="shared" si="41"/>
        <v>#DIV/0!</v>
      </c>
      <c r="I95" s="452" t="e">
        <f t="shared" si="41"/>
        <v>#DIV/0!</v>
      </c>
      <c r="J95" s="452" t="e">
        <f t="shared" si="41"/>
        <v>#DIV/0!</v>
      </c>
      <c r="K95" s="452" t="e">
        <f t="shared" si="41"/>
        <v>#DIV/0!</v>
      </c>
      <c r="L95" s="452" t="e">
        <f t="shared" si="41"/>
        <v>#DIV/0!</v>
      </c>
      <c r="M95" s="452" t="e">
        <f t="shared" si="41"/>
        <v>#DIV/0!</v>
      </c>
      <c r="N95" s="452" t="e">
        <f t="shared" si="41"/>
        <v>#DIV/0!</v>
      </c>
      <c r="O95" s="452" t="e">
        <f t="shared" si="41"/>
        <v>#DIV/0!</v>
      </c>
      <c r="P95" s="452" t="e">
        <f t="shared" si="41"/>
        <v>#DIV/0!</v>
      </c>
      <c r="Q95" s="452" t="e">
        <f t="shared" si="41"/>
        <v>#DIV/0!</v>
      </c>
      <c r="R95" s="453" t="e">
        <f t="shared" si="41"/>
        <v>#DIV/0!</v>
      </c>
    </row>
    <row r="96" spans="1:18" ht="15" x14ac:dyDescent="0.2">
      <c r="A96" s="745"/>
      <c r="B96" s="745"/>
      <c r="C96" s="748"/>
      <c r="D96" s="7" t="s">
        <v>68</v>
      </c>
      <c r="E96" s="451">
        <f>SUM(F96:Q96)</f>
        <v>0</v>
      </c>
      <c r="F96" s="499"/>
      <c r="G96" s="499"/>
      <c r="H96" s="499"/>
      <c r="I96" s="499"/>
      <c r="J96" s="499"/>
      <c r="K96" s="499"/>
      <c r="L96" s="499"/>
      <c r="M96" s="499"/>
      <c r="N96" s="499"/>
      <c r="O96" s="499"/>
      <c r="P96" s="499"/>
      <c r="Q96" s="499"/>
      <c r="R96" s="500"/>
    </row>
    <row r="97" spans="1:18" ht="15" x14ac:dyDescent="0.2">
      <c r="A97" s="745"/>
      <c r="B97" s="745"/>
      <c r="C97" s="748"/>
      <c r="D97" s="5" t="s">
        <v>69</v>
      </c>
      <c r="E97" s="452" t="e">
        <f t="shared" ref="E97:R97" si="42">E96*100/E94</f>
        <v>#DIV/0!</v>
      </c>
      <c r="F97" s="452" t="e">
        <f t="shared" si="42"/>
        <v>#DIV/0!</v>
      </c>
      <c r="G97" s="452" t="e">
        <f t="shared" si="42"/>
        <v>#DIV/0!</v>
      </c>
      <c r="H97" s="452" t="e">
        <f t="shared" si="42"/>
        <v>#DIV/0!</v>
      </c>
      <c r="I97" s="452" t="e">
        <f t="shared" si="42"/>
        <v>#DIV/0!</v>
      </c>
      <c r="J97" s="452" t="e">
        <f t="shared" si="42"/>
        <v>#DIV/0!</v>
      </c>
      <c r="K97" s="452" t="e">
        <f t="shared" si="42"/>
        <v>#DIV/0!</v>
      </c>
      <c r="L97" s="452" t="e">
        <f t="shared" si="42"/>
        <v>#DIV/0!</v>
      </c>
      <c r="M97" s="452" t="e">
        <f t="shared" si="42"/>
        <v>#DIV/0!</v>
      </c>
      <c r="N97" s="452" t="e">
        <f t="shared" si="42"/>
        <v>#DIV/0!</v>
      </c>
      <c r="O97" s="452" t="e">
        <f t="shared" si="42"/>
        <v>#DIV/0!</v>
      </c>
      <c r="P97" s="452" t="e">
        <f t="shared" si="42"/>
        <v>#DIV/0!</v>
      </c>
      <c r="Q97" s="452" t="e">
        <f t="shared" si="42"/>
        <v>#DIV/0!</v>
      </c>
      <c r="R97" s="453" t="e">
        <f t="shared" si="42"/>
        <v>#DIV/0!</v>
      </c>
    </row>
    <row r="98" spans="1:18" ht="15.75" thickBot="1" x14ac:dyDescent="0.25">
      <c r="A98" s="746"/>
      <c r="B98" s="746"/>
      <c r="C98" s="749"/>
      <c r="D98" s="6" t="s">
        <v>70</v>
      </c>
      <c r="E98" s="454">
        <f t="shared" ref="E98:R98" si="43">E96*100/E91</f>
        <v>0</v>
      </c>
      <c r="F98" s="454">
        <f t="shared" si="43"/>
        <v>0</v>
      </c>
      <c r="G98" s="454" t="e">
        <f t="shared" si="43"/>
        <v>#DIV/0!</v>
      </c>
      <c r="H98" s="454" t="e">
        <f t="shared" si="43"/>
        <v>#DIV/0!</v>
      </c>
      <c r="I98" s="454" t="e">
        <f t="shared" si="43"/>
        <v>#DIV/0!</v>
      </c>
      <c r="J98" s="454" t="e">
        <f t="shared" si="43"/>
        <v>#DIV/0!</v>
      </c>
      <c r="K98" s="454" t="e">
        <f t="shared" si="43"/>
        <v>#DIV/0!</v>
      </c>
      <c r="L98" s="454" t="e">
        <f t="shared" si="43"/>
        <v>#DIV/0!</v>
      </c>
      <c r="M98" s="454" t="e">
        <f t="shared" si="43"/>
        <v>#DIV/0!</v>
      </c>
      <c r="N98" s="454" t="e">
        <f t="shared" si="43"/>
        <v>#DIV/0!</v>
      </c>
      <c r="O98" s="454" t="e">
        <f t="shared" si="43"/>
        <v>#DIV/0!</v>
      </c>
      <c r="P98" s="454" t="e">
        <f t="shared" si="43"/>
        <v>#DIV/0!</v>
      </c>
      <c r="Q98" s="454" t="e">
        <f t="shared" si="43"/>
        <v>#DIV/0!</v>
      </c>
      <c r="R98" s="455" t="e">
        <f t="shared" si="43"/>
        <v>#DIV/0!</v>
      </c>
    </row>
    <row r="99" spans="1:18" ht="15" x14ac:dyDescent="0.2">
      <c r="A99" s="744">
        <v>12</v>
      </c>
      <c r="B99" s="744" t="str">
        <f>'PI. MP. Avance'!B66</f>
        <v>MP105020202</v>
      </c>
      <c r="C99" s="747" t="str">
        <f>'PI. MP. Avance'!C66</f>
        <v>Desarrollar un programa de formación  en derechos a las mujeres rurales de todo el departamento, con enfoques: diferencial, de género, étnico y territorial , durante el cuatrienio.</v>
      </c>
      <c r="D99" s="4" t="s">
        <v>63</v>
      </c>
      <c r="E99" s="21">
        <f>SUM(F99:Q99)</f>
        <v>0</v>
      </c>
      <c r="F99" s="188">
        <f>IF($O$5=2016,VLOOKUP($B99,MP,24,FALSE),IF($O$5=2017,VLOOKUP($B99,MP,37,FALSE),IF($O$5=2018,VLOOKUP($B99,MP,50,FALSE),IF($O$5=2019,VLOOKUP($B99,MP,63,FALSE)," "))))</f>
        <v>0</v>
      </c>
      <c r="G99" s="188">
        <f>IF($O$5=2016,VLOOKUP($B99,MP,25,FALSE),IF($O$5=2017,VLOOKUP($B99,MP,38,FALSE),IF($O$5=2018,VLOOKUP($B99,MP,51,FALSE),IF($O$5=2019,VLOOKUP($B99,MP,64,FALSE)," "))))</f>
        <v>0</v>
      </c>
      <c r="H99" s="188">
        <f>IF($O$5=2016,VLOOKUP($B99,MP,26,FALSE),IF($O$5=2017,VLOOKUP($B99,MP,39,FALSE),IF($O$5=2018,VLOOKUP($B99,MP,52,FALSE),IF($O$5=2019,VLOOKUP($B99,MP,65,FALSE)," "))))</f>
        <v>0</v>
      </c>
      <c r="I99" s="188">
        <f>IF($O$5=2016,VLOOKUP($B99,MP,27,FALSE),IF($O$5=2017,VLOOKUP($B99,MP,40,FALSE),IF($O$5=2018,VLOOKUP($B99,MP,53,FALSE),IF($O$5=2019,VLOOKUP($B99,MP,66,FALSE)," "))))</f>
        <v>0</v>
      </c>
      <c r="J99" s="188">
        <f>IF($O$5=2016,VLOOKUP($B99,MP,28,FALSE),IF($O$5=2017,VLOOKUP($B99,MP,41,FALSE),IF($O$5=2018,VLOOKUP($B99,MP,54,FALSE),IF($O$5=2019,VLOOKUP($B99,MP,67,FALSE)," "))))</f>
        <v>0</v>
      </c>
      <c r="K99" s="188">
        <f>IF($O$5=2016,VLOOKUP($B99,MP,29,FALSE),IF($O$5=2017,VLOOKUP($B99,MP,42,FALSE),IF($O$5=2018,VLOOKUP($B99,MP,55,FALSE),IF($O$5=2019,VLOOKUP($B99,MP,68,FALSE)," "))))</f>
        <v>0</v>
      </c>
      <c r="L99" s="188">
        <f>IF($O$5=2016,VLOOKUP($B99,MP,30,FALSE),IF($O$5=2017,VLOOKUP($B99,MP,43,FALSE),IF($O$5=2018,VLOOKUP($B99,MP,56,FALSE),IF($O$5=2019,VLOOKUP($B99,MP,69,FALSE)," "))))</f>
        <v>0</v>
      </c>
      <c r="M99" s="188">
        <f>IF($O$5=2016,VLOOKUP($B99,MP,31,FALSE),IF($O$5=2017,VLOOKUP($B99,MP,44,FALSE),IF($O$5=2018,VLOOKUP($B99,MP,57,FALSE),IF($O$5=2019,VLOOKUP($B99,MP,70,FALSE)," "))))</f>
        <v>0</v>
      </c>
      <c r="N99" s="188">
        <f>IF($O$5=2016,VLOOKUP($B99,MP,32,FALSE),IF($O$5=2017,VLOOKUP($B99,MP,45,FALSE),IF($O$5=2018,VLOOKUP($B99,MP,58,FALSE),IF($O$5=2019,VLOOKUP($B99,MP,71,FALSE)," "))))</f>
        <v>0</v>
      </c>
      <c r="O99" s="188">
        <f>IF($O$5=2016,VLOOKUP($B99,MP,33,FALSE),IF($O$5=2017,VLOOKUP($B99,MP,46,FALSE),IF($O$5=2018,VLOOKUP($B99,MP,59,FALSE),IF($O$5=2019,VLOOKUP($B99,MP,72,FALSE)," "))))</f>
        <v>0</v>
      </c>
      <c r="P99" s="188">
        <f>IF($O$5=2016,VLOOKUP($B99,MP,34,FALSE),IF($O$5=2017,VLOOKUP($B99,MP,47,FALSE),IF($O$5=2018,VLOOKUP($B99,MP,60,FALSE),IF($O$5=2019,VLOOKUP($B99,MP,73,FALSE)," "))))</f>
        <v>0</v>
      </c>
      <c r="Q99" s="188">
        <f>IF($O$5=2016,VLOOKUP($B99,MP,35,FALSE),IF($O$5=2017,VLOOKUP($B99,MP,48,FALSE),IF($O$5=2018,VLOOKUP($B99,MP,61,FALSE),IF($O$5=2019,VLOOKUP($B99,MP,74,FALSE)," "))))</f>
        <v>0</v>
      </c>
      <c r="R99" s="22"/>
    </row>
    <row r="100" spans="1:18" ht="15" x14ac:dyDescent="0.2">
      <c r="A100" s="745"/>
      <c r="B100" s="745"/>
      <c r="C100" s="748"/>
      <c r="D100" s="8" t="s">
        <v>64</v>
      </c>
      <c r="E100" s="451">
        <f>SUM(F100:Q100)</f>
        <v>26000000</v>
      </c>
      <c r="F100" s="499">
        <v>26000000</v>
      </c>
      <c r="G100" s="499"/>
      <c r="H100" s="499"/>
      <c r="I100" s="499"/>
      <c r="J100" s="499"/>
      <c r="K100" s="499"/>
      <c r="L100" s="499"/>
      <c r="M100" s="499"/>
      <c r="N100" s="499"/>
      <c r="O100" s="499"/>
      <c r="P100" s="499"/>
      <c r="Q100" s="499"/>
      <c r="R100" s="500"/>
    </row>
    <row r="101" spans="1:18" ht="15" x14ac:dyDescent="0.2">
      <c r="A101" s="745"/>
      <c r="B101" s="745"/>
      <c r="C101" s="748"/>
      <c r="D101" s="5" t="s">
        <v>65</v>
      </c>
      <c r="E101" s="452" t="e">
        <f t="shared" ref="E101:R101" si="44">E100*100/E99</f>
        <v>#DIV/0!</v>
      </c>
      <c r="F101" s="452" t="e">
        <f t="shared" si="44"/>
        <v>#DIV/0!</v>
      </c>
      <c r="G101" s="452" t="e">
        <f t="shared" si="44"/>
        <v>#DIV/0!</v>
      </c>
      <c r="H101" s="452" t="e">
        <f t="shared" si="44"/>
        <v>#DIV/0!</v>
      </c>
      <c r="I101" s="452" t="e">
        <f t="shared" si="44"/>
        <v>#DIV/0!</v>
      </c>
      <c r="J101" s="452" t="e">
        <f t="shared" si="44"/>
        <v>#DIV/0!</v>
      </c>
      <c r="K101" s="452" t="e">
        <f t="shared" si="44"/>
        <v>#DIV/0!</v>
      </c>
      <c r="L101" s="452" t="e">
        <f t="shared" si="44"/>
        <v>#DIV/0!</v>
      </c>
      <c r="M101" s="452" t="e">
        <f t="shared" si="44"/>
        <v>#DIV/0!</v>
      </c>
      <c r="N101" s="452" t="e">
        <f t="shared" si="44"/>
        <v>#DIV/0!</v>
      </c>
      <c r="O101" s="452" t="e">
        <f t="shared" si="44"/>
        <v>#DIV/0!</v>
      </c>
      <c r="P101" s="452" t="e">
        <f t="shared" si="44"/>
        <v>#DIV/0!</v>
      </c>
      <c r="Q101" s="452" t="e">
        <f t="shared" si="44"/>
        <v>#DIV/0!</v>
      </c>
      <c r="R101" s="453" t="e">
        <f t="shared" si="44"/>
        <v>#DIV/0!</v>
      </c>
    </row>
    <row r="102" spans="1:18" ht="15" x14ac:dyDescent="0.2">
      <c r="A102" s="745"/>
      <c r="B102" s="745"/>
      <c r="C102" s="748"/>
      <c r="D102" s="8" t="s">
        <v>66</v>
      </c>
      <c r="E102" s="451">
        <f>SUM(F102:Q102)</f>
        <v>0</v>
      </c>
      <c r="F102" s="499"/>
      <c r="G102" s="499"/>
      <c r="H102" s="499"/>
      <c r="I102" s="499"/>
      <c r="J102" s="499"/>
      <c r="K102" s="499"/>
      <c r="L102" s="499"/>
      <c r="M102" s="499"/>
      <c r="N102" s="499"/>
      <c r="O102" s="499"/>
      <c r="P102" s="499"/>
      <c r="Q102" s="499"/>
      <c r="R102" s="500"/>
    </row>
    <row r="103" spans="1:18" ht="15" x14ac:dyDescent="0.2">
      <c r="A103" s="745"/>
      <c r="B103" s="745"/>
      <c r="C103" s="748"/>
      <c r="D103" s="5" t="s">
        <v>67</v>
      </c>
      <c r="E103" s="452" t="e">
        <f t="shared" ref="E103:R103" si="45">E102*100/E99</f>
        <v>#DIV/0!</v>
      </c>
      <c r="F103" s="452" t="e">
        <f t="shared" si="45"/>
        <v>#DIV/0!</v>
      </c>
      <c r="G103" s="452" t="e">
        <f t="shared" si="45"/>
        <v>#DIV/0!</v>
      </c>
      <c r="H103" s="452" t="e">
        <f t="shared" si="45"/>
        <v>#DIV/0!</v>
      </c>
      <c r="I103" s="452" t="e">
        <f t="shared" si="45"/>
        <v>#DIV/0!</v>
      </c>
      <c r="J103" s="452" t="e">
        <f t="shared" si="45"/>
        <v>#DIV/0!</v>
      </c>
      <c r="K103" s="452" t="e">
        <f t="shared" si="45"/>
        <v>#DIV/0!</v>
      </c>
      <c r="L103" s="452" t="e">
        <f t="shared" si="45"/>
        <v>#DIV/0!</v>
      </c>
      <c r="M103" s="452" t="e">
        <f t="shared" si="45"/>
        <v>#DIV/0!</v>
      </c>
      <c r="N103" s="452" t="e">
        <f t="shared" si="45"/>
        <v>#DIV/0!</v>
      </c>
      <c r="O103" s="452" t="e">
        <f t="shared" si="45"/>
        <v>#DIV/0!</v>
      </c>
      <c r="P103" s="452" t="e">
        <f t="shared" si="45"/>
        <v>#DIV/0!</v>
      </c>
      <c r="Q103" s="452" t="e">
        <f t="shared" si="45"/>
        <v>#DIV/0!</v>
      </c>
      <c r="R103" s="453" t="e">
        <f t="shared" si="45"/>
        <v>#DIV/0!</v>
      </c>
    </row>
    <row r="104" spans="1:18" ht="15" x14ac:dyDescent="0.2">
      <c r="A104" s="745"/>
      <c r="B104" s="745"/>
      <c r="C104" s="748"/>
      <c r="D104" s="7" t="s">
        <v>68</v>
      </c>
      <c r="E104" s="451">
        <f>SUM(F104:Q104)</f>
        <v>0</v>
      </c>
      <c r="F104" s="499"/>
      <c r="G104" s="499"/>
      <c r="H104" s="499"/>
      <c r="I104" s="499"/>
      <c r="J104" s="499"/>
      <c r="K104" s="499"/>
      <c r="L104" s="499"/>
      <c r="M104" s="499"/>
      <c r="N104" s="499"/>
      <c r="O104" s="499"/>
      <c r="P104" s="499"/>
      <c r="Q104" s="499"/>
      <c r="R104" s="500"/>
    </row>
    <row r="105" spans="1:18" ht="15" x14ac:dyDescent="0.2">
      <c r="A105" s="745"/>
      <c r="B105" s="745"/>
      <c r="C105" s="748"/>
      <c r="D105" s="5" t="s">
        <v>69</v>
      </c>
      <c r="E105" s="452" t="e">
        <f t="shared" ref="E105:R105" si="46">E104*100/E102</f>
        <v>#DIV/0!</v>
      </c>
      <c r="F105" s="452" t="e">
        <f t="shared" si="46"/>
        <v>#DIV/0!</v>
      </c>
      <c r="G105" s="452" t="e">
        <f t="shared" si="46"/>
        <v>#DIV/0!</v>
      </c>
      <c r="H105" s="452" t="e">
        <f t="shared" si="46"/>
        <v>#DIV/0!</v>
      </c>
      <c r="I105" s="452" t="e">
        <f t="shared" si="46"/>
        <v>#DIV/0!</v>
      </c>
      <c r="J105" s="452" t="e">
        <f t="shared" si="46"/>
        <v>#DIV/0!</v>
      </c>
      <c r="K105" s="452" t="e">
        <f t="shared" si="46"/>
        <v>#DIV/0!</v>
      </c>
      <c r="L105" s="452" t="e">
        <f t="shared" si="46"/>
        <v>#DIV/0!</v>
      </c>
      <c r="M105" s="452" t="e">
        <f t="shared" si="46"/>
        <v>#DIV/0!</v>
      </c>
      <c r="N105" s="452" t="e">
        <f t="shared" si="46"/>
        <v>#DIV/0!</v>
      </c>
      <c r="O105" s="452" t="e">
        <f t="shared" si="46"/>
        <v>#DIV/0!</v>
      </c>
      <c r="P105" s="452" t="e">
        <f t="shared" si="46"/>
        <v>#DIV/0!</v>
      </c>
      <c r="Q105" s="452" t="e">
        <f t="shared" si="46"/>
        <v>#DIV/0!</v>
      </c>
      <c r="R105" s="453" t="e">
        <f t="shared" si="46"/>
        <v>#DIV/0!</v>
      </c>
    </row>
    <row r="106" spans="1:18" ht="15.75" thickBot="1" x14ac:dyDescent="0.25">
      <c r="A106" s="746"/>
      <c r="B106" s="746"/>
      <c r="C106" s="749"/>
      <c r="D106" s="6" t="s">
        <v>70</v>
      </c>
      <c r="E106" s="454" t="e">
        <f t="shared" ref="E106:R106" si="47">E104*100/E99</f>
        <v>#DIV/0!</v>
      </c>
      <c r="F106" s="454" t="e">
        <f t="shared" si="47"/>
        <v>#DIV/0!</v>
      </c>
      <c r="G106" s="454" t="e">
        <f t="shared" si="47"/>
        <v>#DIV/0!</v>
      </c>
      <c r="H106" s="454" t="e">
        <f t="shared" si="47"/>
        <v>#DIV/0!</v>
      </c>
      <c r="I106" s="454" t="e">
        <f t="shared" si="47"/>
        <v>#DIV/0!</v>
      </c>
      <c r="J106" s="454" t="e">
        <f t="shared" si="47"/>
        <v>#DIV/0!</v>
      </c>
      <c r="K106" s="454" t="e">
        <f t="shared" si="47"/>
        <v>#DIV/0!</v>
      </c>
      <c r="L106" s="454" t="e">
        <f t="shared" si="47"/>
        <v>#DIV/0!</v>
      </c>
      <c r="M106" s="454" t="e">
        <f t="shared" si="47"/>
        <v>#DIV/0!</v>
      </c>
      <c r="N106" s="454" t="e">
        <f t="shared" si="47"/>
        <v>#DIV/0!</v>
      </c>
      <c r="O106" s="454" t="e">
        <f t="shared" si="47"/>
        <v>#DIV/0!</v>
      </c>
      <c r="P106" s="454" t="e">
        <f t="shared" si="47"/>
        <v>#DIV/0!</v>
      </c>
      <c r="Q106" s="454" t="e">
        <f t="shared" si="47"/>
        <v>#DIV/0!</v>
      </c>
      <c r="R106" s="455" t="e">
        <f t="shared" si="47"/>
        <v>#DIV/0!</v>
      </c>
    </row>
    <row r="107" spans="1:18" ht="15" x14ac:dyDescent="0.2">
      <c r="A107" s="744">
        <v>13</v>
      </c>
      <c r="B107" s="744" t="str">
        <f>'PI. MP. Avance'!B71</f>
        <v>MP105020301</v>
      </c>
      <c r="C107" s="747" t="str">
        <f>'PI. MP. Avance'!C71</f>
        <v>Socializar en el 100% de los Municipios del Departamento la Política Pública de Mujer y la Normatividad que protege sus derechos , en el periodo de Gobierno.</v>
      </c>
      <c r="D107" s="4" t="s">
        <v>63</v>
      </c>
      <c r="E107" s="21">
        <f>SUM(F107:Q107)</f>
        <v>25000000</v>
      </c>
      <c r="F107" s="188">
        <f>IF($O$5=2016,VLOOKUP($B107,MP,24,FALSE),IF($O$5=2017,VLOOKUP($B107,MP,37,FALSE),IF($O$5=2018,VLOOKUP($B107,MP,50,FALSE),IF($O$5=2019,VLOOKUP($B107,MP,63,FALSE)," "))))</f>
        <v>25000000</v>
      </c>
      <c r="G107" s="188">
        <f>IF($O$5=2016,VLOOKUP($B107,MP,25,FALSE),IF($O$5=2017,VLOOKUP($B107,MP,38,FALSE),IF($O$5=2018,VLOOKUP($B107,MP,51,FALSE),IF($O$5=2019,VLOOKUP($B107,MP,64,FALSE)," "))))</f>
        <v>0</v>
      </c>
      <c r="H107" s="188">
        <f>IF($O$5=2016,VLOOKUP($B107,MP,26,FALSE),IF($O$5=2017,VLOOKUP($B107,MP,39,FALSE),IF($O$5=2018,VLOOKUP($B107,MP,52,FALSE),IF($O$5=2019,VLOOKUP($B107,MP,65,FALSE)," "))))</f>
        <v>0</v>
      </c>
      <c r="I107" s="188">
        <f>IF($O$5=2016,VLOOKUP($B107,MP,27,FALSE),IF($O$5=2017,VLOOKUP($B107,MP,40,FALSE),IF($O$5=2018,VLOOKUP($B107,MP,53,FALSE),IF($O$5=2019,VLOOKUP($B107,MP,66,FALSE)," "))))</f>
        <v>0</v>
      </c>
      <c r="J107" s="188">
        <f>IF($O$5=2016,VLOOKUP($B107,MP,28,FALSE),IF($O$5=2017,VLOOKUP($B107,MP,41,FALSE),IF($O$5=2018,VLOOKUP($B107,MP,54,FALSE),IF($O$5=2019,VLOOKUP($B107,MP,67,FALSE)," "))))</f>
        <v>0</v>
      </c>
      <c r="K107" s="188">
        <f>IF($O$5=2016,VLOOKUP($B107,MP,29,FALSE),IF($O$5=2017,VLOOKUP($B107,MP,42,FALSE),IF($O$5=2018,VLOOKUP($B107,MP,55,FALSE),IF($O$5=2019,VLOOKUP($B107,MP,68,FALSE)," "))))</f>
        <v>0</v>
      </c>
      <c r="L107" s="188">
        <f>IF($O$5=2016,VLOOKUP($B107,MP,30,FALSE),IF($O$5=2017,VLOOKUP($B107,MP,43,FALSE),IF($O$5=2018,VLOOKUP($B107,MP,56,FALSE),IF($O$5=2019,VLOOKUP($B107,MP,69,FALSE)," "))))</f>
        <v>0</v>
      </c>
      <c r="M107" s="188">
        <f>IF($O$5=2016,VLOOKUP($B107,MP,31,FALSE),IF($O$5=2017,VLOOKUP($B107,MP,44,FALSE),IF($O$5=2018,VLOOKUP($B107,MP,57,FALSE),IF($O$5=2019,VLOOKUP($B107,MP,70,FALSE)," "))))</f>
        <v>0</v>
      </c>
      <c r="N107" s="188">
        <f>IF($O$5=2016,VLOOKUP($B107,MP,32,FALSE),IF($O$5=2017,VLOOKUP($B107,MP,45,FALSE),IF($O$5=2018,VLOOKUP($B107,MP,58,FALSE),IF($O$5=2019,VLOOKUP($B107,MP,71,FALSE)," "))))</f>
        <v>0</v>
      </c>
      <c r="O107" s="188">
        <f>IF($O$5=2016,VLOOKUP($B107,MP,33,FALSE),IF($O$5=2017,VLOOKUP($B107,MP,46,FALSE),IF($O$5=2018,VLOOKUP($B107,MP,59,FALSE),IF($O$5=2019,VLOOKUP($B107,MP,72,FALSE)," "))))</f>
        <v>0</v>
      </c>
      <c r="P107" s="188">
        <f>IF($O$5=2016,VLOOKUP($B107,MP,34,FALSE),IF($O$5=2017,VLOOKUP($B107,MP,47,FALSE),IF($O$5=2018,VLOOKUP($B107,MP,60,FALSE),IF($O$5=2019,VLOOKUP($B107,MP,73,FALSE)," "))))</f>
        <v>0</v>
      </c>
      <c r="Q107" s="188">
        <f>IF($O$5=2016,VLOOKUP($B107,MP,35,FALSE),IF($O$5=2017,VLOOKUP($B107,MP,48,FALSE),IF($O$5=2018,VLOOKUP($B107,MP,61,FALSE),IF($O$5=2019,VLOOKUP($B107,MP,74,FALSE)," "))))</f>
        <v>0</v>
      </c>
      <c r="R107" s="22"/>
    </row>
    <row r="108" spans="1:18" ht="15" x14ac:dyDescent="0.2">
      <c r="A108" s="745"/>
      <c r="B108" s="745"/>
      <c r="C108" s="748"/>
      <c r="D108" s="8" t="s">
        <v>64</v>
      </c>
      <c r="E108" s="451">
        <f>SUM(F108:Q108)</f>
        <v>135000000</v>
      </c>
      <c r="F108" s="499">
        <v>135000000</v>
      </c>
      <c r="G108" s="499"/>
      <c r="H108" s="499"/>
      <c r="I108" s="499"/>
      <c r="J108" s="499"/>
      <c r="K108" s="499"/>
      <c r="L108" s="499"/>
      <c r="M108" s="499"/>
      <c r="N108" s="499"/>
      <c r="O108" s="499"/>
      <c r="P108" s="499"/>
      <c r="Q108" s="499"/>
      <c r="R108" s="500"/>
    </row>
    <row r="109" spans="1:18" ht="15" x14ac:dyDescent="0.2">
      <c r="A109" s="745"/>
      <c r="B109" s="745"/>
      <c r="C109" s="748"/>
      <c r="D109" s="5" t="s">
        <v>65</v>
      </c>
      <c r="E109" s="452">
        <f t="shared" ref="E109:R109" si="48">E108*100/E107</f>
        <v>540</v>
      </c>
      <c r="F109" s="452">
        <f t="shared" si="48"/>
        <v>540</v>
      </c>
      <c r="G109" s="452" t="e">
        <f t="shared" si="48"/>
        <v>#DIV/0!</v>
      </c>
      <c r="H109" s="452" t="e">
        <f t="shared" si="48"/>
        <v>#DIV/0!</v>
      </c>
      <c r="I109" s="452" t="e">
        <f t="shared" si="48"/>
        <v>#DIV/0!</v>
      </c>
      <c r="J109" s="452" t="e">
        <f t="shared" si="48"/>
        <v>#DIV/0!</v>
      </c>
      <c r="K109" s="452" t="e">
        <f t="shared" si="48"/>
        <v>#DIV/0!</v>
      </c>
      <c r="L109" s="452" t="e">
        <f t="shared" si="48"/>
        <v>#DIV/0!</v>
      </c>
      <c r="M109" s="452" t="e">
        <f t="shared" si="48"/>
        <v>#DIV/0!</v>
      </c>
      <c r="N109" s="452" t="e">
        <f t="shared" si="48"/>
        <v>#DIV/0!</v>
      </c>
      <c r="O109" s="452" t="e">
        <f t="shared" si="48"/>
        <v>#DIV/0!</v>
      </c>
      <c r="P109" s="452" t="e">
        <f t="shared" si="48"/>
        <v>#DIV/0!</v>
      </c>
      <c r="Q109" s="452" t="e">
        <f t="shared" si="48"/>
        <v>#DIV/0!</v>
      </c>
      <c r="R109" s="453" t="e">
        <f t="shared" si="48"/>
        <v>#DIV/0!</v>
      </c>
    </row>
    <row r="110" spans="1:18" ht="15" x14ac:dyDescent="0.2">
      <c r="A110" s="745"/>
      <c r="B110" s="745"/>
      <c r="C110" s="748"/>
      <c r="D110" s="8" t="s">
        <v>66</v>
      </c>
      <c r="E110" s="451">
        <f>SUM(F110:Q110)</f>
        <v>0</v>
      </c>
      <c r="F110" s="590"/>
      <c r="G110" s="499"/>
      <c r="H110" s="499"/>
      <c r="I110" s="499"/>
      <c r="J110" s="499"/>
      <c r="K110" s="499"/>
      <c r="L110" s="499"/>
      <c r="M110" s="499"/>
      <c r="N110" s="499"/>
      <c r="O110" s="499"/>
      <c r="P110" s="499"/>
      <c r="Q110" s="499"/>
      <c r="R110" s="500"/>
    </row>
    <row r="111" spans="1:18" ht="15" x14ac:dyDescent="0.2">
      <c r="A111" s="745"/>
      <c r="B111" s="745"/>
      <c r="C111" s="748"/>
      <c r="D111" s="5" t="s">
        <v>67</v>
      </c>
      <c r="E111" s="452">
        <f t="shared" ref="E111:R111" si="49">E110*100/E107</f>
        <v>0</v>
      </c>
      <c r="F111" s="452">
        <f t="shared" si="49"/>
        <v>0</v>
      </c>
      <c r="G111" s="452" t="e">
        <f t="shared" si="49"/>
        <v>#DIV/0!</v>
      </c>
      <c r="H111" s="452" t="e">
        <f t="shared" si="49"/>
        <v>#DIV/0!</v>
      </c>
      <c r="I111" s="452" t="e">
        <f t="shared" si="49"/>
        <v>#DIV/0!</v>
      </c>
      <c r="J111" s="452" t="e">
        <f t="shared" si="49"/>
        <v>#DIV/0!</v>
      </c>
      <c r="K111" s="452" t="e">
        <f t="shared" si="49"/>
        <v>#DIV/0!</v>
      </c>
      <c r="L111" s="452" t="e">
        <f t="shared" si="49"/>
        <v>#DIV/0!</v>
      </c>
      <c r="M111" s="452" t="e">
        <f t="shared" si="49"/>
        <v>#DIV/0!</v>
      </c>
      <c r="N111" s="452" t="e">
        <f t="shared" si="49"/>
        <v>#DIV/0!</v>
      </c>
      <c r="O111" s="452" t="e">
        <f t="shared" si="49"/>
        <v>#DIV/0!</v>
      </c>
      <c r="P111" s="452" t="e">
        <f t="shared" si="49"/>
        <v>#DIV/0!</v>
      </c>
      <c r="Q111" s="452" t="e">
        <f t="shared" si="49"/>
        <v>#DIV/0!</v>
      </c>
      <c r="R111" s="453" t="e">
        <f t="shared" si="49"/>
        <v>#DIV/0!</v>
      </c>
    </row>
    <row r="112" spans="1:18" ht="15" x14ac:dyDescent="0.2">
      <c r="A112" s="745"/>
      <c r="B112" s="745"/>
      <c r="C112" s="748"/>
      <c r="D112" s="7" t="s">
        <v>68</v>
      </c>
      <c r="E112" s="451">
        <f>SUM(F112:Q112)</f>
        <v>0</v>
      </c>
      <c r="F112" s="499"/>
      <c r="G112" s="499"/>
      <c r="H112" s="499"/>
      <c r="I112" s="499"/>
      <c r="J112" s="499"/>
      <c r="K112" s="499"/>
      <c r="L112" s="499"/>
      <c r="M112" s="499"/>
      <c r="N112" s="499"/>
      <c r="O112" s="499"/>
      <c r="P112" s="499"/>
      <c r="Q112" s="499"/>
      <c r="R112" s="500"/>
    </row>
    <row r="113" spans="1:18" ht="15" x14ac:dyDescent="0.2">
      <c r="A113" s="745"/>
      <c r="B113" s="745"/>
      <c r="C113" s="748"/>
      <c r="D113" s="5" t="s">
        <v>69</v>
      </c>
      <c r="E113" s="452" t="e">
        <f t="shared" ref="E113:R113" si="50">E112*100/E110</f>
        <v>#DIV/0!</v>
      </c>
      <c r="F113" s="452" t="e">
        <f t="shared" si="50"/>
        <v>#DIV/0!</v>
      </c>
      <c r="G113" s="452" t="e">
        <f t="shared" si="50"/>
        <v>#DIV/0!</v>
      </c>
      <c r="H113" s="452" t="e">
        <f t="shared" si="50"/>
        <v>#DIV/0!</v>
      </c>
      <c r="I113" s="452" t="e">
        <f t="shared" si="50"/>
        <v>#DIV/0!</v>
      </c>
      <c r="J113" s="452" t="e">
        <f t="shared" si="50"/>
        <v>#DIV/0!</v>
      </c>
      <c r="K113" s="452" t="e">
        <f t="shared" si="50"/>
        <v>#DIV/0!</v>
      </c>
      <c r="L113" s="452" t="e">
        <f t="shared" si="50"/>
        <v>#DIV/0!</v>
      </c>
      <c r="M113" s="452" t="e">
        <f t="shared" si="50"/>
        <v>#DIV/0!</v>
      </c>
      <c r="N113" s="452" t="e">
        <f t="shared" si="50"/>
        <v>#DIV/0!</v>
      </c>
      <c r="O113" s="452" t="e">
        <f t="shared" si="50"/>
        <v>#DIV/0!</v>
      </c>
      <c r="P113" s="452" t="e">
        <f t="shared" si="50"/>
        <v>#DIV/0!</v>
      </c>
      <c r="Q113" s="452" t="e">
        <f t="shared" si="50"/>
        <v>#DIV/0!</v>
      </c>
      <c r="R113" s="453" t="e">
        <f t="shared" si="50"/>
        <v>#DIV/0!</v>
      </c>
    </row>
    <row r="114" spans="1:18" ht="15.75" thickBot="1" x14ac:dyDescent="0.25">
      <c r="A114" s="746"/>
      <c r="B114" s="746"/>
      <c r="C114" s="749"/>
      <c r="D114" s="6" t="s">
        <v>70</v>
      </c>
      <c r="E114" s="454">
        <f t="shared" ref="E114:R114" si="51">E112*100/E107</f>
        <v>0</v>
      </c>
      <c r="F114" s="454">
        <f t="shared" si="51"/>
        <v>0</v>
      </c>
      <c r="G114" s="454" t="e">
        <f t="shared" si="51"/>
        <v>#DIV/0!</v>
      </c>
      <c r="H114" s="454" t="e">
        <f t="shared" si="51"/>
        <v>#DIV/0!</v>
      </c>
      <c r="I114" s="454" t="e">
        <f t="shared" si="51"/>
        <v>#DIV/0!</v>
      </c>
      <c r="J114" s="454" t="e">
        <f t="shared" si="51"/>
        <v>#DIV/0!</v>
      </c>
      <c r="K114" s="454" t="e">
        <f t="shared" si="51"/>
        <v>#DIV/0!</v>
      </c>
      <c r="L114" s="454" t="e">
        <f t="shared" si="51"/>
        <v>#DIV/0!</v>
      </c>
      <c r="M114" s="454" t="e">
        <f t="shared" si="51"/>
        <v>#DIV/0!</v>
      </c>
      <c r="N114" s="454" t="e">
        <f t="shared" si="51"/>
        <v>#DIV/0!</v>
      </c>
      <c r="O114" s="454" t="e">
        <f t="shared" si="51"/>
        <v>#DIV/0!</v>
      </c>
      <c r="P114" s="454" t="e">
        <f t="shared" si="51"/>
        <v>#DIV/0!</v>
      </c>
      <c r="Q114" s="454" t="e">
        <f t="shared" si="51"/>
        <v>#DIV/0!</v>
      </c>
      <c r="R114" s="455" t="e">
        <f t="shared" si="51"/>
        <v>#DIV/0!</v>
      </c>
    </row>
    <row r="115" spans="1:18" ht="15" x14ac:dyDescent="0.2">
      <c r="A115" s="744">
        <v>14</v>
      </c>
      <c r="B115" s="744" t="str">
        <f>'PI. MP. Avance'!B76</f>
        <v>MP105020302</v>
      </c>
      <c r="C115" s="747" t="str">
        <f>'PI. MP. Avance'!C76</f>
        <v>Realizar anualmente un evento de reconocimiento y exhaltación a la labor de la Mujer Vallecaucana.  (Galardon a la Mujer Vallecaucana) ,durante el periodo de gobierno.</v>
      </c>
      <c r="D115" s="4" t="s">
        <v>63</v>
      </c>
      <c r="E115" s="21">
        <f>SUM(F115:Q115)</f>
        <v>25000000</v>
      </c>
      <c r="F115" s="188">
        <f>IF($O$5=2016,VLOOKUP($B115,MP,24,FALSE),IF($O$5=2017,VLOOKUP($B115,MP,37,FALSE),IF($O$5=2018,VLOOKUP($B115,MP,50,FALSE),IF($O$5=2019,VLOOKUP($B115,MP,63,FALSE)," "))))</f>
        <v>25000000</v>
      </c>
      <c r="G115" s="188">
        <f>IF($O$5=2016,VLOOKUP($B115,MP,25,FALSE),IF($O$5=2017,VLOOKUP($B115,MP,38,FALSE),IF($O$5=2018,VLOOKUP($B115,MP,51,FALSE),IF($O$5=2019,VLOOKUP($B115,MP,64,FALSE)," "))))</f>
        <v>0</v>
      </c>
      <c r="H115" s="188">
        <f>IF($O$5=2016,VLOOKUP($B115,MP,26,FALSE),IF($O$5=2017,VLOOKUP($B115,MP,39,FALSE),IF($O$5=2018,VLOOKUP($B115,MP,52,FALSE),IF($O$5=2019,VLOOKUP($B115,MP,65,FALSE)," "))))</f>
        <v>0</v>
      </c>
      <c r="I115" s="188">
        <f>IF($O$5=2016,VLOOKUP($B115,MP,27,FALSE),IF($O$5=2017,VLOOKUP($B115,MP,40,FALSE),IF($O$5=2018,VLOOKUP($B115,MP,53,FALSE),IF($O$5=2019,VLOOKUP($B115,MP,66,FALSE)," "))))</f>
        <v>0</v>
      </c>
      <c r="J115" s="188">
        <f>IF($O$5=2016,VLOOKUP($B115,MP,28,FALSE),IF($O$5=2017,VLOOKUP($B115,MP,41,FALSE),IF($O$5=2018,VLOOKUP($B115,MP,54,FALSE),IF($O$5=2019,VLOOKUP($B115,MP,67,FALSE)," "))))</f>
        <v>0</v>
      </c>
      <c r="K115" s="188">
        <f>IF($O$5=2016,VLOOKUP($B115,MP,29,FALSE),IF($O$5=2017,VLOOKUP($B115,MP,42,FALSE),IF($O$5=2018,VLOOKUP($B115,MP,55,FALSE),IF($O$5=2019,VLOOKUP($B115,MP,68,FALSE)," "))))</f>
        <v>0</v>
      </c>
      <c r="L115" s="188">
        <f>IF($O$5=2016,VLOOKUP($B115,MP,30,FALSE),IF($O$5=2017,VLOOKUP($B115,MP,43,FALSE),IF($O$5=2018,VLOOKUP($B115,MP,56,FALSE),IF($O$5=2019,VLOOKUP($B115,MP,69,FALSE)," "))))</f>
        <v>0</v>
      </c>
      <c r="M115" s="188">
        <f>IF($O$5=2016,VLOOKUP($B115,MP,31,FALSE),IF($O$5=2017,VLOOKUP($B115,MP,44,FALSE),IF($O$5=2018,VLOOKUP($B115,MP,57,FALSE),IF($O$5=2019,VLOOKUP($B115,MP,70,FALSE)," "))))</f>
        <v>0</v>
      </c>
      <c r="N115" s="188">
        <f>IF($O$5=2016,VLOOKUP($B115,MP,32,FALSE),IF($O$5=2017,VLOOKUP($B115,MP,45,FALSE),IF($O$5=2018,VLOOKUP($B115,MP,58,FALSE),IF($O$5=2019,VLOOKUP($B115,MP,71,FALSE)," "))))</f>
        <v>0</v>
      </c>
      <c r="O115" s="188">
        <f>IF($O$5=2016,VLOOKUP($B115,MP,33,FALSE),IF($O$5=2017,VLOOKUP($B115,MP,46,FALSE),IF($O$5=2018,VLOOKUP($B115,MP,59,FALSE),IF($O$5=2019,VLOOKUP($B115,MP,72,FALSE)," "))))</f>
        <v>0</v>
      </c>
      <c r="P115" s="188">
        <f>IF($O$5=2016,VLOOKUP($B115,MP,34,FALSE),IF($O$5=2017,VLOOKUP($B115,MP,47,FALSE),IF($O$5=2018,VLOOKUP($B115,MP,60,FALSE),IF($O$5=2019,VLOOKUP($B115,MP,73,FALSE)," "))))</f>
        <v>0</v>
      </c>
      <c r="Q115" s="188">
        <f>IF($O$5=2016,VLOOKUP($B115,MP,35,FALSE),IF($O$5=2017,VLOOKUP($B115,MP,48,FALSE),IF($O$5=2018,VLOOKUP($B115,MP,61,FALSE),IF($O$5=2019,VLOOKUP($B115,MP,74,FALSE)," "))))</f>
        <v>0</v>
      </c>
      <c r="R115" s="22"/>
    </row>
    <row r="116" spans="1:18" ht="15" x14ac:dyDescent="0.2">
      <c r="A116" s="745"/>
      <c r="B116" s="745"/>
      <c r="C116" s="748"/>
      <c r="D116" s="8" t="s">
        <v>64</v>
      </c>
      <c r="E116" s="451">
        <f>SUM(F116:Q116)</f>
        <v>90000000</v>
      </c>
      <c r="F116" s="499">
        <v>90000000</v>
      </c>
      <c r="G116" s="499"/>
      <c r="H116" s="499"/>
      <c r="I116" s="499"/>
      <c r="J116" s="499"/>
      <c r="K116" s="499"/>
      <c r="L116" s="499"/>
      <c r="M116" s="499"/>
      <c r="N116" s="499"/>
      <c r="O116" s="499"/>
      <c r="P116" s="499"/>
      <c r="Q116" s="499"/>
      <c r="R116" s="500"/>
    </row>
    <row r="117" spans="1:18" ht="15" x14ac:dyDescent="0.2">
      <c r="A117" s="745"/>
      <c r="B117" s="745"/>
      <c r="C117" s="748"/>
      <c r="D117" s="5" t="s">
        <v>65</v>
      </c>
      <c r="E117" s="452">
        <f t="shared" ref="E117:R117" si="52">E116*100/E115</f>
        <v>360</v>
      </c>
      <c r="F117" s="452">
        <f t="shared" si="52"/>
        <v>360</v>
      </c>
      <c r="G117" s="452" t="e">
        <f t="shared" si="52"/>
        <v>#DIV/0!</v>
      </c>
      <c r="H117" s="452" t="e">
        <f t="shared" si="52"/>
        <v>#DIV/0!</v>
      </c>
      <c r="I117" s="452" t="e">
        <f t="shared" si="52"/>
        <v>#DIV/0!</v>
      </c>
      <c r="J117" s="452" t="e">
        <f t="shared" si="52"/>
        <v>#DIV/0!</v>
      </c>
      <c r="K117" s="452" t="e">
        <f t="shared" si="52"/>
        <v>#DIV/0!</v>
      </c>
      <c r="L117" s="452" t="e">
        <f t="shared" si="52"/>
        <v>#DIV/0!</v>
      </c>
      <c r="M117" s="452" t="e">
        <f t="shared" si="52"/>
        <v>#DIV/0!</v>
      </c>
      <c r="N117" s="452" t="e">
        <f t="shared" si="52"/>
        <v>#DIV/0!</v>
      </c>
      <c r="O117" s="452" t="e">
        <f t="shared" si="52"/>
        <v>#DIV/0!</v>
      </c>
      <c r="P117" s="452" t="e">
        <f t="shared" si="52"/>
        <v>#DIV/0!</v>
      </c>
      <c r="Q117" s="452" t="e">
        <f t="shared" si="52"/>
        <v>#DIV/0!</v>
      </c>
      <c r="R117" s="453" t="e">
        <f t="shared" si="52"/>
        <v>#DIV/0!</v>
      </c>
    </row>
    <row r="118" spans="1:18" ht="15" x14ac:dyDescent="0.2">
      <c r="A118" s="745"/>
      <c r="B118" s="745"/>
      <c r="C118" s="748"/>
      <c r="D118" s="8" t="s">
        <v>66</v>
      </c>
      <c r="E118" s="451">
        <f>SUM(F118:Q118)</f>
        <v>0</v>
      </c>
      <c r="F118" s="499"/>
      <c r="G118" s="499"/>
      <c r="H118" s="499"/>
      <c r="I118" s="499"/>
      <c r="J118" s="499"/>
      <c r="K118" s="499"/>
      <c r="L118" s="499"/>
      <c r="M118" s="499"/>
      <c r="N118" s="499"/>
      <c r="O118" s="499"/>
      <c r="P118" s="499"/>
      <c r="Q118" s="499"/>
      <c r="R118" s="500"/>
    </row>
    <row r="119" spans="1:18" ht="15" x14ac:dyDescent="0.2">
      <c r="A119" s="745"/>
      <c r="B119" s="745"/>
      <c r="C119" s="748"/>
      <c r="D119" s="5" t="s">
        <v>67</v>
      </c>
      <c r="E119" s="452">
        <f t="shared" ref="E119:R119" si="53">E118*100/E115</f>
        <v>0</v>
      </c>
      <c r="F119" s="452">
        <f t="shared" si="53"/>
        <v>0</v>
      </c>
      <c r="G119" s="452" t="e">
        <f t="shared" si="53"/>
        <v>#DIV/0!</v>
      </c>
      <c r="H119" s="452" t="e">
        <f t="shared" si="53"/>
        <v>#DIV/0!</v>
      </c>
      <c r="I119" s="452" t="e">
        <f t="shared" si="53"/>
        <v>#DIV/0!</v>
      </c>
      <c r="J119" s="452" t="e">
        <f t="shared" si="53"/>
        <v>#DIV/0!</v>
      </c>
      <c r="K119" s="452" t="e">
        <f t="shared" si="53"/>
        <v>#DIV/0!</v>
      </c>
      <c r="L119" s="452" t="e">
        <f t="shared" si="53"/>
        <v>#DIV/0!</v>
      </c>
      <c r="M119" s="452" t="e">
        <f t="shared" si="53"/>
        <v>#DIV/0!</v>
      </c>
      <c r="N119" s="452" t="e">
        <f t="shared" si="53"/>
        <v>#DIV/0!</v>
      </c>
      <c r="O119" s="452" t="e">
        <f t="shared" si="53"/>
        <v>#DIV/0!</v>
      </c>
      <c r="P119" s="452" t="e">
        <f t="shared" si="53"/>
        <v>#DIV/0!</v>
      </c>
      <c r="Q119" s="452" t="e">
        <f t="shared" si="53"/>
        <v>#DIV/0!</v>
      </c>
      <c r="R119" s="453" t="e">
        <f t="shared" si="53"/>
        <v>#DIV/0!</v>
      </c>
    </row>
    <row r="120" spans="1:18" ht="15" x14ac:dyDescent="0.2">
      <c r="A120" s="745"/>
      <c r="B120" s="745"/>
      <c r="C120" s="748"/>
      <c r="D120" s="7" t="s">
        <v>68</v>
      </c>
      <c r="E120" s="451">
        <f>SUM(F120:Q120)</f>
        <v>0</v>
      </c>
      <c r="F120" s="499"/>
      <c r="G120" s="499"/>
      <c r="H120" s="499"/>
      <c r="I120" s="499"/>
      <c r="J120" s="499"/>
      <c r="K120" s="499"/>
      <c r="L120" s="499"/>
      <c r="M120" s="499"/>
      <c r="N120" s="499"/>
      <c r="O120" s="499"/>
      <c r="P120" s="499"/>
      <c r="Q120" s="499"/>
      <c r="R120" s="500"/>
    </row>
    <row r="121" spans="1:18" ht="15" x14ac:dyDescent="0.2">
      <c r="A121" s="745"/>
      <c r="B121" s="745"/>
      <c r="C121" s="748"/>
      <c r="D121" s="5" t="s">
        <v>69</v>
      </c>
      <c r="E121" s="452" t="e">
        <f t="shared" ref="E121:R121" si="54">E120*100/E118</f>
        <v>#DIV/0!</v>
      </c>
      <c r="F121" s="452" t="e">
        <f t="shared" si="54"/>
        <v>#DIV/0!</v>
      </c>
      <c r="G121" s="452" t="e">
        <f t="shared" si="54"/>
        <v>#DIV/0!</v>
      </c>
      <c r="H121" s="452" t="e">
        <f t="shared" si="54"/>
        <v>#DIV/0!</v>
      </c>
      <c r="I121" s="452" t="e">
        <f t="shared" si="54"/>
        <v>#DIV/0!</v>
      </c>
      <c r="J121" s="452" t="e">
        <f t="shared" si="54"/>
        <v>#DIV/0!</v>
      </c>
      <c r="K121" s="452" t="e">
        <f t="shared" si="54"/>
        <v>#DIV/0!</v>
      </c>
      <c r="L121" s="452" t="e">
        <f t="shared" si="54"/>
        <v>#DIV/0!</v>
      </c>
      <c r="M121" s="452" t="e">
        <f t="shared" si="54"/>
        <v>#DIV/0!</v>
      </c>
      <c r="N121" s="452" t="e">
        <f t="shared" si="54"/>
        <v>#DIV/0!</v>
      </c>
      <c r="O121" s="452" t="e">
        <f t="shared" si="54"/>
        <v>#DIV/0!</v>
      </c>
      <c r="P121" s="452" t="e">
        <f t="shared" si="54"/>
        <v>#DIV/0!</v>
      </c>
      <c r="Q121" s="452" t="e">
        <f t="shared" si="54"/>
        <v>#DIV/0!</v>
      </c>
      <c r="R121" s="453" t="e">
        <f t="shared" si="54"/>
        <v>#DIV/0!</v>
      </c>
    </row>
    <row r="122" spans="1:18" ht="15.75" thickBot="1" x14ac:dyDescent="0.25">
      <c r="A122" s="746"/>
      <c r="B122" s="746"/>
      <c r="C122" s="749"/>
      <c r="D122" s="6" t="s">
        <v>70</v>
      </c>
      <c r="E122" s="454">
        <f t="shared" ref="E122:R122" si="55">E120*100/E115</f>
        <v>0</v>
      </c>
      <c r="F122" s="454">
        <f t="shared" si="55"/>
        <v>0</v>
      </c>
      <c r="G122" s="454" t="e">
        <f t="shared" si="55"/>
        <v>#DIV/0!</v>
      </c>
      <c r="H122" s="454" t="e">
        <f t="shared" si="55"/>
        <v>#DIV/0!</v>
      </c>
      <c r="I122" s="454" t="e">
        <f t="shared" si="55"/>
        <v>#DIV/0!</v>
      </c>
      <c r="J122" s="454" t="e">
        <f t="shared" si="55"/>
        <v>#DIV/0!</v>
      </c>
      <c r="K122" s="454" t="e">
        <f t="shared" si="55"/>
        <v>#DIV/0!</v>
      </c>
      <c r="L122" s="454" t="e">
        <f t="shared" si="55"/>
        <v>#DIV/0!</v>
      </c>
      <c r="M122" s="454" t="e">
        <f t="shared" si="55"/>
        <v>#DIV/0!</v>
      </c>
      <c r="N122" s="454" t="e">
        <f t="shared" si="55"/>
        <v>#DIV/0!</v>
      </c>
      <c r="O122" s="454" t="e">
        <f t="shared" si="55"/>
        <v>#DIV/0!</v>
      </c>
      <c r="P122" s="454" t="e">
        <f t="shared" si="55"/>
        <v>#DIV/0!</v>
      </c>
      <c r="Q122" s="454" t="e">
        <f t="shared" si="55"/>
        <v>#DIV/0!</v>
      </c>
      <c r="R122" s="455" t="e">
        <f t="shared" si="55"/>
        <v>#DIV/0!</v>
      </c>
    </row>
    <row r="123" spans="1:18" ht="15" x14ac:dyDescent="0.2">
      <c r="A123" s="744">
        <v>15</v>
      </c>
      <c r="B123" s="744" t="str">
        <f>'PI. MP. Avance'!B81</f>
        <v>MP105020303</v>
      </c>
      <c r="C123" s="747" t="str">
        <f>'PI. MP. Avance'!C81</f>
        <v>Realizar cuatro (4) Encuentros departamentales de saberes e intercambio de experiencias exitosas, que fomenten el liderazgo y la participación efectiva para la incidencia política de las mujeres en espacios de decisión, durante el periodo de Gobierno</v>
      </c>
      <c r="D123" s="4" t="s">
        <v>63</v>
      </c>
      <c r="E123" s="21">
        <f>SUM(F123:Q123)</f>
        <v>50000000</v>
      </c>
      <c r="F123" s="188">
        <f>IF($O$5=2016,VLOOKUP($B123,MP,24,FALSE),IF($O$5=2017,VLOOKUP($B123,MP,37,FALSE),IF($O$5=2018,VLOOKUP($B123,MP,50,FALSE),IF($O$5=2019,VLOOKUP($B123,MP,63,FALSE)," "))))</f>
        <v>50000000</v>
      </c>
      <c r="G123" s="188">
        <f>IF($O$5=2016,VLOOKUP($B123,MP,25,FALSE),IF($O$5=2017,VLOOKUP($B123,MP,38,FALSE),IF($O$5=2018,VLOOKUP($B123,MP,51,FALSE),IF($O$5=2019,VLOOKUP($B123,MP,64,FALSE)," "))))</f>
        <v>0</v>
      </c>
      <c r="H123" s="188">
        <f>IF($O$5=2016,VLOOKUP($B123,MP,26,FALSE),IF($O$5=2017,VLOOKUP($B123,MP,39,FALSE),IF($O$5=2018,VLOOKUP($B123,MP,52,FALSE),IF($O$5=2019,VLOOKUP($B123,MP,65,FALSE)," "))))</f>
        <v>0</v>
      </c>
      <c r="I123" s="188">
        <f>IF($O$5=2016,VLOOKUP($B123,MP,27,FALSE),IF($O$5=2017,VLOOKUP($B123,MP,40,FALSE),IF($O$5=2018,VLOOKUP($B123,MP,53,FALSE),IF($O$5=2019,VLOOKUP($B123,MP,66,FALSE)," "))))</f>
        <v>0</v>
      </c>
      <c r="J123" s="188">
        <f>IF($O$5=2016,VLOOKUP($B123,MP,28,FALSE),IF($O$5=2017,VLOOKUP($B123,MP,41,FALSE),IF($O$5=2018,VLOOKUP($B123,MP,54,FALSE),IF($O$5=2019,VLOOKUP($B123,MP,67,FALSE)," "))))</f>
        <v>0</v>
      </c>
      <c r="K123" s="188">
        <f>IF($O$5=2016,VLOOKUP($B123,MP,29,FALSE),IF($O$5=2017,VLOOKUP($B123,MP,42,FALSE),IF($O$5=2018,VLOOKUP($B123,MP,55,FALSE),IF($O$5=2019,VLOOKUP($B123,MP,68,FALSE)," "))))</f>
        <v>0</v>
      </c>
      <c r="L123" s="188">
        <f>IF($O$5=2016,VLOOKUP($B123,MP,30,FALSE),IF($O$5=2017,VLOOKUP($B123,MP,43,FALSE),IF($O$5=2018,VLOOKUP($B123,MP,56,FALSE),IF($O$5=2019,VLOOKUP($B123,MP,69,FALSE)," "))))</f>
        <v>0</v>
      </c>
      <c r="M123" s="188">
        <f>IF($O$5=2016,VLOOKUP($B123,MP,31,FALSE),IF($O$5=2017,VLOOKUP($B123,MP,44,FALSE),IF($O$5=2018,VLOOKUP($B123,MP,57,FALSE),IF($O$5=2019,VLOOKUP($B123,MP,70,FALSE)," "))))</f>
        <v>0</v>
      </c>
      <c r="N123" s="188">
        <f>IF($O$5=2016,VLOOKUP($B123,MP,32,FALSE),IF($O$5=2017,VLOOKUP($B123,MP,45,FALSE),IF($O$5=2018,VLOOKUP($B123,MP,58,FALSE),IF($O$5=2019,VLOOKUP($B123,MP,71,FALSE)," "))))</f>
        <v>0</v>
      </c>
      <c r="O123" s="188">
        <f>IF($O$5=2016,VLOOKUP($B123,MP,33,FALSE),IF($O$5=2017,VLOOKUP($B123,MP,46,FALSE),IF($O$5=2018,VLOOKUP($B123,MP,59,FALSE),IF($O$5=2019,VLOOKUP($B123,MP,72,FALSE)," "))))</f>
        <v>0</v>
      </c>
      <c r="P123" s="188">
        <f>IF($O$5=2016,VLOOKUP($B123,MP,34,FALSE),IF($O$5=2017,VLOOKUP($B123,MP,47,FALSE),IF($O$5=2018,VLOOKUP($B123,MP,60,FALSE),IF($O$5=2019,VLOOKUP($B123,MP,73,FALSE)," "))))</f>
        <v>0</v>
      </c>
      <c r="Q123" s="188">
        <f>IF($O$5=2016,VLOOKUP($B123,MP,35,FALSE),IF($O$5=2017,VLOOKUP($B123,MP,48,FALSE),IF($O$5=2018,VLOOKUP($B123,MP,61,FALSE),IF($O$5=2019,VLOOKUP($B123,MP,74,FALSE)," "))))</f>
        <v>0</v>
      </c>
      <c r="R123" s="22"/>
    </row>
    <row r="124" spans="1:18" ht="15" x14ac:dyDescent="0.2">
      <c r="A124" s="745"/>
      <c r="B124" s="745"/>
      <c r="C124" s="748"/>
      <c r="D124" s="8" t="s">
        <v>64</v>
      </c>
      <c r="E124" s="451">
        <f>SUM(F124:Q124)</f>
        <v>70000000</v>
      </c>
      <c r="F124" s="499">
        <v>70000000</v>
      </c>
      <c r="G124" s="499"/>
      <c r="H124" s="499"/>
      <c r="I124" s="499"/>
      <c r="J124" s="499"/>
      <c r="K124" s="499"/>
      <c r="L124" s="499"/>
      <c r="M124" s="499"/>
      <c r="N124" s="499"/>
      <c r="O124" s="499"/>
      <c r="P124" s="499"/>
      <c r="Q124" s="499"/>
      <c r="R124" s="500">
        <v>0</v>
      </c>
    </row>
    <row r="125" spans="1:18" ht="15" x14ac:dyDescent="0.2">
      <c r="A125" s="745"/>
      <c r="B125" s="745"/>
      <c r="C125" s="748"/>
      <c r="D125" s="5" t="s">
        <v>65</v>
      </c>
      <c r="E125" s="452">
        <f t="shared" ref="E125:R125" si="56">E124*100/E123</f>
        <v>140</v>
      </c>
      <c r="F125" s="452">
        <f t="shared" si="56"/>
        <v>140</v>
      </c>
      <c r="G125" s="452" t="e">
        <f t="shared" si="56"/>
        <v>#DIV/0!</v>
      </c>
      <c r="H125" s="452" t="e">
        <f t="shared" si="56"/>
        <v>#DIV/0!</v>
      </c>
      <c r="I125" s="452" t="e">
        <f t="shared" si="56"/>
        <v>#DIV/0!</v>
      </c>
      <c r="J125" s="452" t="e">
        <f t="shared" si="56"/>
        <v>#DIV/0!</v>
      </c>
      <c r="K125" s="452" t="e">
        <f t="shared" si="56"/>
        <v>#DIV/0!</v>
      </c>
      <c r="L125" s="452" t="e">
        <f t="shared" si="56"/>
        <v>#DIV/0!</v>
      </c>
      <c r="M125" s="452" t="e">
        <f t="shared" si="56"/>
        <v>#DIV/0!</v>
      </c>
      <c r="N125" s="452" t="e">
        <f t="shared" si="56"/>
        <v>#DIV/0!</v>
      </c>
      <c r="O125" s="452" t="e">
        <f t="shared" si="56"/>
        <v>#DIV/0!</v>
      </c>
      <c r="P125" s="452" t="e">
        <f t="shared" si="56"/>
        <v>#DIV/0!</v>
      </c>
      <c r="Q125" s="452" t="e">
        <f t="shared" si="56"/>
        <v>#DIV/0!</v>
      </c>
      <c r="R125" s="453" t="e">
        <f t="shared" si="56"/>
        <v>#DIV/0!</v>
      </c>
    </row>
    <row r="126" spans="1:18" ht="15" x14ac:dyDescent="0.2">
      <c r="A126" s="745"/>
      <c r="B126" s="745"/>
      <c r="C126" s="748"/>
      <c r="D126" s="8" t="s">
        <v>66</v>
      </c>
      <c r="E126" s="451">
        <f>SUM(F126:Q126)</f>
        <v>0</v>
      </c>
      <c r="F126" s="590"/>
      <c r="G126" s="499"/>
      <c r="H126" s="499"/>
      <c r="I126" s="499"/>
      <c r="J126" s="499"/>
      <c r="K126" s="499"/>
      <c r="L126" s="499"/>
      <c r="M126" s="499"/>
      <c r="N126" s="499"/>
      <c r="O126" s="499"/>
      <c r="P126" s="499"/>
      <c r="Q126" s="499"/>
      <c r="R126" s="500"/>
    </row>
    <row r="127" spans="1:18" ht="15" x14ac:dyDescent="0.2">
      <c r="A127" s="745"/>
      <c r="B127" s="745"/>
      <c r="C127" s="748"/>
      <c r="D127" s="5" t="s">
        <v>67</v>
      </c>
      <c r="E127" s="452">
        <f t="shared" ref="E127:R127" si="57">E126*100/E123</f>
        <v>0</v>
      </c>
      <c r="F127" s="452">
        <f t="shared" si="57"/>
        <v>0</v>
      </c>
      <c r="G127" s="452" t="e">
        <f t="shared" si="57"/>
        <v>#DIV/0!</v>
      </c>
      <c r="H127" s="452" t="e">
        <f t="shared" si="57"/>
        <v>#DIV/0!</v>
      </c>
      <c r="I127" s="452" t="e">
        <f t="shared" si="57"/>
        <v>#DIV/0!</v>
      </c>
      <c r="J127" s="452" t="e">
        <f t="shared" si="57"/>
        <v>#DIV/0!</v>
      </c>
      <c r="K127" s="452" t="e">
        <f t="shared" si="57"/>
        <v>#DIV/0!</v>
      </c>
      <c r="L127" s="452" t="e">
        <f t="shared" si="57"/>
        <v>#DIV/0!</v>
      </c>
      <c r="M127" s="452" t="e">
        <f t="shared" si="57"/>
        <v>#DIV/0!</v>
      </c>
      <c r="N127" s="452" t="e">
        <f t="shared" si="57"/>
        <v>#DIV/0!</v>
      </c>
      <c r="O127" s="452" t="e">
        <f t="shared" si="57"/>
        <v>#DIV/0!</v>
      </c>
      <c r="P127" s="452" t="e">
        <f t="shared" si="57"/>
        <v>#DIV/0!</v>
      </c>
      <c r="Q127" s="452" t="e">
        <f t="shared" si="57"/>
        <v>#DIV/0!</v>
      </c>
      <c r="R127" s="453" t="e">
        <f t="shared" si="57"/>
        <v>#DIV/0!</v>
      </c>
    </row>
    <row r="128" spans="1:18" ht="15" x14ac:dyDescent="0.2">
      <c r="A128" s="745"/>
      <c r="B128" s="745"/>
      <c r="C128" s="748"/>
      <c r="D128" s="7" t="s">
        <v>68</v>
      </c>
      <c r="E128" s="451">
        <f>SUM(F128:Q128)</f>
        <v>0</v>
      </c>
      <c r="F128" s="499"/>
      <c r="G128" s="499"/>
      <c r="H128" s="499"/>
      <c r="I128" s="499"/>
      <c r="J128" s="499"/>
      <c r="K128" s="499"/>
      <c r="L128" s="499"/>
      <c r="M128" s="499"/>
      <c r="N128" s="499"/>
      <c r="O128" s="499"/>
      <c r="P128" s="499"/>
      <c r="Q128" s="499"/>
      <c r="R128" s="500"/>
    </row>
    <row r="129" spans="1:18" ht="15" x14ac:dyDescent="0.2">
      <c r="A129" s="745"/>
      <c r="B129" s="745"/>
      <c r="C129" s="748"/>
      <c r="D129" s="5" t="s">
        <v>69</v>
      </c>
      <c r="E129" s="452" t="e">
        <f t="shared" ref="E129:R129" si="58">E128*100/E126</f>
        <v>#DIV/0!</v>
      </c>
      <c r="F129" s="452" t="e">
        <f t="shared" si="58"/>
        <v>#DIV/0!</v>
      </c>
      <c r="G129" s="452" t="e">
        <f t="shared" si="58"/>
        <v>#DIV/0!</v>
      </c>
      <c r="H129" s="452" t="e">
        <f t="shared" si="58"/>
        <v>#DIV/0!</v>
      </c>
      <c r="I129" s="452" t="e">
        <f t="shared" si="58"/>
        <v>#DIV/0!</v>
      </c>
      <c r="J129" s="452" t="e">
        <f t="shared" si="58"/>
        <v>#DIV/0!</v>
      </c>
      <c r="K129" s="452" t="e">
        <f t="shared" si="58"/>
        <v>#DIV/0!</v>
      </c>
      <c r="L129" s="452" t="e">
        <f t="shared" si="58"/>
        <v>#DIV/0!</v>
      </c>
      <c r="M129" s="452" t="e">
        <f t="shared" si="58"/>
        <v>#DIV/0!</v>
      </c>
      <c r="N129" s="452" t="e">
        <f t="shared" si="58"/>
        <v>#DIV/0!</v>
      </c>
      <c r="O129" s="452" t="e">
        <f t="shared" si="58"/>
        <v>#DIV/0!</v>
      </c>
      <c r="P129" s="452" t="e">
        <f t="shared" si="58"/>
        <v>#DIV/0!</v>
      </c>
      <c r="Q129" s="452" t="e">
        <f t="shared" si="58"/>
        <v>#DIV/0!</v>
      </c>
      <c r="R129" s="453" t="e">
        <f t="shared" si="58"/>
        <v>#DIV/0!</v>
      </c>
    </row>
    <row r="130" spans="1:18" ht="15.75" thickBot="1" x14ac:dyDescent="0.25">
      <c r="A130" s="746"/>
      <c r="B130" s="746"/>
      <c r="C130" s="749"/>
      <c r="D130" s="6" t="s">
        <v>70</v>
      </c>
      <c r="E130" s="454">
        <f t="shared" ref="E130:R130" si="59">E128*100/E123</f>
        <v>0</v>
      </c>
      <c r="F130" s="454">
        <f t="shared" si="59"/>
        <v>0</v>
      </c>
      <c r="G130" s="454" t="e">
        <f t="shared" si="59"/>
        <v>#DIV/0!</v>
      </c>
      <c r="H130" s="454" t="e">
        <f t="shared" si="59"/>
        <v>#DIV/0!</v>
      </c>
      <c r="I130" s="454" t="e">
        <f t="shared" si="59"/>
        <v>#DIV/0!</v>
      </c>
      <c r="J130" s="454" t="e">
        <f t="shared" si="59"/>
        <v>#DIV/0!</v>
      </c>
      <c r="K130" s="454" t="e">
        <f t="shared" si="59"/>
        <v>#DIV/0!</v>
      </c>
      <c r="L130" s="454" t="e">
        <f t="shared" si="59"/>
        <v>#DIV/0!</v>
      </c>
      <c r="M130" s="454" t="e">
        <f t="shared" si="59"/>
        <v>#DIV/0!</v>
      </c>
      <c r="N130" s="454" t="e">
        <f t="shared" si="59"/>
        <v>#DIV/0!</v>
      </c>
      <c r="O130" s="454" t="e">
        <f t="shared" si="59"/>
        <v>#DIV/0!</v>
      </c>
      <c r="P130" s="454" t="e">
        <f t="shared" si="59"/>
        <v>#DIV/0!</v>
      </c>
      <c r="Q130" s="454" t="e">
        <f t="shared" si="59"/>
        <v>#DIV/0!</v>
      </c>
      <c r="R130" s="455" t="e">
        <f t="shared" si="59"/>
        <v>#DIV/0!</v>
      </c>
    </row>
    <row r="131" spans="1:18" ht="15" x14ac:dyDescent="0.2">
      <c r="A131" s="744">
        <v>16</v>
      </c>
      <c r="B131" s="744" t="str">
        <f>'PI. MP. Avance'!B86</f>
        <v>MP105020304</v>
      </c>
      <c r="C131" s="747" t="str">
        <f>'PI. MP. Avance'!C86</f>
        <v>Desarrollar en los 42 entes territoriales, un programa de Formación   a Mujeres en el  uso de las TICs, durante el periodo de Gobierno.</v>
      </c>
      <c r="D131" s="4" t="s">
        <v>63</v>
      </c>
      <c r="E131" s="21">
        <f>SUM(F131:Q131)</f>
        <v>14000000</v>
      </c>
      <c r="F131" s="188">
        <f>IF($O$5=2016,VLOOKUP($B131,MP,24,FALSE),IF($O$5=2017,VLOOKUP($B131,MP,37,FALSE),IF($O$5=2018,VLOOKUP($B131,MP,50,FALSE),IF($O$5=2019,VLOOKUP($B131,MP,63,FALSE)," "))))</f>
        <v>14000000</v>
      </c>
      <c r="G131" s="188">
        <f>IF($O$5=2016,VLOOKUP($B131,MP,25,FALSE),IF($O$5=2017,VLOOKUP($B131,MP,38,FALSE),IF($O$5=2018,VLOOKUP($B131,MP,51,FALSE),IF($O$5=2019,VLOOKUP($B131,MP,64,FALSE)," "))))</f>
        <v>0</v>
      </c>
      <c r="H131" s="188">
        <f>IF($O$5=2016,VLOOKUP($B131,MP,26,FALSE),IF($O$5=2017,VLOOKUP($B131,MP,39,FALSE),IF($O$5=2018,VLOOKUP($B131,MP,52,FALSE),IF($O$5=2019,VLOOKUP($B131,MP,65,FALSE)," "))))</f>
        <v>0</v>
      </c>
      <c r="I131" s="188">
        <f>IF($O$5=2016,VLOOKUP($B131,MP,27,FALSE),IF($O$5=2017,VLOOKUP($B131,MP,40,FALSE),IF($O$5=2018,VLOOKUP($B131,MP,53,FALSE),IF($O$5=2019,VLOOKUP($B131,MP,66,FALSE)," "))))</f>
        <v>0</v>
      </c>
      <c r="J131" s="188">
        <f>IF($O$5=2016,VLOOKUP($B131,MP,28,FALSE),IF($O$5=2017,VLOOKUP($B131,MP,41,FALSE),IF($O$5=2018,VLOOKUP($B131,MP,54,FALSE),IF($O$5=2019,VLOOKUP($B131,MP,67,FALSE)," "))))</f>
        <v>0</v>
      </c>
      <c r="K131" s="188">
        <f>IF($O$5=2016,VLOOKUP($B131,MP,29,FALSE),IF($O$5=2017,VLOOKUP($B131,MP,42,FALSE),IF($O$5=2018,VLOOKUP($B131,MP,55,FALSE),IF($O$5=2019,VLOOKUP($B131,MP,68,FALSE)," "))))</f>
        <v>0</v>
      </c>
      <c r="L131" s="188">
        <f>IF($O$5=2016,VLOOKUP($B131,MP,30,FALSE),IF($O$5=2017,VLOOKUP($B131,MP,43,FALSE),IF($O$5=2018,VLOOKUP($B131,MP,56,FALSE),IF($O$5=2019,VLOOKUP($B131,MP,69,FALSE)," "))))</f>
        <v>0</v>
      </c>
      <c r="M131" s="188">
        <f>IF($O$5=2016,VLOOKUP($B131,MP,31,FALSE),IF($O$5=2017,VLOOKUP($B131,MP,44,FALSE),IF($O$5=2018,VLOOKUP($B131,MP,57,FALSE),IF($O$5=2019,VLOOKUP($B131,MP,70,FALSE)," "))))</f>
        <v>0</v>
      </c>
      <c r="N131" s="188">
        <f>IF($O$5=2016,VLOOKUP($B131,MP,32,FALSE),IF($O$5=2017,VLOOKUP($B131,MP,45,FALSE),IF($O$5=2018,VLOOKUP($B131,MP,58,FALSE),IF($O$5=2019,VLOOKUP($B131,MP,71,FALSE)," "))))</f>
        <v>0</v>
      </c>
      <c r="O131" s="188">
        <f>IF($O$5=2016,VLOOKUP($B131,MP,33,FALSE),IF($O$5=2017,VLOOKUP($B131,MP,46,FALSE),IF($O$5=2018,VLOOKUP($B131,MP,59,FALSE),IF($O$5=2019,VLOOKUP($B131,MP,72,FALSE)," "))))</f>
        <v>0</v>
      </c>
      <c r="P131" s="188">
        <f>IF($O$5=2016,VLOOKUP($B131,MP,34,FALSE),IF($O$5=2017,VLOOKUP($B131,MP,47,FALSE),IF($O$5=2018,VLOOKUP($B131,MP,60,FALSE),IF($O$5=2019,VLOOKUP($B131,MP,73,FALSE)," "))))</f>
        <v>0</v>
      </c>
      <c r="Q131" s="188">
        <f>IF($O$5=2016,VLOOKUP($B131,MP,35,FALSE),IF($O$5=2017,VLOOKUP($B131,MP,48,FALSE),IF($O$5=2018,VLOOKUP($B131,MP,61,FALSE),IF($O$5=2019,VLOOKUP($B131,MP,74,FALSE)," "))))</f>
        <v>0</v>
      </c>
      <c r="R131" s="22"/>
    </row>
    <row r="132" spans="1:18" ht="15" x14ac:dyDescent="0.2">
      <c r="A132" s="745"/>
      <c r="B132" s="745"/>
      <c r="C132" s="748"/>
      <c r="D132" s="8" t="s">
        <v>64</v>
      </c>
      <c r="E132" s="451">
        <f>SUM(F132:Q132)</f>
        <v>0</v>
      </c>
      <c r="F132" s="499">
        <v>0</v>
      </c>
      <c r="G132" s="499"/>
      <c r="H132" s="499"/>
      <c r="I132" s="499"/>
      <c r="J132" s="499"/>
      <c r="K132" s="499"/>
      <c r="L132" s="499"/>
      <c r="M132" s="499"/>
      <c r="N132" s="499"/>
      <c r="O132" s="499"/>
      <c r="P132" s="499"/>
      <c r="Q132" s="499"/>
      <c r="R132" s="500">
        <v>0</v>
      </c>
    </row>
    <row r="133" spans="1:18" ht="15" x14ac:dyDescent="0.2">
      <c r="A133" s="745"/>
      <c r="B133" s="745"/>
      <c r="C133" s="748"/>
      <c r="D133" s="5" t="s">
        <v>65</v>
      </c>
      <c r="E133" s="452">
        <f t="shared" ref="E133:R133" si="60">E132*100/E131</f>
        <v>0</v>
      </c>
      <c r="F133" s="452">
        <f t="shared" si="60"/>
        <v>0</v>
      </c>
      <c r="G133" s="452" t="e">
        <f t="shared" si="60"/>
        <v>#DIV/0!</v>
      </c>
      <c r="H133" s="452" t="e">
        <f t="shared" si="60"/>
        <v>#DIV/0!</v>
      </c>
      <c r="I133" s="452" t="e">
        <f t="shared" si="60"/>
        <v>#DIV/0!</v>
      </c>
      <c r="J133" s="452" t="e">
        <f t="shared" si="60"/>
        <v>#DIV/0!</v>
      </c>
      <c r="K133" s="452" t="e">
        <f t="shared" si="60"/>
        <v>#DIV/0!</v>
      </c>
      <c r="L133" s="452" t="e">
        <f t="shared" si="60"/>
        <v>#DIV/0!</v>
      </c>
      <c r="M133" s="452" t="e">
        <f t="shared" si="60"/>
        <v>#DIV/0!</v>
      </c>
      <c r="N133" s="452" t="e">
        <f t="shared" si="60"/>
        <v>#DIV/0!</v>
      </c>
      <c r="O133" s="452" t="e">
        <f t="shared" si="60"/>
        <v>#DIV/0!</v>
      </c>
      <c r="P133" s="452" t="e">
        <f t="shared" si="60"/>
        <v>#DIV/0!</v>
      </c>
      <c r="Q133" s="452" t="e">
        <f t="shared" si="60"/>
        <v>#DIV/0!</v>
      </c>
      <c r="R133" s="453" t="e">
        <f t="shared" si="60"/>
        <v>#DIV/0!</v>
      </c>
    </row>
    <row r="134" spans="1:18" ht="15" x14ac:dyDescent="0.2">
      <c r="A134" s="745"/>
      <c r="B134" s="745"/>
      <c r="C134" s="748"/>
      <c r="D134" s="8" t="s">
        <v>66</v>
      </c>
      <c r="E134" s="451">
        <f>SUM(F134:Q134)</f>
        <v>0</v>
      </c>
      <c r="F134" s="499"/>
      <c r="G134" s="499"/>
      <c r="H134" s="499"/>
      <c r="I134" s="499"/>
      <c r="J134" s="499"/>
      <c r="K134" s="499"/>
      <c r="L134" s="499"/>
      <c r="M134" s="499"/>
      <c r="N134" s="499"/>
      <c r="O134" s="499"/>
      <c r="P134" s="499"/>
      <c r="Q134" s="499"/>
      <c r="R134" s="500"/>
    </row>
    <row r="135" spans="1:18" ht="15" x14ac:dyDescent="0.2">
      <c r="A135" s="745"/>
      <c r="B135" s="745"/>
      <c r="C135" s="748"/>
      <c r="D135" s="5" t="s">
        <v>67</v>
      </c>
      <c r="E135" s="452">
        <f t="shared" ref="E135:R135" si="61">E134*100/E131</f>
        <v>0</v>
      </c>
      <c r="F135" s="452">
        <f t="shared" si="61"/>
        <v>0</v>
      </c>
      <c r="G135" s="452" t="e">
        <f t="shared" si="61"/>
        <v>#DIV/0!</v>
      </c>
      <c r="H135" s="452" t="e">
        <f t="shared" si="61"/>
        <v>#DIV/0!</v>
      </c>
      <c r="I135" s="452" t="e">
        <f t="shared" si="61"/>
        <v>#DIV/0!</v>
      </c>
      <c r="J135" s="452" t="e">
        <f t="shared" si="61"/>
        <v>#DIV/0!</v>
      </c>
      <c r="K135" s="452" t="e">
        <f t="shared" si="61"/>
        <v>#DIV/0!</v>
      </c>
      <c r="L135" s="452" t="e">
        <f t="shared" si="61"/>
        <v>#DIV/0!</v>
      </c>
      <c r="M135" s="452" t="e">
        <f t="shared" si="61"/>
        <v>#DIV/0!</v>
      </c>
      <c r="N135" s="452" t="e">
        <f t="shared" si="61"/>
        <v>#DIV/0!</v>
      </c>
      <c r="O135" s="452" t="e">
        <f t="shared" si="61"/>
        <v>#DIV/0!</v>
      </c>
      <c r="P135" s="452" t="e">
        <f t="shared" si="61"/>
        <v>#DIV/0!</v>
      </c>
      <c r="Q135" s="452" t="e">
        <f t="shared" si="61"/>
        <v>#DIV/0!</v>
      </c>
      <c r="R135" s="453" t="e">
        <f t="shared" si="61"/>
        <v>#DIV/0!</v>
      </c>
    </row>
    <row r="136" spans="1:18" ht="15" x14ac:dyDescent="0.2">
      <c r="A136" s="745"/>
      <c r="B136" s="745"/>
      <c r="C136" s="748"/>
      <c r="D136" s="7" t="s">
        <v>68</v>
      </c>
      <c r="E136" s="451">
        <f>SUM(F136:Q136)</f>
        <v>0</v>
      </c>
      <c r="F136" s="499">
        <v>0</v>
      </c>
      <c r="G136" s="499"/>
      <c r="H136" s="499"/>
      <c r="I136" s="499"/>
      <c r="J136" s="499"/>
      <c r="K136" s="499"/>
      <c r="L136" s="499"/>
      <c r="M136" s="499"/>
      <c r="N136" s="499"/>
      <c r="O136" s="499"/>
      <c r="P136" s="499"/>
      <c r="Q136" s="499"/>
      <c r="R136" s="500"/>
    </row>
    <row r="137" spans="1:18" ht="15" x14ac:dyDescent="0.2">
      <c r="A137" s="745"/>
      <c r="B137" s="745"/>
      <c r="C137" s="748"/>
      <c r="D137" s="5" t="s">
        <v>69</v>
      </c>
      <c r="E137" s="452" t="e">
        <f t="shared" ref="E137:R137" si="62">E136*100/E134</f>
        <v>#DIV/0!</v>
      </c>
      <c r="F137" s="452" t="e">
        <f t="shared" si="62"/>
        <v>#DIV/0!</v>
      </c>
      <c r="G137" s="452" t="e">
        <f t="shared" si="62"/>
        <v>#DIV/0!</v>
      </c>
      <c r="H137" s="452" t="e">
        <f t="shared" si="62"/>
        <v>#DIV/0!</v>
      </c>
      <c r="I137" s="452" t="e">
        <f t="shared" si="62"/>
        <v>#DIV/0!</v>
      </c>
      <c r="J137" s="452" t="e">
        <f t="shared" si="62"/>
        <v>#DIV/0!</v>
      </c>
      <c r="K137" s="452" t="e">
        <f t="shared" si="62"/>
        <v>#DIV/0!</v>
      </c>
      <c r="L137" s="452" t="e">
        <f t="shared" si="62"/>
        <v>#DIV/0!</v>
      </c>
      <c r="M137" s="452" t="e">
        <f t="shared" si="62"/>
        <v>#DIV/0!</v>
      </c>
      <c r="N137" s="452" t="e">
        <f t="shared" si="62"/>
        <v>#DIV/0!</v>
      </c>
      <c r="O137" s="452" t="e">
        <f t="shared" si="62"/>
        <v>#DIV/0!</v>
      </c>
      <c r="P137" s="452" t="e">
        <f t="shared" si="62"/>
        <v>#DIV/0!</v>
      </c>
      <c r="Q137" s="452" t="e">
        <f t="shared" si="62"/>
        <v>#DIV/0!</v>
      </c>
      <c r="R137" s="453" t="e">
        <f t="shared" si="62"/>
        <v>#DIV/0!</v>
      </c>
    </row>
    <row r="138" spans="1:18" ht="15.75" thickBot="1" x14ac:dyDescent="0.25">
      <c r="A138" s="746"/>
      <c r="B138" s="746"/>
      <c r="C138" s="749"/>
      <c r="D138" s="6" t="s">
        <v>70</v>
      </c>
      <c r="E138" s="454">
        <f t="shared" ref="E138:R138" si="63">E136*100/E131</f>
        <v>0</v>
      </c>
      <c r="F138" s="454">
        <f t="shared" si="63"/>
        <v>0</v>
      </c>
      <c r="G138" s="454" t="e">
        <f t="shared" si="63"/>
        <v>#DIV/0!</v>
      </c>
      <c r="H138" s="454" t="e">
        <f t="shared" si="63"/>
        <v>#DIV/0!</v>
      </c>
      <c r="I138" s="454" t="e">
        <f t="shared" si="63"/>
        <v>#DIV/0!</v>
      </c>
      <c r="J138" s="454" t="e">
        <f t="shared" si="63"/>
        <v>#DIV/0!</v>
      </c>
      <c r="K138" s="454" t="e">
        <f t="shared" si="63"/>
        <v>#DIV/0!</v>
      </c>
      <c r="L138" s="454" t="e">
        <f t="shared" si="63"/>
        <v>#DIV/0!</v>
      </c>
      <c r="M138" s="454" t="e">
        <f t="shared" si="63"/>
        <v>#DIV/0!</v>
      </c>
      <c r="N138" s="454" t="e">
        <f t="shared" si="63"/>
        <v>#DIV/0!</v>
      </c>
      <c r="O138" s="454" t="e">
        <f t="shared" si="63"/>
        <v>#DIV/0!</v>
      </c>
      <c r="P138" s="454" t="e">
        <f t="shared" si="63"/>
        <v>#DIV/0!</v>
      </c>
      <c r="Q138" s="454" t="e">
        <f t="shared" si="63"/>
        <v>#DIV/0!</v>
      </c>
      <c r="R138" s="455" t="e">
        <f t="shared" si="63"/>
        <v>#DIV/0!</v>
      </c>
    </row>
    <row r="139" spans="1:18" ht="15" x14ac:dyDescent="0.2">
      <c r="A139" s="744">
        <v>17</v>
      </c>
      <c r="B139" s="744" t="str">
        <f>'PI. MP. Avance'!B91</f>
        <v>MP105050305</v>
      </c>
      <c r="C139" s="747" t="str">
        <f>'PI. MP. Avance'!C91</f>
        <v>Acompañar en la construcción y puesta en marcha de los hogares de acogida en los municipios de Buenaventura y Jamundí (MESA DE CONCERTACION INDIGENA).</v>
      </c>
      <c r="D139" s="4" t="s">
        <v>63</v>
      </c>
      <c r="E139" s="21">
        <f>SUM(F139:Q139)</f>
        <v>0</v>
      </c>
      <c r="F139" s="188">
        <f>IF($O$5=2016,VLOOKUP($B139,MP,24,FALSE),IF($O$5=2017,VLOOKUP($B139,MP,37,FALSE),IF($O$5=2018,VLOOKUP($B139,MP,50,FALSE),IF($O$5=2019,VLOOKUP($B139,MP,63,FALSE)," "))))</f>
        <v>0</v>
      </c>
      <c r="G139" s="188">
        <f>IF($O$5=2016,VLOOKUP($B139,MP,25,FALSE),IF($O$5=2017,VLOOKUP($B139,MP,38,FALSE),IF($O$5=2018,VLOOKUP($B139,MP,51,FALSE),IF($O$5=2019,VLOOKUP($B139,MP,64,FALSE)," "))))</f>
        <v>0</v>
      </c>
      <c r="H139" s="188">
        <f>IF($O$5=2016,VLOOKUP($B139,MP,26,FALSE),IF($O$5=2017,VLOOKUP($B139,MP,39,FALSE),IF($O$5=2018,VLOOKUP($B139,MP,52,FALSE),IF($O$5=2019,VLOOKUP($B139,MP,65,FALSE)," "))))</f>
        <v>0</v>
      </c>
      <c r="I139" s="188">
        <f>IF($O$5=2016,VLOOKUP($B139,MP,27,FALSE),IF($O$5=2017,VLOOKUP($B139,MP,40,FALSE),IF($O$5=2018,VLOOKUP($B139,MP,53,FALSE),IF($O$5=2019,VLOOKUP($B139,MP,66,FALSE)," "))))</f>
        <v>0</v>
      </c>
      <c r="J139" s="188">
        <f>IF($O$5=2016,VLOOKUP($B139,MP,28,FALSE),IF($O$5=2017,VLOOKUP($B139,MP,41,FALSE),IF($O$5=2018,VLOOKUP($B139,MP,54,FALSE),IF($O$5=2019,VLOOKUP($B139,MP,67,FALSE)," "))))</f>
        <v>0</v>
      </c>
      <c r="K139" s="188">
        <f>IF($O$5=2016,VLOOKUP($B139,MP,29,FALSE),IF($O$5=2017,VLOOKUP($B139,MP,42,FALSE),IF($O$5=2018,VLOOKUP($B139,MP,55,FALSE),IF($O$5=2019,VLOOKUP($B139,MP,68,FALSE)," "))))</f>
        <v>0</v>
      </c>
      <c r="L139" s="188">
        <f>IF($O$5=2016,VLOOKUP($B139,MP,30,FALSE),IF($O$5=2017,VLOOKUP($B139,MP,43,FALSE),IF($O$5=2018,VLOOKUP($B139,MP,56,FALSE),IF($O$5=2019,VLOOKUP($B139,MP,69,FALSE)," "))))</f>
        <v>0</v>
      </c>
      <c r="M139" s="188">
        <f>IF($O$5=2016,VLOOKUP($B139,MP,31,FALSE),IF($O$5=2017,VLOOKUP($B139,MP,44,FALSE),IF($O$5=2018,VLOOKUP($B139,MP,57,FALSE),IF($O$5=2019,VLOOKUP($B139,MP,70,FALSE)," "))))</f>
        <v>0</v>
      </c>
      <c r="N139" s="188">
        <f>IF($O$5=2016,VLOOKUP($B139,MP,32,FALSE),IF($O$5=2017,VLOOKUP($B139,MP,45,FALSE),IF($O$5=2018,VLOOKUP($B139,MP,58,FALSE),IF($O$5=2019,VLOOKUP($B139,MP,71,FALSE)," "))))</f>
        <v>0</v>
      </c>
      <c r="O139" s="188">
        <f>IF($O$5=2016,VLOOKUP($B139,MP,33,FALSE),IF($O$5=2017,VLOOKUP($B139,MP,46,FALSE),IF($O$5=2018,VLOOKUP($B139,MP,59,FALSE),IF($O$5=2019,VLOOKUP($B139,MP,72,FALSE)," "))))</f>
        <v>0</v>
      </c>
      <c r="P139" s="188">
        <f>IF($O$5=2016,VLOOKUP($B139,MP,34,FALSE),IF($O$5=2017,VLOOKUP($B139,MP,47,FALSE),IF($O$5=2018,VLOOKUP($B139,MP,60,FALSE),IF($O$5=2019,VLOOKUP($B139,MP,73,FALSE)," "))))</f>
        <v>0</v>
      </c>
      <c r="Q139" s="188">
        <f>IF($O$5=2016,VLOOKUP($B139,MP,35,FALSE),IF($O$5=2017,VLOOKUP($B139,MP,48,FALSE),IF($O$5=2018,VLOOKUP($B139,MP,61,FALSE),IF($O$5=2019,VLOOKUP($B139,MP,74,FALSE)," "))))</f>
        <v>0</v>
      </c>
      <c r="R139" s="22"/>
    </row>
    <row r="140" spans="1:18" ht="15" x14ac:dyDescent="0.2">
      <c r="A140" s="745"/>
      <c r="B140" s="745"/>
      <c r="C140" s="748"/>
      <c r="D140" s="8" t="s">
        <v>64</v>
      </c>
      <c r="E140" s="451">
        <f>SUM(F140:Q140)</f>
        <v>0</v>
      </c>
      <c r="F140" s="499">
        <v>0</v>
      </c>
      <c r="G140" s="499"/>
      <c r="H140" s="499"/>
      <c r="I140" s="499"/>
      <c r="J140" s="499"/>
      <c r="K140" s="499"/>
      <c r="L140" s="499"/>
      <c r="M140" s="499"/>
      <c r="N140" s="499"/>
      <c r="O140" s="499"/>
      <c r="P140" s="499"/>
      <c r="Q140" s="499"/>
      <c r="R140" s="500"/>
    </row>
    <row r="141" spans="1:18" ht="15" x14ac:dyDescent="0.2">
      <c r="A141" s="745"/>
      <c r="B141" s="745"/>
      <c r="C141" s="748"/>
      <c r="D141" s="5" t="s">
        <v>65</v>
      </c>
      <c r="E141" s="452" t="e">
        <f t="shared" ref="E141:R141" si="64">E140*100/E139</f>
        <v>#DIV/0!</v>
      </c>
      <c r="F141" s="452" t="e">
        <f t="shared" si="64"/>
        <v>#DIV/0!</v>
      </c>
      <c r="G141" s="452" t="e">
        <f t="shared" si="64"/>
        <v>#DIV/0!</v>
      </c>
      <c r="H141" s="452" t="e">
        <f t="shared" si="64"/>
        <v>#DIV/0!</v>
      </c>
      <c r="I141" s="452" t="e">
        <f t="shared" si="64"/>
        <v>#DIV/0!</v>
      </c>
      <c r="J141" s="452" t="e">
        <f t="shared" si="64"/>
        <v>#DIV/0!</v>
      </c>
      <c r="K141" s="452" t="e">
        <f t="shared" si="64"/>
        <v>#DIV/0!</v>
      </c>
      <c r="L141" s="452" t="e">
        <f t="shared" si="64"/>
        <v>#DIV/0!</v>
      </c>
      <c r="M141" s="452" t="e">
        <f t="shared" si="64"/>
        <v>#DIV/0!</v>
      </c>
      <c r="N141" s="452" t="e">
        <f t="shared" si="64"/>
        <v>#DIV/0!</v>
      </c>
      <c r="O141" s="452" t="e">
        <f t="shared" si="64"/>
        <v>#DIV/0!</v>
      </c>
      <c r="P141" s="452" t="e">
        <f t="shared" si="64"/>
        <v>#DIV/0!</v>
      </c>
      <c r="Q141" s="452" t="e">
        <f t="shared" si="64"/>
        <v>#DIV/0!</v>
      </c>
      <c r="R141" s="453" t="e">
        <f t="shared" si="64"/>
        <v>#DIV/0!</v>
      </c>
    </row>
    <row r="142" spans="1:18" ht="15" x14ac:dyDescent="0.2">
      <c r="A142" s="745"/>
      <c r="B142" s="745"/>
      <c r="C142" s="748"/>
      <c r="D142" s="8" t="s">
        <v>66</v>
      </c>
      <c r="E142" s="451">
        <f>SUM(F142:Q142)</f>
        <v>0</v>
      </c>
      <c r="F142" s="499">
        <v>0</v>
      </c>
      <c r="G142" s="499"/>
      <c r="H142" s="499"/>
      <c r="I142" s="499"/>
      <c r="J142" s="499"/>
      <c r="K142" s="499"/>
      <c r="L142" s="499"/>
      <c r="M142" s="499"/>
      <c r="N142" s="499"/>
      <c r="O142" s="499"/>
      <c r="P142" s="499"/>
      <c r="Q142" s="499"/>
      <c r="R142" s="500"/>
    </row>
    <row r="143" spans="1:18" ht="15" x14ac:dyDescent="0.2">
      <c r="A143" s="745"/>
      <c r="B143" s="745"/>
      <c r="C143" s="748"/>
      <c r="D143" s="5" t="s">
        <v>67</v>
      </c>
      <c r="E143" s="452" t="e">
        <f t="shared" ref="E143:R143" si="65">E142*100/E139</f>
        <v>#DIV/0!</v>
      </c>
      <c r="F143" s="452" t="e">
        <f t="shared" si="65"/>
        <v>#DIV/0!</v>
      </c>
      <c r="G143" s="452" t="e">
        <f t="shared" si="65"/>
        <v>#DIV/0!</v>
      </c>
      <c r="H143" s="452" t="e">
        <f t="shared" si="65"/>
        <v>#DIV/0!</v>
      </c>
      <c r="I143" s="452" t="e">
        <f t="shared" si="65"/>
        <v>#DIV/0!</v>
      </c>
      <c r="J143" s="452" t="e">
        <f t="shared" si="65"/>
        <v>#DIV/0!</v>
      </c>
      <c r="K143" s="452" t="e">
        <f t="shared" si="65"/>
        <v>#DIV/0!</v>
      </c>
      <c r="L143" s="452" t="e">
        <f t="shared" si="65"/>
        <v>#DIV/0!</v>
      </c>
      <c r="M143" s="452" t="e">
        <f t="shared" si="65"/>
        <v>#DIV/0!</v>
      </c>
      <c r="N143" s="452" t="e">
        <f t="shared" si="65"/>
        <v>#DIV/0!</v>
      </c>
      <c r="O143" s="452" t="e">
        <f t="shared" si="65"/>
        <v>#DIV/0!</v>
      </c>
      <c r="P143" s="452" t="e">
        <f t="shared" si="65"/>
        <v>#DIV/0!</v>
      </c>
      <c r="Q143" s="452" t="e">
        <f t="shared" si="65"/>
        <v>#DIV/0!</v>
      </c>
      <c r="R143" s="453" t="e">
        <f t="shared" si="65"/>
        <v>#DIV/0!</v>
      </c>
    </row>
    <row r="144" spans="1:18" ht="15" x14ac:dyDescent="0.2">
      <c r="A144" s="745"/>
      <c r="B144" s="745"/>
      <c r="C144" s="748"/>
      <c r="D144" s="7" t="s">
        <v>68</v>
      </c>
      <c r="E144" s="451">
        <f>SUM(F144:Q144)</f>
        <v>0</v>
      </c>
      <c r="F144" s="499">
        <v>0</v>
      </c>
      <c r="G144" s="499"/>
      <c r="H144" s="499"/>
      <c r="I144" s="499"/>
      <c r="J144" s="499"/>
      <c r="K144" s="499"/>
      <c r="L144" s="499"/>
      <c r="M144" s="499"/>
      <c r="N144" s="499"/>
      <c r="O144" s="499"/>
      <c r="P144" s="499"/>
      <c r="Q144" s="499"/>
      <c r="R144" s="500"/>
    </row>
    <row r="145" spans="1:18" ht="15" x14ac:dyDescent="0.2">
      <c r="A145" s="745"/>
      <c r="B145" s="745"/>
      <c r="C145" s="748"/>
      <c r="D145" s="5" t="s">
        <v>69</v>
      </c>
      <c r="E145" s="452" t="e">
        <f t="shared" ref="E145:R145" si="66">E144*100/E142</f>
        <v>#DIV/0!</v>
      </c>
      <c r="F145" s="452" t="e">
        <f t="shared" si="66"/>
        <v>#DIV/0!</v>
      </c>
      <c r="G145" s="452" t="e">
        <f t="shared" si="66"/>
        <v>#DIV/0!</v>
      </c>
      <c r="H145" s="452" t="e">
        <f t="shared" si="66"/>
        <v>#DIV/0!</v>
      </c>
      <c r="I145" s="452" t="e">
        <f t="shared" si="66"/>
        <v>#DIV/0!</v>
      </c>
      <c r="J145" s="452" t="e">
        <f t="shared" si="66"/>
        <v>#DIV/0!</v>
      </c>
      <c r="K145" s="452" t="e">
        <f t="shared" si="66"/>
        <v>#DIV/0!</v>
      </c>
      <c r="L145" s="452" t="e">
        <f t="shared" si="66"/>
        <v>#DIV/0!</v>
      </c>
      <c r="M145" s="452" t="e">
        <f t="shared" si="66"/>
        <v>#DIV/0!</v>
      </c>
      <c r="N145" s="452" t="e">
        <f t="shared" si="66"/>
        <v>#DIV/0!</v>
      </c>
      <c r="O145" s="452" t="e">
        <f t="shared" si="66"/>
        <v>#DIV/0!</v>
      </c>
      <c r="P145" s="452" t="e">
        <f t="shared" si="66"/>
        <v>#DIV/0!</v>
      </c>
      <c r="Q145" s="452" t="e">
        <f t="shared" si="66"/>
        <v>#DIV/0!</v>
      </c>
      <c r="R145" s="453" t="e">
        <f t="shared" si="66"/>
        <v>#DIV/0!</v>
      </c>
    </row>
    <row r="146" spans="1:18" ht="15.75" thickBot="1" x14ac:dyDescent="0.25">
      <c r="A146" s="746"/>
      <c r="B146" s="746"/>
      <c r="C146" s="749"/>
      <c r="D146" s="6" t="s">
        <v>70</v>
      </c>
      <c r="E146" s="454" t="e">
        <f t="shared" ref="E146:R146" si="67">E144*100/E139</f>
        <v>#DIV/0!</v>
      </c>
      <c r="F146" s="454" t="e">
        <f t="shared" si="67"/>
        <v>#DIV/0!</v>
      </c>
      <c r="G146" s="454" t="e">
        <f t="shared" si="67"/>
        <v>#DIV/0!</v>
      </c>
      <c r="H146" s="454" t="e">
        <f t="shared" si="67"/>
        <v>#DIV/0!</v>
      </c>
      <c r="I146" s="454" t="e">
        <f t="shared" si="67"/>
        <v>#DIV/0!</v>
      </c>
      <c r="J146" s="454" t="e">
        <f t="shared" si="67"/>
        <v>#DIV/0!</v>
      </c>
      <c r="K146" s="454" t="e">
        <f t="shared" si="67"/>
        <v>#DIV/0!</v>
      </c>
      <c r="L146" s="454" t="e">
        <f t="shared" si="67"/>
        <v>#DIV/0!</v>
      </c>
      <c r="M146" s="454" t="e">
        <f t="shared" si="67"/>
        <v>#DIV/0!</v>
      </c>
      <c r="N146" s="454" t="e">
        <f t="shared" si="67"/>
        <v>#DIV/0!</v>
      </c>
      <c r="O146" s="454" t="e">
        <f t="shared" si="67"/>
        <v>#DIV/0!</v>
      </c>
      <c r="P146" s="454" t="e">
        <f t="shared" si="67"/>
        <v>#DIV/0!</v>
      </c>
      <c r="Q146" s="454" t="e">
        <f t="shared" si="67"/>
        <v>#DIV/0!</v>
      </c>
      <c r="R146" s="455" t="e">
        <f t="shared" si="67"/>
        <v>#DIV/0!</v>
      </c>
    </row>
    <row r="147" spans="1:18" ht="15" x14ac:dyDescent="0.2">
      <c r="A147" s="744">
        <v>18</v>
      </c>
      <c r="B147" s="744" t="str">
        <f>'PI. MP. Avance'!B96</f>
        <v>MP105050604</v>
      </c>
      <c r="C147" s="747" t="str">
        <f>'PI. MP. Avance'!C96</f>
        <v xml:space="preserve"> Realizar un evento de Capacitación en Derechos a las mujeres del Valle del Cauca, específica para mujeres indígenas (MESA DE CONCERTACIÓN INDIGENA).</v>
      </c>
      <c r="D147" s="4" t="s">
        <v>63</v>
      </c>
      <c r="E147" s="21">
        <f>SUM(F147:Q147)</f>
        <v>0</v>
      </c>
      <c r="F147" s="188">
        <f>IF($O$5=2016,VLOOKUP($B147,MP,24,FALSE),IF($O$5=2017,VLOOKUP($B147,MP,37,FALSE),IF($O$5=2018,VLOOKUP($B147,MP,50,FALSE),IF($O$5=2019,VLOOKUP($B147,MP,63,FALSE)," "))))</f>
        <v>0</v>
      </c>
      <c r="G147" s="188">
        <f>IF($O$5=2016,VLOOKUP($B147,MP,25,FALSE),IF($O$5=2017,VLOOKUP($B147,MP,38,FALSE),IF($O$5=2018,VLOOKUP($B147,MP,51,FALSE),IF($O$5=2019,VLOOKUP($B147,MP,64,FALSE)," "))))</f>
        <v>0</v>
      </c>
      <c r="H147" s="188">
        <f>IF($O$5=2016,VLOOKUP($B147,MP,26,FALSE),IF($O$5=2017,VLOOKUP($B147,MP,39,FALSE),IF($O$5=2018,VLOOKUP($B147,MP,52,FALSE),IF($O$5=2019,VLOOKUP($B147,MP,65,FALSE)," "))))</f>
        <v>0</v>
      </c>
      <c r="I147" s="188">
        <f>IF($O$5=2016,VLOOKUP($B147,MP,27,FALSE),IF($O$5=2017,VLOOKUP($B147,MP,40,FALSE),IF($O$5=2018,VLOOKUP($B147,MP,53,FALSE),IF($O$5=2019,VLOOKUP($B147,MP,66,FALSE)," "))))</f>
        <v>0</v>
      </c>
      <c r="J147" s="188">
        <f>IF($O$5=2016,VLOOKUP($B147,MP,28,FALSE),IF($O$5=2017,VLOOKUP($B147,MP,41,FALSE),IF($O$5=2018,VLOOKUP($B147,MP,54,FALSE),IF($O$5=2019,VLOOKUP($B147,MP,67,FALSE)," "))))</f>
        <v>0</v>
      </c>
      <c r="K147" s="188">
        <f>IF($O$5=2016,VLOOKUP($B147,MP,29,FALSE),IF($O$5=2017,VLOOKUP($B147,MP,42,FALSE),IF($O$5=2018,VLOOKUP($B147,MP,55,FALSE),IF($O$5=2019,VLOOKUP($B147,MP,68,FALSE)," "))))</f>
        <v>0</v>
      </c>
      <c r="L147" s="188">
        <f>IF($O$5=2016,VLOOKUP($B147,MP,30,FALSE),IF($O$5=2017,VLOOKUP($B147,MP,43,FALSE),IF($O$5=2018,VLOOKUP($B147,MP,56,FALSE),IF($O$5=2019,VLOOKUP($B147,MP,69,FALSE)," "))))</f>
        <v>0</v>
      </c>
      <c r="M147" s="188">
        <f>IF($O$5=2016,VLOOKUP($B147,MP,31,FALSE),IF($O$5=2017,VLOOKUP($B147,MP,44,FALSE),IF($O$5=2018,VLOOKUP($B147,MP,57,FALSE),IF($O$5=2019,VLOOKUP($B147,MP,70,FALSE)," "))))</f>
        <v>0</v>
      </c>
      <c r="N147" s="188">
        <f>IF($O$5=2016,VLOOKUP($B147,MP,32,FALSE),IF($O$5=2017,VLOOKUP($B147,MP,45,FALSE),IF($O$5=2018,VLOOKUP($B147,MP,58,FALSE),IF($O$5=2019,VLOOKUP($B147,MP,71,FALSE)," "))))</f>
        <v>0</v>
      </c>
      <c r="O147" s="188">
        <f>IF($O$5=2016,VLOOKUP($B147,MP,33,FALSE),IF($O$5=2017,VLOOKUP($B147,MP,46,FALSE),IF($O$5=2018,VLOOKUP($B147,MP,59,FALSE),IF($O$5=2019,VLOOKUP($B147,MP,72,FALSE)," "))))</f>
        <v>0</v>
      </c>
      <c r="P147" s="188">
        <f>IF($O$5=2016,VLOOKUP($B147,MP,34,FALSE),IF($O$5=2017,VLOOKUP($B147,MP,47,FALSE),IF($O$5=2018,VLOOKUP($B147,MP,60,FALSE),IF($O$5=2019,VLOOKUP($B147,MP,73,FALSE)," "))))</f>
        <v>0</v>
      </c>
      <c r="Q147" s="188">
        <f>IF($O$5=2016,VLOOKUP($B147,MP,35,FALSE),IF($O$5=2017,VLOOKUP($B147,MP,48,FALSE),IF($O$5=2018,VLOOKUP($B147,MP,61,FALSE),IF($O$5=2019,VLOOKUP($B147,MP,74,FALSE)," "))))</f>
        <v>0</v>
      </c>
      <c r="R147" s="22"/>
    </row>
    <row r="148" spans="1:18" ht="15" x14ac:dyDescent="0.2">
      <c r="A148" s="745"/>
      <c r="B148" s="745"/>
      <c r="C148" s="748"/>
      <c r="D148" s="8" t="s">
        <v>64</v>
      </c>
      <c r="E148" s="451">
        <f>SUM(F148:Q148)</f>
        <v>50000000</v>
      </c>
      <c r="F148" s="499">
        <v>50000000</v>
      </c>
      <c r="G148" s="499"/>
      <c r="H148" s="499"/>
      <c r="I148" s="499"/>
      <c r="J148" s="499"/>
      <c r="K148" s="499"/>
      <c r="L148" s="499"/>
      <c r="M148" s="499"/>
      <c r="N148" s="499"/>
      <c r="O148" s="499"/>
      <c r="P148" s="499"/>
      <c r="Q148" s="499"/>
      <c r="R148" s="500">
        <v>0</v>
      </c>
    </row>
    <row r="149" spans="1:18" ht="15" x14ac:dyDescent="0.2">
      <c r="A149" s="745"/>
      <c r="B149" s="745"/>
      <c r="C149" s="748"/>
      <c r="D149" s="5" t="s">
        <v>65</v>
      </c>
      <c r="E149" s="452" t="e">
        <f t="shared" ref="E149:R149" si="68">E148*100/E147</f>
        <v>#DIV/0!</v>
      </c>
      <c r="F149" s="452" t="e">
        <f t="shared" si="68"/>
        <v>#DIV/0!</v>
      </c>
      <c r="G149" s="452" t="e">
        <f t="shared" si="68"/>
        <v>#DIV/0!</v>
      </c>
      <c r="H149" s="452" t="e">
        <f t="shared" si="68"/>
        <v>#DIV/0!</v>
      </c>
      <c r="I149" s="452" t="e">
        <f t="shared" si="68"/>
        <v>#DIV/0!</v>
      </c>
      <c r="J149" s="452" t="e">
        <f t="shared" si="68"/>
        <v>#DIV/0!</v>
      </c>
      <c r="K149" s="452" t="e">
        <f t="shared" si="68"/>
        <v>#DIV/0!</v>
      </c>
      <c r="L149" s="452" t="e">
        <f t="shared" si="68"/>
        <v>#DIV/0!</v>
      </c>
      <c r="M149" s="452" t="e">
        <f t="shared" si="68"/>
        <v>#DIV/0!</v>
      </c>
      <c r="N149" s="452" t="e">
        <f t="shared" si="68"/>
        <v>#DIV/0!</v>
      </c>
      <c r="O149" s="452" t="e">
        <f t="shared" si="68"/>
        <v>#DIV/0!</v>
      </c>
      <c r="P149" s="452" t="e">
        <f t="shared" si="68"/>
        <v>#DIV/0!</v>
      </c>
      <c r="Q149" s="452" t="e">
        <f t="shared" si="68"/>
        <v>#DIV/0!</v>
      </c>
      <c r="R149" s="453" t="e">
        <f t="shared" si="68"/>
        <v>#DIV/0!</v>
      </c>
    </row>
    <row r="150" spans="1:18" ht="15" x14ac:dyDescent="0.2">
      <c r="A150" s="745"/>
      <c r="B150" s="745"/>
      <c r="C150" s="748"/>
      <c r="D150" s="8" t="s">
        <v>66</v>
      </c>
      <c r="E150" s="451">
        <f>SUM(F150:Q150)</f>
        <v>0</v>
      </c>
      <c r="F150" s="499">
        <v>0</v>
      </c>
      <c r="G150" s="499"/>
      <c r="H150" s="499"/>
      <c r="I150" s="499"/>
      <c r="J150" s="499"/>
      <c r="K150" s="499"/>
      <c r="L150" s="499"/>
      <c r="M150" s="499"/>
      <c r="N150" s="499"/>
      <c r="O150" s="499"/>
      <c r="P150" s="499"/>
      <c r="Q150" s="499"/>
      <c r="R150" s="500"/>
    </row>
    <row r="151" spans="1:18" ht="15" x14ac:dyDescent="0.2">
      <c r="A151" s="745"/>
      <c r="B151" s="745"/>
      <c r="C151" s="748"/>
      <c r="D151" s="5" t="s">
        <v>67</v>
      </c>
      <c r="E151" s="452" t="e">
        <f t="shared" ref="E151:R151" si="69">E150*100/E147</f>
        <v>#DIV/0!</v>
      </c>
      <c r="F151" s="452" t="e">
        <f t="shared" si="69"/>
        <v>#DIV/0!</v>
      </c>
      <c r="G151" s="452" t="e">
        <f t="shared" si="69"/>
        <v>#DIV/0!</v>
      </c>
      <c r="H151" s="452" t="e">
        <f t="shared" si="69"/>
        <v>#DIV/0!</v>
      </c>
      <c r="I151" s="452" t="e">
        <f t="shared" si="69"/>
        <v>#DIV/0!</v>
      </c>
      <c r="J151" s="452" t="e">
        <f t="shared" si="69"/>
        <v>#DIV/0!</v>
      </c>
      <c r="K151" s="452" t="e">
        <f t="shared" si="69"/>
        <v>#DIV/0!</v>
      </c>
      <c r="L151" s="452" t="e">
        <f t="shared" si="69"/>
        <v>#DIV/0!</v>
      </c>
      <c r="M151" s="452" t="e">
        <f t="shared" si="69"/>
        <v>#DIV/0!</v>
      </c>
      <c r="N151" s="452" t="e">
        <f t="shared" si="69"/>
        <v>#DIV/0!</v>
      </c>
      <c r="O151" s="452" t="e">
        <f t="shared" si="69"/>
        <v>#DIV/0!</v>
      </c>
      <c r="P151" s="452" t="e">
        <f t="shared" si="69"/>
        <v>#DIV/0!</v>
      </c>
      <c r="Q151" s="452" t="e">
        <f t="shared" si="69"/>
        <v>#DIV/0!</v>
      </c>
      <c r="R151" s="453" t="e">
        <f t="shared" si="69"/>
        <v>#DIV/0!</v>
      </c>
    </row>
    <row r="152" spans="1:18" ht="15" x14ac:dyDescent="0.2">
      <c r="A152" s="745"/>
      <c r="B152" s="745"/>
      <c r="C152" s="748"/>
      <c r="D152" s="7" t="s">
        <v>68</v>
      </c>
      <c r="E152" s="451">
        <f>SUM(F152:Q152)</f>
        <v>0</v>
      </c>
      <c r="F152" s="499">
        <v>0</v>
      </c>
      <c r="G152" s="499"/>
      <c r="H152" s="499"/>
      <c r="I152" s="499"/>
      <c r="J152" s="499"/>
      <c r="K152" s="499"/>
      <c r="L152" s="499"/>
      <c r="M152" s="499"/>
      <c r="N152" s="499"/>
      <c r="O152" s="499"/>
      <c r="P152" s="499"/>
      <c r="Q152" s="499"/>
      <c r="R152" s="500"/>
    </row>
    <row r="153" spans="1:18" ht="15" x14ac:dyDescent="0.2">
      <c r="A153" s="745"/>
      <c r="B153" s="745"/>
      <c r="C153" s="748"/>
      <c r="D153" s="5" t="s">
        <v>69</v>
      </c>
      <c r="E153" s="452" t="e">
        <f t="shared" ref="E153:R153" si="70">E152*100/E150</f>
        <v>#DIV/0!</v>
      </c>
      <c r="F153" s="452" t="e">
        <f t="shared" si="70"/>
        <v>#DIV/0!</v>
      </c>
      <c r="G153" s="452" t="e">
        <f t="shared" si="70"/>
        <v>#DIV/0!</v>
      </c>
      <c r="H153" s="452" t="e">
        <f t="shared" si="70"/>
        <v>#DIV/0!</v>
      </c>
      <c r="I153" s="452" t="e">
        <f t="shared" si="70"/>
        <v>#DIV/0!</v>
      </c>
      <c r="J153" s="452" t="e">
        <f t="shared" si="70"/>
        <v>#DIV/0!</v>
      </c>
      <c r="K153" s="452" t="e">
        <f t="shared" si="70"/>
        <v>#DIV/0!</v>
      </c>
      <c r="L153" s="452" t="e">
        <f t="shared" si="70"/>
        <v>#DIV/0!</v>
      </c>
      <c r="M153" s="452" t="e">
        <f t="shared" si="70"/>
        <v>#DIV/0!</v>
      </c>
      <c r="N153" s="452" t="e">
        <f t="shared" si="70"/>
        <v>#DIV/0!</v>
      </c>
      <c r="O153" s="452" t="e">
        <f t="shared" si="70"/>
        <v>#DIV/0!</v>
      </c>
      <c r="P153" s="452" t="e">
        <f t="shared" si="70"/>
        <v>#DIV/0!</v>
      </c>
      <c r="Q153" s="452" t="e">
        <f t="shared" si="70"/>
        <v>#DIV/0!</v>
      </c>
      <c r="R153" s="453" t="e">
        <f t="shared" si="70"/>
        <v>#DIV/0!</v>
      </c>
    </row>
    <row r="154" spans="1:18" ht="15.75" thickBot="1" x14ac:dyDescent="0.25">
      <c r="A154" s="746"/>
      <c r="B154" s="746"/>
      <c r="C154" s="749"/>
      <c r="D154" s="6" t="s">
        <v>70</v>
      </c>
      <c r="E154" s="454" t="e">
        <f t="shared" ref="E154:R154" si="71">E152*100/E147</f>
        <v>#DIV/0!</v>
      </c>
      <c r="F154" s="454" t="e">
        <f t="shared" si="71"/>
        <v>#DIV/0!</v>
      </c>
      <c r="G154" s="454" t="e">
        <f t="shared" si="71"/>
        <v>#DIV/0!</v>
      </c>
      <c r="H154" s="454" t="e">
        <f t="shared" si="71"/>
        <v>#DIV/0!</v>
      </c>
      <c r="I154" s="454" t="e">
        <f t="shared" si="71"/>
        <v>#DIV/0!</v>
      </c>
      <c r="J154" s="454" t="e">
        <f t="shared" si="71"/>
        <v>#DIV/0!</v>
      </c>
      <c r="K154" s="454" t="e">
        <f t="shared" si="71"/>
        <v>#DIV/0!</v>
      </c>
      <c r="L154" s="454" t="e">
        <f t="shared" si="71"/>
        <v>#DIV/0!</v>
      </c>
      <c r="M154" s="454" t="e">
        <f t="shared" si="71"/>
        <v>#DIV/0!</v>
      </c>
      <c r="N154" s="454" t="e">
        <f t="shared" si="71"/>
        <v>#DIV/0!</v>
      </c>
      <c r="O154" s="454" t="e">
        <f t="shared" si="71"/>
        <v>#DIV/0!</v>
      </c>
      <c r="P154" s="454" t="e">
        <f t="shared" si="71"/>
        <v>#DIV/0!</v>
      </c>
      <c r="Q154" s="454" t="e">
        <f t="shared" si="71"/>
        <v>#DIV/0!</v>
      </c>
      <c r="R154" s="455" t="e">
        <f t="shared" si="71"/>
        <v>#DIV/0!</v>
      </c>
    </row>
    <row r="155" spans="1:18" ht="15" x14ac:dyDescent="0.2">
      <c r="A155" s="744">
        <v>19</v>
      </c>
      <c r="B155" s="744" t="str">
        <f>'PI. MP. Avance'!B101</f>
        <v>MP105050605</v>
      </c>
      <c r="C155" s="747" t="str">
        <f>'PI. MP. Avance'!C101</f>
        <v>Empoderar al 100% de mujeres seleccionadas en la identificación, formulación y ejecución del Proyectos Productivos (MESA DE CONCERTACIÓN INDIGENA).</v>
      </c>
      <c r="D155" s="4" t="s">
        <v>63</v>
      </c>
      <c r="E155" s="21">
        <f>SUM(F155:Q155)</f>
        <v>0</v>
      </c>
      <c r="F155" s="188">
        <f>IF($O$5=2016,VLOOKUP($B155,MP,24,FALSE),IF($O$5=2017,VLOOKUP($B155,MP,37,FALSE),IF($O$5=2018,VLOOKUP($B155,MP,50,FALSE),IF($O$5=2019,VLOOKUP($B155,MP,63,FALSE)," "))))</f>
        <v>0</v>
      </c>
      <c r="G155" s="188">
        <f>IF($O$5=2016,VLOOKUP($B155,MP,25,FALSE),IF($O$5=2017,VLOOKUP($B155,MP,38,FALSE),IF($O$5=2018,VLOOKUP($B155,MP,51,FALSE),IF($O$5=2019,VLOOKUP($B155,MP,64,FALSE)," "))))</f>
        <v>0</v>
      </c>
      <c r="H155" s="188">
        <f>IF($O$5=2016,VLOOKUP($B155,MP,26,FALSE),IF($O$5=2017,VLOOKUP($B155,MP,39,FALSE),IF($O$5=2018,VLOOKUP($B155,MP,52,FALSE),IF($O$5=2019,VLOOKUP($B155,MP,65,FALSE)," "))))</f>
        <v>0</v>
      </c>
      <c r="I155" s="188">
        <f>IF($O$5=2016,VLOOKUP($B155,MP,27,FALSE),IF($O$5=2017,VLOOKUP($B155,MP,40,FALSE),IF($O$5=2018,VLOOKUP($B155,MP,53,FALSE),IF($O$5=2019,VLOOKUP($B155,MP,66,FALSE)," "))))</f>
        <v>0</v>
      </c>
      <c r="J155" s="188">
        <f>IF($O$5=2016,VLOOKUP($B155,MP,28,FALSE),IF($O$5=2017,VLOOKUP($B155,MP,41,FALSE),IF($O$5=2018,VLOOKUP($B155,MP,54,FALSE),IF($O$5=2019,VLOOKUP($B155,MP,67,FALSE)," "))))</f>
        <v>0</v>
      </c>
      <c r="K155" s="188">
        <f>IF($O$5=2016,VLOOKUP($B155,MP,29,FALSE),IF($O$5=2017,VLOOKUP($B155,MP,42,FALSE),IF($O$5=2018,VLOOKUP($B155,MP,55,FALSE),IF($O$5=2019,VLOOKUP($B155,MP,68,FALSE)," "))))</f>
        <v>0</v>
      </c>
      <c r="L155" s="188">
        <f>IF($O$5=2016,VLOOKUP($B155,MP,30,FALSE),IF($O$5=2017,VLOOKUP($B155,MP,43,FALSE),IF($O$5=2018,VLOOKUP($B155,MP,56,FALSE),IF($O$5=2019,VLOOKUP($B155,MP,69,FALSE)," "))))</f>
        <v>0</v>
      </c>
      <c r="M155" s="188">
        <f>IF($O$5=2016,VLOOKUP($B155,MP,31,FALSE),IF($O$5=2017,VLOOKUP($B155,MP,44,FALSE),IF($O$5=2018,VLOOKUP($B155,MP,57,FALSE),IF($O$5=2019,VLOOKUP($B155,MP,70,FALSE)," "))))</f>
        <v>0</v>
      </c>
      <c r="N155" s="188">
        <f>IF($O$5=2016,VLOOKUP($B155,MP,32,FALSE),IF($O$5=2017,VLOOKUP($B155,MP,45,FALSE),IF($O$5=2018,VLOOKUP($B155,MP,58,FALSE),IF($O$5=2019,VLOOKUP($B155,MP,71,FALSE)," "))))</f>
        <v>0</v>
      </c>
      <c r="O155" s="188">
        <f>IF($O$5=2016,VLOOKUP($B155,MP,33,FALSE),IF($O$5=2017,VLOOKUP($B155,MP,46,FALSE),IF($O$5=2018,VLOOKUP($B155,MP,59,FALSE),IF($O$5=2019,VLOOKUP($B155,MP,72,FALSE)," "))))</f>
        <v>0</v>
      </c>
      <c r="P155" s="188">
        <f>IF($O$5=2016,VLOOKUP($B155,MP,34,FALSE),IF($O$5=2017,VLOOKUP($B155,MP,47,FALSE),IF($O$5=2018,VLOOKUP($B155,MP,60,FALSE),IF($O$5=2019,VLOOKUP($B155,MP,73,FALSE)," "))))</f>
        <v>0</v>
      </c>
      <c r="Q155" s="188">
        <f>IF($O$5=2016,VLOOKUP($B155,MP,35,FALSE),IF($O$5=2017,VLOOKUP($B155,MP,48,FALSE),IF($O$5=2018,VLOOKUP($B155,MP,61,FALSE),IF($O$5=2019,VLOOKUP($B155,MP,74,FALSE)," "))))</f>
        <v>0</v>
      </c>
      <c r="R155" s="22"/>
    </row>
    <row r="156" spans="1:18" ht="15" x14ac:dyDescent="0.2">
      <c r="A156" s="745"/>
      <c r="B156" s="745"/>
      <c r="C156" s="748"/>
      <c r="D156" s="8" t="s">
        <v>64</v>
      </c>
      <c r="E156" s="451">
        <f>SUM(F156:Q156)</f>
        <v>100000000</v>
      </c>
      <c r="F156" s="499">
        <v>100000000</v>
      </c>
      <c r="G156" s="499"/>
      <c r="H156" s="499"/>
      <c r="I156" s="499"/>
      <c r="J156" s="499"/>
      <c r="K156" s="499"/>
      <c r="L156" s="499"/>
      <c r="M156" s="499"/>
      <c r="N156" s="499"/>
      <c r="O156" s="499"/>
      <c r="P156" s="499"/>
      <c r="Q156" s="499"/>
      <c r="R156" s="500"/>
    </row>
    <row r="157" spans="1:18" ht="15" x14ac:dyDescent="0.2">
      <c r="A157" s="745"/>
      <c r="B157" s="745"/>
      <c r="C157" s="748"/>
      <c r="D157" s="5" t="s">
        <v>65</v>
      </c>
      <c r="E157" s="452" t="e">
        <f t="shared" ref="E157:R157" si="72">E156*100/E155</f>
        <v>#DIV/0!</v>
      </c>
      <c r="F157" s="452" t="e">
        <f t="shared" si="72"/>
        <v>#DIV/0!</v>
      </c>
      <c r="G157" s="452" t="e">
        <f t="shared" si="72"/>
        <v>#DIV/0!</v>
      </c>
      <c r="H157" s="452" t="e">
        <f t="shared" si="72"/>
        <v>#DIV/0!</v>
      </c>
      <c r="I157" s="452" t="e">
        <f t="shared" si="72"/>
        <v>#DIV/0!</v>
      </c>
      <c r="J157" s="452" t="e">
        <f t="shared" si="72"/>
        <v>#DIV/0!</v>
      </c>
      <c r="K157" s="452" t="e">
        <f t="shared" si="72"/>
        <v>#DIV/0!</v>
      </c>
      <c r="L157" s="452" t="e">
        <f t="shared" si="72"/>
        <v>#DIV/0!</v>
      </c>
      <c r="M157" s="452" t="e">
        <f t="shared" si="72"/>
        <v>#DIV/0!</v>
      </c>
      <c r="N157" s="452" t="e">
        <f t="shared" si="72"/>
        <v>#DIV/0!</v>
      </c>
      <c r="O157" s="452" t="e">
        <f t="shared" si="72"/>
        <v>#DIV/0!</v>
      </c>
      <c r="P157" s="452" t="e">
        <f t="shared" si="72"/>
        <v>#DIV/0!</v>
      </c>
      <c r="Q157" s="452" t="e">
        <f t="shared" si="72"/>
        <v>#DIV/0!</v>
      </c>
      <c r="R157" s="453" t="e">
        <f t="shared" si="72"/>
        <v>#DIV/0!</v>
      </c>
    </row>
    <row r="158" spans="1:18" ht="15" x14ac:dyDescent="0.2">
      <c r="A158" s="745"/>
      <c r="B158" s="745"/>
      <c r="C158" s="748"/>
      <c r="D158" s="8" t="s">
        <v>66</v>
      </c>
      <c r="E158" s="451">
        <f>SUM(F158:Q158)</f>
        <v>0</v>
      </c>
      <c r="F158" s="499">
        <v>0</v>
      </c>
      <c r="G158" s="499"/>
      <c r="H158" s="499"/>
      <c r="I158" s="499"/>
      <c r="J158" s="499"/>
      <c r="K158" s="499"/>
      <c r="L158" s="499"/>
      <c r="M158" s="499"/>
      <c r="N158" s="499"/>
      <c r="O158" s="499"/>
      <c r="P158" s="499"/>
      <c r="Q158" s="499"/>
      <c r="R158" s="500"/>
    </row>
    <row r="159" spans="1:18" ht="15" x14ac:dyDescent="0.2">
      <c r="A159" s="745"/>
      <c r="B159" s="745"/>
      <c r="C159" s="748"/>
      <c r="D159" s="5" t="s">
        <v>67</v>
      </c>
      <c r="E159" s="452" t="e">
        <f t="shared" ref="E159:R159" si="73">E158*100/E155</f>
        <v>#DIV/0!</v>
      </c>
      <c r="F159" s="452" t="e">
        <f t="shared" si="73"/>
        <v>#DIV/0!</v>
      </c>
      <c r="G159" s="452" t="e">
        <f t="shared" si="73"/>
        <v>#DIV/0!</v>
      </c>
      <c r="H159" s="452" t="e">
        <f t="shared" si="73"/>
        <v>#DIV/0!</v>
      </c>
      <c r="I159" s="452" t="e">
        <f t="shared" si="73"/>
        <v>#DIV/0!</v>
      </c>
      <c r="J159" s="452" t="e">
        <f t="shared" si="73"/>
        <v>#DIV/0!</v>
      </c>
      <c r="K159" s="452" t="e">
        <f t="shared" si="73"/>
        <v>#DIV/0!</v>
      </c>
      <c r="L159" s="452" t="e">
        <f t="shared" si="73"/>
        <v>#DIV/0!</v>
      </c>
      <c r="M159" s="452" t="e">
        <f t="shared" si="73"/>
        <v>#DIV/0!</v>
      </c>
      <c r="N159" s="452" t="e">
        <f t="shared" si="73"/>
        <v>#DIV/0!</v>
      </c>
      <c r="O159" s="452" t="e">
        <f t="shared" si="73"/>
        <v>#DIV/0!</v>
      </c>
      <c r="P159" s="452" t="e">
        <f t="shared" si="73"/>
        <v>#DIV/0!</v>
      </c>
      <c r="Q159" s="452" t="e">
        <f t="shared" si="73"/>
        <v>#DIV/0!</v>
      </c>
      <c r="R159" s="453" t="e">
        <f t="shared" si="73"/>
        <v>#DIV/0!</v>
      </c>
    </row>
    <row r="160" spans="1:18" ht="15" x14ac:dyDescent="0.2">
      <c r="A160" s="745"/>
      <c r="B160" s="745"/>
      <c r="C160" s="748"/>
      <c r="D160" s="7" t="s">
        <v>68</v>
      </c>
      <c r="E160" s="451">
        <f>SUM(F160:Q160)</f>
        <v>0</v>
      </c>
      <c r="F160" s="499">
        <v>0</v>
      </c>
      <c r="G160" s="499"/>
      <c r="H160" s="499"/>
      <c r="I160" s="499"/>
      <c r="J160" s="499"/>
      <c r="K160" s="499"/>
      <c r="L160" s="499"/>
      <c r="M160" s="499"/>
      <c r="N160" s="499"/>
      <c r="O160" s="499"/>
      <c r="P160" s="499"/>
      <c r="Q160" s="499"/>
      <c r="R160" s="500"/>
    </row>
    <row r="161" spans="1:18" ht="15" x14ac:dyDescent="0.2">
      <c r="A161" s="745"/>
      <c r="B161" s="745"/>
      <c r="C161" s="748"/>
      <c r="D161" s="5" t="s">
        <v>69</v>
      </c>
      <c r="E161" s="452" t="e">
        <f t="shared" ref="E161:R161" si="74">E160*100/E158</f>
        <v>#DIV/0!</v>
      </c>
      <c r="F161" s="452" t="e">
        <f t="shared" si="74"/>
        <v>#DIV/0!</v>
      </c>
      <c r="G161" s="452" t="e">
        <f t="shared" si="74"/>
        <v>#DIV/0!</v>
      </c>
      <c r="H161" s="452" t="e">
        <f t="shared" si="74"/>
        <v>#DIV/0!</v>
      </c>
      <c r="I161" s="452" t="e">
        <f t="shared" si="74"/>
        <v>#DIV/0!</v>
      </c>
      <c r="J161" s="452" t="e">
        <f t="shared" si="74"/>
        <v>#DIV/0!</v>
      </c>
      <c r="K161" s="452" t="e">
        <f t="shared" si="74"/>
        <v>#DIV/0!</v>
      </c>
      <c r="L161" s="452" t="e">
        <f t="shared" si="74"/>
        <v>#DIV/0!</v>
      </c>
      <c r="M161" s="452" t="e">
        <f t="shared" si="74"/>
        <v>#DIV/0!</v>
      </c>
      <c r="N161" s="452" t="e">
        <f t="shared" si="74"/>
        <v>#DIV/0!</v>
      </c>
      <c r="O161" s="452" t="e">
        <f t="shared" si="74"/>
        <v>#DIV/0!</v>
      </c>
      <c r="P161" s="452" t="e">
        <f t="shared" si="74"/>
        <v>#DIV/0!</v>
      </c>
      <c r="Q161" s="452" t="e">
        <f t="shared" si="74"/>
        <v>#DIV/0!</v>
      </c>
      <c r="R161" s="453" t="e">
        <f t="shared" si="74"/>
        <v>#DIV/0!</v>
      </c>
    </row>
    <row r="162" spans="1:18" ht="15.75" thickBot="1" x14ac:dyDescent="0.25">
      <c r="A162" s="746"/>
      <c r="B162" s="746"/>
      <c r="C162" s="749"/>
      <c r="D162" s="6" t="s">
        <v>70</v>
      </c>
      <c r="E162" s="454" t="e">
        <f t="shared" ref="E162:R162" si="75">E160*100/E155</f>
        <v>#DIV/0!</v>
      </c>
      <c r="F162" s="454" t="e">
        <f t="shared" si="75"/>
        <v>#DIV/0!</v>
      </c>
      <c r="G162" s="454" t="e">
        <f t="shared" si="75"/>
        <v>#DIV/0!</v>
      </c>
      <c r="H162" s="454" t="e">
        <f t="shared" si="75"/>
        <v>#DIV/0!</v>
      </c>
      <c r="I162" s="454" t="e">
        <f t="shared" si="75"/>
        <v>#DIV/0!</v>
      </c>
      <c r="J162" s="454" t="e">
        <f t="shared" si="75"/>
        <v>#DIV/0!</v>
      </c>
      <c r="K162" s="454" t="e">
        <f t="shared" si="75"/>
        <v>#DIV/0!</v>
      </c>
      <c r="L162" s="454" t="e">
        <f t="shared" si="75"/>
        <v>#DIV/0!</v>
      </c>
      <c r="M162" s="454" t="e">
        <f t="shared" si="75"/>
        <v>#DIV/0!</v>
      </c>
      <c r="N162" s="454" t="e">
        <f t="shared" si="75"/>
        <v>#DIV/0!</v>
      </c>
      <c r="O162" s="454" t="e">
        <f t="shared" si="75"/>
        <v>#DIV/0!</v>
      </c>
      <c r="P162" s="454" t="e">
        <f t="shared" si="75"/>
        <v>#DIV/0!</v>
      </c>
      <c r="Q162" s="454" t="e">
        <f t="shared" si="75"/>
        <v>#DIV/0!</v>
      </c>
      <c r="R162" s="455" t="e">
        <f t="shared" si="75"/>
        <v>#DIV/0!</v>
      </c>
    </row>
    <row r="163" spans="1:18" ht="15" x14ac:dyDescent="0.2">
      <c r="A163" s="744">
        <v>20</v>
      </c>
      <c r="B163" s="744" t="str">
        <f>'PI. MP. Avance'!B106</f>
        <v>MP105050606</v>
      </c>
      <c r="C163" s="747" t="str">
        <f>'PI. MP. Avance'!C106</f>
        <v>Socializar la Política Pública de Mujer al 100% de los municipios del Valle del Cauca (MESA CONCERTACION INDIGENA).</v>
      </c>
      <c r="D163" s="4" t="s">
        <v>63</v>
      </c>
      <c r="E163" s="21">
        <f>SUM(F163:Q163)</f>
        <v>0</v>
      </c>
      <c r="F163" s="188">
        <f>IF($O$5=2016,VLOOKUP($B163,MP,24,FALSE),IF($O$5=2017,VLOOKUP($B163,MP,37,FALSE),IF($O$5=2018,VLOOKUP($B163,MP,50,FALSE),IF($O$5=2019,VLOOKUP($B163,MP,63,FALSE)," "))))</f>
        <v>0</v>
      </c>
      <c r="G163" s="188">
        <f>IF($O$5=2016,VLOOKUP($B163,MP,25,FALSE),IF($O$5=2017,VLOOKUP($B163,MP,38,FALSE),IF($O$5=2018,VLOOKUP($B163,MP,51,FALSE),IF($O$5=2019,VLOOKUP($B163,MP,64,FALSE)," "))))</f>
        <v>0</v>
      </c>
      <c r="H163" s="188">
        <f>IF($O$5=2016,VLOOKUP($B163,MP,26,FALSE),IF($O$5=2017,VLOOKUP($B163,MP,39,FALSE),IF($O$5=2018,VLOOKUP($B163,MP,52,FALSE),IF($O$5=2019,VLOOKUP($B163,MP,65,FALSE)," "))))</f>
        <v>0</v>
      </c>
      <c r="I163" s="188">
        <f>IF($O$5=2016,VLOOKUP($B163,MP,27,FALSE),IF($O$5=2017,VLOOKUP($B163,MP,40,FALSE),IF($O$5=2018,VLOOKUP($B163,MP,53,FALSE),IF($O$5=2019,VLOOKUP($B163,MP,66,FALSE)," "))))</f>
        <v>0</v>
      </c>
      <c r="J163" s="188">
        <f>IF($O$5=2016,VLOOKUP($B163,MP,28,FALSE),IF($O$5=2017,VLOOKUP($B163,MP,41,FALSE),IF($O$5=2018,VLOOKUP($B163,MP,54,FALSE),IF($O$5=2019,VLOOKUP($B163,MP,67,FALSE)," "))))</f>
        <v>0</v>
      </c>
      <c r="K163" s="188">
        <f>IF($O$5=2016,VLOOKUP($B163,MP,29,FALSE),IF($O$5=2017,VLOOKUP($B163,MP,42,FALSE),IF($O$5=2018,VLOOKUP($B163,MP,55,FALSE),IF($O$5=2019,VLOOKUP($B163,MP,68,FALSE)," "))))</f>
        <v>0</v>
      </c>
      <c r="L163" s="188">
        <f>IF($O$5=2016,VLOOKUP($B163,MP,30,FALSE),IF($O$5=2017,VLOOKUP($B163,MP,43,FALSE),IF($O$5=2018,VLOOKUP($B163,MP,56,FALSE),IF($O$5=2019,VLOOKUP($B163,MP,69,FALSE)," "))))</f>
        <v>0</v>
      </c>
      <c r="M163" s="188">
        <f>IF($O$5=2016,VLOOKUP($B163,MP,31,FALSE),IF($O$5=2017,VLOOKUP($B163,MP,44,FALSE),IF($O$5=2018,VLOOKUP($B163,MP,57,FALSE),IF($O$5=2019,VLOOKUP($B163,MP,70,FALSE)," "))))</f>
        <v>0</v>
      </c>
      <c r="N163" s="188">
        <f>IF($O$5=2016,VLOOKUP($B163,MP,32,FALSE),IF($O$5=2017,VLOOKUP($B163,MP,45,FALSE),IF($O$5=2018,VLOOKUP($B163,MP,58,FALSE),IF($O$5=2019,VLOOKUP($B163,MP,71,FALSE)," "))))</f>
        <v>0</v>
      </c>
      <c r="O163" s="188">
        <f>IF($O$5=2016,VLOOKUP($B163,MP,33,FALSE),IF($O$5=2017,VLOOKUP($B163,MP,46,FALSE),IF($O$5=2018,VLOOKUP($B163,MP,59,FALSE),IF($O$5=2019,VLOOKUP($B163,MP,72,FALSE)," "))))</f>
        <v>0</v>
      </c>
      <c r="P163" s="188">
        <f>IF($O$5=2016,VLOOKUP($B163,MP,34,FALSE),IF($O$5=2017,VLOOKUP($B163,MP,47,FALSE),IF($O$5=2018,VLOOKUP($B163,MP,60,FALSE),IF($O$5=2019,VLOOKUP($B163,MP,73,FALSE)," "))))</f>
        <v>0</v>
      </c>
      <c r="Q163" s="188">
        <f>IF($O$5=2016,VLOOKUP($B163,MP,35,FALSE),IF($O$5=2017,VLOOKUP($B163,MP,48,FALSE),IF($O$5=2018,VLOOKUP($B163,MP,61,FALSE),IF($O$5=2019,VLOOKUP($B163,MP,74,FALSE)," "))))</f>
        <v>0</v>
      </c>
      <c r="R163" s="22"/>
    </row>
    <row r="164" spans="1:18" ht="15" x14ac:dyDescent="0.2">
      <c r="A164" s="745"/>
      <c r="B164" s="745"/>
      <c r="C164" s="748"/>
      <c r="D164" s="8" t="s">
        <v>64</v>
      </c>
      <c r="E164" s="451">
        <f>SUM(F164:Q164)</f>
        <v>0</v>
      </c>
      <c r="F164" s="499">
        <v>0</v>
      </c>
      <c r="G164" s="499"/>
      <c r="H164" s="499"/>
      <c r="I164" s="499"/>
      <c r="J164" s="499"/>
      <c r="K164" s="499"/>
      <c r="L164" s="499"/>
      <c r="M164" s="499"/>
      <c r="N164" s="499"/>
      <c r="O164" s="499"/>
      <c r="P164" s="499"/>
      <c r="Q164" s="499"/>
      <c r="R164" s="500">
        <v>0</v>
      </c>
    </row>
    <row r="165" spans="1:18" ht="15" x14ac:dyDescent="0.2">
      <c r="A165" s="745"/>
      <c r="B165" s="745"/>
      <c r="C165" s="748"/>
      <c r="D165" s="5" t="s">
        <v>65</v>
      </c>
      <c r="E165" s="452" t="e">
        <f t="shared" ref="E165:R165" si="76">E164*100/E163</f>
        <v>#DIV/0!</v>
      </c>
      <c r="F165" s="452" t="e">
        <f t="shared" si="76"/>
        <v>#DIV/0!</v>
      </c>
      <c r="G165" s="452" t="e">
        <f t="shared" si="76"/>
        <v>#DIV/0!</v>
      </c>
      <c r="H165" s="452" t="e">
        <f t="shared" si="76"/>
        <v>#DIV/0!</v>
      </c>
      <c r="I165" s="452" t="e">
        <f t="shared" si="76"/>
        <v>#DIV/0!</v>
      </c>
      <c r="J165" s="452" t="e">
        <f t="shared" si="76"/>
        <v>#DIV/0!</v>
      </c>
      <c r="K165" s="452" t="e">
        <f t="shared" si="76"/>
        <v>#DIV/0!</v>
      </c>
      <c r="L165" s="452" t="e">
        <f t="shared" si="76"/>
        <v>#DIV/0!</v>
      </c>
      <c r="M165" s="452" t="e">
        <f t="shared" si="76"/>
        <v>#DIV/0!</v>
      </c>
      <c r="N165" s="452" t="e">
        <f t="shared" si="76"/>
        <v>#DIV/0!</v>
      </c>
      <c r="O165" s="452" t="e">
        <f t="shared" si="76"/>
        <v>#DIV/0!</v>
      </c>
      <c r="P165" s="452" t="e">
        <f t="shared" si="76"/>
        <v>#DIV/0!</v>
      </c>
      <c r="Q165" s="452" t="e">
        <f t="shared" si="76"/>
        <v>#DIV/0!</v>
      </c>
      <c r="R165" s="453" t="e">
        <f t="shared" si="76"/>
        <v>#DIV/0!</v>
      </c>
    </row>
    <row r="166" spans="1:18" ht="15" x14ac:dyDescent="0.2">
      <c r="A166" s="745"/>
      <c r="B166" s="745"/>
      <c r="C166" s="748"/>
      <c r="D166" s="8" t="s">
        <v>66</v>
      </c>
      <c r="E166" s="451">
        <f>SUM(F166:Q166)</f>
        <v>0</v>
      </c>
      <c r="F166" s="499">
        <v>0</v>
      </c>
      <c r="G166" s="499"/>
      <c r="H166" s="499"/>
      <c r="I166" s="499"/>
      <c r="J166" s="499"/>
      <c r="K166" s="499"/>
      <c r="L166" s="499"/>
      <c r="M166" s="499"/>
      <c r="N166" s="499"/>
      <c r="O166" s="499"/>
      <c r="P166" s="499"/>
      <c r="Q166" s="499"/>
      <c r="R166" s="500"/>
    </row>
    <row r="167" spans="1:18" ht="15" x14ac:dyDescent="0.2">
      <c r="A167" s="745"/>
      <c r="B167" s="745"/>
      <c r="C167" s="748"/>
      <c r="D167" s="5" t="s">
        <v>67</v>
      </c>
      <c r="E167" s="452" t="e">
        <f t="shared" ref="E167:R167" si="77">E166*100/E163</f>
        <v>#DIV/0!</v>
      </c>
      <c r="F167" s="452" t="e">
        <f t="shared" si="77"/>
        <v>#DIV/0!</v>
      </c>
      <c r="G167" s="452" t="e">
        <f t="shared" si="77"/>
        <v>#DIV/0!</v>
      </c>
      <c r="H167" s="452" t="e">
        <f t="shared" si="77"/>
        <v>#DIV/0!</v>
      </c>
      <c r="I167" s="452" t="e">
        <f t="shared" si="77"/>
        <v>#DIV/0!</v>
      </c>
      <c r="J167" s="452" t="e">
        <f t="shared" si="77"/>
        <v>#DIV/0!</v>
      </c>
      <c r="K167" s="452" t="e">
        <f t="shared" si="77"/>
        <v>#DIV/0!</v>
      </c>
      <c r="L167" s="452" t="e">
        <f t="shared" si="77"/>
        <v>#DIV/0!</v>
      </c>
      <c r="M167" s="452" t="e">
        <f t="shared" si="77"/>
        <v>#DIV/0!</v>
      </c>
      <c r="N167" s="452" t="e">
        <f t="shared" si="77"/>
        <v>#DIV/0!</v>
      </c>
      <c r="O167" s="452" t="e">
        <f t="shared" si="77"/>
        <v>#DIV/0!</v>
      </c>
      <c r="P167" s="452" t="e">
        <f t="shared" si="77"/>
        <v>#DIV/0!</v>
      </c>
      <c r="Q167" s="452" t="e">
        <f t="shared" si="77"/>
        <v>#DIV/0!</v>
      </c>
      <c r="R167" s="453" t="e">
        <f t="shared" si="77"/>
        <v>#DIV/0!</v>
      </c>
    </row>
    <row r="168" spans="1:18" ht="15" x14ac:dyDescent="0.2">
      <c r="A168" s="745"/>
      <c r="B168" s="745"/>
      <c r="C168" s="748"/>
      <c r="D168" s="7" t="s">
        <v>68</v>
      </c>
      <c r="E168" s="451">
        <f>SUM(F168:Q168)</f>
        <v>0</v>
      </c>
      <c r="F168" s="499">
        <v>0</v>
      </c>
      <c r="G168" s="499"/>
      <c r="H168" s="499"/>
      <c r="I168" s="499"/>
      <c r="J168" s="499"/>
      <c r="K168" s="499"/>
      <c r="L168" s="499"/>
      <c r="M168" s="499"/>
      <c r="N168" s="499"/>
      <c r="O168" s="499"/>
      <c r="P168" s="499"/>
      <c r="Q168" s="499"/>
      <c r="R168" s="500"/>
    </row>
    <row r="169" spans="1:18" ht="15" x14ac:dyDescent="0.2">
      <c r="A169" s="745"/>
      <c r="B169" s="745"/>
      <c r="C169" s="748"/>
      <c r="D169" s="5" t="s">
        <v>69</v>
      </c>
      <c r="E169" s="452" t="e">
        <f t="shared" ref="E169:R169" si="78">E168*100/E166</f>
        <v>#DIV/0!</v>
      </c>
      <c r="F169" s="452" t="e">
        <f t="shared" si="78"/>
        <v>#DIV/0!</v>
      </c>
      <c r="G169" s="452" t="e">
        <f t="shared" si="78"/>
        <v>#DIV/0!</v>
      </c>
      <c r="H169" s="452" t="e">
        <f t="shared" si="78"/>
        <v>#DIV/0!</v>
      </c>
      <c r="I169" s="452" t="e">
        <f t="shared" si="78"/>
        <v>#DIV/0!</v>
      </c>
      <c r="J169" s="452" t="e">
        <f t="shared" si="78"/>
        <v>#DIV/0!</v>
      </c>
      <c r="K169" s="452" t="e">
        <f t="shared" si="78"/>
        <v>#DIV/0!</v>
      </c>
      <c r="L169" s="452" t="e">
        <f t="shared" si="78"/>
        <v>#DIV/0!</v>
      </c>
      <c r="M169" s="452" t="e">
        <f t="shared" si="78"/>
        <v>#DIV/0!</v>
      </c>
      <c r="N169" s="452" t="e">
        <f t="shared" si="78"/>
        <v>#DIV/0!</v>
      </c>
      <c r="O169" s="452" t="e">
        <f t="shared" si="78"/>
        <v>#DIV/0!</v>
      </c>
      <c r="P169" s="452" t="e">
        <f t="shared" si="78"/>
        <v>#DIV/0!</v>
      </c>
      <c r="Q169" s="452" t="e">
        <f t="shared" si="78"/>
        <v>#DIV/0!</v>
      </c>
      <c r="R169" s="453" t="e">
        <f t="shared" si="78"/>
        <v>#DIV/0!</v>
      </c>
    </row>
    <row r="170" spans="1:18" ht="15.75" thickBot="1" x14ac:dyDescent="0.25">
      <c r="A170" s="746"/>
      <c r="B170" s="746"/>
      <c r="C170" s="749"/>
      <c r="D170" s="6" t="s">
        <v>70</v>
      </c>
      <c r="E170" s="454" t="e">
        <f t="shared" ref="E170:R170" si="79">E168*100/E163</f>
        <v>#DIV/0!</v>
      </c>
      <c r="F170" s="454" t="e">
        <f t="shared" si="79"/>
        <v>#DIV/0!</v>
      </c>
      <c r="G170" s="454" t="e">
        <f t="shared" si="79"/>
        <v>#DIV/0!</v>
      </c>
      <c r="H170" s="454" t="e">
        <f t="shared" si="79"/>
        <v>#DIV/0!</v>
      </c>
      <c r="I170" s="454" t="e">
        <f t="shared" si="79"/>
        <v>#DIV/0!</v>
      </c>
      <c r="J170" s="454" t="e">
        <f t="shared" si="79"/>
        <v>#DIV/0!</v>
      </c>
      <c r="K170" s="454" t="e">
        <f t="shared" si="79"/>
        <v>#DIV/0!</v>
      </c>
      <c r="L170" s="454" t="e">
        <f t="shared" si="79"/>
        <v>#DIV/0!</v>
      </c>
      <c r="M170" s="454" t="e">
        <f t="shared" si="79"/>
        <v>#DIV/0!</v>
      </c>
      <c r="N170" s="454" t="e">
        <f t="shared" si="79"/>
        <v>#DIV/0!</v>
      </c>
      <c r="O170" s="454" t="e">
        <f t="shared" si="79"/>
        <v>#DIV/0!</v>
      </c>
      <c r="P170" s="454" t="e">
        <f t="shared" si="79"/>
        <v>#DIV/0!</v>
      </c>
      <c r="Q170" s="454" t="e">
        <f t="shared" si="79"/>
        <v>#DIV/0!</v>
      </c>
      <c r="R170" s="455" t="e">
        <f t="shared" si="79"/>
        <v>#DIV/0!</v>
      </c>
    </row>
    <row r="171" spans="1:18" ht="15" x14ac:dyDescent="0.2">
      <c r="A171" s="744">
        <v>21</v>
      </c>
      <c r="B171" s="744" t="str">
        <f>'PI. MP. Avance'!B111</f>
        <v>MP105050607</v>
      </c>
      <c r="C171" s="747" t="str">
        <f>'PI. MP. Avance'!C111</f>
        <v>Conformar Red de mujeres indígenas para ser protagonistas de paz.</v>
      </c>
      <c r="D171" s="4" t="s">
        <v>63</v>
      </c>
      <c r="E171" s="21">
        <f>SUM(F171:Q171)</f>
        <v>0</v>
      </c>
      <c r="F171" s="188">
        <f>IF($O$5=2016,VLOOKUP($B171,MP,24,FALSE),IF($O$5=2017,VLOOKUP($B171,MP,37,FALSE),IF($O$5=2018,VLOOKUP($B171,MP,50,FALSE),IF($O$5=2019,VLOOKUP($B171,MP,63,FALSE)," "))))</f>
        <v>0</v>
      </c>
      <c r="G171" s="188">
        <f>IF($O$5=2016,VLOOKUP($B171,MP,25,FALSE),IF($O$5=2017,VLOOKUP($B171,MP,38,FALSE),IF($O$5=2018,VLOOKUP($B171,MP,51,FALSE),IF($O$5=2019,VLOOKUP($B171,MP,64,FALSE)," "))))</f>
        <v>0</v>
      </c>
      <c r="H171" s="188">
        <f>IF($O$5=2016,VLOOKUP($B171,MP,26,FALSE),IF($O$5=2017,VLOOKUP($B171,MP,39,FALSE),IF($O$5=2018,VLOOKUP($B171,MP,52,FALSE),IF($O$5=2019,VLOOKUP($B171,MP,65,FALSE)," "))))</f>
        <v>0</v>
      </c>
      <c r="I171" s="188">
        <f>IF($O$5=2016,VLOOKUP($B171,MP,27,FALSE),IF($O$5=2017,VLOOKUP($B171,MP,40,FALSE),IF($O$5=2018,VLOOKUP($B171,MP,53,FALSE),IF($O$5=2019,VLOOKUP($B171,MP,66,FALSE)," "))))</f>
        <v>0</v>
      </c>
      <c r="J171" s="188">
        <f>IF($O$5=2016,VLOOKUP($B171,MP,28,FALSE),IF($O$5=2017,VLOOKUP($B171,MP,41,FALSE),IF($O$5=2018,VLOOKUP($B171,MP,54,FALSE),IF($O$5=2019,VLOOKUP($B171,MP,67,FALSE)," "))))</f>
        <v>0</v>
      </c>
      <c r="K171" s="188">
        <f>IF($O$5=2016,VLOOKUP($B171,MP,29,FALSE),IF($O$5=2017,VLOOKUP($B171,MP,42,FALSE),IF($O$5=2018,VLOOKUP($B171,MP,55,FALSE),IF($O$5=2019,VLOOKUP($B171,MP,68,FALSE)," "))))</f>
        <v>0</v>
      </c>
      <c r="L171" s="188">
        <f>IF($O$5=2016,VLOOKUP($B171,MP,30,FALSE),IF($O$5=2017,VLOOKUP($B171,MP,43,FALSE),IF($O$5=2018,VLOOKUP($B171,MP,56,FALSE),IF($O$5=2019,VLOOKUP($B171,MP,69,FALSE)," "))))</f>
        <v>0</v>
      </c>
      <c r="M171" s="188">
        <f>IF($O$5=2016,VLOOKUP($B171,MP,31,FALSE),IF($O$5=2017,VLOOKUP($B171,MP,44,FALSE),IF($O$5=2018,VLOOKUP($B171,MP,57,FALSE),IF($O$5=2019,VLOOKUP($B171,MP,70,FALSE)," "))))</f>
        <v>0</v>
      </c>
      <c r="N171" s="188">
        <f>IF($O$5=2016,VLOOKUP($B171,MP,32,FALSE),IF($O$5=2017,VLOOKUP($B171,MP,45,FALSE),IF($O$5=2018,VLOOKUP($B171,MP,58,FALSE),IF($O$5=2019,VLOOKUP($B171,MP,71,FALSE)," "))))</f>
        <v>0</v>
      </c>
      <c r="O171" s="188">
        <f>IF($O$5=2016,VLOOKUP($B171,MP,33,FALSE),IF($O$5=2017,VLOOKUP($B171,MP,46,FALSE),IF($O$5=2018,VLOOKUP($B171,MP,59,FALSE),IF($O$5=2019,VLOOKUP($B171,MP,72,FALSE)," "))))</f>
        <v>0</v>
      </c>
      <c r="P171" s="188">
        <f>IF($O$5=2016,VLOOKUP($B171,MP,34,FALSE),IF($O$5=2017,VLOOKUP($B171,MP,47,FALSE),IF($O$5=2018,VLOOKUP($B171,MP,60,FALSE),IF($O$5=2019,VLOOKUP($B171,MP,73,FALSE)," "))))</f>
        <v>0</v>
      </c>
      <c r="Q171" s="188">
        <f>IF($O$5=2016,VLOOKUP($B171,MP,35,FALSE),IF($O$5=2017,VLOOKUP($B171,MP,48,FALSE),IF($O$5=2018,VLOOKUP($B171,MP,61,FALSE),IF($O$5=2019,VLOOKUP($B171,MP,74,FALSE)," "))))</f>
        <v>0</v>
      </c>
      <c r="R171" s="22"/>
    </row>
    <row r="172" spans="1:18" ht="15" x14ac:dyDescent="0.2">
      <c r="A172" s="745"/>
      <c r="B172" s="745"/>
      <c r="C172" s="748"/>
      <c r="D172" s="8" t="s">
        <v>64</v>
      </c>
      <c r="E172" s="451">
        <f>SUM(F172:Q172)</f>
        <v>10000000</v>
      </c>
      <c r="F172" s="499">
        <v>10000000</v>
      </c>
      <c r="G172" s="499"/>
      <c r="H172" s="499"/>
      <c r="I172" s="499"/>
      <c r="J172" s="499"/>
      <c r="K172" s="499"/>
      <c r="L172" s="499"/>
      <c r="M172" s="499"/>
      <c r="N172" s="499"/>
      <c r="O172" s="499"/>
      <c r="P172" s="499"/>
      <c r="Q172" s="499"/>
      <c r="R172" s="500"/>
    </row>
    <row r="173" spans="1:18" ht="15" x14ac:dyDescent="0.2">
      <c r="A173" s="745"/>
      <c r="B173" s="745"/>
      <c r="C173" s="748"/>
      <c r="D173" s="5" t="s">
        <v>65</v>
      </c>
      <c r="E173" s="452" t="e">
        <f t="shared" ref="E173:R173" si="80">E172*100/E171</f>
        <v>#DIV/0!</v>
      </c>
      <c r="F173" s="452" t="e">
        <f t="shared" si="80"/>
        <v>#DIV/0!</v>
      </c>
      <c r="G173" s="452" t="e">
        <f t="shared" si="80"/>
        <v>#DIV/0!</v>
      </c>
      <c r="H173" s="452" t="e">
        <f t="shared" si="80"/>
        <v>#DIV/0!</v>
      </c>
      <c r="I173" s="452" t="e">
        <f t="shared" si="80"/>
        <v>#DIV/0!</v>
      </c>
      <c r="J173" s="452" t="e">
        <f t="shared" si="80"/>
        <v>#DIV/0!</v>
      </c>
      <c r="K173" s="452" t="e">
        <f t="shared" si="80"/>
        <v>#DIV/0!</v>
      </c>
      <c r="L173" s="452" t="e">
        <f t="shared" si="80"/>
        <v>#DIV/0!</v>
      </c>
      <c r="M173" s="452" t="e">
        <f t="shared" si="80"/>
        <v>#DIV/0!</v>
      </c>
      <c r="N173" s="452" t="e">
        <f t="shared" si="80"/>
        <v>#DIV/0!</v>
      </c>
      <c r="O173" s="452" t="e">
        <f t="shared" si="80"/>
        <v>#DIV/0!</v>
      </c>
      <c r="P173" s="452" t="e">
        <f t="shared" si="80"/>
        <v>#DIV/0!</v>
      </c>
      <c r="Q173" s="452" t="e">
        <f t="shared" si="80"/>
        <v>#DIV/0!</v>
      </c>
      <c r="R173" s="453" t="e">
        <f t="shared" si="80"/>
        <v>#DIV/0!</v>
      </c>
    </row>
    <row r="174" spans="1:18" ht="15" x14ac:dyDescent="0.2">
      <c r="A174" s="745"/>
      <c r="B174" s="745"/>
      <c r="C174" s="748"/>
      <c r="D174" s="8" t="s">
        <v>66</v>
      </c>
      <c r="E174" s="451">
        <f>SUM(F174:Q174)</f>
        <v>0</v>
      </c>
      <c r="F174" s="499">
        <v>0</v>
      </c>
      <c r="G174" s="499"/>
      <c r="H174" s="499"/>
      <c r="I174" s="499"/>
      <c r="J174" s="499"/>
      <c r="K174" s="499"/>
      <c r="L174" s="499"/>
      <c r="M174" s="499"/>
      <c r="N174" s="499"/>
      <c r="O174" s="499"/>
      <c r="P174" s="499"/>
      <c r="Q174" s="499"/>
      <c r="R174" s="500"/>
    </row>
    <row r="175" spans="1:18" ht="15" x14ac:dyDescent="0.2">
      <c r="A175" s="745"/>
      <c r="B175" s="745"/>
      <c r="C175" s="748"/>
      <c r="D175" s="5" t="s">
        <v>67</v>
      </c>
      <c r="E175" s="452" t="e">
        <f t="shared" ref="E175:R175" si="81">E174*100/E171</f>
        <v>#DIV/0!</v>
      </c>
      <c r="F175" s="452" t="e">
        <f t="shared" si="81"/>
        <v>#DIV/0!</v>
      </c>
      <c r="G175" s="452" t="e">
        <f t="shared" si="81"/>
        <v>#DIV/0!</v>
      </c>
      <c r="H175" s="452" t="e">
        <f t="shared" si="81"/>
        <v>#DIV/0!</v>
      </c>
      <c r="I175" s="452" t="e">
        <f t="shared" si="81"/>
        <v>#DIV/0!</v>
      </c>
      <c r="J175" s="452" t="e">
        <f t="shared" si="81"/>
        <v>#DIV/0!</v>
      </c>
      <c r="K175" s="452" t="e">
        <f t="shared" si="81"/>
        <v>#DIV/0!</v>
      </c>
      <c r="L175" s="452" t="e">
        <f t="shared" si="81"/>
        <v>#DIV/0!</v>
      </c>
      <c r="M175" s="452" t="e">
        <f t="shared" si="81"/>
        <v>#DIV/0!</v>
      </c>
      <c r="N175" s="452" t="e">
        <f t="shared" si="81"/>
        <v>#DIV/0!</v>
      </c>
      <c r="O175" s="452" t="e">
        <f t="shared" si="81"/>
        <v>#DIV/0!</v>
      </c>
      <c r="P175" s="452" t="e">
        <f t="shared" si="81"/>
        <v>#DIV/0!</v>
      </c>
      <c r="Q175" s="452" t="e">
        <f t="shared" si="81"/>
        <v>#DIV/0!</v>
      </c>
      <c r="R175" s="453" t="e">
        <f t="shared" si="81"/>
        <v>#DIV/0!</v>
      </c>
    </row>
    <row r="176" spans="1:18" ht="15" x14ac:dyDescent="0.2">
      <c r="A176" s="745"/>
      <c r="B176" s="745"/>
      <c r="C176" s="748"/>
      <c r="D176" s="7" t="s">
        <v>68</v>
      </c>
      <c r="E176" s="451">
        <f>SUM(F176:Q176)</f>
        <v>0</v>
      </c>
      <c r="F176" s="499">
        <v>0</v>
      </c>
      <c r="G176" s="499"/>
      <c r="H176" s="499"/>
      <c r="I176" s="499"/>
      <c r="J176" s="499"/>
      <c r="K176" s="499"/>
      <c r="L176" s="499"/>
      <c r="M176" s="499"/>
      <c r="N176" s="499"/>
      <c r="O176" s="499"/>
      <c r="P176" s="499"/>
      <c r="Q176" s="499"/>
      <c r="R176" s="500"/>
    </row>
    <row r="177" spans="1:18" ht="15" x14ac:dyDescent="0.2">
      <c r="A177" s="745"/>
      <c r="B177" s="745"/>
      <c r="C177" s="748"/>
      <c r="D177" s="5" t="s">
        <v>69</v>
      </c>
      <c r="E177" s="452" t="e">
        <f t="shared" ref="E177:R177" si="82">E176*100/E174</f>
        <v>#DIV/0!</v>
      </c>
      <c r="F177" s="452" t="e">
        <f t="shared" si="82"/>
        <v>#DIV/0!</v>
      </c>
      <c r="G177" s="452" t="e">
        <f t="shared" si="82"/>
        <v>#DIV/0!</v>
      </c>
      <c r="H177" s="452" t="e">
        <f t="shared" si="82"/>
        <v>#DIV/0!</v>
      </c>
      <c r="I177" s="452" t="e">
        <f t="shared" si="82"/>
        <v>#DIV/0!</v>
      </c>
      <c r="J177" s="452" t="e">
        <f t="shared" si="82"/>
        <v>#DIV/0!</v>
      </c>
      <c r="K177" s="452" t="e">
        <f t="shared" si="82"/>
        <v>#DIV/0!</v>
      </c>
      <c r="L177" s="452" t="e">
        <f t="shared" si="82"/>
        <v>#DIV/0!</v>
      </c>
      <c r="M177" s="452" t="e">
        <f t="shared" si="82"/>
        <v>#DIV/0!</v>
      </c>
      <c r="N177" s="452" t="e">
        <f t="shared" si="82"/>
        <v>#DIV/0!</v>
      </c>
      <c r="O177" s="452" t="e">
        <f t="shared" si="82"/>
        <v>#DIV/0!</v>
      </c>
      <c r="P177" s="452" t="e">
        <f t="shared" si="82"/>
        <v>#DIV/0!</v>
      </c>
      <c r="Q177" s="452" t="e">
        <f t="shared" si="82"/>
        <v>#DIV/0!</v>
      </c>
      <c r="R177" s="453" t="e">
        <f t="shared" si="82"/>
        <v>#DIV/0!</v>
      </c>
    </row>
    <row r="178" spans="1:18" ht="15.75" thickBot="1" x14ac:dyDescent="0.25">
      <c r="A178" s="746"/>
      <c r="B178" s="746"/>
      <c r="C178" s="749"/>
      <c r="D178" s="6" t="s">
        <v>70</v>
      </c>
      <c r="E178" s="454" t="e">
        <f t="shared" ref="E178:R178" si="83">E176*100/E171</f>
        <v>#DIV/0!</v>
      </c>
      <c r="F178" s="454" t="e">
        <f t="shared" si="83"/>
        <v>#DIV/0!</v>
      </c>
      <c r="G178" s="454" t="e">
        <f t="shared" si="83"/>
        <v>#DIV/0!</v>
      </c>
      <c r="H178" s="454" t="e">
        <f t="shared" si="83"/>
        <v>#DIV/0!</v>
      </c>
      <c r="I178" s="454" t="e">
        <f t="shared" si="83"/>
        <v>#DIV/0!</v>
      </c>
      <c r="J178" s="454" t="e">
        <f t="shared" si="83"/>
        <v>#DIV/0!</v>
      </c>
      <c r="K178" s="454" t="e">
        <f t="shared" si="83"/>
        <v>#DIV/0!</v>
      </c>
      <c r="L178" s="454" t="e">
        <f t="shared" si="83"/>
        <v>#DIV/0!</v>
      </c>
      <c r="M178" s="454" t="e">
        <f t="shared" si="83"/>
        <v>#DIV/0!</v>
      </c>
      <c r="N178" s="454" t="e">
        <f t="shared" si="83"/>
        <v>#DIV/0!</v>
      </c>
      <c r="O178" s="454" t="e">
        <f t="shared" si="83"/>
        <v>#DIV/0!</v>
      </c>
      <c r="P178" s="454" t="e">
        <f t="shared" si="83"/>
        <v>#DIV/0!</v>
      </c>
      <c r="Q178" s="454" t="e">
        <f t="shared" si="83"/>
        <v>#DIV/0!</v>
      </c>
      <c r="R178" s="455" t="e">
        <f t="shared" si="83"/>
        <v>#DIV/0!</v>
      </c>
    </row>
    <row r="179" spans="1:18" ht="15" x14ac:dyDescent="0.2">
      <c r="A179" s="744">
        <v>22</v>
      </c>
      <c r="B179" s="744" t="str">
        <f>'PI. MP. Avance'!B116</f>
        <v>MP105050608</v>
      </c>
      <c r="C179" s="747" t="str">
        <f>'PI. MP. Avance'!C116</f>
        <v xml:space="preserve">Realizar Dos encuentros de mujeres forjadoras de paz, incluyendo las mujeres indígenas. </v>
      </c>
      <c r="D179" s="4" t="s">
        <v>63</v>
      </c>
      <c r="E179" s="21">
        <f>SUM(F179:Q179)</f>
        <v>0</v>
      </c>
      <c r="F179" s="188">
        <f>IF($O$5=2016,VLOOKUP($B179,MP,24,FALSE),IF($O$5=2017,VLOOKUP($B179,MP,37,FALSE),IF($O$5=2018,VLOOKUP($B179,MP,50,FALSE),IF($O$5=2019,VLOOKUP($B179,MP,63,FALSE)," "))))</f>
        <v>0</v>
      </c>
      <c r="G179" s="188">
        <f>IF($O$5=2016,VLOOKUP($B179,MP,25,FALSE),IF($O$5=2017,VLOOKUP($B179,MP,38,FALSE),IF($O$5=2018,VLOOKUP($B179,MP,51,FALSE),IF($O$5=2019,VLOOKUP($B179,MP,64,FALSE)," "))))</f>
        <v>0</v>
      </c>
      <c r="H179" s="188">
        <f>IF($O$5=2016,VLOOKUP($B179,MP,26,FALSE),IF($O$5=2017,VLOOKUP($B179,MP,39,FALSE),IF($O$5=2018,VLOOKUP($B179,MP,52,FALSE),IF($O$5=2019,VLOOKUP($B179,MP,65,FALSE)," "))))</f>
        <v>0</v>
      </c>
      <c r="I179" s="188">
        <f>IF($O$5=2016,VLOOKUP($B179,MP,27,FALSE),IF($O$5=2017,VLOOKUP($B179,MP,40,FALSE),IF($O$5=2018,VLOOKUP($B179,MP,53,FALSE),IF($O$5=2019,VLOOKUP($B179,MP,66,FALSE)," "))))</f>
        <v>0</v>
      </c>
      <c r="J179" s="188">
        <f>IF($O$5=2016,VLOOKUP($B179,MP,28,FALSE),IF($O$5=2017,VLOOKUP($B179,MP,41,FALSE),IF($O$5=2018,VLOOKUP($B179,MP,54,FALSE),IF($O$5=2019,VLOOKUP($B179,MP,67,FALSE)," "))))</f>
        <v>0</v>
      </c>
      <c r="K179" s="188">
        <f>IF($O$5=2016,VLOOKUP($B179,MP,29,FALSE),IF($O$5=2017,VLOOKUP($B179,MP,42,FALSE),IF($O$5=2018,VLOOKUP($B179,MP,55,FALSE),IF($O$5=2019,VLOOKUP($B179,MP,68,FALSE)," "))))</f>
        <v>0</v>
      </c>
      <c r="L179" s="188">
        <f>IF($O$5=2016,VLOOKUP($B179,MP,30,FALSE),IF($O$5=2017,VLOOKUP($B179,MP,43,FALSE),IF($O$5=2018,VLOOKUP($B179,MP,56,FALSE),IF($O$5=2019,VLOOKUP($B179,MP,69,FALSE)," "))))</f>
        <v>0</v>
      </c>
      <c r="M179" s="188">
        <f>IF($O$5=2016,VLOOKUP($B179,MP,31,FALSE),IF($O$5=2017,VLOOKUP($B179,MP,44,FALSE),IF($O$5=2018,VLOOKUP($B179,MP,57,FALSE),IF($O$5=2019,VLOOKUP($B179,MP,70,FALSE)," "))))</f>
        <v>0</v>
      </c>
      <c r="N179" s="188">
        <f>IF($O$5=2016,VLOOKUP($B179,MP,32,FALSE),IF($O$5=2017,VLOOKUP($B179,MP,45,FALSE),IF($O$5=2018,VLOOKUP($B179,MP,58,FALSE),IF($O$5=2019,VLOOKUP($B179,MP,71,FALSE)," "))))</f>
        <v>0</v>
      </c>
      <c r="O179" s="188">
        <f>IF($O$5=2016,VLOOKUP($B179,MP,33,FALSE),IF($O$5=2017,VLOOKUP($B179,MP,46,FALSE),IF($O$5=2018,VLOOKUP($B179,MP,59,FALSE),IF($O$5=2019,VLOOKUP($B179,MP,72,FALSE)," "))))</f>
        <v>0</v>
      </c>
      <c r="P179" s="188">
        <f>IF($O$5=2016,VLOOKUP($B179,MP,34,FALSE),IF($O$5=2017,VLOOKUP($B179,MP,47,FALSE),IF($O$5=2018,VLOOKUP($B179,MP,60,FALSE),IF($O$5=2019,VLOOKUP($B179,MP,73,FALSE)," "))))</f>
        <v>0</v>
      </c>
      <c r="Q179" s="188">
        <f>IF($O$5=2016,VLOOKUP($B179,MP,35,FALSE),IF($O$5=2017,VLOOKUP($B179,MP,48,FALSE),IF($O$5=2018,VLOOKUP($B179,MP,61,FALSE),IF($O$5=2019,VLOOKUP($B179,MP,74,FALSE)," "))))</f>
        <v>0</v>
      </c>
      <c r="R179" s="22"/>
    </row>
    <row r="180" spans="1:18" ht="15" x14ac:dyDescent="0.2">
      <c r="A180" s="745"/>
      <c r="B180" s="745"/>
      <c r="C180" s="748"/>
      <c r="D180" s="8" t="s">
        <v>64</v>
      </c>
      <c r="E180" s="451">
        <f>SUM(F180:Q180)</f>
        <v>40000000</v>
      </c>
      <c r="F180" s="499">
        <v>40000000</v>
      </c>
      <c r="G180" s="499"/>
      <c r="H180" s="499"/>
      <c r="I180" s="499"/>
      <c r="J180" s="499"/>
      <c r="K180" s="499"/>
      <c r="L180" s="499"/>
      <c r="M180" s="499"/>
      <c r="N180" s="499"/>
      <c r="O180" s="499"/>
      <c r="P180" s="499"/>
      <c r="Q180" s="499"/>
      <c r="R180" s="500"/>
    </row>
    <row r="181" spans="1:18" ht="15" x14ac:dyDescent="0.2">
      <c r="A181" s="745"/>
      <c r="B181" s="745"/>
      <c r="C181" s="748"/>
      <c r="D181" s="5" t="s">
        <v>65</v>
      </c>
      <c r="E181" s="452" t="e">
        <f t="shared" ref="E181:R181" si="84">E180*100/E179</f>
        <v>#DIV/0!</v>
      </c>
      <c r="F181" s="452" t="e">
        <f t="shared" si="84"/>
        <v>#DIV/0!</v>
      </c>
      <c r="G181" s="452" t="e">
        <f t="shared" si="84"/>
        <v>#DIV/0!</v>
      </c>
      <c r="H181" s="452" t="e">
        <f t="shared" si="84"/>
        <v>#DIV/0!</v>
      </c>
      <c r="I181" s="452" t="e">
        <f t="shared" si="84"/>
        <v>#DIV/0!</v>
      </c>
      <c r="J181" s="452" t="e">
        <f t="shared" si="84"/>
        <v>#DIV/0!</v>
      </c>
      <c r="K181" s="452" t="e">
        <f t="shared" si="84"/>
        <v>#DIV/0!</v>
      </c>
      <c r="L181" s="452" t="e">
        <f t="shared" si="84"/>
        <v>#DIV/0!</v>
      </c>
      <c r="M181" s="452" t="e">
        <f t="shared" si="84"/>
        <v>#DIV/0!</v>
      </c>
      <c r="N181" s="452" t="e">
        <f t="shared" si="84"/>
        <v>#DIV/0!</v>
      </c>
      <c r="O181" s="452" t="e">
        <f t="shared" si="84"/>
        <v>#DIV/0!</v>
      </c>
      <c r="P181" s="452" t="e">
        <f t="shared" si="84"/>
        <v>#DIV/0!</v>
      </c>
      <c r="Q181" s="452" t="e">
        <f t="shared" si="84"/>
        <v>#DIV/0!</v>
      </c>
      <c r="R181" s="453" t="e">
        <f t="shared" si="84"/>
        <v>#DIV/0!</v>
      </c>
    </row>
    <row r="182" spans="1:18" ht="15" x14ac:dyDescent="0.2">
      <c r="A182" s="745"/>
      <c r="B182" s="745"/>
      <c r="C182" s="748"/>
      <c r="D182" s="8" t="s">
        <v>66</v>
      </c>
      <c r="E182" s="451">
        <f>SUM(F182:Q182)</f>
        <v>0</v>
      </c>
      <c r="F182" s="499">
        <v>0</v>
      </c>
      <c r="G182" s="499"/>
      <c r="H182" s="499"/>
      <c r="I182" s="499"/>
      <c r="J182" s="499"/>
      <c r="K182" s="499"/>
      <c r="L182" s="499"/>
      <c r="M182" s="499"/>
      <c r="N182" s="499"/>
      <c r="O182" s="499"/>
      <c r="P182" s="499"/>
      <c r="Q182" s="499"/>
      <c r="R182" s="500"/>
    </row>
    <row r="183" spans="1:18" ht="15" x14ac:dyDescent="0.2">
      <c r="A183" s="745"/>
      <c r="B183" s="745"/>
      <c r="C183" s="748"/>
      <c r="D183" s="5" t="s">
        <v>67</v>
      </c>
      <c r="E183" s="452" t="e">
        <f t="shared" ref="E183:R183" si="85">E182*100/E179</f>
        <v>#DIV/0!</v>
      </c>
      <c r="F183" s="452" t="e">
        <f t="shared" si="85"/>
        <v>#DIV/0!</v>
      </c>
      <c r="G183" s="452" t="e">
        <f t="shared" si="85"/>
        <v>#DIV/0!</v>
      </c>
      <c r="H183" s="452" t="e">
        <f t="shared" si="85"/>
        <v>#DIV/0!</v>
      </c>
      <c r="I183" s="452" t="e">
        <f t="shared" si="85"/>
        <v>#DIV/0!</v>
      </c>
      <c r="J183" s="452" t="e">
        <f t="shared" si="85"/>
        <v>#DIV/0!</v>
      </c>
      <c r="K183" s="452" t="e">
        <f t="shared" si="85"/>
        <v>#DIV/0!</v>
      </c>
      <c r="L183" s="452" t="e">
        <f t="shared" si="85"/>
        <v>#DIV/0!</v>
      </c>
      <c r="M183" s="452" t="e">
        <f t="shared" si="85"/>
        <v>#DIV/0!</v>
      </c>
      <c r="N183" s="452" t="e">
        <f t="shared" si="85"/>
        <v>#DIV/0!</v>
      </c>
      <c r="O183" s="452" t="e">
        <f t="shared" si="85"/>
        <v>#DIV/0!</v>
      </c>
      <c r="P183" s="452" t="e">
        <f t="shared" si="85"/>
        <v>#DIV/0!</v>
      </c>
      <c r="Q183" s="452" t="e">
        <f t="shared" si="85"/>
        <v>#DIV/0!</v>
      </c>
      <c r="R183" s="453" t="e">
        <f t="shared" si="85"/>
        <v>#DIV/0!</v>
      </c>
    </row>
    <row r="184" spans="1:18" ht="15" x14ac:dyDescent="0.2">
      <c r="A184" s="745"/>
      <c r="B184" s="745"/>
      <c r="C184" s="748"/>
      <c r="D184" s="7" t="s">
        <v>68</v>
      </c>
      <c r="E184" s="451">
        <f>SUM(F184:Q184)</f>
        <v>0</v>
      </c>
      <c r="F184" s="499">
        <v>0</v>
      </c>
      <c r="G184" s="499"/>
      <c r="H184" s="499"/>
      <c r="I184" s="499"/>
      <c r="J184" s="499"/>
      <c r="K184" s="499"/>
      <c r="L184" s="499"/>
      <c r="M184" s="499"/>
      <c r="N184" s="499"/>
      <c r="O184" s="499"/>
      <c r="P184" s="499"/>
      <c r="Q184" s="499"/>
      <c r="R184" s="500"/>
    </row>
    <row r="185" spans="1:18" ht="15" x14ac:dyDescent="0.2">
      <c r="A185" s="745"/>
      <c r="B185" s="745"/>
      <c r="C185" s="748"/>
      <c r="D185" s="5" t="s">
        <v>69</v>
      </c>
      <c r="E185" s="452" t="e">
        <f t="shared" ref="E185:R185" si="86">E184*100/E182</f>
        <v>#DIV/0!</v>
      </c>
      <c r="F185" s="452" t="e">
        <f t="shared" si="86"/>
        <v>#DIV/0!</v>
      </c>
      <c r="G185" s="452" t="e">
        <f t="shared" si="86"/>
        <v>#DIV/0!</v>
      </c>
      <c r="H185" s="452" t="e">
        <f t="shared" si="86"/>
        <v>#DIV/0!</v>
      </c>
      <c r="I185" s="452" t="e">
        <f t="shared" si="86"/>
        <v>#DIV/0!</v>
      </c>
      <c r="J185" s="452" t="e">
        <f t="shared" si="86"/>
        <v>#DIV/0!</v>
      </c>
      <c r="K185" s="452" t="e">
        <f t="shared" si="86"/>
        <v>#DIV/0!</v>
      </c>
      <c r="L185" s="452" t="e">
        <f t="shared" si="86"/>
        <v>#DIV/0!</v>
      </c>
      <c r="M185" s="452" t="e">
        <f t="shared" si="86"/>
        <v>#DIV/0!</v>
      </c>
      <c r="N185" s="452" t="e">
        <f t="shared" si="86"/>
        <v>#DIV/0!</v>
      </c>
      <c r="O185" s="452" t="e">
        <f t="shared" si="86"/>
        <v>#DIV/0!</v>
      </c>
      <c r="P185" s="452" t="e">
        <f t="shared" si="86"/>
        <v>#DIV/0!</v>
      </c>
      <c r="Q185" s="452" t="e">
        <f t="shared" si="86"/>
        <v>#DIV/0!</v>
      </c>
      <c r="R185" s="453" t="e">
        <f t="shared" si="86"/>
        <v>#DIV/0!</v>
      </c>
    </row>
    <row r="186" spans="1:18" ht="15.75" thickBot="1" x14ac:dyDescent="0.25">
      <c r="A186" s="746"/>
      <c r="B186" s="746"/>
      <c r="C186" s="749"/>
      <c r="D186" s="6" t="s">
        <v>70</v>
      </c>
      <c r="E186" s="454" t="e">
        <f t="shared" ref="E186:R186" si="87">E184*100/E179</f>
        <v>#DIV/0!</v>
      </c>
      <c r="F186" s="454" t="e">
        <f t="shared" si="87"/>
        <v>#DIV/0!</v>
      </c>
      <c r="G186" s="454" t="e">
        <f t="shared" si="87"/>
        <v>#DIV/0!</v>
      </c>
      <c r="H186" s="454" t="e">
        <f t="shared" si="87"/>
        <v>#DIV/0!</v>
      </c>
      <c r="I186" s="454" t="e">
        <f t="shared" si="87"/>
        <v>#DIV/0!</v>
      </c>
      <c r="J186" s="454" t="e">
        <f t="shared" si="87"/>
        <v>#DIV/0!</v>
      </c>
      <c r="K186" s="454" t="e">
        <f t="shared" si="87"/>
        <v>#DIV/0!</v>
      </c>
      <c r="L186" s="454" t="e">
        <f t="shared" si="87"/>
        <v>#DIV/0!</v>
      </c>
      <c r="M186" s="454" t="e">
        <f t="shared" si="87"/>
        <v>#DIV/0!</v>
      </c>
      <c r="N186" s="454" t="e">
        <f t="shared" si="87"/>
        <v>#DIV/0!</v>
      </c>
      <c r="O186" s="454" t="e">
        <f t="shared" si="87"/>
        <v>#DIV/0!</v>
      </c>
      <c r="P186" s="454" t="e">
        <f t="shared" si="87"/>
        <v>#DIV/0!</v>
      </c>
      <c r="Q186" s="454" t="e">
        <f t="shared" si="87"/>
        <v>#DIV/0!</v>
      </c>
      <c r="R186" s="455" t="e">
        <f t="shared" si="87"/>
        <v>#DIV/0!</v>
      </c>
    </row>
    <row r="187" spans="1:18" ht="15" x14ac:dyDescent="0.2">
      <c r="A187" s="744">
        <v>23</v>
      </c>
      <c r="B187" s="744" t="str">
        <f>'PI. MP. Avance'!B121</f>
        <v>MP105050609</v>
      </c>
      <c r="C187" s="747" t="str">
        <f>'PI. MP. Avance'!C121</f>
        <v>Creación de 42 enlaces de género en los municipios (MESA DE CONCERTACIÓN INDIGENA).</v>
      </c>
      <c r="D187" s="4" t="s">
        <v>63</v>
      </c>
      <c r="E187" s="21">
        <f>SUM(F187:Q187)</f>
        <v>0</v>
      </c>
      <c r="F187" s="188">
        <f>IF($O$5=2016,VLOOKUP($B187,MP,24,FALSE),IF($O$5=2017,VLOOKUP($B187,MP,37,FALSE),IF($O$5=2018,VLOOKUP($B187,MP,50,FALSE),IF($O$5=2019,VLOOKUP($B187,MP,63,FALSE)," "))))</f>
        <v>0</v>
      </c>
      <c r="G187" s="188">
        <f>IF($O$5=2016,VLOOKUP($B187,MP,25,FALSE),IF($O$5=2017,VLOOKUP($B187,MP,38,FALSE),IF($O$5=2018,VLOOKUP($B187,MP,51,FALSE),IF($O$5=2019,VLOOKUP($B187,MP,64,FALSE)," "))))</f>
        <v>0</v>
      </c>
      <c r="H187" s="188">
        <f>IF($O$5=2016,VLOOKUP($B187,MP,26,FALSE),IF($O$5=2017,VLOOKUP($B187,MP,39,FALSE),IF($O$5=2018,VLOOKUP($B187,MP,52,FALSE),IF($O$5=2019,VLOOKUP($B187,MP,65,FALSE)," "))))</f>
        <v>0</v>
      </c>
      <c r="I187" s="188">
        <f>IF($O$5=2016,VLOOKUP($B187,MP,27,FALSE),IF($O$5=2017,VLOOKUP($B187,MP,40,FALSE),IF($O$5=2018,VLOOKUP($B187,MP,53,FALSE),IF($O$5=2019,VLOOKUP($B187,MP,66,FALSE)," "))))</f>
        <v>0</v>
      </c>
      <c r="J187" s="188">
        <f>IF($O$5=2016,VLOOKUP($B187,MP,28,FALSE),IF($O$5=2017,VLOOKUP($B187,MP,41,FALSE),IF($O$5=2018,VLOOKUP($B187,MP,54,FALSE),IF($O$5=2019,VLOOKUP($B187,MP,67,FALSE)," "))))</f>
        <v>0</v>
      </c>
      <c r="K187" s="188">
        <f>IF($O$5=2016,VLOOKUP($B187,MP,29,FALSE),IF($O$5=2017,VLOOKUP($B187,MP,42,FALSE),IF($O$5=2018,VLOOKUP($B187,MP,55,FALSE),IF($O$5=2019,VLOOKUP($B187,MP,68,FALSE)," "))))</f>
        <v>0</v>
      </c>
      <c r="L187" s="188">
        <f>IF($O$5=2016,VLOOKUP($B187,MP,30,FALSE),IF($O$5=2017,VLOOKUP($B187,MP,43,FALSE),IF($O$5=2018,VLOOKUP($B187,MP,56,FALSE),IF($O$5=2019,VLOOKUP($B187,MP,69,FALSE)," "))))</f>
        <v>0</v>
      </c>
      <c r="M187" s="188">
        <f>IF($O$5=2016,VLOOKUP($B187,MP,31,FALSE),IF($O$5=2017,VLOOKUP($B187,MP,44,FALSE),IF($O$5=2018,VLOOKUP($B187,MP,57,FALSE),IF($O$5=2019,VLOOKUP($B187,MP,70,FALSE)," "))))</f>
        <v>0</v>
      </c>
      <c r="N187" s="188">
        <f>IF($O$5=2016,VLOOKUP($B187,MP,32,FALSE),IF($O$5=2017,VLOOKUP($B187,MP,45,FALSE),IF($O$5=2018,VLOOKUP($B187,MP,58,FALSE),IF($O$5=2019,VLOOKUP($B187,MP,71,FALSE)," "))))</f>
        <v>0</v>
      </c>
      <c r="O187" s="188">
        <f>IF($O$5=2016,VLOOKUP($B187,MP,33,FALSE),IF($O$5=2017,VLOOKUP($B187,MP,46,FALSE),IF($O$5=2018,VLOOKUP($B187,MP,59,FALSE),IF($O$5=2019,VLOOKUP($B187,MP,72,FALSE)," "))))</f>
        <v>0</v>
      </c>
      <c r="P187" s="188">
        <f>IF($O$5=2016,VLOOKUP($B187,MP,34,FALSE),IF($O$5=2017,VLOOKUP($B187,MP,47,FALSE),IF($O$5=2018,VLOOKUP($B187,MP,60,FALSE),IF($O$5=2019,VLOOKUP($B187,MP,73,FALSE)," "))))</f>
        <v>0</v>
      </c>
      <c r="Q187" s="188">
        <f>IF($O$5=2016,VLOOKUP($B187,MP,35,FALSE),IF($O$5=2017,VLOOKUP($B187,MP,48,FALSE),IF($O$5=2018,VLOOKUP($B187,MP,61,FALSE),IF($O$5=2019,VLOOKUP($B187,MP,74,FALSE)," "))))</f>
        <v>0</v>
      </c>
      <c r="R187" s="22"/>
    </row>
    <row r="188" spans="1:18" ht="15" x14ac:dyDescent="0.2">
      <c r="A188" s="745"/>
      <c r="B188" s="745"/>
      <c r="C188" s="748"/>
      <c r="D188" s="8" t="s">
        <v>64</v>
      </c>
      <c r="E188" s="451">
        <f>SUM(F188:Q188)</f>
        <v>0</v>
      </c>
      <c r="F188" s="499">
        <v>0</v>
      </c>
      <c r="G188" s="499"/>
      <c r="H188" s="499"/>
      <c r="I188" s="499"/>
      <c r="J188" s="499"/>
      <c r="K188" s="499"/>
      <c r="L188" s="499"/>
      <c r="M188" s="499"/>
      <c r="N188" s="499"/>
      <c r="O188" s="499"/>
      <c r="P188" s="499"/>
      <c r="Q188" s="499"/>
      <c r="R188" s="500">
        <v>0</v>
      </c>
    </row>
    <row r="189" spans="1:18" ht="15" x14ac:dyDescent="0.2">
      <c r="A189" s="745"/>
      <c r="B189" s="745"/>
      <c r="C189" s="748"/>
      <c r="D189" s="5" t="s">
        <v>65</v>
      </c>
      <c r="E189" s="452" t="e">
        <f t="shared" ref="E189:R189" si="88">E188*100/E187</f>
        <v>#DIV/0!</v>
      </c>
      <c r="F189" s="452" t="e">
        <f t="shared" si="88"/>
        <v>#DIV/0!</v>
      </c>
      <c r="G189" s="452" t="e">
        <f t="shared" si="88"/>
        <v>#DIV/0!</v>
      </c>
      <c r="H189" s="452" t="e">
        <f t="shared" si="88"/>
        <v>#DIV/0!</v>
      </c>
      <c r="I189" s="452" t="e">
        <f t="shared" si="88"/>
        <v>#DIV/0!</v>
      </c>
      <c r="J189" s="452" t="e">
        <f t="shared" si="88"/>
        <v>#DIV/0!</v>
      </c>
      <c r="K189" s="452" t="e">
        <f t="shared" si="88"/>
        <v>#DIV/0!</v>
      </c>
      <c r="L189" s="452" t="e">
        <f t="shared" si="88"/>
        <v>#DIV/0!</v>
      </c>
      <c r="M189" s="452" t="e">
        <f t="shared" si="88"/>
        <v>#DIV/0!</v>
      </c>
      <c r="N189" s="452" t="e">
        <f t="shared" si="88"/>
        <v>#DIV/0!</v>
      </c>
      <c r="O189" s="452" t="e">
        <f t="shared" si="88"/>
        <v>#DIV/0!</v>
      </c>
      <c r="P189" s="452" t="e">
        <f t="shared" si="88"/>
        <v>#DIV/0!</v>
      </c>
      <c r="Q189" s="452" t="e">
        <f t="shared" si="88"/>
        <v>#DIV/0!</v>
      </c>
      <c r="R189" s="453" t="e">
        <f t="shared" si="88"/>
        <v>#DIV/0!</v>
      </c>
    </row>
    <row r="190" spans="1:18" ht="15" x14ac:dyDescent="0.2">
      <c r="A190" s="745"/>
      <c r="B190" s="745"/>
      <c r="C190" s="748"/>
      <c r="D190" s="8" t="s">
        <v>66</v>
      </c>
      <c r="E190" s="451">
        <f>SUM(F190:Q190)</f>
        <v>0</v>
      </c>
      <c r="F190" s="499">
        <v>0</v>
      </c>
      <c r="G190" s="499"/>
      <c r="H190" s="499"/>
      <c r="I190" s="499"/>
      <c r="J190" s="499"/>
      <c r="K190" s="499"/>
      <c r="L190" s="499"/>
      <c r="M190" s="499"/>
      <c r="N190" s="499"/>
      <c r="O190" s="499"/>
      <c r="P190" s="499"/>
      <c r="Q190" s="499"/>
      <c r="R190" s="500"/>
    </row>
    <row r="191" spans="1:18" ht="15" x14ac:dyDescent="0.2">
      <c r="A191" s="745"/>
      <c r="B191" s="745"/>
      <c r="C191" s="748"/>
      <c r="D191" s="5" t="s">
        <v>67</v>
      </c>
      <c r="E191" s="452" t="e">
        <f t="shared" ref="E191:R191" si="89">E190*100/E187</f>
        <v>#DIV/0!</v>
      </c>
      <c r="F191" s="452" t="e">
        <f t="shared" si="89"/>
        <v>#DIV/0!</v>
      </c>
      <c r="G191" s="452" t="e">
        <f t="shared" si="89"/>
        <v>#DIV/0!</v>
      </c>
      <c r="H191" s="452" t="e">
        <f t="shared" si="89"/>
        <v>#DIV/0!</v>
      </c>
      <c r="I191" s="452" t="e">
        <f t="shared" si="89"/>
        <v>#DIV/0!</v>
      </c>
      <c r="J191" s="452" t="e">
        <f t="shared" si="89"/>
        <v>#DIV/0!</v>
      </c>
      <c r="K191" s="452" t="e">
        <f t="shared" si="89"/>
        <v>#DIV/0!</v>
      </c>
      <c r="L191" s="452" t="e">
        <f t="shared" si="89"/>
        <v>#DIV/0!</v>
      </c>
      <c r="M191" s="452" t="e">
        <f t="shared" si="89"/>
        <v>#DIV/0!</v>
      </c>
      <c r="N191" s="452" t="e">
        <f t="shared" si="89"/>
        <v>#DIV/0!</v>
      </c>
      <c r="O191" s="452" t="e">
        <f t="shared" si="89"/>
        <v>#DIV/0!</v>
      </c>
      <c r="P191" s="452" t="e">
        <f t="shared" si="89"/>
        <v>#DIV/0!</v>
      </c>
      <c r="Q191" s="452" t="e">
        <f t="shared" si="89"/>
        <v>#DIV/0!</v>
      </c>
      <c r="R191" s="453" t="e">
        <f t="shared" si="89"/>
        <v>#DIV/0!</v>
      </c>
    </row>
    <row r="192" spans="1:18" ht="15" x14ac:dyDescent="0.2">
      <c r="A192" s="745"/>
      <c r="B192" s="745"/>
      <c r="C192" s="748"/>
      <c r="D192" s="7" t="s">
        <v>68</v>
      </c>
      <c r="E192" s="451">
        <f>SUM(F192:Q192)</f>
        <v>0</v>
      </c>
      <c r="F192" s="499">
        <v>0</v>
      </c>
      <c r="G192" s="499"/>
      <c r="H192" s="499"/>
      <c r="I192" s="499"/>
      <c r="J192" s="499"/>
      <c r="K192" s="499"/>
      <c r="L192" s="499"/>
      <c r="M192" s="499"/>
      <c r="N192" s="499"/>
      <c r="O192" s="499"/>
      <c r="P192" s="499"/>
      <c r="Q192" s="499"/>
      <c r="R192" s="500"/>
    </row>
    <row r="193" spans="1:19" ht="15" x14ac:dyDescent="0.2">
      <c r="A193" s="745"/>
      <c r="B193" s="745"/>
      <c r="C193" s="748"/>
      <c r="D193" s="5" t="s">
        <v>69</v>
      </c>
      <c r="E193" s="452" t="e">
        <f t="shared" ref="E193:R193" si="90">E192*100/E190</f>
        <v>#DIV/0!</v>
      </c>
      <c r="F193" s="452" t="e">
        <f t="shared" si="90"/>
        <v>#DIV/0!</v>
      </c>
      <c r="G193" s="452" t="e">
        <f t="shared" si="90"/>
        <v>#DIV/0!</v>
      </c>
      <c r="H193" s="452" t="e">
        <f t="shared" si="90"/>
        <v>#DIV/0!</v>
      </c>
      <c r="I193" s="452" t="e">
        <f t="shared" si="90"/>
        <v>#DIV/0!</v>
      </c>
      <c r="J193" s="452" t="e">
        <f t="shared" si="90"/>
        <v>#DIV/0!</v>
      </c>
      <c r="K193" s="452" t="e">
        <f t="shared" si="90"/>
        <v>#DIV/0!</v>
      </c>
      <c r="L193" s="452" t="e">
        <f t="shared" si="90"/>
        <v>#DIV/0!</v>
      </c>
      <c r="M193" s="452" t="e">
        <f t="shared" si="90"/>
        <v>#DIV/0!</v>
      </c>
      <c r="N193" s="452" t="e">
        <f t="shared" si="90"/>
        <v>#DIV/0!</v>
      </c>
      <c r="O193" s="452" t="e">
        <f t="shared" si="90"/>
        <v>#DIV/0!</v>
      </c>
      <c r="P193" s="452" t="e">
        <f t="shared" si="90"/>
        <v>#DIV/0!</v>
      </c>
      <c r="Q193" s="452" t="e">
        <f t="shared" si="90"/>
        <v>#DIV/0!</v>
      </c>
      <c r="R193" s="453" t="e">
        <f t="shared" si="90"/>
        <v>#DIV/0!</v>
      </c>
    </row>
    <row r="194" spans="1:19" ht="15.75" thickBot="1" x14ac:dyDescent="0.25">
      <c r="A194" s="746"/>
      <c r="B194" s="746"/>
      <c r="C194" s="749"/>
      <c r="D194" s="6" t="s">
        <v>70</v>
      </c>
      <c r="E194" s="454" t="e">
        <f t="shared" ref="E194:R194" si="91">E192*100/E187</f>
        <v>#DIV/0!</v>
      </c>
      <c r="F194" s="454" t="e">
        <f t="shared" si="91"/>
        <v>#DIV/0!</v>
      </c>
      <c r="G194" s="454" t="e">
        <f t="shared" si="91"/>
        <v>#DIV/0!</v>
      </c>
      <c r="H194" s="454" t="e">
        <f t="shared" si="91"/>
        <v>#DIV/0!</v>
      </c>
      <c r="I194" s="454" t="e">
        <f t="shared" si="91"/>
        <v>#DIV/0!</v>
      </c>
      <c r="J194" s="454" t="e">
        <f t="shared" si="91"/>
        <v>#DIV/0!</v>
      </c>
      <c r="K194" s="454" t="e">
        <f t="shared" si="91"/>
        <v>#DIV/0!</v>
      </c>
      <c r="L194" s="454" t="e">
        <f t="shared" si="91"/>
        <v>#DIV/0!</v>
      </c>
      <c r="M194" s="454" t="e">
        <f t="shared" si="91"/>
        <v>#DIV/0!</v>
      </c>
      <c r="N194" s="454" t="e">
        <f t="shared" si="91"/>
        <v>#DIV/0!</v>
      </c>
      <c r="O194" s="454" t="e">
        <f t="shared" si="91"/>
        <v>#DIV/0!</v>
      </c>
      <c r="P194" s="454" t="e">
        <f t="shared" si="91"/>
        <v>#DIV/0!</v>
      </c>
      <c r="Q194" s="454" t="e">
        <f t="shared" si="91"/>
        <v>#DIV/0!</v>
      </c>
      <c r="R194" s="455" t="e">
        <f t="shared" si="91"/>
        <v>#DIV/0!</v>
      </c>
    </row>
    <row r="195" spans="1:19" ht="15" x14ac:dyDescent="0.2">
      <c r="A195" s="744">
        <v>24</v>
      </c>
      <c r="B195" s="744" t="str">
        <f>'PI. MP. Avance'!B126</f>
        <v>MP105080103</v>
      </c>
      <c r="C195" s="747" t="str">
        <f>'PI. MP. Avance'!C126</f>
        <v>Desarrollar en 20 municipios del departamento, un programa de fortalecimiento de iniciativas productivas a mujeres urbanas y población LGTBI, durante el período de gobierno.</v>
      </c>
      <c r="D195" s="4" t="s">
        <v>63</v>
      </c>
      <c r="E195" s="21">
        <f>SUM(F195:Q195)</f>
        <v>1100000000</v>
      </c>
      <c r="F195" s="188">
        <f>IF($O$5=2016,VLOOKUP($B195,MP,24,FALSE),IF($O$5=2017,VLOOKUP($B195,MP,37,FALSE),IF($O$5=2018,VLOOKUP($B195,MP,50,FALSE),IF($O$5=2019,VLOOKUP($B195,MP,63,FALSE)," "))))</f>
        <v>100000000</v>
      </c>
      <c r="G195" s="188">
        <f>IF($O$5=2016,VLOOKUP($B195,MP,25,FALSE),IF($O$5=2017,VLOOKUP($B195,MP,38,FALSE),IF($O$5=2018,VLOOKUP($B195,MP,51,FALSE),IF($O$5=2019,VLOOKUP($B195,MP,64,FALSE)," "))))</f>
        <v>0</v>
      </c>
      <c r="H195" s="188">
        <f>IF($O$5=2016,VLOOKUP($B195,MP,26,FALSE),IF($O$5=2017,VLOOKUP($B195,MP,39,FALSE),IF($O$5=2018,VLOOKUP($B195,MP,52,FALSE),IF($O$5=2019,VLOOKUP($B195,MP,65,FALSE)," "))))</f>
        <v>0</v>
      </c>
      <c r="I195" s="188">
        <f>IF($O$5=2016,VLOOKUP($B195,MP,27,FALSE),IF($O$5=2017,VLOOKUP($B195,MP,40,FALSE),IF($O$5=2018,VLOOKUP($B195,MP,53,FALSE),IF($O$5=2019,VLOOKUP($B195,MP,66,FALSE)," "))))</f>
        <v>0</v>
      </c>
      <c r="J195" s="188">
        <f>IF($O$5=2016,VLOOKUP($B195,MP,28,FALSE),IF($O$5=2017,VLOOKUP($B195,MP,41,FALSE),IF($O$5=2018,VLOOKUP($B195,MP,54,FALSE),IF($O$5=2019,VLOOKUP($B195,MP,67,FALSE)," "))))</f>
        <v>1000000000</v>
      </c>
      <c r="K195" s="188">
        <f>IF($O$5=2016,VLOOKUP($B195,MP,29,FALSE),IF($O$5=2017,VLOOKUP($B195,MP,42,FALSE),IF($O$5=2018,VLOOKUP($B195,MP,55,FALSE),IF($O$5=2019,VLOOKUP($B195,MP,68,FALSE)," "))))</f>
        <v>0</v>
      </c>
      <c r="L195" s="188">
        <f>IF($O$5=2016,VLOOKUP($B195,MP,30,FALSE),IF($O$5=2017,VLOOKUP($B195,MP,43,FALSE),IF($O$5=2018,VLOOKUP($B195,MP,56,FALSE),IF($O$5=2019,VLOOKUP($B195,MP,69,FALSE)," "))))</f>
        <v>0</v>
      </c>
      <c r="M195" s="188">
        <f>IF($O$5=2016,VLOOKUP($B195,MP,31,FALSE),IF($O$5=2017,VLOOKUP($B195,MP,44,FALSE),IF($O$5=2018,VLOOKUP($B195,MP,57,FALSE),IF($O$5=2019,VLOOKUP($B195,MP,70,FALSE)," "))))</f>
        <v>0</v>
      </c>
      <c r="N195" s="188">
        <f>IF($O$5=2016,VLOOKUP($B195,MP,32,FALSE),IF($O$5=2017,VLOOKUP($B195,MP,45,FALSE),IF($O$5=2018,VLOOKUP($B195,MP,58,FALSE),IF($O$5=2019,VLOOKUP($B195,MP,71,FALSE)," "))))</f>
        <v>0</v>
      </c>
      <c r="O195" s="188">
        <f>IF($O$5=2016,VLOOKUP($B195,MP,33,FALSE),IF($O$5=2017,VLOOKUP($B195,MP,46,FALSE),IF($O$5=2018,VLOOKUP($B195,MP,59,FALSE),IF($O$5=2019,VLOOKUP($B195,MP,72,FALSE)," "))))</f>
        <v>0</v>
      </c>
      <c r="P195" s="188">
        <f>IF($O$5=2016,VLOOKUP($B195,MP,34,FALSE),IF($O$5=2017,VLOOKUP($B195,MP,47,FALSE),IF($O$5=2018,VLOOKUP($B195,MP,60,FALSE),IF($O$5=2019,VLOOKUP($B195,MP,73,FALSE)," "))))</f>
        <v>0</v>
      </c>
      <c r="Q195" s="188">
        <f>IF($O$5=2016,VLOOKUP($B195,MP,35,FALSE),IF($O$5=2017,VLOOKUP($B195,MP,48,FALSE),IF($O$5=2018,VLOOKUP($B195,MP,61,FALSE),IF($O$5=2019,VLOOKUP($B195,MP,74,FALSE)," "))))</f>
        <v>0</v>
      </c>
      <c r="R195" s="22"/>
    </row>
    <row r="196" spans="1:19" ht="15" x14ac:dyDescent="0.2">
      <c r="A196" s="745"/>
      <c r="B196" s="745"/>
      <c r="C196" s="748"/>
      <c r="D196" s="8" t="s">
        <v>64</v>
      </c>
      <c r="E196" s="451">
        <f>SUM(F196:Q196)</f>
        <v>872600000</v>
      </c>
      <c r="F196" s="499">
        <v>872600000</v>
      </c>
      <c r="G196" s="499"/>
      <c r="H196" s="499"/>
      <c r="I196" s="499"/>
      <c r="J196" s="499"/>
      <c r="K196" s="499"/>
      <c r="L196" s="499"/>
      <c r="M196" s="499"/>
      <c r="N196" s="499"/>
      <c r="O196" s="499"/>
      <c r="P196" s="499"/>
      <c r="Q196" s="499"/>
      <c r="R196" s="500"/>
    </row>
    <row r="197" spans="1:19" ht="15" x14ac:dyDescent="0.2">
      <c r="A197" s="745"/>
      <c r="B197" s="745"/>
      <c r="C197" s="748"/>
      <c r="D197" s="5" t="s">
        <v>65</v>
      </c>
      <c r="E197" s="452">
        <f t="shared" ref="E197:R197" si="92">E196*100/E195</f>
        <v>79.327272727272728</v>
      </c>
      <c r="F197" s="452">
        <f t="shared" si="92"/>
        <v>872.6</v>
      </c>
      <c r="G197" s="452" t="e">
        <f t="shared" si="92"/>
        <v>#DIV/0!</v>
      </c>
      <c r="H197" s="452" t="e">
        <f t="shared" si="92"/>
        <v>#DIV/0!</v>
      </c>
      <c r="I197" s="452" t="e">
        <f t="shared" si="92"/>
        <v>#DIV/0!</v>
      </c>
      <c r="J197" s="452">
        <f t="shared" si="92"/>
        <v>0</v>
      </c>
      <c r="K197" s="452" t="e">
        <f t="shared" si="92"/>
        <v>#DIV/0!</v>
      </c>
      <c r="L197" s="452" t="e">
        <f t="shared" si="92"/>
        <v>#DIV/0!</v>
      </c>
      <c r="M197" s="452" t="e">
        <f t="shared" si="92"/>
        <v>#DIV/0!</v>
      </c>
      <c r="N197" s="452" t="e">
        <f t="shared" si="92"/>
        <v>#DIV/0!</v>
      </c>
      <c r="O197" s="452" t="e">
        <f t="shared" si="92"/>
        <v>#DIV/0!</v>
      </c>
      <c r="P197" s="452" t="e">
        <f t="shared" si="92"/>
        <v>#DIV/0!</v>
      </c>
      <c r="Q197" s="452" t="e">
        <f t="shared" si="92"/>
        <v>#DIV/0!</v>
      </c>
      <c r="R197" s="453" t="e">
        <f t="shared" si="92"/>
        <v>#DIV/0!</v>
      </c>
    </row>
    <row r="198" spans="1:19" ht="15" x14ac:dyDescent="0.2">
      <c r="A198" s="745"/>
      <c r="B198" s="745"/>
      <c r="C198" s="748"/>
      <c r="D198" s="8" t="s">
        <v>66</v>
      </c>
      <c r="E198" s="451">
        <f>SUM(F198:Q198)</f>
        <v>0</v>
      </c>
      <c r="F198" s="499"/>
      <c r="G198" s="499"/>
      <c r="H198" s="499"/>
      <c r="I198" s="499"/>
      <c r="J198" s="499"/>
      <c r="K198" s="499"/>
      <c r="L198" s="499"/>
      <c r="M198" s="499"/>
      <c r="N198" s="499"/>
      <c r="O198" s="499"/>
      <c r="P198" s="499"/>
      <c r="Q198" s="499"/>
      <c r="R198" s="500">
        <v>1000000000</v>
      </c>
    </row>
    <row r="199" spans="1:19" ht="15" x14ac:dyDescent="0.2">
      <c r="A199" s="745"/>
      <c r="B199" s="745"/>
      <c r="C199" s="748"/>
      <c r="D199" s="5" t="s">
        <v>67</v>
      </c>
      <c r="E199" s="452">
        <f t="shared" ref="E199:R199" si="93">E198*100/E195</f>
        <v>0</v>
      </c>
      <c r="F199" s="452">
        <f t="shared" si="93"/>
        <v>0</v>
      </c>
      <c r="G199" s="452" t="e">
        <f t="shared" si="93"/>
        <v>#DIV/0!</v>
      </c>
      <c r="H199" s="452" t="e">
        <f t="shared" si="93"/>
        <v>#DIV/0!</v>
      </c>
      <c r="I199" s="452" t="e">
        <f t="shared" si="93"/>
        <v>#DIV/0!</v>
      </c>
      <c r="J199" s="452">
        <f t="shared" si="93"/>
        <v>0</v>
      </c>
      <c r="K199" s="452" t="e">
        <f t="shared" si="93"/>
        <v>#DIV/0!</v>
      </c>
      <c r="L199" s="452" t="e">
        <f t="shared" si="93"/>
        <v>#DIV/0!</v>
      </c>
      <c r="M199" s="452" t="e">
        <f t="shared" si="93"/>
        <v>#DIV/0!</v>
      </c>
      <c r="N199" s="452" t="e">
        <f t="shared" si="93"/>
        <v>#DIV/0!</v>
      </c>
      <c r="O199" s="452" t="e">
        <f t="shared" si="93"/>
        <v>#DIV/0!</v>
      </c>
      <c r="P199" s="452" t="e">
        <f t="shared" si="93"/>
        <v>#DIV/0!</v>
      </c>
      <c r="Q199" s="452" t="e">
        <f t="shared" si="93"/>
        <v>#DIV/0!</v>
      </c>
      <c r="R199" s="453" t="e">
        <f t="shared" si="93"/>
        <v>#DIV/0!</v>
      </c>
    </row>
    <row r="200" spans="1:19" ht="15" x14ac:dyDescent="0.2">
      <c r="A200" s="745"/>
      <c r="B200" s="745"/>
      <c r="C200" s="748"/>
      <c r="D200" s="7" t="s">
        <v>68</v>
      </c>
      <c r="E200" s="451">
        <f>SUM(F200:Q200)</f>
        <v>0</v>
      </c>
      <c r="F200" s="499"/>
      <c r="G200" s="499"/>
      <c r="H200" s="499"/>
      <c r="I200" s="499"/>
      <c r="J200" s="499"/>
      <c r="K200" s="499"/>
      <c r="L200" s="499"/>
      <c r="M200" s="499"/>
      <c r="N200" s="499"/>
      <c r="O200" s="499"/>
      <c r="P200" s="499"/>
      <c r="Q200" s="499"/>
      <c r="R200" s="500"/>
    </row>
    <row r="201" spans="1:19" ht="15" x14ac:dyDescent="0.2">
      <c r="A201" s="745"/>
      <c r="B201" s="745"/>
      <c r="C201" s="748"/>
      <c r="D201" s="5" t="s">
        <v>69</v>
      </c>
      <c r="E201" s="452" t="e">
        <f t="shared" ref="E201:R201" si="94">E200*100/E198</f>
        <v>#DIV/0!</v>
      </c>
      <c r="F201" s="452" t="e">
        <f t="shared" si="94"/>
        <v>#DIV/0!</v>
      </c>
      <c r="G201" s="452" t="e">
        <f t="shared" si="94"/>
        <v>#DIV/0!</v>
      </c>
      <c r="H201" s="452" t="e">
        <f t="shared" si="94"/>
        <v>#DIV/0!</v>
      </c>
      <c r="I201" s="452" t="e">
        <f t="shared" si="94"/>
        <v>#DIV/0!</v>
      </c>
      <c r="J201" s="452" t="e">
        <f t="shared" si="94"/>
        <v>#DIV/0!</v>
      </c>
      <c r="K201" s="452" t="e">
        <f t="shared" si="94"/>
        <v>#DIV/0!</v>
      </c>
      <c r="L201" s="452" t="e">
        <f t="shared" si="94"/>
        <v>#DIV/0!</v>
      </c>
      <c r="M201" s="452" t="e">
        <f t="shared" si="94"/>
        <v>#DIV/0!</v>
      </c>
      <c r="N201" s="452" t="e">
        <f t="shared" si="94"/>
        <v>#DIV/0!</v>
      </c>
      <c r="O201" s="452" t="e">
        <f t="shared" si="94"/>
        <v>#DIV/0!</v>
      </c>
      <c r="P201" s="452" t="e">
        <f t="shared" si="94"/>
        <v>#DIV/0!</v>
      </c>
      <c r="Q201" s="452" t="e">
        <f t="shared" si="94"/>
        <v>#DIV/0!</v>
      </c>
      <c r="R201" s="453">
        <f t="shared" si="94"/>
        <v>0</v>
      </c>
    </row>
    <row r="202" spans="1:19" ht="15.75" thickBot="1" x14ac:dyDescent="0.25">
      <c r="A202" s="746"/>
      <c r="B202" s="746"/>
      <c r="C202" s="749"/>
      <c r="D202" s="6" t="s">
        <v>70</v>
      </c>
      <c r="E202" s="454">
        <f t="shared" ref="E202:R202" si="95">E200*100/E195</f>
        <v>0</v>
      </c>
      <c r="F202" s="454">
        <f t="shared" si="95"/>
        <v>0</v>
      </c>
      <c r="G202" s="454" t="e">
        <f t="shared" si="95"/>
        <v>#DIV/0!</v>
      </c>
      <c r="H202" s="454" t="e">
        <f t="shared" si="95"/>
        <v>#DIV/0!</v>
      </c>
      <c r="I202" s="454" t="e">
        <f t="shared" si="95"/>
        <v>#DIV/0!</v>
      </c>
      <c r="J202" s="454">
        <f t="shared" si="95"/>
        <v>0</v>
      </c>
      <c r="K202" s="454" t="e">
        <f t="shared" si="95"/>
        <v>#DIV/0!</v>
      </c>
      <c r="L202" s="454" t="e">
        <f t="shared" si="95"/>
        <v>#DIV/0!</v>
      </c>
      <c r="M202" s="454" t="e">
        <f t="shared" si="95"/>
        <v>#DIV/0!</v>
      </c>
      <c r="N202" s="454" t="e">
        <f t="shared" si="95"/>
        <v>#DIV/0!</v>
      </c>
      <c r="O202" s="454" t="e">
        <f t="shared" si="95"/>
        <v>#DIV/0!</v>
      </c>
      <c r="P202" s="454" t="e">
        <f t="shared" si="95"/>
        <v>#DIV/0!</v>
      </c>
      <c r="Q202" s="454" t="e">
        <f t="shared" si="95"/>
        <v>#DIV/0!</v>
      </c>
      <c r="R202" s="455" t="e">
        <f t="shared" si="95"/>
        <v>#DIV/0!</v>
      </c>
    </row>
    <row r="203" spans="1:19" ht="15" x14ac:dyDescent="0.2">
      <c r="A203" s="744">
        <v>25</v>
      </c>
      <c r="B203" s="744" t="str">
        <f>'PI. MP. Avance'!B131</f>
        <v>MP105080104</v>
      </c>
      <c r="C203" s="747" t="str">
        <f>'PI. MP. Avance'!C131</f>
        <v>Impulsar el sello de Equidad laboral EQUIPARES, como una estrategía departamental para la inclusión laboral de las Mujeres Vallecaucanas, en el periodo de gobierno.</v>
      </c>
      <c r="D203" s="4" t="s">
        <v>63</v>
      </c>
      <c r="E203" s="21">
        <f>SUM(F203:Q203)</f>
        <v>14000000</v>
      </c>
      <c r="F203" s="188">
        <f>IF($O$5=2016,VLOOKUP($B203,MP,24,FALSE),IF($O$5=2017,VLOOKUP($B203,MP,37,FALSE),IF($O$5=2018,VLOOKUP($B203,MP,50,FALSE),IF($O$5=2019,VLOOKUP($B203,MP,63,FALSE)," "))))</f>
        <v>14000000</v>
      </c>
      <c r="G203" s="188">
        <f>IF($O$5=2016,VLOOKUP($B203,MP,25,FALSE),IF($O$5=2017,VLOOKUP($B203,MP,38,FALSE),IF($O$5=2018,VLOOKUP($B203,MP,51,FALSE),IF($O$5=2019,VLOOKUP($B203,MP,64,FALSE)," "))))</f>
        <v>0</v>
      </c>
      <c r="H203" s="188">
        <f>IF($O$5=2016,VLOOKUP($B203,MP,26,FALSE),IF($O$5=2017,VLOOKUP($B203,MP,39,FALSE),IF($O$5=2018,VLOOKUP($B203,MP,52,FALSE),IF($O$5=2019,VLOOKUP($B203,MP,65,FALSE)," "))))</f>
        <v>0</v>
      </c>
      <c r="I203" s="188">
        <f>IF($O$5=2016,VLOOKUP($B203,MP,27,FALSE),IF($O$5=2017,VLOOKUP($B203,MP,40,FALSE),IF($O$5=2018,VLOOKUP($B203,MP,53,FALSE),IF($O$5=2019,VLOOKUP($B203,MP,66,FALSE)," "))))</f>
        <v>0</v>
      </c>
      <c r="J203" s="188">
        <f>IF($O$5=2016,VLOOKUP($B203,MP,28,FALSE),IF($O$5=2017,VLOOKUP($B203,MP,41,FALSE),IF($O$5=2018,VLOOKUP($B203,MP,54,FALSE),IF($O$5=2019,VLOOKUP($B203,MP,67,FALSE)," "))))</f>
        <v>0</v>
      </c>
      <c r="K203" s="188">
        <f>IF($O$5=2016,VLOOKUP($B203,MP,29,FALSE),IF($O$5=2017,VLOOKUP($B203,MP,42,FALSE),IF($O$5=2018,VLOOKUP($B203,MP,55,FALSE),IF($O$5=2019,VLOOKUP($B203,MP,68,FALSE)," "))))</f>
        <v>0</v>
      </c>
      <c r="L203" s="188">
        <f>IF($O$5=2016,VLOOKUP($B203,MP,30,FALSE),IF($O$5=2017,VLOOKUP($B203,MP,43,FALSE),IF($O$5=2018,VLOOKUP($B203,MP,56,FALSE),IF($O$5=2019,VLOOKUP($B203,MP,69,FALSE)," "))))</f>
        <v>0</v>
      </c>
      <c r="M203" s="188">
        <f>IF($O$5=2016,VLOOKUP($B203,MP,31,FALSE),IF($O$5=2017,VLOOKUP($B203,MP,44,FALSE),IF($O$5=2018,VLOOKUP($B203,MP,57,FALSE),IF($O$5=2019,VLOOKUP($B203,MP,70,FALSE)," "))))</f>
        <v>0</v>
      </c>
      <c r="N203" s="188">
        <f>IF($O$5=2016,VLOOKUP($B203,MP,32,FALSE),IF($O$5=2017,VLOOKUP($B203,MP,45,FALSE),IF($O$5=2018,VLOOKUP($B203,MP,58,FALSE),IF($O$5=2019,VLOOKUP($B203,MP,71,FALSE)," "))))</f>
        <v>0</v>
      </c>
      <c r="O203" s="188">
        <f>IF($O$5=2016,VLOOKUP($B203,MP,33,FALSE),IF($O$5=2017,VLOOKUP($B203,MP,46,FALSE),IF($O$5=2018,VLOOKUP($B203,MP,59,FALSE),IF($O$5=2019,VLOOKUP($B203,MP,72,FALSE)," "))))</f>
        <v>0</v>
      </c>
      <c r="P203" s="188">
        <f>IF($O$5=2016,VLOOKUP($B203,MP,34,FALSE),IF($O$5=2017,VLOOKUP($B203,MP,47,FALSE),IF($O$5=2018,VLOOKUP($B203,MP,60,FALSE),IF($O$5=2019,VLOOKUP($B203,MP,73,FALSE)," "))))</f>
        <v>0</v>
      </c>
      <c r="Q203" s="188">
        <f>IF($O$5=2016,VLOOKUP($B203,MP,35,FALSE),IF($O$5=2017,VLOOKUP($B203,MP,48,FALSE),IF($O$5=2018,VLOOKUP($B203,MP,61,FALSE),IF($O$5=2019,VLOOKUP($B203,MP,74,FALSE)," "))))</f>
        <v>0</v>
      </c>
      <c r="R203" s="22"/>
    </row>
    <row r="204" spans="1:19" ht="15" x14ac:dyDescent="0.2">
      <c r="A204" s="745"/>
      <c r="B204" s="745"/>
      <c r="C204" s="748"/>
      <c r="D204" s="8" t="s">
        <v>64</v>
      </c>
      <c r="E204" s="451">
        <f>SUM(F204:Q204)</f>
        <v>14400000</v>
      </c>
      <c r="F204" s="499">
        <v>14400000</v>
      </c>
      <c r="G204" s="499"/>
      <c r="H204" s="499"/>
      <c r="I204" s="499"/>
      <c r="J204" s="499"/>
      <c r="K204" s="499"/>
      <c r="L204" s="499"/>
      <c r="M204" s="499"/>
      <c r="N204" s="499"/>
      <c r="O204" s="499"/>
      <c r="P204" s="499"/>
      <c r="Q204" s="499"/>
      <c r="R204" s="500"/>
      <c r="S204" s="501"/>
    </row>
    <row r="205" spans="1:19" ht="15" x14ac:dyDescent="0.2">
      <c r="A205" s="745"/>
      <c r="B205" s="745"/>
      <c r="C205" s="748"/>
      <c r="D205" s="5" t="s">
        <v>65</v>
      </c>
      <c r="E205" s="452">
        <f t="shared" ref="E205:R205" si="96">E204*100/E203</f>
        <v>102.85714285714286</v>
      </c>
      <c r="F205" s="452">
        <f t="shared" si="96"/>
        <v>102.85714285714286</v>
      </c>
      <c r="G205" s="452" t="e">
        <f t="shared" si="96"/>
        <v>#DIV/0!</v>
      </c>
      <c r="H205" s="452" t="e">
        <f t="shared" si="96"/>
        <v>#DIV/0!</v>
      </c>
      <c r="I205" s="452" t="e">
        <f t="shared" si="96"/>
        <v>#DIV/0!</v>
      </c>
      <c r="J205" s="452" t="e">
        <f t="shared" si="96"/>
        <v>#DIV/0!</v>
      </c>
      <c r="K205" s="452" t="e">
        <f t="shared" si="96"/>
        <v>#DIV/0!</v>
      </c>
      <c r="L205" s="452" t="e">
        <f t="shared" si="96"/>
        <v>#DIV/0!</v>
      </c>
      <c r="M205" s="452" t="e">
        <f t="shared" si="96"/>
        <v>#DIV/0!</v>
      </c>
      <c r="N205" s="452" t="e">
        <f t="shared" si="96"/>
        <v>#DIV/0!</v>
      </c>
      <c r="O205" s="452" t="e">
        <f t="shared" si="96"/>
        <v>#DIV/0!</v>
      </c>
      <c r="P205" s="452" t="e">
        <f t="shared" si="96"/>
        <v>#DIV/0!</v>
      </c>
      <c r="Q205" s="452" t="e">
        <f t="shared" si="96"/>
        <v>#DIV/0!</v>
      </c>
      <c r="R205" s="453" t="e">
        <f t="shared" si="96"/>
        <v>#DIV/0!</v>
      </c>
    </row>
    <row r="206" spans="1:19" ht="15" x14ac:dyDescent="0.2">
      <c r="A206" s="745"/>
      <c r="B206" s="745"/>
      <c r="C206" s="748"/>
      <c r="D206" s="8" t="s">
        <v>66</v>
      </c>
      <c r="E206" s="451">
        <f>SUM(F206:Q206)</f>
        <v>0</v>
      </c>
      <c r="F206" s="499"/>
      <c r="G206" s="499"/>
      <c r="H206" s="499"/>
      <c r="I206" s="499"/>
      <c r="J206" s="499"/>
      <c r="K206" s="499"/>
      <c r="L206" s="499"/>
      <c r="M206" s="499"/>
      <c r="N206" s="499"/>
      <c r="O206" s="499"/>
      <c r="P206" s="499"/>
      <c r="Q206" s="499"/>
      <c r="R206" s="500">
        <v>150000000</v>
      </c>
    </row>
    <row r="207" spans="1:19" ht="15" x14ac:dyDescent="0.2">
      <c r="A207" s="745"/>
      <c r="B207" s="745"/>
      <c r="C207" s="748"/>
      <c r="D207" s="5" t="s">
        <v>67</v>
      </c>
      <c r="E207" s="452">
        <f t="shared" ref="E207:R207" si="97">E206*100/E203</f>
        <v>0</v>
      </c>
      <c r="F207" s="452">
        <f t="shared" si="97"/>
        <v>0</v>
      </c>
      <c r="G207" s="452" t="e">
        <f t="shared" si="97"/>
        <v>#DIV/0!</v>
      </c>
      <c r="H207" s="452" t="e">
        <f t="shared" si="97"/>
        <v>#DIV/0!</v>
      </c>
      <c r="I207" s="452" t="e">
        <f t="shared" si="97"/>
        <v>#DIV/0!</v>
      </c>
      <c r="J207" s="452" t="e">
        <f t="shared" si="97"/>
        <v>#DIV/0!</v>
      </c>
      <c r="K207" s="452" t="e">
        <f t="shared" si="97"/>
        <v>#DIV/0!</v>
      </c>
      <c r="L207" s="452" t="e">
        <f t="shared" si="97"/>
        <v>#DIV/0!</v>
      </c>
      <c r="M207" s="452" t="e">
        <f t="shared" si="97"/>
        <v>#DIV/0!</v>
      </c>
      <c r="N207" s="452" t="e">
        <f t="shared" si="97"/>
        <v>#DIV/0!</v>
      </c>
      <c r="O207" s="452" t="e">
        <f t="shared" si="97"/>
        <v>#DIV/0!</v>
      </c>
      <c r="P207" s="452" t="e">
        <f t="shared" si="97"/>
        <v>#DIV/0!</v>
      </c>
      <c r="Q207" s="452" t="e">
        <f t="shared" si="97"/>
        <v>#DIV/0!</v>
      </c>
      <c r="R207" s="453" t="e">
        <f t="shared" si="97"/>
        <v>#DIV/0!</v>
      </c>
    </row>
    <row r="208" spans="1:19" ht="15" x14ac:dyDescent="0.2">
      <c r="A208" s="745"/>
      <c r="B208" s="745"/>
      <c r="C208" s="748"/>
      <c r="D208" s="7" t="s">
        <v>68</v>
      </c>
      <c r="E208" s="451">
        <f>SUM(F208:Q208)</f>
        <v>0</v>
      </c>
      <c r="F208" s="499"/>
      <c r="G208" s="499"/>
      <c r="H208" s="499"/>
      <c r="I208" s="499"/>
      <c r="J208" s="499"/>
      <c r="K208" s="499"/>
      <c r="L208" s="499"/>
      <c r="M208" s="499"/>
      <c r="N208" s="499"/>
      <c r="O208" s="499"/>
      <c r="P208" s="499"/>
      <c r="Q208" s="499"/>
      <c r="R208" s="500"/>
    </row>
    <row r="209" spans="1:18" ht="15" x14ac:dyDescent="0.2">
      <c r="A209" s="745"/>
      <c r="B209" s="745"/>
      <c r="C209" s="748"/>
      <c r="D209" s="5" t="s">
        <v>69</v>
      </c>
      <c r="E209" s="452" t="e">
        <f t="shared" ref="E209:R209" si="98">E208*100/E206</f>
        <v>#DIV/0!</v>
      </c>
      <c r="F209" s="452" t="e">
        <f t="shared" si="98"/>
        <v>#DIV/0!</v>
      </c>
      <c r="G209" s="452" t="e">
        <f t="shared" si="98"/>
        <v>#DIV/0!</v>
      </c>
      <c r="H209" s="452" t="e">
        <f t="shared" si="98"/>
        <v>#DIV/0!</v>
      </c>
      <c r="I209" s="452" t="e">
        <f t="shared" si="98"/>
        <v>#DIV/0!</v>
      </c>
      <c r="J209" s="452" t="e">
        <f t="shared" si="98"/>
        <v>#DIV/0!</v>
      </c>
      <c r="K209" s="452" t="e">
        <f t="shared" si="98"/>
        <v>#DIV/0!</v>
      </c>
      <c r="L209" s="452" t="e">
        <f t="shared" si="98"/>
        <v>#DIV/0!</v>
      </c>
      <c r="M209" s="452" t="e">
        <f t="shared" si="98"/>
        <v>#DIV/0!</v>
      </c>
      <c r="N209" s="452" t="e">
        <f t="shared" si="98"/>
        <v>#DIV/0!</v>
      </c>
      <c r="O209" s="452" t="e">
        <f t="shared" si="98"/>
        <v>#DIV/0!</v>
      </c>
      <c r="P209" s="452" t="e">
        <f t="shared" si="98"/>
        <v>#DIV/0!</v>
      </c>
      <c r="Q209" s="452" t="e">
        <f t="shared" si="98"/>
        <v>#DIV/0!</v>
      </c>
      <c r="R209" s="453">
        <f t="shared" si="98"/>
        <v>0</v>
      </c>
    </row>
    <row r="210" spans="1:18" ht="15.75" thickBot="1" x14ac:dyDescent="0.25">
      <c r="A210" s="746"/>
      <c r="B210" s="746"/>
      <c r="C210" s="749"/>
      <c r="D210" s="6" t="s">
        <v>70</v>
      </c>
      <c r="E210" s="454">
        <f t="shared" ref="E210:R210" si="99">E208*100/E203</f>
        <v>0</v>
      </c>
      <c r="F210" s="454">
        <f t="shared" si="99"/>
        <v>0</v>
      </c>
      <c r="G210" s="454" t="e">
        <f t="shared" si="99"/>
        <v>#DIV/0!</v>
      </c>
      <c r="H210" s="454" t="e">
        <f t="shared" si="99"/>
        <v>#DIV/0!</v>
      </c>
      <c r="I210" s="454" t="e">
        <f t="shared" si="99"/>
        <v>#DIV/0!</v>
      </c>
      <c r="J210" s="454" t="e">
        <f t="shared" si="99"/>
        <v>#DIV/0!</v>
      </c>
      <c r="K210" s="454" t="e">
        <f t="shared" si="99"/>
        <v>#DIV/0!</v>
      </c>
      <c r="L210" s="454" t="e">
        <f t="shared" si="99"/>
        <v>#DIV/0!</v>
      </c>
      <c r="M210" s="454" t="e">
        <f t="shared" si="99"/>
        <v>#DIV/0!</v>
      </c>
      <c r="N210" s="454" t="e">
        <f t="shared" si="99"/>
        <v>#DIV/0!</v>
      </c>
      <c r="O210" s="454" t="e">
        <f t="shared" si="99"/>
        <v>#DIV/0!</v>
      </c>
      <c r="P210" s="454" t="e">
        <f t="shared" si="99"/>
        <v>#DIV/0!</v>
      </c>
      <c r="Q210" s="454" t="e">
        <f t="shared" si="99"/>
        <v>#DIV/0!</v>
      </c>
      <c r="R210" s="455" t="e">
        <f t="shared" si="99"/>
        <v>#DIV/0!</v>
      </c>
    </row>
    <row r="211" spans="1:18" ht="15" x14ac:dyDescent="0.2">
      <c r="A211" s="744">
        <v>26</v>
      </c>
      <c r="B211" s="744" t="str">
        <f>'PI. MP. Avance'!B136</f>
        <v>MP105020301</v>
      </c>
      <c r="C211" s="747" t="str">
        <f>'PI. MP. Avance'!C136</f>
        <v>Socializar en el 100% de los Municipios del Departamento la Política Pública de Mujer y la Normatividad que protege sus derechos , en el periodo de Gobierno.</v>
      </c>
      <c r="D211" s="4" t="s">
        <v>63</v>
      </c>
      <c r="E211" s="21">
        <f>SUM(F211:Q211)</f>
        <v>0</v>
      </c>
      <c r="F211" s="188"/>
      <c r="G211" s="188">
        <f>IF($O$5=2016,VLOOKUP($B211,MP,25,FALSE),IF($O$5=2017,VLOOKUP($B211,MP,38,FALSE),IF($O$5=2018,VLOOKUP($B211,MP,51,FALSE),IF($O$5=2019,VLOOKUP($B211,MP,64,FALSE)," "))))</f>
        <v>0</v>
      </c>
      <c r="H211" s="188">
        <f>IF($O$5=2016,VLOOKUP($B211,MP,26,FALSE),IF($O$5=2017,VLOOKUP($B211,MP,39,FALSE),IF($O$5=2018,VLOOKUP($B211,MP,52,FALSE),IF($O$5=2019,VLOOKUP($B211,MP,65,FALSE)," "))))</f>
        <v>0</v>
      </c>
      <c r="I211" s="188">
        <f>IF($O$5=2016,VLOOKUP($B211,MP,27,FALSE),IF($O$5=2017,VLOOKUP($B211,MP,40,FALSE),IF($O$5=2018,VLOOKUP($B211,MP,53,FALSE),IF($O$5=2019,VLOOKUP($B211,MP,66,FALSE)," "))))</f>
        <v>0</v>
      </c>
      <c r="J211" s="188">
        <f>IF($O$5=2016,VLOOKUP($B211,MP,28,FALSE),IF($O$5=2017,VLOOKUP($B211,MP,41,FALSE),IF($O$5=2018,VLOOKUP($B211,MP,54,FALSE),IF($O$5=2019,VLOOKUP($B211,MP,67,FALSE)," "))))</f>
        <v>0</v>
      </c>
      <c r="K211" s="188">
        <f>IF($O$5=2016,VLOOKUP($B211,MP,29,FALSE),IF($O$5=2017,VLOOKUP($B211,MP,42,FALSE),IF($O$5=2018,VLOOKUP($B211,MP,55,FALSE),IF($O$5=2019,VLOOKUP($B211,MP,68,FALSE)," "))))</f>
        <v>0</v>
      </c>
      <c r="L211" s="188">
        <f>IF($O$5=2016,VLOOKUP($B211,MP,30,FALSE),IF($O$5=2017,VLOOKUP($B211,MP,43,FALSE),IF($O$5=2018,VLOOKUP($B211,MP,56,FALSE),IF($O$5=2019,VLOOKUP($B211,MP,69,FALSE)," "))))</f>
        <v>0</v>
      </c>
      <c r="M211" s="188">
        <f>IF($O$5=2016,VLOOKUP($B211,MP,31,FALSE),IF($O$5=2017,VLOOKUP($B211,MP,44,FALSE),IF($O$5=2018,VLOOKUP($B211,MP,57,FALSE),IF($O$5=2019,VLOOKUP($B211,MP,70,FALSE)," "))))</f>
        <v>0</v>
      </c>
      <c r="N211" s="188">
        <f>IF($O$5=2016,VLOOKUP($B211,MP,32,FALSE),IF($O$5=2017,VLOOKUP($B211,MP,45,FALSE),IF($O$5=2018,VLOOKUP($B211,MP,58,FALSE),IF($O$5=2019,VLOOKUP($B211,MP,71,FALSE)," "))))</f>
        <v>0</v>
      </c>
      <c r="O211" s="188">
        <f>IF($O$5=2016,VLOOKUP($B211,MP,33,FALSE),IF($O$5=2017,VLOOKUP($B211,MP,46,FALSE),IF($O$5=2018,VLOOKUP($B211,MP,59,FALSE),IF($O$5=2019,VLOOKUP($B211,MP,72,FALSE)," "))))</f>
        <v>0</v>
      </c>
      <c r="P211" s="188">
        <f>IF($O$5=2016,VLOOKUP($B211,MP,34,FALSE),IF($O$5=2017,VLOOKUP($B211,MP,47,FALSE),IF($O$5=2018,VLOOKUP($B211,MP,60,FALSE),IF($O$5=2019,VLOOKUP($B211,MP,73,FALSE)," "))))</f>
        <v>0</v>
      </c>
      <c r="Q211" s="188">
        <f>IF($O$5=2016,VLOOKUP($B211,MP,35,FALSE),IF($O$5=2017,VLOOKUP($B211,MP,48,FALSE),IF($O$5=2018,VLOOKUP($B211,MP,61,FALSE),IF($O$5=2019,VLOOKUP($B211,MP,74,FALSE)," "))))</f>
        <v>0</v>
      </c>
      <c r="R211" s="22"/>
    </row>
    <row r="212" spans="1:18" ht="15" x14ac:dyDescent="0.2">
      <c r="A212" s="745"/>
      <c r="B212" s="745"/>
      <c r="C212" s="748"/>
      <c r="D212" s="8" t="s">
        <v>64</v>
      </c>
      <c r="E212" s="451">
        <f>SUM(F212:Q212)</f>
        <v>0</v>
      </c>
      <c r="F212" s="576">
        <v>0</v>
      </c>
      <c r="G212" s="499"/>
      <c r="H212" s="499"/>
      <c r="I212" s="499"/>
      <c r="J212" s="499"/>
      <c r="K212" s="499"/>
      <c r="L212" s="499"/>
      <c r="M212" s="499"/>
      <c r="N212" s="499"/>
      <c r="O212" s="499"/>
      <c r="P212" s="499"/>
      <c r="Q212" s="499"/>
      <c r="R212" s="500"/>
    </row>
    <row r="213" spans="1:18" ht="15" x14ac:dyDescent="0.2">
      <c r="A213" s="745"/>
      <c r="B213" s="745"/>
      <c r="C213" s="748"/>
      <c r="D213" s="5" t="s">
        <v>65</v>
      </c>
      <c r="E213" s="452" t="e">
        <f t="shared" ref="E213:R213" si="100">E212*100/E211</f>
        <v>#DIV/0!</v>
      </c>
      <c r="F213" s="452" t="e">
        <f>J212*100/F211</f>
        <v>#DIV/0!</v>
      </c>
      <c r="G213" s="452" t="e">
        <f t="shared" si="100"/>
        <v>#DIV/0!</v>
      </c>
      <c r="H213" s="452" t="e">
        <f t="shared" si="100"/>
        <v>#DIV/0!</v>
      </c>
      <c r="I213" s="452" t="e">
        <f t="shared" si="100"/>
        <v>#DIV/0!</v>
      </c>
      <c r="J213" s="452" t="e">
        <f>#REF!*100/J211</f>
        <v>#REF!</v>
      </c>
      <c r="K213" s="452" t="e">
        <f t="shared" si="100"/>
        <v>#DIV/0!</v>
      </c>
      <c r="L213" s="452" t="e">
        <f t="shared" si="100"/>
        <v>#DIV/0!</v>
      </c>
      <c r="M213" s="452" t="e">
        <f t="shared" si="100"/>
        <v>#DIV/0!</v>
      </c>
      <c r="N213" s="452" t="e">
        <f t="shared" si="100"/>
        <v>#DIV/0!</v>
      </c>
      <c r="O213" s="452" t="e">
        <f t="shared" si="100"/>
        <v>#DIV/0!</v>
      </c>
      <c r="P213" s="452" t="e">
        <f t="shared" si="100"/>
        <v>#DIV/0!</v>
      </c>
      <c r="Q213" s="452" t="e">
        <f t="shared" si="100"/>
        <v>#DIV/0!</v>
      </c>
      <c r="R213" s="453" t="e">
        <f t="shared" si="100"/>
        <v>#DIV/0!</v>
      </c>
    </row>
    <row r="214" spans="1:18" ht="15" x14ac:dyDescent="0.2">
      <c r="A214" s="745"/>
      <c r="B214" s="745"/>
      <c r="C214" s="748"/>
      <c r="D214" s="8" t="s">
        <v>66</v>
      </c>
      <c r="E214" s="451">
        <f>SUM(F214:Q214)</f>
        <v>0</v>
      </c>
      <c r="F214" s="499"/>
      <c r="G214" s="499"/>
      <c r="H214" s="499"/>
      <c r="I214" s="499"/>
      <c r="J214" s="499"/>
      <c r="K214" s="499"/>
      <c r="L214" s="499"/>
      <c r="M214" s="499"/>
      <c r="N214" s="499"/>
      <c r="O214" s="499"/>
      <c r="P214" s="499"/>
      <c r="Q214" s="499"/>
      <c r="R214" s="500"/>
    </row>
    <row r="215" spans="1:18" ht="15" x14ac:dyDescent="0.2">
      <c r="A215" s="745"/>
      <c r="B215" s="745"/>
      <c r="C215" s="748"/>
      <c r="D215" s="5" t="s">
        <v>67</v>
      </c>
      <c r="E215" s="452" t="e">
        <f t="shared" ref="E215:R215" si="101">E214*100/E211</f>
        <v>#DIV/0!</v>
      </c>
      <c r="F215" s="452" t="e">
        <f>J214*100/F211</f>
        <v>#DIV/0!</v>
      </c>
      <c r="G215" s="452" t="e">
        <f t="shared" si="101"/>
        <v>#DIV/0!</v>
      </c>
      <c r="H215" s="452" t="e">
        <f t="shared" si="101"/>
        <v>#DIV/0!</v>
      </c>
      <c r="I215" s="452" t="e">
        <f t="shared" si="101"/>
        <v>#DIV/0!</v>
      </c>
      <c r="J215" s="452" t="e">
        <f>#REF!*100/J211</f>
        <v>#REF!</v>
      </c>
      <c r="K215" s="452" t="e">
        <f t="shared" si="101"/>
        <v>#DIV/0!</v>
      </c>
      <c r="L215" s="452" t="e">
        <f t="shared" si="101"/>
        <v>#DIV/0!</v>
      </c>
      <c r="M215" s="452" t="e">
        <f t="shared" si="101"/>
        <v>#DIV/0!</v>
      </c>
      <c r="N215" s="452" t="e">
        <f t="shared" si="101"/>
        <v>#DIV/0!</v>
      </c>
      <c r="O215" s="452" t="e">
        <f t="shared" si="101"/>
        <v>#DIV/0!</v>
      </c>
      <c r="P215" s="452" t="e">
        <f t="shared" si="101"/>
        <v>#DIV/0!</v>
      </c>
      <c r="Q215" s="452" t="e">
        <f t="shared" si="101"/>
        <v>#DIV/0!</v>
      </c>
      <c r="R215" s="453" t="e">
        <f t="shared" si="101"/>
        <v>#DIV/0!</v>
      </c>
    </row>
    <row r="216" spans="1:18" ht="15" x14ac:dyDescent="0.2">
      <c r="A216" s="745"/>
      <c r="B216" s="745"/>
      <c r="C216" s="748"/>
      <c r="D216" s="7" t="s">
        <v>68</v>
      </c>
      <c r="E216" s="451">
        <f>SUM(F216:Q216)</f>
        <v>0</v>
      </c>
      <c r="F216" s="608"/>
      <c r="G216" s="499"/>
      <c r="H216" s="499"/>
      <c r="I216" s="499"/>
      <c r="J216" s="499"/>
      <c r="K216" s="499"/>
      <c r="L216" s="499"/>
      <c r="M216" s="499"/>
      <c r="N216" s="499"/>
      <c r="O216" s="499"/>
      <c r="P216" s="499"/>
      <c r="Q216" s="499"/>
      <c r="R216" s="500"/>
    </row>
    <row r="217" spans="1:18" ht="15" x14ac:dyDescent="0.2">
      <c r="A217" s="745"/>
      <c r="B217" s="745"/>
      <c r="C217" s="748"/>
      <c r="D217" s="5" t="s">
        <v>69</v>
      </c>
      <c r="E217" s="452" t="e">
        <f t="shared" ref="E217:R217" si="102">E216*100/E214</f>
        <v>#DIV/0!</v>
      </c>
      <c r="F217" s="452" t="e">
        <f>J216*100/J214</f>
        <v>#DIV/0!</v>
      </c>
      <c r="G217" s="452" t="e">
        <f t="shared" si="102"/>
        <v>#DIV/0!</v>
      </c>
      <c r="H217" s="452" t="e">
        <f t="shared" si="102"/>
        <v>#DIV/0!</v>
      </c>
      <c r="I217" s="452" t="e">
        <f t="shared" si="102"/>
        <v>#DIV/0!</v>
      </c>
      <c r="J217" s="452" t="e">
        <f>#REF!*100/#REF!</f>
        <v>#REF!</v>
      </c>
      <c r="K217" s="452" t="e">
        <f t="shared" si="102"/>
        <v>#DIV/0!</v>
      </c>
      <c r="L217" s="452" t="e">
        <f t="shared" si="102"/>
        <v>#DIV/0!</v>
      </c>
      <c r="M217" s="452" t="e">
        <f t="shared" si="102"/>
        <v>#DIV/0!</v>
      </c>
      <c r="N217" s="452" t="e">
        <f t="shared" si="102"/>
        <v>#DIV/0!</v>
      </c>
      <c r="O217" s="452" t="e">
        <f t="shared" si="102"/>
        <v>#DIV/0!</v>
      </c>
      <c r="P217" s="452" t="e">
        <f t="shared" si="102"/>
        <v>#DIV/0!</v>
      </c>
      <c r="Q217" s="452" t="e">
        <f t="shared" si="102"/>
        <v>#DIV/0!</v>
      </c>
      <c r="R217" s="453" t="e">
        <f t="shared" si="102"/>
        <v>#DIV/0!</v>
      </c>
    </row>
    <row r="218" spans="1:18" ht="15.75" thickBot="1" x14ac:dyDescent="0.25">
      <c r="A218" s="746"/>
      <c r="B218" s="746"/>
      <c r="C218" s="749"/>
      <c r="D218" s="6" t="s">
        <v>70</v>
      </c>
      <c r="E218" s="454" t="e">
        <f t="shared" ref="E218:R218" si="103">E216*100/E211</f>
        <v>#DIV/0!</v>
      </c>
      <c r="F218" s="454" t="e">
        <f>J216*100/F211</f>
        <v>#DIV/0!</v>
      </c>
      <c r="G218" s="454" t="e">
        <f t="shared" si="103"/>
        <v>#DIV/0!</v>
      </c>
      <c r="H218" s="454" t="e">
        <f t="shared" si="103"/>
        <v>#DIV/0!</v>
      </c>
      <c r="I218" s="454" t="e">
        <f t="shared" si="103"/>
        <v>#DIV/0!</v>
      </c>
      <c r="J218" s="454" t="e">
        <f>#REF!*100/J211</f>
        <v>#REF!</v>
      </c>
      <c r="K218" s="454" t="e">
        <f t="shared" si="103"/>
        <v>#DIV/0!</v>
      </c>
      <c r="L218" s="454" t="e">
        <f t="shared" si="103"/>
        <v>#DIV/0!</v>
      </c>
      <c r="M218" s="454" t="e">
        <f t="shared" si="103"/>
        <v>#DIV/0!</v>
      </c>
      <c r="N218" s="454" t="e">
        <f t="shared" si="103"/>
        <v>#DIV/0!</v>
      </c>
      <c r="O218" s="454" t="e">
        <f t="shared" si="103"/>
        <v>#DIV/0!</v>
      </c>
      <c r="P218" s="454" t="e">
        <f t="shared" si="103"/>
        <v>#DIV/0!</v>
      </c>
      <c r="Q218" s="454" t="e">
        <f t="shared" si="103"/>
        <v>#DIV/0!</v>
      </c>
      <c r="R218" s="455" t="e">
        <f t="shared" si="103"/>
        <v>#DIV/0!</v>
      </c>
    </row>
    <row r="219" spans="1:18" ht="15" x14ac:dyDescent="0.2">
      <c r="A219" s="744">
        <v>27</v>
      </c>
      <c r="B219" s="744" t="str">
        <f>'PI. MP. Avance'!B141</f>
        <v>MP307050201</v>
      </c>
      <c r="C219" s="747" t="str">
        <f>'PI. MP. Avance'!C141</f>
        <v>Crear, en el marco de las Organizaciones de mujeres , Una (1) RED de mujeres protagonista en los escenarios de PAZ y posconflicto, en el cuatrienio</v>
      </c>
      <c r="D219" s="4" t="s">
        <v>63</v>
      </c>
      <c r="E219" s="21">
        <f>SUM(F219:Q219)</f>
        <v>0</v>
      </c>
      <c r="F219" s="188">
        <f>IF($O$5=2016,VLOOKUP($B219,MP,24,FALSE),IF($O$5=2017,VLOOKUP($B219,MP,37,FALSE),IF($O$5=2018,VLOOKUP($B219,MP,50,FALSE),IF($O$5=2019,VLOOKUP($B219,MP,63,FALSE)," "))))</f>
        <v>0</v>
      </c>
      <c r="G219" s="188">
        <f>IF($O$5=2016,VLOOKUP($B219,MP,25,FALSE),IF($O$5=2017,VLOOKUP($B219,MP,38,FALSE),IF($O$5=2018,VLOOKUP($B219,MP,51,FALSE),IF($O$5=2019,VLOOKUP($B219,MP,64,FALSE)," "))))</f>
        <v>0</v>
      </c>
      <c r="H219" s="188">
        <f>IF($O$5=2016,VLOOKUP($B219,MP,26,FALSE),IF($O$5=2017,VLOOKUP($B219,MP,39,FALSE),IF($O$5=2018,VLOOKUP($B219,MP,52,FALSE),IF($O$5=2019,VLOOKUP($B219,MP,65,FALSE)," "))))</f>
        <v>0</v>
      </c>
      <c r="I219" s="188">
        <f>IF($O$5=2016,VLOOKUP($B219,MP,27,FALSE),IF($O$5=2017,VLOOKUP($B219,MP,40,FALSE),IF($O$5=2018,VLOOKUP($B219,MP,53,FALSE),IF($O$5=2019,VLOOKUP($B219,MP,66,FALSE)," "))))</f>
        <v>0</v>
      </c>
      <c r="J219" s="188">
        <f>IF($O$5=2016,VLOOKUP($B219,MP,28,FALSE),IF($O$5=2017,VLOOKUP($B219,MP,41,FALSE),IF($O$5=2018,VLOOKUP($B219,MP,54,FALSE),IF($O$5=2019,VLOOKUP($B219,MP,67,FALSE)," "))))</f>
        <v>0</v>
      </c>
      <c r="K219" s="188">
        <f>IF($O$5=2016,VLOOKUP($B219,MP,29,FALSE),IF($O$5=2017,VLOOKUP($B219,MP,42,FALSE),IF($O$5=2018,VLOOKUP($B219,MP,55,FALSE),IF($O$5=2019,VLOOKUP($B219,MP,68,FALSE)," "))))</f>
        <v>0</v>
      </c>
      <c r="L219" s="188">
        <f>IF($O$5=2016,VLOOKUP($B219,MP,30,FALSE),IF($O$5=2017,VLOOKUP($B219,MP,43,FALSE),IF($O$5=2018,VLOOKUP($B219,MP,56,FALSE),IF($O$5=2019,VLOOKUP($B219,MP,69,FALSE)," "))))</f>
        <v>0</v>
      </c>
      <c r="M219" s="188">
        <f>IF($O$5=2016,VLOOKUP($B219,MP,31,FALSE),IF($O$5=2017,VLOOKUP($B219,MP,44,FALSE),IF($O$5=2018,VLOOKUP($B219,MP,57,FALSE),IF($O$5=2019,VLOOKUP($B219,MP,70,FALSE)," "))))</f>
        <v>0</v>
      </c>
      <c r="N219" s="188">
        <f>IF($O$5=2016,VLOOKUP($B219,MP,32,FALSE),IF($O$5=2017,VLOOKUP($B219,MP,45,FALSE),IF($O$5=2018,VLOOKUP($B219,MP,58,FALSE),IF($O$5=2019,VLOOKUP($B219,MP,71,FALSE)," "))))</f>
        <v>0</v>
      </c>
      <c r="O219" s="188">
        <f>IF($O$5=2016,VLOOKUP($B219,MP,33,FALSE),IF($O$5=2017,VLOOKUP($B219,MP,46,FALSE),IF($O$5=2018,VLOOKUP($B219,MP,59,FALSE),IF($O$5=2019,VLOOKUP($B219,MP,72,FALSE)," "))))</f>
        <v>0</v>
      </c>
      <c r="P219" s="188">
        <f>IF($O$5=2016,VLOOKUP($B219,MP,34,FALSE),IF($O$5=2017,VLOOKUP($B219,MP,47,FALSE),IF($O$5=2018,VLOOKUP($B219,MP,60,FALSE),IF($O$5=2019,VLOOKUP($B219,MP,73,FALSE)," "))))</f>
        <v>0</v>
      </c>
      <c r="Q219" s="188">
        <f>IF($O$5=2016,VLOOKUP($B219,MP,35,FALSE),IF($O$5=2017,VLOOKUP($B219,MP,48,FALSE),IF($O$5=2018,VLOOKUP($B219,MP,61,FALSE),IF($O$5=2019,VLOOKUP($B219,MP,74,FALSE)," "))))</f>
        <v>0</v>
      </c>
      <c r="R219" s="22"/>
    </row>
    <row r="220" spans="1:18" ht="15" x14ac:dyDescent="0.2">
      <c r="A220" s="745"/>
      <c r="B220" s="745"/>
      <c r="C220" s="748"/>
      <c r="D220" s="8" t="s">
        <v>64</v>
      </c>
      <c r="E220" s="451">
        <f>SUM(F220:Q220)</f>
        <v>49000000</v>
      </c>
      <c r="F220" s="499">
        <v>49000000</v>
      </c>
      <c r="G220" s="499"/>
      <c r="H220" s="499"/>
      <c r="I220" s="499"/>
      <c r="J220" s="499"/>
      <c r="K220" s="499"/>
      <c r="L220" s="499"/>
      <c r="M220" s="499"/>
      <c r="N220" s="499"/>
      <c r="O220" s="499"/>
      <c r="P220" s="499"/>
      <c r="Q220" s="499"/>
      <c r="R220" s="500"/>
    </row>
    <row r="221" spans="1:18" ht="15" x14ac:dyDescent="0.2">
      <c r="A221" s="745"/>
      <c r="B221" s="745"/>
      <c r="C221" s="748"/>
      <c r="D221" s="5" t="s">
        <v>65</v>
      </c>
      <c r="E221" s="452" t="e">
        <f t="shared" ref="E221:R221" si="104">E220*100/E219</f>
        <v>#DIV/0!</v>
      </c>
      <c r="F221" s="452" t="e">
        <f t="shared" si="104"/>
        <v>#DIV/0!</v>
      </c>
      <c r="G221" s="452" t="e">
        <f t="shared" si="104"/>
        <v>#DIV/0!</v>
      </c>
      <c r="H221" s="452" t="e">
        <f t="shared" si="104"/>
        <v>#DIV/0!</v>
      </c>
      <c r="I221" s="452" t="e">
        <f t="shared" si="104"/>
        <v>#DIV/0!</v>
      </c>
      <c r="J221" s="452" t="e">
        <f t="shared" si="104"/>
        <v>#DIV/0!</v>
      </c>
      <c r="K221" s="452" t="e">
        <f t="shared" si="104"/>
        <v>#DIV/0!</v>
      </c>
      <c r="L221" s="452" t="e">
        <f t="shared" si="104"/>
        <v>#DIV/0!</v>
      </c>
      <c r="M221" s="452" t="e">
        <f t="shared" si="104"/>
        <v>#DIV/0!</v>
      </c>
      <c r="N221" s="452" t="e">
        <f t="shared" si="104"/>
        <v>#DIV/0!</v>
      </c>
      <c r="O221" s="452" t="e">
        <f t="shared" si="104"/>
        <v>#DIV/0!</v>
      </c>
      <c r="P221" s="452" t="e">
        <f t="shared" si="104"/>
        <v>#DIV/0!</v>
      </c>
      <c r="Q221" s="452" t="e">
        <f t="shared" si="104"/>
        <v>#DIV/0!</v>
      </c>
      <c r="R221" s="453" t="e">
        <f t="shared" si="104"/>
        <v>#DIV/0!</v>
      </c>
    </row>
    <row r="222" spans="1:18" ht="15" x14ac:dyDescent="0.2">
      <c r="A222" s="745"/>
      <c r="B222" s="745"/>
      <c r="C222" s="748"/>
      <c r="D222" s="8" t="s">
        <v>66</v>
      </c>
      <c r="E222" s="451">
        <f>SUM(F222:Q222)</f>
        <v>0</v>
      </c>
      <c r="F222" s="499"/>
      <c r="G222" s="499"/>
      <c r="H222" s="499"/>
      <c r="I222" s="499"/>
      <c r="J222" s="499"/>
      <c r="K222" s="499"/>
      <c r="L222" s="499"/>
      <c r="M222" s="499"/>
      <c r="N222" s="499"/>
      <c r="O222" s="499"/>
      <c r="P222" s="499"/>
      <c r="Q222" s="499"/>
      <c r="R222" s="500"/>
    </row>
    <row r="223" spans="1:18" ht="15" x14ac:dyDescent="0.2">
      <c r="A223" s="745"/>
      <c r="B223" s="745"/>
      <c r="C223" s="748"/>
      <c r="D223" s="5" t="s">
        <v>67</v>
      </c>
      <c r="E223" s="452" t="e">
        <f t="shared" ref="E223:R223" si="105">E222*100/E219</f>
        <v>#DIV/0!</v>
      </c>
      <c r="F223" s="452" t="e">
        <f t="shared" si="105"/>
        <v>#DIV/0!</v>
      </c>
      <c r="G223" s="452" t="e">
        <f t="shared" si="105"/>
        <v>#DIV/0!</v>
      </c>
      <c r="H223" s="452" t="e">
        <f t="shared" si="105"/>
        <v>#DIV/0!</v>
      </c>
      <c r="I223" s="452" t="e">
        <f t="shared" si="105"/>
        <v>#DIV/0!</v>
      </c>
      <c r="J223" s="452" t="e">
        <f t="shared" si="105"/>
        <v>#DIV/0!</v>
      </c>
      <c r="K223" s="452" t="e">
        <f t="shared" si="105"/>
        <v>#DIV/0!</v>
      </c>
      <c r="L223" s="452" t="e">
        <f t="shared" si="105"/>
        <v>#DIV/0!</v>
      </c>
      <c r="M223" s="452" t="e">
        <f t="shared" si="105"/>
        <v>#DIV/0!</v>
      </c>
      <c r="N223" s="452" t="e">
        <f t="shared" si="105"/>
        <v>#DIV/0!</v>
      </c>
      <c r="O223" s="452" t="e">
        <f t="shared" si="105"/>
        <v>#DIV/0!</v>
      </c>
      <c r="P223" s="452" t="e">
        <f t="shared" si="105"/>
        <v>#DIV/0!</v>
      </c>
      <c r="Q223" s="452" t="e">
        <f t="shared" si="105"/>
        <v>#DIV/0!</v>
      </c>
      <c r="R223" s="453" t="e">
        <f t="shared" si="105"/>
        <v>#DIV/0!</v>
      </c>
    </row>
    <row r="224" spans="1:18" ht="15" x14ac:dyDescent="0.2">
      <c r="A224" s="745"/>
      <c r="B224" s="745"/>
      <c r="C224" s="748"/>
      <c r="D224" s="7" t="s">
        <v>68</v>
      </c>
      <c r="E224" s="451">
        <f>SUM(F224:Q224)</f>
        <v>0</v>
      </c>
      <c r="F224" s="499"/>
      <c r="G224" s="499"/>
      <c r="H224" s="499"/>
      <c r="I224" s="499"/>
      <c r="J224" s="499"/>
      <c r="K224" s="499"/>
      <c r="L224" s="499"/>
      <c r="M224" s="499"/>
      <c r="N224" s="499"/>
      <c r="O224" s="499"/>
      <c r="P224" s="499"/>
      <c r="Q224" s="499"/>
      <c r="R224" s="500"/>
    </row>
    <row r="225" spans="1:18" ht="15" x14ac:dyDescent="0.2">
      <c r="A225" s="745"/>
      <c r="B225" s="745"/>
      <c r="C225" s="748"/>
      <c r="D225" s="5" t="s">
        <v>69</v>
      </c>
      <c r="E225" s="452" t="e">
        <f t="shared" ref="E225:R225" si="106">E224*100/E222</f>
        <v>#DIV/0!</v>
      </c>
      <c r="F225" s="452" t="e">
        <f t="shared" si="106"/>
        <v>#DIV/0!</v>
      </c>
      <c r="G225" s="452" t="e">
        <f t="shared" si="106"/>
        <v>#DIV/0!</v>
      </c>
      <c r="H225" s="452" t="e">
        <f t="shared" si="106"/>
        <v>#DIV/0!</v>
      </c>
      <c r="I225" s="452" t="e">
        <f t="shared" si="106"/>
        <v>#DIV/0!</v>
      </c>
      <c r="J225" s="452" t="e">
        <f t="shared" si="106"/>
        <v>#DIV/0!</v>
      </c>
      <c r="K225" s="452" t="e">
        <f t="shared" si="106"/>
        <v>#DIV/0!</v>
      </c>
      <c r="L225" s="452" t="e">
        <f t="shared" si="106"/>
        <v>#DIV/0!</v>
      </c>
      <c r="M225" s="452" t="e">
        <f t="shared" si="106"/>
        <v>#DIV/0!</v>
      </c>
      <c r="N225" s="452" t="e">
        <f t="shared" si="106"/>
        <v>#DIV/0!</v>
      </c>
      <c r="O225" s="452" t="e">
        <f t="shared" si="106"/>
        <v>#DIV/0!</v>
      </c>
      <c r="P225" s="452" t="e">
        <f t="shared" si="106"/>
        <v>#DIV/0!</v>
      </c>
      <c r="Q225" s="452" t="e">
        <f t="shared" si="106"/>
        <v>#DIV/0!</v>
      </c>
      <c r="R225" s="453" t="e">
        <f t="shared" si="106"/>
        <v>#DIV/0!</v>
      </c>
    </row>
    <row r="226" spans="1:18" ht="15.75" thickBot="1" x14ac:dyDescent="0.25">
      <c r="A226" s="746"/>
      <c r="B226" s="746"/>
      <c r="C226" s="749"/>
      <c r="D226" s="6" t="s">
        <v>70</v>
      </c>
      <c r="E226" s="454" t="e">
        <f t="shared" ref="E226:R226" si="107">E224*100/E219</f>
        <v>#DIV/0!</v>
      </c>
      <c r="F226" s="454" t="e">
        <f t="shared" si="107"/>
        <v>#DIV/0!</v>
      </c>
      <c r="G226" s="454" t="e">
        <f t="shared" si="107"/>
        <v>#DIV/0!</v>
      </c>
      <c r="H226" s="454" t="e">
        <f t="shared" si="107"/>
        <v>#DIV/0!</v>
      </c>
      <c r="I226" s="454" t="e">
        <f t="shared" si="107"/>
        <v>#DIV/0!</v>
      </c>
      <c r="J226" s="454" t="e">
        <f t="shared" si="107"/>
        <v>#DIV/0!</v>
      </c>
      <c r="K226" s="454" t="e">
        <f t="shared" si="107"/>
        <v>#DIV/0!</v>
      </c>
      <c r="L226" s="454" t="e">
        <f t="shared" si="107"/>
        <v>#DIV/0!</v>
      </c>
      <c r="M226" s="454" t="e">
        <f t="shared" si="107"/>
        <v>#DIV/0!</v>
      </c>
      <c r="N226" s="454" t="e">
        <f t="shared" si="107"/>
        <v>#DIV/0!</v>
      </c>
      <c r="O226" s="454" t="e">
        <f t="shared" si="107"/>
        <v>#DIV/0!</v>
      </c>
      <c r="P226" s="454" t="e">
        <f t="shared" si="107"/>
        <v>#DIV/0!</v>
      </c>
      <c r="Q226" s="454" t="e">
        <f t="shared" si="107"/>
        <v>#DIV/0!</v>
      </c>
      <c r="R226" s="455" t="e">
        <f t="shared" si="107"/>
        <v>#DIV/0!</v>
      </c>
    </row>
    <row r="227" spans="1:18" ht="15" x14ac:dyDescent="0.2">
      <c r="A227" s="744">
        <v>28</v>
      </c>
      <c r="B227" s="744" t="str">
        <f>'PI. MP. Avance'!B146</f>
        <v>MP307050202</v>
      </c>
      <c r="C227" s="747" t="str">
        <f>'PI. MP. Avance'!C146</f>
        <v>Realizar dos (2) Encuentros  de mujeres forjadoras de PAZ, que permitan el fortalecimiento de las iniciativas y escenarios de PAZ en el postconflicto, en el cuatrienio.</v>
      </c>
      <c r="D227" s="4" t="s">
        <v>63</v>
      </c>
      <c r="E227" s="21">
        <f>SUM(F227:Q227)</f>
        <v>25000000</v>
      </c>
      <c r="F227" s="188">
        <f>IF($O$5=2016,VLOOKUP($B227,MP,24,FALSE),IF($O$5=2017,VLOOKUP($B227,MP,37,FALSE),IF($O$5=2018,VLOOKUP($B227,MP,50,FALSE),IF($O$5=2019,VLOOKUP($B227,MP,63,FALSE)," "))))</f>
        <v>25000000</v>
      </c>
      <c r="G227" s="188">
        <f>IF($O$5=2016,VLOOKUP($B227,MP,25,FALSE),IF($O$5=2017,VLOOKUP($B227,MP,38,FALSE),IF($O$5=2018,VLOOKUP($B227,MP,51,FALSE),IF($O$5=2019,VLOOKUP($B227,MP,64,FALSE)," "))))</f>
        <v>0</v>
      </c>
      <c r="H227" s="188">
        <f>IF($O$5=2016,VLOOKUP($B227,MP,26,FALSE),IF($O$5=2017,VLOOKUP($B227,MP,39,FALSE),IF($O$5=2018,VLOOKUP($B227,MP,52,FALSE),IF($O$5=2019,VLOOKUP($B227,MP,65,FALSE)," "))))</f>
        <v>0</v>
      </c>
      <c r="I227" s="188">
        <f>IF($O$5=2016,VLOOKUP($B227,MP,27,FALSE),IF($O$5=2017,VLOOKUP($B227,MP,40,FALSE),IF($O$5=2018,VLOOKUP($B227,MP,53,FALSE),IF($O$5=2019,VLOOKUP($B227,MP,66,FALSE)," "))))</f>
        <v>0</v>
      </c>
      <c r="J227" s="188">
        <f>IF($O$5=2016,VLOOKUP($B227,MP,28,FALSE),IF($O$5=2017,VLOOKUP($B227,MP,41,FALSE),IF($O$5=2018,VLOOKUP($B227,MP,54,FALSE),IF($O$5=2019,VLOOKUP($B227,MP,67,FALSE)," "))))</f>
        <v>0</v>
      </c>
      <c r="K227" s="188">
        <f>IF($O$5=2016,VLOOKUP($B227,MP,29,FALSE),IF($O$5=2017,VLOOKUP($B227,MP,42,FALSE),IF($O$5=2018,VLOOKUP($B227,MP,55,FALSE),IF($O$5=2019,VLOOKUP($B227,MP,68,FALSE)," "))))</f>
        <v>0</v>
      </c>
      <c r="L227" s="188">
        <f>IF($O$5=2016,VLOOKUP($B227,MP,30,FALSE),IF($O$5=2017,VLOOKUP($B227,MP,43,FALSE),IF($O$5=2018,VLOOKUP($B227,MP,56,FALSE),IF($O$5=2019,VLOOKUP($B227,MP,69,FALSE)," "))))</f>
        <v>0</v>
      </c>
      <c r="M227" s="188">
        <f>IF($O$5=2016,VLOOKUP($B227,MP,31,FALSE),IF($O$5=2017,VLOOKUP($B227,MP,44,FALSE),IF($O$5=2018,VLOOKUP($B227,MP,57,FALSE),IF($O$5=2019,VLOOKUP($B227,MP,70,FALSE)," "))))</f>
        <v>0</v>
      </c>
      <c r="N227" s="188">
        <f>IF($O$5=2016,VLOOKUP($B227,MP,32,FALSE),IF($O$5=2017,VLOOKUP($B227,MP,45,FALSE),IF($O$5=2018,VLOOKUP($B227,MP,58,FALSE),IF($O$5=2019,VLOOKUP($B227,MP,71,FALSE)," "))))</f>
        <v>0</v>
      </c>
      <c r="O227" s="188">
        <f>IF($O$5=2016,VLOOKUP($B227,MP,33,FALSE),IF($O$5=2017,VLOOKUP($B227,MP,46,FALSE),IF($O$5=2018,VLOOKUP($B227,MP,59,FALSE),IF($O$5=2019,VLOOKUP($B227,MP,72,FALSE)," "))))</f>
        <v>0</v>
      </c>
      <c r="P227" s="188">
        <f>IF($O$5=2016,VLOOKUP($B227,MP,34,FALSE),IF($O$5=2017,VLOOKUP($B227,MP,47,FALSE),IF($O$5=2018,VLOOKUP($B227,MP,60,FALSE),IF($O$5=2019,VLOOKUP($B227,MP,73,FALSE)," "))))</f>
        <v>0</v>
      </c>
      <c r="Q227" s="188">
        <f>IF($O$5=2016,VLOOKUP($B227,MP,35,FALSE),IF($O$5=2017,VLOOKUP($B227,MP,48,FALSE),IF($O$5=2018,VLOOKUP($B227,MP,61,FALSE),IF($O$5=2019,VLOOKUP($B227,MP,74,FALSE)," "))))</f>
        <v>0</v>
      </c>
      <c r="R227" s="22"/>
    </row>
    <row r="228" spans="1:18" ht="15" x14ac:dyDescent="0.2">
      <c r="A228" s="745"/>
      <c r="B228" s="745"/>
      <c r="C228" s="748"/>
      <c r="D228" s="8" t="s">
        <v>64</v>
      </c>
      <c r="E228" s="451">
        <f>SUM(F228:Q228)</f>
        <v>0</v>
      </c>
      <c r="F228" s="499">
        <v>0</v>
      </c>
      <c r="G228" s="499"/>
      <c r="H228" s="499"/>
      <c r="I228" s="499"/>
      <c r="J228" s="499"/>
      <c r="K228" s="499"/>
      <c r="L228" s="499"/>
      <c r="M228" s="499"/>
      <c r="N228" s="499"/>
      <c r="O228" s="499"/>
      <c r="P228" s="499"/>
      <c r="Q228" s="499"/>
      <c r="R228" s="500"/>
    </row>
    <row r="229" spans="1:18" ht="15" x14ac:dyDescent="0.2">
      <c r="A229" s="745"/>
      <c r="B229" s="745"/>
      <c r="C229" s="748"/>
      <c r="D229" s="5" t="s">
        <v>65</v>
      </c>
      <c r="E229" s="452">
        <f t="shared" ref="E229:R229" si="108">E228*100/E227</f>
        <v>0</v>
      </c>
      <c r="F229" s="452">
        <f t="shared" si="108"/>
        <v>0</v>
      </c>
      <c r="G229" s="452" t="e">
        <f t="shared" si="108"/>
        <v>#DIV/0!</v>
      </c>
      <c r="H229" s="452" t="e">
        <f t="shared" si="108"/>
        <v>#DIV/0!</v>
      </c>
      <c r="I229" s="452" t="e">
        <f t="shared" si="108"/>
        <v>#DIV/0!</v>
      </c>
      <c r="J229" s="452" t="e">
        <f t="shared" si="108"/>
        <v>#DIV/0!</v>
      </c>
      <c r="K229" s="452" t="e">
        <f t="shared" si="108"/>
        <v>#DIV/0!</v>
      </c>
      <c r="L229" s="452" t="e">
        <f t="shared" si="108"/>
        <v>#DIV/0!</v>
      </c>
      <c r="M229" s="452" t="e">
        <f t="shared" si="108"/>
        <v>#DIV/0!</v>
      </c>
      <c r="N229" s="452" t="e">
        <f t="shared" si="108"/>
        <v>#DIV/0!</v>
      </c>
      <c r="O229" s="452" t="e">
        <f t="shared" si="108"/>
        <v>#DIV/0!</v>
      </c>
      <c r="P229" s="452" t="e">
        <f t="shared" si="108"/>
        <v>#DIV/0!</v>
      </c>
      <c r="Q229" s="452" t="e">
        <f t="shared" si="108"/>
        <v>#DIV/0!</v>
      </c>
      <c r="R229" s="453" t="e">
        <f t="shared" si="108"/>
        <v>#DIV/0!</v>
      </c>
    </row>
    <row r="230" spans="1:18" ht="15" x14ac:dyDescent="0.2">
      <c r="A230" s="745"/>
      <c r="B230" s="745"/>
      <c r="C230" s="748"/>
      <c r="D230" s="8" t="s">
        <v>66</v>
      </c>
      <c r="E230" s="451">
        <f>SUM(F230:Q230)</f>
        <v>0</v>
      </c>
      <c r="F230" s="499"/>
      <c r="G230" s="499"/>
      <c r="H230" s="499"/>
      <c r="I230" s="499"/>
      <c r="J230" s="499"/>
      <c r="K230" s="499"/>
      <c r="L230" s="499"/>
      <c r="M230" s="499"/>
      <c r="N230" s="499"/>
      <c r="O230" s="499"/>
      <c r="P230" s="499"/>
      <c r="Q230" s="499"/>
      <c r="R230" s="500"/>
    </row>
    <row r="231" spans="1:18" ht="15" x14ac:dyDescent="0.2">
      <c r="A231" s="745"/>
      <c r="B231" s="745"/>
      <c r="C231" s="748"/>
      <c r="D231" s="5" t="s">
        <v>67</v>
      </c>
      <c r="E231" s="452">
        <f t="shared" ref="E231:R231" si="109">E230*100/E227</f>
        <v>0</v>
      </c>
      <c r="F231" s="452">
        <f t="shared" si="109"/>
        <v>0</v>
      </c>
      <c r="G231" s="452" t="e">
        <f t="shared" si="109"/>
        <v>#DIV/0!</v>
      </c>
      <c r="H231" s="452" t="e">
        <f t="shared" si="109"/>
        <v>#DIV/0!</v>
      </c>
      <c r="I231" s="452" t="e">
        <f t="shared" si="109"/>
        <v>#DIV/0!</v>
      </c>
      <c r="J231" s="452" t="e">
        <f t="shared" si="109"/>
        <v>#DIV/0!</v>
      </c>
      <c r="K231" s="452" t="e">
        <f t="shared" si="109"/>
        <v>#DIV/0!</v>
      </c>
      <c r="L231" s="452" t="e">
        <f t="shared" si="109"/>
        <v>#DIV/0!</v>
      </c>
      <c r="M231" s="452" t="e">
        <f t="shared" si="109"/>
        <v>#DIV/0!</v>
      </c>
      <c r="N231" s="452" t="e">
        <f t="shared" si="109"/>
        <v>#DIV/0!</v>
      </c>
      <c r="O231" s="452" t="e">
        <f t="shared" si="109"/>
        <v>#DIV/0!</v>
      </c>
      <c r="P231" s="452" t="e">
        <f t="shared" si="109"/>
        <v>#DIV/0!</v>
      </c>
      <c r="Q231" s="452" t="e">
        <f t="shared" si="109"/>
        <v>#DIV/0!</v>
      </c>
      <c r="R231" s="453" t="e">
        <f t="shared" si="109"/>
        <v>#DIV/0!</v>
      </c>
    </row>
    <row r="232" spans="1:18" ht="15" x14ac:dyDescent="0.2">
      <c r="A232" s="745"/>
      <c r="B232" s="745"/>
      <c r="C232" s="748"/>
      <c r="D232" s="7" t="s">
        <v>68</v>
      </c>
      <c r="E232" s="451">
        <f>SUM(F232:Q232)</f>
        <v>0</v>
      </c>
      <c r="F232" s="499"/>
      <c r="G232" s="499"/>
      <c r="H232" s="499"/>
      <c r="I232" s="499"/>
      <c r="J232" s="499"/>
      <c r="K232" s="499"/>
      <c r="L232" s="499"/>
      <c r="M232" s="499"/>
      <c r="N232" s="499"/>
      <c r="O232" s="499"/>
      <c r="P232" s="499"/>
      <c r="Q232" s="499"/>
      <c r="R232" s="500"/>
    </row>
    <row r="233" spans="1:18" ht="15" x14ac:dyDescent="0.2">
      <c r="A233" s="745"/>
      <c r="B233" s="745"/>
      <c r="C233" s="748"/>
      <c r="D233" s="5" t="s">
        <v>69</v>
      </c>
      <c r="E233" s="452" t="e">
        <f t="shared" ref="E233:R233" si="110">E232*100/E230</f>
        <v>#DIV/0!</v>
      </c>
      <c r="F233" s="452" t="e">
        <f t="shared" si="110"/>
        <v>#DIV/0!</v>
      </c>
      <c r="G233" s="452" t="e">
        <f t="shared" si="110"/>
        <v>#DIV/0!</v>
      </c>
      <c r="H233" s="452" t="e">
        <f t="shared" si="110"/>
        <v>#DIV/0!</v>
      </c>
      <c r="I233" s="452" t="e">
        <f t="shared" si="110"/>
        <v>#DIV/0!</v>
      </c>
      <c r="J233" s="452" t="e">
        <f t="shared" si="110"/>
        <v>#DIV/0!</v>
      </c>
      <c r="K233" s="452" t="e">
        <f t="shared" si="110"/>
        <v>#DIV/0!</v>
      </c>
      <c r="L233" s="452" t="e">
        <f t="shared" si="110"/>
        <v>#DIV/0!</v>
      </c>
      <c r="M233" s="452" t="e">
        <f t="shared" si="110"/>
        <v>#DIV/0!</v>
      </c>
      <c r="N233" s="452" t="e">
        <f t="shared" si="110"/>
        <v>#DIV/0!</v>
      </c>
      <c r="O233" s="452" t="e">
        <f t="shared" si="110"/>
        <v>#DIV/0!</v>
      </c>
      <c r="P233" s="452" t="e">
        <f t="shared" si="110"/>
        <v>#DIV/0!</v>
      </c>
      <c r="Q233" s="452" t="e">
        <f t="shared" si="110"/>
        <v>#DIV/0!</v>
      </c>
      <c r="R233" s="453" t="e">
        <f t="shared" si="110"/>
        <v>#DIV/0!</v>
      </c>
    </row>
    <row r="234" spans="1:18" ht="15.75" thickBot="1" x14ac:dyDescent="0.25">
      <c r="A234" s="746"/>
      <c r="B234" s="746"/>
      <c r="C234" s="749"/>
      <c r="D234" s="6" t="s">
        <v>70</v>
      </c>
      <c r="E234" s="454">
        <f t="shared" ref="E234:R234" si="111">E232*100/E227</f>
        <v>0</v>
      </c>
      <c r="F234" s="454">
        <f t="shared" si="111"/>
        <v>0</v>
      </c>
      <c r="G234" s="454" t="e">
        <f t="shared" si="111"/>
        <v>#DIV/0!</v>
      </c>
      <c r="H234" s="454" t="e">
        <f t="shared" si="111"/>
        <v>#DIV/0!</v>
      </c>
      <c r="I234" s="454" t="e">
        <f t="shared" si="111"/>
        <v>#DIV/0!</v>
      </c>
      <c r="J234" s="454" t="e">
        <f t="shared" si="111"/>
        <v>#DIV/0!</v>
      </c>
      <c r="K234" s="454" t="e">
        <f t="shared" si="111"/>
        <v>#DIV/0!</v>
      </c>
      <c r="L234" s="454" t="e">
        <f t="shared" si="111"/>
        <v>#DIV/0!</v>
      </c>
      <c r="M234" s="454" t="e">
        <f t="shared" si="111"/>
        <v>#DIV/0!</v>
      </c>
      <c r="N234" s="454" t="e">
        <f t="shared" si="111"/>
        <v>#DIV/0!</v>
      </c>
      <c r="O234" s="454" t="e">
        <f t="shared" si="111"/>
        <v>#DIV/0!</v>
      </c>
      <c r="P234" s="454" t="e">
        <f t="shared" si="111"/>
        <v>#DIV/0!</v>
      </c>
      <c r="Q234" s="454" t="e">
        <f t="shared" si="111"/>
        <v>#DIV/0!</v>
      </c>
      <c r="R234" s="455" t="e">
        <f t="shared" si="111"/>
        <v>#DIV/0!</v>
      </c>
    </row>
    <row r="235" spans="1:18" ht="15" x14ac:dyDescent="0.2">
      <c r="A235" s="744">
        <v>29</v>
      </c>
      <c r="B235" s="744" t="str">
        <f>'PI. MP. Avance'!B151</f>
        <v>MP307050301</v>
      </c>
      <c r="C235" s="747" t="str">
        <f>'PI. MP. Avance'!C151</f>
        <v>Crear, en el marco de las Confluencias Municipales de LGBTI, Una (1) RED LGBTI protagonista en los escenarios de PAZ y posconflicto, en el cuatrienio</v>
      </c>
      <c r="D235" s="4" t="s">
        <v>63</v>
      </c>
      <c r="E235" s="21">
        <f>SUM(F235:Q235)</f>
        <v>0</v>
      </c>
      <c r="F235" s="188">
        <f>IF($O$5=2016,VLOOKUP($B235,MP,24,FALSE),IF($O$5=2017,VLOOKUP($B235,MP,37,FALSE),IF($O$5=2018,VLOOKUP($B235,MP,50,FALSE),IF($O$5=2019,VLOOKUP($B235,MP,63,FALSE)," "))))</f>
        <v>0</v>
      </c>
      <c r="G235" s="188">
        <f>IF($O$5=2016,VLOOKUP($B235,MP,25,FALSE),IF($O$5=2017,VLOOKUP($B235,MP,38,FALSE),IF($O$5=2018,VLOOKUP($B235,MP,51,FALSE),IF($O$5=2019,VLOOKUP($B235,MP,64,FALSE)," "))))</f>
        <v>0</v>
      </c>
      <c r="H235" s="188">
        <f>IF($O$5=2016,VLOOKUP($B235,MP,26,FALSE),IF($O$5=2017,VLOOKUP($B235,MP,39,FALSE),IF($O$5=2018,VLOOKUP($B235,MP,52,FALSE),IF($O$5=2019,VLOOKUP($B235,MP,65,FALSE)," "))))</f>
        <v>0</v>
      </c>
      <c r="I235" s="188">
        <f>IF($O$5=2016,VLOOKUP($B235,MP,27,FALSE),IF($O$5=2017,VLOOKUP($B235,MP,40,FALSE),IF($O$5=2018,VLOOKUP($B235,MP,53,FALSE),IF($O$5=2019,VLOOKUP($B235,MP,66,FALSE)," "))))</f>
        <v>0</v>
      </c>
      <c r="J235" s="188">
        <f>IF($O$5=2016,VLOOKUP($B235,MP,28,FALSE),IF($O$5=2017,VLOOKUP($B235,MP,41,FALSE),IF($O$5=2018,VLOOKUP($B235,MP,54,FALSE),IF($O$5=2019,VLOOKUP($B235,MP,67,FALSE)," "))))</f>
        <v>0</v>
      </c>
      <c r="K235" s="188">
        <f>IF($O$5=2016,VLOOKUP($B235,MP,29,FALSE),IF($O$5=2017,VLOOKUP($B235,MP,42,FALSE),IF($O$5=2018,VLOOKUP($B235,MP,55,FALSE),IF($O$5=2019,VLOOKUP($B235,MP,68,FALSE)," "))))</f>
        <v>0</v>
      </c>
      <c r="L235" s="188">
        <f>IF($O$5=2016,VLOOKUP($B235,MP,30,FALSE),IF($O$5=2017,VLOOKUP($B235,MP,43,FALSE),IF($O$5=2018,VLOOKUP($B235,MP,56,FALSE),IF($O$5=2019,VLOOKUP($B235,MP,69,FALSE)," "))))</f>
        <v>0</v>
      </c>
      <c r="M235" s="188">
        <f>IF($O$5=2016,VLOOKUP($B235,MP,31,FALSE),IF($O$5=2017,VLOOKUP($B235,MP,44,FALSE),IF($O$5=2018,VLOOKUP($B235,MP,57,FALSE),IF($O$5=2019,VLOOKUP($B235,MP,70,FALSE)," "))))</f>
        <v>0</v>
      </c>
      <c r="N235" s="188">
        <f>IF($O$5=2016,VLOOKUP($B235,MP,32,FALSE),IF($O$5=2017,VLOOKUP($B235,MP,45,FALSE),IF($O$5=2018,VLOOKUP($B235,MP,58,FALSE),IF($O$5=2019,VLOOKUP($B235,MP,71,FALSE)," "))))</f>
        <v>0</v>
      </c>
      <c r="O235" s="188">
        <f>IF($O$5=2016,VLOOKUP($B235,MP,33,FALSE),IF($O$5=2017,VLOOKUP($B235,MP,46,FALSE),IF($O$5=2018,VLOOKUP($B235,MP,59,FALSE),IF($O$5=2019,VLOOKUP($B235,MP,72,FALSE)," "))))</f>
        <v>0</v>
      </c>
      <c r="P235" s="188">
        <f>IF($O$5=2016,VLOOKUP($B235,MP,34,FALSE),IF($O$5=2017,VLOOKUP($B235,MP,47,FALSE),IF($O$5=2018,VLOOKUP($B235,MP,60,FALSE),IF($O$5=2019,VLOOKUP($B235,MP,73,FALSE)," "))))</f>
        <v>0</v>
      </c>
      <c r="Q235" s="188">
        <f>IF($O$5=2016,VLOOKUP($B235,MP,35,FALSE),IF($O$5=2017,VLOOKUP($B235,MP,48,FALSE),IF($O$5=2018,VLOOKUP($B235,MP,61,FALSE),IF($O$5=2019,VLOOKUP($B235,MP,74,FALSE)," "))))</f>
        <v>0</v>
      </c>
      <c r="R235" s="22"/>
    </row>
    <row r="236" spans="1:18" ht="15" x14ac:dyDescent="0.2">
      <c r="A236" s="745"/>
      <c r="B236" s="745"/>
      <c r="C236" s="748"/>
      <c r="D236" s="8" t="s">
        <v>64</v>
      </c>
      <c r="E236" s="451">
        <f>SUM(F236:Q236)</f>
        <v>40000000</v>
      </c>
      <c r="F236" s="499">
        <v>40000000</v>
      </c>
      <c r="G236" s="499"/>
      <c r="H236" s="499"/>
      <c r="I236" s="499"/>
      <c r="J236" s="499"/>
      <c r="K236" s="499"/>
      <c r="L236" s="499"/>
      <c r="M236" s="499"/>
      <c r="N236" s="499"/>
      <c r="O236" s="499"/>
      <c r="P236" s="499"/>
      <c r="Q236" s="499"/>
      <c r="R236" s="500"/>
    </row>
    <row r="237" spans="1:18" ht="15" x14ac:dyDescent="0.2">
      <c r="A237" s="745"/>
      <c r="B237" s="745"/>
      <c r="C237" s="748"/>
      <c r="D237" s="5" t="s">
        <v>65</v>
      </c>
      <c r="E237" s="452" t="e">
        <f t="shared" ref="E237:R237" si="112">E236*100/E235</f>
        <v>#DIV/0!</v>
      </c>
      <c r="F237" s="452" t="e">
        <f t="shared" si="112"/>
        <v>#DIV/0!</v>
      </c>
      <c r="G237" s="452" t="e">
        <f t="shared" si="112"/>
        <v>#DIV/0!</v>
      </c>
      <c r="H237" s="452" t="e">
        <f t="shared" si="112"/>
        <v>#DIV/0!</v>
      </c>
      <c r="I237" s="452" t="e">
        <f t="shared" si="112"/>
        <v>#DIV/0!</v>
      </c>
      <c r="J237" s="452" t="e">
        <f t="shared" si="112"/>
        <v>#DIV/0!</v>
      </c>
      <c r="K237" s="452" t="e">
        <f t="shared" si="112"/>
        <v>#DIV/0!</v>
      </c>
      <c r="L237" s="452" t="e">
        <f t="shared" si="112"/>
        <v>#DIV/0!</v>
      </c>
      <c r="M237" s="452" t="e">
        <f t="shared" si="112"/>
        <v>#DIV/0!</v>
      </c>
      <c r="N237" s="452" t="e">
        <f t="shared" si="112"/>
        <v>#DIV/0!</v>
      </c>
      <c r="O237" s="452" t="e">
        <f t="shared" si="112"/>
        <v>#DIV/0!</v>
      </c>
      <c r="P237" s="452" t="e">
        <f t="shared" si="112"/>
        <v>#DIV/0!</v>
      </c>
      <c r="Q237" s="452" t="e">
        <f t="shared" si="112"/>
        <v>#DIV/0!</v>
      </c>
      <c r="R237" s="453" t="e">
        <f t="shared" si="112"/>
        <v>#DIV/0!</v>
      </c>
    </row>
    <row r="238" spans="1:18" ht="15" x14ac:dyDescent="0.2">
      <c r="A238" s="745"/>
      <c r="B238" s="745"/>
      <c r="C238" s="748"/>
      <c r="D238" s="8" t="s">
        <v>66</v>
      </c>
      <c r="E238" s="451">
        <f>SUM(F238:Q238)</f>
        <v>0</v>
      </c>
      <c r="F238" s="499"/>
      <c r="G238" s="499"/>
      <c r="H238" s="499"/>
      <c r="I238" s="499"/>
      <c r="J238" s="499"/>
      <c r="K238" s="499"/>
      <c r="L238" s="499"/>
      <c r="M238" s="499"/>
      <c r="N238" s="499"/>
      <c r="O238" s="499"/>
      <c r="P238" s="499"/>
      <c r="Q238" s="499"/>
      <c r="R238" s="500"/>
    </row>
    <row r="239" spans="1:18" ht="15" x14ac:dyDescent="0.2">
      <c r="A239" s="745"/>
      <c r="B239" s="745"/>
      <c r="C239" s="748"/>
      <c r="D239" s="5" t="s">
        <v>67</v>
      </c>
      <c r="E239" s="452" t="e">
        <f t="shared" ref="E239:R239" si="113">E238*100/E235</f>
        <v>#DIV/0!</v>
      </c>
      <c r="F239" s="452" t="e">
        <f t="shared" si="113"/>
        <v>#DIV/0!</v>
      </c>
      <c r="G239" s="452" t="e">
        <f t="shared" si="113"/>
        <v>#DIV/0!</v>
      </c>
      <c r="H239" s="452" t="e">
        <f t="shared" si="113"/>
        <v>#DIV/0!</v>
      </c>
      <c r="I239" s="452" t="e">
        <f t="shared" si="113"/>
        <v>#DIV/0!</v>
      </c>
      <c r="J239" s="452" t="e">
        <f t="shared" si="113"/>
        <v>#DIV/0!</v>
      </c>
      <c r="K239" s="452" t="e">
        <f t="shared" si="113"/>
        <v>#DIV/0!</v>
      </c>
      <c r="L239" s="452" t="e">
        <f t="shared" si="113"/>
        <v>#DIV/0!</v>
      </c>
      <c r="M239" s="452" t="e">
        <f t="shared" si="113"/>
        <v>#DIV/0!</v>
      </c>
      <c r="N239" s="452" t="e">
        <f t="shared" si="113"/>
        <v>#DIV/0!</v>
      </c>
      <c r="O239" s="452" t="e">
        <f t="shared" si="113"/>
        <v>#DIV/0!</v>
      </c>
      <c r="P239" s="452" t="e">
        <f t="shared" si="113"/>
        <v>#DIV/0!</v>
      </c>
      <c r="Q239" s="452" t="e">
        <f t="shared" si="113"/>
        <v>#DIV/0!</v>
      </c>
      <c r="R239" s="453" t="e">
        <f t="shared" si="113"/>
        <v>#DIV/0!</v>
      </c>
    </row>
    <row r="240" spans="1:18" ht="15" x14ac:dyDescent="0.2">
      <c r="A240" s="745"/>
      <c r="B240" s="745"/>
      <c r="C240" s="748"/>
      <c r="D240" s="7" t="s">
        <v>68</v>
      </c>
      <c r="E240" s="451">
        <f>SUM(F240:Q240)</f>
        <v>0</v>
      </c>
      <c r="F240" s="499"/>
      <c r="G240" s="499"/>
      <c r="H240" s="499"/>
      <c r="I240" s="499"/>
      <c r="J240" s="499"/>
      <c r="K240" s="499"/>
      <c r="L240" s="499"/>
      <c r="M240" s="499"/>
      <c r="N240" s="499"/>
      <c r="O240" s="499"/>
      <c r="P240" s="499"/>
      <c r="Q240" s="499"/>
      <c r="R240" s="500"/>
    </row>
    <row r="241" spans="1:18" ht="15" x14ac:dyDescent="0.2">
      <c r="A241" s="745"/>
      <c r="B241" s="745"/>
      <c r="C241" s="748"/>
      <c r="D241" s="5" t="s">
        <v>69</v>
      </c>
      <c r="E241" s="452" t="e">
        <f t="shared" ref="E241:R241" si="114">E240*100/E238</f>
        <v>#DIV/0!</v>
      </c>
      <c r="F241" s="452" t="e">
        <f t="shared" si="114"/>
        <v>#DIV/0!</v>
      </c>
      <c r="G241" s="452" t="e">
        <f t="shared" si="114"/>
        <v>#DIV/0!</v>
      </c>
      <c r="H241" s="452" t="e">
        <f t="shared" si="114"/>
        <v>#DIV/0!</v>
      </c>
      <c r="I241" s="452" t="e">
        <f t="shared" si="114"/>
        <v>#DIV/0!</v>
      </c>
      <c r="J241" s="452" t="e">
        <f t="shared" si="114"/>
        <v>#DIV/0!</v>
      </c>
      <c r="K241" s="452" t="e">
        <f t="shared" si="114"/>
        <v>#DIV/0!</v>
      </c>
      <c r="L241" s="452" t="e">
        <f t="shared" si="114"/>
        <v>#DIV/0!</v>
      </c>
      <c r="M241" s="452" t="e">
        <f t="shared" si="114"/>
        <v>#DIV/0!</v>
      </c>
      <c r="N241" s="452" t="e">
        <f t="shared" si="114"/>
        <v>#DIV/0!</v>
      </c>
      <c r="O241" s="452" t="e">
        <f t="shared" si="114"/>
        <v>#DIV/0!</v>
      </c>
      <c r="P241" s="452" t="e">
        <f t="shared" si="114"/>
        <v>#DIV/0!</v>
      </c>
      <c r="Q241" s="452" t="e">
        <f t="shared" si="114"/>
        <v>#DIV/0!</v>
      </c>
      <c r="R241" s="453" t="e">
        <f t="shared" si="114"/>
        <v>#DIV/0!</v>
      </c>
    </row>
    <row r="242" spans="1:18" ht="15.75" thickBot="1" x14ac:dyDescent="0.25">
      <c r="A242" s="746"/>
      <c r="B242" s="746"/>
      <c r="C242" s="749"/>
      <c r="D242" s="6" t="s">
        <v>70</v>
      </c>
      <c r="E242" s="454" t="e">
        <f t="shared" ref="E242:R242" si="115">E240*100/E235</f>
        <v>#DIV/0!</v>
      </c>
      <c r="F242" s="454" t="e">
        <f t="shared" si="115"/>
        <v>#DIV/0!</v>
      </c>
      <c r="G242" s="454" t="e">
        <f t="shared" si="115"/>
        <v>#DIV/0!</v>
      </c>
      <c r="H242" s="454" t="e">
        <f t="shared" si="115"/>
        <v>#DIV/0!</v>
      </c>
      <c r="I242" s="454" t="e">
        <f t="shared" si="115"/>
        <v>#DIV/0!</v>
      </c>
      <c r="J242" s="454" t="e">
        <f t="shared" si="115"/>
        <v>#DIV/0!</v>
      </c>
      <c r="K242" s="454" t="e">
        <f t="shared" si="115"/>
        <v>#DIV/0!</v>
      </c>
      <c r="L242" s="454" t="e">
        <f t="shared" si="115"/>
        <v>#DIV/0!</v>
      </c>
      <c r="M242" s="454" t="e">
        <f t="shared" si="115"/>
        <v>#DIV/0!</v>
      </c>
      <c r="N242" s="454" t="e">
        <f t="shared" si="115"/>
        <v>#DIV/0!</v>
      </c>
      <c r="O242" s="454" t="e">
        <f t="shared" si="115"/>
        <v>#DIV/0!</v>
      </c>
      <c r="P242" s="454" t="e">
        <f t="shared" si="115"/>
        <v>#DIV/0!</v>
      </c>
      <c r="Q242" s="454" t="e">
        <f t="shared" si="115"/>
        <v>#DIV/0!</v>
      </c>
      <c r="R242" s="455" t="e">
        <f t="shared" si="115"/>
        <v>#DIV/0!</v>
      </c>
    </row>
    <row r="243" spans="1:18" ht="15" x14ac:dyDescent="0.2">
      <c r="A243" s="744">
        <v>30</v>
      </c>
      <c r="B243" s="744" t="str">
        <f>'PI. MP. Avance'!B156</f>
        <v>MP307050302</v>
      </c>
      <c r="C243" s="747" t="str">
        <f>'PI. MP. Avance'!C156</f>
        <v>Realizar dos (2) Encuentros de representantes del sector LGBTI, forjadores de PAZ, que permitan el fortalecimiento de las iniciativas y escenarios de PAZ en el postconflicto, en el cuatrienio.</v>
      </c>
      <c r="D243" s="4" t="s">
        <v>63</v>
      </c>
      <c r="E243" s="21">
        <f>SUM(F243:Q243)</f>
        <v>25000000</v>
      </c>
      <c r="F243" s="188">
        <f>IF($O$5=2016,VLOOKUP($B243,MP,24,FALSE),IF($O$5=2017,VLOOKUP($B243,MP,37,FALSE),IF($O$5=2018,VLOOKUP($B243,MP,50,FALSE),IF($O$5=2019,VLOOKUP($B243,MP,63,FALSE)," "))))</f>
        <v>25000000</v>
      </c>
      <c r="G243" s="188">
        <f>IF($O$5=2016,VLOOKUP($B243,MP,25,FALSE),IF($O$5=2017,VLOOKUP($B243,MP,38,FALSE),IF($O$5=2018,VLOOKUP($B243,MP,51,FALSE),IF($O$5=2019,VLOOKUP($B243,MP,64,FALSE)," "))))</f>
        <v>0</v>
      </c>
      <c r="H243" s="188">
        <f>IF($O$5=2016,VLOOKUP($B243,MP,26,FALSE),IF($O$5=2017,VLOOKUP($B243,MP,39,FALSE),IF($O$5=2018,VLOOKUP($B243,MP,52,FALSE),IF($O$5=2019,VLOOKUP($B243,MP,65,FALSE)," "))))</f>
        <v>0</v>
      </c>
      <c r="I243" s="188">
        <f>IF($O$5=2016,VLOOKUP($B243,MP,27,FALSE),IF($O$5=2017,VLOOKUP($B243,MP,40,FALSE),IF($O$5=2018,VLOOKUP($B243,MP,53,FALSE),IF($O$5=2019,VLOOKUP($B243,MP,66,FALSE)," "))))</f>
        <v>0</v>
      </c>
      <c r="J243" s="188">
        <f>IF($O$5=2016,VLOOKUP($B243,MP,28,FALSE),IF($O$5=2017,VLOOKUP($B243,MP,41,FALSE),IF($O$5=2018,VLOOKUP($B243,MP,54,FALSE),IF($O$5=2019,VLOOKUP($B243,MP,67,FALSE)," "))))</f>
        <v>0</v>
      </c>
      <c r="K243" s="188">
        <f>IF($O$5=2016,VLOOKUP($B243,MP,29,FALSE),IF($O$5=2017,VLOOKUP($B243,MP,42,FALSE),IF($O$5=2018,VLOOKUP($B243,MP,55,FALSE),IF($O$5=2019,VLOOKUP($B243,MP,68,FALSE)," "))))</f>
        <v>0</v>
      </c>
      <c r="L243" s="188">
        <f>IF($O$5=2016,VLOOKUP($B243,MP,30,FALSE),IF($O$5=2017,VLOOKUP($B243,MP,43,FALSE),IF($O$5=2018,VLOOKUP($B243,MP,56,FALSE),IF($O$5=2019,VLOOKUP($B243,MP,69,FALSE)," "))))</f>
        <v>0</v>
      </c>
      <c r="M243" s="188">
        <f>IF($O$5=2016,VLOOKUP($B243,MP,31,FALSE),IF($O$5=2017,VLOOKUP($B243,MP,44,FALSE),IF($O$5=2018,VLOOKUP($B243,MP,57,FALSE),IF($O$5=2019,VLOOKUP($B243,MP,70,FALSE)," "))))</f>
        <v>0</v>
      </c>
      <c r="N243" s="188">
        <f>IF($O$5=2016,VLOOKUP($B243,MP,32,FALSE),IF($O$5=2017,VLOOKUP($B243,MP,45,FALSE),IF($O$5=2018,VLOOKUP($B243,MP,58,FALSE),IF($O$5=2019,VLOOKUP($B243,MP,71,FALSE)," "))))</f>
        <v>0</v>
      </c>
      <c r="O243" s="188">
        <f>IF($O$5=2016,VLOOKUP($B243,MP,33,FALSE),IF($O$5=2017,VLOOKUP($B243,MP,46,FALSE),IF($O$5=2018,VLOOKUP($B243,MP,59,FALSE),IF($O$5=2019,VLOOKUP($B243,MP,72,FALSE)," "))))</f>
        <v>0</v>
      </c>
      <c r="P243" s="188">
        <f>IF($O$5=2016,VLOOKUP($B243,MP,34,FALSE),IF($O$5=2017,VLOOKUP($B243,MP,47,FALSE),IF($O$5=2018,VLOOKUP($B243,MP,60,FALSE),IF($O$5=2019,VLOOKUP($B243,MP,73,FALSE)," "))))</f>
        <v>0</v>
      </c>
      <c r="Q243" s="188">
        <f>IF($O$5=2016,VLOOKUP($B243,MP,35,FALSE),IF($O$5=2017,VLOOKUP($B243,MP,48,FALSE),IF($O$5=2018,VLOOKUP($B243,MP,61,FALSE),IF($O$5=2019,VLOOKUP($B243,MP,74,FALSE)," "))))</f>
        <v>0</v>
      </c>
      <c r="R243" s="22"/>
    </row>
    <row r="244" spans="1:18" ht="15" x14ac:dyDescent="0.2">
      <c r="A244" s="745"/>
      <c r="B244" s="745"/>
      <c r="C244" s="748"/>
      <c r="D244" s="8" t="s">
        <v>64</v>
      </c>
      <c r="E244" s="451">
        <f>SUM(F244:Q244)</f>
        <v>46800000</v>
      </c>
      <c r="F244" s="499">
        <v>46800000</v>
      </c>
      <c r="G244" s="499"/>
      <c r="H244" s="499"/>
      <c r="I244" s="499"/>
      <c r="J244" s="499"/>
      <c r="K244" s="499"/>
      <c r="L244" s="499"/>
      <c r="M244" s="499"/>
      <c r="N244" s="499"/>
      <c r="O244" s="499"/>
      <c r="P244" s="499"/>
      <c r="Q244" s="499"/>
      <c r="R244" s="500"/>
    </row>
    <row r="245" spans="1:18" ht="15" x14ac:dyDescent="0.2">
      <c r="A245" s="745"/>
      <c r="B245" s="745"/>
      <c r="C245" s="748"/>
      <c r="D245" s="5" t="s">
        <v>65</v>
      </c>
      <c r="E245" s="452">
        <f t="shared" ref="E245:R245" si="116">E244*100/E243</f>
        <v>187.2</v>
      </c>
      <c r="F245" s="452">
        <f t="shared" si="116"/>
        <v>187.2</v>
      </c>
      <c r="G245" s="452" t="e">
        <f t="shared" si="116"/>
        <v>#DIV/0!</v>
      </c>
      <c r="H245" s="452" t="e">
        <f t="shared" si="116"/>
        <v>#DIV/0!</v>
      </c>
      <c r="I245" s="452" t="e">
        <f t="shared" si="116"/>
        <v>#DIV/0!</v>
      </c>
      <c r="J245" s="452" t="e">
        <f t="shared" si="116"/>
        <v>#DIV/0!</v>
      </c>
      <c r="K245" s="452" t="e">
        <f t="shared" si="116"/>
        <v>#DIV/0!</v>
      </c>
      <c r="L245" s="452" t="e">
        <f t="shared" si="116"/>
        <v>#DIV/0!</v>
      </c>
      <c r="M245" s="452" t="e">
        <f t="shared" si="116"/>
        <v>#DIV/0!</v>
      </c>
      <c r="N245" s="452" t="e">
        <f t="shared" si="116"/>
        <v>#DIV/0!</v>
      </c>
      <c r="O245" s="452" t="e">
        <f t="shared" si="116"/>
        <v>#DIV/0!</v>
      </c>
      <c r="P245" s="452" t="e">
        <f t="shared" si="116"/>
        <v>#DIV/0!</v>
      </c>
      <c r="Q245" s="452" t="e">
        <f t="shared" si="116"/>
        <v>#DIV/0!</v>
      </c>
      <c r="R245" s="453" t="e">
        <f t="shared" si="116"/>
        <v>#DIV/0!</v>
      </c>
    </row>
    <row r="246" spans="1:18" ht="15" x14ac:dyDescent="0.2">
      <c r="A246" s="745"/>
      <c r="B246" s="745"/>
      <c r="C246" s="748"/>
      <c r="D246" s="8" t="s">
        <v>66</v>
      </c>
      <c r="E246" s="451">
        <f>SUM(F246:Q246)</f>
        <v>0</v>
      </c>
      <c r="F246" s="499"/>
      <c r="G246" s="499"/>
      <c r="H246" s="499"/>
      <c r="I246" s="499"/>
      <c r="J246" s="499"/>
      <c r="K246" s="499"/>
      <c r="L246" s="499"/>
      <c r="M246" s="499"/>
      <c r="N246" s="499"/>
      <c r="O246" s="499"/>
      <c r="P246" s="499"/>
      <c r="Q246" s="499"/>
      <c r="R246" s="500"/>
    </row>
    <row r="247" spans="1:18" ht="15" x14ac:dyDescent="0.2">
      <c r="A247" s="745"/>
      <c r="B247" s="745"/>
      <c r="C247" s="748"/>
      <c r="D247" s="5" t="s">
        <v>67</v>
      </c>
      <c r="E247" s="452">
        <f t="shared" ref="E247:R247" si="117">E246*100/E243</f>
        <v>0</v>
      </c>
      <c r="F247" s="452">
        <f t="shared" si="117"/>
        <v>0</v>
      </c>
      <c r="G247" s="452" t="e">
        <f t="shared" si="117"/>
        <v>#DIV/0!</v>
      </c>
      <c r="H247" s="452" t="e">
        <f t="shared" si="117"/>
        <v>#DIV/0!</v>
      </c>
      <c r="I247" s="452" t="e">
        <f t="shared" si="117"/>
        <v>#DIV/0!</v>
      </c>
      <c r="J247" s="452" t="e">
        <f t="shared" si="117"/>
        <v>#DIV/0!</v>
      </c>
      <c r="K247" s="452" t="e">
        <f t="shared" si="117"/>
        <v>#DIV/0!</v>
      </c>
      <c r="L247" s="452" t="e">
        <f t="shared" si="117"/>
        <v>#DIV/0!</v>
      </c>
      <c r="M247" s="452" t="e">
        <f t="shared" si="117"/>
        <v>#DIV/0!</v>
      </c>
      <c r="N247" s="452" t="e">
        <f t="shared" si="117"/>
        <v>#DIV/0!</v>
      </c>
      <c r="O247" s="452" t="e">
        <f t="shared" si="117"/>
        <v>#DIV/0!</v>
      </c>
      <c r="P247" s="452" t="e">
        <f t="shared" si="117"/>
        <v>#DIV/0!</v>
      </c>
      <c r="Q247" s="452" t="e">
        <f t="shared" si="117"/>
        <v>#DIV/0!</v>
      </c>
      <c r="R247" s="453" t="e">
        <f t="shared" si="117"/>
        <v>#DIV/0!</v>
      </c>
    </row>
    <row r="248" spans="1:18" ht="15" x14ac:dyDescent="0.2">
      <c r="A248" s="745"/>
      <c r="B248" s="745"/>
      <c r="C248" s="748"/>
      <c r="D248" s="7" t="s">
        <v>68</v>
      </c>
      <c r="E248" s="451">
        <f>SUM(F248:Q248)</f>
        <v>0</v>
      </c>
      <c r="F248" s="590">
        <v>0</v>
      </c>
      <c r="G248" s="499"/>
      <c r="H248" s="499"/>
      <c r="I248" s="499"/>
      <c r="J248" s="499"/>
      <c r="K248" s="499"/>
      <c r="L248" s="499"/>
      <c r="M248" s="499"/>
      <c r="N248" s="499"/>
      <c r="O248" s="499"/>
      <c r="P248" s="499"/>
      <c r="Q248" s="499"/>
      <c r="R248" s="500"/>
    </row>
    <row r="249" spans="1:18" ht="15" x14ac:dyDescent="0.2">
      <c r="A249" s="745"/>
      <c r="B249" s="745"/>
      <c r="C249" s="748"/>
      <c r="D249" s="5" t="s">
        <v>69</v>
      </c>
      <c r="E249" s="452" t="e">
        <f t="shared" ref="E249:R249" si="118">E248*100/E246</f>
        <v>#DIV/0!</v>
      </c>
      <c r="F249" s="452" t="e">
        <f t="shared" si="118"/>
        <v>#DIV/0!</v>
      </c>
      <c r="G249" s="452" t="e">
        <f t="shared" si="118"/>
        <v>#DIV/0!</v>
      </c>
      <c r="H249" s="452" t="e">
        <f t="shared" si="118"/>
        <v>#DIV/0!</v>
      </c>
      <c r="I249" s="452" t="e">
        <f t="shared" si="118"/>
        <v>#DIV/0!</v>
      </c>
      <c r="J249" s="452" t="e">
        <f t="shared" si="118"/>
        <v>#DIV/0!</v>
      </c>
      <c r="K249" s="452" t="e">
        <f t="shared" si="118"/>
        <v>#DIV/0!</v>
      </c>
      <c r="L249" s="452" t="e">
        <f t="shared" si="118"/>
        <v>#DIV/0!</v>
      </c>
      <c r="M249" s="452" t="e">
        <f t="shared" si="118"/>
        <v>#DIV/0!</v>
      </c>
      <c r="N249" s="452" t="e">
        <f t="shared" si="118"/>
        <v>#DIV/0!</v>
      </c>
      <c r="O249" s="452" t="e">
        <f t="shared" si="118"/>
        <v>#DIV/0!</v>
      </c>
      <c r="P249" s="452" t="e">
        <f t="shared" si="118"/>
        <v>#DIV/0!</v>
      </c>
      <c r="Q249" s="452" t="e">
        <f t="shared" si="118"/>
        <v>#DIV/0!</v>
      </c>
      <c r="R249" s="453" t="e">
        <f t="shared" si="118"/>
        <v>#DIV/0!</v>
      </c>
    </row>
    <row r="250" spans="1:18" ht="15.75" thickBot="1" x14ac:dyDescent="0.25">
      <c r="A250" s="746"/>
      <c r="B250" s="746"/>
      <c r="C250" s="749"/>
      <c r="D250" s="6" t="s">
        <v>70</v>
      </c>
      <c r="E250" s="454">
        <f t="shared" ref="E250:R250" si="119">E248*100/E243</f>
        <v>0</v>
      </c>
      <c r="F250" s="454">
        <f t="shared" si="119"/>
        <v>0</v>
      </c>
      <c r="G250" s="454" t="e">
        <f t="shared" si="119"/>
        <v>#DIV/0!</v>
      </c>
      <c r="H250" s="454" t="e">
        <f t="shared" si="119"/>
        <v>#DIV/0!</v>
      </c>
      <c r="I250" s="454" t="e">
        <f t="shared" si="119"/>
        <v>#DIV/0!</v>
      </c>
      <c r="J250" s="454" t="e">
        <f t="shared" si="119"/>
        <v>#DIV/0!</v>
      </c>
      <c r="K250" s="454" t="e">
        <f t="shared" si="119"/>
        <v>#DIV/0!</v>
      </c>
      <c r="L250" s="454" t="e">
        <f t="shared" si="119"/>
        <v>#DIV/0!</v>
      </c>
      <c r="M250" s="454" t="e">
        <f t="shared" si="119"/>
        <v>#DIV/0!</v>
      </c>
      <c r="N250" s="454" t="e">
        <f t="shared" si="119"/>
        <v>#DIV/0!</v>
      </c>
      <c r="O250" s="454" t="e">
        <f t="shared" si="119"/>
        <v>#DIV/0!</v>
      </c>
      <c r="P250" s="454" t="e">
        <f t="shared" si="119"/>
        <v>#DIV/0!</v>
      </c>
      <c r="Q250" s="454" t="e">
        <f t="shared" si="119"/>
        <v>#DIV/0!</v>
      </c>
      <c r="R250" s="455" t="e">
        <f t="shared" si="119"/>
        <v>#DIV/0!</v>
      </c>
    </row>
    <row r="251" spans="1:18" ht="15" x14ac:dyDescent="0.2">
      <c r="A251" s="744">
        <v>31</v>
      </c>
      <c r="B251" s="744" t="str">
        <f>'PI. MP. Avance'!B161</f>
        <v>MP105020302</v>
      </c>
      <c r="C251" s="747" t="str">
        <f>'PI. MP. Avance'!C161</f>
        <v>Realizar anualmente un evento de reconocimiento y exhaltación a la labor de la Mujer Vallecaucana.  (Galardon a la Mujer Vallecaucana) ,durante el periodo de gobierno.</v>
      </c>
      <c r="D251" s="4" t="s">
        <v>63</v>
      </c>
      <c r="E251" s="21">
        <f>SUM(F251:Q251)</f>
        <v>0</v>
      </c>
      <c r="F251" s="188"/>
      <c r="G251" s="188"/>
      <c r="H251" s="188"/>
      <c r="I251" s="188"/>
      <c r="J251" s="188"/>
      <c r="K251" s="188"/>
      <c r="L251" s="188"/>
      <c r="M251" s="188"/>
      <c r="N251" s="188"/>
      <c r="O251" s="188"/>
      <c r="P251" s="188"/>
      <c r="Q251" s="188"/>
      <c r="R251" s="22"/>
    </row>
    <row r="252" spans="1:18" ht="15" x14ac:dyDescent="0.2">
      <c r="A252" s="745"/>
      <c r="B252" s="745"/>
      <c r="C252" s="748"/>
      <c r="D252" s="8" t="s">
        <v>64</v>
      </c>
      <c r="E252" s="451">
        <f>SUM(F252:Q252)</f>
        <v>0</v>
      </c>
      <c r="F252" s="499">
        <v>0</v>
      </c>
      <c r="G252" s="499"/>
      <c r="H252" s="499"/>
      <c r="I252" s="499"/>
      <c r="J252" s="499"/>
      <c r="K252" s="499"/>
      <c r="L252" s="499"/>
      <c r="M252" s="499"/>
      <c r="N252" s="499"/>
      <c r="O252" s="499"/>
      <c r="P252" s="499"/>
      <c r="Q252" s="499"/>
      <c r="R252" s="500"/>
    </row>
    <row r="253" spans="1:18" ht="15" x14ac:dyDescent="0.2">
      <c r="A253" s="745"/>
      <c r="B253" s="745"/>
      <c r="C253" s="748"/>
      <c r="D253" s="5" t="s">
        <v>65</v>
      </c>
      <c r="E253" s="452" t="e">
        <f t="shared" ref="E253" si="120">E252*100/E251</f>
        <v>#DIV/0!</v>
      </c>
      <c r="F253" s="452"/>
      <c r="G253" s="452"/>
      <c r="H253" s="452"/>
      <c r="I253" s="452"/>
      <c r="J253" s="452"/>
      <c r="K253" s="452"/>
      <c r="L253" s="452"/>
      <c r="M253" s="452"/>
      <c r="N253" s="452"/>
      <c r="O253" s="452"/>
      <c r="P253" s="452"/>
      <c r="Q253" s="452"/>
      <c r="R253" s="453"/>
    </row>
    <row r="254" spans="1:18" ht="15" x14ac:dyDescent="0.2">
      <c r="A254" s="745"/>
      <c r="B254" s="745"/>
      <c r="C254" s="748"/>
      <c r="D254" s="8" t="s">
        <v>66</v>
      </c>
      <c r="E254" s="451">
        <f>SUM(F254:Q254)</f>
        <v>0</v>
      </c>
      <c r="F254" s="615"/>
      <c r="G254" s="499"/>
      <c r="H254" s="499"/>
      <c r="I254" s="499"/>
      <c r="J254" s="499"/>
      <c r="K254" s="499"/>
      <c r="L254" s="499"/>
      <c r="M254" s="499"/>
      <c r="N254" s="499"/>
      <c r="O254" s="499"/>
      <c r="P254" s="499"/>
      <c r="Q254" s="499"/>
      <c r="R254" s="500"/>
    </row>
    <row r="255" spans="1:18" ht="15" x14ac:dyDescent="0.2">
      <c r="A255" s="745"/>
      <c r="B255" s="745"/>
      <c r="C255" s="748"/>
      <c r="D255" s="5" t="s">
        <v>67</v>
      </c>
      <c r="E255" s="452" t="e">
        <f t="shared" ref="E255" si="121">E254*100/E251</f>
        <v>#DIV/0!</v>
      </c>
      <c r="F255" s="452"/>
      <c r="G255" s="452"/>
      <c r="H255" s="452"/>
      <c r="I255" s="452"/>
      <c r="J255" s="452"/>
      <c r="K255" s="452"/>
      <c r="L255" s="452"/>
      <c r="M255" s="452"/>
      <c r="N255" s="452"/>
      <c r="O255" s="452"/>
      <c r="P255" s="452"/>
      <c r="Q255" s="452"/>
      <c r="R255" s="453"/>
    </row>
    <row r="256" spans="1:18" ht="15" x14ac:dyDescent="0.2">
      <c r="A256" s="745"/>
      <c r="B256" s="745"/>
      <c r="C256" s="748"/>
      <c r="D256" s="7" t="s">
        <v>68</v>
      </c>
      <c r="E256" s="451">
        <f>SUM(F256:Q256)</f>
        <v>0</v>
      </c>
      <c r="F256" s="499"/>
      <c r="G256" s="499"/>
      <c r="H256" s="499"/>
      <c r="I256" s="499"/>
      <c r="J256" s="499"/>
      <c r="K256" s="499"/>
      <c r="L256" s="499"/>
      <c r="M256" s="499"/>
      <c r="N256" s="499"/>
      <c r="O256" s="499"/>
      <c r="P256" s="499"/>
      <c r="Q256" s="499"/>
      <c r="R256" s="500"/>
    </row>
    <row r="257" spans="1:18" ht="15" x14ac:dyDescent="0.2">
      <c r="A257" s="745"/>
      <c r="B257" s="745"/>
      <c r="C257" s="748"/>
      <c r="D257" s="5" t="s">
        <v>69</v>
      </c>
      <c r="E257" s="452" t="e">
        <f t="shared" ref="E257" si="122">E256*100/E254</f>
        <v>#DIV/0!</v>
      </c>
      <c r="F257" s="452"/>
      <c r="G257" s="452"/>
      <c r="H257" s="452"/>
      <c r="I257" s="452"/>
      <c r="J257" s="452"/>
      <c r="K257" s="452"/>
      <c r="L257" s="452"/>
      <c r="M257" s="452"/>
      <c r="N257" s="452"/>
      <c r="O257" s="452"/>
      <c r="P257" s="452"/>
      <c r="Q257" s="452"/>
      <c r="R257" s="453"/>
    </row>
    <row r="258" spans="1:18" ht="15.75" thickBot="1" x14ac:dyDescent="0.25">
      <c r="A258" s="746"/>
      <c r="B258" s="746"/>
      <c r="C258" s="749"/>
      <c r="D258" s="6" t="s">
        <v>70</v>
      </c>
      <c r="E258" s="454" t="e">
        <f t="shared" ref="E258" si="123">E256*100/E251</f>
        <v>#DIV/0!</v>
      </c>
      <c r="F258" s="454"/>
      <c r="G258" s="454"/>
      <c r="H258" s="454"/>
      <c r="I258" s="454"/>
      <c r="J258" s="454"/>
      <c r="K258" s="454"/>
      <c r="L258" s="454"/>
      <c r="M258" s="454"/>
      <c r="N258" s="454"/>
      <c r="O258" s="454"/>
      <c r="P258" s="454"/>
      <c r="Q258" s="454"/>
      <c r="R258" s="455"/>
    </row>
    <row r="259" spans="1:18" ht="15" x14ac:dyDescent="0.2">
      <c r="A259" s="754" t="s">
        <v>5949</v>
      </c>
      <c r="B259" s="755"/>
      <c r="C259" s="756"/>
      <c r="D259" s="4" t="s">
        <v>63</v>
      </c>
      <c r="E259" s="348">
        <f>SUM(F259:Q259)</f>
        <v>1790400000</v>
      </c>
      <c r="F259" s="348">
        <f t="shared" ref="F259:R259" si="124">F11+F19+F27+F35+F43+F51+F59+F67+F75+F83+F91+F99+F107+F115+F123+F131+F139+F147+F155+F163+F171+F179+F187+F195+F203+F219+F227+F235+F243</f>
        <v>790400000</v>
      </c>
      <c r="G259" s="348">
        <f t="shared" si="124"/>
        <v>0</v>
      </c>
      <c r="H259" s="348">
        <f t="shared" si="124"/>
        <v>0</v>
      </c>
      <c r="I259" s="348">
        <f t="shared" si="124"/>
        <v>0</v>
      </c>
      <c r="J259" s="348">
        <f t="shared" si="124"/>
        <v>1000000000</v>
      </c>
      <c r="K259" s="348">
        <f t="shared" si="124"/>
        <v>0</v>
      </c>
      <c r="L259" s="349">
        <f t="shared" si="124"/>
        <v>0</v>
      </c>
      <c r="M259" s="350">
        <f t="shared" si="124"/>
        <v>0</v>
      </c>
      <c r="N259" s="348">
        <f t="shared" si="124"/>
        <v>0</v>
      </c>
      <c r="O259" s="348">
        <f t="shared" si="124"/>
        <v>0</v>
      </c>
      <c r="P259" s="348">
        <f t="shared" si="124"/>
        <v>0</v>
      </c>
      <c r="Q259" s="348">
        <f t="shared" si="124"/>
        <v>0</v>
      </c>
      <c r="R259" s="349">
        <f t="shared" si="124"/>
        <v>0</v>
      </c>
    </row>
    <row r="260" spans="1:18" ht="15" x14ac:dyDescent="0.2">
      <c r="A260" s="757"/>
      <c r="B260" s="758"/>
      <c r="C260" s="759"/>
      <c r="D260" s="8" t="s">
        <v>64</v>
      </c>
      <c r="E260" s="351">
        <f>SUM(F260:Q260)</f>
        <v>2034300000</v>
      </c>
      <c r="F260" s="344">
        <f>F12+F20+F28+F36+F44+F52+F60+F68+F76+F84+F92+F100+F108+F116+F124+F132+F140+F148+F156+F164+F172+F180+F188+F196+F204+F220+F228+F236+F244+F212+F252</f>
        <v>2034300000</v>
      </c>
      <c r="G260" s="344">
        <f t="shared" ref="G260:Q260" si="125">G12+G20+G28+G36+G44+G52+G60+G68+G76+G84+G92+G100+G108+G116+G124+G132+G140+G148+G156+G164+G172+G180+G188+G196+G204+G220+G228+G236+G244+G212+G252</f>
        <v>0</v>
      </c>
      <c r="H260" s="344">
        <f t="shared" si="125"/>
        <v>0</v>
      </c>
      <c r="I260" s="344">
        <f t="shared" si="125"/>
        <v>0</v>
      </c>
      <c r="J260" s="344">
        <f t="shared" si="125"/>
        <v>0</v>
      </c>
      <c r="K260" s="344">
        <f t="shared" si="125"/>
        <v>0</v>
      </c>
      <c r="L260" s="344">
        <f t="shared" si="125"/>
        <v>0</v>
      </c>
      <c r="M260" s="344">
        <f t="shared" si="125"/>
        <v>0</v>
      </c>
      <c r="N260" s="344">
        <f t="shared" si="125"/>
        <v>0</v>
      </c>
      <c r="O260" s="344">
        <f t="shared" si="125"/>
        <v>0</v>
      </c>
      <c r="P260" s="344">
        <f t="shared" si="125"/>
        <v>0</v>
      </c>
      <c r="Q260" s="344">
        <f t="shared" si="125"/>
        <v>0</v>
      </c>
      <c r="R260" s="344">
        <f>R12+R20+R28+R36+R44+R52+R60+R68+R76+R84+R92+R100+R108+R116+R124+R132+R140+R148+R156+R164+R172+R180+R188+R196+R204+R220+R228+R236+R244+R212</f>
        <v>0</v>
      </c>
    </row>
    <row r="261" spans="1:18" ht="15" x14ac:dyDescent="0.2">
      <c r="A261" s="757"/>
      <c r="B261" s="758"/>
      <c r="C261" s="759"/>
      <c r="D261" s="5" t="s">
        <v>65</v>
      </c>
      <c r="E261" s="352">
        <f t="shared" ref="E261:R261" si="126">E260*100/E259</f>
        <v>113.62265415549598</v>
      </c>
      <c r="F261" s="352">
        <f t="shared" si="126"/>
        <v>257.37601214574897</v>
      </c>
      <c r="G261" s="352" t="e">
        <f t="shared" si="126"/>
        <v>#DIV/0!</v>
      </c>
      <c r="H261" s="352" t="e">
        <f t="shared" si="126"/>
        <v>#DIV/0!</v>
      </c>
      <c r="I261" s="352" t="e">
        <f t="shared" si="126"/>
        <v>#DIV/0!</v>
      </c>
      <c r="J261" s="352">
        <f t="shared" si="126"/>
        <v>0</v>
      </c>
      <c r="K261" s="352" t="e">
        <f t="shared" si="126"/>
        <v>#DIV/0!</v>
      </c>
      <c r="L261" s="352" t="e">
        <f t="shared" si="126"/>
        <v>#DIV/0!</v>
      </c>
      <c r="M261" s="352" t="e">
        <f t="shared" si="126"/>
        <v>#DIV/0!</v>
      </c>
      <c r="N261" s="352" t="e">
        <f t="shared" si="126"/>
        <v>#DIV/0!</v>
      </c>
      <c r="O261" s="352" t="e">
        <f t="shared" si="126"/>
        <v>#DIV/0!</v>
      </c>
      <c r="P261" s="352" t="e">
        <f t="shared" si="126"/>
        <v>#DIV/0!</v>
      </c>
      <c r="Q261" s="352" t="e">
        <f t="shared" si="126"/>
        <v>#DIV/0!</v>
      </c>
      <c r="R261" s="352" t="e">
        <f t="shared" si="126"/>
        <v>#DIV/0!</v>
      </c>
    </row>
    <row r="262" spans="1:18" ht="15" x14ac:dyDescent="0.2">
      <c r="A262" s="757"/>
      <c r="B262" s="758"/>
      <c r="C262" s="759"/>
      <c r="D262" s="8" t="s">
        <v>66</v>
      </c>
      <c r="E262" s="351">
        <f>SUM(F262:Q262)</f>
        <v>0</v>
      </c>
      <c r="F262" s="344">
        <f>F14+F22+F30+F38+F46+F54+F62+F70+F78+F86+F94+F102+F110+F118+F126+F134+F142+F150+F158+F166+F174+F182+F190+F198+F206+F222+F230+F238+F246+F214+F254</f>
        <v>0</v>
      </c>
      <c r="G262" s="344">
        <f t="shared" ref="G262:Q262" si="127">G14+G22+G30+G38+G46+G54+G62+G70+G78+G86+G94+G102+G110+G118+G126+G134+G142+G150+G158+G166+G174+G182+G190+G198+G206+G222+G230+G238+G246+G214+G254</f>
        <v>0</v>
      </c>
      <c r="H262" s="344">
        <f t="shared" si="127"/>
        <v>0</v>
      </c>
      <c r="I262" s="344">
        <f t="shared" si="127"/>
        <v>0</v>
      </c>
      <c r="J262" s="344">
        <f t="shared" si="127"/>
        <v>0</v>
      </c>
      <c r="K262" s="344">
        <f t="shared" si="127"/>
        <v>0</v>
      </c>
      <c r="L262" s="344">
        <f t="shared" si="127"/>
        <v>0</v>
      </c>
      <c r="M262" s="344">
        <f t="shared" si="127"/>
        <v>0</v>
      </c>
      <c r="N262" s="344">
        <f t="shared" si="127"/>
        <v>0</v>
      </c>
      <c r="O262" s="344">
        <f t="shared" si="127"/>
        <v>0</v>
      </c>
      <c r="P262" s="344">
        <f t="shared" si="127"/>
        <v>0</v>
      </c>
      <c r="Q262" s="344">
        <f t="shared" si="127"/>
        <v>0</v>
      </c>
      <c r="R262" s="344">
        <f>R14+R22+R30+R38+R46+R54+R62+R70+R78+R86+R94+R102+R110+R118+R126+R134+R142+R150+R158+R166+R174+R182+R190+R198+R206+R222+R230+R238+R246+R214</f>
        <v>1220000000</v>
      </c>
    </row>
    <row r="263" spans="1:18" ht="15" x14ac:dyDescent="0.2">
      <c r="A263" s="757"/>
      <c r="B263" s="758"/>
      <c r="C263" s="759"/>
      <c r="D263" s="5" t="s">
        <v>67</v>
      </c>
      <c r="E263" s="352">
        <f t="shared" ref="E263:R263" si="128">E262*100/E259</f>
        <v>0</v>
      </c>
      <c r="F263" s="352">
        <f t="shared" si="128"/>
        <v>0</v>
      </c>
      <c r="G263" s="352" t="e">
        <f t="shared" si="128"/>
        <v>#DIV/0!</v>
      </c>
      <c r="H263" s="352" t="e">
        <f t="shared" si="128"/>
        <v>#DIV/0!</v>
      </c>
      <c r="I263" s="352" t="e">
        <f t="shared" si="128"/>
        <v>#DIV/0!</v>
      </c>
      <c r="J263" s="352">
        <f t="shared" si="128"/>
        <v>0</v>
      </c>
      <c r="K263" s="352" t="e">
        <f t="shared" si="128"/>
        <v>#DIV/0!</v>
      </c>
      <c r="L263" s="352" t="e">
        <f t="shared" si="128"/>
        <v>#DIV/0!</v>
      </c>
      <c r="M263" s="352" t="e">
        <f t="shared" si="128"/>
        <v>#DIV/0!</v>
      </c>
      <c r="N263" s="352" t="e">
        <f t="shared" si="128"/>
        <v>#DIV/0!</v>
      </c>
      <c r="O263" s="352" t="e">
        <f t="shared" si="128"/>
        <v>#DIV/0!</v>
      </c>
      <c r="P263" s="352" t="e">
        <f t="shared" si="128"/>
        <v>#DIV/0!</v>
      </c>
      <c r="Q263" s="352" t="e">
        <f t="shared" si="128"/>
        <v>#DIV/0!</v>
      </c>
      <c r="R263" s="352" t="e">
        <f t="shared" si="128"/>
        <v>#DIV/0!</v>
      </c>
    </row>
    <row r="264" spans="1:18" ht="15" x14ac:dyDescent="0.2">
      <c r="A264" s="757"/>
      <c r="B264" s="758"/>
      <c r="C264" s="759"/>
      <c r="D264" s="7" t="s">
        <v>68</v>
      </c>
      <c r="E264" s="351">
        <f>SUM(F264:Q264)</f>
        <v>0</v>
      </c>
      <c r="F264" s="344">
        <f>F16+F24+F32+F40+F48+F56+F64+F72+F80+F88+F96+F104+F112+F120+F128+F136+F144+F152+F160+F168+F176+F184+F192+F200+F208+F224+F232+F240+F248+F216+F256</f>
        <v>0</v>
      </c>
      <c r="G264" s="344">
        <f t="shared" ref="G264:Q264" si="129">G16+G24+G32+G40+G48+G56+G64+G72+G80+G88+G96+G104+G112+G120+G128+G136+G144+G152+G160+G168+G176+G184+G192+G200+G208+G224+G232+G240+G248+G216+G256</f>
        <v>0</v>
      </c>
      <c r="H264" s="344">
        <f t="shared" si="129"/>
        <v>0</v>
      </c>
      <c r="I264" s="344">
        <f t="shared" si="129"/>
        <v>0</v>
      </c>
      <c r="J264" s="344">
        <f t="shared" si="129"/>
        <v>0</v>
      </c>
      <c r="K264" s="344">
        <f t="shared" si="129"/>
        <v>0</v>
      </c>
      <c r="L264" s="344">
        <f t="shared" si="129"/>
        <v>0</v>
      </c>
      <c r="M264" s="344">
        <f t="shared" si="129"/>
        <v>0</v>
      </c>
      <c r="N264" s="344">
        <f t="shared" si="129"/>
        <v>0</v>
      </c>
      <c r="O264" s="344">
        <f t="shared" si="129"/>
        <v>0</v>
      </c>
      <c r="P264" s="344">
        <f t="shared" si="129"/>
        <v>0</v>
      </c>
      <c r="Q264" s="344">
        <f t="shared" si="129"/>
        <v>0</v>
      </c>
      <c r="R264" s="344">
        <f>R16+R24+R32+R40+R48+R56+R64+R72+R80+R88+R96+R104+R112+R120+R128+R136+R144+R152+R160+R168+R176+R184+R192+R200+R208+R224+R232+R240+R248+R216</f>
        <v>0</v>
      </c>
    </row>
    <row r="265" spans="1:18" ht="15" x14ac:dyDescent="0.2">
      <c r="A265" s="757"/>
      <c r="B265" s="758"/>
      <c r="C265" s="759"/>
      <c r="D265" s="5" t="s">
        <v>69</v>
      </c>
      <c r="E265" s="353" t="e">
        <f t="shared" ref="E265:R265" si="130">E264*100/E262</f>
        <v>#DIV/0!</v>
      </c>
      <c r="F265" s="353" t="e">
        <f>F264*100/F262</f>
        <v>#DIV/0!</v>
      </c>
      <c r="G265" s="353" t="e">
        <f t="shared" si="130"/>
        <v>#DIV/0!</v>
      </c>
      <c r="H265" s="353" t="e">
        <f t="shared" si="130"/>
        <v>#DIV/0!</v>
      </c>
      <c r="I265" s="353" t="e">
        <f t="shared" si="130"/>
        <v>#DIV/0!</v>
      </c>
      <c r="J265" s="353" t="e">
        <f t="shared" si="130"/>
        <v>#DIV/0!</v>
      </c>
      <c r="K265" s="353" t="e">
        <f t="shared" si="130"/>
        <v>#DIV/0!</v>
      </c>
      <c r="L265" s="354" t="e">
        <f t="shared" si="130"/>
        <v>#DIV/0!</v>
      </c>
      <c r="M265" s="355" t="e">
        <f t="shared" si="130"/>
        <v>#DIV/0!</v>
      </c>
      <c r="N265" s="353" t="e">
        <f t="shared" si="130"/>
        <v>#DIV/0!</v>
      </c>
      <c r="O265" s="353" t="e">
        <f t="shared" si="130"/>
        <v>#DIV/0!</v>
      </c>
      <c r="P265" s="353" t="e">
        <f t="shared" si="130"/>
        <v>#DIV/0!</v>
      </c>
      <c r="Q265" s="353" t="e">
        <f t="shared" si="130"/>
        <v>#DIV/0!</v>
      </c>
      <c r="R265" s="354">
        <f t="shared" si="130"/>
        <v>0</v>
      </c>
    </row>
    <row r="266" spans="1:18" ht="15.75" thickBot="1" x14ac:dyDescent="0.25">
      <c r="A266" s="760"/>
      <c r="B266" s="761"/>
      <c r="C266" s="762"/>
      <c r="D266" s="6" t="s">
        <v>70</v>
      </c>
      <c r="E266" s="356">
        <f t="shared" ref="E266:R266" si="131">E264*100/E259</f>
        <v>0</v>
      </c>
      <c r="F266" s="356">
        <f t="shared" si="131"/>
        <v>0</v>
      </c>
      <c r="G266" s="356" t="e">
        <f t="shared" si="131"/>
        <v>#DIV/0!</v>
      </c>
      <c r="H266" s="356" t="e">
        <f t="shared" si="131"/>
        <v>#DIV/0!</v>
      </c>
      <c r="I266" s="356" t="e">
        <f t="shared" si="131"/>
        <v>#DIV/0!</v>
      </c>
      <c r="J266" s="356">
        <f t="shared" si="131"/>
        <v>0</v>
      </c>
      <c r="K266" s="356" t="e">
        <f t="shared" si="131"/>
        <v>#DIV/0!</v>
      </c>
      <c r="L266" s="357" t="e">
        <f t="shared" si="131"/>
        <v>#DIV/0!</v>
      </c>
      <c r="M266" s="358" t="e">
        <f t="shared" si="131"/>
        <v>#DIV/0!</v>
      </c>
      <c r="N266" s="356" t="e">
        <f t="shared" si="131"/>
        <v>#DIV/0!</v>
      </c>
      <c r="O266" s="356" t="e">
        <f t="shared" si="131"/>
        <v>#DIV/0!</v>
      </c>
      <c r="P266" s="356" t="e">
        <f t="shared" si="131"/>
        <v>#DIV/0!</v>
      </c>
      <c r="Q266" s="356" t="e">
        <f t="shared" si="131"/>
        <v>#DIV/0!</v>
      </c>
      <c r="R266" s="357" t="e">
        <f t="shared" si="131"/>
        <v>#DIV/0!</v>
      </c>
    </row>
    <row r="267" spans="1:18" x14ac:dyDescent="0.2">
      <c r="A267" s="45"/>
      <c r="B267" s="38"/>
      <c r="C267" s="38"/>
    </row>
    <row r="268" spans="1:18" ht="40.700000000000003" customHeight="1" x14ac:dyDescent="0.2">
      <c r="A268" s="515"/>
      <c r="B268" s="516"/>
      <c r="C268" s="516"/>
      <c r="D268" s="517" t="s">
        <v>6025</v>
      </c>
      <c r="E268" s="518" t="s">
        <v>6026</v>
      </c>
      <c r="F268" s="518" t="s">
        <v>6027</v>
      </c>
      <c r="G268" s="518" t="s">
        <v>6028</v>
      </c>
      <c r="H268" s="518" t="s">
        <v>6029</v>
      </c>
      <c r="I268" s="519"/>
      <c r="J268" s="519"/>
      <c r="K268" s="519"/>
      <c r="L268" s="519"/>
      <c r="M268" s="519"/>
      <c r="N268" s="519"/>
      <c r="O268" s="519"/>
      <c r="P268" s="519"/>
      <c r="Q268" s="519"/>
      <c r="R268" s="519"/>
    </row>
    <row r="269" spans="1:18" ht="27.95" customHeight="1" x14ac:dyDescent="0.25">
      <c r="A269" s="515"/>
      <c r="B269" s="516"/>
      <c r="C269" s="516"/>
      <c r="D269" s="8" t="s">
        <v>64</v>
      </c>
      <c r="E269" s="520">
        <f>'PI. MP. Ejec Fin'!J168</f>
        <v>2034300000</v>
      </c>
      <c r="F269" s="520">
        <f>E260</f>
        <v>2034300000</v>
      </c>
      <c r="G269" s="520">
        <f>'PA. ACTIVIDADES 2017'!K197</f>
        <v>1931000000</v>
      </c>
      <c r="H269" s="521"/>
      <c r="I269" s="519"/>
      <c r="J269" s="519"/>
      <c r="K269" s="519"/>
      <c r="L269" s="519"/>
      <c r="M269" s="519"/>
      <c r="N269" s="519"/>
      <c r="O269" s="519"/>
      <c r="P269" s="519"/>
      <c r="Q269" s="519"/>
      <c r="R269" s="519"/>
    </row>
    <row r="270" spans="1:18" ht="29.25" customHeight="1" x14ac:dyDescent="0.25">
      <c r="A270" s="515"/>
      <c r="B270" s="516"/>
      <c r="C270" s="516"/>
      <c r="D270" s="8" t="s">
        <v>66</v>
      </c>
      <c r="E270" s="520">
        <f>'PI. MP. Ejec Fin'!K168</f>
        <v>0</v>
      </c>
      <c r="F270" s="520">
        <f>E262</f>
        <v>0</v>
      </c>
      <c r="G270" s="520">
        <f>'PA. ACTIVIDADES 2017'!L197</f>
        <v>3763050000</v>
      </c>
      <c r="H270" s="521"/>
      <c r="I270" s="519"/>
      <c r="J270" s="519"/>
      <c r="K270" s="519"/>
      <c r="L270" s="519"/>
      <c r="M270" s="519"/>
      <c r="N270" s="519"/>
      <c r="O270" s="519"/>
      <c r="P270" s="519"/>
      <c r="Q270" s="519"/>
      <c r="R270" s="519"/>
    </row>
    <row r="271" spans="1:18" ht="30.75" customHeight="1" x14ac:dyDescent="0.25">
      <c r="A271" s="515"/>
      <c r="B271" s="516"/>
      <c r="C271" s="516"/>
      <c r="D271" s="7" t="s">
        <v>68</v>
      </c>
      <c r="E271" s="520">
        <f>'PI. MP. Ejec Fin'!L168</f>
        <v>0</v>
      </c>
      <c r="F271" s="520">
        <f>E264</f>
        <v>0</v>
      </c>
      <c r="G271" s="520"/>
      <c r="H271" s="521"/>
      <c r="I271" s="519"/>
      <c r="J271" s="519"/>
      <c r="K271" s="519"/>
      <c r="L271" s="519"/>
      <c r="M271" s="519"/>
      <c r="N271" s="519"/>
      <c r="O271" s="519"/>
      <c r="P271" s="519"/>
      <c r="Q271" s="519"/>
      <c r="R271" s="519"/>
    </row>
    <row r="272" spans="1:18" x14ac:dyDescent="0.2">
      <c r="A272" s="44"/>
      <c r="B272" s="37"/>
      <c r="C272" s="37"/>
    </row>
    <row r="273" spans="1:3" x14ac:dyDescent="0.2">
      <c r="A273" s="45"/>
      <c r="B273" s="38"/>
      <c r="C273" s="38"/>
    </row>
    <row r="274" spans="1:3" x14ac:dyDescent="0.2">
      <c r="A274" s="45"/>
      <c r="B274" s="38"/>
      <c r="C274" s="38"/>
    </row>
    <row r="275" spans="1:3" x14ac:dyDescent="0.2">
      <c r="A275" s="45"/>
      <c r="B275" s="38"/>
      <c r="C275" s="38"/>
    </row>
    <row r="276" spans="1:3" x14ac:dyDescent="0.2">
      <c r="A276" s="45"/>
      <c r="B276" s="38"/>
      <c r="C276" s="38"/>
    </row>
    <row r="277" spans="1:3" x14ac:dyDescent="0.2">
      <c r="A277" s="45"/>
      <c r="B277" s="38"/>
      <c r="C277" s="38"/>
    </row>
    <row r="278" spans="1:3" x14ac:dyDescent="0.2">
      <c r="A278" s="45"/>
      <c r="B278" s="38"/>
      <c r="C278" s="38"/>
    </row>
    <row r="279" spans="1:3" x14ac:dyDescent="0.2">
      <c r="A279" s="45"/>
      <c r="B279" s="38"/>
      <c r="C279" s="38"/>
    </row>
    <row r="280" spans="1:3" x14ac:dyDescent="0.2">
      <c r="A280" s="2"/>
      <c r="B280" s="2"/>
      <c r="C280" s="2"/>
    </row>
    <row r="281" spans="1:3" x14ac:dyDescent="0.2">
      <c r="A281" s="2"/>
      <c r="B281" s="2"/>
      <c r="C281" s="2"/>
    </row>
    <row r="282" spans="1:3" x14ac:dyDescent="0.2">
      <c r="A282" s="2"/>
      <c r="B282" s="2"/>
      <c r="C282" s="2"/>
    </row>
    <row r="283" spans="1:3" x14ac:dyDescent="0.2">
      <c r="A283" s="2"/>
      <c r="B283" s="2"/>
      <c r="C283" s="2"/>
    </row>
    <row r="284" spans="1:3" x14ac:dyDescent="0.2">
      <c r="A284" s="2"/>
      <c r="B284" s="2"/>
      <c r="C284" s="2"/>
    </row>
  </sheetData>
  <sheetProtection password="E3FB" sheet="1" objects="1" scenarios="1" formatCells="0"/>
  <mergeCells count="100">
    <mergeCell ref="F2:O3"/>
    <mergeCell ref="F4:O4"/>
    <mergeCell ref="F5:L5"/>
    <mergeCell ref="D7:O7"/>
    <mergeCell ref="B9:D9"/>
    <mergeCell ref="E9:R9"/>
    <mergeCell ref="A11:A18"/>
    <mergeCell ref="B11:B18"/>
    <mergeCell ref="C11:C18"/>
    <mergeCell ref="A19:A26"/>
    <mergeCell ref="B19:B26"/>
    <mergeCell ref="C19:C26"/>
    <mergeCell ref="A27:A34"/>
    <mergeCell ref="B27:B34"/>
    <mergeCell ref="C27:C34"/>
    <mergeCell ref="A35:A42"/>
    <mergeCell ref="B35:B42"/>
    <mergeCell ref="C35:C42"/>
    <mergeCell ref="A43:A50"/>
    <mergeCell ref="B43:B50"/>
    <mergeCell ref="C43:C50"/>
    <mergeCell ref="A51:A58"/>
    <mergeCell ref="B51:B58"/>
    <mergeCell ref="C51:C58"/>
    <mergeCell ref="A59:A66"/>
    <mergeCell ref="B59:B66"/>
    <mergeCell ref="C59:C66"/>
    <mergeCell ref="A67:A74"/>
    <mergeCell ref="B67:B74"/>
    <mergeCell ref="C67:C74"/>
    <mergeCell ref="A75:A82"/>
    <mergeCell ref="B75:B82"/>
    <mergeCell ref="C75:C82"/>
    <mergeCell ref="A83:A90"/>
    <mergeCell ref="B83:B90"/>
    <mergeCell ref="C83:C90"/>
    <mergeCell ref="A91:A98"/>
    <mergeCell ref="B91:B98"/>
    <mergeCell ref="C91:C98"/>
    <mergeCell ref="A99:A106"/>
    <mergeCell ref="B99:B106"/>
    <mergeCell ref="C99:C106"/>
    <mergeCell ref="A107:A114"/>
    <mergeCell ref="B107:B114"/>
    <mergeCell ref="C107:C114"/>
    <mergeCell ref="A115:A122"/>
    <mergeCell ref="B115:B122"/>
    <mergeCell ref="C115:C122"/>
    <mergeCell ref="A123:A130"/>
    <mergeCell ref="B123:B130"/>
    <mergeCell ref="C123:C130"/>
    <mergeCell ref="A131:A138"/>
    <mergeCell ref="B131:B138"/>
    <mergeCell ref="C131:C138"/>
    <mergeCell ref="A139:A146"/>
    <mergeCell ref="B139:B146"/>
    <mergeCell ref="C139:C146"/>
    <mergeCell ref="A147:A154"/>
    <mergeCell ref="B147:B154"/>
    <mergeCell ref="C147:C154"/>
    <mergeCell ref="A155:A162"/>
    <mergeCell ref="B155:B162"/>
    <mergeCell ref="C155:C162"/>
    <mergeCell ref="A163:A170"/>
    <mergeCell ref="B163:B170"/>
    <mergeCell ref="C163:C170"/>
    <mergeCell ref="A171:A178"/>
    <mergeCell ref="B171:B178"/>
    <mergeCell ref="C171:C178"/>
    <mergeCell ref="A179:A186"/>
    <mergeCell ref="B179:B186"/>
    <mergeCell ref="C179:C186"/>
    <mergeCell ref="A187:A194"/>
    <mergeCell ref="B187:B194"/>
    <mergeCell ref="C187:C194"/>
    <mergeCell ref="A195:A202"/>
    <mergeCell ref="B195:B202"/>
    <mergeCell ref="C195:C202"/>
    <mergeCell ref="A203:A210"/>
    <mergeCell ref="B203:B210"/>
    <mergeCell ref="C203:C210"/>
    <mergeCell ref="A211:A218"/>
    <mergeCell ref="B211:B218"/>
    <mergeCell ref="C211:C218"/>
    <mergeCell ref="A219:A226"/>
    <mergeCell ref="B219:B226"/>
    <mergeCell ref="C219:C226"/>
    <mergeCell ref="A227:A234"/>
    <mergeCell ref="B227:B234"/>
    <mergeCell ref="C227:C234"/>
    <mergeCell ref="A251:A258"/>
    <mergeCell ref="B251:B258"/>
    <mergeCell ref="C251:C258"/>
    <mergeCell ref="A259:C266"/>
    <mergeCell ref="A235:A242"/>
    <mergeCell ref="B235:B242"/>
    <mergeCell ref="C235:C242"/>
    <mergeCell ref="A243:A250"/>
    <mergeCell ref="B243:B250"/>
    <mergeCell ref="C243:C250"/>
  </mergeCells>
  <conditionalFormatting sqref="E13">
    <cfRule type="iconSet" priority="374">
      <iconSet iconSet="5Arrows">
        <cfvo type="percent" val="0"/>
        <cfvo type="num" val="25"/>
        <cfvo type="num" val="50"/>
        <cfvo type="num" val="65"/>
        <cfvo type="num" val="80"/>
      </iconSet>
    </cfRule>
  </conditionalFormatting>
  <conditionalFormatting sqref="F13:Q13">
    <cfRule type="iconSet" priority="373">
      <iconSet iconSet="5Arrows">
        <cfvo type="percent" val="0"/>
        <cfvo type="num" val="25"/>
        <cfvo type="num" val="50"/>
        <cfvo type="num" val="65"/>
        <cfvo type="num" val="80"/>
      </iconSet>
    </cfRule>
  </conditionalFormatting>
  <conditionalFormatting sqref="E15">
    <cfRule type="iconSet" priority="372">
      <iconSet iconSet="5Arrows">
        <cfvo type="percent" val="0"/>
        <cfvo type="num" val="25"/>
        <cfvo type="num" val="50"/>
        <cfvo type="num" val="65"/>
        <cfvo type="num" val="80"/>
      </iconSet>
    </cfRule>
  </conditionalFormatting>
  <conditionalFormatting sqref="F15:Q15">
    <cfRule type="iconSet" priority="371">
      <iconSet iconSet="5Arrows">
        <cfvo type="percent" val="0"/>
        <cfvo type="num" val="25"/>
        <cfvo type="num" val="50"/>
        <cfvo type="num" val="65"/>
        <cfvo type="num" val="80"/>
      </iconSet>
    </cfRule>
  </conditionalFormatting>
  <conditionalFormatting sqref="E17">
    <cfRule type="iconSet" priority="370">
      <iconSet iconSet="5Arrows">
        <cfvo type="percent" val="0"/>
        <cfvo type="num" val="25"/>
        <cfvo type="num" val="50"/>
        <cfvo type="num" val="65"/>
        <cfvo type="num" val="80"/>
      </iconSet>
    </cfRule>
  </conditionalFormatting>
  <conditionalFormatting sqref="F17:Q17">
    <cfRule type="iconSet" priority="369">
      <iconSet iconSet="5Arrows">
        <cfvo type="percent" val="0"/>
        <cfvo type="num" val="25"/>
        <cfvo type="num" val="50"/>
        <cfvo type="num" val="65"/>
        <cfvo type="num" val="80"/>
      </iconSet>
    </cfRule>
  </conditionalFormatting>
  <conditionalFormatting sqref="E18">
    <cfRule type="iconSet" priority="368">
      <iconSet iconSet="5Arrows">
        <cfvo type="percent" val="0"/>
        <cfvo type="num" val="25"/>
        <cfvo type="num" val="50"/>
        <cfvo type="num" val="65"/>
        <cfvo type="num" val="80"/>
      </iconSet>
    </cfRule>
  </conditionalFormatting>
  <conditionalFormatting sqref="F18:Q18">
    <cfRule type="iconSet" priority="367">
      <iconSet iconSet="5Arrows">
        <cfvo type="percent" val="0"/>
        <cfvo type="num" val="25"/>
        <cfvo type="num" val="50"/>
        <cfvo type="num" val="65"/>
        <cfvo type="num" val="80"/>
      </iconSet>
    </cfRule>
  </conditionalFormatting>
  <conditionalFormatting sqref="E21">
    <cfRule type="iconSet" priority="366">
      <iconSet iconSet="5Arrows">
        <cfvo type="percent" val="0"/>
        <cfvo type="num" val="25"/>
        <cfvo type="num" val="50"/>
        <cfvo type="num" val="65"/>
        <cfvo type="num" val="80"/>
      </iconSet>
    </cfRule>
  </conditionalFormatting>
  <conditionalFormatting sqref="F21:Q21">
    <cfRule type="iconSet" priority="365">
      <iconSet iconSet="5Arrows">
        <cfvo type="percent" val="0"/>
        <cfvo type="num" val="25"/>
        <cfvo type="num" val="50"/>
        <cfvo type="num" val="65"/>
        <cfvo type="num" val="80"/>
      </iconSet>
    </cfRule>
  </conditionalFormatting>
  <conditionalFormatting sqref="E23">
    <cfRule type="iconSet" priority="364">
      <iconSet iconSet="5Arrows">
        <cfvo type="percent" val="0"/>
        <cfvo type="num" val="25"/>
        <cfvo type="num" val="50"/>
        <cfvo type="num" val="65"/>
        <cfvo type="num" val="80"/>
      </iconSet>
    </cfRule>
  </conditionalFormatting>
  <conditionalFormatting sqref="F23:Q23">
    <cfRule type="iconSet" priority="363">
      <iconSet iconSet="5Arrows">
        <cfvo type="percent" val="0"/>
        <cfvo type="num" val="25"/>
        <cfvo type="num" val="50"/>
        <cfvo type="num" val="65"/>
        <cfvo type="num" val="80"/>
      </iconSet>
    </cfRule>
  </conditionalFormatting>
  <conditionalFormatting sqref="E25">
    <cfRule type="iconSet" priority="362">
      <iconSet iconSet="5Arrows">
        <cfvo type="percent" val="0"/>
        <cfvo type="num" val="25"/>
        <cfvo type="num" val="50"/>
        <cfvo type="num" val="65"/>
        <cfvo type="num" val="80"/>
      </iconSet>
    </cfRule>
  </conditionalFormatting>
  <conditionalFormatting sqref="F25:Q25">
    <cfRule type="iconSet" priority="361">
      <iconSet iconSet="5Arrows">
        <cfvo type="percent" val="0"/>
        <cfvo type="num" val="25"/>
        <cfvo type="num" val="50"/>
        <cfvo type="num" val="65"/>
        <cfvo type="num" val="80"/>
      </iconSet>
    </cfRule>
  </conditionalFormatting>
  <conditionalFormatting sqref="E26">
    <cfRule type="iconSet" priority="360">
      <iconSet iconSet="5Arrows">
        <cfvo type="percent" val="0"/>
        <cfvo type="num" val="25"/>
        <cfvo type="num" val="50"/>
        <cfvo type="num" val="65"/>
        <cfvo type="num" val="80"/>
      </iconSet>
    </cfRule>
  </conditionalFormatting>
  <conditionalFormatting sqref="F26:Q26">
    <cfRule type="iconSet" priority="359">
      <iconSet iconSet="5Arrows">
        <cfvo type="percent" val="0"/>
        <cfvo type="num" val="25"/>
        <cfvo type="num" val="50"/>
        <cfvo type="num" val="65"/>
        <cfvo type="num" val="80"/>
      </iconSet>
    </cfRule>
  </conditionalFormatting>
  <conditionalFormatting sqref="E29">
    <cfRule type="iconSet" priority="358">
      <iconSet iconSet="5Arrows">
        <cfvo type="percent" val="0"/>
        <cfvo type="num" val="25"/>
        <cfvo type="num" val="50"/>
        <cfvo type="num" val="65"/>
        <cfvo type="num" val="80"/>
      </iconSet>
    </cfRule>
  </conditionalFormatting>
  <conditionalFormatting sqref="F29:Q29">
    <cfRule type="iconSet" priority="357">
      <iconSet iconSet="5Arrows">
        <cfvo type="percent" val="0"/>
        <cfvo type="num" val="25"/>
        <cfvo type="num" val="50"/>
        <cfvo type="num" val="65"/>
        <cfvo type="num" val="80"/>
      </iconSet>
    </cfRule>
  </conditionalFormatting>
  <conditionalFormatting sqref="E31">
    <cfRule type="iconSet" priority="356">
      <iconSet iconSet="5Arrows">
        <cfvo type="percent" val="0"/>
        <cfvo type="num" val="25"/>
        <cfvo type="num" val="50"/>
        <cfvo type="num" val="65"/>
        <cfvo type="num" val="80"/>
      </iconSet>
    </cfRule>
  </conditionalFormatting>
  <conditionalFormatting sqref="F31:Q31">
    <cfRule type="iconSet" priority="355">
      <iconSet iconSet="5Arrows">
        <cfvo type="percent" val="0"/>
        <cfvo type="num" val="25"/>
        <cfvo type="num" val="50"/>
        <cfvo type="num" val="65"/>
        <cfvo type="num" val="80"/>
      </iconSet>
    </cfRule>
  </conditionalFormatting>
  <conditionalFormatting sqref="E33">
    <cfRule type="iconSet" priority="354">
      <iconSet iconSet="5Arrows">
        <cfvo type="percent" val="0"/>
        <cfvo type="num" val="25"/>
        <cfvo type="num" val="50"/>
        <cfvo type="num" val="65"/>
        <cfvo type="num" val="80"/>
      </iconSet>
    </cfRule>
  </conditionalFormatting>
  <conditionalFormatting sqref="F33:Q33">
    <cfRule type="iconSet" priority="353">
      <iconSet iconSet="5Arrows">
        <cfvo type="percent" val="0"/>
        <cfvo type="num" val="25"/>
        <cfvo type="num" val="50"/>
        <cfvo type="num" val="65"/>
        <cfvo type="num" val="80"/>
      </iconSet>
    </cfRule>
  </conditionalFormatting>
  <conditionalFormatting sqref="E34">
    <cfRule type="iconSet" priority="352">
      <iconSet iconSet="5Arrows">
        <cfvo type="percent" val="0"/>
        <cfvo type="num" val="25"/>
        <cfvo type="num" val="50"/>
        <cfvo type="num" val="65"/>
        <cfvo type="num" val="80"/>
      </iconSet>
    </cfRule>
  </conditionalFormatting>
  <conditionalFormatting sqref="F34:Q34">
    <cfRule type="iconSet" priority="351">
      <iconSet iconSet="5Arrows">
        <cfvo type="percent" val="0"/>
        <cfvo type="num" val="25"/>
        <cfvo type="num" val="50"/>
        <cfvo type="num" val="65"/>
        <cfvo type="num" val="80"/>
      </iconSet>
    </cfRule>
  </conditionalFormatting>
  <conditionalFormatting sqref="E37">
    <cfRule type="iconSet" priority="350">
      <iconSet iconSet="5Arrows">
        <cfvo type="percent" val="0"/>
        <cfvo type="num" val="25"/>
        <cfvo type="num" val="50"/>
        <cfvo type="num" val="65"/>
        <cfvo type="num" val="80"/>
      </iconSet>
    </cfRule>
  </conditionalFormatting>
  <conditionalFormatting sqref="F37:Q37">
    <cfRule type="iconSet" priority="349">
      <iconSet iconSet="5Arrows">
        <cfvo type="percent" val="0"/>
        <cfvo type="num" val="25"/>
        <cfvo type="num" val="50"/>
        <cfvo type="num" val="65"/>
        <cfvo type="num" val="80"/>
      </iconSet>
    </cfRule>
  </conditionalFormatting>
  <conditionalFormatting sqref="E39">
    <cfRule type="iconSet" priority="348">
      <iconSet iconSet="5Arrows">
        <cfvo type="percent" val="0"/>
        <cfvo type="num" val="25"/>
        <cfvo type="num" val="50"/>
        <cfvo type="num" val="65"/>
        <cfvo type="num" val="80"/>
      </iconSet>
    </cfRule>
  </conditionalFormatting>
  <conditionalFormatting sqref="F39:Q39">
    <cfRule type="iconSet" priority="347">
      <iconSet iconSet="5Arrows">
        <cfvo type="percent" val="0"/>
        <cfvo type="num" val="25"/>
        <cfvo type="num" val="50"/>
        <cfvo type="num" val="65"/>
        <cfvo type="num" val="80"/>
      </iconSet>
    </cfRule>
  </conditionalFormatting>
  <conditionalFormatting sqref="E41">
    <cfRule type="iconSet" priority="346">
      <iconSet iconSet="5Arrows">
        <cfvo type="percent" val="0"/>
        <cfvo type="num" val="25"/>
        <cfvo type="num" val="50"/>
        <cfvo type="num" val="65"/>
        <cfvo type="num" val="80"/>
      </iconSet>
    </cfRule>
  </conditionalFormatting>
  <conditionalFormatting sqref="F41:Q41">
    <cfRule type="iconSet" priority="345">
      <iconSet iconSet="5Arrows">
        <cfvo type="percent" val="0"/>
        <cfvo type="num" val="25"/>
        <cfvo type="num" val="50"/>
        <cfvo type="num" val="65"/>
        <cfvo type="num" val="80"/>
      </iconSet>
    </cfRule>
  </conditionalFormatting>
  <conditionalFormatting sqref="E42">
    <cfRule type="iconSet" priority="344">
      <iconSet iconSet="5Arrows">
        <cfvo type="percent" val="0"/>
        <cfvo type="num" val="25"/>
        <cfvo type="num" val="50"/>
        <cfvo type="num" val="65"/>
        <cfvo type="num" val="80"/>
      </iconSet>
    </cfRule>
  </conditionalFormatting>
  <conditionalFormatting sqref="F42:Q42">
    <cfRule type="iconSet" priority="343">
      <iconSet iconSet="5Arrows">
        <cfvo type="percent" val="0"/>
        <cfvo type="num" val="25"/>
        <cfvo type="num" val="50"/>
        <cfvo type="num" val="65"/>
        <cfvo type="num" val="80"/>
      </iconSet>
    </cfRule>
  </conditionalFormatting>
  <conditionalFormatting sqref="E45">
    <cfRule type="iconSet" priority="342">
      <iconSet iconSet="5Arrows">
        <cfvo type="percent" val="0"/>
        <cfvo type="num" val="25"/>
        <cfvo type="num" val="50"/>
        <cfvo type="num" val="65"/>
        <cfvo type="num" val="80"/>
      </iconSet>
    </cfRule>
  </conditionalFormatting>
  <conditionalFormatting sqref="F45:Q45">
    <cfRule type="iconSet" priority="341">
      <iconSet iconSet="5Arrows">
        <cfvo type="percent" val="0"/>
        <cfvo type="num" val="25"/>
        <cfvo type="num" val="50"/>
        <cfvo type="num" val="65"/>
        <cfvo type="num" val="80"/>
      </iconSet>
    </cfRule>
  </conditionalFormatting>
  <conditionalFormatting sqref="E47">
    <cfRule type="iconSet" priority="340">
      <iconSet iconSet="5Arrows">
        <cfvo type="percent" val="0"/>
        <cfvo type="num" val="25"/>
        <cfvo type="num" val="50"/>
        <cfvo type="num" val="65"/>
        <cfvo type="num" val="80"/>
      </iconSet>
    </cfRule>
  </conditionalFormatting>
  <conditionalFormatting sqref="F47:Q47">
    <cfRule type="iconSet" priority="339">
      <iconSet iconSet="5Arrows">
        <cfvo type="percent" val="0"/>
        <cfvo type="num" val="25"/>
        <cfvo type="num" val="50"/>
        <cfvo type="num" val="65"/>
        <cfvo type="num" val="80"/>
      </iconSet>
    </cfRule>
  </conditionalFormatting>
  <conditionalFormatting sqref="E49">
    <cfRule type="iconSet" priority="338">
      <iconSet iconSet="5Arrows">
        <cfvo type="percent" val="0"/>
        <cfvo type="num" val="25"/>
        <cfvo type="num" val="50"/>
        <cfvo type="num" val="65"/>
        <cfvo type="num" val="80"/>
      </iconSet>
    </cfRule>
  </conditionalFormatting>
  <conditionalFormatting sqref="F49:Q49">
    <cfRule type="iconSet" priority="337">
      <iconSet iconSet="5Arrows">
        <cfvo type="percent" val="0"/>
        <cfvo type="num" val="25"/>
        <cfvo type="num" val="50"/>
        <cfvo type="num" val="65"/>
        <cfvo type="num" val="80"/>
      </iconSet>
    </cfRule>
  </conditionalFormatting>
  <conditionalFormatting sqref="E50">
    <cfRule type="iconSet" priority="336">
      <iconSet iconSet="5Arrows">
        <cfvo type="percent" val="0"/>
        <cfvo type="num" val="25"/>
        <cfvo type="num" val="50"/>
        <cfvo type="num" val="65"/>
        <cfvo type="num" val="80"/>
      </iconSet>
    </cfRule>
  </conditionalFormatting>
  <conditionalFormatting sqref="F50:Q50">
    <cfRule type="iconSet" priority="335">
      <iconSet iconSet="5Arrows">
        <cfvo type="percent" val="0"/>
        <cfvo type="num" val="25"/>
        <cfvo type="num" val="50"/>
        <cfvo type="num" val="65"/>
        <cfvo type="num" val="80"/>
      </iconSet>
    </cfRule>
  </conditionalFormatting>
  <conditionalFormatting sqref="E53">
    <cfRule type="iconSet" priority="334">
      <iconSet iconSet="5Arrows">
        <cfvo type="percent" val="0"/>
        <cfvo type="num" val="25"/>
        <cfvo type="num" val="50"/>
        <cfvo type="num" val="65"/>
        <cfvo type="num" val="80"/>
      </iconSet>
    </cfRule>
  </conditionalFormatting>
  <conditionalFormatting sqref="F53:Q53">
    <cfRule type="iconSet" priority="333">
      <iconSet iconSet="5Arrows">
        <cfvo type="percent" val="0"/>
        <cfvo type="num" val="25"/>
        <cfvo type="num" val="50"/>
        <cfvo type="num" val="65"/>
        <cfvo type="num" val="80"/>
      </iconSet>
    </cfRule>
  </conditionalFormatting>
  <conditionalFormatting sqref="E55">
    <cfRule type="iconSet" priority="332">
      <iconSet iconSet="5Arrows">
        <cfvo type="percent" val="0"/>
        <cfvo type="num" val="25"/>
        <cfvo type="num" val="50"/>
        <cfvo type="num" val="65"/>
        <cfvo type="num" val="80"/>
      </iconSet>
    </cfRule>
  </conditionalFormatting>
  <conditionalFormatting sqref="F55:Q55">
    <cfRule type="iconSet" priority="331">
      <iconSet iconSet="5Arrows">
        <cfvo type="percent" val="0"/>
        <cfvo type="num" val="25"/>
        <cfvo type="num" val="50"/>
        <cfvo type="num" val="65"/>
        <cfvo type="num" val="80"/>
      </iconSet>
    </cfRule>
  </conditionalFormatting>
  <conditionalFormatting sqref="E57">
    <cfRule type="iconSet" priority="330">
      <iconSet iconSet="5Arrows">
        <cfvo type="percent" val="0"/>
        <cfvo type="num" val="25"/>
        <cfvo type="num" val="50"/>
        <cfvo type="num" val="65"/>
        <cfvo type="num" val="80"/>
      </iconSet>
    </cfRule>
  </conditionalFormatting>
  <conditionalFormatting sqref="F57:Q57">
    <cfRule type="iconSet" priority="329">
      <iconSet iconSet="5Arrows">
        <cfvo type="percent" val="0"/>
        <cfvo type="num" val="25"/>
        <cfvo type="num" val="50"/>
        <cfvo type="num" val="65"/>
        <cfvo type="num" val="80"/>
      </iconSet>
    </cfRule>
  </conditionalFormatting>
  <conditionalFormatting sqref="E58">
    <cfRule type="iconSet" priority="328">
      <iconSet iconSet="5Arrows">
        <cfvo type="percent" val="0"/>
        <cfvo type="num" val="25"/>
        <cfvo type="num" val="50"/>
        <cfvo type="num" val="65"/>
        <cfvo type="num" val="80"/>
      </iconSet>
    </cfRule>
  </conditionalFormatting>
  <conditionalFormatting sqref="F58:Q58">
    <cfRule type="iconSet" priority="327">
      <iconSet iconSet="5Arrows">
        <cfvo type="percent" val="0"/>
        <cfvo type="num" val="25"/>
        <cfvo type="num" val="50"/>
        <cfvo type="num" val="65"/>
        <cfvo type="num" val="80"/>
      </iconSet>
    </cfRule>
  </conditionalFormatting>
  <conditionalFormatting sqref="E61">
    <cfRule type="iconSet" priority="326">
      <iconSet iconSet="5Arrows">
        <cfvo type="percent" val="0"/>
        <cfvo type="num" val="25"/>
        <cfvo type="num" val="50"/>
        <cfvo type="num" val="65"/>
        <cfvo type="num" val="80"/>
      </iconSet>
    </cfRule>
  </conditionalFormatting>
  <conditionalFormatting sqref="F61:Q61">
    <cfRule type="iconSet" priority="325">
      <iconSet iconSet="5Arrows">
        <cfvo type="percent" val="0"/>
        <cfvo type="num" val="25"/>
        <cfvo type="num" val="50"/>
        <cfvo type="num" val="65"/>
        <cfvo type="num" val="80"/>
      </iconSet>
    </cfRule>
  </conditionalFormatting>
  <conditionalFormatting sqref="E63">
    <cfRule type="iconSet" priority="324">
      <iconSet iconSet="5Arrows">
        <cfvo type="percent" val="0"/>
        <cfvo type="num" val="25"/>
        <cfvo type="num" val="50"/>
        <cfvo type="num" val="65"/>
        <cfvo type="num" val="80"/>
      </iconSet>
    </cfRule>
  </conditionalFormatting>
  <conditionalFormatting sqref="F63:Q63">
    <cfRule type="iconSet" priority="323">
      <iconSet iconSet="5Arrows">
        <cfvo type="percent" val="0"/>
        <cfvo type="num" val="25"/>
        <cfvo type="num" val="50"/>
        <cfvo type="num" val="65"/>
        <cfvo type="num" val="80"/>
      </iconSet>
    </cfRule>
  </conditionalFormatting>
  <conditionalFormatting sqref="E65">
    <cfRule type="iconSet" priority="322">
      <iconSet iconSet="5Arrows">
        <cfvo type="percent" val="0"/>
        <cfvo type="num" val="25"/>
        <cfvo type="num" val="50"/>
        <cfvo type="num" val="65"/>
        <cfvo type="num" val="80"/>
      </iconSet>
    </cfRule>
  </conditionalFormatting>
  <conditionalFormatting sqref="F65:Q65">
    <cfRule type="iconSet" priority="321">
      <iconSet iconSet="5Arrows">
        <cfvo type="percent" val="0"/>
        <cfvo type="num" val="25"/>
        <cfvo type="num" val="50"/>
        <cfvo type="num" val="65"/>
        <cfvo type="num" val="80"/>
      </iconSet>
    </cfRule>
  </conditionalFormatting>
  <conditionalFormatting sqref="E66">
    <cfRule type="iconSet" priority="320">
      <iconSet iconSet="5Arrows">
        <cfvo type="percent" val="0"/>
        <cfvo type="num" val="25"/>
        <cfvo type="num" val="50"/>
        <cfvo type="num" val="65"/>
        <cfvo type="num" val="80"/>
      </iconSet>
    </cfRule>
  </conditionalFormatting>
  <conditionalFormatting sqref="F66:Q66">
    <cfRule type="iconSet" priority="319">
      <iconSet iconSet="5Arrows">
        <cfvo type="percent" val="0"/>
        <cfvo type="num" val="25"/>
        <cfvo type="num" val="50"/>
        <cfvo type="num" val="65"/>
        <cfvo type="num" val="80"/>
      </iconSet>
    </cfRule>
  </conditionalFormatting>
  <conditionalFormatting sqref="E69">
    <cfRule type="iconSet" priority="318">
      <iconSet iconSet="5Arrows">
        <cfvo type="percent" val="0"/>
        <cfvo type="num" val="25"/>
        <cfvo type="num" val="50"/>
        <cfvo type="num" val="65"/>
        <cfvo type="num" val="80"/>
      </iconSet>
    </cfRule>
  </conditionalFormatting>
  <conditionalFormatting sqref="F69:Q69">
    <cfRule type="iconSet" priority="317">
      <iconSet iconSet="5Arrows">
        <cfvo type="percent" val="0"/>
        <cfvo type="num" val="25"/>
        <cfvo type="num" val="50"/>
        <cfvo type="num" val="65"/>
        <cfvo type="num" val="80"/>
      </iconSet>
    </cfRule>
  </conditionalFormatting>
  <conditionalFormatting sqref="E71">
    <cfRule type="iconSet" priority="316">
      <iconSet iconSet="5Arrows">
        <cfvo type="percent" val="0"/>
        <cfvo type="num" val="25"/>
        <cfvo type="num" val="50"/>
        <cfvo type="num" val="65"/>
        <cfvo type="num" val="80"/>
      </iconSet>
    </cfRule>
  </conditionalFormatting>
  <conditionalFormatting sqref="F71:Q71">
    <cfRule type="iconSet" priority="315">
      <iconSet iconSet="5Arrows">
        <cfvo type="percent" val="0"/>
        <cfvo type="num" val="25"/>
        <cfvo type="num" val="50"/>
        <cfvo type="num" val="65"/>
        <cfvo type="num" val="80"/>
      </iconSet>
    </cfRule>
  </conditionalFormatting>
  <conditionalFormatting sqref="E73">
    <cfRule type="iconSet" priority="314">
      <iconSet iconSet="5Arrows">
        <cfvo type="percent" val="0"/>
        <cfvo type="num" val="25"/>
        <cfvo type="num" val="50"/>
        <cfvo type="num" val="65"/>
        <cfvo type="num" val="80"/>
      </iconSet>
    </cfRule>
  </conditionalFormatting>
  <conditionalFormatting sqref="F73:Q73">
    <cfRule type="iconSet" priority="313">
      <iconSet iconSet="5Arrows">
        <cfvo type="percent" val="0"/>
        <cfvo type="num" val="25"/>
        <cfvo type="num" val="50"/>
        <cfvo type="num" val="65"/>
        <cfvo type="num" val="80"/>
      </iconSet>
    </cfRule>
  </conditionalFormatting>
  <conditionalFormatting sqref="E74">
    <cfRule type="iconSet" priority="312">
      <iconSet iconSet="5Arrows">
        <cfvo type="percent" val="0"/>
        <cfvo type="num" val="25"/>
        <cfvo type="num" val="50"/>
        <cfvo type="num" val="65"/>
        <cfvo type="num" val="80"/>
      </iconSet>
    </cfRule>
  </conditionalFormatting>
  <conditionalFormatting sqref="F74:Q74">
    <cfRule type="iconSet" priority="311">
      <iconSet iconSet="5Arrows">
        <cfvo type="percent" val="0"/>
        <cfvo type="num" val="25"/>
        <cfvo type="num" val="50"/>
        <cfvo type="num" val="65"/>
        <cfvo type="num" val="80"/>
      </iconSet>
    </cfRule>
  </conditionalFormatting>
  <conditionalFormatting sqref="E77">
    <cfRule type="iconSet" priority="310">
      <iconSet iconSet="5Arrows">
        <cfvo type="percent" val="0"/>
        <cfvo type="num" val="25"/>
        <cfvo type="num" val="50"/>
        <cfvo type="num" val="65"/>
        <cfvo type="num" val="80"/>
      </iconSet>
    </cfRule>
  </conditionalFormatting>
  <conditionalFormatting sqref="F77:Q77">
    <cfRule type="iconSet" priority="309">
      <iconSet iconSet="5Arrows">
        <cfvo type="percent" val="0"/>
        <cfvo type="num" val="25"/>
        <cfvo type="num" val="50"/>
        <cfvo type="num" val="65"/>
        <cfvo type="num" val="80"/>
      </iconSet>
    </cfRule>
  </conditionalFormatting>
  <conditionalFormatting sqref="E79">
    <cfRule type="iconSet" priority="308">
      <iconSet iconSet="5Arrows">
        <cfvo type="percent" val="0"/>
        <cfvo type="num" val="25"/>
        <cfvo type="num" val="50"/>
        <cfvo type="num" val="65"/>
        <cfvo type="num" val="80"/>
      </iconSet>
    </cfRule>
  </conditionalFormatting>
  <conditionalFormatting sqref="F79:Q79">
    <cfRule type="iconSet" priority="307">
      <iconSet iconSet="5Arrows">
        <cfvo type="percent" val="0"/>
        <cfvo type="num" val="25"/>
        <cfvo type="num" val="50"/>
        <cfvo type="num" val="65"/>
        <cfvo type="num" val="80"/>
      </iconSet>
    </cfRule>
  </conditionalFormatting>
  <conditionalFormatting sqref="E81">
    <cfRule type="iconSet" priority="306">
      <iconSet iconSet="5Arrows">
        <cfvo type="percent" val="0"/>
        <cfvo type="num" val="25"/>
        <cfvo type="num" val="50"/>
        <cfvo type="num" val="65"/>
        <cfvo type="num" val="80"/>
      </iconSet>
    </cfRule>
  </conditionalFormatting>
  <conditionalFormatting sqref="F81:Q81">
    <cfRule type="iconSet" priority="305">
      <iconSet iconSet="5Arrows">
        <cfvo type="percent" val="0"/>
        <cfvo type="num" val="25"/>
        <cfvo type="num" val="50"/>
        <cfvo type="num" val="65"/>
        <cfvo type="num" val="80"/>
      </iconSet>
    </cfRule>
  </conditionalFormatting>
  <conditionalFormatting sqref="E82">
    <cfRule type="iconSet" priority="304">
      <iconSet iconSet="5Arrows">
        <cfvo type="percent" val="0"/>
        <cfvo type="num" val="25"/>
        <cfvo type="num" val="50"/>
        <cfvo type="num" val="65"/>
        <cfvo type="num" val="80"/>
      </iconSet>
    </cfRule>
  </conditionalFormatting>
  <conditionalFormatting sqref="F82:Q82">
    <cfRule type="iconSet" priority="303">
      <iconSet iconSet="5Arrows">
        <cfvo type="percent" val="0"/>
        <cfvo type="num" val="25"/>
        <cfvo type="num" val="50"/>
        <cfvo type="num" val="65"/>
        <cfvo type="num" val="80"/>
      </iconSet>
    </cfRule>
  </conditionalFormatting>
  <conditionalFormatting sqref="E85">
    <cfRule type="iconSet" priority="302">
      <iconSet iconSet="5Arrows">
        <cfvo type="percent" val="0"/>
        <cfvo type="num" val="25"/>
        <cfvo type="num" val="50"/>
        <cfvo type="num" val="65"/>
        <cfvo type="num" val="80"/>
      </iconSet>
    </cfRule>
  </conditionalFormatting>
  <conditionalFormatting sqref="F85:Q85">
    <cfRule type="iconSet" priority="301">
      <iconSet iconSet="5Arrows">
        <cfvo type="percent" val="0"/>
        <cfvo type="num" val="25"/>
        <cfvo type="num" val="50"/>
        <cfvo type="num" val="65"/>
        <cfvo type="num" val="80"/>
      </iconSet>
    </cfRule>
  </conditionalFormatting>
  <conditionalFormatting sqref="E87">
    <cfRule type="iconSet" priority="300">
      <iconSet iconSet="5Arrows">
        <cfvo type="percent" val="0"/>
        <cfvo type="num" val="25"/>
        <cfvo type="num" val="50"/>
        <cfvo type="num" val="65"/>
        <cfvo type="num" val="80"/>
      </iconSet>
    </cfRule>
  </conditionalFormatting>
  <conditionalFormatting sqref="F87:Q87">
    <cfRule type="iconSet" priority="299">
      <iconSet iconSet="5Arrows">
        <cfvo type="percent" val="0"/>
        <cfvo type="num" val="25"/>
        <cfvo type="num" val="50"/>
        <cfvo type="num" val="65"/>
        <cfvo type="num" val="80"/>
      </iconSet>
    </cfRule>
  </conditionalFormatting>
  <conditionalFormatting sqref="E89">
    <cfRule type="iconSet" priority="298">
      <iconSet iconSet="5Arrows">
        <cfvo type="percent" val="0"/>
        <cfvo type="num" val="25"/>
        <cfvo type="num" val="50"/>
        <cfvo type="num" val="65"/>
        <cfvo type="num" val="80"/>
      </iconSet>
    </cfRule>
  </conditionalFormatting>
  <conditionalFormatting sqref="F89:Q89">
    <cfRule type="iconSet" priority="297">
      <iconSet iconSet="5Arrows">
        <cfvo type="percent" val="0"/>
        <cfvo type="num" val="25"/>
        <cfvo type="num" val="50"/>
        <cfvo type="num" val="65"/>
        <cfvo type="num" val="80"/>
      </iconSet>
    </cfRule>
  </conditionalFormatting>
  <conditionalFormatting sqref="E90">
    <cfRule type="iconSet" priority="296">
      <iconSet iconSet="5Arrows">
        <cfvo type="percent" val="0"/>
        <cfvo type="num" val="25"/>
        <cfvo type="num" val="50"/>
        <cfvo type="num" val="65"/>
        <cfvo type="num" val="80"/>
      </iconSet>
    </cfRule>
  </conditionalFormatting>
  <conditionalFormatting sqref="F90:Q90">
    <cfRule type="iconSet" priority="295">
      <iconSet iconSet="5Arrows">
        <cfvo type="percent" val="0"/>
        <cfvo type="num" val="25"/>
        <cfvo type="num" val="50"/>
        <cfvo type="num" val="65"/>
        <cfvo type="num" val="80"/>
      </iconSet>
    </cfRule>
  </conditionalFormatting>
  <conditionalFormatting sqref="E93">
    <cfRule type="iconSet" priority="294">
      <iconSet iconSet="5Arrows">
        <cfvo type="percent" val="0"/>
        <cfvo type="num" val="25"/>
        <cfvo type="num" val="50"/>
        <cfvo type="num" val="65"/>
        <cfvo type="num" val="80"/>
      </iconSet>
    </cfRule>
  </conditionalFormatting>
  <conditionalFormatting sqref="F93:Q93">
    <cfRule type="iconSet" priority="293">
      <iconSet iconSet="5Arrows">
        <cfvo type="percent" val="0"/>
        <cfvo type="num" val="25"/>
        <cfvo type="num" val="50"/>
        <cfvo type="num" val="65"/>
        <cfvo type="num" val="80"/>
      </iconSet>
    </cfRule>
  </conditionalFormatting>
  <conditionalFormatting sqref="E95">
    <cfRule type="iconSet" priority="292">
      <iconSet iconSet="5Arrows">
        <cfvo type="percent" val="0"/>
        <cfvo type="num" val="25"/>
        <cfvo type="num" val="50"/>
        <cfvo type="num" val="65"/>
        <cfvo type="num" val="80"/>
      </iconSet>
    </cfRule>
  </conditionalFormatting>
  <conditionalFormatting sqref="F95:Q95">
    <cfRule type="iconSet" priority="291">
      <iconSet iconSet="5Arrows">
        <cfvo type="percent" val="0"/>
        <cfvo type="num" val="25"/>
        <cfvo type="num" val="50"/>
        <cfvo type="num" val="65"/>
        <cfvo type="num" val="80"/>
      </iconSet>
    </cfRule>
  </conditionalFormatting>
  <conditionalFormatting sqref="E97">
    <cfRule type="iconSet" priority="290">
      <iconSet iconSet="5Arrows">
        <cfvo type="percent" val="0"/>
        <cfvo type="num" val="25"/>
        <cfvo type="num" val="50"/>
        <cfvo type="num" val="65"/>
        <cfvo type="num" val="80"/>
      </iconSet>
    </cfRule>
  </conditionalFormatting>
  <conditionalFormatting sqref="F97:Q97">
    <cfRule type="iconSet" priority="289">
      <iconSet iconSet="5Arrows">
        <cfvo type="percent" val="0"/>
        <cfvo type="num" val="25"/>
        <cfvo type="num" val="50"/>
        <cfvo type="num" val="65"/>
        <cfvo type="num" val="80"/>
      </iconSet>
    </cfRule>
  </conditionalFormatting>
  <conditionalFormatting sqref="E98">
    <cfRule type="iconSet" priority="288">
      <iconSet iconSet="5Arrows">
        <cfvo type="percent" val="0"/>
        <cfvo type="num" val="25"/>
        <cfvo type="num" val="50"/>
        <cfvo type="num" val="65"/>
        <cfvo type="num" val="80"/>
      </iconSet>
    </cfRule>
  </conditionalFormatting>
  <conditionalFormatting sqref="F98:Q98">
    <cfRule type="iconSet" priority="287">
      <iconSet iconSet="5Arrows">
        <cfvo type="percent" val="0"/>
        <cfvo type="num" val="25"/>
        <cfvo type="num" val="50"/>
        <cfvo type="num" val="65"/>
        <cfvo type="num" val="80"/>
      </iconSet>
    </cfRule>
  </conditionalFormatting>
  <conditionalFormatting sqref="E101">
    <cfRule type="iconSet" priority="286">
      <iconSet iconSet="5Arrows">
        <cfvo type="percent" val="0"/>
        <cfvo type="num" val="25"/>
        <cfvo type="num" val="50"/>
        <cfvo type="num" val="65"/>
        <cfvo type="num" val="80"/>
      </iconSet>
    </cfRule>
  </conditionalFormatting>
  <conditionalFormatting sqref="F101:Q101">
    <cfRule type="iconSet" priority="285">
      <iconSet iconSet="5Arrows">
        <cfvo type="percent" val="0"/>
        <cfvo type="num" val="25"/>
        <cfvo type="num" val="50"/>
        <cfvo type="num" val="65"/>
        <cfvo type="num" val="80"/>
      </iconSet>
    </cfRule>
  </conditionalFormatting>
  <conditionalFormatting sqref="E103">
    <cfRule type="iconSet" priority="284">
      <iconSet iconSet="5Arrows">
        <cfvo type="percent" val="0"/>
        <cfvo type="num" val="25"/>
        <cfvo type="num" val="50"/>
        <cfvo type="num" val="65"/>
        <cfvo type="num" val="80"/>
      </iconSet>
    </cfRule>
  </conditionalFormatting>
  <conditionalFormatting sqref="F103:Q103">
    <cfRule type="iconSet" priority="283">
      <iconSet iconSet="5Arrows">
        <cfvo type="percent" val="0"/>
        <cfvo type="num" val="25"/>
        <cfvo type="num" val="50"/>
        <cfvo type="num" val="65"/>
        <cfvo type="num" val="80"/>
      </iconSet>
    </cfRule>
  </conditionalFormatting>
  <conditionalFormatting sqref="E105">
    <cfRule type="iconSet" priority="282">
      <iconSet iconSet="5Arrows">
        <cfvo type="percent" val="0"/>
        <cfvo type="num" val="25"/>
        <cfvo type="num" val="50"/>
        <cfvo type="num" val="65"/>
        <cfvo type="num" val="80"/>
      </iconSet>
    </cfRule>
  </conditionalFormatting>
  <conditionalFormatting sqref="F105:Q105">
    <cfRule type="iconSet" priority="281">
      <iconSet iconSet="5Arrows">
        <cfvo type="percent" val="0"/>
        <cfvo type="num" val="25"/>
        <cfvo type="num" val="50"/>
        <cfvo type="num" val="65"/>
        <cfvo type="num" val="80"/>
      </iconSet>
    </cfRule>
  </conditionalFormatting>
  <conditionalFormatting sqref="E106">
    <cfRule type="iconSet" priority="280">
      <iconSet iconSet="5Arrows">
        <cfvo type="percent" val="0"/>
        <cfvo type="num" val="25"/>
        <cfvo type="num" val="50"/>
        <cfvo type="num" val="65"/>
        <cfvo type="num" val="80"/>
      </iconSet>
    </cfRule>
  </conditionalFormatting>
  <conditionalFormatting sqref="F106:Q106">
    <cfRule type="iconSet" priority="279">
      <iconSet iconSet="5Arrows">
        <cfvo type="percent" val="0"/>
        <cfvo type="num" val="25"/>
        <cfvo type="num" val="50"/>
        <cfvo type="num" val="65"/>
        <cfvo type="num" val="80"/>
      </iconSet>
    </cfRule>
  </conditionalFormatting>
  <conditionalFormatting sqref="E109">
    <cfRule type="iconSet" priority="278">
      <iconSet iconSet="5Arrows">
        <cfvo type="percent" val="0"/>
        <cfvo type="num" val="25"/>
        <cfvo type="num" val="50"/>
        <cfvo type="num" val="65"/>
        <cfvo type="num" val="80"/>
      </iconSet>
    </cfRule>
  </conditionalFormatting>
  <conditionalFormatting sqref="F109:Q109">
    <cfRule type="iconSet" priority="277">
      <iconSet iconSet="5Arrows">
        <cfvo type="percent" val="0"/>
        <cfvo type="num" val="25"/>
        <cfvo type="num" val="50"/>
        <cfvo type="num" val="65"/>
        <cfvo type="num" val="80"/>
      </iconSet>
    </cfRule>
  </conditionalFormatting>
  <conditionalFormatting sqref="E111">
    <cfRule type="iconSet" priority="276">
      <iconSet iconSet="5Arrows">
        <cfvo type="percent" val="0"/>
        <cfvo type="num" val="25"/>
        <cfvo type="num" val="50"/>
        <cfvo type="num" val="65"/>
        <cfvo type="num" val="80"/>
      </iconSet>
    </cfRule>
  </conditionalFormatting>
  <conditionalFormatting sqref="F111:Q111">
    <cfRule type="iconSet" priority="275">
      <iconSet iconSet="5Arrows">
        <cfvo type="percent" val="0"/>
        <cfvo type="num" val="25"/>
        <cfvo type="num" val="50"/>
        <cfvo type="num" val="65"/>
        <cfvo type="num" val="80"/>
      </iconSet>
    </cfRule>
  </conditionalFormatting>
  <conditionalFormatting sqref="E113">
    <cfRule type="iconSet" priority="274">
      <iconSet iconSet="5Arrows">
        <cfvo type="percent" val="0"/>
        <cfvo type="num" val="25"/>
        <cfvo type="num" val="50"/>
        <cfvo type="num" val="65"/>
        <cfvo type="num" val="80"/>
      </iconSet>
    </cfRule>
  </conditionalFormatting>
  <conditionalFormatting sqref="F113:Q113">
    <cfRule type="iconSet" priority="273">
      <iconSet iconSet="5Arrows">
        <cfvo type="percent" val="0"/>
        <cfvo type="num" val="25"/>
        <cfvo type="num" val="50"/>
        <cfvo type="num" val="65"/>
        <cfvo type="num" val="80"/>
      </iconSet>
    </cfRule>
  </conditionalFormatting>
  <conditionalFormatting sqref="E114">
    <cfRule type="iconSet" priority="272">
      <iconSet iconSet="5Arrows">
        <cfvo type="percent" val="0"/>
        <cfvo type="num" val="25"/>
        <cfvo type="num" val="50"/>
        <cfvo type="num" val="65"/>
        <cfvo type="num" val="80"/>
      </iconSet>
    </cfRule>
  </conditionalFormatting>
  <conditionalFormatting sqref="F114:Q114">
    <cfRule type="iconSet" priority="271">
      <iconSet iconSet="5Arrows">
        <cfvo type="percent" val="0"/>
        <cfvo type="num" val="25"/>
        <cfvo type="num" val="50"/>
        <cfvo type="num" val="65"/>
        <cfvo type="num" val="80"/>
      </iconSet>
    </cfRule>
  </conditionalFormatting>
  <conditionalFormatting sqref="E117">
    <cfRule type="iconSet" priority="270">
      <iconSet iconSet="5Arrows">
        <cfvo type="percent" val="0"/>
        <cfvo type="num" val="25"/>
        <cfvo type="num" val="50"/>
        <cfvo type="num" val="65"/>
        <cfvo type="num" val="80"/>
      </iconSet>
    </cfRule>
  </conditionalFormatting>
  <conditionalFormatting sqref="F117:Q117">
    <cfRule type="iconSet" priority="269">
      <iconSet iconSet="5Arrows">
        <cfvo type="percent" val="0"/>
        <cfvo type="num" val="25"/>
        <cfvo type="num" val="50"/>
        <cfvo type="num" val="65"/>
        <cfvo type="num" val="80"/>
      </iconSet>
    </cfRule>
  </conditionalFormatting>
  <conditionalFormatting sqref="E119">
    <cfRule type="iconSet" priority="268">
      <iconSet iconSet="5Arrows">
        <cfvo type="percent" val="0"/>
        <cfvo type="num" val="25"/>
        <cfvo type="num" val="50"/>
        <cfvo type="num" val="65"/>
        <cfvo type="num" val="80"/>
      </iconSet>
    </cfRule>
  </conditionalFormatting>
  <conditionalFormatting sqref="F119:Q119">
    <cfRule type="iconSet" priority="267">
      <iconSet iconSet="5Arrows">
        <cfvo type="percent" val="0"/>
        <cfvo type="num" val="25"/>
        <cfvo type="num" val="50"/>
        <cfvo type="num" val="65"/>
        <cfvo type="num" val="80"/>
      </iconSet>
    </cfRule>
  </conditionalFormatting>
  <conditionalFormatting sqref="E121">
    <cfRule type="iconSet" priority="266">
      <iconSet iconSet="5Arrows">
        <cfvo type="percent" val="0"/>
        <cfvo type="num" val="25"/>
        <cfvo type="num" val="50"/>
        <cfvo type="num" val="65"/>
        <cfvo type="num" val="80"/>
      </iconSet>
    </cfRule>
  </conditionalFormatting>
  <conditionalFormatting sqref="F121:Q121">
    <cfRule type="iconSet" priority="265">
      <iconSet iconSet="5Arrows">
        <cfvo type="percent" val="0"/>
        <cfvo type="num" val="25"/>
        <cfvo type="num" val="50"/>
        <cfvo type="num" val="65"/>
        <cfvo type="num" val="80"/>
      </iconSet>
    </cfRule>
  </conditionalFormatting>
  <conditionalFormatting sqref="E122">
    <cfRule type="iconSet" priority="264">
      <iconSet iconSet="5Arrows">
        <cfvo type="percent" val="0"/>
        <cfvo type="num" val="25"/>
        <cfvo type="num" val="50"/>
        <cfvo type="num" val="65"/>
        <cfvo type="num" val="80"/>
      </iconSet>
    </cfRule>
  </conditionalFormatting>
  <conditionalFormatting sqref="F122:Q122">
    <cfRule type="iconSet" priority="263">
      <iconSet iconSet="5Arrows">
        <cfvo type="percent" val="0"/>
        <cfvo type="num" val="25"/>
        <cfvo type="num" val="50"/>
        <cfvo type="num" val="65"/>
        <cfvo type="num" val="80"/>
      </iconSet>
    </cfRule>
  </conditionalFormatting>
  <conditionalFormatting sqref="E125">
    <cfRule type="iconSet" priority="262">
      <iconSet iconSet="5Arrows">
        <cfvo type="percent" val="0"/>
        <cfvo type="num" val="25"/>
        <cfvo type="num" val="50"/>
        <cfvo type="num" val="65"/>
        <cfvo type="num" val="80"/>
      </iconSet>
    </cfRule>
  </conditionalFormatting>
  <conditionalFormatting sqref="F125:Q125">
    <cfRule type="iconSet" priority="261">
      <iconSet iconSet="5Arrows">
        <cfvo type="percent" val="0"/>
        <cfvo type="num" val="25"/>
        <cfvo type="num" val="50"/>
        <cfvo type="num" val="65"/>
        <cfvo type="num" val="80"/>
      </iconSet>
    </cfRule>
  </conditionalFormatting>
  <conditionalFormatting sqref="E127">
    <cfRule type="iconSet" priority="260">
      <iconSet iconSet="5Arrows">
        <cfvo type="percent" val="0"/>
        <cfvo type="num" val="25"/>
        <cfvo type="num" val="50"/>
        <cfvo type="num" val="65"/>
        <cfvo type="num" val="80"/>
      </iconSet>
    </cfRule>
  </conditionalFormatting>
  <conditionalFormatting sqref="F127:Q127">
    <cfRule type="iconSet" priority="259">
      <iconSet iconSet="5Arrows">
        <cfvo type="percent" val="0"/>
        <cfvo type="num" val="25"/>
        <cfvo type="num" val="50"/>
        <cfvo type="num" val="65"/>
        <cfvo type="num" val="80"/>
      </iconSet>
    </cfRule>
  </conditionalFormatting>
  <conditionalFormatting sqref="E129">
    <cfRule type="iconSet" priority="258">
      <iconSet iconSet="5Arrows">
        <cfvo type="percent" val="0"/>
        <cfvo type="num" val="25"/>
        <cfvo type="num" val="50"/>
        <cfvo type="num" val="65"/>
        <cfvo type="num" val="80"/>
      </iconSet>
    </cfRule>
  </conditionalFormatting>
  <conditionalFormatting sqref="F129:Q129">
    <cfRule type="iconSet" priority="257">
      <iconSet iconSet="5Arrows">
        <cfvo type="percent" val="0"/>
        <cfvo type="num" val="25"/>
        <cfvo type="num" val="50"/>
        <cfvo type="num" val="65"/>
        <cfvo type="num" val="80"/>
      </iconSet>
    </cfRule>
  </conditionalFormatting>
  <conditionalFormatting sqref="E130">
    <cfRule type="iconSet" priority="256">
      <iconSet iconSet="5Arrows">
        <cfvo type="percent" val="0"/>
        <cfvo type="num" val="25"/>
        <cfvo type="num" val="50"/>
        <cfvo type="num" val="65"/>
        <cfvo type="num" val="80"/>
      </iconSet>
    </cfRule>
  </conditionalFormatting>
  <conditionalFormatting sqref="F130:Q130">
    <cfRule type="iconSet" priority="255">
      <iconSet iconSet="5Arrows">
        <cfvo type="percent" val="0"/>
        <cfvo type="num" val="25"/>
        <cfvo type="num" val="50"/>
        <cfvo type="num" val="65"/>
        <cfvo type="num" val="80"/>
      </iconSet>
    </cfRule>
  </conditionalFormatting>
  <conditionalFormatting sqref="E133">
    <cfRule type="iconSet" priority="254">
      <iconSet iconSet="5Arrows">
        <cfvo type="percent" val="0"/>
        <cfvo type="num" val="25"/>
        <cfvo type="num" val="50"/>
        <cfvo type="num" val="65"/>
        <cfvo type="num" val="80"/>
      </iconSet>
    </cfRule>
  </conditionalFormatting>
  <conditionalFormatting sqref="F133:Q133">
    <cfRule type="iconSet" priority="253">
      <iconSet iconSet="5Arrows">
        <cfvo type="percent" val="0"/>
        <cfvo type="num" val="25"/>
        <cfvo type="num" val="50"/>
        <cfvo type="num" val="65"/>
        <cfvo type="num" val="80"/>
      </iconSet>
    </cfRule>
  </conditionalFormatting>
  <conditionalFormatting sqref="E135">
    <cfRule type="iconSet" priority="252">
      <iconSet iconSet="5Arrows">
        <cfvo type="percent" val="0"/>
        <cfvo type="num" val="25"/>
        <cfvo type="num" val="50"/>
        <cfvo type="num" val="65"/>
        <cfvo type="num" val="80"/>
      </iconSet>
    </cfRule>
  </conditionalFormatting>
  <conditionalFormatting sqref="F135:Q135">
    <cfRule type="iconSet" priority="251">
      <iconSet iconSet="5Arrows">
        <cfvo type="percent" val="0"/>
        <cfvo type="num" val="25"/>
        <cfvo type="num" val="50"/>
        <cfvo type="num" val="65"/>
        <cfvo type="num" val="80"/>
      </iconSet>
    </cfRule>
  </conditionalFormatting>
  <conditionalFormatting sqref="E137">
    <cfRule type="iconSet" priority="250">
      <iconSet iconSet="5Arrows">
        <cfvo type="percent" val="0"/>
        <cfvo type="num" val="25"/>
        <cfvo type="num" val="50"/>
        <cfvo type="num" val="65"/>
        <cfvo type="num" val="80"/>
      </iconSet>
    </cfRule>
  </conditionalFormatting>
  <conditionalFormatting sqref="F137:Q137">
    <cfRule type="iconSet" priority="249">
      <iconSet iconSet="5Arrows">
        <cfvo type="percent" val="0"/>
        <cfvo type="num" val="25"/>
        <cfvo type="num" val="50"/>
        <cfvo type="num" val="65"/>
        <cfvo type="num" val="80"/>
      </iconSet>
    </cfRule>
  </conditionalFormatting>
  <conditionalFormatting sqref="E138">
    <cfRule type="iconSet" priority="248">
      <iconSet iconSet="5Arrows">
        <cfvo type="percent" val="0"/>
        <cfvo type="num" val="25"/>
        <cfvo type="num" val="50"/>
        <cfvo type="num" val="65"/>
        <cfvo type="num" val="80"/>
      </iconSet>
    </cfRule>
  </conditionalFormatting>
  <conditionalFormatting sqref="F138:Q138">
    <cfRule type="iconSet" priority="247">
      <iconSet iconSet="5Arrows">
        <cfvo type="percent" val="0"/>
        <cfvo type="num" val="25"/>
        <cfvo type="num" val="50"/>
        <cfvo type="num" val="65"/>
        <cfvo type="num" val="80"/>
      </iconSet>
    </cfRule>
  </conditionalFormatting>
  <conditionalFormatting sqref="E141">
    <cfRule type="iconSet" priority="246">
      <iconSet iconSet="5Arrows">
        <cfvo type="percent" val="0"/>
        <cfvo type="num" val="25"/>
        <cfvo type="num" val="50"/>
        <cfvo type="num" val="65"/>
        <cfvo type="num" val="80"/>
      </iconSet>
    </cfRule>
  </conditionalFormatting>
  <conditionalFormatting sqref="F141:Q141">
    <cfRule type="iconSet" priority="245">
      <iconSet iconSet="5Arrows">
        <cfvo type="percent" val="0"/>
        <cfvo type="num" val="25"/>
        <cfvo type="num" val="50"/>
        <cfvo type="num" val="65"/>
        <cfvo type="num" val="80"/>
      </iconSet>
    </cfRule>
  </conditionalFormatting>
  <conditionalFormatting sqref="E143">
    <cfRule type="iconSet" priority="244">
      <iconSet iconSet="5Arrows">
        <cfvo type="percent" val="0"/>
        <cfvo type="num" val="25"/>
        <cfvo type="num" val="50"/>
        <cfvo type="num" val="65"/>
        <cfvo type="num" val="80"/>
      </iconSet>
    </cfRule>
  </conditionalFormatting>
  <conditionalFormatting sqref="F143:Q143">
    <cfRule type="iconSet" priority="243">
      <iconSet iconSet="5Arrows">
        <cfvo type="percent" val="0"/>
        <cfvo type="num" val="25"/>
        <cfvo type="num" val="50"/>
        <cfvo type="num" val="65"/>
        <cfvo type="num" val="80"/>
      </iconSet>
    </cfRule>
  </conditionalFormatting>
  <conditionalFormatting sqref="E145">
    <cfRule type="iconSet" priority="242">
      <iconSet iconSet="5Arrows">
        <cfvo type="percent" val="0"/>
        <cfvo type="num" val="25"/>
        <cfvo type="num" val="50"/>
        <cfvo type="num" val="65"/>
        <cfvo type="num" val="80"/>
      </iconSet>
    </cfRule>
  </conditionalFormatting>
  <conditionalFormatting sqref="F145:Q145">
    <cfRule type="iconSet" priority="241">
      <iconSet iconSet="5Arrows">
        <cfvo type="percent" val="0"/>
        <cfvo type="num" val="25"/>
        <cfvo type="num" val="50"/>
        <cfvo type="num" val="65"/>
        <cfvo type="num" val="80"/>
      </iconSet>
    </cfRule>
  </conditionalFormatting>
  <conditionalFormatting sqref="E146">
    <cfRule type="iconSet" priority="240">
      <iconSet iconSet="5Arrows">
        <cfvo type="percent" val="0"/>
        <cfvo type="num" val="25"/>
        <cfvo type="num" val="50"/>
        <cfvo type="num" val="65"/>
        <cfvo type="num" val="80"/>
      </iconSet>
    </cfRule>
  </conditionalFormatting>
  <conditionalFormatting sqref="F146:Q146">
    <cfRule type="iconSet" priority="239">
      <iconSet iconSet="5Arrows">
        <cfvo type="percent" val="0"/>
        <cfvo type="num" val="25"/>
        <cfvo type="num" val="50"/>
        <cfvo type="num" val="65"/>
        <cfvo type="num" val="80"/>
      </iconSet>
    </cfRule>
  </conditionalFormatting>
  <conditionalFormatting sqref="E149">
    <cfRule type="iconSet" priority="238">
      <iconSet iconSet="5Arrows">
        <cfvo type="percent" val="0"/>
        <cfvo type="num" val="25"/>
        <cfvo type="num" val="50"/>
        <cfvo type="num" val="65"/>
        <cfvo type="num" val="80"/>
      </iconSet>
    </cfRule>
  </conditionalFormatting>
  <conditionalFormatting sqref="F149:Q149">
    <cfRule type="iconSet" priority="237">
      <iconSet iconSet="5Arrows">
        <cfvo type="percent" val="0"/>
        <cfvo type="num" val="25"/>
        <cfvo type="num" val="50"/>
        <cfvo type="num" val="65"/>
        <cfvo type="num" val="80"/>
      </iconSet>
    </cfRule>
  </conditionalFormatting>
  <conditionalFormatting sqref="E151">
    <cfRule type="iconSet" priority="236">
      <iconSet iconSet="5Arrows">
        <cfvo type="percent" val="0"/>
        <cfvo type="num" val="25"/>
        <cfvo type="num" val="50"/>
        <cfvo type="num" val="65"/>
        <cfvo type="num" val="80"/>
      </iconSet>
    </cfRule>
  </conditionalFormatting>
  <conditionalFormatting sqref="F151:Q151">
    <cfRule type="iconSet" priority="235">
      <iconSet iconSet="5Arrows">
        <cfvo type="percent" val="0"/>
        <cfvo type="num" val="25"/>
        <cfvo type="num" val="50"/>
        <cfvo type="num" val="65"/>
        <cfvo type="num" val="80"/>
      </iconSet>
    </cfRule>
  </conditionalFormatting>
  <conditionalFormatting sqref="E153">
    <cfRule type="iconSet" priority="234">
      <iconSet iconSet="5Arrows">
        <cfvo type="percent" val="0"/>
        <cfvo type="num" val="25"/>
        <cfvo type="num" val="50"/>
        <cfvo type="num" val="65"/>
        <cfvo type="num" val="80"/>
      </iconSet>
    </cfRule>
  </conditionalFormatting>
  <conditionalFormatting sqref="F153:Q153">
    <cfRule type="iconSet" priority="233">
      <iconSet iconSet="5Arrows">
        <cfvo type="percent" val="0"/>
        <cfvo type="num" val="25"/>
        <cfvo type="num" val="50"/>
        <cfvo type="num" val="65"/>
        <cfvo type="num" val="80"/>
      </iconSet>
    </cfRule>
  </conditionalFormatting>
  <conditionalFormatting sqref="E154">
    <cfRule type="iconSet" priority="232">
      <iconSet iconSet="5Arrows">
        <cfvo type="percent" val="0"/>
        <cfvo type="num" val="25"/>
        <cfvo type="num" val="50"/>
        <cfvo type="num" val="65"/>
        <cfvo type="num" val="80"/>
      </iconSet>
    </cfRule>
  </conditionalFormatting>
  <conditionalFormatting sqref="F154:Q154">
    <cfRule type="iconSet" priority="231">
      <iconSet iconSet="5Arrows">
        <cfvo type="percent" val="0"/>
        <cfvo type="num" val="25"/>
        <cfvo type="num" val="50"/>
        <cfvo type="num" val="65"/>
        <cfvo type="num" val="80"/>
      </iconSet>
    </cfRule>
  </conditionalFormatting>
  <conditionalFormatting sqref="E157">
    <cfRule type="iconSet" priority="230">
      <iconSet iconSet="5Arrows">
        <cfvo type="percent" val="0"/>
        <cfvo type="num" val="25"/>
        <cfvo type="num" val="50"/>
        <cfvo type="num" val="65"/>
        <cfvo type="num" val="80"/>
      </iconSet>
    </cfRule>
  </conditionalFormatting>
  <conditionalFormatting sqref="F157:Q157">
    <cfRule type="iconSet" priority="229">
      <iconSet iconSet="5Arrows">
        <cfvo type="percent" val="0"/>
        <cfvo type="num" val="25"/>
        <cfvo type="num" val="50"/>
        <cfvo type="num" val="65"/>
        <cfvo type="num" val="80"/>
      </iconSet>
    </cfRule>
  </conditionalFormatting>
  <conditionalFormatting sqref="E159">
    <cfRule type="iconSet" priority="228">
      <iconSet iconSet="5Arrows">
        <cfvo type="percent" val="0"/>
        <cfvo type="num" val="25"/>
        <cfvo type="num" val="50"/>
        <cfvo type="num" val="65"/>
        <cfvo type="num" val="80"/>
      </iconSet>
    </cfRule>
  </conditionalFormatting>
  <conditionalFormatting sqref="F159:Q159">
    <cfRule type="iconSet" priority="227">
      <iconSet iconSet="5Arrows">
        <cfvo type="percent" val="0"/>
        <cfvo type="num" val="25"/>
        <cfvo type="num" val="50"/>
        <cfvo type="num" val="65"/>
        <cfvo type="num" val="80"/>
      </iconSet>
    </cfRule>
  </conditionalFormatting>
  <conditionalFormatting sqref="E161">
    <cfRule type="iconSet" priority="226">
      <iconSet iconSet="5Arrows">
        <cfvo type="percent" val="0"/>
        <cfvo type="num" val="25"/>
        <cfvo type="num" val="50"/>
        <cfvo type="num" val="65"/>
        <cfvo type="num" val="80"/>
      </iconSet>
    </cfRule>
  </conditionalFormatting>
  <conditionalFormatting sqref="F161:Q161">
    <cfRule type="iconSet" priority="225">
      <iconSet iconSet="5Arrows">
        <cfvo type="percent" val="0"/>
        <cfvo type="num" val="25"/>
        <cfvo type="num" val="50"/>
        <cfvo type="num" val="65"/>
        <cfvo type="num" val="80"/>
      </iconSet>
    </cfRule>
  </conditionalFormatting>
  <conditionalFormatting sqref="E162">
    <cfRule type="iconSet" priority="224">
      <iconSet iconSet="5Arrows">
        <cfvo type="percent" val="0"/>
        <cfvo type="num" val="25"/>
        <cfvo type="num" val="50"/>
        <cfvo type="num" val="65"/>
        <cfvo type="num" val="80"/>
      </iconSet>
    </cfRule>
  </conditionalFormatting>
  <conditionalFormatting sqref="F162:Q162">
    <cfRule type="iconSet" priority="223">
      <iconSet iconSet="5Arrows">
        <cfvo type="percent" val="0"/>
        <cfvo type="num" val="25"/>
        <cfvo type="num" val="50"/>
        <cfvo type="num" val="65"/>
        <cfvo type="num" val="80"/>
      </iconSet>
    </cfRule>
  </conditionalFormatting>
  <conditionalFormatting sqref="E165">
    <cfRule type="iconSet" priority="222">
      <iconSet iconSet="5Arrows">
        <cfvo type="percent" val="0"/>
        <cfvo type="num" val="25"/>
        <cfvo type="num" val="50"/>
        <cfvo type="num" val="65"/>
        <cfvo type="num" val="80"/>
      </iconSet>
    </cfRule>
  </conditionalFormatting>
  <conditionalFormatting sqref="F165:Q165">
    <cfRule type="iconSet" priority="221">
      <iconSet iconSet="5Arrows">
        <cfvo type="percent" val="0"/>
        <cfvo type="num" val="25"/>
        <cfvo type="num" val="50"/>
        <cfvo type="num" val="65"/>
        <cfvo type="num" val="80"/>
      </iconSet>
    </cfRule>
  </conditionalFormatting>
  <conditionalFormatting sqref="E167">
    <cfRule type="iconSet" priority="220">
      <iconSet iconSet="5Arrows">
        <cfvo type="percent" val="0"/>
        <cfvo type="num" val="25"/>
        <cfvo type="num" val="50"/>
        <cfvo type="num" val="65"/>
        <cfvo type="num" val="80"/>
      </iconSet>
    </cfRule>
  </conditionalFormatting>
  <conditionalFormatting sqref="F167:Q167">
    <cfRule type="iconSet" priority="219">
      <iconSet iconSet="5Arrows">
        <cfvo type="percent" val="0"/>
        <cfvo type="num" val="25"/>
        <cfvo type="num" val="50"/>
        <cfvo type="num" val="65"/>
        <cfvo type="num" val="80"/>
      </iconSet>
    </cfRule>
  </conditionalFormatting>
  <conditionalFormatting sqref="E169">
    <cfRule type="iconSet" priority="218">
      <iconSet iconSet="5Arrows">
        <cfvo type="percent" val="0"/>
        <cfvo type="num" val="25"/>
        <cfvo type="num" val="50"/>
        <cfvo type="num" val="65"/>
        <cfvo type="num" val="80"/>
      </iconSet>
    </cfRule>
  </conditionalFormatting>
  <conditionalFormatting sqref="F169:Q169">
    <cfRule type="iconSet" priority="217">
      <iconSet iconSet="5Arrows">
        <cfvo type="percent" val="0"/>
        <cfvo type="num" val="25"/>
        <cfvo type="num" val="50"/>
        <cfvo type="num" val="65"/>
        <cfvo type="num" val="80"/>
      </iconSet>
    </cfRule>
  </conditionalFormatting>
  <conditionalFormatting sqref="E170">
    <cfRule type="iconSet" priority="216">
      <iconSet iconSet="5Arrows">
        <cfvo type="percent" val="0"/>
        <cfvo type="num" val="25"/>
        <cfvo type="num" val="50"/>
        <cfvo type="num" val="65"/>
        <cfvo type="num" val="80"/>
      </iconSet>
    </cfRule>
  </conditionalFormatting>
  <conditionalFormatting sqref="F170:Q170">
    <cfRule type="iconSet" priority="215">
      <iconSet iconSet="5Arrows">
        <cfvo type="percent" val="0"/>
        <cfvo type="num" val="25"/>
        <cfvo type="num" val="50"/>
        <cfvo type="num" val="65"/>
        <cfvo type="num" val="80"/>
      </iconSet>
    </cfRule>
  </conditionalFormatting>
  <conditionalFormatting sqref="E173">
    <cfRule type="iconSet" priority="214">
      <iconSet iconSet="5Arrows">
        <cfvo type="percent" val="0"/>
        <cfvo type="num" val="25"/>
        <cfvo type="num" val="50"/>
        <cfvo type="num" val="65"/>
        <cfvo type="num" val="80"/>
      </iconSet>
    </cfRule>
  </conditionalFormatting>
  <conditionalFormatting sqref="F173:Q173">
    <cfRule type="iconSet" priority="213">
      <iconSet iconSet="5Arrows">
        <cfvo type="percent" val="0"/>
        <cfvo type="num" val="25"/>
        <cfvo type="num" val="50"/>
        <cfvo type="num" val="65"/>
        <cfvo type="num" val="80"/>
      </iconSet>
    </cfRule>
  </conditionalFormatting>
  <conditionalFormatting sqref="E175">
    <cfRule type="iconSet" priority="212">
      <iconSet iconSet="5Arrows">
        <cfvo type="percent" val="0"/>
        <cfvo type="num" val="25"/>
        <cfvo type="num" val="50"/>
        <cfvo type="num" val="65"/>
        <cfvo type="num" val="80"/>
      </iconSet>
    </cfRule>
  </conditionalFormatting>
  <conditionalFormatting sqref="F175:Q175">
    <cfRule type="iconSet" priority="211">
      <iconSet iconSet="5Arrows">
        <cfvo type="percent" val="0"/>
        <cfvo type="num" val="25"/>
        <cfvo type="num" val="50"/>
        <cfvo type="num" val="65"/>
        <cfvo type="num" val="80"/>
      </iconSet>
    </cfRule>
  </conditionalFormatting>
  <conditionalFormatting sqref="E177">
    <cfRule type="iconSet" priority="210">
      <iconSet iconSet="5Arrows">
        <cfvo type="percent" val="0"/>
        <cfvo type="num" val="25"/>
        <cfvo type="num" val="50"/>
        <cfvo type="num" val="65"/>
        <cfvo type="num" val="80"/>
      </iconSet>
    </cfRule>
  </conditionalFormatting>
  <conditionalFormatting sqref="F177:Q177">
    <cfRule type="iconSet" priority="209">
      <iconSet iconSet="5Arrows">
        <cfvo type="percent" val="0"/>
        <cfvo type="num" val="25"/>
        <cfvo type="num" val="50"/>
        <cfvo type="num" val="65"/>
        <cfvo type="num" val="80"/>
      </iconSet>
    </cfRule>
  </conditionalFormatting>
  <conditionalFormatting sqref="E178">
    <cfRule type="iconSet" priority="208">
      <iconSet iconSet="5Arrows">
        <cfvo type="percent" val="0"/>
        <cfvo type="num" val="25"/>
        <cfvo type="num" val="50"/>
        <cfvo type="num" val="65"/>
        <cfvo type="num" val="80"/>
      </iconSet>
    </cfRule>
  </conditionalFormatting>
  <conditionalFormatting sqref="F178:Q178">
    <cfRule type="iconSet" priority="207">
      <iconSet iconSet="5Arrows">
        <cfvo type="percent" val="0"/>
        <cfvo type="num" val="25"/>
        <cfvo type="num" val="50"/>
        <cfvo type="num" val="65"/>
        <cfvo type="num" val="80"/>
      </iconSet>
    </cfRule>
  </conditionalFormatting>
  <conditionalFormatting sqref="E181">
    <cfRule type="iconSet" priority="206">
      <iconSet iconSet="5Arrows">
        <cfvo type="percent" val="0"/>
        <cfvo type="num" val="25"/>
        <cfvo type="num" val="50"/>
        <cfvo type="num" val="65"/>
        <cfvo type="num" val="80"/>
      </iconSet>
    </cfRule>
  </conditionalFormatting>
  <conditionalFormatting sqref="F181:Q181">
    <cfRule type="iconSet" priority="205">
      <iconSet iconSet="5Arrows">
        <cfvo type="percent" val="0"/>
        <cfvo type="num" val="25"/>
        <cfvo type="num" val="50"/>
        <cfvo type="num" val="65"/>
        <cfvo type="num" val="80"/>
      </iconSet>
    </cfRule>
  </conditionalFormatting>
  <conditionalFormatting sqref="E183">
    <cfRule type="iconSet" priority="204">
      <iconSet iconSet="5Arrows">
        <cfvo type="percent" val="0"/>
        <cfvo type="num" val="25"/>
        <cfvo type="num" val="50"/>
        <cfvo type="num" val="65"/>
        <cfvo type="num" val="80"/>
      </iconSet>
    </cfRule>
  </conditionalFormatting>
  <conditionalFormatting sqref="F183:Q183">
    <cfRule type="iconSet" priority="203">
      <iconSet iconSet="5Arrows">
        <cfvo type="percent" val="0"/>
        <cfvo type="num" val="25"/>
        <cfvo type="num" val="50"/>
        <cfvo type="num" val="65"/>
        <cfvo type="num" val="80"/>
      </iconSet>
    </cfRule>
  </conditionalFormatting>
  <conditionalFormatting sqref="E185">
    <cfRule type="iconSet" priority="202">
      <iconSet iconSet="5Arrows">
        <cfvo type="percent" val="0"/>
        <cfvo type="num" val="25"/>
        <cfvo type="num" val="50"/>
        <cfvo type="num" val="65"/>
        <cfvo type="num" val="80"/>
      </iconSet>
    </cfRule>
  </conditionalFormatting>
  <conditionalFormatting sqref="F185:Q185">
    <cfRule type="iconSet" priority="201">
      <iconSet iconSet="5Arrows">
        <cfvo type="percent" val="0"/>
        <cfvo type="num" val="25"/>
        <cfvo type="num" val="50"/>
        <cfvo type="num" val="65"/>
        <cfvo type="num" val="80"/>
      </iconSet>
    </cfRule>
  </conditionalFormatting>
  <conditionalFormatting sqref="E186">
    <cfRule type="iconSet" priority="200">
      <iconSet iconSet="5Arrows">
        <cfvo type="percent" val="0"/>
        <cfvo type="num" val="25"/>
        <cfvo type="num" val="50"/>
        <cfvo type="num" val="65"/>
        <cfvo type="num" val="80"/>
      </iconSet>
    </cfRule>
  </conditionalFormatting>
  <conditionalFormatting sqref="F186:Q186">
    <cfRule type="iconSet" priority="199">
      <iconSet iconSet="5Arrows">
        <cfvo type="percent" val="0"/>
        <cfvo type="num" val="25"/>
        <cfvo type="num" val="50"/>
        <cfvo type="num" val="65"/>
        <cfvo type="num" val="80"/>
      </iconSet>
    </cfRule>
  </conditionalFormatting>
  <conditionalFormatting sqref="E189">
    <cfRule type="iconSet" priority="198">
      <iconSet iconSet="5Arrows">
        <cfvo type="percent" val="0"/>
        <cfvo type="num" val="25"/>
        <cfvo type="num" val="50"/>
        <cfvo type="num" val="65"/>
        <cfvo type="num" val="80"/>
      </iconSet>
    </cfRule>
  </conditionalFormatting>
  <conditionalFormatting sqref="F189:Q189">
    <cfRule type="iconSet" priority="197">
      <iconSet iconSet="5Arrows">
        <cfvo type="percent" val="0"/>
        <cfvo type="num" val="25"/>
        <cfvo type="num" val="50"/>
        <cfvo type="num" val="65"/>
        <cfvo type="num" val="80"/>
      </iconSet>
    </cfRule>
  </conditionalFormatting>
  <conditionalFormatting sqref="E191">
    <cfRule type="iconSet" priority="196">
      <iconSet iconSet="5Arrows">
        <cfvo type="percent" val="0"/>
        <cfvo type="num" val="25"/>
        <cfvo type="num" val="50"/>
        <cfvo type="num" val="65"/>
        <cfvo type="num" val="80"/>
      </iconSet>
    </cfRule>
  </conditionalFormatting>
  <conditionalFormatting sqref="F191:Q191">
    <cfRule type="iconSet" priority="195">
      <iconSet iconSet="5Arrows">
        <cfvo type="percent" val="0"/>
        <cfvo type="num" val="25"/>
        <cfvo type="num" val="50"/>
        <cfvo type="num" val="65"/>
        <cfvo type="num" val="80"/>
      </iconSet>
    </cfRule>
  </conditionalFormatting>
  <conditionalFormatting sqref="E193">
    <cfRule type="iconSet" priority="194">
      <iconSet iconSet="5Arrows">
        <cfvo type="percent" val="0"/>
        <cfvo type="num" val="25"/>
        <cfvo type="num" val="50"/>
        <cfvo type="num" val="65"/>
        <cfvo type="num" val="80"/>
      </iconSet>
    </cfRule>
  </conditionalFormatting>
  <conditionalFormatting sqref="F193:Q193">
    <cfRule type="iconSet" priority="193">
      <iconSet iconSet="5Arrows">
        <cfvo type="percent" val="0"/>
        <cfvo type="num" val="25"/>
        <cfvo type="num" val="50"/>
        <cfvo type="num" val="65"/>
        <cfvo type="num" val="80"/>
      </iconSet>
    </cfRule>
  </conditionalFormatting>
  <conditionalFormatting sqref="E194">
    <cfRule type="iconSet" priority="192">
      <iconSet iconSet="5Arrows">
        <cfvo type="percent" val="0"/>
        <cfvo type="num" val="25"/>
        <cfvo type="num" val="50"/>
        <cfvo type="num" val="65"/>
        <cfvo type="num" val="80"/>
      </iconSet>
    </cfRule>
  </conditionalFormatting>
  <conditionalFormatting sqref="F194:Q194">
    <cfRule type="iconSet" priority="191">
      <iconSet iconSet="5Arrows">
        <cfvo type="percent" val="0"/>
        <cfvo type="num" val="25"/>
        <cfvo type="num" val="50"/>
        <cfvo type="num" val="65"/>
        <cfvo type="num" val="80"/>
      </iconSet>
    </cfRule>
  </conditionalFormatting>
  <conditionalFormatting sqref="E197">
    <cfRule type="iconSet" priority="190">
      <iconSet iconSet="5Arrows">
        <cfvo type="percent" val="0"/>
        <cfvo type="num" val="25"/>
        <cfvo type="num" val="50"/>
        <cfvo type="num" val="65"/>
        <cfvo type="num" val="80"/>
      </iconSet>
    </cfRule>
  </conditionalFormatting>
  <conditionalFormatting sqref="F197:Q197">
    <cfRule type="iconSet" priority="189">
      <iconSet iconSet="5Arrows">
        <cfvo type="percent" val="0"/>
        <cfvo type="num" val="25"/>
        <cfvo type="num" val="50"/>
        <cfvo type="num" val="65"/>
        <cfvo type="num" val="80"/>
      </iconSet>
    </cfRule>
  </conditionalFormatting>
  <conditionalFormatting sqref="E199">
    <cfRule type="iconSet" priority="188">
      <iconSet iconSet="5Arrows">
        <cfvo type="percent" val="0"/>
        <cfvo type="num" val="25"/>
        <cfvo type="num" val="50"/>
        <cfvo type="num" val="65"/>
        <cfvo type="num" val="80"/>
      </iconSet>
    </cfRule>
  </conditionalFormatting>
  <conditionalFormatting sqref="F199:Q199">
    <cfRule type="iconSet" priority="187">
      <iconSet iconSet="5Arrows">
        <cfvo type="percent" val="0"/>
        <cfvo type="num" val="25"/>
        <cfvo type="num" val="50"/>
        <cfvo type="num" val="65"/>
        <cfvo type="num" val="80"/>
      </iconSet>
    </cfRule>
  </conditionalFormatting>
  <conditionalFormatting sqref="E201">
    <cfRule type="iconSet" priority="186">
      <iconSet iconSet="5Arrows">
        <cfvo type="percent" val="0"/>
        <cfvo type="num" val="25"/>
        <cfvo type="num" val="50"/>
        <cfvo type="num" val="65"/>
        <cfvo type="num" val="80"/>
      </iconSet>
    </cfRule>
  </conditionalFormatting>
  <conditionalFormatting sqref="F201:Q201">
    <cfRule type="iconSet" priority="185">
      <iconSet iconSet="5Arrows">
        <cfvo type="percent" val="0"/>
        <cfvo type="num" val="25"/>
        <cfvo type="num" val="50"/>
        <cfvo type="num" val="65"/>
        <cfvo type="num" val="80"/>
      </iconSet>
    </cfRule>
  </conditionalFormatting>
  <conditionalFormatting sqref="E202">
    <cfRule type="iconSet" priority="184">
      <iconSet iconSet="5Arrows">
        <cfvo type="percent" val="0"/>
        <cfvo type="num" val="25"/>
        <cfvo type="num" val="50"/>
        <cfvo type="num" val="65"/>
        <cfvo type="num" val="80"/>
      </iconSet>
    </cfRule>
  </conditionalFormatting>
  <conditionalFormatting sqref="F202:Q202">
    <cfRule type="iconSet" priority="183">
      <iconSet iconSet="5Arrows">
        <cfvo type="percent" val="0"/>
        <cfvo type="num" val="25"/>
        <cfvo type="num" val="50"/>
        <cfvo type="num" val="65"/>
        <cfvo type="num" val="80"/>
      </iconSet>
    </cfRule>
  </conditionalFormatting>
  <conditionalFormatting sqref="E205">
    <cfRule type="iconSet" priority="182">
      <iconSet iconSet="5Arrows">
        <cfvo type="percent" val="0"/>
        <cfvo type="num" val="25"/>
        <cfvo type="num" val="50"/>
        <cfvo type="num" val="65"/>
        <cfvo type="num" val="80"/>
      </iconSet>
    </cfRule>
  </conditionalFormatting>
  <conditionalFormatting sqref="F205:Q205">
    <cfRule type="iconSet" priority="181">
      <iconSet iconSet="5Arrows">
        <cfvo type="percent" val="0"/>
        <cfvo type="num" val="25"/>
        <cfvo type="num" val="50"/>
        <cfvo type="num" val="65"/>
        <cfvo type="num" val="80"/>
      </iconSet>
    </cfRule>
  </conditionalFormatting>
  <conditionalFormatting sqref="E207">
    <cfRule type="iconSet" priority="180">
      <iconSet iconSet="5Arrows">
        <cfvo type="percent" val="0"/>
        <cfvo type="num" val="25"/>
        <cfvo type="num" val="50"/>
        <cfvo type="num" val="65"/>
        <cfvo type="num" val="80"/>
      </iconSet>
    </cfRule>
  </conditionalFormatting>
  <conditionalFormatting sqref="F207:Q207">
    <cfRule type="iconSet" priority="179">
      <iconSet iconSet="5Arrows">
        <cfvo type="percent" val="0"/>
        <cfvo type="num" val="25"/>
        <cfvo type="num" val="50"/>
        <cfvo type="num" val="65"/>
        <cfvo type="num" val="80"/>
      </iconSet>
    </cfRule>
  </conditionalFormatting>
  <conditionalFormatting sqref="E209">
    <cfRule type="iconSet" priority="178">
      <iconSet iconSet="5Arrows">
        <cfvo type="percent" val="0"/>
        <cfvo type="num" val="25"/>
        <cfvo type="num" val="50"/>
        <cfvo type="num" val="65"/>
        <cfvo type="num" val="80"/>
      </iconSet>
    </cfRule>
  </conditionalFormatting>
  <conditionalFormatting sqref="F209:Q209">
    <cfRule type="iconSet" priority="177">
      <iconSet iconSet="5Arrows">
        <cfvo type="percent" val="0"/>
        <cfvo type="num" val="25"/>
        <cfvo type="num" val="50"/>
        <cfvo type="num" val="65"/>
        <cfvo type="num" val="80"/>
      </iconSet>
    </cfRule>
  </conditionalFormatting>
  <conditionalFormatting sqref="E210:E218">
    <cfRule type="iconSet" priority="176">
      <iconSet iconSet="5Arrows">
        <cfvo type="percent" val="0"/>
        <cfvo type="num" val="25"/>
        <cfvo type="num" val="50"/>
        <cfvo type="num" val="65"/>
        <cfvo type="num" val="80"/>
      </iconSet>
    </cfRule>
  </conditionalFormatting>
  <conditionalFormatting sqref="F210:F211 F213 F215 F217:F218 G210:Q218">
    <cfRule type="iconSet" priority="175">
      <iconSet iconSet="5Arrows">
        <cfvo type="percent" val="0"/>
        <cfvo type="num" val="25"/>
        <cfvo type="num" val="50"/>
        <cfvo type="num" val="65"/>
        <cfvo type="num" val="80"/>
      </iconSet>
    </cfRule>
  </conditionalFormatting>
  <conditionalFormatting sqref="E221">
    <cfRule type="iconSet" priority="174">
      <iconSet iconSet="5Arrows">
        <cfvo type="percent" val="0"/>
        <cfvo type="num" val="25"/>
        <cfvo type="num" val="50"/>
        <cfvo type="num" val="65"/>
        <cfvo type="num" val="80"/>
      </iconSet>
    </cfRule>
  </conditionalFormatting>
  <conditionalFormatting sqref="F221:Q221">
    <cfRule type="iconSet" priority="173">
      <iconSet iconSet="5Arrows">
        <cfvo type="percent" val="0"/>
        <cfvo type="num" val="25"/>
        <cfvo type="num" val="50"/>
        <cfvo type="num" val="65"/>
        <cfvo type="num" val="80"/>
      </iconSet>
    </cfRule>
  </conditionalFormatting>
  <conditionalFormatting sqref="E223">
    <cfRule type="iconSet" priority="172">
      <iconSet iconSet="5Arrows">
        <cfvo type="percent" val="0"/>
        <cfvo type="num" val="25"/>
        <cfvo type="num" val="50"/>
        <cfvo type="num" val="65"/>
        <cfvo type="num" val="80"/>
      </iconSet>
    </cfRule>
  </conditionalFormatting>
  <conditionalFormatting sqref="F223:Q223">
    <cfRule type="iconSet" priority="171">
      <iconSet iconSet="5Arrows">
        <cfvo type="percent" val="0"/>
        <cfvo type="num" val="25"/>
        <cfvo type="num" val="50"/>
        <cfvo type="num" val="65"/>
        <cfvo type="num" val="80"/>
      </iconSet>
    </cfRule>
  </conditionalFormatting>
  <conditionalFormatting sqref="E225">
    <cfRule type="iconSet" priority="170">
      <iconSet iconSet="5Arrows">
        <cfvo type="percent" val="0"/>
        <cfvo type="num" val="25"/>
        <cfvo type="num" val="50"/>
        <cfvo type="num" val="65"/>
        <cfvo type="num" val="80"/>
      </iconSet>
    </cfRule>
  </conditionalFormatting>
  <conditionalFormatting sqref="F225:Q225">
    <cfRule type="iconSet" priority="169">
      <iconSet iconSet="5Arrows">
        <cfvo type="percent" val="0"/>
        <cfvo type="num" val="25"/>
        <cfvo type="num" val="50"/>
        <cfvo type="num" val="65"/>
        <cfvo type="num" val="80"/>
      </iconSet>
    </cfRule>
  </conditionalFormatting>
  <conditionalFormatting sqref="E226">
    <cfRule type="iconSet" priority="168">
      <iconSet iconSet="5Arrows">
        <cfvo type="percent" val="0"/>
        <cfvo type="num" val="25"/>
        <cfvo type="num" val="50"/>
        <cfvo type="num" val="65"/>
        <cfvo type="num" val="80"/>
      </iconSet>
    </cfRule>
  </conditionalFormatting>
  <conditionalFormatting sqref="F226:Q226">
    <cfRule type="iconSet" priority="167">
      <iconSet iconSet="5Arrows">
        <cfvo type="percent" val="0"/>
        <cfvo type="num" val="25"/>
        <cfvo type="num" val="50"/>
        <cfvo type="num" val="65"/>
        <cfvo type="num" val="80"/>
      </iconSet>
    </cfRule>
  </conditionalFormatting>
  <conditionalFormatting sqref="E229">
    <cfRule type="iconSet" priority="166">
      <iconSet iconSet="5Arrows">
        <cfvo type="percent" val="0"/>
        <cfvo type="num" val="25"/>
        <cfvo type="num" val="50"/>
        <cfvo type="num" val="65"/>
        <cfvo type="num" val="80"/>
      </iconSet>
    </cfRule>
  </conditionalFormatting>
  <conditionalFormatting sqref="F229:Q229">
    <cfRule type="iconSet" priority="165">
      <iconSet iconSet="5Arrows">
        <cfvo type="percent" val="0"/>
        <cfvo type="num" val="25"/>
        <cfvo type="num" val="50"/>
        <cfvo type="num" val="65"/>
        <cfvo type="num" val="80"/>
      </iconSet>
    </cfRule>
  </conditionalFormatting>
  <conditionalFormatting sqref="E231">
    <cfRule type="iconSet" priority="164">
      <iconSet iconSet="5Arrows">
        <cfvo type="percent" val="0"/>
        <cfvo type="num" val="25"/>
        <cfvo type="num" val="50"/>
        <cfvo type="num" val="65"/>
        <cfvo type="num" val="80"/>
      </iconSet>
    </cfRule>
  </conditionalFormatting>
  <conditionalFormatting sqref="F231:Q231">
    <cfRule type="iconSet" priority="163">
      <iconSet iconSet="5Arrows">
        <cfvo type="percent" val="0"/>
        <cfvo type="num" val="25"/>
        <cfvo type="num" val="50"/>
        <cfvo type="num" val="65"/>
        <cfvo type="num" val="80"/>
      </iconSet>
    </cfRule>
  </conditionalFormatting>
  <conditionalFormatting sqref="E233">
    <cfRule type="iconSet" priority="162">
      <iconSet iconSet="5Arrows">
        <cfvo type="percent" val="0"/>
        <cfvo type="num" val="25"/>
        <cfvo type="num" val="50"/>
        <cfvo type="num" val="65"/>
        <cfvo type="num" val="80"/>
      </iconSet>
    </cfRule>
  </conditionalFormatting>
  <conditionalFormatting sqref="F233:Q233">
    <cfRule type="iconSet" priority="161">
      <iconSet iconSet="5Arrows">
        <cfvo type="percent" val="0"/>
        <cfvo type="num" val="25"/>
        <cfvo type="num" val="50"/>
        <cfvo type="num" val="65"/>
        <cfvo type="num" val="80"/>
      </iconSet>
    </cfRule>
  </conditionalFormatting>
  <conditionalFormatting sqref="E234">
    <cfRule type="iconSet" priority="160">
      <iconSet iconSet="5Arrows">
        <cfvo type="percent" val="0"/>
        <cfvo type="num" val="25"/>
        <cfvo type="num" val="50"/>
        <cfvo type="num" val="65"/>
        <cfvo type="num" val="80"/>
      </iconSet>
    </cfRule>
  </conditionalFormatting>
  <conditionalFormatting sqref="F234:Q234">
    <cfRule type="iconSet" priority="159">
      <iconSet iconSet="5Arrows">
        <cfvo type="percent" val="0"/>
        <cfvo type="num" val="25"/>
        <cfvo type="num" val="50"/>
        <cfvo type="num" val="65"/>
        <cfvo type="num" val="80"/>
      </iconSet>
    </cfRule>
  </conditionalFormatting>
  <conditionalFormatting sqref="E237">
    <cfRule type="iconSet" priority="158">
      <iconSet iconSet="5Arrows">
        <cfvo type="percent" val="0"/>
        <cfvo type="num" val="25"/>
        <cfvo type="num" val="50"/>
        <cfvo type="num" val="65"/>
        <cfvo type="num" val="80"/>
      </iconSet>
    </cfRule>
  </conditionalFormatting>
  <conditionalFormatting sqref="F237:Q237">
    <cfRule type="iconSet" priority="157">
      <iconSet iconSet="5Arrows">
        <cfvo type="percent" val="0"/>
        <cfvo type="num" val="25"/>
        <cfvo type="num" val="50"/>
        <cfvo type="num" val="65"/>
        <cfvo type="num" val="80"/>
      </iconSet>
    </cfRule>
  </conditionalFormatting>
  <conditionalFormatting sqref="E239">
    <cfRule type="iconSet" priority="156">
      <iconSet iconSet="5Arrows">
        <cfvo type="percent" val="0"/>
        <cfvo type="num" val="25"/>
        <cfvo type="num" val="50"/>
        <cfvo type="num" val="65"/>
        <cfvo type="num" val="80"/>
      </iconSet>
    </cfRule>
  </conditionalFormatting>
  <conditionalFormatting sqref="F239:Q239">
    <cfRule type="iconSet" priority="155">
      <iconSet iconSet="5Arrows">
        <cfvo type="percent" val="0"/>
        <cfvo type="num" val="25"/>
        <cfvo type="num" val="50"/>
        <cfvo type="num" val="65"/>
        <cfvo type="num" val="80"/>
      </iconSet>
    </cfRule>
  </conditionalFormatting>
  <conditionalFormatting sqref="E241">
    <cfRule type="iconSet" priority="154">
      <iconSet iconSet="5Arrows">
        <cfvo type="percent" val="0"/>
        <cfvo type="num" val="25"/>
        <cfvo type="num" val="50"/>
        <cfvo type="num" val="65"/>
        <cfvo type="num" val="80"/>
      </iconSet>
    </cfRule>
  </conditionalFormatting>
  <conditionalFormatting sqref="F241:Q241">
    <cfRule type="iconSet" priority="153">
      <iconSet iconSet="5Arrows">
        <cfvo type="percent" val="0"/>
        <cfvo type="num" val="25"/>
        <cfvo type="num" val="50"/>
        <cfvo type="num" val="65"/>
        <cfvo type="num" val="80"/>
      </iconSet>
    </cfRule>
  </conditionalFormatting>
  <conditionalFormatting sqref="E242">
    <cfRule type="iconSet" priority="152">
      <iconSet iconSet="5Arrows">
        <cfvo type="percent" val="0"/>
        <cfvo type="num" val="25"/>
        <cfvo type="num" val="50"/>
        <cfvo type="num" val="65"/>
        <cfvo type="num" val="80"/>
      </iconSet>
    </cfRule>
  </conditionalFormatting>
  <conditionalFormatting sqref="F242:Q242">
    <cfRule type="iconSet" priority="151">
      <iconSet iconSet="5Arrows">
        <cfvo type="percent" val="0"/>
        <cfvo type="num" val="25"/>
        <cfvo type="num" val="50"/>
        <cfvo type="num" val="65"/>
        <cfvo type="num" val="80"/>
      </iconSet>
    </cfRule>
  </conditionalFormatting>
  <conditionalFormatting sqref="E245">
    <cfRule type="iconSet" priority="150">
      <iconSet iconSet="5Arrows">
        <cfvo type="percent" val="0"/>
        <cfvo type="num" val="25"/>
        <cfvo type="num" val="50"/>
        <cfvo type="num" val="65"/>
        <cfvo type="num" val="80"/>
      </iconSet>
    </cfRule>
  </conditionalFormatting>
  <conditionalFormatting sqref="F245:Q245">
    <cfRule type="iconSet" priority="149">
      <iconSet iconSet="5Arrows">
        <cfvo type="percent" val="0"/>
        <cfvo type="num" val="25"/>
        <cfvo type="num" val="50"/>
        <cfvo type="num" val="65"/>
        <cfvo type="num" val="80"/>
      </iconSet>
    </cfRule>
  </conditionalFormatting>
  <conditionalFormatting sqref="E247">
    <cfRule type="iconSet" priority="148">
      <iconSet iconSet="5Arrows">
        <cfvo type="percent" val="0"/>
        <cfvo type="num" val="25"/>
        <cfvo type="num" val="50"/>
        <cfvo type="num" val="65"/>
        <cfvo type="num" val="80"/>
      </iconSet>
    </cfRule>
  </conditionalFormatting>
  <conditionalFormatting sqref="F247:Q247">
    <cfRule type="iconSet" priority="147">
      <iconSet iconSet="5Arrows">
        <cfvo type="percent" val="0"/>
        <cfvo type="num" val="25"/>
        <cfvo type="num" val="50"/>
        <cfvo type="num" val="65"/>
        <cfvo type="num" val="80"/>
      </iconSet>
    </cfRule>
  </conditionalFormatting>
  <conditionalFormatting sqref="E249">
    <cfRule type="iconSet" priority="146">
      <iconSet iconSet="5Arrows">
        <cfvo type="percent" val="0"/>
        <cfvo type="num" val="25"/>
        <cfvo type="num" val="50"/>
        <cfvo type="num" val="65"/>
        <cfvo type="num" val="80"/>
      </iconSet>
    </cfRule>
  </conditionalFormatting>
  <conditionalFormatting sqref="F249:Q249">
    <cfRule type="iconSet" priority="145">
      <iconSet iconSet="5Arrows">
        <cfvo type="percent" val="0"/>
        <cfvo type="num" val="25"/>
        <cfvo type="num" val="50"/>
        <cfvo type="num" val="65"/>
        <cfvo type="num" val="80"/>
      </iconSet>
    </cfRule>
  </conditionalFormatting>
  <conditionalFormatting sqref="E250:E258">
    <cfRule type="iconSet" priority="144">
      <iconSet iconSet="5Arrows">
        <cfvo type="percent" val="0"/>
        <cfvo type="num" val="25"/>
        <cfvo type="num" val="50"/>
        <cfvo type="num" val="65"/>
        <cfvo type="num" val="80"/>
      </iconSet>
    </cfRule>
  </conditionalFormatting>
  <conditionalFormatting sqref="F250:Q258">
    <cfRule type="iconSet" priority="143">
      <iconSet iconSet="5Arrows">
        <cfvo type="percent" val="0"/>
        <cfvo type="num" val="25"/>
        <cfvo type="num" val="50"/>
        <cfvo type="num" val="65"/>
        <cfvo type="num" val="80"/>
      </iconSet>
    </cfRule>
  </conditionalFormatting>
  <conditionalFormatting sqref="R13">
    <cfRule type="iconSet" priority="142">
      <iconSet iconSet="5Arrows">
        <cfvo type="percent" val="0"/>
        <cfvo type="num" val="25"/>
        <cfvo type="num" val="50"/>
        <cfvo type="num" val="65"/>
        <cfvo type="num" val="80"/>
      </iconSet>
    </cfRule>
  </conditionalFormatting>
  <conditionalFormatting sqref="R15">
    <cfRule type="iconSet" priority="141">
      <iconSet iconSet="5Arrows">
        <cfvo type="percent" val="0"/>
        <cfvo type="num" val="25"/>
        <cfvo type="num" val="50"/>
        <cfvo type="num" val="65"/>
        <cfvo type="num" val="80"/>
      </iconSet>
    </cfRule>
  </conditionalFormatting>
  <conditionalFormatting sqref="R17">
    <cfRule type="iconSet" priority="140">
      <iconSet iconSet="5Arrows">
        <cfvo type="percent" val="0"/>
        <cfvo type="num" val="25"/>
        <cfvo type="num" val="50"/>
        <cfvo type="num" val="65"/>
        <cfvo type="num" val="80"/>
      </iconSet>
    </cfRule>
  </conditionalFormatting>
  <conditionalFormatting sqref="R18">
    <cfRule type="iconSet" priority="139">
      <iconSet iconSet="5Arrows">
        <cfvo type="percent" val="0"/>
        <cfvo type="num" val="25"/>
        <cfvo type="num" val="50"/>
        <cfvo type="num" val="65"/>
        <cfvo type="num" val="80"/>
      </iconSet>
    </cfRule>
  </conditionalFormatting>
  <conditionalFormatting sqref="R21">
    <cfRule type="iconSet" priority="138">
      <iconSet iconSet="5Arrows">
        <cfvo type="percent" val="0"/>
        <cfvo type="num" val="25"/>
        <cfvo type="num" val="50"/>
        <cfvo type="num" val="65"/>
        <cfvo type="num" val="80"/>
      </iconSet>
    </cfRule>
  </conditionalFormatting>
  <conditionalFormatting sqref="R23">
    <cfRule type="iconSet" priority="137">
      <iconSet iconSet="5Arrows">
        <cfvo type="percent" val="0"/>
        <cfvo type="num" val="25"/>
        <cfvo type="num" val="50"/>
        <cfvo type="num" val="65"/>
        <cfvo type="num" val="80"/>
      </iconSet>
    </cfRule>
  </conditionalFormatting>
  <conditionalFormatting sqref="R25">
    <cfRule type="iconSet" priority="136">
      <iconSet iconSet="5Arrows">
        <cfvo type="percent" val="0"/>
        <cfvo type="num" val="25"/>
        <cfvo type="num" val="50"/>
        <cfvo type="num" val="65"/>
        <cfvo type="num" val="80"/>
      </iconSet>
    </cfRule>
  </conditionalFormatting>
  <conditionalFormatting sqref="R26">
    <cfRule type="iconSet" priority="135">
      <iconSet iconSet="5Arrows">
        <cfvo type="percent" val="0"/>
        <cfvo type="num" val="25"/>
        <cfvo type="num" val="50"/>
        <cfvo type="num" val="65"/>
        <cfvo type="num" val="80"/>
      </iconSet>
    </cfRule>
  </conditionalFormatting>
  <conditionalFormatting sqref="R29">
    <cfRule type="iconSet" priority="134">
      <iconSet iconSet="5Arrows">
        <cfvo type="percent" val="0"/>
        <cfvo type="num" val="25"/>
        <cfvo type="num" val="50"/>
        <cfvo type="num" val="65"/>
        <cfvo type="num" val="80"/>
      </iconSet>
    </cfRule>
  </conditionalFormatting>
  <conditionalFormatting sqref="R31">
    <cfRule type="iconSet" priority="133">
      <iconSet iconSet="5Arrows">
        <cfvo type="percent" val="0"/>
        <cfvo type="num" val="25"/>
        <cfvo type="num" val="50"/>
        <cfvo type="num" val="65"/>
        <cfvo type="num" val="80"/>
      </iconSet>
    </cfRule>
  </conditionalFormatting>
  <conditionalFormatting sqref="R33">
    <cfRule type="iconSet" priority="132">
      <iconSet iconSet="5Arrows">
        <cfvo type="percent" val="0"/>
        <cfvo type="num" val="25"/>
        <cfvo type="num" val="50"/>
        <cfvo type="num" val="65"/>
        <cfvo type="num" val="80"/>
      </iconSet>
    </cfRule>
  </conditionalFormatting>
  <conditionalFormatting sqref="R34">
    <cfRule type="iconSet" priority="131">
      <iconSet iconSet="5Arrows">
        <cfvo type="percent" val="0"/>
        <cfvo type="num" val="25"/>
        <cfvo type="num" val="50"/>
        <cfvo type="num" val="65"/>
        <cfvo type="num" val="80"/>
      </iconSet>
    </cfRule>
  </conditionalFormatting>
  <conditionalFormatting sqref="R37">
    <cfRule type="iconSet" priority="130">
      <iconSet iconSet="5Arrows">
        <cfvo type="percent" val="0"/>
        <cfvo type="num" val="25"/>
        <cfvo type="num" val="50"/>
        <cfvo type="num" val="65"/>
        <cfvo type="num" val="80"/>
      </iconSet>
    </cfRule>
  </conditionalFormatting>
  <conditionalFormatting sqref="R39">
    <cfRule type="iconSet" priority="129">
      <iconSet iconSet="5Arrows">
        <cfvo type="percent" val="0"/>
        <cfvo type="num" val="25"/>
        <cfvo type="num" val="50"/>
        <cfvo type="num" val="65"/>
        <cfvo type="num" val="80"/>
      </iconSet>
    </cfRule>
  </conditionalFormatting>
  <conditionalFormatting sqref="R41">
    <cfRule type="iconSet" priority="128">
      <iconSet iconSet="5Arrows">
        <cfvo type="percent" val="0"/>
        <cfvo type="num" val="25"/>
        <cfvo type="num" val="50"/>
        <cfvo type="num" val="65"/>
        <cfvo type="num" val="80"/>
      </iconSet>
    </cfRule>
  </conditionalFormatting>
  <conditionalFormatting sqref="R42">
    <cfRule type="iconSet" priority="127">
      <iconSet iconSet="5Arrows">
        <cfvo type="percent" val="0"/>
        <cfvo type="num" val="25"/>
        <cfvo type="num" val="50"/>
        <cfvo type="num" val="65"/>
        <cfvo type="num" val="80"/>
      </iconSet>
    </cfRule>
  </conditionalFormatting>
  <conditionalFormatting sqref="R45">
    <cfRule type="iconSet" priority="126">
      <iconSet iconSet="5Arrows">
        <cfvo type="percent" val="0"/>
        <cfvo type="num" val="25"/>
        <cfvo type="num" val="50"/>
        <cfvo type="num" val="65"/>
        <cfvo type="num" val="80"/>
      </iconSet>
    </cfRule>
  </conditionalFormatting>
  <conditionalFormatting sqref="R47">
    <cfRule type="iconSet" priority="125">
      <iconSet iconSet="5Arrows">
        <cfvo type="percent" val="0"/>
        <cfvo type="num" val="25"/>
        <cfvo type="num" val="50"/>
        <cfvo type="num" val="65"/>
        <cfvo type="num" val="80"/>
      </iconSet>
    </cfRule>
  </conditionalFormatting>
  <conditionalFormatting sqref="R49">
    <cfRule type="iconSet" priority="124">
      <iconSet iconSet="5Arrows">
        <cfvo type="percent" val="0"/>
        <cfvo type="num" val="25"/>
        <cfvo type="num" val="50"/>
        <cfvo type="num" val="65"/>
        <cfvo type="num" val="80"/>
      </iconSet>
    </cfRule>
  </conditionalFormatting>
  <conditionalFormatting sqref="R50">
    <cfRule type="iconSet" priority="123">
      <iconSet iconSet="5Arrows">
        <cfvo type="percent" val="0"/>
        <cfvo type="num" val="25"/>
        <cfvo type="num" val="50"/>
        <cfvo type="num" val="65"/>
        <cfvo type="num" val="80"/>
      </iconSet>
    </cfRule>
  </conditionalFormatting>
  <conditionalFormatting sqref="R53">
    <cfRule type="iconSet" priority="122">
      <iconSet iconSet="5Arrows">
        <cfvo type="percent" val="0"/>
        <cfvo type="num" val="25"/>
        <cfvo type="num" val="50"/>
        <cfvo type="num" val="65"/>
        <cfvo type="num" val="80"/>
      </iconSet>
    </cfRule>
  </conditionalFormatting>
  <conditionalFormatting sqref="R55">
    <cfRule type="iconSet" priority="121">
      <iconSet iconSet="5Arrows">
        <cfvo type="percent" val="0"/>
        <cfvo type="num" val="25"/>
        <cfvo type="num" val="50"/>
        <cfvo type="num" val="65"/>
        <cfvo type="num" val="80"/>
      </iconSet>
    </cfRule>
  </conditionalFormatting>
  <conditionalFormatting sqref="R57">
    <cfRule type="iconSet" priority="120">
      <iconSet iconSet="5Arrows">
        <cfvo type="percent" val="0"/>
        <cfvo type="num" val="25"/>
        <cfvo type="num" val="50"/>
        <cfvo type="num" val="65"/>
        <cfvo type="num" val="80"/>
      </iconSet>
    </cfRule>
  </conditionalFormatting>
  <conditionalFormatting sqref="R58">
    <cfRule type="iconSet" priority="119">
      <iconSet iconSet="5Arrows">
        <cfvo type="percent" val="0"/>
        <cfvo type="num" val="25"/>
        <cfvo type="num" val="50"/>
        <cfvo type="num" val="65"/>
        <cfvo type="num" val="80"/>
      </iconSet>
    </cfRule>
  </conditionalFormatting>
  <conditionalFormatting sqref="R61">
    <cfRule type="iconSet" priority="118">
      <iconSet iconSet="5Arrows">
        <cfvo type="percent" val="0"/>
        <cfvo type="num" val="25"/>
        <cfvo type="num" val="50"/>
        <cfvo type="num" val="65"/>
        <cfvo type="num" val="80"/>
      </iconSet>
    </cfRule>
  </conditionalFormatting>
  <conditionalFormatting sqref="R63">
    <cfRule type="iconSet" priority="117">
      <iconSet iconSet="5Arrows">
        <cfvo type="percent" val="0"/>
        <cfvo type="num" val="25"/>
        <cfvo type="num" val="50"/>
        <cfvo type="num" val="65"/>
        <cfvo type="num" val="80"/>
      </iconSet>
    </cfRule>
  </conditionalFormatting>
  <conditionalFormatting sqref="R65">
    <cfRule type="iconSet" priority="116">
      <iconSet iconSet="5Arrows">
        <cfvo type="percent" val="0"/>
        <cfvo type="num" val="25"/>
        <cfvo type="num" val="50"/>
        <cfvo type="num" val="65"/>
        <cfvo type="num" val="80"/>
      </iconSet>
    </cfRule>
  </conditionalFormatting>
  <conditionalFormatting sqref="R66">
    <cfRule type="iconSet" priority="115">
      <iconSet iconSet="5Arrows">
        <cfvo type="percent" val="0"/>
        <cfvo type="num" val="25"/>
        <cfvo type="num" val="50"/>
        <cfvo type="num" val="65"/>
        <cfvo type="num" val="80"/>
      </iconSet>
    </cfRule>
  </conditionalFormatting>
  <conditionalFormatting sqref="R69">
    <cfRule type="iconSet" priority="114">
      <iconSet iconSet="5Arrows">
        <cfvo type="percent" val="0"/>
        <cfvo type="num" val="25"/>
        <cfvo type="num" val="50"/>
        <cfvo type="num" val="65"/>
        <cfvo type="num" val="80"/>
      </iconSet>
    </cfRule>
  </conditionalFormatting>
  <conditionalFormatting sqref="R71">
    <cfRule type="iconSet" priority="113">
      <iconSet iconSet="5Arrows">
        <cfvo type="percent" val="0"/>
        <cfvo type="num" val="25"/>
        <cfvo type="num" val="50"/>
        <cfvo type="num" val="65"/>
        <cfvo type="num" val="80"/>
      </iconSet>
    </cfRule>
  </conditionalFormatting>
  <conditionalFormatting sqref="R73">
    <cfRule type="iconSet" priority="112">
      <iconSet iconSet="5Arrows">
        <cfvo type="percent" val="0"/>
        <cfvo type="num" val="25"/>
        <cfvo type="num" val="50"/>
        <cfvo type="num" val="65"/>
        <cfvo type="num" val="80"/>
      </iconSet>
    </cfRule>
  </conditionalFormatting>
  <conditionalFormatting sqref="R74">
    <cfRule type="iconSet" priority="111">
      <iconSet iconSet="5Arrows">
        <cfvo type="percent" val="0"/>
        <cfvo type="num" val="25"/>
        <cfvo type="num" val="50"/>
        <cfvo type="num" val="65"/>
        <cfvo type="num" val="80"/>
      </iconSet>
    </cfRule>
  </conditionalFormatting>
  <conditionalFormatting sqref="R77">
    <cfRule type="iconSet" priority="110">
      <iconSet iconSet="5Arrows">
        <cfvo type="percent" val="0"/>
        <cfvo type="num" val="25"/>
        <cfvo type="num" val="50"/>
        <cfvo type="num" val="65"/>
        <cfvo type="num" val="80"/>
      </iconSet>
    </cfRule>
  </conditionalFormatting>
  <conditionalFormatting sqref="R79">
    <cfRule type="iconSet" priority="109">
      <iconSet iconSet="5Arrows">
        <cfvo type="percent" val="0"/>
        <cfvo type="num" val="25"/>
        <cfvo type="num" val="50"/>
        <cfvo type="num" val="65"/>
        <cfvo type="num" val="80"/>
      </iconSet>
    </cfRule>
  </conditionalFormatting>
  <conditionalFormatting sqref="R81">
    <cfRule type="iconSet" priority="108">
      <iconSet iconSet="5Arrows">
        <cfvo type="percent" val="0"/>
        <cfvo type="num" val="25"/>
        <cfvo type="num" val="50"/>
        <cfvo type="num" val="65"/>
        <cfvo type="num" val="80"/>
      </iconSet>
    </cfRule>
  </conditionalFormatting>
  <conditionalFormatting sqref="R82">
    <cfRule type="iconSet" priority="107">
      <iconSet iconSet="5Arrows">
        <cfvo type="percent" val="0"/>
        <cfvo type="num" val="25"/>
        <cfvo type="num" val="50"/>
        <cfvo type="num" val="65"/>
        <cfvo type="num" val="80"/>
      </iconSet>
    </cfRule>
  </conditionalFormatting>
  <conditionalFormatting sqref="R85">
    <cfRule type="iconSet" priority="106">
      <iconSet iconSet="5Arrows">
        <cfvo type="percent" val="0"/>
        <cfvo type="num" val="25"/>
        <cfvo type="num" val="50"/>
        <cfvo type="num" val="65"/>
        <cfvo type="num" val="80"/>
      </iconSet>
    </cfRule>
  </conditionalFormatting>
  <conditionalFormatting sqref="R87">
    <cfRule type="iconSet" priority="105">
      <iconSet iconSet="5Arrows">
        <cfvo type="percent" val="0"/>
        <cfvo type="num" val="25"/>
        <cfvo type="num" val="50"/>
        <cfvo type="num" val="65"/>
        <cfvo type="num" val="80"/>
      </iconSet>
    </cfRule>
  </conditionalFormatting>
  <conditionalFormatting sqref="R89">
    <cfRule type="iconSet" priority="104">
      <iconSet iconSet="5Arrows">
        <cfvo type="percent" val="0"/>
        <cfvo type="num" val="25"/>
        <cfvo type="num" val="50"/>
        <cfvo type="num" val="65"/>
        <cfvo type="num" val="80"/>
      </iconSet>
    </cfRule>
  </conditionalFormatting>
  <conditionalFormatting sqref="R90">
    <cfRule type="iconSet" priority="103">
      <iconSet iconSet="5Arrows">
        <cfvo type="percent" val="0"/>
        <cfvo type="num" val="25"/>
        <cfvo type="num" val="50"/>
        <cfvo type="num" val="65"/>
        <cfvo type="num" val="80"/>
      </iconSet>
    </cfRule>
  </conditionalFormatting>
  <conditionalFormatting sqref="R93">
    <cfRule type="iconSet" priority="102">
      <iconSet iconSet="5Arrows">
        <cfvo type="percent" val="0"/>
        <cfvo type="num" val="25"/>
        <cfvo type="num" val="50"/>
        <cfvo type="num" val="65"/>
        <cfvo type="num" val="80"/>
      </iconSet>
    </cfRule>
  </conditionalFormatting>
  <conditionalFormatting sqref="R95">
    <cfRule type="iconSet" priority="101">
      <iconSet iconSet="5Arrows">
        <cfvo type="percent" val="0"/>
        <cfvo type="num" val="25"/>
        <cfvo type="num" val="50"/>
        <cfvo type="num" val="65"/>
        <cfvo type="num" val="80"/>
      </iconSet>
    </cfRule>
  </conditionalFormatting>
  <conditionalFormatting sqref="R97">
    <cfRule type="iconSet" priority="100">
      <iconSet iconSet="5Arrows">
        <cfvo type="percent" val="0"/>
        <cfvo type="num" val="25"/>
        <cfvo type="num" val="50"/>
        <cfvo type="num" val="65"/>
        <cfvo type="num" val="80"/>
      </iconSet>
    </cfRule>
  </conditionalFormatting>
  <conditionalFormatting sqref="R98">
    <cfRule type="iconSet" priority="99">
      <iconSet iconSet="5Arrows">
        <cfvo type="percent" val="0"/>
        <cfvo type="num" val="25"/>
        <cfvo type="num" val="50"/>
        <cfvo type="num" val="65"/>
        <cfvo type="num" val="80"/>
      </iconSet>
    </cfRule>
  </conditionalFormatting>
  <conditionalFormatting sqref="R101">
    <cfRule type="iconSet" priority="98">
      <iconSet iconSet="5Arrows">
        <cfvo type="percent" val="0"/>
        <cfvo type="num" val="25"/>
        <cfvo type="num" val="50"/>
        <cfvo type="num" val="65"/>
        <cfvo type="num" val="80"/>
      </iconSet>
    </cfRule>
  </conditionalFormatting>
  <conditionalFormatting sqref="R103">
    <cfRule type="iconSet" priority="97">
      <iconSet iconSet="5Arrows">
        <cfvo type="percent" val="0"/>
        <cfvo type="num" val="25"/>
        <cfvo type="num" val="50"/>
        <cfvo type="num" val="65"/>
        <cfvo type="num" val="80"/>
      </iconSet>
    </cfRule>
  </conditionalFormatting>
  <conditionalFormatting sqref="R105">
    <cfRule type="iconSet" priority="96">
      <iconSet iconSet="5Arrows">
        <cfvo type="percent" val="0"/>
        <cfvo type="num" val="25"/>
        <cfvo type="num" val="50"/>
        <cfvo type="num" val="65"/>
        <cfvo type="num" val="80"/>
      </iconSet>
    </cfRule>
  </conditionalFormatting>
  <conditionalFormatting sqref="R106">
    <cfRule type="iconSet" priority="95">
      <iconSet iconSet="5Arrows">
        <cfvo type="percent" val="0"/>
        <cfvo type="num" val="25"/>
        <cfvo type="num" val="50"/>
        <cfvo type="num" val="65"/>
        <cfvo type="num" val="80"/>
      </iconSet>
    </cfRule>
  </conditionalFormatting>
  <conditionalFormatting sqref="R109">
    <cfRule type="iconSet" priority="94">
      <iconSet iconSet="5Arrows">
        <cfvo type="percent" val="0"/>
        <cfvo type="num" val="25"/>
        <cfvo type="num" val="50"/>
        <cfvo type="num" val="65"/>
        <cfvo type="num" val="80"/>
      </iconSet>
    </cfRule>
  </conditionalFormatting>
  <conditionalFormatting sqref="R111">
    <cfRule type="iconSet" priority="93">
      <iconSet iconSet="5Arrows">
        <cfvo type="percent" val="0"/>
        <cfvo type="num" val="25"/>
        <cfvo type="num" val="50"/>
        <cfvo type="num" val="65"/>
        <cfvo type="num" val="80"/>
      </iconSet>
    </cfRule>
  </conditionalFormatting>
  <conditionalFormatting sqref="R113">
    <cfRule type="iconSet" priority="92">
      <iconSet iconSet="5Arrows">
        <cfvo type="percent" val="0"/>
        <cfvo type="num" val="25"/>
        <cfvo type="num" val="50"/>
        <cfvo type="num" val="65"/>
        <cfvo type="num" val="80"/>
      </iconSet>
    </cfRule>
  </conditionalFormatting>
  <conditionalFormatting sqref="R114">
    <cfRule type="iconSet" priority="91">
      <iconSet iconSet="5Arrows">
        <cfvo type="percent" val="0"/>
        <cfvo type="num" val="25"/>
        <cfvo type="num" val="50"/>
        <cfvo type="num" val="65"/>
        <cfvo type="num" val="80"/>
      </iconSet>
    </cfRule>
  </conditionalFormatting>
  <conditionalFormatting sqref="R117">
    <cfRule type="iconSet" priority="90">
      <iconSet iconSet="5Arrows">
        <cfvo type="percent" val="0"/>
        <cfvo type="num" val="25"/>
        <cfvo type="num" val="50"/>
        <cfvo type="num" val="65"/>
        <cfvo type="num" val="80"/>
      </iconSet>
    </cfRule>
  </conditionalFormatting>
  <conditionalFormatting sqref="R119">
    <cfRule type="iconSet" priority="89">
      <iconSet iconSet="5Arrows">
        <cfvo type="percent" val="0"/>
        <cfvo type="num" val="25"/>
        <cfvo type="num" val="50"/>
        <cfvo type="num" val="65"/>
        <cfvo type="num" val="80"/>
      </iconSet>
    </cfRule>
  </conditionalFormatting>
  <conditionalFormatting sqref="R121">
    <cfRule type="iconSet" priority="88">
      <iconSet iconSet="5Arrows">
        <cfvo type="percent" val="0"/>
        <cfvo type="num" val="25"/>
        <cfvo type="num" val="50"/>
        <cfvo type="num" val="65"/>
        <cfvo type="num" val="80"/>
      </iconSet>
    </cfRule>
  </conditionalFormatting>
  <conditionalFormatting sqref="R122">
    <cfRule type="iconSet" priority="87">
      <iconSet iconSet="5Arrows">
        <cfvo type="percent" val="0"/>
        <cfvo type="num" val="25"/>
        <cfvo type="num" val="50"/>
        <cfvo type="num" val="65"/>
        <cfvo type="num" val="80"/>
      </iconSet>
    </cfRule>
  </conditionalFormatting>
  <conditionalFormatting sqref="R125">
    <cfRule type="iconSet" priority="86">
      <iconSet iconSet="5Arrows">
        <cfvo type="percent" val="0"/>
        <cfvo type="num" val="25"/>
        <cfvo type="num" val="50"/>
        <cfvo type="num" val="65"/>
        <cfvo type="num" val="80"/>
      </iconSet>
    </cfRule>
  </conditionalFormatting>
  <conditionalFormatting sqref="R127">
    <cfRule type="iconSet" priority="85">
      <iconSet iconSet="5Arrows">
        <cfvo type="percent" val="0"/>
        <cfvo type="num" val="25"/>
        <cfvo type="num" val="50"/>
        <cfvo type="num" val="65"/>
        <cfvo type="num" val="80"/>
      </iconSet>
    </cfRule>
  </conditionalFormatting>
  <conditionalFormatting sqref="R129">
    <cfRule type="iconSet" priority="84">
      <iconSet iconSet="5Arrows">
        <cfvo type="percent" val="0"/>
        <cfvo type="num" val="25"/>
        <cfvo type="num" val="50"/>
        <cfvo type="num" val="65"/>
        <cfvo type="num" val="80"/>
      </iconSet>
    </cfRule>
  </conditionalFormatting>
  <conditionalFormatting sqref="R130">
    <cfRule type="iconSet" priority="83">
      <iconSet iconSet="5Arrows">
        <cfvo type="percent" val="0"/>
        <cfvo type="num" val="25"/>
        <cfvo type="num" val="50"/>
        <cfvo type="num" val="65"/>
        <cfvo type="num" val="80"/>
      </iconSet>
    </cfRule>
  </conditionalFormatting>
  <conditionalFormatting sqref="R133">
    <cfRule type="iconSet" priority="82">
      <iconSet iconSet="5Arrows">
        <cfvo type="percent" val="0"/>
        <cfvo type="num" val="25"/>
        <cfvo type="num" val="50"/>
        <cfvo type="num" val="65"/>
        <cfvo type="num" val="80"/>
      </iconSet>
    </cfRule>
  </conditionalFormatting>
  <conditionalFormatting sqref="R135">
    <cfRule type="iconSet" priority="81">
      <iconSet iconSet="5Arrows">
        <cfvo type="percent" val="0"/>
        <cfvo type="num" val="25"/>
        <cfvo type="num" val="50"/>
        <cfvo type="num" val="65"/>
        <cfvo type="num" val="80"/>
      </iconSet>
    </cfRule>
  </conditionalFormatting>
  <conditionalFormatting sqref="R137">
    <cfRule type="iconSet" priority="80">
      <iconSet iconSet="5Arrows">
        <cfvo type="percent" val="0"/>
        <cfvo type="num" val="25"/>
        <cfvo type="num" val="50"/>
        <cfvo type="num" val="65"/>
        <cfvo type="num" val="80"/>
      </iconSet>
    </cfRule>
  </conditionalFormatting>
  <conditionalFormatting sqref="R138">
    <cfRule type="iconSet" priority="79">
      <iconSet iconSet="5Arrows">
        <cfvo type="percent" val="0"/>
        <cfvo type="num" val="25"/>
        <cfvo type="num" val="50"/>
        <cfvo type="num" val="65"/>
        <cfvo type="num" val="80"/>
      </iconSet>
    </cfRule>
  </conditionalFormatting>
  <conditionalFormatting sqref="R141">
    <cfRule type="iconSet" priority="78">
      <iconSet iconSet="5Arrows">
        <cfvo type="percent" val="0"/>
        <cfvo type="num" val="25"/>
        <cfvo type="num" val="50"/>
        <cfvo type="num" val="65"/>
        <cfvo type="num" val="80"/>
      </iconSet>
    </cfRule>
  </conditionalFormatting>
  <conditionalFormatting sqref="R143">
    <cfRule type="iconSet" priority="77">
      <iconSet iconSet="5Arrows">
        <cfvo type="percent" val="0"/>
        <cfvo type="num" val="25"/>
        <cfvo type="num" val="50"/>
        <cfvo type="num" val="65"/>
        <cfvo type="num" val="80"/>
      </iconSet>
    </cfRule>
  </conditionalFormatting>
  <conditionalFormatting sqref="R145">
    <cfRule type="iconSet" priority="76">
      <iconSet iconSet="5Arrows">
        <cfvo type="percent" val="0"/>
        <cfvo type="num" val="25"/>
        <cfvo type="num" val="50"/>
        <cfvo type="num" val="65"/>
        <cfvo type="num" val="80"/>
      </iconSet>
    </cfRule>
  </conditionalFormatting>
  <conditionalFormatting sqref="R146">
    <cfRule type="iconSet" priority="75">
      <iconSet iconSet="5Arrows">
        <cfvo type="percent" val="0"/>
        <cfvo type="num" val="25"/>
        <cfvo type="num" val="50"/>
        <cfvo type="num" val="65"/>
        <cfvo type="num" val="80"/>
      </iconSet>
    </cfRule>
  </conditionalFormatting>
  <conditionalFormatting sqref="R149">
    <cfRule type="iconSet" priority="74">
      <iconSet iconSet="5Arrows">
        <cfvo type="percent" val="0"/>
        <cfvo type="num" val="25"/>
        <cfvo type="num" val="50"/>
        <cfvo type="num" val="65"/>
        <cfvo type="num" val="80"/>
      </iconSet>
    </cfRule>
  </conditionalFormatting>
  <conditionalFormatting sqref="R151">
    <cfRule type="iconSet" priority="73">
      <iconSet iconSet="5Arrows">
        <cfvo type="percent" val="0"/>
        <cfvo type="num" val="25"/>
        <cfvo type="num" val="50"/>
        <cfvo type="num" val="65"/>
        <cfvo type="num" val="80"/>
      </iconSet>
    </cfRule>
  </conditionalFormatting>
  <conditionalFormatting sqref="R153">
    <cfRule type="iconSet" priority="72">
      <iconSet iconSet="5Arrows">
        <cfvo type="percent" val="0"/>
        <cfvo type="num" val="25"/>
        <cfvo type="num" val="50"/>
        <cfvo type="num" val="65"/>
        <cfvo type="num" val="80"/>
      </iconSet>
    </cfRule>
  </conditionalFormatting>
  <conditionalFormatting sqref="R154">
    <cfRule type="iconSet" priority="71">
      <iconSet iconSet="5Arrows">
        <cfvo type="percent" val="0"/>
        <cfvo type="num" val="25"/>
        <cfvo type="num" val="50"/>
        <cfvo type="num" val="65"/>
        <cfvo type="num" val="80"/>
      </iconSet>
    </cfRule>
  </conditionalFormatting>
  <conditionalFormatting sqref="R157">
    <cfRule type="iconSet" priority="70">
      <iconSet iconSet="5Arrows">
        <cfvo type="percent" val="0"/>
        <cfvo type="num" val="25"/>
        <cfvo type="num" val="50"/>
        <cfvo type="num" val="65"/>
        <cfvo type="num" val="80"/>
      </iconSet>
    </cfRule>
  </conditionalFormatting>
  <conditionalFormatting sqref="R159">
    <cfRule type="iconSet" priority="69">
      <iconSet iconSet="5Arrows">
        <cfvo type="percent" val="0"/>
        <cfvo type="num" val="25"/>
        <cfvo type="num" val="50"/>
        <cfvo type="num" val="65"/>
        <cfvo type="num" val="80"/>
      </iconSet>
    </cfRule>
  </conditionalFormatting>
  <conditionalFormatting sqref="R161">
    <cfRule type="iconSet" priority="68">
      <iconSet iconSet="5Arrows">
        <cfvo type="percent" val="0"/>
        <cfvo type="num" val="25"/>
        <cfvo type="num" val="50"/>
        <cfvo type="num" val="65"/>
        <cfvo type="num" val="80"/>
      </iconSet>
    </cfRule>
  </conditionalFormatting>
  <conditionalFormatting sqref="R162">
    <cfRule type="iconSet" priority="67">
      <iconSet iconSet="5Arrows">
        <cfvo type="percent" val="0"/>
        <cfvo type="num" val="25"/>
        <cfvo type="num" val="50"/>
        <cfvo type="num" val="65"/>
        <cfvo type="num" val="80"/>
      </iconSet>
    </cfRule>
  </conditionalFormatting>
  <conditionalFormatting sqref="R165">
    <cfRule type="iconSet" priority="66">
      <iconSet iconSet="5Arrows">
        <cfvo type="percent" val="0"/>
        <cfvo type="num" val="25"/>
        <cfvo type="num" val="50"/>
        <cfvo type="num" val="65"/>
        <cfvo type="num" val="80"/>
      </iconSet>
    </cfRule>
  </conditionalFormatting>
  <conditionalFormatting sqref="R167">
    <cfRule type="iconSet" priority="65">
      <iconSet iconSet="5Arrows">
        <cfvo type="percent" val="0"/>
        <cfvo type="num" val="25"/>
        <cfvo type="num" val="50"/>
        <cfvo type="num" val="65"/>
        <cfvo type="num" val="80"/>
      </iconSet>
    </cfRule>
  </conditionalFormatting>
  <conditionalFormatting sqref="R169">
    <cfRule type="iconSet" priority="64">
      <iconSet iconSet="5Arrows">
        <cfvo type="percent" val="0"/>
        <cfvo type="num" val="25"/>
        <cfvo type="num" val="50"/>
        <cfvo type="num" val="65"/>
        <cfvo type="num" val="80"/>
      </iconSet>
    </cfRule>
  </conditionalFormatting>
  <conditionalFormatting sqref="R170">
    <cfRule type="iconSet" priority="63">
      <iconSet iconSet="5Arrows">
        <cfvo type="percent" val="0"/>
        <cfvo type="num" val="25"/>
        <cfvo type="num" val="50"/>
        <cfvo type="num" val="65"/>
        <cfvo type="num" val="80"/>
      </iconSet>
    </cfRule>
  </conditionalFormatting>
  <conditionalFormatting sqref="R173">
    <cfRule type="iconSet" priority="62">
      <iconSet iconSet="5Arrows">
        <cfvo type="percent" val="0"/>
        <cfvo type="num" val="25"/>
        <cfvo type="num" val="50"/>
        <cfvo type="num" val="65"/>
        <cfvo type="num" val="80"/>
      </iconSet>
    </cfRule>
  </conditionalFormatting>
  <conditionalFormatting sqref="R175">
    <cfRule type="iconSet" priority="61">
      <iconSet iconSet="5Arrows">
        <cfvo type="percent" val="0"/>
        <cfvo type="num" val="25"/>
        <cfvo type="num" val="50"/>
        <cfvo type="num" val="65"/>
        <cfvo type="num" val="80"/>
      </iconSet>
    </cfRule>
  </conditionalFormatting>
  <conditionalFormatting sqref="R177">
    <cfRule type="iconSet" priority="60">
      <iconSet iconSet="5Arrows">
        <cfvo type="percent" val="0"/>
        <cfvo type="num" val="25"/>
        <cfvo type="num" val="50"/>
        <cfvo type="num" val="65"/>
        <cfvo type="num" val="80"/>
      </iconSet>
    </cfRule>
  </conditionalFormatting>
  <conditionalFormatting sqref="R178">
    <cfRule type="iconSet" priority="59">
      <iconSet iconSet="5Arrows">
        <cfvo type="percent" val="0"/>
        <cfvo type="num" val="25"/>
        <cfvo type="num" val="50"/>
        <cfvo type="num" val="65"/>
        <cfvo type="num" val="80"/>
      </iconSet>
    </cfRule>
  </conditionalFormatting>
  <conditionalFormatting sqref="R181">
    <cfRule type="iconSet" priority="58">
      <iconSet iconSet="5Arrows">
        <cfvo type="percent" val="0"/>
        <cfvo type="num" val="25"/>
        <cfvo type="num" val="50"/>
        <cfvo type="num" val="65"/>
        <cfvo type="num" val="80"/>
      </iconSet>
    </cfRule>
  </conditionalFormatting>
  <conditionalFormatting sqref="R183">
    <cfRule type="iconSet" priority="57">
      <iconSet iconSet="5Arrows">
        <cfvo type="percent" val="0"/>
        <cfvo type="num" val="25"/>
        <cfvo type="num" val="50"/>
        <cfvo type="num" val="65"/>
        <cfvo type="num" val="80"/>
      </iconSet>
    </cfRule>
  </conditionalFormatting>
  <conditionalFormatting sqref="R185">
    <cfRule type="iconSet" priority="56">
      <iconSet iconSet="5Arrows">
        <cfvo type="percent" val="0"/>
        <cfvo type="num" val="25"/>
        <cfvo type="num" val="50"/>
        <cfvo type="num" val="65"/>
        <cfvo type="num" val="80"/>
      </iconSet>
    </cfRule>
  </conditionalFormatting>
  <conditionalFormatting sqref="R186">
    <cfRule type="iconSet" priority="55">
      <iconSet iconSet="5Arrows">
        <cfvo type="percent" val="0"/>
        <cfvo type="num" val="25"/>
        <cfvo type="num" val="50"/>
        <cfvo type="num" val="65"/>
        <cfvo type="num" val="80"/>
      </iconSet>
    </cfRule>
  </conditionalFormatting>
  <conditionalFormatting sqref="R189">
    <cfRule type="iconSet" priority="54">
      <iconSet iconSet="5Arrows">
        <cfvo type="percent" val="0"/>
        <cfvo type="num" val="25"/>
        <cfvo type="num" val="50"/>
        <cfvo type="num" val="65"/>
        <cfvo type="num" val="80"/>
      </iconSet>
    </cfRule>
  </conditionalFormatting>
  <conditionalFormatting sqref="R191">
    <cfRule type="iconSet" priority="53">
      <iconSet iconSet="5Arrows">
        <cfvo type="percent" val="0"/>
        <cfvo type="num" val="25"/>
        <cfvo type="num" val="50"/>
        <cfvo type="num" val="65"/>
        <cfvo type="num" val="80"/>
      </iconSet>
    </cfRule>
  </conditionalFormatting>
  <conditionalFormatting sqref="R193">
    <cfRule type="iconSet" priority="52">
      <iconSet iconSet="5Arrows">
        <cfvo type="percent" val="0"/>
        <cfvo type="num" val="25"/>
        <cfvo type="num" val="50"/>
        <cfvo type="num" val="65"/>
        <cfvo type="num" val="80"/>
      </iconSet>
    </cfRule>
  </conditionalFormatting>
  <conditionalFormatting sqref="R194">
    <cfRule type="iconSet" priority="51">
      <iconSet iconSet="5Arrows">
        <cfvo type="percent" val="0"/>
        <cfvo type="num" val="25"/>
        <cfvo type="num" val="50"/>
        <cfvo type="num" val="65"/>
        <cfvo type="num" val="80"/>
      </iconSet>
    </cfRule>
  </conditionalFormatting>
  <conditionalFormatting sqref="R197">
    <cfRule type="iconSet" priority="50">
      <iconSet iconSet="5Arrows">
        <cfvo type="percent" val="0"/>
        <cfvo type="num" val="25"/>
        <cfvo type="num" val="50"/>
        <cfvo type="num" val="65"/>
        <cfvo type="num" val="80"/>
      </iconSet>
    </cfRule>
  </conditionalFormatting>
  <conditionalFormatting sqref="R199">
    <cfRule type="iconSet" priority="49">
      <iconSet iconSet="5Arrows">
        <cfvo type="percent" val="0"/>
        <cfvo type="num" val="25"/>
        <cfvo type="num" val="50"/>
        <cfvo type="num" val="65"/>
        <cfvo type="num" val="80"/>
      </iconSet>
    </cfRule>
  </conditionalFormatting>
  <conditionalFormatting sqref="R201">
    <cfRule type="iconSet" priority="48">
      <iconSet iconSet="5Arrows">
        <cfvo type="percent" val="0"/>
        <cfvo type="num" val="25"/>
        <cfvo type="num" val="50"/>
        <cfvo type="num" val="65"/>
        <cfvo type="num" val="80"/>
      </iconSet>
    </cfRule>
  </conditionalFormatting>
  <conditionalFormatting sqref="R202">
    <cfRule type="iconSet" priority="47">
      <iconSet iconSet="5Arrows">
        <cfvo type="percent" val="0"/>
        <cfvo type="num" val="25"/>
        <cfvo type="num" val="50"/>
        <cfvo type="num" val="65"/>
        <cfvo type="num" val="80"/>
      </iconSet>
    </cfRule>
  </conditionalFormatting>
  <conditionalFormatting sqref="R205">
    <cfRule type="iconSet" priority="46">
      <iconSet iconSet="5Arrows">
        <cfvo type="percent" val="0"/>
        <cfvo type="num" val="25"/>
        <cfvo type="num" val="50"/>
        <cfvo type="num" val="65"/>
        <cfvo type="num" val="80"/>
      </iconSet>
    </cfRule>
  </conditionalFormatting>
  <conditionalFormatting sqref="R207">
    <cfRule type="iconSet" priority="45">
      <iconSet iconSet="5Arrows">
        <cfvo type="percent" val="0"/>
        <cfvo type="num" val="25"/>
        <cfvo type="num" val="50"/>
        <cfvo type="num" val="65"/>
        <cfvo type="num" val="80"/>
      </iconSet>
    </cfRule>
  </conditionalFormatting>
  <conditionalFormatting sqref="R209">
    <cfRule type="iconSet" priority="44">
      <iconSet iconSet="5Arrows">
        <cfvo type="percent" val="0"/>
        <cfvo type="num" val="25"/>
        <cfvo type="num" val="50"/>
        <cfvo type="num" val="65"/>
        <cfvo type="num" val="80"/>
      </iconSet>
    </cfRule>
  </conditionalFormatting>
  <conditionalFormatting sqref="R210:R218">
    <cfRule type="iconSet" priority="43">
      <iconSet iconSet="5Arrows">
        <cfvo type="percent" val="0"/>
        <cfvo type="num" val="25"/>
        <cfvo type="num" val="50"/>
        <cfvo type="num" val="65"/>
        <cfvo type="num" val="80"/>
      </iconSet>
    </cfRule>
  </conditionalFormatting>
  <conditionalFormatting sqref="R221">
    <cfRule type="iconSet" priority="42">
      <iconSet iconSet="5Arrows">
        <cfvo type="percent" val="0"/>
        <cfvo type="num" val="25"/>
        <cfvo type="num" val="50"/>
        <cfvo type="num" val="65"/>
        <cfvo type="num" val="80"/>
      </iconSet>
    </cfRule>
  </conditionalFormatting>
  <conditionalFormatting sqref="R223">
    <cfRule type="iconSet" priority="41">
      <iconSet iconSet="5Arrows">
        <cfvo type="percent" val="0"/>
        <cfvo type="num" val="25"/>
        <cfvo type="num" val="50"/>
        <cfvo type="num" val="65"/>
        <cfvo type="num" val="80"/>
      </iconSet>
    </cfRule>
  </conditionalFormatting>
  <conditionalFormatting sqref="R225">
    <cfRule type="iconSet" priority="40">
      <iconSet iconSet="5Arrows">
        <cfvo type="percent" val="0"/>
        <cfvo type="num" val="25"/>
        <cfvo type="num" val="50"/>
        <cfvo type="num" val="65"/>
        <cfvo type="num" val="80"/>
      </iconSet>
    </cfRule>
  </conditionalFormatting>
  <conditionalFormatting sqref="R226">
    <cfRule type="iconSet" priority="39">
      <iconSet iconSet="5Arrows">
        <cfvo type="percent" val="0"/>
        <cfvo type="num" val="25"/>
        <cfvo type="num" val="50"/>
        <cfvo type="num" val="65"/>
        <cfvo type="num" val="80"/>
      </iconSet>
    </cfRule>
  </conditionalFormatting>
  <conditionalFormatting sqref="R229">
    <cfRule type="iconSet" priority="38">
      <iconSet iconSet="5Arrows">
        <cfvo type="percent" val="0"/>
        <cfvo type="num" val="25"/>
        <cfvo type="num" val="50"/>
        <cfvo type="num" val="65"/>
        <cfvo type="num" val="80"/>
      </iconSet>
    </cfRule>
  </conditionalFormatting>
  <conditionalFormatting sqref="R231">
    <cfRule type="iconSet" priority="37">
      <iconSet iconSet="5Arrows">
        <cfvo type="percent" val="0"/>
        <cfvo type="num" val="25"/>
        <cfvo type="num" val="50"/>
        <cfvo type="num" val="65"/>
        <cfvo type="num" val="80"/>
      </iconSet>
    </cfRule>
  </conditionalFormatting>
  <conditionalFormatting sqref="R233">
    <cfRule type="iconSet" priority="36">
      <iconSet iconSet="5Arrows">
        <cfvo type="percent" val="0"/>
        <cfvo type="num" val="25"/>
        <cfvo type="num" val="50"/>
        <cfvo type="num" val="65"/>
        <cfvo type="num" val="80"/>
      </iconSet>
    </cfRule>
  </conditionalFormatting>
  <conditionalFormatting sqref="R234">
    <cfRule type="iconSet" priority="35">
      <iconSet iconSet="5Arrows">
        <cfvo type="percent" val="0"/>
        <cfvo type="num" val="25"/>
        <cfvo type="num" val="50"/>
        <cfvo type="num" val="65"/>
        <cfvo type="num" val="80"/>
      </iconSet>
    </cfRule>
  </conditionalFormatting>
  <conditionalFormatting sqref="R237">
    <cfRule type="iconSet" priority="34">
      <iconSet iconSet="5Arrows">
        <cfvo type="percent" val="0"/>
        <cfvo type="num" val="25"/>
        <cfvo type="num" val="50"/>
        <cfvo type="num" val="65"/>
        <cfvo type="num" val="80"/>
      </iconSet>
    </cfRule>
  </conditionalFormatting>
  <conditionalFormatting sqref="R239">
    <cfRule type="iconSet" priority="33">
      <iconSet iconSet="5Arrows">
        <cfvo type="percent" val="0"/>
        <cfvo type="num" val="25"/>
        <cfvo type="num" val="50"/>
        <cfvo type="num" val="65"/>
        <cfvo type="num" val="80"/>
      </iconSet>
    </cfRule>
  </conditionalFormatting>
  <conditionalFormatting sqref="R241">
    <cfRule type="iconSet" priority="32">
      <iconSet iconSet="5Arrows">
        <cfvo type="percent" val="0"/>
        <cfvo type="num" val="25"/>
        <cfvo type="num" val="50"/>
        <cfvo type="num" val="65"/>
        <cfvo type="num" val="80"/>
      </iconSet>
    </cfRule>
  </conditionalFormatting>
  <conditionalFormatting sqref="R242">
    <cfRule type="iconSet" priority="31">
      <iconSet iconSet="5Arrows">
        <cfvo type="percent" val="0"/>
        <cfvo type="num" val="25"/>
        <cfvo type="num" val="50"/>
        <cfvo type="num" val="65"/>
        <cfvo type="num" val="80"/>
      </iconSet>
    </cfRule>
  </conditionalFormatting>
  <conditionalFormatting sqref="R245">
    <cfRule type="iconSet" priority="30">
      <iconSet iconSet="5Arrows">
        <cfvo type="percent" val="0"/>
        <cfvo type="num" val="25"/>
        <cfvo type="num" val="50"/>
        <cfvo type="num" val="65"/>
        <cfvo type="num" val="80"/>
      </iconSet>
    </cfRule>
  </conditionalFormatting>
  <conditionalFormatting sqref="R247">
    <cfRule type="iconSet" priority="29">
      <iconSet iconSet="5Arrows">
        <cfvo type="percent" val="0"/>
        <cfvo type="num" val="25"/>
        <cfvo type="num" val="50"/>
        <cfvo type="num" val="65"/>
        <cfvo type="num" val="80"/>
      </iconSet>
    </cfRule>
  </conditionalFormatting>
  <conditionalFormatting sqref="R249">
    <cfRule type="iconSet" priority="28">
      <iconSet iconSet="5Arrows">
        <cfvo type="percent" val="0"/>
        <cfvo type="num" val="25"/>
        <cfvo type="num" val="50"/>
        <cfvo type="num" val="65"/>
        <cfvo type="num" val="80"/>
      </iconSet>
    </cfRule>
  </conditionalFormatting>
  <conditionalFormatting sqref="R250:R258">
    <cfRule type="iconSet" priority="27">
      <iconSet iconSet="5Arrows">
        <cfvo type="percent" val="0"/>
        <cfvo type="num" val="25"/>
        <cfvo type="num" val="50"/>
        <cfvo type="num" val="65"/>
        <cfvo type="num" val="80"/>
      </iconSet>
    </cfRule>
  </conditionalFormatting>
  <conditionalFormatting sqref="E261:R261">
    <cfRule type="iconSet" priority="26">
      <iconSet iconSet="5Arrows">
        <cfvo type="percent" val="0"/>
        <cfvo type="num" val="25"/>
        <cfvo type="num" val="50"/>
        <cfvo type="num" val="65"/>
        <cfvo type="num" val="80"/>
      </iconSet>
    </cfRule>
  </conditionalFormatting>
  <conditionalFormatting sqref="E263:R263">
    <cfRule type="iconSet" priority="25">
      <iconSet iconSet="5Arrows">
        <cfvo type="percent" val="0"/>
        <cfvo type="num" val="25"/>
        <cfvo type="num" val="50"/>
        <cfvo type="num" val="65"/>
        <cfvo type="num" val="80"/>
      </iconSet>
    </cfRule>
  </conditionalFormatting>
  <conditionalFormatting sqref="E265:F265">
    <cfRule type="iconSet" priority="24">
      <iconSet iconSet="5Arrows">
        <cfvo type="percent" val="0"/>
        <cfvo type="num" val="25"/>
        <cfvo type="num" val="50"/>
        <cfvo type="num" val="65"/>
        <cfvo type="num" val="80"/>
      </iconSet>
    </cfRule>
  </conditionalFormatting>
  <conditionalFormatting sqref="G265:Q265">
    <cfRule type="iconSet" priority="23">
      <iconSet iconSet="5Arrows">
        <cfvo type="percent" val="0"/>
        <cfvo type="num" val="25"/>
        <cfvo type="num" val="50"/>
        <cfvo type="num" val="65"/>
        <cfvo type="num" val="80"/>
      </iconSet>
    </cfRule>
  </conditionalFormatting>
  <conditionalFormatting sqref="E266:F266">
    <cfRule type="iconSet" priority="22">
      <iconSet iconSet="5Arrows">
        <cfvo type="percent" val="0"/>
        <cfvo type="num" val="25"/>
        <cfvo type="num" val="50"/>
        <cfvo type="num" val="65"/>
        <cfvo type="num" val="80"/>
      </iconSet>
    </cfRule>
  </conditionalFormatting>
  <conditionalFormatting sqref="G266:Q266">
    <cfRule type="iconSet" priority="21">
      <iconSet iconSet="5Arrows">
        <cfvo type="percent" val="0"/>
        <cfvo type="num" val="25"/>
        <cfvo type="num" val="50"/>
        <cfvo type="num" val="65"/>
        <cfvo type="num" val="80"/>
      </iconSet>
    </cfRule>
  </conditionalFormatting>
  <conditionalFormatting sqref="R265">
    <cfRule type="iconSet" priority="20">
      <iconSet iconSet="5Arrows">
        <cfvo type="percent" val="0"/>
        <cfvo type="num" val="25"/>
        <cfvo type="num" val="50"/>
        <cfvo type="num" val="65"/>
        <cfvo type="num" val="80"/>
      </iconSet>
    </cfRule>
  </conditionalFormatting>
  <conditionalFormatting sqref="R266">
    <cfRule type="iconSet" priority="19">
      <iconSet iconSet="5Arrows">
        <cfvo type="percent" val="0"/>
        <cfvo type="num" val="25"/>
        <cfvo type="num" val="50"/>
        <cfvo type="num" val="65"/>
        <cfvo type="num" val="80"/>
      </iconSet>
    </cfRule>
  </conditionalFormatting>
  <conditionalFormatting sqref="E213">
    <cfRule type="iconSet" priority="18">
      <iconSet iconSet="5Arrows">
        <cfvo type="percent" val="0"/>
        <cfvo type="num" val="25"/>
        <cfvo type="num" val="50"/>
        <cfvo type="num" val="65"/>
        <cfvo type="num" val="80"/>
      </iconSet>
    </cfRule>
  </conditionalFormatting>
  <conditionalFormatting sqref="F213:Q213">
    <cfRule type="iconSet" priority="17">
      <iconSet iconSet="5Arrows">
        <cfvo type="percent" val="0"/>
        <cfvo type="num" val="25"/>
        <cfvo type="num" val="50"/>
        <cfvo type="num" val="65"/>
        <cfvo type="num" val="80"/>
      </iconSet>
    </cfRule>
  </conditionalFormatting>
  <conditionalFormatting sqref="E215">
    <cfRule type="iconSet" priority="16">
      <iconSet iconSet="5Arrows">
        <cfvo type="percent" val="0"/>
        <cfvo type="num" val="25"/>
        <cfvo type="num" val="50"/>
        <cfvo type="num" val="65"/>
        <cfvo type="num" val="80"/>
      </iconSet>
    </cfRule>
  </conditionalFormatting>
  <conditionalFormatting sqref="F215:Q215">
    <cfRule type="iconSet" priority="15">
      <iconSet iconSet="5Arrows">
        <cfvo type="percent" val="0"/>
        <cfvo type="num" val="25"/>
        <cfvo type="num" val="50"/>
        <cfvo type="num" val="65"/>
        <cfvo type="num" val="80"/>
      </iconSet>
    </cfRule>
  </conditionalFormatting>
  <conditionalFormatting sqref="E217">
    <cfRule type="iconSet" priority="14">
      <iconSet iconSet="5Arrows">
        <cfvo type="percent" val="0"/>
        <cfvo type="num" val="25"/>
        <cfvo type="num" val="50"/>
        <cfvo type="num" val="65"/>
        <cfvo type="num" val="80"/>
      </iconSet>
    </cfRule>
  </conditionalFormatting>
  <conditionalFormatting sqref="F217:Q217">
    <cfRule type="iconSet" priority="13">
      <iconSet iconSet="5Arrows">
        <cfvo type="percent" val="0"/>
        <cfvo type="num" val="25"/>
        <cfvo type="num" val="50"/>
        <cfvo type="num" val="65"/>
        <cfvo type="num" val="80"/>
      </iconSet>
    </cfRule>
  </conditionalFormatting>
  <conditionalFormatting sqref="R213">
    <cfRule type="iconSet" priority="12">
      <iconSet iconSet="5Arrows">
        <cfvo type="percent" val="0"/>
        <cfvo type="num" val="25"/>
        <cfvo type="num" val="50"/>
        <cfvo type="num" val="65"/>
        <cfvo type="num" val="80"/>
      </iconSet>
    </cfRule>
  </conditionalFormatting>
  <conditionalFormatting sqref="R215">
    <cfRule type="iconSet" priority="11">
      <iconSet iconSet="5Arrows">
        <cfvo type="percent" val="0"/>
        <cfvo type="num" val="25"/>
        <cfvo type="num" val="50"/>
        <cfvo type="num" val="65"/>
        <cfvo type="num" val="80"/>
      </iconSet>
    </cfRule>
  </conditionalFormatting>
  <conditionalFormatting sqref="R217">
    <cfRule type="iconSet" priority="10">
      <iconSet iconSet="5Arrows">
        <cfvo type="percent" val="0"/>
        <cfvo type="num" val="25"/>
        <cfvo type="num" val="50"/>
        <cfvo type="num" val="65"/>
        <cfvo type="num" val="80"/>
      </iconSet>
    </cfRule>
  </conditionalFormatting>
  <conditionalFormatting sqref="E253">
    <cfRule type="iconSet" priority="9">
      <iconSet iconSet="5Arrows">
        <cfvo type="percent" val="0"/>
        <cfvo type="num" val="25"/>
        <cfvo type="num" val="50"/>
        <cfvo type="num" val="65"/>
        <cfvo type="num" val="80"/>
      </iconSet>
    </cfRule>
  </conditionalFormatting>
  <conditionalFormatting sqref="F253:Q253">
    <cfRule type="iconSet" priority="8">
      <iconSet iconSet="5Arrows">
        <cfvo type="percent" val="0"/>
        <cfvo type="num" val="25"/>
        <cfvo type="num" val="50"/>
        <cfvo type="num" val="65"/>
        <cfvo type="num" val="80"/>
      </iconSet>
    </cfRule>
  </conditionalFormatting>
  <conditionalFormatting sqref="E255">
    <cfRule type="iconSet" priority="7">
      <iconSet iconSet="5Arrows">
        <cfvo type="percent" val="0"/>
        <cfvo type="num" val="25"/>
        <cfvo type="num" val="50"/>
        <cfvo type="num" val="65"/>
        <cfvo type="num" val="80"/>
      </iconSet>
    </cfRule>
  </conditionalFormatting>
  <conditionalFormatting sqref="F255:Q255">
    <cfRule type="iconSet" priority="6">
      <iconSet iconSet="5Arrows">
        <cfvo type="percent" val="0"/>
        <cfvo type="num" val="25"/>
        <cfvo type="num" val="50"/>
        <cfvo type="num" val="65"/>
        <cfvo type="num" val="80"/>
      </iconSet>
    </cfRule>
  </conditionalFormatting>
  <conditionalFormatting sqref="E257">
    <cfRule type="iconSet" priority="5">
      <iconSet iconSet="5Arrows">
        <cfvo type="percent" val="0"/>
        <cfvo type="num" val="25"/>
        <cfvo type="num" val="50"/>
        <cfvo type="num" val="65"/>
        <cfvo type="num" val="80"/>
      </iconSet>
    </cfRule>
  </conditionalFormatting>
  <conditionalFormatting sqref="F257:Q257">
    <cfRule type="iconSet" priority="4">
      <iconSet iconSet="5Arrows">
        <cfvo type="percent" val="0"/>
        <cfvo type="num" val="25"/>
        <cfvo type="num" val="50"/>
        <cfvo type="num" val="65"/>
        <cfvo type="num" val="80"/>
      </iconSet>
    </cfRule>
  </conditionalFormatting>
  <conditionalFormatting sqref="R253">
    <cfRule type="iconSet" priority="3">
      <iconSet iconSet="5Arrows">
        <cfvo type="percent" val="0"/>
        <cfvo type="num" val="25"/>
        <cfvo type="num" val="50"/>
        <cfvo type="num" val="65"/>
        <cfvo type="num" val="80"/>
      </iconSet>
    </cfRule>
  </conditionalFormatting>
  <conditionalFormatting sqref="R255">
    <cfRule type="iconSet" priority="2">
      <iconSet iconSet="5Arrows">
        <cfvo type="percent" val="0"/>
        <cfvo type="num" val="25"/>
        <cfvo type="num" val="50"/>
        <cfvo type="num" val="65"/>
        <cfvo type="num" val="80"/>
      </iconSet>
    </cfRule>
  </conditionalFormatting>
  <conditionalFormatting sqref="R257">
    <cfRule type="iconSet" priority="1">
      <iconSet iconSet="5Arrows">
        <cfvo type="percent" val="0"/>
        <cfvo type="num" val="25"/>
        <cfvo type="num" val="50"/>
        <cfvo type="num" val="65"/>
        <cfvo type="num" val="80"/>
      </iconSet>
    </cfRule>
  </conditionalFormatting>
  <dataValidations disablePrompts="1" count="2">
    <dataValidation type="list" allowBlank="1" showInputMessage="1" showErrorMessage="1" sqref="D7:O7">
      <formula1>ENTIDADES</formula1>
    </dataValidation>
    <dataValidation type="whole" allowBlank="1" showInputMessage="1" showErrorMessage="1" errorTitle="FECHA FUERA DE RANGO" error="La fecha debe estar entre el 20160101 y el 20191231" sqref="M5">
      <formula1>20160101</formula1>
      <formula2>20191231</formula2>
    </dataValidation>
  </dataValidations>
  <printOptions horizontalCentered="1" verticalCentered="1"/>
  <pageMargins left="1.1811023622047245" right="0" top="0.39370078740157483" bottom="0.78740157480314965" header="0.31496062992125984" footer="0.59055118110236227"/>
  <pageSetup paperSize="41" scale="54" fitToHeight="0" orientation="landscape" r:id="rId1"/>
  <headerFooter>
    <oddHeader>&amp;RPág. &amp;P de &amp;N</oddHeader>
    <oddFooter>&amp;LLUZ ADRIANA LONDOÑO RAMIREZ
Secretaria de Despacho
Firma: ___________________&amp;CFRANCISCO JAVIER GOMEZ RIOS
Profesional Universitario
Firma: ___________________&amp;RGLORIA MILENA MARQUEZ  
Profesional Enlace
Dep. Administrativo de Planeación</oddFooter>
  </headerFooter>
  <rowBreaks count="4" manualBreakCount="4">
    <brk id="50" max="17" man="1"/>
    <brk id="98" max="17" man="1"/>
    <brk id="146" max="17" man="1"/>
    <brk id="194" max="1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67"/>
  <sheetViews>
    <sheetView zoomScale="70" zoomScaleNormal="70" zoomScaleSheetLayoutView="30" zoomScalePageLayoutView="90" workbookViewId="0">
      <pane ySplit="9" topLeftCell="A133" activePane="bottomLeft" state="frozen"/>
      <selection activeCell="M5" sqref="M5"/>
      <selection pane="bottomLeft" activeCell="H49" sqref="H49"/>
    </sheetView>
  </sheetViews>
  <sheetFormatPr baseColWidth="10" defaultColWidth="11.42578125" defaultRowHeight="15" x14ac:dyDescent="0.25"/>
  <cols>
    <col min="1" max="1" width="7.28515625" style="29" customWidth="1"/>
    <col min="2" max="2" width="39.85546875" style="1" customWidth="1"/>
    <col min="3" max="3" width="18.28515625" style="1" customWidth="1"/>
    <col min="4" max="4" width="26.42578125" style="1" customWidth="1"/>
    <col min="5" max="5" width="23" style="1" customWidth="1"/>
    <col min="6" max="6" width="36.85546875" style="1" customWidth="1"/>
    <col min="7" max="7" width="37.140625" style="1" customWidth="1"/>
    <col min="8" max="8" width="39.85546875" style="1" customWidth="1"/>
    <col min="9" max="9" width="14.140625" style="1" customWidth="1"/>
    <col min="10" max="10" width="14.85546875" style="1" customWidth="1"/>
    <col min="11" max="11" width="16.28515625" style="1" customWidth="1"/>
    <col min="12" max="12" width="17.28515625" style="1" customWidth="1"/>
    <col min="13" max="13" width="20.7109375" style="1" customWidth="1"/>
    <col min="14" max="14" width="15.7109375" style="1" customWidth="1"/>
    <col min="15" max="16384" width="11.42578125" style="1"/>
  </cols>
  <sheetData>
    <row r="1" spans="1:15" ht="7.5" customHeight="1" x14ac:dyDescent="0.25">
      <c r="A1" s="400"/>
      <c r="B1" s="401"/>
      <c r="C1" s="402"/>
      <c r="D1" s="402"/>
      <c r="E1" s="402"/>
      <c r="F1" s="403"/>
      <c r="G1" s="404"/>
      <c r="H1" s="404"/>
      <c r="I1" s="404"/>
      <c r="J1" s="404"/>
      <c r="K1" s="404"/>
      <c r="L1" s="404"/>
      <c r="M1" s="404"/>
      <c r="N1" s="405"/>
    </row>
    <row r="2" spans="1:15" ht="18" x14ac:dyDescent="0.25">
      <c r="A2" s="406"/>
      <c r="B2" s="407"/>
      <c r="C2" s="408"/>
      <c r="D2" s="763" t="s">
        <v>0</v>
      </c>
      <c r="E2" s="763"/>
      <c r="F2" s="639"/>
      <c r="G2" s="639"/>
      <c r="H2" s="639"/>
      <c r="I2" s="639"/>
      <c r="J2" s="617"/>
      <c r="K2" s="617"/>
      <c r="L2" s="295" t="s">
        <v>41</v>
      </c>
      <c r="M2" s="397" t="s">
        <v>5963</v>
      </c>
      <c r="N2" s="295"/>
    </row>
    <row r="3" spans="1:15" ht="15" customHeight="1" x14ac:dyDescent="0.25">
      <c r="A3" s="410"/>
      <c r="B3" s="411"/>
      <c r="C3" s="412"/>
      <c r="D3" s="763"/>
      <c r="E3" s="763"/>
      <c r="F3" s="639"/>
      <c r="G3" s="639"/>
      <c r="H3" s="639"/>
      <c r="I3" s="639"/>
      <c r="J3" s="617"/>
      <c r="K3" s="617"/>
      <c r="L3" s="295" t="s">
        <v>2</v>
      </c>
      <c r="M3" s="398">
        <v>3</v>
      </c>
      <c r="N3" s="295"/>
    </row>
    <row r="4" spans="1:15" ht="30" customHeight="1" x14ac:dyDescent="0.25">
      <c r="A4" s="410"/>
      <c r="B4" s="411"/>
      <c r="C4" s="412"/>
      <c r="D4" s="731" t="s">
        <v>71</v>
      </c>
      <c r="E4" s="731"/>
      <c r="F4" s="764"/>
      <c r="G4" s="764"/>
      <c r="H4" s="764"/>
      <c r="I4" s="764"/>
      <c r="J4" s="619"/>
      <c r="K4" s="619"/>
      <c r="L4" s="296" t="s">
        <v>4</v>
      </c>
      <c r="M4" s="399">
        <v>42759</v>
      </c>
      <c r="N4" s="296"/>
    </row>
    <row r="5" spans="1:15" ht="18" customHeight="1" x14ac:dyDescent="0.25">
      <c r="A5" s="414"/>
      <c r="B5" s="415"/>
      <c r="C5" s="416"/>
      <c r="D5" s="734" t="s">
        <v>5</v>
      </c>
      <c r="E5" s="734"/>
      <c r="F5" s="765"/>
      <c r="G5" s="765"/>
      <c r="H5" s="765"/>
      <c r="I5" s="287">
        <f>'PA. RECURSOS MP 2018'!M5</f>
        <v>20180101</v>
      </c>
      <c r="J5" s="287"/>
      <c r="K5" s="287"/>
      <c r="L5" s="295" t="s">
        <v>6</v>
      </c>
      <c r="M5" s="396"/>
      <c r="N5" s="295"/>
    </row>
    <row r="6" spans="1:15" ht="9" customHeight="1" x14ac:dyDescent="0.25">
      <c r="A6" s="417"/>
      <c r="B6" s="382"/>
      <c r="C6" s="383"/>
      <c r="D6" s="383"/>
      <c r="E6" s="383"/>
      <c r="F6" s="383"/>
      <c r="G6" s="384"/>
      <c r="H6" s="384"/>
      <c r="I6" s="385"/>
      <c r="J6" s="385"/>
      <c r="K6" s="385"/>
      <c r="L6" s="385"/>
      <c r="M6" s="385"/>
      <c r="N6" s="385"/>
    </row>
    <row r="7" spans="1:15" s="20" customFormat="1" ht="20.25" customHeight="1" x14ac:dyDescent="0.2">
      <c r="A7" s="418"/>
      <c r="B7" s="419" t="s">
        <v>7</v>
      </c>
      <c r="C7" s="419"/>
      <c r="D7" s="735" t="str">
        <f>'PI. METAS RESULTADO'!C7</f>
        <v>1134. SECRETARÍA DE LA MUJER, EQUIDAD DE GÉNERO Y DIVERSIDAD SEXUAL</v>
      </c>
      <c r="E7" s="736"/>
      <c r="F7" s="736"/>
      <c r="G7" s="736"/>
      <c r="H7" s="736"/>
      <c r="I7" s="736"/>
      <c r="J7" s="736"/>
      <c r="K7" s="736"/>
      <c r="L7" s="736"/>
      <c r="M7" s="736"/>
      <c r="N7" s="737"/>
      <c r="O7" s="1"/>
    </row>
    <row r="8" spans="1:15" s="20" customFormat="1" ht="6.75" customHeight="1" thickBot="1" x14ac:dyDescent="0.25">
      <c r="A8" s="362"/>
      <c r="B8" s="389"/>
      <c r="C8" s="389"/>
      <c r="D8" s="389"/>
      <c r="E8" s="389"/>
      <c r="F8" s="389"/>
      <c r="G8" s="389"/>
      <c r="H8" s="389"/>
      <c r="I8" s="389"/>
      <c r="J8" s="389"/>
      <c r="K8" s="389"/>
      <c r="L8" s="389"/>
      <c r="M8" s="389"/>
      <c r="N8" s="389"/>
      <c r="O8" s="1"/>
    </row>
    <row r="9" spans="1:15" s="23" customFormat="1" ht="100.5" customHeight="1" thickBot="1" x14ac:dyDescent="0.3">
      <c r="A9" s="420" t="s">
        <v>8</v>
      </c>
      <c r="B9" s="421" t="s">
        <v>27</v>
      </c>
      <c r="C9" s="40" t="s">
        <v>72</v>
      </c>
      <c r="D9" s="40" t="s">
        <v>73</v>
      </c>
      <c r="E9" s="40" t="s">
        <v>74</v>
      </c>
      <c r="F9" s="422" t="s">
        <v>75</v>
      </c>
      <c r="G9" s="40" t="s">
        <v>5951</v>
      </c>
      <c r="H9" s="40" t="s">
        <v>5952</v>
      </c>
      <c r="I9" s="40" t="s">
        <v>5953</v>
      </c>
      <c r="J9" s="325" t="s">
        <v>5954</v>
      </c>
      <c r="K9" s="347" t="s">
        <v>5955</v>
      </c>
      <c r="L9" s="347" t="s">
        <v>5956</v>
      </c>
      <c r="M9" s="361" t="s">
        <v>5957</v>
      </c>
      <c r="N9" s="423" t="s">
        <v>76</v>
      </c>
    </row>
    <row r="10" spans="1:15" s="46" customFormat="1" ht="43.5" thickTop="1" x14ac:dyDescent="0.2">
      <c r="A10" s="766">
        <v>1</v>
      </c>
      <c r="B10" s="768" t="str">
        <f>'PI. MP. Avance'!G11</f>
        <v xml:space="preserve">Apoyo a la participación de las organizaciones sociales del sector LGBTI, Valle del Cauca, occidente. </v>
      </c>
      <c r="C10" s="770" t="str">
        <f>VLOOKUP(MID(F10,1,11),MP,103,FALSE)</f>
        <v>10501 - VALLE DE COLORES</v>
      </c>
      <c r="D10" s="770" t="str">
        <f>VLOOKUP(MID(F10,1,11),MP,100,FALSE)</f>
        <v>MR1050101 - Implementar el 100% de las líneas de acción, con factores críticos, de la Política Pública departamental LGBTI (Ordenanza 339 de 2011) al 2019.</v>
      </c>
      <c r="E10" s="770" t="str">
        <f>VLOOKUP(MID(F10,1,11),MP,104,FALSE)</f>
        <v>1050101 - ATENCIÓN INTEGRAL PARA LA DIVERSIDAD SEXUAL</v>
      </c>
      <c r="F10" s="770" t="str">
        <f>'PI. MP. Avance'!B11&amp;" - "&amp;'PI. MP. Avance'!C11</f>
        <v>MP105010101 - Propiciar , en 42 entes Territoriales, la creación y fortalecimiento  de las confluencias Municipales LGBTI , durante el periodo de Gobierno</v>
      </c>
      <c r="G10" s="508" t="s">
        <v>5964</v>
      </c>
      <c r="H10" s="508" t="s">
        <v>6127</v>
      </c>
      <c r="I10" s="522">
        <v>6</v>
      </c>
      <c r="J10" s="525">
        <v>6</v>
      </c>
      <c r="K10" s="485">
        <v>40000000</v>
      </c>
      <c r="L10" s="509"/>
      <c r="M10" s="514"/>
      <c r="N10" s="486" t="s">
        <v>5966</v>
      </c>
    </row>
    <row r="11" spans="1:15" s="46" customFormat="1" ht="24.75" customHeight="1" x14ac:dyDescent="0.2">
      <c r="A11" s="766"/>
      <c r="B11" s="768"/>
      <c r="C11" s="768"/>
      <c r="D11" s="768"/>
      <c r="E11" s="768"/>
      <c r="F11" s="768"/>
      <c r="G11" s="487"/>
      <c r="H11" s="487"/>
      <c r="I11" s="523"/>
      <c r="J11" s="488"/>
      <c r="K11" s="488"/>
      <c r="L11" s="488"/>
      <c r="M11" s="488"/>
      <c r="N11" s="489"/>
    </row>
    <row r="12" spans="1:15" s="46" customFormat="1" ht="24.75" customHeight="1" x14ac:dyDescent="0.2">
      <c r="A12" s="766"/>
      <c r="B12" s="768"/>
      <c r="C12" s="768"/>
      <c r="D12" s="768"/>
      <c r="E12" s="768"/>
      <c r="F12" s="768"/>
      <c r="G12" s="487"/>
      <c r="H12" s="487"/>
      <c r="I12" s="523"/>
      <c r="J12" s="488"/>
      <c r="K12" s="488"/>
      <c r="L12" s="488"/>
      <c r="M12" s="488"/>
      <c r="N12" s="489"/>
    </row>
    <row r="13" spans="1:15" s="46" customFormat="1" ht="24.75" customHeight="1" x14ac:dyDescent="0.2">
      <c r="A13" s="766"/>
      <c r="B13" s="768"/>
      <c r="C13" s="768"/>
      <c r="D13" s="768"/>
      <c r="E13" s="768"/>
      <c r="F13" s="768"/>
      <c r="G13" s="487"/>
      <c r="H13" s="487"/>
      <c r="I13" s="523"/>
      <c r="J13" s="488"/>
      <c r="K13" s="488"/>
      <c r="L13" s="488"/>
      <c r="M13" s="488"/>
      <c r="N13" s="489"/>
    </row>
    <row r="14" spans="1:15" s="46" customFormat="1" ht="2.25" customHeight="1" thickBot="1" x14ac:dyDescent="0.25">
      <c r="A14" s="767"/>
      <c r="B14" s="769"/>
      <c r="C14" s="769"/>
      <c r="D14" s="769"/>
      <c r="E14" s="769"/>
      <c r="F14" s="769"/>
      <c r="G14" s="487"/>
      <c r="H14" s="487"/>
      <c r="I14" s="523"/>
      <c r="J14" s="488"/>
      <c r="K14" s="488"/>
      <c r="L14" s="488"/>
      <c r="M14" s="488"/>
      <c r="N14" s="489"/>
    </row>
    <row r="15" spans="1:15" s="543" customFormat="1" ht="24.75" customHeight="1" thickBot="1" x14ac:dyDescent="0.25">
      <c r="A15" s="771" t="s">
        <v>5950</v>
      </c>
      <c r="B15" s="772"/>
      <c r="C15" s="772"/>
      <c r="D15" s="772"/>
      <c r="E15" s="772"/>
      <c r="F15" s="772"/>
      <c r="G15" s="772"/>
      <c r="H15" s="772"/>
      <c r="I15" s="772"/>
      <c r="J15" s="772"/>
      <c r="K15" s="424">
        <f>SUM(K10:K14)</f>
        <v>40000000</v>
      </c>
      <c r="L15" s="424">
        <f>SUM(L10:L14)</f>
        <v>0</v>
      </c>
      <c r="M15" s="425"/>
      <c r="N15" s="426"/>
    </row>
    <row r="16" spans="1:15" s="46" customFormat="1" ht="57.75" thickTop="1" x14ac:dyDescent="0.2">
      <c r="A16" s="766">
        <v>2</v>
      </c>
      <c r="B16" s="768" t="str">
        <f>'PI. MP. Avance'!G16</f>
        <v xml:space="preserve">Apoyo a la participación de las organizaciones sociales del sector LGBTI, Valle del Cauca, occidente. </v>
      </c>
      <c r="C16" s="768" t="str">
        <f>VLOOKUP(MID(F16,1,11),MP,103,FALSE)</f>
        <v>10501 - VALLE DE COLORES</v>
      </c>
      <c r="D16" s="770" t="str">
        <f>VLOOKUP(MID(F16,1,11),MP,100,FALSE)</f>
        <v>MR1050101 - Implementar el 100% de las líneas de acción, con factores críticos, de la Política Pública departamental LGBTI (Ordenanza 339 de 2011) al 2019.</v>
      </c>
      <c r="E16" s="768" t="str">
        <f>VLOOKUP(MID(F16,1,11),MP,104,FALSE)</f>
        <v>1050101 - ATENCIÓN INTEGRAL PARA LA DIVERSIDAD SEXUAL</v>
      </c>
      <c r="F16" s="768" t="str">
        <f>'PI. MP. Avance'!B16&amp;" - "&amp;'PI. MP. Avance'!C16</f>
        <v>MP105010102 - Fortalecer en el 100% de los Municipios del Departamento el proceso de socialización e interiorización de la Política Pública de LGBTI, en el periodo de Gobierno.</v>
      </c>
      <c r="G16" s="508" t="s">
        <v>5967</v>
      </c>
      <c r="H16" s="595" t="s">
        <v>6128</v>
      </c>
      <c r="I16" s="522">
        <v>10</v>
      </c>
      <c r="J16" s="525">
        <v>10</v>
      </c>
      <c r="K16" s="485">
        <v>35000000</v>
      </c>
      <c r="L16" s="509"/>
      <c r="M16" s="514"/>
      <c r="N16" s="486" t="s">
        <v>5966</v>
      </c>
    </row>
    <row r="17" spans="1:14" s="46" customFormat="1" ht="14.25" x14ac:dyDescent="0.2">
      <c r="A17" s="766"/>
      <c r="B17" s="768"/>
      <c r="C17" s="768"/>
      <c r="D17" s="768"/>
      <c r="E17" s="768"/>
      <c r="F17" s="768"/>
      <c r="G17" s="508"/>
      <c r="H17" s="544"/>
      <c r="I17" s="524"/>
      <c r="J17" s="513"/>
      <c r="K17" s="483"/>
      <c r="L17" s="509"/>
      <c r="M17" s="514"/>
      <c r="N17" s="486"/>
    </row>
    <row r="18" spans="1:14" s="46" customFormat="1" ht="3.75" customHeight="1" thickBot="1" x14ac:dyDescent="0.25">
      <c r="A18" s="766"/>
      <c r="B18" s="768"/>
      <c r="C18" s="768"/>
      <c r="D18" s="768"/>
      <c r="E18" s="768"/>
      <c r="F18" s="768"/>
      <c r="G18" s="484"/>
      <c r="H18" s="544"/>
      <c r="I18" s="524"/>
      <c r="J18" s="513"/>
      <c r="K18" s="483"/>
      <c r="L18" s="509"/>
      <c r="M18" s="514"/>
      <c r="N18" s="486"/>
    </row>
    <row r="19" spans="1:14" s="46" customFormat="1" ht="24.75" hidden="1" customHeight="1" thickBot="1" x14ac:dyDescent="0.25">
      <c r="A19" s="766"/>
      <c r="B19" s="768"/>
      <c r="C19" s="768"/>
      <c r="D19" s="768"/>
      <c r="E19" s="768"/>
      <c r="F19" s="768"/>
      <c r="G19" s="484"/>
      <c r="H19" s="544"/>
      <c r="I19" s="524"/>
      <c r="J19" s="513"/>
      <c r="K19" s="483"/>
      <c r="L19" s="509"/>
      <c r="M19" s="514"/>
      <c r="N19" s="486"/>
    </row>
    <row r="20" spans="1:14" s="46" customFormat="1" ht="24.75" hidden="1" customHeight="1" thickBot="1" x14ac:dyDescent="0.25">
      <c r="A20" s="767"/>
      <c r="B20" s="769"/>
      <c r="C20" s="769"/>
      <c r="D20" s="769"/>
      <c r="E20" s="769"/>
      <c r="F20" s="769"/>
      <c r="G20" s="487"/>
      <c r="H20" s="487"/>
      <c r="I20" s="523"/>
      <c r="J20" s="488"/>
      <c r="K20" s="488"/>
      <c r="L20" s="488"/>
      <c r="M20" s="488"/>
      <c r="N20" s="489"/>
    </row>
    <row r="21" spans="1:14" s="543" customFormat="1" ht="24.75" customHeight="1" thickBot="1" x14ac:dyDescent="0.25">
      <c r="A21" s="771" t="s">
        <v>5950</v>
      </c>
      <c r="B21" s="772"/>
      <c r="C21" s="772"/>
      <c r="D21" s="772"/>
      <c r="E21" s="772"/>
      <c r="F21" s="772"/>
      <c r="G21" s="772"/>
      <c r="H21" s="772"/>
      <c r="I21" s="772"/>
      <c r="J21" s="772"/>
      <c r="K21" s="424">
        <f>SUM(K16:K20)</f>
        <v>35000000</v>
      </c>
      <c r="L21" s="424">
        <f>SUM(L16:L20)</f>
        <v>0</v>
      </c>
      <c r="M21" s="425"/>
      <c r="N21" s="426"/>
    </row>
    <row r="22" spans="1:14" s="46" customFormat="1" ht="43.5" thickTop="1" x14ac:dyDescent="0.2">
      <c r="A22" s="766">
        <v>3</v>
      </c>
      <c r="B22" s="768" t="str">
        <f>'PI. MP. Avance'!G21</f>
        <v>Implementación de acciones para el cambio cultural sector LGBTI, Valle del Cauca, Occidente. N/P</v>
      </c>
      <c r="C22" s="768" t="str">
        <f>VLOOKUP(MID(F22,1,11),MP,103,FALSE)</f>
        <v>10501 - VALLE DE COLORES</v>
      </c>
      <c r="D22" s="770" t="str">
        <f>VLOOKUP(MID(F22,1,11),MP,100,FALSE)</f>
        <v>MR1050101 - Implementar el 100% de las líneas de acción, con factores críticos, de la Política Pública departamental LGBTI (Ordenanza 339 de 2011) al 2019.</v>
      </c>
      <c r="E22" s="768" t="str">
        <f>VLOOKUP(MID(F22,1,11),MP,104,FALSE)</f>
        <v>1050102 - EDUCACIÓN PARA EL CAMBIO CULTURAL</v>
      </c>
      <c r="F22" s="768" t="str">
        <f>'PI. MP. Avance'!B21&amp;" - "&amp;'PI. MP. Avance'!C21</f>
        <v>MP105010201 - Realizar Dos (2) EXPO LGBTI, durante el cuatrienio.</v>
      </c>
      <c r="G22" s="508" t="s">
        <v>5970</v>
      </c>
      <c r="H22" s="508" t="s">
        <v>5971</v>
      </c>
      <c r="I22" s="522"/>
      <c r="J22" s="513"/>
      <c r="K22" s="483"/>
      <c r="L22" s="483"/>
      <c r="M22" s="483"/>
      <c r="N22" s="486" t="s">
        <v>5966</v>
      </c>
    </row>
    <row r="23" spans="1:14" s="46" customFormat="1" ht="24.75" customHeight="1" x14ac:dyDescent="0.2">
      <c r="A23" s="766"/>
      <c r="B23" s="768"/>
      <c r="C23" s="768"/>
      <c r="D23" s="768"/>
      <c r="E23" s="768"/>
      <c r="F23" s="768"/>
      <c r="G23" s="484"/>
      <c r="H23" s="494"/>
      <c r="I23" s="524"/>
      <c r="J23" s="483"/>
      <c r="K23" s="483"/>
      <c r="L23" s="483"/>
      <c r="M23" s="483"/>
      <c r="N23" s="493"/>
    </row>
    <row r="24" spans="1:14" s="46" customFormat="1" ht="24.75" customHeight="1" x14ac:dyDescent="0.2">
      <c r="A24" s="766"/>
      <c r="B24" s="768"/>
      <c r="C24" s="768"/>
      <c r="D24" s="768"/>
      <c r="E24" s="768"/>
      <c r="F24" s="768"/>
      <c r="G24" s="487"/>
      <c r="H24" s="487"/>
      <c r="I24" s="523"/>
      <c r="J24" s="488"/>
      <c r="K24" s="488"/>
      <c r="L24" s="488"/>
      <c r="M24" s="488"/>
      <c r="N24" s="489"/>
    </row>
    <row r="25" spans="1:14" s="46" customFormat="1" ht="19.5" customHeight="1" thickBot="1" x14ac:dyDescent="0.25">
      <c r="A25" s="766"/>
      <c r="B25" s="768"/>
      <c r="C25" s="768"/>
      <c r="D25" s="768"/>
      <c r="E25" s="768"/>
      <c r="F25" s="768"/>
      <c r="G25" s="487"/>
      <c r="H25" s="487"/>
      <c r="I25" s="523"/>
      <c r="J25" s="488"/>
      <c r="K25" s="488"/>
      <c r="L25" s="488"/>
      <c r="M25" s="488"/>
      <c r="N25" s="489"/>
    </row>
    <row r="26" spans="1:14" s="46" customFormat="1" ht="24.75" hidden="1" customHeight="1" thickBot="1" x14ac:dyDescent="0.25">
      <c r="A26" s="767"/>
      <c r="B26" s="769"/>
      <c r="C26" s="769"/>
      <c r="D26" s="769"/>
      <c r="E26" s="769"/>
      <c r="F26" s="769"/>
      <c r="G26" s="487"/>
      <c r="H26" s="487"/>
      <c r="I26" s="523"/>
      <c r="J26" s="488"/>
      <c r="K26" s="488"/>
      <c r="L26" s="488"/>
      <c r="M26" s="488"/>
      <c r="N26" s="489"/>
    </row>
    <row r="27" spans="1:14" s="543" customFormat="1" ht="24.75" customHeight="1" thickBot="1" x14ac:dyDescent="0.25">
      <c r="A27" s="771" t="s">
        <v>5950</v>
      </c>
      <c r="B27" s="772"/>
      <c r="C27" s="772"/>
      <c r="D27" s="772"/>
      <c r="E27" s="772"/>
      <c r="F27" s="772"/>
      <c r="G27" s="772"/>
      <c r="H27" s="772"/>
      <c r="I27" s="772"/>
      <c r="J27" s="772"/>
      <c r="K27" s="424">
        <f>SUM(K22:K26)</f>
        <v>0</v>
      </c>
      <c r="L27" s="424">
        <f>SUM(L22:L26)</f>
        <v>0</v>
      </c>
      <c r="M27" s="425"/>
      <c r="N27" s="426"/>
    </row>
    <row r="28" spans="1:14" s="46" customFormat="1" ht="57" customHeight="1" thickTop="1" x14ac:dyDescent="0.2">
      <c r="A28" s="766">
        <v>4</v>
      </c>
      <c r="B28" s="768" t="str">
        <f>'PI. MP. Avance'!G26</f>
        <v>Implementación de acciones para el cambio cultural sector LGBTI, Valle del Cauca, Occidente. N/P</v>
      </c>
      <c r="C28" s="768" t="str">
        <f>VLOOKUP(MID(F28,1,11),MP,103,FALSE)</f>
        <v>10501 - VALLE DE COLORES</v>
      </c>
      <c r="D28" s="770" t="str">
        <f>VLOOKUP(MID(F28,1,11),MP,100,FALSE)</f>
        <v>MR1050101 - Implementar el 100% de las líneas de acción, con factores críticos, de la Política Pública departamental LGBTI (Ordenanza 339 de 2011) al 2019.</v>
      </c>
      <c r="E28" s="768" t="str">
        <f>VLOOKUP(MID(F28,1,11),MP,104,FALSE)</f>
        <v>1050102 - EDUCACIÓN PARA EL CAMBIO CULTURAL</v>
      </c>
      <c r="F28" s="768" t="str">
        <f>'PI. MP. Avance'!B26&amp;" - "&amp;'PI. MP. Avance'!C26</f>
        <v>MP105010202 - Capacitar, a cien (100) líderes o representantes del sector LGBTI, en uso adecuado de las TICs, durante el periodo de Gobierno.</v>
      </c>
      <c r="G28" s="510" t="s">
        <v>5972</v>
      </c>
      <c r="H28" s="510" t="s">
        <v>6129</v>
      </c>
      <c r="I28" s="522"/>
      <c r="J28" s="525"/>
      <c r="K28" s="485"/>
      <c r="L28" s="509"/>
      <c r="M28" s="514"/>
      <c r="N28" s="486" t="s">
        <v>5966</v>
      </c>
    </row>
    <row r="29" spans="1:14" s="46" customFormat="1" ht="24.75" customHeight="1" x14ac:dyDescent="0.2">
      <c r="A29" s="766"/>
      <c r="B29" s="768"/>
      <c r="C29" s="768"/>
      <c r="D29" s="768"/>
      <c r="E29" s="768"/>
      <c r="F29" s="768"/>
      <c r="G29" s="487"/>
      <c r="H29" s="487"/>
      <c r="I29" s="523"/>
      <c r="J29" s="488"/>
      <c r="K29" s="488"/>
      <c r="L29" s="488"/>
      <c r="M29" s="488"/>
      <c r="N29" s="489"/>
    </row>
    <row r="30" spans="1:14" s="46" customFormat="1" ht="24.75" customHeight="1" x14ac:dyDescent="0.2">
      <c r="A30" s="766"/>
      <c r="B30" s="768"/>
      <c r="C30" s="768"/>
      <c r="D30" s="768"/>
      <c r="E30" s="768"/>
      <c r="F30" s="768"/>
      <c r="G30" s="487"/>
      <c r="H30" s="487"/>
      <c r="I30" s="523"/>
      <c r="J30" s="488"/>
      <c r="K30" s="488"/>
      <c r="L30" s="488"/>
      <c r="M30" s="488"/>
      <c r="N30" s="489"/>
    </row>
    <row r="31" spans="1:14" s="46" customFormat="1" ht="14.25" customHeight="1" thickBot="1" x14ac:dyDescent="0.25">
      <c r="A31" s="766"/>
      <c r="B31" s="768"/>
      <c r="C31" s="768"/>
      <c r="D31" s="768"/>
      <c r="E31" s="768"/>
      <c r="F31" s="768"/>
      <c r="G31" s="487"/>
      <c r="H31" s="487"/>
      <c r="I31" s="523"/>
      <c r="J31" s="488"/>
      <c r="K31" s="488"/>
      <c r="L31" s="488"/>
      <c r="M31" s="488"/>
      <c r="N31" s="489"/>
    </row>
    <row r="32" spans="1:14" s="46" customFormat="1" ht="24.75" hidden="1" customHeight="1" thickBot="1" x14ac:dyDescent="0.25">
      <c r="A32" s="767"/>
      <c r="B32" s="769"/>
      <c r="C32" s="769"/>
      <c r="D32" s="769"/>
      <c r="E32" s="769"/>
      <c r="F32" s="769"/>
      <c r="G32" s="487"/>
      <c r="H32" s="487"/>
      <c r="I32" s="523"/>
      <c r="J32" s="488"/>
      <c r="K32" s="488"/>
      <c r="L32" s="488"/>
      <c r="M32" s="488"/>
      <c r="N32" s="489"/>
    </row>
    <row r="33" spans="1:14" s="543" customFormat="1" ht="24.75" customHeight="1" thickBot="1" x14ac:dyDescent="0.25">
      <c r="A33" s="771" t="s">
        <v>5950</v>
      </c>
      <c r="B33" s="772"/>
      <c r="C33" s="772"/>
      <c r="D33" s="772"/>
      <c r="E33" s="772"/>
      <c r="F33" s="772"/>
      <c r="G33" s="772"/>
      <c r="H33" s="772"/>
      <c r="I33" s="772"/>
      <c r="J33" s="772"/>
      <c r="K33" s="424">
        <f>SUM(K28:K32)</f>
        <v>0</v>
      </c>
      <c r="L33" s="424">
        <f>SUM(L28:L32)</f>
        <v>0</v>
      </c>
      <c r="M33" s="425"/>
      <c r="N33" s="426"/>
    </row>
    <row r="34" spans="1:14" s="46" customFormat="1" ht="57.75" thickTop="1" x14ac:dyDescent="0.2">
      <c r="A34" s="766">
        <v>5</v>
      </c>
      <c r="B34" s="768" t="str">
        <f>'PI. MP. Avance'!G31</f>
        <v>Fortalecimiento de los mecanismos y procesos de seguridad y protección al sector LGBTI del Valle del Cauca, Occidente.N/P, meta cumplida.</v>
      </c>
      <c r="C34" s="768" t="str">
        <f>VLOOKUP(MID(F34,1,11),MP,103,FALSE)</f>
        <v>10501 - VALLE DE COLORES</v>
      </c>
      <c r="D34" s="770" t="str">
        <f>VLOOKUP(MID(F34,1,11),MP,100,FALSE)</f>
        <v>MR1050101 - Implementar el 100% de las líneas de acción, con factores críticos, de la Política Pública departamental LGBTI (Ordenanza 339 de 2011) al 2019.</v>
      </c>
      <c r="E34" s="768" t="str">
        <f>VLOOKUP(MID(F34,1,11),MP,104,FALSE)</f>
        <v>1050103 - VIDA DIGNA A LA COMUNIDAD LGTBI, LIBRE DE VIOLENCIA Y DISCRIMINACION</v>
      </c>
      <c r="F34" s="768" t="str">
        <f>'PI. MP. Avance'!B31&amp;" - "&amp;'PI. MP. Avance'!C31</f>
        <v>MP105010301 -  Realizar   en los 42 entes territoriales, un programa de sensibilización y educación en el respeto y promoción de la diferencia y orientación sexual, en el período de gobierno</v>
      </c>
      <c r="G34" s="508" t="s">
        <v>5974</v>
      </c>
      <c r="H34" s="508" t="s">
        <v>6072</v>
      </c>
      <c r="I34" s="525"/>
      <c r="J34" s="525"/>
      <c r="K34" s="485"/>
      <c r="L34" s="509"/>
      <c r="M34" s="514"/>
      <c r="N34" s="486" t="s">
        <v>5966</v>
      </c>
    </row>
    <row r="35" spans="1:14" s="46" customFormat="1" ht="24.75" customHeight="1" x14ac:dyDescent="0.2">
      <c r="A35" s="766"/>
      <c r="B35" s="768"/>
      <c r="C35" s="768"/>
      <c r="D35" s="768"/>
      <c r="E35" s="768"/>
      <c r="F35" s="768"/>
      <c r="G35" s="484"/>
      <c r="H35" s="484"/>
      <c r="I35" s="513"/>
      <c r="J35" s="483"/>
      <c r="K35" s="483"/>
      <c r="L35" s="483"/>
      <c r="M35" s="483"/>
      <c r="N35" s="493"/>
    </row>
    <row r="36" spans="1:14" s="46" customFormat="1" ht="24.75" customHeight="1" x14ac:dyDescent="0.2">
      <c r="A36" s="766"/>
      <c r="B36" s="768"/>
      <c r="C36" s="768"/>
      <c r="D36" s="768"/>
      <c r="E36" s="768"/>
      <c r="F36" s="768"/>
      <c r="G36" s="487"/>
      <c r="H36" s="487"/>
      <c r="I36" s="526"/>
      <c r="J36" s="488"/>
      <c r="K36" s="488"/>
      <c r="L36" s="488"/>
      <c r="M36" s="488"/>
      <c r="N36" s="489"/>
    </row>
    <row r="37" spans="1:14" s="46" customFormat="1" ht="2.25" customHeight="1" thickBot="1" x14ac:dyDescent="0.25">
      <c r="A37" s="766"/>
      <c r="B37" s="768"/>
      <c r="C37" s="768"/>
      <c r="D37" s="768"/>
      <c r="E37" s="768"/>
      <c r="F37" s="768"/>
      <c r="G37" s="487"/>
      <c r="H37" s="487"/>
      <c r="I37" s="526"/>
      <c r="J37" s="488"/>
      <c r="K37" s="488"/>
      <c r="L37" s="488"/>
      <c r="M37" s="488"/>
      <c r="N37" s="489"/>
    </row>
    <row r="38" spans="1:14" s="46" customFormat="1" ht="24.75" hidden="1" customHeight="1" thickBot="1" x14ac:dyDescent="0.25">
      <c r="A38" s="767"/>
      <c r="B38" s="769"/>
      <c r="C38" s="769"/>
      <c r="D38" s="769"/>
      <c r="E38" s="769"/>
      <c r="F38" s="769"/>
      <c r="G38" s="487"/>
      <c r="H38" s="487"/>
      <c r="I38" s="526"/>
      <c r="J38" s="488"/>
      <c r="K38" s="488"/>
      <c r="L38" s="488"/>
      <c r="M38" s="488"/>
      <c r="N38" s="489"/>
    </row>
    <row r="39" spans="1:14" s="543" customFormat="1" ht="24.75" customHeight="1" thickBot="1" x14ac:dyDescent="0.25">
      <c r="A39" s="771" t="s">
        <v>5950</v>
      </c>
      <c r="B39" s="772"/>
      <c r="C39" s="772"/>
      <c r="D39" s="772"/>
      <c r="E39" s="772"/>
      <c r="F39" s="772"/>
      <c r="G39" s="772"/>
      <c r="H39" s="772"/>
      <c r="I39" s="772"/>
      <c r="J39" s="772"/>
      <c r="K39" s="424">
        <f>SUM(K34:K38)</f>
        <v>0</v>
      </c>
      <c r="L39" s="424">
        <f>SUM(L34:L38)</f>
        <v>0</v>
      </c>
      <c r="M39" s="425"/>
      <c r="N39" s="426"/>
    </row>
    <row r="40" spans="1:14" s="46" customFormat="1" ht="57.75" thickTop="1" x14ac:dyDescent="0.2">
      <c r="A40" s="766">
        <v>6</v>
      </c>
      <c r="B40" s="768" t="str">
        <f>'PI. MP. Avance'!G36</f>
        <v>Fortalecimiento de los mecanismos y procesos de seguridad y protección al sector LGBTI del Valle del Cauca, Occidente. N/P, meta cumplida.</v>
      </c>
      <c r="C40" s="768" t="str">
        <f>VLOOKUP(MID(F40,1,11),MP,103,FALSE)</f>
        <v>10501 - VALLE DE COLORES</v>
      </c>
      <c r="D40" s="770" t="str">
        <f>VLOOKUP(MID(F40,1,11),MP,100,FALSE)</f>
        <v>MR1050101 - Implementar el 100% de las líneas de acción, con factores críticos, de la Política Pública departamental LGBTI (Ordenanza 339 de 2011) al 2019.</v>
      </c>
      <c r="E40" s="768" t="str">
        <f>VLOOKUP(MID(F40,1,11),MP,104,FALSE)</f>
        <v>1050103 - VIDA DIGNA A LA COMUNIDAD LGTBI, LIBRE DE VIOLENCIA Y DISCRIMINACION</v>
      </c>
      <c r="F40" s="768" t="str">
        <f>'PI. MP. Avance'!B36&amp;" - "&amp;'PI. MP. Avance'!C36</f>
        <v>MP105010302 - Implementar un (1) ACUERDO de seguridad y protección a la comunidad  LGBTI, con acompañamiento de  las autoridades civiles y policiales, durante el periodo de gobierno.</v>
      </c>
      <c r="G40" s="508" t="s">
        <v>5976</v>
      </c>
      <c r="H40" s="508" t="s">
        <v>5977</v>
      </c>
      <c r="I40" s="591"/>
      <c r="J40" s="592"/>
      <c r="K40" s="495"/>
      <c r="L40" s="509"/>
      <c r="M40" s="514"/>
      <c r="N40" s="486" t="s">
        <v>5966</v>
      </c>
    </row>
    <row r="41" spans="1:14" s="46" customFormat="1" ht="24.75" customHeight="1" x14ac:dyDescent="0.2">
      <c r="A41" s="766"/>
      <c r="B41" s="768"/>
      <c r="C41" s="768"/>
      <c r="D41" s="768"/>
      <c r="E41" s="768"/>
      <c r="F41" s="768"/>
      <c r="G41" s="487"/>
      <c r="H41" s="487"/>
      <c r="I41" s="488"/>
      <c r="J41" s="488"/>
      <c r="K41" s="488"/>
      <c r="L41" s="488"/>
      <c r="M41" s="488"/>
      <c r="N41" s="489"/>
    </row>
    <row r="42" spans="1:14" s="46" customFormat="1" ht="24.75" customHeight="1" x14ac:dyDescent="0.2">
      <c r="A42" s="766"/>
      <c r="B42" s="768"/>
      <c r="C42" s="768"/>
      <c r="D42" s="768"/>
      <c r="E42" s="768"/>
      <c r="F42" s="768"/>
      <c r="G42" s="487"/>
      <c r="H42" s="487"/>
      <c r="I42" s="488"/>
      <c r="J42" s="488"/>
      <c r="K42" s="488"/>
      <c r="L42" s="488"/>
      <c r="M42" s="488"/>
      <c r="N42" s="489"/>
    </row>
    <row r="43" spans="1:14" s="46" customFormat="1" ht="5.25" customHeight="1" thickBot="1" x14ac:dyDescent="0.25">
      <c r="A43" s="766"/>
      <c r="B43" s="768"/>
      <c r="C43" s="768"/>
      <c r="D43" s="768"/>
      <c r="E43" s="768"/>
      <c r="F43" s="768"/>
      <c r="G43" s="487"/>
      <c r="H43" s="487"/>
      <c r="I43" s="488"/>
      <c r="J43" s="488"/>
      <c r="K43" s="488"/>
      <c r="L43" s="488"/>
      <c r="M43" s="488"/>
      <c r="N43" s="489"/>
    </row>
    <row r="44" spans="1:14" s="46" customFormat="1" ht="24.75" hidden="1" customHeight="1" thickBot="1" x14ac:dyDescent="0.25">
      <c r="A44" s="767"/>
      <c r="B44" s="769"/>
      <c r="C44" s="769"/>
      <c r="D44" s="769"/>
      <c r="E44" s="769"/>
      <c r="F44" s="769"/>
      <c r="G44" s="487"/>
      <c r="H44" s="487"/>
      <c r="I44" s="488"/>
      <c r="J44" s="488"/>
      <c r="K44" s="488"/>
      <c r="L44" s="488"/>
      <c r="M44" s="488"/>
      <c r="N44" s="489"/>
    </row>
    <row r="45" spans="1:14" s="543" customFormat="1" ht="24.75" customHeight="1" thickBot="1" x14ac:dyDescent="0.25">
      <c r="A45" s="771" t="s">
        <v>5950</v>
      </c>
      <c r="B45" s="772"/>
      <c r="C45" s="772"/>
      <c r="D45" s="772"/>
      <c r="E45" s="772"/>
      <c r="F45" s="772"/>
      <c r="G45" s="772"/>
      <c r="H45" s="772"/>
      <c r="I45" s="772"/>
      <c r="J45" s="772"/>
      <c r="K45" s="424">
        <f>SUM(K40:K44)</f>
        <v>0</v>
      </c>
      <c r="L45" s="424">
        <f>SUM(L40:L44)</f>
        <v>0</v>
      </c>
      <c r="M45" s="425"/>
      <c r="N45" s="426"/>
    </row>
    <row r="46" spans="1:14" s="46" customFormat="1" ht="57.75" thickTop="1" x14ac:dyDescent="0.2">
      <c r="A46" s="766">
        <v>7</v>
      </c>
      <c r="B46" s="768" t="str">
        <f>'PI. MP. Avance'!G41</f>
        <v xml:space="preserve">Apoyo a la promoción de espacios de inclusión social para las mujeres , Valle del Cauca, occidente. </v>
      </c>
      <c r="C46" s="768" t="str">
        <f>VLOOKUP(MID(F46,1,11),MP,103,FALSE)</f>
        <v>10502 - MUJER COMO MOTOR DEL DESARROLLO</v>
      </c>
      <c r="D46" s="770" t="str">
        <f>VLOOKUP(MID(F46,1,11),MP,100,FALSE)</f>
        <v>MR1050201 - Implementar el 100% de las líneas de acción, con factores críticos, de la Política pública de Equidad de Género para las Mujeres Vallecaucanas (ordenanza 317 del 2010), al 2019.</v>
      </c>
      <c r="E46" s="768" t="str">
        <f>VLOOKUP(MID(F46,1,11),MP,104,FALSE)</f>
        <v>1050201 - MUJERES LIBRES DE VIOLENCIA</v>
      </c>
      <c r="F46" s="768" t="str">
        <f>'PI. MP. Avance'!B41&amp;" - "&amp;'PI. MP. Avance'!C41</f>
        <v>MP105020101 - Acompañar a dos  Municipios en la Construcción y puesta en marcha de Dos (2) Hogares de Acogida para Mujeres víctimas de violencia, en el cuatrienio</v>
      </c>
      <c r="G46" s="508" t="s">
        <v>5978</v>
      </c>
      <c r="H46" s="508" t="s">
        <v>6130</v>
      </c>
      <c r="I46" s="593">
        <v>11</v>
      </c>
      <c r="J46" s="593">
        <v>11</v>
      </c>
      <c r="K46" s="495">
        <v>40000000</v>
      </c>
      <c r="L46" s="509"/>
      <c r="M46" s="595"/>
      <c r="N46" s="486" t="s">
        <v>5966</v>
      </c>
    </row>
    <row r="47" spans="1:14" s="46" customFormat="1" ht="43.5" customHeight="1" x14ac:dyDescent="0.2">
      <c r="A47" s="766"/>
      <c r="B47" s="768"/>
      <c r="C47" s="768"/>
      <c r="D47" s="768"/>
      <c r="E47" s="768"/>
      <c r="F47" s="768"/>
      <c r="G47" s="484" t="s">
        <v>6157</v>
      </c>
      <c r="H47" s="487" t="s">
        <v>6131</v>
      </c>
      <c r="I47" s="592">
        <v>3</v>
      </c>
      <c r="J47" s="592">
        <v>3</v>
      </c>
      <c r="K47" s="496">
        <v>11000000</v>
      </c>
      <c r="L47" s="509"/>
      <c r="M47" s="514"/>
      <c r="N47" s="486" t="s">
        <v>5966</v>
      </c>
    </row>
    <row r="48" spans="1:14" s="30" customFormat="1" ht="2.25" hidden="1" customHeight="1" thickBot="1" x14ac:dyDescent="0.25">
      <c r="A48" s="766"/>
      <c r="B48" s="768"/>
      <c r="C48" s="768"/>
      <c r="D48" s="768"/>
      <c r="E48" s="768"/>
      <c r="F48" s="768"/>
      <c r="G48" s="487"/>
      <c r="H48" s="487"/>
      <c r="I48" s="488"/>
      <c r="J48" s="488"/>
      <c r="K48" s="488"/>
      <c r="L48" s="488"/>
      <c r="M48" s="488"/>
      <c r="N48" s="489"/>
    </row>
    <row r="49" spans="1:14" s="30" customFormat="1" ht="85.5" customHeight="1" thickBot="1" x14ac:dyDescent="0.25">
      <c r="A49" s="767"/>
      <c r="B49" s="769"/>
      <c r="C49" s="769"/>
      <c r="D49" s="769"/>
      <c r="E49" s="769"/>
      <c r="F49" s="769"/>
      <c r="G49" s="487"/>
      <c r="H49" s="487" t="s">
        <v>6158</v>
      </c>
      <c r="I49" s="488"/>
      <c r="J49" s="488"/>
      <c r="K49" s="488"/>
      <c r="L49" s="488"/>
      <c r="M49" s="488"/>
      <c r="N49" s="489"/>
    </row>
    <row r="50" spans="1:14" s="543" customFormat="1" ht="24.75" customHeight="1" thickBot="1" x14ac:dyDescent="0.25">
      <c r="A50" s="771" t="s">
        <v>5950</v>
      </c>
      <c r="B50" s="772"/>
      <c r="C50" s="772"/>
      <c r="D50" s="772"/>
      <c r="E50" s="772"/>
      <c r="F50" s="772"/>
      <c r="G50" s="781"/>
      <c r="H50" s="781"/>
      <c r="I50" s="772"/>
      <c r="J50" s="772"/>
      <c r="K50" s="424">
        <f>SUM(K46:K49)</f>
        <v>51000000</v>
      </c>
      <c r="L50" s="424">
        <f>SUM(L46:L49)</f>
        <v>0</v>
      </c>
      <c r="M50" s="425"/>
      <c r="N50" s="426"/>
    </row>
    <row r="51" spans="1:14" s="30" customFormat="1" ht="87.75" customHeight="1" thickTop="1" x14ac:dyDescent="0.2">
      <c r="A51" s="766">
        <v>8</v>
      </c>
      <c r="B51" s="768" t="str">
        <f>'PI. MP. Avance'!G46</f>
        <v>Apoyo a la promoción de espacios de inclusión social para las mujeres , Valle del Cauca, occidente. (Actividades de mantenimiento y sostenibilidad de la herramienta)</v>
      </c>
      <c r="C51" s="768" t="str">
        <f>VLOOKUP(MID(F51,1,11),MP,103,FALSE)</f>
        <v>10502 - MUJER COMO MOTOR DEL DESARROLLO</v>
      </c>
      <c r="D51" s="770" t="str">
        <f>VLOOKUP(MID(F51,1,11),MP,100,FALSE)</f>
        <v>MR1050201 - Implementar el 100% de las líneas de acción, con factores críticos, de la Política pública de Equidad de Género para las Mujeres Vallecaucanas (ordenanza 317 del 2010), al 2019.</v>
      </c>
      <c r="E51" s="768" t="str">
        <f>VLOOKUP(MID(F51,1,11),MP,104,FALSE)</f>
        <v>1050201 - MUJERES LIBRES DE VIOLENCIA</v>
      </c>
      <c r="F51" s="768" t="str">
        <f>'PI. MP. Avance'!B46&amp;" - "&amp;'PI. MP. Avance'!C46</f>
        <v>MP105020102 - Implementar una (1) herramienta tecnológica, que permita fortalecer las instancias de erradicación de violencia contra la mujer y la población LGTBI, en el cuatrienio.</v>
      </c>
      <c r="G51" s="621" t="s">
        <v>6132</v>
      </c>
      <c r="H51" s="622" t="s">
        <v>6133</v>
      </c>
      <c r="I51" s="592">
        <v>12</v>
      </c>
      <c r="J51" s="592">
        <v>12</v>
      </c>
      <c r="K51" s="495">
        <v>101000000</v>
      </c>
      <c r="L51" s="509"/>
      <c r="M51" s="595"/>
      <c r="N51" s="486" t="s">
        <v>5966</v>
      </c>
    </row>
    <row r="52" spans="1:14" s="30" customFormat="1" ht="33.75" customHeight="1" x14ac:dyDescent="0.2">
      <c r="A52" s="766"/>
      <c r="B52" s="768"/>
      <c r="C52" s="768"/>
      <c r="D52" s="768"/>
      <c r="E52" s="768"/>
      <c r="F52" s="768"/>
      <c r="G52" s="487"/>
      <c r="H52" s="487"/>
      <c r="I52" s="592"/>
      <c r="J52" s="594"/>
      <c r="K52" s="496"/>
      <c r="L52" s="512"/>
      <c r="M52" s="514"/>
      <c r="N52" s="486" t="s">
        <v>5966</v>
      </c>
    </row>
    <row r="53" spans="1:14" s="30" customFormat="1" ht="1.5" customHeight="1" thickBot="1" x14ac:dyDescent="0.25">
      <c r="A53" s="766"/>
      <c r="B53" s="768"/>
      <c r="C53" s="768"/>
      <c r="D53" s="768"/>
      <c r="E53" s="768"/>
      <c r="F53" s="768"/>
      <c r="G53" s="487"/>
      <c r="H53" s="487"/>
      <c r="I53" s="488"/>
      <c r="J53" s="488"/>
      <c r="K53" s="488"/>
      <c r="L53" s="488"/>
      <c r="M53" s="488"/>
      <c r="N53" s="489"/>
    </row>
    <row r="54" spans="1:14" s="30" customFormat="1" ht="24.75" hidden="1" customHeight="1" thickBot="1" x14ac:dyDescent="0.25">
      <c r="A54" s="767"/>
      <c r="B54" s="769"/>
      <c r="C54" s="769"/>
      <c r="D54" s="769"/>
      <c r="E54" s="769"/>
      <c r="F54" s="769"/>
      <c r="G54" s="487"/>
      <c r="H54" s="487"/>
      <c r="I54" s="488"/>
      <c r="J54" s="488"/>
      <c r="K54" s="488"/>
      <c r="L54" s="488"/>
      <c r="M54" s="488"/>
      <c r="N54" s="489"/>
    </row>
    <row r="55" spans="1:14" s="543" customFormat="1" ht="24.75" customHeight="1" thickBot="1" x14ac:dyDescent="0.25">
      <c r="A55" s="771" t="s">
        <v>5950</v>
      </c>
      <c r="B55" s="772"/>
      <c r="C55" s="772"/>
      <c r="D55" s="772"/>
      <c r="E55" s="772"/>
      <c r="F55" s="772"/>
      <c r="G55" s="772"/>
      <c r="H55" s="772"/>
      <c r="I55" s="772"/>
      <c r="J55" s="772"/>
      <c r="K55" s="424">
        <f>SUM(K51:K54)</f>
        <v>101000000</v>
      </c>
      <c r="L55" s="424">
        <f>SUM(L51:L54)</f>
        <v>0</v>
      </c>
      <c r="M55" s="425"/>
      <c r="N55" s="426"/>
    </row>
    <row r="56" spans="1:14" s="30" customFormat="1" ht="57.75" thickTop="1" x14ac:dyDescent="0.2">
      <c r="A56" s="766">
        <v>9</v>
      </c>
      <c r="B56" s="768" t="str">
        <f>'PI. MP. Avance'!G51</f>
        <v>Apoyo a la promoción de espacios de inclusión social para las mujeres , Valle del Cauca, occidente. N/P, Meta cumplida</v>
      </c>
      <c r="C56" s="768" t="str">
        <f>VLOOKUP(MID(F56,1,11),MP,103,FALSE)</f>
        <v>10502 - MUJER COMO MOTOR DEL DESARROLLO</v>
      </c>
      <c r="D56" s="770" t="str">
        <f>VLOOKUP(MID(F56,1,11),MP,100,FALSE)</f>
        <v>MR1050201 - Implementar el 100% de las líneas de acción, con factores críticos, de la Política pública de Equidad de Género para las Mujeres Vallecaucanas (ordenanza 317 del 2010), al 2019.</v>
      </c>
      <c r="E56" s="768" t="str">
        <f>VLOOKUP(MID(F56,1,11),MP,104,FALSE)</f>
        <v>1050201 - MUJERES LIBRES DE VIOLENCIA</v>
      </c>
      <c r="F56" s="768" t="str">
        <f>'PI. MP. Avance'!B51&amp;" - "&amp;'PI. MP. Avance'!C51</f>
        <v>MP105020103 - Fortalecer en los 42 municipios, las Comisarías de Familia y Casa de Justicia del Departamento, en las rutas de atención a mujeres víctimas de violencia, en el período de gobierno.</v>
      </c>
      <c r="G56" s="508" t="s">
        <v>5982</v>
      </c>
      <c r="H56" s="508"/>
      <c r="I56" s="525"/>
      <c r="J56" s="513"/>
      <c r="K56" s="509"/>
      <c r="L56" s="509"/>
      <c r="M56" s="514"/>
      <c r="N56" s="486" t="s">
        <v>5966</v>
      </c>
    </row>
    <row r="57" spans="1:14" s="30" customFormat="1" ht="24.75" customHeight="1" x14ac:dyDescent="0.2">
      <c r="A57" s="766"/>
      <c r="B57" s="768"/>
      <c r="C57" s="768"/>
      <c r="D57" s="768"/>
      <c r="E57" s="768"/>
      <c r="F57" s="768"/>
      <c r="G57" s="487"/>
      <c r="H57" s="498"/>
      <c r="I57" s="526"/>
      <c r="J57" s="488"/>
      <c r="K57" s="488"/>
      <c r="L57" s="488"/>
      <c r="M57" s="488"/>
      <c r="N57" s="489"/>
    </row>
    <row r="58" spans="1:14" s="30" customFormat="1" ht="24.75" customHeight="1" thickBot="1" x14ac:dyDescent="0.25">
      <c r="A58" s="766"/>
      <c r="B58" s="768"/>
      <c r="C58" s="768"/>
      <c r="D58" s="768"/>
      <c r="E58" s="768"/>
      <c r="F58" s="768"/>
      <c r="G58" s="487"/>
      <c r="H58" s="487"/>
      <c r="I58" s="526"/>
      <c r="J58" s="488"/>
      <c r="K58" s="488"/>
      <c r="L58" s="488"/>
      <c r="M58" s="488"/>
      <c r="N58" s="489"/>
    </row>
    <row r="59" spans="1:14" s="30" customFormat="1" ht="24.75" hidden="1" customHeight="1" thickBot="1" x14ac:dyDescent="0.25">
      <c r="A59" s="767"/>
      <c r="B59" s="769"/>
      <c r="C59" s="769"/>
      <c r="D59" s="769"/>
      <c r="E59" s="769"/>
      <c r="F59" s="769"/>
      <c r="G59" s="487"/>
      <c r="H59" s="487"/>
      <c r="I59" s="526"/>
      <c r="J59" s="488"/>
      <c r="K59" s="488"/>
      <c r="L59" s="488"/>
      <c r="M59" s="488"/>
      <c r="N59" s="489"/>
    </row>
    <row r="60" spans="1:14" s="543" customFormat="1" ht="24.75" customHeight="1" thickBot="1" x14ac:dyDescent="0.25">
      <c r="A60" s="771" t="s">
        <v>5950</v>
      </c>
      <c r="B60" s="772"/>
      <c r="C60" s="772"/>
      <c r="D60" s="772"/>
      <c r="E60" s="772"/>
      <c r="F60" s="772"/>
      <c r="G60" s="772"/>
      <c r="H60" s="772"/>
      <c r="I60" s="772"/>
      <c r="J60" s="772"/>
      <c r="K60" s="424">
        <f>SUM(K56:K59)</f>
        <v>0</v>
      </c>
      <c r="L60" s="424">
        <f>SUM(L56:L59)</f>
        <v>0</v>
      </c>
      <c r="M60" s="425"/>
      <c r="N60" s="426"/>
    </row>
    <row r="61" spans="1:14" s="30" customFormat="1" ht="86.25" thickTop="1" x14ac:dyDescent="0.2">
      <c r="A61" s="766">
        <v>10</v>
      </c>
      <c r="B61" s="768" t="str">
        <f>'PI. MP. Avance'!G56</f>
        <v>Apoyo a la promoción de espacios de inclusión social para las mujeres , Valle del Cauca, occidente. (Actividades de mantenimiento y sostenibilidad del acuerdo)</v>
      </c>
      <c r="C61" s="768" t="str">
        <f>VLOOKUP(MID(F61,1,11),MP,103,FALSE)</f>
        <v>10502 - MUJER COMO MOTOR DEL DESARROLLO</v>
      </c>
      <c r="D61" s="770" t="str">
        <f>VLOOKUP(MID(F61,1,11),MP,100,FALSE)</f>
        <v>MR1050201 - Implementar el 100% de las líneas de acción, con factores críticos, de la Política pública de Equidad de Género para las Mujeres Vallecaucanas (ordenanza 317 del 2010), al 2019.</v>
      </c>
      <c r="E61" s="768" t="str">
        <f>VLOOKUP(MID(F61,1,11),MP,104,FALSE)</f>
        <v>1050201 - MUJERES LIBRES DE VIOLENCIA</v>
      </c>
      <c r="F61" s="768" t="str">
        <f>'PI. MP. Avance'!B56&amp;" - "&amp;'PI. MP. Avance'!C56</f>
        <v>MP105020104 - Implementar un (1) acuerdo con empresarios del sector privado del Departamentopara aplicar el incentivo por vinculación laboral de mujeres víctimas de violencia (Ley 1257 de 2008), en el cuatrienio</v>
      </c>
      <c r="G61" s="508" t="s">
        <v>6135</v>
      </c>
      <c r="H61" s="508" t="s">
        <v>6134</v>
      </c>
      <c r="I61" s="592">
        <v>6</v>
      </c>
      <c r="J61" s="592">
        <v>6</v>
      </c>
      <c r="K61" s="495">
        <v>40000000</v>
      </c>
      <c r="L61" s="509"/>
      <c r="M61" s="595"/>
      <c r="N61" s="486" t="s">
        <v>5966</v>
      </c>
    </row>
    <row r="62" spans="1:14" s="30" customFormat="1" ht="33.75" customHeight="1" thickBot="1" x14ac:dyDescent="0.25">
      <c r="A62" s="766"/>
      <c r="B62" s="768"/>
      <c r="C62" s="768"/>
      <c r="D62" s="768"/>
      <c r="E62" s="768"/>
      <c r="F62" s="768"/>
      <c r="G62" s="487"/>
      <c r="H62" s="487"/>
      <c r="I62" s="488"/>
      <c r="J62" s="488"/>
      <c r="K62" s="488"/>
      <c r="L62" s="488"/>
      <c r="M62" s="488"/>
      <c r="N62" s="489"/>
    </row>
    <row r="63" spans="1:14" s="30" customFormat="1" ht="24.75" hidden="1" customHeight="1" thickBot="1" x14ac:dyDescent="0.25">
      <c r="A63" s="767"/>
      <c r="B63" s="769"/>
      <c r="C63" s="769"/>
      <c r="D63" s="769"/>
      <c r="E63" s="769"/>
      <c r="F63" s="769"/>
      <c r="G63" s="487"/>
      <c r="H63" s="487"/>
      <c r="I63" s="488"/>
      <c r="J63" s="488"/>
      <c r="K63" s="488"/>
      <c r="L63" s="488"/>
      <c r="M63" s="488"/>
      <c r="N63" s="489"/>
    </row>
    <row r="64" spans="1:14" s="543" customFormat="1" ht="24.75" customHeight="1" thickBot="1" x14ac:dyDescent="0.25">
      <c r="A64" s="771" t="s">
        <v>5950</v>
      </c>
      <c r="B64" s="772"/>
      <c r="C64" s="772"/>
      <c r="D64" s="772"/>
      <c r="E64" s="772"/>
      <c r="F64" s="772"/>
      <c r="G64" s="772"/>
      <c r="H64" s="772"/>
      <c r="I64" s="772"/>
      <c r="J64" s="772"/>
      <c r="K64" s="424">
        <f>SUM(K61:K63)</f>
        <v>40000000</v>
      </c>
      <c r="L64" s="424">
        <f>SUM(L61:L63)</f>
        <v>0</v>
      </c>
      <c r="M64" s="425"/>
      <c r="N64" s="426"/>
    </row>
    <row r="65" spans="1:14" s="30" customFormat="1" ht="43.5" thickTop="1" x14ac:dyDescent="0.2">
      <c r="A65" s="766">
        <v>11</v>
      </c>
      <c r="B65" s="768" t="str">
        <f>'PI. MP. Avance'!G61</f>
        <v>Apoyo al empoderamiento económico de la mujer rural del Valle del Cauca, Valle del Cauca, occidente.</v>
      </c>
      <c r="C65" s="768" t="str">
        <f>VLOOKUP(MID(F65,1,11),MP,103,FALSE)</f>
        <v>10502 - MUJER COMO MOTOR DEL DESARROLLO</v>
      </c>
      <c r="D65" s="770" t="str">
        <f>VLOOKUP(MID(F65,1,11),MP,100,FALSE)</f>
        <v>MR1050201 - Implementar el 100% de las líneas de acción, con factores críticos, de la Política pública de Equidad de Género para las Mujeres Vallecaucanas (ordenanza 317 del 2010), al 2019.</v>
      </c>
      <c r="E65" s="768" t="str">
        <f>VLOOKUP(MID(F65,1,11),MP,104,FALSE)</f>
        <v>1050202 - EMPODERAMIENTO DE LA MUJER RURAL</v>
      </c>
      <c r="F65" s="768" t="str">
        <f>'PI. MP. Avance'!B61&amp;" - "&amp;'PI. MP. Avance'!C61</f>
        <v>MP105020201 - Empoderar con inclusión ecomómica  a 210 mujeres rurales de los 42 municipios,  con enfoques: diferencial, de género,  étnico y territorial , durante el periodo de gobierno</v>
      </c>
      <c r="G65" s="508" t="s">
        <v>5986</v>
      </c>
      <c r="H65" s="508" t="s">
        <v>6136</v>
      </c>
      <c r="I65" s="525">
        <v>10</v>
      </c>
      <c r="J65" s="525">
        <v>10</v>
      </c>
      <c r="K65" s="495">
        <v>209100000</v>
      </c>
      <c r="L65" s="509"/>
      <c r="M65" s="514"/>
      <c r="N65" s="486" t="s">
        <v>5966</v>
      </c>
    </row>
    <row r="66" spans="1:14" s="30" customFormat="1" ht="35.25" customHeight="1" x14ac:dyDescent="0.2">
      <c r="A66" s="766"/>
      <c r="B66" s="768"/>
      <c r="C66" s="768"/>
      <c r="D66" s="768"/>
      <c r="E66" s="768"/>
      <c r="F66" s="768"/>
      <c r="G66" s="487"/>
      <c r="H66" s="487" t="s">
        <v>6137</v>
      </c>
      <c r="I66" s="526">
        <v>6</v>
      </c>
      <c r="J66" s="488">
        <v>6</v>
      </c>
      <c r="K66" s="512">
        <v>14400000</v>
      </c>
      <c r="L66" s="488"/>
      <c r="M66" s="488"/>
      <c r="N66" s="489"/>
    </row>
    <row r="67" spans="1:14" s="30" customFormat="1" ht="24.75" customHeight="1" x14ac:dyDescent="0.2">
      <c r="A67" s="766"/>
      <c r="B67" s="768"/>
      <c r="C67" s="768"/>
      <c r="D67" s="768"/>
      <c r="E67" s="768"/>
      <c r="F67" s="768"/>
      <c r="G67" s="487"/>
      <c r="H67" s="487"/>
      <c r="I67" s="526"/>
      <c r="J67" s="488"/>
      <c r="K67" s="488"/>
      <c r="L67" s="488"/>
      <c r="M67" s="488"/>
      <c r="N67" s="489"/>
    </row>
    <row r="68" spans="1:14" s="30" customFormat="1" ht="15.75" customHeight="1" thickBot="1" x14ac:dyDescent="0.25">
      <c r="A68" s="767"/>
      <c r="B68" s="769"/>
      <c r="C68" s="769"/>
      <c r="D68" s="769"/>
      <c r="E68" s="769"/>
      <c r="F68" s="769"/>
      <c r="G68" s="487"/>
      <c r="H68" s="487"/>
      <c r="I68" s="526"/>
      <c r="J68" s="488"/>
      <c r="K68" s="488"/>
      <c r="L68" s="488"/>
      <c r="M68" s="488"/>
      <c r="N68" s="489"/>
    </row>
    <row r="69" spans="1:14" s="543" customFormat="1" ht="24.75" customHeight="1" thickBot="1" x14ac:dyDescent="0.25">
      <c r="A69" s="771" t="s">
        <v>5950</v>
      </c>
      <c r="B69" s="772"/>
      <c r="C69" s="772"/>
      <c r="D69" s="772"/>
      <c r="E69" s="772"/>
      <c r="F69" s="772"/>
      <c r="G69" s="772"/>
      <c r="H69" s="772"/>
      <c r="I69" s="772"/>
      <c r="J69" s="772"/>
      <c r="K69" s="424">
        <f>SUM(K65:K68)</f>
        <v>223500000</v>
      </c>
      <c r="L69" s="424">
        <f>SUM(L65:L68)</f>
        <v>0</v>
      </c>
      <c r="M69" s="425"/>
      <c r="N69" s="426"/>
    </row>
    <row r="70" spans="1:14" s="30" customFormat="1" ht="57.75" thickTop="1" x14ac:dyDescent="0.2">
      <c r="A70" s="766">
        <v>12</v>
      </c>
      <c r="B70" s="768" t="str">
        <f>'PI. MP. Avance'!G66</f>
        <v>Apoyo al empoderamiento económico de la mujer rural del Valle del Cauca, Valle del Cauca, occidente.</v>
      </c>
      <c r="C70" s="768" t="str">
        <f>VLOOKUP(MID(F70,1,11),MP,103,FALSE)</f>
        <v>10502 - MUJER COMO MOTOR DEL DESARROLLO</v>
      </c>
      <c r="D70" s="770" t="str">
        <f>VLOOKUP(MID(F70,1,11),MP,100,FALSE)</f>
        <v>MR1050201 - Implementar el 100% de las líneas de acción, con factores críticos, de la Política pública de Equidad de Género para las Mujeres Vallecaucanas (ordenanza 317 del 2010), al 2019.</v>
      </c>
      <c r="E70" s="768" t="str">
        <f>VLOOKUP(MID(F70,1,11),MP,104,FALSE)</f>
        <v>1050202 - EMPODERAMIENTO DE LA MUJER RURAL</v>
      </c>
      <c r="F70" s="768" t="str">
        <f>'PI. MP. Avance'!B66&amp;" - "&amp;'PI. MP. Avance'!C66</f>
        <v>MP105020202 - Desarrollar un programa de formación  en derechos a las mujeres rurales de todo el departamento, con enfoques: diferencial, de género, étnico y territorial , durante el cuatrienio.</v>
      </c>
      <c r="G70" s="595" t="s">
        <v>5988</v>
      </c>
      <c r="H70" s="508" t="s">
        <v>6053</v>
      </c>
      <c r="I70" s="525">
        <v>6</v>
      </c>
      <c r="J70" s="525">
        <v>6</v>
      </c>
      <c r="K70" s="495">
        <v>26000000</v>
      </c>
      <c r="L70" s="509"/>
      <c r="M70" s="595"/>
      <c r="N70" s="486" t="s">
        <v>5966</v>
      </c>
    </row>
    <row r="71" spans="1:14" s="30" customFormat="1" ht="66.75" customHeight="1" x14ac:dyDescent="0.2">
      <c r="A71" s="766"/>
      <c r="B71" s="768"/>
      <c r="C71" s="768"/>
      <c r="D71" s="768"/>
      <c r="E71" s="768"/>
      <c r="F71" s="768"/>
      <c r="G71" s="487"/>
      <c r="H71" s="487"/>
      <c r="I71" s="525"/>
      <c r="J71" s="596"/>
      <c r="K71" s="496"/>
      <c r="L71" s="512"/>
      <c r="M71" s="514"/>
      <c r="N71" s="486" t="s">
        <v>5966</v>
      </c>
    </row>
    <row r="72" spans="1:14" s="30" customFormat="1" ht="1.5" customHeight="1" thickBot="1" x14ac:dyDescent="0.25">
      <c r="A72" s="766"/>
      <c r="B72" s="768"/>
      <c r="C72" s="768"/>
      <c r="D72" s="768"/>
      <c r="E72" s="768"/>
      <c r="F72" s="768"/>
      <c r="G72" s="487"/>
      <c r="H72" s="487"/>
      <c r="I72" s="526"/>
      <c r="J72" s="488"/>
      <c r="K72" s="488"/>
      <c r="L72" s="488"/>
      <c r="M72" s="488"/>
      <c r="N72" s="489"/>
    </row>
    <row r="73" spans="1:14" s="30" customFormat="1" ht="24.75" hidden="1" customHeight="1" thickBot="1" x14ac:dyDescent="0.25">
      <c r="A73" s="767"/>
      <c r="B73" s="769"/>
      <c r="C73" s="769"/>
      <c r="D73" s="769"/>
      <c r="E73" s="769"/>
      <c r="F73" s="769"/>
      <c r="G73" s="487"/>
      <c r="H73" s="487"/>
      <c r="I73" s="526"/>
      <c r="J73" s="488"/>
      <c r="K73" s="488"/>
      <c r="L73" s="488"/>
      <c r="M73" s="488"/>
      <c r="N73" s="489"/>
    </row>
    <row r="74" spans="1:14" s="543" customFormat="1" ht="24.75" customHeight="1" thickBot="1" x14ac:dyDescent="0.25">
      <c r="A74" s="771" t="s">
        <v>5950</v>
      </c>
      <c r="B74" s="772"/>
      <c r="C74" s="772"/>
      <c r="D74" s="772"/>
      <c r="E74" s="772"/>
      <c r="F74" s="772"/>
      <c r="G74" s="772"/>
      <c r="H74" s="772"/>
      <c r="I74" s="772"/>
      <c r="J74" s="772"/>
      <c r="K74" s="424">
        <f>SUM(K70:K73)</f>
        <v>26000000</v>
      </c>
      <c r="L74" s="424">
        <f>SUM(L70:L73)</f>
        <v>0</v>
      </c>
      <c r="M74" s="425"/>
      <c r="N74" s="426"/>
    </row>
    <row r="75" spans="1:14" s="30" customFormat="1" ht="72" thickTop="1" x14ac:dyDescent="0.2">
      <c r="A75" s="766">
        <v>13</v>
      </c>
      <c r="B75" s="768" t="str">
        <f>'PI. MP. Avance'!G71</f>
        <v xml:space="preserve">Divulgación de los derechos de la mujeres , Valle del Cauca, occidente. </v>
      </c>
      <c r="C75" s="768" t="str">
        <f>VLOOKUP(MID(F75,1,11),MP,103,FALSE)</f>
        <v>10502 - MUJER COMO MOTOR DEL DESARROLLO</v>
      </c>
      <c r="D75" s="770" t="str">
        <f>VLOOKUP(MID(F75,1,11),MP,100,FALSE)</f>
        <v>MR1050201 - Implementar el 100% de las líneas de acción, con factores críticos, de la Política pública de Equidad de Género para las Mujeres Vallecaucanas (ordenanza 317 del 2010), al 2019.</v>
      </c>
      <c r="E75" s="768" t="str">
        <f>VLOOKUP(MID(F75,1,11),MP,104,FALSE)</f>
        <v>1050203 -  IGUALDAD DE GÉNERO</v>
      </c>
      <c r="F75" s="768" t="str">
        <f>'PI. MP. Avance'!B71&amp;" - "&amp;'PI. MP. Avance'!C71</f>
        <v>MP105020301 - Socializar en el 100% de los Municipios del Departamento la Política Pública de Mujer y la Normatividad que protege sus derechos , en el periodo de Gobierno.</v>
      </c>
      <c r="G75" s="595" t="s">
        <v>6138</v>
      </c>
      <c r="H75" s="595" t="s">
        <v>6153</v>
      </c>
      <c r="I75" s="525">
        <v>6</v>
      </c>
      <c r="J75" s="513">
        <v>6</v>
      </c>
      <c r="K75" s="495">
        <v>35000000</v>
      </c>
      <c r="L75" s="509"/>
      <c r="M75" s="514"/>
      <c r="N75" s="486" t="s">
        <v>5966</v>
      </c>
    </row>
    <row r="76" spans="1:14" s="30" customFormat="1" ht="84" customHeight="1" thickBot="1" x14ac:dyDescent="0.25">
      <c r="A76" s="766"/>
      <c r="B76" s="768"/>
      <c r="C76" s="768"/>
      <c r="D76" s="768"/>
      <c r="E76" s="768"/>
      <c r="F76" s="768"/>
      <c r="G76" s="487"/>
      <c r="H76" s="487" t="s">
        <v>6139</v>
      </c>
      <c r="I76" s="526">
        <v>6</v>
      </c>
      <c r="J76" s="488">
        <v>6</v>
      </c>
      <c r="K76" s="512">
        <v>100000000</v>
      </c>
      <c r="L76" s="512"/>
      <c r="M76" s="585"/>
      <c r="N76" s="486" t="s">
        <v>5966</v>
      </c>
    </row>
    <row r="77" spans="1:14" s="543" customFormat="1" ht="24.75" customHeight="1" thickBot="1" x14ac:dyDescent="0.25">
      <c r="A77" s="771" t="s">
        <v>5950</v>
      </c>
      <c r="B77" s="772"/>
      <c r="C77" s="772"/>
      <c r="D77" s="772"/>
      <c r="E77" s="772"/>
      <c r="F77" s="772"/>
      <c r="G77" s="772"/>
      <c r="H77" s="772"/>
      <c r="I77" s="772"/>
      <c r="J77" s="772"/>
      <c r="K77" s="424">
        <f>SUM(K75:K76)</f>
        <v>135000000</v>
      </c>
      <c r="L77" s="424">
        <f>SUM(L75:L76)</f>
        <v>0</v>
      </c>
      <c r="M77" s="425"/>
      <c r="N77" s="426"/>
    </row>
    <row r="78" spans="1:14" s="30" customFormat="1" ht="43.5" thickTop="1" x14ac:dyDescent="0.2">
      <c r="A78" s="766">
        <v>14</v>
      </c>
      <c r="B78" s="768" t="str">
        <f>'PI. MP. Avance'!G76</f>
        <v xml:space="preserve">Divulgación de los derechos de la mujeres , Valle del Cauca, occidente. </v>
      </c>
      <c r="C78" s="768" t="str">
        <f>VLOOKUP(MID(F78,1,11),MP,103,FALSE)</f>
        <v>10502 - MUJER COMO MOTOR DEL DESARROLLO</v>
      </c>
      <c r="D78" s="770" t="str">
        <f>VLOOKUP(MID(F78,1,11),MP,100,FALSE)</f>
        <v>MR1050201 - Implementar el 100% de las líneas de acción, con factores críticos, de la Política pública de Equidad de Género para las Mujeres Vallecaucanas (ordenanza 317 del 2010), al 2019.</v>
      </c>
      <c r="E78" s="768" t="str">
        <f>VLOOKUP(MID(F78,1,11),MP,104,FALSE)</f>
        <v>1050203 -  IGUALDAD DE GÉNERO</v>
      </c>
      <c r="F78" s="768" t="str">
        <f>'PI. MP. Avance'!B76&amp;" - "&amp;'PI. MP. Avance'!C76</f>
        <v>MP105020302 - Realizar anualmente un evento de reconocimiento y exhaltación a la labor de la Mujer Vallecaucana.  (Galardon a la Mujer Vallecaucana) ,durante el periodo de gobierno.</v>
      </c>
      <c r="G78" s="595" t="s">
        <v>5993</v>
      </c>
      <c r="H78" s="508" t="s">
        <v>6140</v>
      </c>
      <c r="I78" s="525">
        <v>3</v>
      </c>
      <c r="J78" s="513">
        <v>3</v>
      </c>
      <c r="K78" s="495">
        <v>90000000</v>
      </c>
      <c r="L78" s="509"/>
      <c r="M78" s="514"/>
      <c r="N78" s="486" t="s">
        <v>5966</v>
      </c>
    </row>
    <row r="79" spans="1:14" s="30" customFormat="1" ht="69" customHeight="1" thickBot="1" x14ac:dyDescent="0.25">
      <c r="A79" s="766"/>
      <c r="B79" s="768"/>
      <c r="C79" s="768"/>
      <c r="D79" s="768"/>
      <c r="E79" s="768"/>
      <c r="F79" s="768"/>
      <c r="G79" s="487"/>
      <c r="H79" s="487"/>
      <c r="I79" s="526"/>
      <c r="J79" s="488"/>
      <c r="K79" s="488"/>
      <c r="L79" s="512"/>
      <c r="M79" s="488"/>
      <c r="N79" s="486"/>
    </row>
    <row r="80" spans="1:14" s="30" customFormat="1" ht="3.75" hidden="1" customHeight="1" thickBot="1" x14ac:dyDescent="0.25">
      <c r="A80" s="766"/>
      <c r="B80" s="768"/>
      <c r="C80" s="768"/>
      <c r="D80" s="768"/>
      <c r="E80" s="768"/>
      <c r="F80" s="768"/>
      <c r="G80" s="487"/>
      <c r="H80" s="487"/>
      <c r="I80" s="526"/>
      <c r="J80" s="488"/>
      <c r="K80" s="488"/>
      <c r="L80" s="488"/>
      <c r="M80" s="488"/>
      <c r="N80" s="489"/>
    </row>
    <row r="81" spans="1:14" s="543" customFormat="1" ht="24.75" customHeight="1" thickBot="1" x14ac:dyDescent="0.25">
      <c r="A81" s="771" t="s">
        <v>5950</v>
      </c>
      <c r="B81" s="772"/>
      <c r="C81" s="772"/>
      <c r="D81" s="772"/>
      <c r="E81" s="772"/>
      <c r="F81" s="772"/>
      <c r="G81" s="772"/>
      <c r="H81" s="772"/>
      <c r="I81" s="772"/>
      <c r="J81" s="772"/>
      <c r="K81" s="424">
        <f>SUM(K78:K80)</f>
        <v>90000000</v>
      </c>
      <c r="L81" s="424">
        <f>SUM(L78:L80)</f>
        <v>0</v>
      </c>
      <c r="M81" s="425"/>
      <c r="N81" s="426"/>
    </row>
    <row r="82" spans="1:14" s="30" customFormat="1" ht="95.25" customHeight="1" thickTop="1" x14ac:dyDescent="0.2">
      <c r="A82" s="766">
        <v>15</v>
      </c>
      <c r="B82" s="768" t="str">
        <f>'PI. MP. Avance'!G81</f>
        <v xml:space="preserve">Divulgación de los derechos de la mujeres , Valle del Cauca, occidente. </v>
      </c>
      <c r="C82" s="768" t="str">
        <f>VLOOKUP(MID(F82,1,11),MP,103,FALSE)</f>
        <v>10502 - MUJER COMO MOTOR DEL DESARROLLO</v>
      </c>
      <c r="D82" s="770" t="str">
        <f>VLOOKUP(MID(F82,1,11),MP,100,FALSE)</f>
        <v>MR1050201 - Implementar el 100% de las líneas de acción, con factores críticos, de la Política pública de Equidad de Género para las Mujeres Vallecaucanas (ordenanza 317 del 2010), al 2019.</v>
      </c>
      <c r="E82" s="768" t="str">
        <f>VLOOKUP(MID(F82,1,11),MP,104,FALSE)</f>
        <v>1050203 -  IGUALDAD DE GÉNERO</v>
      </c>
      <c r="F82" s="768" t="str">
        <f>'PI. MP. Avance'!B81&amp;" - "&amp;'PI. MP. Avance'!C81</f>
        <v>MP105020303 - Realizar cuatro (4) Encuentros departamentales de saberes e intercambio de experiencias exitosas, que fomenten el liderazgo y la participación efectiva para la incidencia política de las mujeres en espacios de decisión, durante el periodo de Gobierno</v>
      </c>
      <c r="G82" s="595" t="s">
        <v>5995</v>
      </c>
      <c r="H82" s="595" t="s">
        <v>6141</v>
      </c>
      <c r="I82" s="525">
        <v>3</v>
      </c>
      <c r="J82" s="513">
        <v>3</v>
      </c>
      <c r="K82" s="495">
        <v>70000000</v>
      </c>
      <c r="L82" s="509"/>
      <c r="M82" s="514"/>
      <c r="N82" s="486" t="s">
        <v>5966</v>
      </c>
    </row>
    <row r="83" spans="1:14" s="30" customFormat="1" ht="24.75" customHeight="1" x14ac:dyDescent="0.2">
      <c r="A83" s="766"/>
      <c r="B83" s="768"/>
      <c r="C83" s="768"/>
      <c r="D83" s="768"/>
      <c r="E83" s="768"/>
      <c r="F83" s="768"/>
      <c r="G83" s="487"/>
      <c r="H83" s="487"/>
      <c r="I83" s="526"/>
      <c r="J83" s="488"/>
      <c r="K83" s="488"/>
      <c r="L83" s="488"/>
      <c r="M83" s="488"/>
      <c r="N83" s="489"/>
    </row>
    <row r="84" spans="1:14" s="30" customFormat="1" ht="1.5" customHeight="1" thickBot="1" x14ac:dyDescent="0.25">
      <c r="A84" s="766"/>
      <c r="B84" s="768"/>
      <c r="C84" s="768"/>
      <c r="D84" s="768"/>
      <c r="E84" s="768"/>
      <c r="F84" s="768"/>
      <c r="G84" s="487"/>
      <c r="H84" s="487"/>
      <c r="I84" s="526"/>
      <c r="J84" s="488"/>
      <c r="K84" s="488"/>
      <c r="L84" s="488"/>
      <c r="M84" s="488"/>
      <c r="N84" s="489"/>
    </row>
    <row r="85" spans="1:14" s="30" customFormat="1" ht="24.75" hidden="1" customHeight="1" thickBot="1" x14ac:dyDescent="0.25">
      <c r="A85" s="767"/>
      <c r="B85" s="769"/>
      <c r="C85" s="769"/>
      <c r="D85" s="769"/>
      <c r="E85" s="769"/>
      <c r="F85" s="769"/>
      <c r="G85" s="487"/>
      <c r="H85" s="487"/>
      <c r="I85" s="526"/>
      <c r="J85" s="488"/>
      <c r="K85" s="488"/>
      <c r="L85" s="488"/>
      <c r="M85" s="488"/>
      <c r="N85" s="489"/>
    </row>
    <row r="86" spans="1:14" s="543" customFormat="1" ht="24.75" customHeight="1" thickBot="1" x14ac:dyDescent="0.25">
      <c r="A86" s="771" t="s">
        <v>5950</v>
      </c>
      <c r="B86" s="772"/>
      <c r="C86" s="772"/>
      <c r="D86" s="772"/>
      <c r="E86" s="772"/>
      <c r="F86" s="772"/>
      <c r="G86" s="772"/>
      <c r="H86" s="772"/>
      <c r="I86" s="772"/>
      <c r="J86" s="772"/>
      <c r="K86" s="424">
        <f>SUM(K82:K85)</f>
        <v>70000000</v>
      </c>
      <c r="L86" s="424">
        <f>SUM(L82:L85)</f>
        <v>0</v>
      </c>
      <c r="M86" s="425"/>
      <c r="N86" s="426"/>
    </row>
    <row r="87" spans="1:14" s="30" customFormat="1" ht="22.5" customHeight="1" thickTop="1" x14ac:dyDescent="0.2">
      <c r="A87" s="766">
        <v>16</v>
      </c>
      <c r="B87" s="768" t="str">
        <f>'PI. MP. Avance'!G86</f>
        <v>Divulgación de los derechos de la mujeres , Valle del Cauca, occidente. N/P</v>
      </c>
      <c r="C87" s="768" t="str">
        <f>VLOOKUP(MID(F87,1,11),MP,103,FALSE)</f>
        <v>10502 - MUJER COMO MOTOR DEL DESARROLLO</v>
      </c>
      <c r="D87" s="770" t="str">
        <f>VLOOKUP(MID(F87,1,11),MP,100,FALSE)</f>
        <v>MR1050201 - Implementar el 100% de las líneas de acción, con factores críticos, de la Política pública de Equidad de Género para las Mujeres Vallecaucanas (ordenanza 317 del 2010), al 2019.</v>
      </c>
      <c r="E87" s="768" t="str">
        <f>VLOOKUP(MID(F87,1,11),MP,104,FALSE)</f>
        <v>1050203 -  IGUALDAD DE GÉNERO</v>
      </c>
      <c r="F87" s="768" t="str">
        <f>'PI. MP. Avance'!B86&amp;" - "&amp;'PI. MP. Avance'!C86</f>
        <v>MP105020304 - Desarrollar en los 42 entes territoriales, un programa de Formación   a Mujeres en el  uso de las TICs, durante el periodo de Gobierno.</v>
      </c>
      <c r="G87" s="508"/>
      <c r="H87" s="508"/>
      <c r="I87" s="525"/>
      <c r="J87" s="513"/>
      <c r="K87" s="495"/>
      <c r="L87" s="509"/>
      <c r="M87" s="514"/>
      <c r="N87" s="486"/>
    </row>
    <row r="88" spans="1:14" s="30" customFormat="1" ht="24.75" customHeight="1" x14ac:dyDescent="0.2">
      <c r="A88" s="766"/>
      <c r="B88" s="768"/>
      <c r="C88" s="768"/>
      <c r="D88" s="768"/>
      <c r="E88" s="768"/>
      <c r="F88" s="768"/>
      <c r="G88" s="487"/>
      <c r="H88" s="487"/>
      <c r="I88" s="526"/>
      <c r="J88" s="488"/>
      <c r="K88" s="488"/>
      <c r="L88" s="488"/>
      <c r="M88" s="488"/>
      <c r="N88" s="489"/>
    </row>
    <row r="89" spans="1:14" s="30" customFormat="1" ht="24.75" customHeight="1" x14ac:dyDescent="0.2">
      <c r="A89" s="766"/>
      <c r="B89" s="768"/>
      <c r="C89" s="768"/>
      <c r="D89" s="768"/>
      <c r="E89" s="768"/>
      <c r="F89" s="768"/>
      <c r="G89" s="487"/>
      <c r="H89" s="487"/>
      <c r="I89" s="526"/>
      <c r="J89" s="488"/>
      <c r="K89" s="488"/>
      <c r="L89" s="488"/>
      <c r="M89" s="488"/>
      <c r="N89" s="489"/>
    </row>
    <row r="90" spans="1:14" s="30" customFormat="1" ht="24" customHeight="1" x14ac:dyDescent="0.2">
      <c r="A90" s="766"/>
      <c r="B90" s="768"/>
      <c r="C90" s="768"/>
      <c r="D90" s="768"/>
      <c r="E90" s="768"/>
      <c r="F90" s="768"/>
      <c r="G90" s="487"/>
      <c r="H90" s="487"/>
      <c r="I90" s="526"/>
      <c r="J90" s="488"/>
      <c r="K90" s="488"/>
      <c r="L90" s="488"/>
      <c r="M90" s="488"/>
      <c r="N90" s="489"/>
    </row>
    <row r="91" spans="1:14" s="30" customFormat="1" ht="26.25" customHeight="1" thickBot="1" x14ac:dyDescent="0.25">
      <c r="A91" s="767"/>
      <c r="B91" s="769"/>
      <c r="C91" s="769"/>
      <c r="D91" s="769"/>
      <c r="E91" s="769"/>
      <c r="F91" s="769"/>
      <c r="G91" s="487"/>
      <c r="H91" s="487"/>
      <c r="I91" s="526"/>
      <c r="J91" s="488"/>
      <c r="K91" s="488"/>
      <c r="L91" s="488"/>
      <c r="M91" s="488"/>
      <c r="N91" s="489"/>
    </row>
    <row r="92" spans="1:14" s="543" customFormat="1" ht="24.75" customHeight="1" thickBot="1" x14ac:dyDescent="0.25">
      <c r="A92" s="771" t="s">
        <v>5950</v>
      </c>
      <c r="B92" s="772"/>
      <c r="C92" s="772"/>
      <c r="D92" s="772"/>
      <c r="E92" s="772"/>
      <c r="F92" s="772"/>
      <c r="G92" s="772"/>
      <c r="H92" s="772"/>
      <c r="I92" s="772"/>
      <c r="J92" s="772"/>
      <c r="K92" s="424">
        <f>SUM(K87:K91)</f>
        <v>0</v>
      </c>
      <c r="L92" s="424">
        <f>SUM(L87:L91)</f>
        <v>0</v>
      </c>
      <c r="M92" s="425"/>
      <c r="N92" s="426"/>
    </row>
    <row r="93" spans="1:14" s="30" customFormat="1" ht="57.75" thickTop="1" x14ac:dyDescent="0.2">
      <c r="A93" s="766">
        <v>17</v>
      </c>
      <c r="B93" s="768" t="str">
        <f>'PI. MP. Avance'!G91</f>
        <v>Construcción de hogares de acogida en los municipios de Buenaventura y Jamundí, Valle del Cauca, Occidente. N/P</v>
      </c>
      <c r="C93" s="768" t="str">
        <f>VLOOKUP(MID(F93,1,11),MP,103,FALSE)</f>
        <v>10505 -  PLAN INTEGRAL DE DESARROLLO INDÍGENA</v>
      </c>
      <c r="D93" s="770" t="str">
        <f>VLOOKUP(MID(F93,1,11),MP,100,FALSE)</f>
        <v xml:space="preserve">MR1050501 - Implementar el Plan Integral de Desarrollo Indígena, enmarcado en la armonización del Plan de desarrollo departamental con los planes de salvaguarda de los pueblos indígenas del Valle del Cauca, durante el cuatrienio 2016-2019. </v>
      </c>
      <c r="E93" s="768" t="str">
        <f>VLOOKUP(MID(F93,1,11),MP,104,FALSE)</f>
        <v>1050503 - COMPONENTE TERRITORIAL Y MEDIO AMBIENTE Y PROPIEDAD INTELECTUAL.</v>
      </c>
      <c r="F93" s="768" t="str">
        <f>'PI. MP. Avance'!B91&amp;" - "&amp;'PI. MP. Avance'!C91</f>
        <v>MP105050305 - Acompañar en la construcción y puesta en marcha de los hogares de acogida en los municipios de Buenaventura y Jamundí (MESA DE CONCERTACION INDIGENA).</v>
      </c>
      <c r="G93" s="508" t="s">
        <v>5998</v>
      </c>
      <c r="H93" s="508"/>
      <c r="I93" s="497"/>
      <c r="J93" s="497"/>
      <c r="K93" s="497"/>
      <c r="L93" s="497"/>
      <c r="M93" s="497"/>
      <c r="N93" s="486"/>
    </row>
    <row r="94" spans="1:14" s="30" customFormat="1" ht="24.75" customHeight="1" x14ac:dyDescent="0.2">
      <c r="A94" s="766"/>
      <c r="B94" s="768"/>
      <c r="C94" s="768"/>
      <c r="D94" s="768"/>
      <c r="E94" s="768"/>
      <c r="F94" s="768"/>
      <c r="G94" s="487"/>
      <c r="H94" s="487"/>
      <c r="I94" s="488"/>
      <c r="J94" s="488"/>
      <c r="K94" s="488"/>
      <c r="L94" s="488"/>
      <c r="M94" s="488"/>
      <c r="N94" s="489"/>
    </row>
    <row r="95" spans="1:14" s="30" customFormat="1" ht="24.75" customHeight="1" x14ac:dyDescent="0.2">
      <c r="A95" s="766"/>
      <c r="B95" s="768"/>
      <c r="C95" s="768"/>
      <c r="D95" s="768"/>
      <c r="E95" s="768"/>
      <c r="F95" s="768"/>
      <c r="G95" s="487"/>
      <c r="H95" s="487"/>
      <c r="I95" s="488"/>
      <c r="J95" s="488"/>
      <c r="K95" s="488"/>
      <c r="L95" s="488"/>
      <c r="M95" s="488"/>
      <c r="N95" s="489"/>
    </row>
    <row r="96" spans="1:14" s="30" customFormat="1" ht="24.75" customHeight="1" x14ac:dyDescent="0.2">
      <c r="A96" s="766"/>
      <c r="B96" s="768"/>
      <c r="C96" s="768"/>
      <c r="D96" s="768"/>
      <c r="E96" s="768"/>
      <c r="F96" s="768"/>
      <c r="G96" s="487"/>
      <c r="H96" s="487"/>
      <c r="I96" s="488"/>
      <c r="J96" s="488"/>
      <c r="K96" s="488"/>
      <c r="L96" s="488"/>
      <c r="M96" s="488"/>
      <c r="N96" s="489"/>
    </row>
    <row r="97" spans="1:14" s="30" customFormat="1" ht="33" customHeight="1" thickBot="1" x14ac:dyDescent="0.25">
      <c r="A97" s="767"/>
      <c r="B97" s="769"/>
      <c r="C97" s="769"/>
      <c r="D97" s="769"/>
      <c r="E97" s="769"/>
      <c r="F97" s="769"/>
      <c r="G97" s="487"/>
      <c r="H97" s="487"/>
      <c r="I97" s="488"/>
      <c r="J97" s="488"/>
      <c r="K97" s="488"/>
      <c r="L97" s="488"/>
      <c r="M97" s="488"/>
      <c r="N97" s="489"/>
    </row>
    <row r="98" spans="1:14" s="543" customFormat="1" ht="24.75" customHeight="1" thickBot="1" x14ac:dyDescent="0.25">
      <c r="A98" s="771" t="s">
        <v>5950</v>
      </c>
      <c r="B98" s="772"/>
      <c r="C98" s="772"/>
      <c r="D98" s="772"/>
      <c r="E98" s="772"/>
      <c r="F98" s="772"/>
      <c r="G98" s="772"/>
      <c r="H98" s="772"/>
      <c r="I98" s="772"/>
      <c r="J98" s="772"/>
      <c r="K98" s="424">
        <f>SUM(K93:K97)</f>
        <v>0</v>
      </c>
      <c r="L98" s="424">
        <f>SUM(L93:L97)</f>
        <v>0</v>
      </c>
      <c r="M98" s="425"/>
      <c r="N98" s="426"/>
    </row>
    <row r="99" spans="1:14" s="30" customFormat="1" ht="43.5" thickTop="1" x14ac:dyDescent="0.2">
      <c r="A99" s="766">
        <v>18</v>
      </c>
      <c r="B99" s="768" t="str">
        <f>'PI. MP. Avance'!G96</f>
        <v>Formación para el desarrollo y la participación de las mujeres indígenas del Valle del Cauca, Occidente.</v>
      </c>
      <c r="C99" s="768" t="str">
        <f>VLOOKUP(MID(F99,1,11),MP,103,FALSE)</f>
        <v>10505 -  PLAN INTEGRAL DE DESARROLLO INDÍGENA</v>
      </c>
      <c r="D99" s="770" t="str">
        <f>VLOOKUP(MID(F99,1,11),MP,100,FALSE)</f>
        <v xml:space="preserve">MR1050501 - Implementar el Plan Integral de Desarrollo Indígena, enmarcado en la armonización del Plan de desarrollo departamental con los planes de salvaguarda de los pueblos indígenas del Valle del Cauca, durante el cuatrienio 2016-2019. </v>
      </c>
      <c r="E99" s="768" t="str">
        <f>VLOOKUP(MID(F99,1,11),MP,104,FALSE)</f>
        <v>1050506 - COMPONENTE DE MUJER, FAMILIA Y ADULTO MAYOR</v>
      </c>
      <c r="F99" s="768" t="str">
        <f>'PI. MP. Avance'!B96&amp;" - "&amp;'PI. MP. Avance'!C96</f>
        <v>MP105050604 -  Realizar un evento de Capacitación en Derechos a las mujeres del Valle del Cauca, específica para mujeres indígenas (MESA DE CONCERTACIÓN INDIGENA).</v>
      </c>
      <c r="G99" s="508" t="s">
        <v>6000</v>
      </c>
      <c r="H99" s="595" t="s">
        <v>6142</v>
      </c>
      <c r="I99" s="525">
        <v>6</v>
      </c>
      <c r="J99" s="513">
        <v>6</v>
      </c>
      <c r="K99" s="509">
        <v>50000000</v>
      </c>
      <c r="L99" s="483"/>
      <c r="M99" s="483"/>
      <c r="N99" s="486" t="s">
        <v>5966</v>
      </c>
    </row>
    <row r="100" spans="1:14" s="30" customFormat="1" ht="24.75" customHeight="1" x14ac:dyDescent="0.2">
      <c r="A100" s="766"/>
      <c r="B100" s="768"/>
      <c r="C100" s="768"/>
      <c r="D100" s="768"/>
      <c r="E100" s="768"/>
      <c r="F100" s="768"/>
      <c r="G100" s="487"/>
      <c r="H100" s="487"/>
      <c r="I100" s="526"/>
      <c r="J100" s="488"/>
      <c r="K100" s="488"/>
      <c r="L100" s="488"/>
      <c r="M100" s="488"/>
      <c r="N100" s="489"/>
    </row>
    <row r="101" spans="1:14" s="30" customFormat="1" ht="24.75" customHeight="1" x14ac:dyDescent="0.2">
      <c r="A101" s="766"/>
      <c r="B101" s="768"/>
      <c r="C101" s="768"/>
      <c r="D101" s="768"/>
      <c r="E101" s="768"/>
      <c r="F101" s="768"/>
      <c r="G101" s="487"/>
      <c r="H101" s="487"/>
      <c r="I101" s="526"/>
      <c r="J101" s="488"/>
      <c r="K101" s="488"/>
      <c r="L101" s="488"/>
      <c r="M101" s="488"/>
      <c r="N101" s="489"/>
    </row>
    <row r="102" spans="1:14" s="30" customFormat="1" ht="24.75" customHeight="1" thickBot="1" x14ac:dyDescent="0.25">
      <c r="A102" s="766"/>
      <c r="B102" s="768"/>
      <c r="C102" s="768"/>
      <c r="D102" s="768"/>
      <c r="E102" s="768"/>
      <c r="F102" s="768"/>
      <c r="G102" s="487"/>
      <c r="H102" s="487"/>
      <c r="I102" s="526"/>
      <c r="J102" s="488"/>
      <c r="K102" s="488"/>
      <c r="L102" s="488"/>
      <c r="M102" s="488"/>
      <c r="N102" s="489"/>
    </row>
    <row r="103" spans="1:14" s="543" customFormat="1" ht="24.75" customHeight="1" thickBot="1" x14ac:dyDescent="0.25">
      <c r="A103" s="771" t="s">
        <v>5950</v>
      </c>
      <c r="B103" s="772"/>
      <c r="C103" s="772"/>
      <c r="D103" s="772"/>
      <c r="E103" s="772"/>
      <c r="F103" s="772"/>
      <c r="G103" s="772"/>
      <c r="H103" s="772"/>
      <c r="I103" s="772"/>
      <c r="J103" s="772"/>
      <c r="K103" s="424">
        <f>SUM(K99:K102)</f>
        <v>50000000</v>
      </c>
      <c r="L103" s="424">
        <f>SUM(L99:L102)</f>
        <v>0</v>
      </c>
      <c r="M103" s="425"/>
      <c r="N103" s="426"/>
    </row>
    <row r="104" spans="1:14" s="30" customFormat="1" ht="57.75" thickTop="1" x14ac:dyDescent="0.2">
      <c r="A104" s="766">
        <v>19</v>
      </c>
      <c r="B104" s="768" t="str">
        <f>'PI. MP. Avance'!G101</f>
        <v>Formación para el desarrollo y la participación de las mujeres indígenas del Valle del Cauca, Occidente.</v>
      </c>
      <c r="C104" s="768" t="str">
        <f>VLOOKUP(MID(F104,1,11),MP,103,FALSE)</f>
        <v>10505 -  PLAN INTEGRAL DE DESARROLLO INDÍGENA</v>
      </c>
      <c r="D104" s="770" t="str">
        <f>VLOOKUP(MID(F104,1,11),MP,100,FALSE)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04" s="768" t="str">
        <f>VLOOKUP(MID(F104,1,11),MP,104,FALSE)</f>
        <v>1050506 - COMPONENTE DE MUJER, FAMILIA Y ADULTO MAYOR</v>
      </c>
      <c r="F104" s="768" t="str">
        <f>'PI. MP. Avance'!B101&amp;" - "&amp;'PI. MP. Avance'!C101</f>
        <v>MP105050605 - Empoderar al 100% de mujeres seleccionadas en la identificación, formulación y ejecución del Proyectos Productivos (MESA DE CONCERTACIÓN INDIGENA).</v>
      </c>
      <c r="G104" s="595" t="s">
        <v>6144</v>
      </c>
      <c r="H104" s="508" t="s">
        <v>6143</v>
      </c>
      <c r="I104" s="509">
        <v>6</v>
      </c>
      <c r="J104" s="509">
        <v>6</v>
      </c>
      <c r="K104" s="509">
        <v>100000000</v>
      </c>
      <c r="L104" s="483"/>
      <c r="M104" s="483"/>
      <c r="N104" s="486" t="s">
        <v>5966</v>
      </c>
    </row>
    <row r="105" spans="1:14" s="30" customFormat="1" ht="24.75" customHeight="1" x14ac:dyDescent="0.2">
      <c r="A105" s="766"/>
      <c r="B105" s="768"/>
      <c r="C105" s="768"/>
      <c r="D105" s="768"/>
      <c r="E105" s="768"/>
      <c r="F105" s="768"/>
      <c r="G105" s="487"/>
      <c r="H105" s="487"/>
      <c r="I105" s="488"/>
      <c r="J105" s="488"/>
      <c r="K105" s="512"/>
      <c r="L105" s="488"/>
      <c r="M105" s="488"/>
      <c r="N105" s="489"/>
    </row>
    <row r="106" spans="1:14" s="30" customFormat="1" ht="24.75" customHeight="1" x14ac:dyDescent="0.2">
      <c r="A106" s="766"/>
      <c r="B106" s="768"/>
      <c r="C106" s="768"/>
      <c r="D106" s="768"/>
      <c r="E106" s="768"/>
      <c r="F106" s="768"/>
      <c r="G106" s="487"/>
      <c r="H106" s="487"/>
      <c r="I106" s="488"/>
      <c r="J106" s="488"/>
      <c r="K106" s="488"/>
      <c r="L106" s="488"/>
      <c r="M106" s="488"/>
      <c r="N106" s="489"/>
    </row>
    <row r="107" spans="1:14" s="30" customFormat="1" ht="24.75" customHeight="1" x14ac:dyDescent="0.2">
      <c r="A107" s="766"/>
      <c r="B107" s="768"/>
      <c r="C107" s="768"/>
      <c r="D107" s="768"/>
      <c r="E107" s="768"/>
      <c r="F107" s="768"/>
      <c r="G107" s="487"/>
      <c r="H107" s="487"/>
      <c r="I107" s="488"/>
      <c r="J107" s="488"/>
      <c r="K107" s="488"/>
      <c r="L107" s="488"/>
      <c r="M107" s="488"/>
      <c r="N107" s="489"/>
    </row>
    <row r="108" spans="1:14" s="30" customFormat="1" ht="31.5" customHeight="1" thickBot="1" x14ac:dyDescent="0.25">
      <c r="A108" s="767"/>
      <c r="B108" s="769"/>
      <c r="C108" s="769"/>
      <c r="D108" s="769"/>
      <c r="E108" s="769"/>
      <c r="F108" s="769"/>
      <c r="G108" s="487"/>
      <c r="H108" s="487"/>
      <c r="I108" s="488"/>
      <c r="J108" s="488"/>
      <c r="K108" s="488"/>
      <c r="L108" s="488"/>
      <c r="M108" s="488"/>
      <c r="N108" s="489"/>
    </row>
    <row r="109" spans="1:14" s="543" customFormat="1" ht="24.75" customHeight="1" thickBot="1" x14ac:dyDescent="0.25">
      <c r="A109" s="771" t="s">
        <v>5950</v>
      </c>
      <c r="B109" s="772"/>
      <c r="C109" s="772"/>
      <c r="D109" s="772"/>
      <c r="E109" s="772"/>
      <c r="F109" s="772"/>
      <c r="G109" s="772"/>
      <c r="H109" s="772"/>
      <c r="I109" s="772"/>
      <c r="J109" s="772"/>
      <c r="K109" s="424">
        <f>SUM(K104:K108)</f>
        <v>100000000</v>
      </c>
      <c r="L109" s="424">
        <f>SUM(L104:L108)</f>
        <v>0</v>
      </c>
      <c r="M109" s="425"/>
      <c r="N109" s="426"/>
    </row>
    <row r="110" spans="1:14" s="30" customFormat="1" ht="29.25" thickTop="1" x14ac:dyDescent="0.2">
      <c r="A110" s="766">
        <v>20</v>
      </c>
      <c r="B110" s="768" t="str">
        <f>'PI. MP. Avance'!G106</f>
        <v>Formación para el desarrollo y la participación de las mujeres indígenas del Valle del Cauca, Occidente. N/P</v>
      </c>
      <c r="C110" s="768" t="str">
        <f>VLOOKUP(MID(F110,1,11),MP,103,FALSE)</f>
        <v>10505 -  PLAN INTEGRAL DE DESARROLLO INDÍGENA</v>
      </c>
      <c r="D110" s="770" t="str">
        <f>VLOOKUP(MID(F110,1,11),MP,100,FALSE)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10" s="768" t="str">
        <f>VLOOKUP(MID(F110,1,11),MP,104,FALSE)</f>
        <v>1050506 - COMPONENTE DE MUJER, FAMILIA Y ADULTO MAYOR</v>
      </c>
      <c r="F110" s="768" t="str">
        <f>'PI. MP. Avance'!B106&amp;" - "&amp;'PI. MP. Avance'!C106</f>
        <v>MP105050606 - Socializar la Política Pública de Mujer al 100% de los municipios del Valle del Cauca (MESA CONCERTACION INDIGENA).</v>
      </c>
      <c r="G110" s="624" t="s">
        <v>6004</v>
      </c>
      <c r="H110" s="508"/>
      <c r="I110" s="525"/>
      <c r="J110" s="513"/>
      <c r="K110" s="483"/>
      <c r="L110" s="483"/>
      <c r="M110" s="483"/>
      <c r="N110" s="486"/>
    </row>
    <row r="111" spans="1:14" s="30" customFormat="1" ht="24.75" customHeight="1" x14ac:dyDescent="0.2">
      <c r="A111" s="766"/>
      <c r="B111" s="768"/>
      <c r="C111" s="768"/>
      <c r="D111" s="768"/>
      <c r="E111" s="768"/>
      <c r="F111" s="768"/>
      <c r="G111" s="487"/>
      <c r="H111" s="487"/>
      <c r="I111" s="526"/>
      <c r="J111" s="488"/>
      <c r="K111" s="488"/>
      <c r="L111" s="488"/>
      <c r="M111" s="488"/>
      <c r="N111" s="489"/>
    </row>
    <row r="112" spans="1:14" s="30" customFormat="1" ht="24.75" customHeight="1" x14ac:dyDescent="0.2">
      <c r="A112" s="766"/>
      <c r="B112" s="768"/>
      <c r="C112" s="768"/>
      <c r="D112" s="768"/>
      <c r="E112" s="768"/>
      <c r="F112" s="768"/>
      <c r="G112" s="487"/>
      <c r="H112" s="487"/>
      <c r="I112" s="526"/>
      <c r="J112" s="488"/>
      <c r="K112" s="488"/>
      <c r="L112" s="488"/>
      <c r="M112" s="488"/>
      <c r="N112" s="489"/>
    </row>
    <row r="113" spans="1:14" s="30" customFormat="1" ht="24.75" customHeight="1" x14ac:dyDescent="0.2">
      <c r="A113" s="766"/>
      <c r="B113" s="768"/>
      <c r="C113" s="768"/>
      <c r="D113" s="768"/>
      <c r="E113" s="768"/>
      <c r="F113" s="768"/>
      <c r="G113" s="487"/>
      <c r="H113" s="487"/>
      <c r="I113" s="526"/>
      <c r="J113" s="488"/>
      <c r="K113" s="488"/>
      <c r="L113" s="488"/>
      <c r="M113" s="488"/>
      <c r="N113" s="489"/>
    </row>
    <row r="114" spans="1:14" s="30" customFormat="1" ht="24.75" customHeight="1" thickBot="1" x14ac:dyDescent="0.25">
      <c r="A114" s="767"/>
      <c r="B114" s="769"/>
      <c r="C114" s="769"/>
      <c r="D114" s="769"/>
      <c r="E114" s="769"/>
      <c r="F114" s="769"/>
      <c r="G114" s="487"/>
      <c r="H114" s="487"/>
      <c r="I114" s="526"/>
      <c r="J114" s="488"/>
      <c r="K114" s="488"/>
      <c r="L114" s="488"/>
      <c r="M114" s="488"/>
      <c r="N114" s="489"/>
    </row>
    <row r="115" spans="1:14" s="543" customFormat="1" ht="24.75" customHeight="1" thickBot="1" x14ac:dyDescent="0.25">
      <c r="A115" s="771" t="s">
        <v>5950</v>
      </c>
      <c r="B115" s="772"/>
      <c r="C115" s="772"/>
      <c r="D115" s="772"/>
      <c r="E115" s="772"/>
      <c r="F115" s="772"/>
      <c r="G115" s="772"/>
      <c r="H115" s="772"/>
      <c r="I115" s="772"/>
      <c r="J115" s="772"/>
      <c r="K115" s="424">
        <f>SUM(K110:K114)</f>
        <v>0</v>
      </c>
      <c r="L115" s="424">
        <f>SUM(L110:L114)</f>
        <v>0</v>
      </c>
      <c r="M115" s="425"/>
      <c r="N115" s="426"/>
    </row>
    <row r="116" spans="1:14" s="30" customFormat="1" ht="43.5" thickTop="1" x14ac:dyDescent="0.2">
      <c r="A116" s="766">
        <v>21</v>
      </c>
      <c r="B116" s="768" t="str">
        <f>'PI. MP. Avance'!G111</f>
        <v>Formación para el desarrollo y la participación de las mujeres indígenas del Valle del Cauca, Occidente.</v>
      </c>
      <c r="C116" s="768" t="str">
        <f>VLOOKUP(MID(F116,1,11),MP,103,FALSE)</f>
        <v>10505 -  PLAN INTEGRAL DE DESARROLLO INDÍGENA</v>
      </c>
      <c r="D116" s="770" t="str">
        <f>VLOOKUP(MID(F116,1,11),MP,100,FALSE)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16" s="768" t="str">
        <f>VLOOKUP(MID(F116,1,11),MP,104,FALSE)</f>
        <v>1050506 - COMPONENTE DE MUJER, FAMILIA Y ADULTO MAYOR</v>
      </c>
      <c r="F116" s="768" t="str">
        <f>'PI. MP. Avance'!B111&amp;" - "&amp;'PI. MP. Avance'!C111</f>
        <v>MP105050607 - Conformar Red de mujeres indígenas para ser protagonistas de paz.</v>
      </c>
      <c r="G116" s="595" t="s">
        <v>6006</v>
      </c>
      <c r="H116" s="508" t="s">
        <v>6145</v>
      </c>
      <c r="I116" s="497">
        <v>6</v>
      </c>
      <c r="J116" s="497">
        <v>6</v>
      </c>
      <c r="K116" s="509">
        <v>10000000</v>
      </c>
      <c r="L116" s="497"/>
      <c r="M116" s="497"/>
      <c r="N116" s="486" t="s">
        <v>5966</v>
      </c>
    </row>
    <row r="117" spans="1:14" s="30" customFormat="1" ht="24.75" customHeight="1" x14ac:dyDescent="0.2">
      <c r="A117" s="766"/>
      <c r="B117" s="768"/>
      <c r="C117" s="768"/>
      <c r="D117" s="768"/>
      <c r="E117" s="768"/>
      <c r="F117" s="768"/>
      <c r="G117" s="487"/>
      <c r="H117" s="487"/>
      <c r="I117" s="488"/>
      <c r="J117" s="488"/>
      <c r="K117" s="488"/>
      <c r="L117" s="488"/>
      <c r="M117" s="488"/>
      <c r="N117" s="489"/>
    </row>
    <row r="118" spans="1:14" s="30" customFormat="1" ht="24.75" customHeight="1" x14ac:dyDescent="0.2">
      <c r="A118" s="766"/>
      <c r="B118" s="768"/>
      <c r="C118" s="768"/>
      <c r="D118" s="768"/>
      <c r="E118" s="768"/>
      <c r="F118" s="768"/>
      <c r="G118" s="487"/>
      <c r="H118" s="487"/>
      <c r="I118" s="488"/>
      <c r="J118" s="488"/>
      <c r="K118" s="488"/>
      <c r="L118" s="488"/>
      <c r="M118" s="488"/>
      <c r="N118" s="489"/>
    </row>
    <row r="119" spans="1:14" s="30" customFormat="1" ht="24.75" customHeight="1" x14ac:dyDescent="0.2">
      <c r="A119" s="766"/>
      <c r="B119" s="768"/>
      <c r="C119" s="768"/>
      <c r="D119" s="768"/>
      <c r="E119" s="768"/>
      <c r="F119" s="768"/>
      <c r="G119" s="487"/>
      <c r="H119" s="487"/>
      <c r="I119" s="488"/>
      <c r="J119" s="488"/>
      <c r="K119" s="488"/>
      <c r="L119" s="488"/>
      <c r="M119" s="488"/>
      <c r="N119" s="489"/>
    </row>
    <row r="120" spans="1:14" s="30" customFormat="1" ht="33" customHeight="1" thickBot="1" x14ac:dyDescent="0.25">
      <c r="A120" s="767"/>
      <c r="B120" s="769"/>
      <c r="C120" s="769"/>
      <c r="D120" s="769"/>
      <c r="E120" s="769"/>
      <c r="F120" s="769"/>
      <c r="G120" s="487"/>
      <c r="H120" s="487"/>
      <c r="I120" s="488"/>
      <c r="J120" s="488"/>
      <c r="K120" s="488"/>
      <c r="L120" s="488"/>
      <c r="M120" s="488"/>
      <c r="N120" s="489"/>
    </row>
    <row r="121" spans="1:14" s="543" customFormat="1" ht="24.75" customHeight="1" thickBot="1" x14ac:dyDescent="0.25">
      <c r="A121" s="771" t="s">
        <v>5950</v>
      </c>
      <c r="B121" s="772"/>
      <c r="C121" s="772"/>
      <c r="D121" s="772"/>
      <c r="E121" s="772"/>
      <c r="F121" s="772"/>
      <c r="G121" s="772"/>
      <c r="H121" s="772"/>
      <c r="I121" s="772"/>
      <c r="J121" s="772"/>
      <c r="K121" s="424">
        <f>SUM(K116:K120)</f>
        <v>10000000</v>
      </c>
      <c r="L121" s="424">
        <f>SUM(L116:L120)</f>
        <v>0</v>
      </c>
      <c r="M121" s="425"/>
      <c r="N121" s="426"/>
    </row>
    <row r="122" spans="1:14" s="30" customFormat="1" ht="43.5" thickTop="1" x14ac:dyDescent="0.2">
      <c r="A122" s="766">
        <v>22</v>
      </c>
      <c r="B122" s="768" t="str">
        <f>'PI. MP. Avance'!G116</f>
        <v>Formación para el desarrollo y la participación de las mujeres indígenas del Valle del Cauca, Occidente.</v>
      </c>
      <c r="C122" s="768" t="str">
        <f>VLOOKUP(MID(F122,1,11),MP,103,FALSE)</f>
        <v>10505 -  PLAN INTEGRAL DE DESARROLLO INDÍGENA</v>
      </c>
      <c r="D122" s="770" t="str">
        <f>VLOOKUP(MID(F122,1,11),MP,100,FALSE)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22" s="768" t="str">
        <f>VLOOKUP(MID(F122,1,11),MP,104,FALSE)</f>
        <v>1050506 - COMPONENTE DE MUJER, FAMILIA Y ADULTO MAYOR</v>
      </c>
      <c r="F122" s="768" t="str">
        <f>'PI. MP. Avance'!B116&amp;" - "&amp;'PI. MP. Avance'!C116</f>
        <v xml:space="preserve">MP105050608 - Realizar Dos encuentros de mujeres forjadoras de paz, incluyendo las mujeres indígenas. </v>
      </c>
      <c r="G122" s="595" t="s">
        <v>6008</v>
      </c>
      <c r="H122" s="508" t="s">
        <v>6146</v>
      </c>
      <c r="I122" s="623">
        <v>3</v>
      </c>
      <c r="J122" s="509">
        <v>3</v>
      </c>
      <c r="K122" s="509">
        <v>40000000</v>
      </c>
      <c r="L122" s="483"/>
      <c r="M122" s="483"/>
      <c r="N122" s="486" t="s">
        <v>5966</v>
      </c>
    </row>
    <row r="123" spans="1:14" s="30" customFormat="1" ht="24.75" customHeight="1" x14ac:dyDescent="0.2">
      <c r="A123" s="766"/>
      <c r="B123" s="768"/>
      <c r="C123" s="768"/>
      <c r="D123" s="768"/>
      <c r="E123" s="768"/>
      <c r="F123" s="768"/>
      <c r="G123" s="487"/>
      <c r="H123" s="487"/>
      <c r="I123" s="488"/>
      <c r="J123" s="488"/>
      <c r="K123" s="488"/>
      <c r="L123" s="488"/>
      <c r="M123" s="488"/>
      <c r="N123" s="489"/>
    </row>
    <row r="124" spans="1:14" s="30" customFormat="1" ht="24.75" customHeight="1" x14ac:dyDescent="0.2">
      <c r="A124" s="766"/>
      <c r="B124" s="768"/>
      <c r="C124" s="768"/>
      <c r="D124" s="768"/>
      <c r="E124" s="768"/>
      <c r="F124" s="768"/>
      <c r="G124" s="487"/>
      <c r="H124" s="487"/>
      <c r="I124" s="488"/>
      <c r="J124" s="488"/>
      <c r="K124" s="488"/>
      <c r="L124" s="488"/>
      <c r="M124" s="488"/>
      <c r="N124" s="489"/>
    </row>
    <row r="125" spans="1:14" s="30" customFormat="1" ht="24.75" customHeight="1" x14ac:dyDescent="0.2">
      <c r="A125" s="766"/>
      <c r="B125" s="768"/>
      <c r="C125" s="768"/>
      <c r="D125" s="768"/>
      <c r="E125" s="768"/>
      <c r="F125" s="768"/>
      <c r="G125" s="487"/>
      <c r="H125" s="487"/>
      <c r="I125" s="488"/>
      <c r="J125" s="488"/>
      <c r="K125" s="488"/>
      <c r="L125" s="488"/>
      <c r="M125" s="488"/>
      <c r="N125" s="489"/>
    </row>
    <row r="126" spans="1:14" s="30" customFormat="1" ht="24.75" customHeight="1" thickBot="1" x14ac:dyDescent="0.25">
      <c r="A126" s="767"/>
      <c r="B126" s="769"/>
      <c r="C126" s="769"/>
      <c r="D126" s="769"/>
      <c r="E126" s="769"/>
      <c r="F126" s="769"/>
      <c r="G126" s="487"/>
      <c r="H126" s="487"/>
      <c r="I126" s="488"/>
      <c r="J126" s="488"/>
      <c r="K126" s="488"/>
      <c r="L126" s="488"/>
      <c r="M126" s="488"/>
      <c r="N126" s="489"/>
    </row>
    <row r="127" spans="1:14" s="543" customFormat="1" ht="24.75" customHeight="1" thickBot="1" x14ac:dyDescent="0.25">
      <c r="A127" s="771" t="s">
        <v>5950</v>
      </c>
      <c r="B127" s="772"/>
      <c r="C127" s="772"/>
      <c r="D127" s="772"/>
      <c r="E127" s="772"/>
      <c r="F127" s="772"/>
      <c r="G127" s="772"/>
      <c r="H127" s="772"/>
      <c r="I127" s="772"/>
      <c r="J127" s="772"/>
      <c r="K127" s="424">
        <f>SUM(K122:K126)</f>
        <v>40000000</v>
      </c>
      <c r="L127" s="424">
        <f>SUM(L122:L126)</f>
        <v>0</v>
      </c>
      <c r="M127" s="425"/>
      <c r="N127" s="426"/>
    </row>
    <row r="128" spans="1:14" s="30" customFormat="1" ht="43.5" thickTop="1" x14ac:dyDescent="0.2">
      <c r="A128" s="766">
        <v>23</v>
      </c>
      <c r="B128" s="768" t="str">
        <f>'PI. MP. Avance'!G121</f>
        <v>Formación para el desarrollo y la participación de las mujeres indígenas del Valle del Cauca, Occidente. N/P</v>
      </c>
      <c r="C128" s="768" t="str">
        <f>VLOOKUP(MID(F128,1,11),MP,103,FALSE)</f>
        <v>10505 -  PLAN INTEGRAL DE DESARROLLO INDÍGENA</v>
      </c>
      <c r="D128" s="770" t="str">
        <f>VLOOKUP(MID(F128,1,11),MP,100,FALSE)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28" s="768" t="str">
        <f>VLOOKUP(MID(F128,1,11),MP,104,FALSE)</f>
        <v>1050506 - COMPONENTE DE MUJER, FAMILIA Y ADULTO MAYOR</v>
      </c>
      <c r="F128" s="768" t="str">
        <f>'PI. MP. Avance'!B121&amp;" - "&amp;'PI. MP. Avance'!C121</f>
        <v>MP105050609 - Creación de 42 enlaces de género en los municipios (MESA DE CONCERTACIÓN INDIGENA).</v>
      </c>
      <c r="G128" s="595"/>
      <c r="H128" s="508"/>
      <c r="I128" s="525"/>
      <c r="J128" s="513"/>
      <c r="K128" s="483"/>
      <c r="L128" s="483"/>
      <c r="M128" s="483"/>
      <c r="N128" s="486" t="s">
        <v>5966</v>
      </c>
    </row>
    <row r="129" spans="1:14" s="30" customFormat="1" ht="24.75" customHeight="1" x14ac:dyDescent="0.2">
      <c r="A129" s="766"/>
      <c r="B129" s="768"/>
      <c r="C129" s="768"/>
      <c r="D129" s="768"/>
      <c r="E129" s="768"/>
      <c r="F129" s="768"/>
      <c r="G129" s="487"/>
      <c r="H129" s="487"/>
      <c r="I129" s="526"/>
      <c r="J129" s="488"/>
      <c r="K129" s="488"/>
      <c r="L129" s="488"/>
      <c r="M129" s="488"/>
      <c r="N129" s="489"/>
    </row>
    <row r="130" spans="1:14" s="30" customFormat="1" ht="24.75" customHeight="1" x14ac:dyDescent="0.2">
      <c r="A130" s="766"/>
      <c r="B130" s="768"/>
      <c r="C130" s="768"/>
      <c r="D130" s="768"/>
      <c r="E130" s="768"/>
      <c r="F130" s="768"/>
      <c r="G130" s="487"/>
      <c r="H130" s="487"/>
      <c r="I130" s="526"/>
      <c r="J130" s="488"/>
      <c r="K130" s="488"/>
      <c r="L130" s="488"/>
      <c r="M130" s="488"/>
      <c r="N130" s="489"/>
    </row>
    <row r="131" spans="1:14" s="30" customFormat="1" ht="24.75" customHeight="1" x14ac:dyDescent="0.2">
      <c r="A131" s="766"/>
      <c r="B131" s="768"/>
      <c r="C131" s="768"/>
      <c r="D131" s="768"/>
      <c r="E131" s="768"/>
      <c r="F131" s="768"/>
      <c r="G131" s="487"/>
      <c r="H131" s="487"/>
      <c r="I131" s="526"/>
      <c r="J131" s="488"/>
      <c r="K131" s="488"/>
      <c r="L131" s="488"/>
      <c r="M131" s="488"/>
      <c r="N131" s="489"/>
    </row>
    <row r="132" spans="1:14" s="30" customFormat="1" ht="24.75" customHeight="1" thickBot="1" x14ac:dyDescent="0.25">
      <c r="A132" s="767"/>
      <c r="B132" s="769"/>
      <c r="C132" s="769"/>
      <c r="D132" s="769"/>
      <c r="E132" s="769"/>
      <c r="F132" s="769"/>
      <c r="G132" s="487"/>
      <c r="H132" s="487"/>
      <c r="I132" s="526"/>
      <c r="J132" s="488"/>
      <c r="K132" s="488"/>
      <c r="L132" s="488"/>
      <c r="M132" s="488"/>
      <c r="N132" s="489"/>
    </row>
    <row r="133" spans="1:14" s="543" customFormat="1" ht="24.75" customHeight="1" thickBot="1" x14ac:dyDescent="0.25">
      <c r="A133" s="771" t="s">
        <v>5950</v>
      </c>
      <c r="B133" s="772"/>
      <c r="C133" s="772"/>
      <c r="D133" s="772"/>
      <c r="E133" s="772"/>
      <c r="F133" s="772"/>
      <c r="G133" s="772"/>
      <c r="H133" s="772"/>
      <c r="I133" s="772"/>
      <c r="J133" s="772"/>
      <c r="K133" s="424">
        <f>SUM(K128:K132)</f>
        <v>0</v>
      </c>
      <c r="L133" s="424">
        <f>SUM(L128:L132)</f>
        <v>0</v>
      </c>
      <c r="M133" s="425"/>
      <c r="N133" s="426"/>
    </row>
    <row r="134" spans="1:14" s="30" customFormat="1" ht="60.75" customHeight="1" thickTop="1" x14ac:dyDescent="0.2">
      <c r="A134" s="766">
        <v>24</v>
      </c>
      <c r="B134" s="768" t="str">
        <f>'PI. MP. Avance'!G126</f>
        <v xml:space="preserve">Apoyo al empoderamiento económico de mujer y LGBTI en el Valle del Cauca. </v>
      </c>
      <c r="C134" s="768" t="str">
        <f>VLOOKUP(MID(F134,1,11),MP,103,FALSE)</f>
        <v>10508 - INCLUSIÓN ECONÓMICA PARA LA EQUIDAD</v>
      </c>
      <c r="D134" s="770" t="str">
        <f>VLOOKUP(MID(F134,1,11),MP,100,FALSE)</f>
        <v>MR1050801 - Implementar Un plan de economía incluyente para población vulnerable en el Departamento durante el período de gobierno.</v>
      </c>
      <c r="E134" s="768" t="str">
        <f>VLOOKUP(MID(F134,1,11),MP,104,FALSE)</f>
        <v xml:space="preserve">1050801 - EMPODERAMIENTO ECONÓMICO PARA LA INCLUSIÓN SOCIAL </v>
      </c>
      <c r="F134" s="768" t="str">
        <f>'PI. MP. Avance'!B126&amp;" - "&amp;'PI. MP. Avance'!C126</f>
        <v>MP105080103 - Desarrollar en 20 municipios del departamento, un programa de fortalecimiento de iniciativas productivas a mujeres urbanas y población LGTBI, durante el período de gobierno.</v>
      </c>
      <c r="G134" s="778" t="s">
        <v>6010</v>
      </c>
      <c r="H134" s="545" t="s">
        <v>6148</v>
      </c>
      <c r="I134" s="597">
        <v>10</v>
      </c>
      <c r="J134" s="598">
        <v>10</v>
      </c>
      <c r="K134" s="599">
        <v>832600000</v>
      </c>
      <c r="L134" s="599"/>
      <c r="M134" s="549"/>
      <c r="N134" s="550" t="s">
        <v>5966</v>
      </c>
    </row>
    <row r="135" spans="1:14" s="30" customFormat="1" ht="51" customHeight="1" x14ac:dyDescent="0.2">
      <c r="A135" s="766"/>
      <c r="B135" s="768"/>
      <c r="C135" s="768"/>
      <c r="D135" s="768"/>
      <c r="E135" s="768"/>
      <c r="F135" s="768"/>
      <c r="G135" s="780"/>
      <c r="H135" s="551" t="s">
        <v>6154</v>
      </c>
      <c r="I135" s="600">
        <v>6</v>
      </c>
      <c r="J135" s="600">
        <v>6</v>
      </c>
      <c r="K135" s="600">
        <v>40000000</v>
      </c>
      <c r="L135" s="601"/>
      <c r="M135" s="602"/>
      <c r="N135" s="486" t="s">
        <v>5966</v>
      </c>
    </row>
    <row r="136" spans="1:14" s="30" customFormat="1" ht="59.25" customHeight="1" thickBot="1" x14ac:dyDescent="0.25">
      <c r="A136" s="766"/>
      <c r="B136" s="768"/>
      <c r="C136" s="768"/>
      <c r="D136" s="768"/>
      <c r="E136" s="768"/>
      <c r="F136" s="768"/>
      <c r="G136" s="779"/>
      <c r="H136" s="551" t="s">
        <v>6155</v>
      </c>
      <c r="I136" s="600"/>
      <c r="J136" s="600"/>
      <c r="K136" s="600"/>
      <c r="L136" s="601"/>
      <c r="M136" s="602"/>
      <c r="N136" s="486"/>
    </row>
    <row r="137" spans="1:14" s="30" customFormat="1" ht="24.75" hidden="1" customHeight="1" thickBot="1" x14ac:dyDescent="0.25">
      <c r="A137" s="766"/>
      <c r="B137" s="768"/>
      <c r="C137" s="768"/>
      <c r="D137" s="768"/>
      <c r="E137" s="768"/>
      <c r="F137" s="768"/>
      <c r="G137" s="551"/>
      <c r="H137" s="551"/>
      <c r="I137" s="552"/>
      <c r="J137" s="551"/>
      <c r="K137" s="551"/>
      <c r="L137" s="551"/>
      <c r="M137" s="551"/>
      <c r="N137" s="553"/>
    </row>
    <row r="138" spans="1:14" s="30" customFormat="1" ht="12" hidden="1" customHeight="1" thickBot="1" x14ac:dyDescent="0.25">
      <c r="A138" s="767"/>
      <c r="B138" s="769"/>
      <c r="C138" s="769"/>
      <c r="D138" s="769"/>
      <c r="E138" s="769"/>
      <c r="F138" s="769"/>
      <c r="G138" s="551"/>
      <c r="H138" s="551"/>
      <c r="I138" s="552"/>
      <c r="J138" s="551"/>
      <c r="K138" s="551"/>
      <c r="L138" s="551"/>
      <c r="M138" s="551"/>
      <c r="N138" s="553"/>
    </row>
    <row r="139" spans="1:14" s="543" customFormat="1" ht="24.75" customHeight="1" thickBot="1" x14ac:dyDescent="0.25">
      <c r="A139" s="771" t="s">
        <v>5950</v>
      </c>
      <c r="B139" s="772"/>
      <c r="C139" s="772"/>
      <c r="D139" s="772"/>
      <c r="E139" s="772"/>
      <c r="F139" s="772"/>
      <c r="G139" s="772"/>
      <c r="H139" s="772"/>
      <c r="I139" s="772"/>
      <c r="J139" s="772"/>
      <c r="K139" s="424">
        <f>SUM(K134:K138)</f>
        <v>872600000</v>
      </c>
      <c r="L139" s="424">
        <f>SUM(L134:L138)</f>
        <v>0</v>
      </c>
      <c r="M139" s="425"/>
      <c r="N139" s="426"/>
    </row>
    <row r="140" spans="1:14" s="30" customFormat="1" ht="72" thickTop="1" x14ac:dyDescent="0.2">
      <c r="A140" s="766">
        <v>25</v>
      </c>
      <c r="B140" s="768" t="str">
        <f>'PI. MP. Avance'!G131</f>
        <v xml:space="preserve">Apoyo al empoderamiento económico de mujer y LGBTI en el Valle del Cauca. </v>
      </c>
      <c r="C140" s="768" t="str">
        <f>VLOOKUP(MID(F140,1,11),MP,103,FALSE)</f>
        <v>10508 - INCLUSIÓN ECONÓMICA PARA LA EQUIDAD</v>
      </c>
      <c r="D140" s="773" t="str">
        <f>VLOOKUP(MID(F140,1,11),MP,100,FALSE)</f>
        <v>MR1050801 - Implementar Un plan de economía incluyente para población vulnerable en el Departamento durante el período de gobierno.</v>
      </c>
      <c r="E140" s="768" t="str">
        <f>VLOOKUP(MID(F140,1,11),MP,104,FALSE)</f>
        <v xml:space="preserve">1050801 - EMPODERAMIENTO ECONÓMICO PARA LA INCLUSIÓN SOCIAL </v>
      </c>
      <c r="F140" s="768" t="str">
        <f>'PI. MP. Avance'!B131&amp;" - "&amp;'PI. MP. Avance'!C131</f>
        <v>MP105080104 - Impulsar el sello de Equidad laboral EQUIPARES, como una estrategía departamental para la inclusión laboral de las Mujeres Vallecaucanas, en el periodo de gobierno.</v>
      </c>
      <c r="G140" s="778" t="s">
        <v>6012</v>
      </c>
      <c r="H140" s="545" t="s">
        <v>6013</v>
      </c>
      <c r="I140" s="592">
        <v>10</v>
      </c>
      <c r="J140" s="593">
        <v>10</v>
      </c>
      <c r="K140" s="599">
        <v>14400000</v>
      </c>
      <c r="L140" s="599"/>
      <c r="M140" s="549"/>
      <c r="N140" s="550" t="s">
        <v>5966</v>
      </c>
    </row>
    <row r="141" spans="1:14" s="30" customFormat="1" ht="59.25" customHeight="1" x14ac:dyDescent="0.2">
      <c r="A141" s="766"/>
      <c r="B141" s="768"/>
      <c r="C141" s="768"/>
      <c r="D141" s="774"/>
      <c r="E141" s="768"/>
      <c r="F141" s="768"/>
      <c r="G141" s="779"/>
      <c r="H141" s="551" t="s">
        <v>6156</v>
      </c>
      <c r="I141" s="552"/>
      <c r="J141" s="551"/>
      <c r="K141" s="551"/>
      <c r="L141" s="551"/>
      <c r="M141" s="551"/>
      <c r="N141" s="553"/>
    </row>
    <row r="142" spans="1:14" s="30" customFormat="1" ht="1.5" customHeight="1" thickBot="1" x14ac:dyDescent="0.25">
      <c r="A142" s="766"/>
      <c r="B142" s="768"/>
      <c r="C142" s="768"/>
      <c r="D142" s="774"/>
      <c r="E142" s="768"/>
      <c r="F142" s="768"/>
      <c r="G142" s="551"/>
      <c r="H142" s="551"/>
      <c r="I142" s="552"/>
      <c r="J142" s="551"/>
      <c r="K142" s="551"/>
      <c r="L142" s="551"/>
      <c r="M142" s="551"/>
      <c r="N142" s="553"/>
    </row>
    <row r="143" spans="1:14" s="30" customFormat="1" ht="15" hidden="1" customHeight="1" x14ac:dyDescent="0.2">
      <c r="A143" s="766"/>
      <c r="B143" s="768"/>
      <c r="C143" s="768"/>
      <c r="D143" s="774"/>
      <c r="E143" s="768"/>
      <c r="F143" s="768"/>
      <c r="G143" s="551"/>
      <c r="H143" s="551"/>
      <c r="I143" s="552"/>
      <c r="J143" s="551"/>
      <c r="K143" s="551"/>
      <c r="L143" s="551"/>
      <c r="M143" s="551"/>
      <c r="N143" s="553"/>
    </row>
    <row r="144" spans="1:14" s="30" customFormat="1" ht="30" hidden="1" customHeight="1" thickBot="1" x14ac:dyDescent="0.25">
      <c r="A144" s="767"/>
      <c r="B144" s="769"/>
      <c r="C144" s="769"/>
      <c r="D144" s="775"/>
      <c r="E144" s="769"/>
      <c r="F144" s="769"/>
      <c r="G144" s="551"/>
      <c r="H144" s="551"/>
      <c r="I144" s="552"/>
      <c r="J144" s="551"/>
      <c r="K144" s="551"/>
      <c r="L144" s="551"/>
      <c r="M144" s="551"/>
      <c r="N144" s="553"/>
    </row>
    <row r="145" spans="1:14" s="543" customFormat="1" ht="24.75" customHeight="1" thickBot="1" x14ac:dyDescent="0.25">
      <c r="A145" s="771" t="s">
        <v>5950</v>
      </c>
      <c r="B145" s="772"/>
      <c r="C145" s="772"/>
      <c r="D145" s="772"/>
      <c r="E145" s="772"/>
      <c r="F145" s="772"/>
      <c r="G145" s="772"/>
      <c r="H145" s="772"/>
      <c r="I145" s="772"/>
      <c r="J145" s="772"/>
      <c r="K145" s="424">
        <f>SUM(K140:K144)</f>
        <v>14400000</v>
      </c>
      <c r="L145" s="424">
        <f>SUM(L140:L144)</f>
        <v>0</v>
      </c>
      <c r="M145" s="425"/>
      <c r="N145" s="426"/>
    </row>
    <row r="146" spans="1:14" s="543" customFormat="1" ht="60.75" thickTop="1" x14ac:dyDescent="0.2">
      <c r="A146" s="766">
        <v>26</v>
      </c>
      <c r="B146" s="768" t="str">
        <f>'PI. MP. Avance'!G136</f>
        <v>Implementación de acciones estrategicas de las políticas públicas de mujer y LGBTI para la inclusión social, Valle del Cauca, Occidente.  Proyecto SGR,  ejecución desde vigencia 2015, ejecutor INTENALCO, supervisor Gobernación. N/P</v>
      </c>
      <c r="C146" s="768" t="str">
        <f>VLOOKUP(MID(F146,1,11),MP,103,FALSE)</f>
        <v>10502 - MUJER COMO MOTOR DEL DESARROLLO</v>
      </c>
      <c r="D146" s="770" t="str">
        <f>VLOOKUP(MID(F146,1,11),MP,100,FALSE)</f>
        <v>MR1050201 - Implementar el 100% de las líneas de acción, con factores críticos, de la Política pública de Equidad de Género para las Mujeres Vallecaucanas (ordenanza 317 del 2010), al 2019.</v>
      </c>
      <c r="E146" s="768" t="str">
        <f>VLOOKUP(MID(F146,1,11),MP,104,FALSE)</f>
        <v>1050203 -  IGUALDAD DE GÉNERO</v>
      </c>
      <c r="F146" s="768" t="str">
        <f>'PI. MP. Avance'!B136&amp;" - "&amp;'PI. MP. Avance'!C136</f>
        <v>MP105020301 - Socializar en el 100% de los Municipios del Departamento la Política Pública de Mujer y la Normatividad que protege sus derechos , en el periodo de Gobierno.</v>
      </c>
      <c r="G146" s="554" t="s">
        <v>6042</v>
      </c>
      <c r="H146" s="554"/>
      <c r="I146" s="604"/>
      <c r="J146" s="604"/>
      <c r="K146" s="605"/>
      <c r="L146" s="606"/>
      <c r="M146" s="603"/>
      <c r="N146" s="557" t="s">
        <v>5966</v>
      </c>
    </row>
    <row r="147" spans="1:14" s="543" customFormat="1" ht="24.75" customHeight="1" x14ac:dyDescent="0.2">
      <c r="A147" s="766"/>
      <c r="B147" s="768"/>
      <c r="C147" s="768"/>
      <c r="D147" s="768"/>
      <c r="E147" s="768"/>
      <c r="F147" s="768"/>
      <c r="G147" s="558"/>
      <c r="H147" s="558"/>
      <c r="I147" s="558"/>
      <c r="J147" s="558"/>
      <c r="K147" s="559"/>
      <c r="L147" s="559"/>
      <c r="M147" s="559"/>
      <c r="N147" s="560"/>
    </row>
    <row r="148" spans="1:14" s="543" customFormat="1" ht="24.75" customHeight="1" x14ac:dyDescent="0.2">
      <c r="A148" s="766"/>
      <c r="B148" s="768"/>
      <c r="C148" s="768"/>
      <c r="D148" s="768"/>
      <c r="E148" s="768"/>
      <c r="F148" s="768"/>
      <c r="G148" s="558"/>
      <c r="H148" s="558"/>
      <c r="I148" s="558"/>
      <c r="J148" s="558"/>
      <c r="K148" s="559"/>
      <c r="L148" s="559"/>
      <c r="M148" s="559"/>
      <c r="N148" s="560"/>
    </row>
    <row r="149" spans="1:14" s="543" customFormat="1" ht="24.75" customHeight="1" x14ac:dyDescent="0.2">
      <c r="A149" s="766"/>
      <c r="B149" s="768"/>
      <c r="C149" s="768"/>
      <c r="D149" s="768"/>
      <c r="E149" s="768"/>
      <c r="F149" s="768"/>
      <c r="G149" s="558"/>
      <c r="H149" s="558"/>
      <c r="I149" s="558"/>
      <c r="J149" s="558"/>
      <c r="K149" s="559"/>
      <c r="L149" s="559"/>
      <c r="M149" s="559"/>
      <c r="N149" s="560"/>
    </row>
    <row r="150" spans="1:14" s="543" customFormat="1" ht="1.5" customHeight="1" thickBot="1" x14ac:dyDescent="0.25">
      <c r="A150" s="767"/>
      <c r="B150" s="769"/>
      <c r="C150" s="769"/>
      <c r="D150" s="769"/>
      <c r="E150" s="769"/>
      <c r="F150" s="769"/>
      <c r="G150" s="568"/>
      <c r="H150" s="568"/>
      <c r="I150" s="568"/>
      <c r="J150" s="568"/>
      <c r="K150" s="569"/>
      <c r="L150" s="569"/>
      <c r="M150" s="569"/>
      <c r="N150" s="570"/>
    </row>
    <row r="151" spans="1:14" s="543" customFormat="1" ht="24.75" customHeight="1" thickBot="1" x14ac:dyDescent="0.25">
      <c r="A151" s="771"/>
      <c r="B151" s="772"/>
      <c r="C151" s="772"/>
      <c r="D151" s="772"/>
      <c r="E151" s="772"/>
      <c r="F151" s="772"/>
      <c r="G151" s="772"/>
      <c r="H151" s="772"/>
      <c r="I151" s="772"/>
      <c r="J151" s="772"/>
      <c r="K151" s="424">
        <f>SUM(K146:K150)</f>
        <v>0</v>
      </c>
      <c r="L151" s="424">
        <f>SUM(L146:L150)</f>
        <v>0</v>
      </c>
      <c r="M151" s="425"/>
      <c r="N151" s="426"/>
    </row>
    <row r="152" spans="1:14" s="30" customFormat="1" ht="43.5" thickTop="1" x14ac:dyDescent="0.2">
      <c r="A152" s="766">
        <v>27</v>
      </c>
      <c r="B152" s="768" t="str">
        <f>'PI. MP. Avance'!G141</f>
        <v>Desarrollo de condiciones propicias para la participación de las mujeres en escenarios de paz, Valle del Cauca, Occidente. (Apoyo y seguimiento  jurídico a la RED de Mujeres)</v>
      </c>
      <c r="C152" s="768" t="str">
        <f>VLOOKUP(MID(F152,1,11),MP,103,FALSE)</f>
        <v>30705 - TERRITORIO DE PAZ CON EQUIDAD Y BIENESTAR SOCIAL.</v>
      </c>
      <c r="D152" s="770" t="str">
        <f>VLOOKUP(MID(F152,1,11),MP,100,FALSE)</f>
        <v>MR3070502 - Apoyar en los 42 municipios programas y estrategias de movilización social para mujeres y representantes del sector LGBTI, para la construcción de escenarios para la Paz en el período de gobierno.</v>
      </c>
      <c r="E152" s="768" t="str">
        <f>VLOOKUP(MID(F152,1,11),MP,104,FALSE)</f>
        <v>3070502 - LA VOZ DE LAS MUJERES CONSTRUYENDO PAZ</v>
      </c>
      <c r="F152" s="768" t="str">
        <f>'PI. MP. Avance'!B141&amp;" - "&amp;'PI. MP. Avance'!C141</f>
        <v>MP307050201 - Crear, en el marco de las Organizaciones de mujeres , Una (1) RED de mujeres protagonista en los escenarios de PAZ y posconflicto, en el cuatrienio</v>
      </c>
      <c r="G152" s="545" t="s">
        <v>6150</v>
      </c>
      <c r="H152" s="545" t="s">
        <v>6149</v>
      </c>
      <c r="I152" s="593">
        <v>6</v>
      </c>
      <c r="J152" s="593">
        <v>6</v>
      </c>
      <c r="K152" s="599">
        <v>49000000</v>
      </c>
      <c r="L152" s="599"/>
      <c r="M152" s="607"/>
      <c r="N152" s="550" t="s">
        <v>5966</v>
      </c>
    </row>
    <row r="153" spans="1:14" s="30" customFormat="1" ht="24.75" customHeight="1" x14ac:dyDescent="0.2">
      <c r="A153" s="766"/>
      <c r="B153" s="768"/>
      <c r="C153" s="768"/>
      <c r="D153" s="768"/>
      <c r="E153" s="768"/>
      <c r="F153" s="768"/>
      <c r="G153" s="551"/>
      <c r="H153" s="551"/>
      <c r="I153" s="563"/>
      <c r="J153" s="551"/>
      <c r="K153" s="564"/>
      <c r="L153" s="551"/>
      <c r="M153" s="565"/>
      <c r="N153" s="550"/>
    </row>
    <row r="154" spans="1:14" s="30" customFormat="1" ht="24.75" customHeight="1" x14ac:dyDescent="0.2">
      <c r="A154" s="766"/>
      <c r="B154" s="768"/>
      <c r="C154" s="768"/>
      <c r="D154" s="768"/>
      <c r="E154" s="768"/>
      <c r="F154" s="768"/>
      <c r="G154" s="551"/>
      <c r="H154" s="551"/>
      <c r="I154" s="563"/>
      <c r="J154" s="551"/>
      <c r="K154" s="564"/>
      <c r="L154" s="551"/>
      <c r="M154" s="565"/>
      <c r="N154" s="550"/>
    </row>
    <row r="155" spans="1:14" s="30" customFormat="1" ht="24.75" customHeight="1" x14ac:dyDescent="0.2">
      <c r="A155" s="766"/>
      <c r="B155" s="768"/>
      <c r="C155" s="768"/>
      <c r="D155" s="768"/>
      <c r="E155" s="768"/>
      <c r="F155" s="768"/>
      <c r="G155" s="551"/>
      <c r="H155" s="551"/>
      <c r="I155" s="551"/>
      <c r="J155" s="551"/>
      <c r="K155" s="551"/>
      <c r="L155" s="551"/>
      <c r="M155" s="551"/>
      <c r="N155" s="553"/>
    </row>
    <row r="156" spans="1:14" s="30" customFormat="1" ht="19.5" customHeight="1" thickBot="1" x14ac:dyDescent="0.25">
      <c r="A156" s="767"/>
      <c r="B156" s="769"/>
      <c r="C156" s="769"/>
      <c r="D156" s="769"/>
      <c r="E156" s="769"/>
      <c r="F156" s="769"/>
      <c r="G156" s="551"/>
      <c r="H156" s="551"/>
      <c r="I156" s="551"/>
      <c r="J156" s="551"/>
      <c r="K156" s="551"/>
      <c r="L156" s="551"/>
      <c r="M156" s="551"/>
      <c r="N156" s="553"/>
    </row>
    <row r="157" spans="1:14" s="46" customFormat="1" ht="24.75" customHeight="1" thickBot="1" x14ac:dyDescent="0.25">
      <c r="A157" s="771" t="s">
        <v>5950</v>
      </c>
      <c r="B157" s="772"/>
      <c r="C157" s="772"/>
      <c r="D157" s="772"/>
      <c r="E157" s="772"/>
      <c r="F157" s="772"/>
      <c r="G157" s="772"/>
      <c r="H157" s="772"/>
      <c r="I157" s="772"/>
      <c r="J157" s="772"/>
      <c r="K157" s="424">
        <f>SUM(K152:K156)</f>
        <v>49000000</v>
      </c>
      <c r="L157" s="424">
        <f>SUM(L152:L156)</f>
        <v>0</v>
      </c>
      <c r="M157" s="425"/>
      <c r="N157" s="426"/>
    </row>
    <row r="158" spans="1:14" s="30" customFormat="1" ht="43.5" thickTop="1" x14ac:dyDescent="0.2">
      <c r="A158" s="766">
        <v>28</v>
      </c>
      <c r="B158" s="768" t="str">
        <f>'PI. MP. Avance'!G146</f>
        <v>Desarrollo de condiciones propicias para la participación de las mujeres en escenarios de paz, Valle del Cauca, Occidente. N/P</v>
      </c>
      <c r="C158" s="768" t="str">
        <f>VLOOKUP(MID(F158,1,11),MP,103,FALSE)</f>
        <v>30705 - TERRITORIO DE PAZ CON EQUIDAD Y BIENESTAR SOCIAL.</v>
      </c>
      <c r="D158" s="770" t="str">
        <f>VLOOKUP(MID(F158,1,11),MP,100,FALSE)</f>
        <v>MR3070502 - Apoyar en los 42 municipios programas y estrategias de movilización social para mujeres y representantes del sector LGBTI, para la construcción de escenarios para la Paz en el período de gobierno.</v>
      </c>
      <c r="E158" s="768" t="str">
        <f>VLOOKUP(MID(F158,1,11),MP,104,FALSE)</f>
        <v>3070502 - LA VOZ DE LAS MUJERES CONSTRUYENDO PAZ</v>
      </c>
      <c r="F158" s="768" t="str">
        <f>'PI. MP. Avance'!B146&amp;" - "&amp;'PI. MP. Avance'!C146</f>
        <v>MP307050202 - Realizar dos (2) Encuentros  de mujeres forjadoras de PAZ, que permitan el fortalecimiento de las iniciativas y escenarios de PAZ en el postconflicto, en el cuatrienio.</v>
      </c>
      <c r="G158" s="545"/>
      <c r="H158" s="545"/>
      <c r="I158" s="593"/>
      <c r="J158" s="593"/>
      <c r="K158" s="599"/>
      <c r="L158" s="599"/>
      <c r="M158" s="607"/>
      <c r="N158" s="550" t="s">
        <v>5966</v>
      </c>
    </row>
    <row r="159" spans="1:14" s="30" customFormat="1" ht="24.75" customHeight="1" x14ac:dyDescent="0.2">
      <c r="A159" s="766"/>
      <c r="B159" s="768"/>
      <c r="C159" s="768"/>
      <c r="D159" s="768"/>
      <c r="E159" s="768"/>
      <c r="F159" s="768"/>
      <c r="G159" s="551"/>
      <c r="H159" s="551"/>
      <c r="I159" s="551"/>
      <c r="J159" s="551"/>
      <c r="K159" s="551"/>
      <c r="L159" s="551"/>
      <c r="M159" s="551"/>
      <c r="N159" s="553"/>
    </row>
    <row r="160" spans="1:14" s="30" customFormat="1" ht="24.75" customHeight="1" x14ac:dyDescent="0.2">
      <c r="A160" s="766"/>
      <c r="B160" s="768"/>
      <c r="C160" s="768"/>
      <c r="D160" s="768"/>
      <c r="E160" s="768"/>
      <c r="F160" s="768"/>
      <c r="G160" s="551"/>
      <c r="H160" s="551"/>
      <c r="I160" s="551"/>
      <c r="J160" s="551"/>
      <c r="K160" s="551"/>
      <c r="L160" s="551"/>
      <c r="M160" s="551"/>
      <c r="N160" s="553"/>
    </row>
    <row r="161" spans="1:14" s="30" customFormat="1" ht="24.75" customHeight="1" x14ac:dyDescent="0.2">
      <c r="A161" s="766"/>
      <c r="B161" s="768"/>
      <c r="C161" s="768"/>
      <c r="D161" s="768"/>
      <c r="E161" s="768"/>
      <c r="F161" s="768"/>
      <c r="G161" s="551"/>
      <c r="H161" s="551"/>
      <c r="I161" s="551"/>
      <c r="J161" s="551"/>
      <c r="K161" s="551"/>
      <c r="L161" s="551"/>
      <c r="M161" s="551"/>
      <c r="N161" s="553"/>
    </row>
    <row r="162" spans="1:14" s="30" customFormat="1" ht="1.5" customHeight="1" thickBot="1" x14ac:dyDescent="0.25">
      <c r="A162" s="767"/>
      <c r="B162" s="769"/>
      <c r="C162" s="769"/>
      <c r="D162" s="769"/>
      <c r="E162" s="769"/>
      <c r="F162" s="769"/>
      <c r="G162" s="551"/>
      <c r="H162" s="551"/>
      <c r="I162" s="551"/>
      <c r="J162" s="551"/>
      <c r="K162" s="551"/>
      <c r="L162" s="551"/>
      <c r="M162" s="551"/>
      <c r="N162" s="553"/>
    </row>
    <row r="163" spans="1:14" s="46" customFormat="1" ht="24.75" customHeight="1" thickBot="1" x14ac:dyDescent="0.25">
      <c r="A163" s="771" t="s">
        <v>5950</v>
      </c>
      <c r="B163" s="772"/>
      <c r="C163" s="772"/>
      <c r="D163" s="772"/>
      <c r="E163" s="772"/>
      <c r="F163" s="772"/>
      <c r="G163" s="772"/>
      <c r="H163" s="772"/>
      <c r="I163" s="772"/>
      <c r="J163" s="772"/>
      <c r="K163" s="424">
        <f>SUM(K158:K162)</f>
        <v>0</v>
      </c>
      <c r="L163" s="424">
        <f>SUM(L158:L162)</f>
        <v>0</v>
      </c>
      <c r="M163" s="425"/>
      <c r="N163" s="426"/>
    </row>
    <row r="164" spans="1:14" s="30" customFormat="1" ht="43.5" thickTop="1" x14ac:dyDescent="0.2">
      <c r="A164" s="766">
        <v>29</v>
      </c>
      <c r="B164" s="768" t="str">
        <f>'PI. MP. Avance'!G151</f>
        <v>Construcción de escenarios para la participación del sector LGBTI en el posconflicto, Valle del Cauca, Occidente.(Apoyo y seguimiento jurídico a la RED LGBTI)</v>
      </c>
      <c r="C164" s="768" t="str">
        <f>VLOOKUP(MID(F164,1,11),MP,103,FALSE)</f>
        <v>30705 - TERRITORIO DE PAZ CON EQUIDAD Y BIENESTAR SOCIAL.</v>
      </c>
      <c r="D164" s="770" t="str">
        <f>VLOOKUP(MID(F164,1,11),MP,100,FALSE)</f>
        <v>MR3070502 - Apoyar en los 42 municipios programas y estrategias de movilización social para mujeres y representantes del sector LGBTI, para la construcción de escenarios para la Paz en el período de gobierno.</v>
      </c>
      <c r="E164" s="768" t="str">
        <f>VLOOKUP(MID(F164,1,11),MP,104,FALSE)</f>
        <v>3070503 - LGBTI VÍCTIMAS INVISIBLES EN BUSCA DE LA VERDAD JUSTICIA Y REPARACIÓN</v>
      </c>
      <c r="F164" s="768" t="str">
        <f>'PI. MP. Avance'!B151&amp;" - "&amp;'PI. MP. Avance'!C151</f>
        <v>MP307050301 - Crear, en el marco de las Confluencias Municipales de LGBTI, Una (1) RED LGBTI protagonista en los escenarios de PAZ y posconflicto, en el cuatrienio</v>
      </c>
      <c r="G164" s="545" t="s">
        <v>6151</v>
      </c>
      <c r="H164" s="545" t="s">
        <v>6152</v>
      </c>
      <c r="I164" s="593">
        <v>6</v>
      </c>
      <c r="J164" s="593">
        <v>6</v>
      </c>
      <c r="K164" s="599">
        <v>40000000</v>
      </c>
      <c r="L164" s="599"/>
      <c r="M164" s="563"/>
      <c r="N164" s="550" t="s">
        <v>5966</v>
      </c>
    </row>
    <row r="165" spans="1:14" s="30" customFormat="1" ht="24.75" customHeight="1" x14ac:dyDescent="0.2">
      <c r="A165" s="766"/>
      <c r="B165" s="768"/>
      <c r="C165" s="768"/>
      <c r="D165" s="768"/>
      <c r="E165" s="768"/>
      <c r="F165" s="768"/>
      <c r="G165" s="551"/>
      <c r="H165" s="551"/>
      <c r="I165" s="563"/>
      <c r="J165" s="551"/>
      <c r="K165" s="564"/>
      <c r="L165" s="551"/>
      <c r="M165" s="565"/>
      <c r="N165" s="550"/>
    </row>
    <row r="166" spans="1:14" s="30" customFormat="1" ht="24.75" customHeight="1" thickBot="1" x14ac:dyDescent="0.25">
      <c r="A166" s="766"/>
      <c r="B166" s="768"/>
      <c r="C166" s="768"/>
      <c r="D166" s="768"/>
      <c r="E166" s="768"/>
      <c r="F166" s="768"/>
      <c r="G166" s="551"/>
      <c r="H166" s="551"/>
      <c r="I166" s="551"/>
      <c r="J166" s="551"/>
      <c r="K166" s="551"/>
      <c r="L166" s="551"/>
      <c r="M166" s="551"/>
      <c r="N166" s="553"/>
    </row>
    <row r="167" spans="1:14" s="30" customFormat="1" ht="24.75" hidden="1" customHeight="1" thickBot="1" x14ac:dyDescent="0.25">
      <c r="A167" s="766"/>
      <c r="B167" s="768"/>
      <c r="C167" s="768"/>
      <c r="D167" s="768"/>
      <c r="E167" s="768"/>
      <c r="F167" s="768"/>
      <c r="G167" s="551"/>
      <c r="H167" s="551"/>
      <c r="I167" s="551"/>
      <c r="J167" s="551"/>
      <c r="K167" s="551"/>
      <c r="L167" s="551"/>
      <c r="M167" s="551"/>
      <c r="N167" s="553"/>
    </row>
    <row r="168" spans="1:14" s="30" customFormat="1" ht="24.75" hidden="1" customHeight="1" thickBot="1" x14ac:dyDescent="0.25">
      <c r="A168" s="767"/>
      <c r="B168" s="769"/>
      <c r="C168" s="769"/>
      <c r="D168" s="769"/>
      <c r="E168" s="769"/>
      <c r="F168" s="769"/>
      <c r="G168" s="551"/>
      <c r="H168" s="551"/>
      <c r="I168" s="551"/>
      <c r="J168" s="551"/>
      <c r="K168" s="551"/>
      <c r="L168" s="551"/>
      <c r="M168" s="551"/>
      <c r="N168" s="553"/>
    </row>
    <row r="169" spans="1:14" s="46" customFormat="1" ht="24.75" customHeight="1" thickBot="1" x14ac:dyDescent="0.25">
      <c r="A169" s="771" t="s">
        <v>5950</v>
      </c>
      <c r="B169" s="772"/>
      <c r="C169" s="772"/>
      <c r="D169" s="772"/>
      <c r="E169" s="772"/>
      <c r="F169" s="772"/>
      <c r="G169" s="772"/>
      <c r="H169" s="772"/>
      <c r="I169" s="772"/>
      <c r="J169" s="772"/>
      <c r="K169" s="424">
        <f>SUM(K164:K168)</f>
        <v>40000000</v>
      </c>
      <c r="L169" s="424">
        <f>SUM(L164:L168)</f>
        <v>0</v>
      </c>
      <c r="M169" s="425"/>
      <c r="N169" s="426"/>
    </row>
    <row r="170" spans="1:14" s="30" customFormat="1" ht="43.5" thickTop="1" x14ac:dyDescent="0.2">
      <c r="A170" s="766">
        <v>30</v>
      </c>
      <c r="B170" s="768" t="str">
        <f>'PI. MP. Avance'!G156</f>
        <v>Construcción de escenarios para la participación del sector LGBTI en el posconflicto, Valle del Cauca, Occidente.</v>
      </c>
      <c r="C170" s="768" t="str">
        <f>VLOOKUP(MID(F170,1,11),MP,103,FALSE)</f>
        <v>30705 - TERRITORIO DE PAZ CON EQUIDAD Y BIENESTAR SOCIAL.</v>
      </c>
      <c r="D170" s="770" t="str">
        <f>VLOOKUP(MID(F170,1,11),MP,100,FALSE)</f>
        <v>MR3070502 - Apoyar en los 42 municipios programas y estrategias de movilización social para mujeres y representantes del sector LGBTI, para la construcción de escenarios para la Paz en el período de gobierno.</v>
      </c>
      <c r="E170" s="768" t="str">
        <f>VLOOKUP(MID(F170,1,11),MP,104,FALSE)</f>
        <v>3070503 - LGBTI VÍCTIMAS INVISIBLES EN BUSCA DE LA VERDAD JUSTICIA Y REPARACIÓN</v>
      </c>
      <c r="F170" s="768" t="str">
        <f>'PI. MP. Avance'!B156&amp;" - "&amp;'PI. MP. Avance'!C156</f>
        <v>MP307050302 - Realizar dos (2) Encuentros de representantes del sector LGBTI, forjadores de PAZ, que permitan el fortalecimiento de las iniciativas y escenarios de PAZ en el postconflicto, en el cuatrienio.</v>
      </c>
      <c r="G170" s="545" t="s">
        <v>6020</v>
      </c>
      <c r="H170" s="545" t="s">
        <v>6021</v>
      </c>
      <c r="I170" s="593">
        <v>3</v>
      </c>
      <c r="J170" s="593">
        <v>3</v>
      </c>
      <c r="K170" s="599">
        <v>46800000</v>
      </c>
      <c r="L170" s="599"/>
      <c r="M170" s="563"/>
      <c r="N170" s="486" t="s">
        <v>5966</v>
      </c>
    </row>
    <row r="171" spans="1:14" s="30" customFormat="1" ht="24.75" customHeight="1" x14ac:dyDescent="0.2">
      <c r="A171" s="766"/>
      <c r="B171" s="768"/>
      <c r="C171" s="768"/>
      <c r="D171" s="768"/>
      <c r="E171" s="768"/>
      <c r="F171" s="768"/>
      <c r="G171" s="551"/>
      <c r="H171" s="551"/>
      <c r="I171" s="551"/>
      <c r="J171" s="551"/>
      <c r="K171" s="551"/>
      <c r="L171" s="551"/>
      <c r="M171" s="551"/>
      <c r="N171" s="553"/>
    </row>
    <row r="172" spans="1:14" s="30" customFormat="1" ht="24.75" customHeight="1" x14ac:dyDescent="0.2">
      <c r="A172" s="766"/>
      <c r="B172" s="768"/>
      <c r="C172" s="768"/>
      <c r="D172" s="768"/>
      <c r="E172" s="768"/>
      <c r="F172" s="768"/>
      <c r="G172" s="551"/>
      <c r="H172" s="551"/>
      <c r="I172" s="551"/>
      <c r="J172" s="551"/>
      <c r="K172" s="551"/>
      <c r="L172" s="551"/>
      <c r="M172" s="551"/>
      <c r="N172" s="553"/>
    </row>
    <row r="173" spans="1:14" s="30" customFormat="1" ht="24.75" customHeight="1" x14ac:dyDescent="0.2">
      <c r="A173" s="766"/>
      <c r="B173" s="768"/>
      <c r="C173" s="768"/>
      <c r="D173" s="768"/>
      <c r="E173" s="768"/>
      <c r="F173" s="768"/>
      <c r="G173" s="551"/>
      <c r="H173" s="551"/>
      <c r="I173" s="551"/>
      <c r="J173" s="551"/>
      <c r="K173" s="551"/>
      <c r="L173" s="551"/>
      <c r="M173" s="551"/>
      <c r="N173" s="553"/>
    </row>
    <row r="174" spans="1:14" s="30" customFormat="1" ht="18" customHeight="1" thickBot="1" x14ac:dyDescent="0.25">
      <c r="A174" s="766"/>
      <c r="B174" s="768"/>
      <c r="C174" s="768"/>
      <c r="D174" s="768"/>
      <c r="E174" s="768"/>
      <c r="F174" s="768"/>
      <c r="G174" s="571"/>
      <c r="H174" s="571"/>
      <c r="I174" s="571"/>
      <c r="J174" s="571"/>
      <c r="K174" s="571"/>
      <c r="L174" s="571"/>
      <c r="M174" s="571"/>
      <c r="N174" s="572"/>
    </row>
    <row r="175" spans="1:14" s="46" customFormat="1" ht="24.75" customHeight="1" thickBot="1" x14ac:dyDescent="0.25">
      <c r="A175" s="771" t="s">
        <v>5950</v>
      </c>
      <c r="B175" s="772"/>
      <c r="C175" s="772"/>
      <c r="D175" s="772"/>
      <c r="E175" s="772"/>
      <c r="F175" s="772"/>
      <c r="G175" s="772"/>
      <c r="H175" s="772"/>
      <c r="I175" s="772"/>
      <c r="J175" s="772"/>
      <c r="K175" s="424">
        <f>SUM(K170:K174)</f>
        <v>46800000</v>
      </c>
      <c r="L175" s="424">
        <f>SUM(L170:L174)</f>
        <v>0</v>
      </c>
      <c r="M175" s="425"/>
      <c r="N175" s="426"/>
    </row>
    <row r="176" spans="1:14" s="30" customFormat="1" ht="43.5" thickTop="1" x14ac:dyDescent="0.2">
      <c r="A176" s="766">
        <v>31</v>
      </c>
      <c r="B176" s="768" t="str">
        <f>'PI. MP. Avance'!G161</f>
        <v>Apoyo a la politica publica para la equidad de género - Exaltación a la mujer Vallecaucana, Valle del Cauca, Occidente. N/P</v>
      </c>
      <c r="C176" s="768" t="str">
        <f>VLOOKUP(MID(F176,1,11),MP,103,FALSE)</f>
        <v>10502 - MUJER COMO MOTOR DEL DESARROLLO</v>
      </c>
      <c r="D176" s="770" t="str">
        <f>VLOOKUP(MID(F176,1,11),MP,100,FALSE)</f>
        <v>MR1050201 - Implementar el 100% de las líneas de acción, con factores críticos, de la Política pública de Equidad de Género para las Mujeres Vallecaucanas (ordenanza 317 del 2010), al 2019.</v>
      </c>
      <c r="E176" s="768" t="str">
        <f>VLOOKUP(MID(F176,1,11),MP,104,FALSE)</f>
        <v>1050203 -  IGUALDAD DE GÉNERO</v>
      </c>
      <c r="F176" s="768" t="str">
        <f>'PI. MP. Avance'!B161&amp;" - "&amp;'PI. MP. Avance'!C161</f>
        <v>MP105020302 - Realizar anualmente un evento de reconocimiento y exhaltación a la labor de la Mujer Vallecaucana.  (Galardon a la Mujer Vallecaucana) ,durante el periodo de gobierno.</v>
      </c>
      <c r="G176" s="545" t="s">
        <v>6108</v>
      </c>
      <c r="H176" s="545"/>
      <c r="I176" s="593"/>
      <c r="J176" s="593"/>
      <c r="K176" s="599"/>
      <c r="L176" s="599"/>
      <c r="M176" s="563"/>
      <c r="N176" s="486" t="s">
        <v>5966</v>
      </c>
    </row>
    <row r="177" spans="1:14" s="30" customFormat="1" ht="24.75" customHeight="1" x14ac:dyDescent="0.2">
      <c r="A177" s="766"/>
      <c r="B177" s="768"/>
      <c r="C177" s="768"/>
      <c r="D177" s="768"/>
      <c r="E177" s="768"/>
      <c r="F177" s="768"/>
      <c r="G177" s="551"/>
      <c r="H177" s="551"/>
      <c r="I177" s="551"/>
      <c r="J177" s="551"/>
      <c r="K177" s="551"/>
      <c r="L177" s="551"/>
      <c r="M177" s="551"/>
      <c r="N177" s="553"/>
    </row>
    <row r="178" spans="1:14" s="30" customFormat="1" ht="24.75" customHeight="1" x14ac:dyDescent="0.2">
      <c r="A178" s="766"/>
      <c r="B178" s="768"/>
      <c r="C178" s="768"/>
      <c r="D178" s="768"/>
      <c r="E178" s="768"/>
      <c r="F178" s="768"/>
      <c r="G178" s="551"/>
      <c r="H178" s="551"/>
      <c r="I178" s="551"/>
      <c r="J178" s="551"/>
      <c r="K178" s="551"/>
      <c r="L178" s="551"/>
      <c r="M178" s="551"/>
      <c r="N178" s="553"/>
    </row>
    <row r="179" spans="1:14" s="30" customFormat="1" ht="24.75" customHeight="1" x14ac:dyDescent="0.2">
      <c r="A179" s="766"/>
      <c r="B179" s="768"/>
      <c r="C179" s="768"/>
      <c r="D179" s="768"/>
      <c r="E179" s="768"/>
      <c r="F179" s="768"/>
      <c r="G179" s="551"/>
      <c r="H179" s="551"/>
      <c r="I179" s="551"/>
      <c r="J179" s="551"/>
      <c r="K179" s="551"/>
      <c r="L179" s="551"/>
      <c r="M179" s="551"/>
      <c r="N179" s="553"/>
    </row>
    <row r="180" spans="1:14" s="30" customFormat="1" ht="18" customHeight="1" thickBot="1" x14ac:dyDescent="0.25">
      <c r="A180" s="766"/>
      <c r="B180" s="768"/>
      <c r="C180" s="768"/>
      <c r="D180" s="768"/>
      <c r="E180" s="768"/>
      <c r="F180" s="768"/>
      <c r="G180" s="571"/>
      <c r="H180" s="571"/>
      <c r="I180" s="571"/>
      <c r="J180" s="571"/>
      <c r="K180" s="571"/>
      <c r="L180" s="571"/>
      <c r="M180" s="571"/>
      <c r="N180" s="572"/>
    </row>
    <row r="181" spans="1:14" s="46" customFormat="1" ht="24.75" customHeight="1" thickBot="1" x14ac:dyDescent="0.25">
      <c r="A181" s="771"/>
      <c r="B181" s="772"/>
      <c r="C181" s="772"/>
      <c r="D181" s="772"/>
      <c r="E181" s="772"/>
      <c r="F181" s="772"/>
      <c r="G181" s="772"/>
      <c r="H181" s="772"/>
      <c r="I181" s="772"/>
      <c r="J181" s="772"/>
      <c r="K181" s="424">
        <f>SUM(K176:K180)</f>
        <v>0</v>
      </c>
      <c r="L181" s="424">
        <f>SUM(L176:L180)</f>
        <v>0</v>
      </c>
      <c r="M181" s="425"/>
      <c r="N181" s="426"/>
    </row>
    <row r="182" spans="1:14" s="46" customFormat="1" ht="30" customHeight="1" thickBot="1" x14ac:dyDescent="0.25">
      <c r="A182" s="776" t="s">
        <v>5958</v>
      </c>
      <c r="B182" s="777"/>
      <c r="C182" s="777"/>
      <c r="D182" s="777"/>
      <c r="E182" s="777"/>
      <c r="F182" s="777"/>
      <c r="G182" s="777"/>
      <c r="H182" s="777"/>
      <c r="I182" s="777"/>
      <c r="J182" s="777"/>
      <c r="K182" s="573">
        <f>+K175+K169+K163+K157+K145+K139+K133+K127+K121+K115+K109+K103+K98+K92+K86+K81+K77+K74+K69+K64+K60+K55+K50+K45+K39+K33+K27+K21+K151+K15+K181</f>
        <v>2034300000</v>
      </c>
      <c r="L182" s="573">
        <f>+L175+L169+L163+L157+L145+L139+L133+L127+L121+L115+L109+L103+L98+L92+L86+L81+L77+L74+L69+L64+L60+L55+L50+L45+L39+L33+L27+L21+L151+L15+L181</f>
        <v>0</v>
      </c>
      <c r="M182" s="574"/>
      <c r="N182" s="575"/>
    </row>
    <row r="183" spans="1:14" x14ac:dyDescent="0.25">
      <c r="N183" s="359"/>
    </row>
    <row r="184" spans="1:14" x14ac:dyDescent="0.25">
      <c r="N184" s="359"/>
    </row>
    <row r="185" spans="1:14" x14ac:dyDescent="0.25">
      <c r="N185" s="359"/>
    </row>
    <row r="186" spans="1:14" x14ac:dyDescent="0.25">
      <c r="N186" s="359"/>
    </row>
    <row r="187" spans="1:14" x14ac:dyDescent="0.25">
      <c r="N187" s="359"/>
    </row>
    <row r="188" spans="1:14" x14ac:dyDescent="0.25">
      <c r="N188" s="359"/>
    </row>
    <row r="189" spans="1:14" x14ac:dyDescent="0.25">
      <c r="N189" s="359"/>
    </row>
    <row r="190" spans="1:14" x14ac:dyDescent="0.25">
      <c r="N190" s="359"/>
    </row>
    <row r="191" spans="1:14" x14ac:dyDescent="0.25">
      <c r="N191" s="359"/>
    </row>
    <row r="192" spans="1:14" x14ac:dyDescent="0.25">
      <c r="N192" s="359"/>
    </row>
    <row r="193" spans="14:14" x14ac:dyDescent="0.25">
      <c r="N193" s="359"/>
    </row>
    <row r="194" spans="14:14" x14ac:dyDescent="0.25">
      <c r="N194" s="359"/>
    </row>
    <row r="195" spans="14:14" x14ac:dyDescent="0.25">
      <c r="N195" s="359"/>
    </row>
    <row r="196" spans="14:14" x14ac:dyDescent="0.25">
      <c r="N196" s="359"/>
    </row>
    <row r="197" spans="14:14" x14ac:dyDescent="0.25">
      <c r="N197" s="359"/>
    </row>
    <row r="198" spans="14:14" x14ac:dyDescent="0.25">
      <c r="N198" s="359"/>
    </row>
    <row r="199" spans="14:14" x14ac:dyDescent="0.25">
      <c r="N199" s="359"/>
    </row>
    <row r="200" spans="14:14" x14ac:dyDescent="0.25">
      <c r="N200" s="359"/>
    </row>
    <row r="201" spans="14:14" x14ac:dyDescent="0.25">
      <c r="N201" s="359"/>
    </row>
    <row r="202" spans="14:14" x14ac:dyDescent="0.25">
      <c r="N202" s="359"/>
    </row>
    <row r="203" spans="14:14" x14ac:dyDescent="0.25">
      <c r="N203" s="359"/>
    </row>
    <row r="204" spans="14:14" x14ac:dyDescent="0.25">
      <c r="N204" s="359"/>
    </row>
    <row r="205" spans="14:14" x14ac:dyDescent="0.25">
      <c r="N205" s="359"/>
    </row>
    <row r="206" spans="14:14" x14ac:dyDescent="0.25">
      <c r="N206" s="359"/>
    </row>
    <row r="207" spans="14:14" x14ac:dyDescent="0.25">
      <c r="N207" s="359"/>
    </row>
    <row r="208" spans="14:14" x14ac:dyDescent="0.25">
      <c r="N208" s="359"/>
    </row>
    <row r="209" spans="14:14" x14ac:dyDescent="0.25">
      <c r="N209" s="359"/>
    </row>
    <row r="210" spans="14:14" x14ac:dyDescent="0.25">
      <c r="N210" s="359"/>
    </row>
    <row r="211" spans="14:14" x14ac:dyDescent="0.25">
      <c r="N211" s="359"/>
    </row>
    <row r="212" spans="14:14" x14ac:dyDescent="0.25">
      <c r="N212" s="359"/>
    </row>
    <row r="213" spans="14:14" x14ac:dyDescent="0.25">
      <c r="N213" s="359"/>
    </row>
    <row r="214" spans="14:14" x14ac:dyDescent="0.25">
      <c r="N214" s="359"/>
    </row>
    <row r="215" spans="14:14" x14ac:dyDescent="0.25">
      <c r="N215" s="359"/>
    </row>
    <row r="216" spans="14:14" x14ac:dyDescent="0.25">
      <c r="N216" s="359"/>
    </row>
    <row r="217" spans="14:14" x14ac:dyDescent="0.25">
      <c r="N217" s="359"/>
    </row>
    <row r="218" spans="14:14" x14ac:dyDescent="0.25">
      <c r="N218" s="359"/>
    </row>
    <row r="219" spans="14:14" x14ac:dyDescent="0.25">
      <c r="N219" s="359"/>
    </row>
    <row r="220" spans="14:14" x14ac:dyDescent="0.25">
      <c r="N220" s="359"/>
    </row>
    <row r="221" spans="14:14" x14ac:dyDescent="0.25">
      <c r="N221" s="359"/>
    </row>
    <row r="222" spans="14:14" x14ac:dyDescent="0.25">
      <c r="N222" s="359"/>
    </row>
    <row r="223" spans="14:14" x14ac:dyDescent="0.25">
      <c r="N223" s="359"/>
    </row>
    <row r="224" spans="14:14" x14ac:dyDescent="0.25">
      <c r="N224" s="359"/>
    </row>
    <row r="225" spans="14:14" x14ac:dyDescent="0.25">
      <c r="N225" s="359"/>
    </row>
    <row r="226" spans="14:14" x14ac:dyDescent="0.25">
      <c r="N226" s="359"/>
    </row>
    <row r="227" spans="14:14" x14ac:dyDescent="0.25">
      <c r="N227" s="359"/>
    </row>
    <row r="228" spans="14:14" x14ac:dyDescent="0.25">
      <c r="N228" s="359"/>
    </row>
    <row r="229" spans="14:14" x14ac:dyDescent="0.25">
      <c r="N229" s="359"/>
    </row>
    <row r="230" spans="14:14" x14ac:dyDescent="0.25">
      <c r="N230" s="359"/>
    </row>
    <row r="231" spans="14:14" x14ac:dyDescent="0.25">
      <c r="N231" s="359"/>
    </row>
    <row r="232" spans="14:14" x14ac:dyDescent="0.25">
      <c r="N232" s="359"/>
    </row>
    <row r="233" spans="14:14" x14ac:dyDescent="0.25">
      <c r="N233" s="359"/>
    </row>
    <row r="234" spans="14:14" x14ac:dyDescent="0.25">
      <c r="N234" s="359"/>
    </row>
    <row r="235" spans="14:14" x14ac:dyDescent="0.25">
      <c r="N235" s="359"/>
    </row>
    <row r="236" spans="14:14" x14ac:dyDescent="0.25">
      <c r="N236" s="359"/>
    </row>
    <row r="237" spans="14:14" x14ac:dyDescent="0.25">
      <c r="N237" s="359"/>
    </row>
    <row r="238" spans="14:14" x14ac:dyDescent="0.25">
      <c r="N238" s="359"/>
    </row>
    <row r="239" spans="14:14" x14ac:dyDescent="0.25">
      <c r="N239" s="359"/>
    </row>
    <row r="240" spans="14:14" x14ac:dyDescent="0.25">
      <c r="N240" s="359"/>
    </row>
    <row r="241" spans="14:14" x14ac:dyDescent="0.25">
      <c r="N241" s="359"/>
    </row>
    <row r="242" spans="14:14" x14ac:dyDescent="0.25">
      <c r="N242" s="359"/>
    </row>
    <row r="243" spans="14:14" x14ac:dyDescent="0.25">
      <c r="N243" s="359"/>
    </row>
    <row r="244" spans="14:14" x14ac:dyDescent="0.25">
      <c r="N244" s="359"/>
    </row>
    <row r="245" spans="14:14" x14ac:dyDescent="0.25">
      <c r="N245" s="359"/>
    </row>
    <row r="246" spans="14:14" x14ac:dyDescent="0.25">
      <c r="N246" s="359"/>
    </row>
    <row r="247" spans="14:14" x14ac:dyDescent="0.25">
      <c r="N247" s="359"/>
    </row>
    <row r="248" spans="14:14" x14ac:dyDescent="0.25">
      <c r="N248" s="359"/>
    </row>
    <row r="249" spans="14:14" x14ac:dyDescent="0.25">
      <c r="N249" s="359"/>
    </row>
    <row r="250" spans="14:14" x14ac:dyDescent="0.25">
      <c r="N250" s="359"/>
    </row>
    <row r="251" spans="14:14" x14ac:dyDescent="0.25">
      <c r="N251" s="359"/>
    </row>
    <row r="252" spans="14:14" x14ac:dyDescent="0.25">
      <c r="N252" s="359"/>
    </row>
    <row r="253" spans="14:14" x14ac:dyDescent="0.25">
      <c r="N253" s="359"/>
    </row>
    <row r="254" spans="14:14" x14ac:dyDescent="0.25">
      <c r="N254" s="359"/>
    </row>
    <row r="255" spans="14:14" x14ac:dyDescent="0.25">
      <c r="N255" s="359"/>
    </row>
    <row r="256" spans="14:14" x14ac:dyDescent="0.25">
      <c r="N256" s="359"/>
    </row>
    <row r="257" spans="14:14" x14ac:dyDescent="0.25">
      <c r="N257" s="359"/>
    </row>
    <row r="258" spans="14:14" x14ac:dyDescent="0.25">
      <c r="N258" s="359"/>
    </row>
    <row r="259" spans="14:14" x14ac:dyDescent="0.25">
      <c r="N259" s="359"/>
    </row>
    <row r="260" spans="14:14" x14ac:dyDescent="0.25">
      <c r="N260" s="359"/>
    </row>
    <row r="261" spans="14:14" x14ac:dyDescent="0.25">
      <c r="N261" s="359"/>
    </row>
    <row r="262" spans="14:14" x14ac:dyDescent="0.25">
      <c r="N262" s="359"/>
    </row>
    <row r="263" spans="14:14" x14ac:dyDescent="0.25">
      <c r="N263" s="359"/>
    </row>
    <row r="264" spans="14:14" x14ac:dyDescent="0.25">
      <c r="N264" s="359"/>
    </row>
    <row r="265" spans="14:14" x14ac:dyDescent="0.25">
      <c r="N265" s="359"/>
    </row>
    <row r="266" spans="14:14" x14ac:dyDescent="0.25">
      <c r="N266" s="359"/>
    </row>
    <row r="267" spans="14:14" x14ac:dyDescent="0.25">
      <c r="N267" s="359"/>
    </row>
  </sheetData>
  <sheetProtection formatCells="0" formatColumns="0" formatRows="0" deleteRows="0"/>
  <mergeCells count="224">
    <mergeCell ref="A15:J15"/>
    <mergeCell ref="A16:A20"/>
    <mergeCell ref="B16:B20"/>
    <mergeCell ref="C16:C20"/>
    <mergeCell ref="D16:D20"/>
    <mergeCell ref="E16:E20"/>
    <mergeCell ref="F16:F20"/>
    <mergeCell ref="D2:I3"/>
    <mergeCell ref="D4:I4"/>
    <mergeCell ref="D5:H5"/>
    <mergeCell ref="D7:N7"/>
    <mergeCell ref="A10:A14"/>
    <mergeCell ref="B10:B14"/>
    <mergeCell ref="C10:C14"/>
    <mergeCell ref="D10:D14"/>
    <mergeCell ref="E10:E14"/>
    <mergeCell ref="F10:F14"/>
    <mergeCell ref="A27:J27"/>
    <mergeCell ref="A28:A32"/>
    <mergeCell ref="B28:B32"/>
    <mergeCell ref="C28:C32"/>
    <mergeCell ref="D28:D32"/>
    <mergeCell ref="E28:E32"/>
    <mergeCell ref="F28:F32"/>
    <mergeCell ref="A21:J21"/>
    <mergeCell ref="A22:A26"/>
    <mergeCell ref="B22:B26"/>
    <mergeCell ref="C22:C26"/>
    <mergeCell ref="D22:D26"/>
    <mergeCell ref="E22:E26"/>
    <mergeCell ref="F22:F26"/>
    <mergeCell ref="A39:J39"/>
    <mergeCell ref="A40:A44"/>
    <mergeCell ref="B40:B44"/>
    <mergeCell ref="C40:C44"/>
    <mergeCell ref="D40:D44"/>
    <mergeCell ref="E40:E44"/>
    <mergeCell ref="F40:F44"/>
    <mergeCell ref="A33:J33"/>
    <mergeCell ref="A34:A38"/>
    <mergeCell ref="B34:B38"/>
    <mergeCell ref="C34:C38"/>
    <mergeCell ref="D34:D38"/>
    <mergeCell ref="E34:E38"/>
    <mergeCell ref="F34:F38"/>
    <mergeCell ref="A50:J50"/>
    <mergeCell ref="A51:A54"/>
    <mergeCell ref="B51:B54"/>
    <mergeCell ref="C51:C54"/>
    <mergeCell ref="D51:D54"/>
    <mergeCell ref="E51:E54"/>
    <mergeCell ref="F51:F54"/>
    <mergeCell ref="A45:J45"/>
    <mergeCell ref="A46:A49"/>
    <mergeCell ref="B46:B49"/>
    <mergeCell ref="C46:C49"/>
    <mergeCell ref="D46:D49"/>
    <mergeCell ref="E46:E49"/>
    <mergeCell ref="F46:F49"/>
    <mergeCell ref="A60:J60"/>
    <mergeCell ref="A61:A63"/>
    <mergeCell ref="B61:B63"/>
    <mergeCell ref="C61:C63"/>
    <mergeCell ref="D61:D63"/>
    <mergeCell ref="E61:E63"/>
    <mergeCell ref="F61:F63"/>
    <mergeCell ref="A55:J55"/>
    <mergeCell ref="A56:A59"/>
    <mergeCell ref="B56:B59"/>
    <mergeCell ref="C56:C59"/>
    <mergeCell ref="D56:D59"/>
    <mergeCell ref="E56:E59"/>
    <mergeCell ref="F56:F59"/>
    <mergeCell ref="A69:J69"/>
    <mergeCell ref="A70:A73"/>
    <mergeCell ref="B70:B73"/>
    <mergeCell ref="C70:C73"/>
    <mergeCell ref="D70:D73"/>
    <mergeCell ref="E70:E73"/>
    <mergeCell ref="F70:F73"/>
    <mergeCell ref="A64:J64"/>
    <mergeCell ref="A65:A68"/>
    <mergeCell ref="B65:B68"/>
    <mergeCell ref="C65:C68"/>
    <mergeCell ref="D65:D68"/>
    <mergeCell ref="E65:E68"/>
    <mergeCell ref="F65:F68"/>
    <mergeCell ref="A77:J77"/>
    <mergeCell ref="A78:A80"/>
    <mergeCell ref="B78:B80"/>
    <mergeCell ref="C78:C80"/>
    <mergeCell ref="D78:D80"/>
    <mergeCell ref="E78:E80"/>
    <mergeCell ref="F78:F80"/>
    <mergeCell ref="A74:J74"/>
    <mergeCell ref="A75:A76"/>
    <mergeCell ref="B75:B76"/>
    <mergeCell ref="C75:C76"/>
    <mergeCell ref="D75:D76"/>
    <mergeCell ref="E75:E76"/>
    <mergeCell ref="F75:F76"/>
    <mergeCell ref="A86:J86"/>
    <mergeCell ref="A87:A91"/>
    <mergeCell ref="B87:B91"/>
    <mergeCell ref="C87:C91"/>
    <mergeCell ref="D87:D91"/>
    <mergeCell ref="E87:E91"/>
    <mergeCell ref="F87:F91"/>
    <mergeCell ref="A81:J81"/>
    <mergeCell ref="A82:A85"/>
    <mergeCell ref="B82:B85"/>
    <mergeCell ref="C82:C85"/>
    <mergeCell ref="D82:D85"/>
    <mergeCell ref="E82:E85"/>
    <mergeCell ref="F82:F85"/>
    <mergeCell ref="A98:J98"/>
    <mergeCell ref="A99:A102"/>
    <mergeCell ref="B99:B102"/>
    <mergeCell ref="C99:C102"/>
    <mergeCell ref="D99:D102"/>
    <mergeCell ref="E99:E102"/>
    <mergeCell ref="F99:F102"/>
    <mergeCell ref="A92:J92"/>
    <mergeCell ref="A93:A97"/>
    <mergeCell ref="B93:B97"/>
    <mergeCell ref="C93:C97"/>
    <mergeCell ref="D93:D97"/>
    <mergeCell ref="E93:E97"/>
    <mergeCell ref="F93:F97"/>
    <mergeCell ref="A109:J109"/>
    <mergeCell ref="A110:A114"/>
    <mergeCell ref="B110:B114"/>
    <mergeCell ref="C110:C114"/>
    <mergeCell ref="D110:D114"/>
    <mergeCell ref="E110:E114"/>
    <mergeCell ref="F110:F114"/>
    <mergeCell ref="A103:J103"/>
    <mergeCell ref="A104:A108"/>
    <mergeCell ref="B104:B108"/>
    <mergeCell ref="C104:C108"/>
    <mergeCell ref="D104:D108"/>
    <mergeCell ref="E104:E108"/>
    <mergeCell ref="F104:F108"/>
    <mergeCell ref="A121:J121"/>
    <mergeCell ref="A122:A126"/>
    <mergeCell ref="B122:B126"/>
    <mergeCell ref="C122:C126"/>
    <mergeCell ref="D122:D126"/>
    <mergeCell ref="E122:E126"/>
    <mergeCell ref="F122:F126"/>
    <mergeCell ref="A115:J115"/>
    <mergeCell ref="A116:A120"/>
    <mergeCell ref="B116:B120"/>
    <mergeCell ref="C116:C120"/>
    <mergeCell ref="D116:D120"/>
    <mergeCell ref="E116:E120"/>
    <mergeCell ref="F116:F120"/>
    <mergeCell ref="A133:J133"/>
    <mergeCell ref="A134:A138"/>
    <mergeCell ref="B134:B138"/>
    <mergeCell ref="C134:C138"/>
    <mergeCell ref="D134:D138"/>
    <mergeCell ref="E134:E138"/>
    <mergeCell ref="F134:F138"/>
    <mergeCell ref="A127:J127"/>
    <mergeCell ref="A128:A132"/>
    <mergeCell ref="B128:B132"/>
    <mergeCell ref="C128:C132"/>
    <mergeCell ref="D128:D132"/>
    <mergeCell ref="E128:E132"/>
    <mergeCell ref="F128:F132"/>
    <mergeCell ref="G134:G136"/>
    <mergeCell ref="A145:J145"/>
    <mergeCell ref="A146:A150"/>
    <mergeCell ref="B146:B150"/>
    <mergeCell ref="C146:C150"/>
    <mergeCell ref="D146:D150"/>
    <mergeCell ref="E146:E150"/>
    <mergeCell ref="F146:F150"/>
    <mergeCell ref="A139:J139"/>
    <mergeCell ref="A140:A144"/>
    <mergeCell ref="B140:B144"/>
    <mergeCell ref="C140:C144"/>
    <mergeCell ref="D140:D144"/>
    <mergeCell ref="E140:E144"/>
    <mergeCell ref="F140:F144"/>
    <mergeCell ref="G140:G141"/>
    <mergeCell ref="A157:J157"/>
    <mergeCell ref="A158:A162"/>
    <mergeCell ref="B158:B162"/>
    <mergeCell ref="C158:C162"/>
    <mergeCell ref="D158:D162"/>
    <mergeCell ref="E158:E162"/>
    <mergeCell ref="F158:F162"/>
    <mergeCell ref="A151:J151"/>
    <mergeCell ref="A152:A156"/>
    <mergeCell ref="B152:B156"/>
    <mergeCell ref="C152:C156"/>
    <mergeCell ref="D152:D156"/>
    <mergeCell ref="E152:E156"/>
    <mergeCell ref="F152:F156"/>
    <mergeCell ref="A169:J169"/>
    <mergeCell ref="A170:A174"/>
    <mergeCell ref="B170:B174"/>
    <mergeCell ref="C170:C174"/>
    <mergeCell ref="D170:D174"/>
    <mergeCell ref="E170:E174"/>
    <mergeCell ref="F170:F174"/>
    <mergeCell ref="A163:J163"/>
    <mergeCell ref="A164:A168"/>
    <mergeCell ref="B164:B168"/>
    <mergeCell ref="C164:C168"/>
    <mergeCell ref="D164:D168"/>
    <mergeCell ref="E164:E168"/>
    <mergeCell ref="F164:F168"/>
    <mergeCell ref="A181:J181"/>
    <mergeCell ref="A182:J182"/>
    <mergeCell ref="A175:J175"/>
    <mergeCell ref="A176:A180"/>
    <mergeCell ref="B176:B180"/>
    <mergeCell ref="C176:C180"/>
    <mergeCell ref="D176:D180"/>
    <mergeCell ref="E176:E180"/>
    <mergeCell ref="F176:F180"/>
  </mergeCells>
  <dataValidations disablePrompts="1" count="1">
    <dataValidation type="list" allowBlank="1" showInputMessage="1" showErrorMessage="1" sqref="D7">
      <formula1>ENTIDADES</formula1>
    </dataValidation>
  </dataValidations>
  <printOptions horizontalCentered="1" verticalCentered="1"/>
  <pageMargins left="0" right="0" top="0" bottom="0.78740157480314965" header="0.19685039370078741" footer="0.39370078740157483"/>
  <pageSetup paperSize="41" scale="43" fitToHeight="0" orientation="landscape" r:id="rId1"/>
  <headerFooter>
    <oddHeader>&amp;RPág. &amp;P de &amp;N</oddHeader>
    <oddFooter>&amp;L
LUZ ADRIANA LONDOÑO RAMIREZ
Secretaria de Despacho
Firma: ___________________&amp;C
FRANCISCO JAVIER GOMEZ RIOS
Profesional Universitario
Firma: ___________________&amp;R
GLORIA MILENA  M.
Profesional Enlace
Dep. Adtivo de Planeación</oddFooter>
  </headerFooter>
  <rowBreaks count="5" manualBreakCount="5">
    <brk id="50" max="13" man="1"/>
    <brk id="69" max="13" man="1"/>
    <brk id="81" max="13" man="1"/>
    <brk id="109" max="13" man="1"/>
    <brk id="139" max="1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268"/>
  <sheetViews>
    <sheetView topLeftCell="A2" zoomScale="70" zoomScaleNormal="70" zoomScaleSheetLayoutView="70" zoomScalePageLayoutView="346" workbookViewId="0">
      <pane xSplit="1" ySplit="9" topLeftCell="B11" activePane="bottomRight" state="frozen"/>
      <selection activeCell="E252" sqref="E252"/>
      <selection pane="topRight" activeCell="E252" sqref="E252"/>
      <selection pane="bottomLeft" activeCell="E252" sqref="E252"/>
      <selection pane="bottomRight" activeCell="M6" sqref="M6"/>
    </sheetView>
  </sheetViews>
  <sheetFormatPr baseColWidth="10" defaultColWidth="11.42578125" defaultRowHeight="14.25" x14ac:dyDescent="0.2"/>
  <cols>
    <col min="1" max="1" width="4" style="1" customWidth="1"/>
    <col min="2" max="2" width="11.140625" style="1" customWidth="1"/>
    <col min="3" max="3" width="16.28515625" style="1" customWidth="1"/>
    <col min="4" max="4" width="25.28515625" style="1" customWidth="1"/>
    <col min="5" max="19" width="14.7109375" style="1" customWidth="1"/>
    <col min="20" max="16384" width="11.42578125" style="1"/>
  </cols>
  <sheetData>
    <row r="1" spans="1:19" ht="7.5" customHeight="1" x14ac:dyDescent="0.2">
      <c r="A1" s="42"/>
      <c r="B1" s="42"/>
      <c r="C1" s="42"/>
      <c r="D1" s="42"/>
      <c r="E1" s="42"/>
      <c r="F1" s="42"/>
      <c r="G1" s="42"/>
      <c r="H1" s="42"/>
      <c r="I1" s="42"/>
      <c r="J1" s="42"/>
      <c r="K1" s="42"/>
      <c r="L1" s="42"/>
      <c r="M1" s="42"/>
      <c r="N1" s="42"/>
      <c r="O1" s="43"/>
      <c r="P1" s="43"/>
      <c r="Q1" s="41"/>
      <c r="R1" s="11"/>
    </row>
    <row r="2" spans="1:19" ht="18" customHeight="1" x14ac:dyDescent="0.25">
      <c r="A2" s="430"/>
      <c r="B2" s="431"/>
      <c r="C2" s="431"/>
      <c r="D2" s="432"/>
      <c r="E2" s="433"/>
      <c r="F2" s="723" t="s">
        <v>0</v>
      </c>
      <c r="G2" s="724"/>
      <c r="H2" s="724"/>
      <c r="I2" s="724"/>
      <c r="J2" s="724"/>
      <c r="K2" s="724"/>
      <c r="L2" s="724"/>
      <c r="M2" s="724"/>
      <c r="N2" s="724"/>
      <c r="O2" s="725"/>
      <c r="P2" s="295" t="s">
        <v>41</v>
      </c>
      <c r="Q2" s="297" t="s">
        <v>5962</v>
      </c>
      <c r="R2" s="298"/>
    </row>
    <row r="3" spans="1:19" ht="18.95" customHeight="1" x14ac:dyDescent="0.25">
      <c r="A3" s="434"/>
      <c r="B3" s="435"/>
      <c r="C3" s="435"/>
      <c r="D3" s="436"/>
      <c r="E3" s="437"/>
      <c r="F3" s="726"/>
      <c r="G3" s="727"/>
      <c r="H3" s="727"/>
      <c r="I3" s="727"/>
      <c r="J3" s="727"/>
      <c r="K3" s="727"/>
      <c r="L3" s="727"/>
      <c r="M3" s="727"/>
      <c r="N3" s="727"/>
      <c r="O3" s="728"/>
      <c r="P3" s="295" t="s">
        <v>2</v>
      </c>
      <c r="Q3" s="299">
        <v>3</v>
      </c>
      <c r="R3" s="300"/>
    </row>
    <row r="4" spans="1:19" ht="33" x14ac:dyDescent="0.25">
      <c r="A4" s="434"/>
      <c r="B4" s="435"/>
      <c r="C4" s="435"/>
      <c r="D4" s="436"/>
      <c r="E4" s="437"/>
      <c r="F4" s="729" t="s">
        <v>42</v>
      </c>
      <c r="G4" s="730"/>
      <c r="H4" s="730"/>
      <c r="I4" s="730"/>
      <c r="J4" s="730"/>
      <c r="K4" s="730"/>
      <c r="L4" s="730"/>
      <c r="M4" s="730"/>
      <c r="N4" s="730"/>
      <c r="O4" s="731"/>
      <c r="P4" s="296" t="s">
        <v>4</v>
      </c>
      <c r="Q4" s="395">
        <v>42759</v>
      </c>
      <c r="R4" s="300"/>
    </row>
    <row r="5" spans="1:19" ht="18" x14ac:dyDescent="0.25">
      <c r="A5" s="438"/>
      <c r="B5" s="439"/>
      <c r="C5" s="439"/>
      <c r="D5" s="440"/>
      <c r="E5" s="300"/>
      <c r="F5" s="732" t="s">
        <v>5</v>
      </c>
      <c r="G5" s="733"/>
      <c r="H5" s="733"/>
      <c r="I5" s="733"/>
      <c r="J5" s="733"/>
      <c r="K5" s="733"/>
      <c r="L5" s="734"/>
      <c r="M5" s="273">
        <v>20190101</v>
      </c>
      <c r="N5" s="481" t="s">
        <v>43</v>
      </c>
      <c r="O5" s="273">
        <f>VALUE(LEFT(M5,4))</f>
        <v>2019</v>
      </c>
      <c r="P5" s="295" t="s">
        <v>6</v>
      </c>
      <c r="Q5" s="301"/>
      <c r="R5" s="300"/>
    </row>
    <row r="6" spans="1:19" ht="9" customHeight="1" x14ac:dyDescent="0.2">
      <c r="A6" s="442"/>
      <c r="B6" s="442"/>
      <c r="C6" s="442"/>
      <c r="D6" s="442"/>
      <c r="E6" s="442"/>
      <c r="F6" s="442"/>
      <c r="G6" s="442"/>
      <c r="H6" s="442"/>
      <c r="I6" s="442"/>
      <c r="J6" s="442"/>
      <c r="K6" s="442"/>
      <c r="L6" s="442"/>
      <c r="M6" s="442"/>
      <c r="N6" s="442"/>
      <c r="O6" s="443"/>
      <c r="P6" s="443"/>
      <c r="Q6" s="443"/>
      <c r="R6" s="438"/>
    </row>
    <row r="7" spans="1:19" ht="29.25" customHeight="1" x14ac:dyDescent="0.2">
      <c r="A7" s="444"/>
      <c r="B7" s="445"/>
      <c r="C7" s="445" t="s">
        <v>7</v>
      </c>
      <c r="D7" s="735" t="str">
        <f>'PI. METAS RESULTADO'!C7</f>
        <v>1134. SECRETARÍA DE LA MUJER, EQUIDAD DE GÉNERO Y DIVERSIDAD SEXUAL</v>
      </c>
      <c r="E7" s="736"/>
      <c r="F7" s="736"/>
      <c r="G7" s="736"/>
      <c r="H7" s="736"/>
      <c r="I7" s="736"/>
      <c r="J7" s="736"/>
      <c r="K7" s="736"/>
      <c r="L7" s="736"/>
      <c r="M7" s="736"/>
      <c r="N7" s="736"/>
      <c r="O7" s="737"/>
      <c r="P7" s="446"/>
      <c r="Q7" s="446"/>
      <c r="R7" s="447"/>
    </row>
    <row r="8" spans="1:19" ht="9.9499999999999993" customHeight="1" thickBot="1" x14ac:dyDescent="0.25">
      <c r="A8" s="446"/>
      <c r="B8" s="446"/>
      <c r="C8" s="446"/>
      <c r="D8" s="446"/>
      <c r="E8" s="446"/>
      <c r="F8" s="446"/>
      <c r="G8" s="446"/>
      <c r="H8" s="446"/>
      <c r="I8" s="446"/>
      <c r="J8" s="446"/>
      <c r="K8" s="446"/>
      <c r="L8" s="446"/>
      <c r="M8" s="446"/>
      <c r="N8" s="446"/>
      <c r="O8" s="446"/>
      <c r="P8" s="446"/>
      <c r="Q8" s="446"/>
      <c r="R8" s="447"/>
    </row>
    <row r="9" spans="1:19" ht="19.5" customHeight="1" thickBot="1" x14ac:dyDescent="0.3">
      <c r="A9" s="447"/>
      <c r="B9" s="738" t="s">
        <v>44</v>
      </c>
      <c r="C9" s="739"/>
      <c r="D9" s="740"/>
      <c r="E9" s="741" t="s">
        <v>45</v>
      </c>
      <c r="F9" s="742"/>
      <c r="G9" s="742"/>
      <c r="H9" s="742"/>
      <c r="I9" s="742"/>
      <c r="J9" s="742"/>
      <c r="K9" s="742"/>
      <c r="L9" s="742"/>
      <c r="M9" s="742"/>
      <c r="N9" s="742"/>
      <c r="O9" s="742"/>
      <c r="P9" s="742"/>
      <c r="Q9" s="742"/>
      <c r="R9" s="743"/>
      <c r="S9" s="10"/>
    </row>
    <row r="10" spans="1:19" s="3" customFormat="1" ht="38.25" customHeight="1" thickBot="1" x14ac:dyDescent="0.25">
      <c r="A10" s="448"/>
      <c r="B10" s="449" t="s">
        <v>46</v>
      </c>
      <c r="C10" s="449" t="s">
        <v>47</v>
      </c>
      <c r="D10" s="450" t="s">
        <v>48</v>
      </c>
      <c r="E10" s="39" t="s">
        <v>49</v>
      </c>
      <c r="F10" s="39" t="s">
        <v>50</v>
      </c>
      <c r="G10" s="39" t="s">
        <v>51</v>
      </c>
      <c r="H10" s="39" t="s">
        <v>52</v>
      </c>
      <c r="I10" s="39" t="s">
        <v>53</v>
      </c>
      <c r="J10" s="39" t="s">
        <v>54</v>
      </c>
      <c r="K10" s="39" t="s">
        <v>55</v>
      </c>
      <c r="L10" s="39" t="s">
        <v>56</v>
      </c>
      <c r="M10" s="39" t="s">
        <v>57</v>
      </c>
      <c r="N10" s="39" t="s">
        <v>58</v>
      </c>
      <c r="O10" s="39" t="s">
        <v>59</v>
      </c>
      <c r="P10" s="39" t="s">
        <v>60</v>
      </c>
      <c r="Q10" s="39" t="s">
        <v>61</v>
      </c>
      <c r="R10" s="39" t="s">
        <v>62</v>
      </c>
      <c r="S10" s="9"/>
    </row>
    <row r="11" spans="1:19" s="3" customFormat="1" ht="15" x14ac:dyDescent="0.2">
      <c r="A11" s="744">
        <v>1</v>
      </c>
      <c r="B11" s="744" t="str">
        <f>'PI. MP. Avance'!B11</f>
        <v>MP105010101</v>
      </c>
      <c r="C11" s="747" t="str">
        <f>'PI. MP. Avance'!C11</f>
        <v>Propiciar , en 42 entes Territoriales, la creación y fortalecimiento  de las confluencias Municipales LGBTI , durante el periodo de Gobierno</v>
      </c>
      <c r="D11" s="4" t="s">
        <v>63</v>
      </c>
      <c r="E11" s="21">
        <f>SUM(F11:Q11)</f>
        <v>23000000</v>
      </c>
      <c r="F11" s="188">
        <f>IF($O$5=2016,VLOOKUP($B11,MP,24,FALSE),IF($O$5=2017,VLOOKUP($B11,MP,37,FALSE),IF($O$5=2018,VLOOKUP($B11,MP,50,FALSE),IF($O$5=2019,VLOOKUP($B11,MP,63,FALSE)," "))))</f>
        <v>23000000</v>
      </c>
      <c r="G11" s="188">
        <f>IF($O$5=2016,VLOOKUP($B11,MP,25,FALSE),IF($O$5=2017,VLOOKUP($B11,MP,38,FALSE),IF($O$5=2018,VLOOKUP($B11,MP,51,FALSE),IF($O$5=2019,VLOOKUP($B11,MP,64,FALSE)," "))))</f>
        <v>0</v>
      </c>
      <c r="H11" s="188">
        <f>IF($O$5=2016,VLOOKUP($B11,MP,26,FALSE),IF($O$5=2017,VLOOKUP($B11,MP,39,FALSE),IF($O$5=2018,VLOOKUP($B11,MP,52,FALSE),IF($O$5=2019,VLOOKUP($B11,MP,65,FALSE)," "))))</f>
        <v>0</v>
      </c>
      <c r="I11" s="188">
        <f>IF($O$5=2016,VLOOKUP($B11,MP,27,FALSE),IF($O$5=2017,VLOOKUP($B11,MP,40,FALSE),IF($O$5=2018,VLOOKUP($B11,MP,53,FALSE),IF($O$5=2019,VLOOKUP($B11,MP,66,FALSE)," "))))</f>
        <v>0</v>
      </c>
      <c r="J11" s="188">
        <f>IF($O$5=2016,VLOOKUP($B11,MP,28,FALSE),IF($O$5=2017,VLOOKUP($B11,MP,41,FALSE),IF($O$5=2018,VLOOKUP($B11,MP,54,FALSE),IF($O$5=2019,VLOOKUP($B11,MP,67,FALSE)," "))))</f>
        <v>0</v>
      </c>
      <c r="K11" s="188">
        <f>IF($O$5=2016,VLOOKUP($B11,MP,29,FALSE),IF($O$5=2017,VLOOKUP($B11,MP,42,FALSE),IF($O$5=2018,VLOOKUP($B11,MP,55,FALSE),IF($O$5=2019,VLOOKUP($B11,MP,68,FALSE)," "))))</f>
        <v>0</v>
      </c>
      <c r="L11" s="188">
        <f>IF($O$5=2016,VLOOKUP($B11,MP,30,FALSE),IF($O$5=2017,VLOOKUP($B11,MP,43,FALSE),IF($O$5=2018,VLOOKUP($B11,MP,56,FALSE),IF($O$5=2019,VLOOKUP($B11,MP,69,FALSE)," "))))</f>
        <v>0</v>
      </c>
      <c r="M11" s="188">
        <f>IF($O$5=2016,VLOOKUP($B11,MP,31,FALSE),IF($O$5=2017,VLOOKUP($B11,MP,44,FALSE),IF($O$5=2018,VLOOKUP($B11,MP,57,FALSE),IF($O$5=2019,VLOOKUP($B11,MP,70,FALSE)," "))))</f>
        <v>0</v>
      </c>
      <c r="N11" s="188">
        <f>IF($O$5=2016,VLOOKUP($B11,MP,32,FALSE),IF($O$5=2017,VLOOKUP($B11,MP,45,FALSE),IF($O$5=2018,VLOOKUP($B11,MP,58,FALSE),IF($O$5=2019,VLOOKUP($B11,MP,71,FALSE)," "))))</f>
        <v>0</v>
      </c>
      <c r="O11" s="188">
        <f>IF($O$5=2016,VLOOKUP($B11,MP,33,FALSE),IF($O$5=2017,VLOOKUP($B11,MP,46,FALSE),IF($O$5=2018,VLOOKUP($B11,MP,59,FALSE),IF($O$5=2019,VLOOKUP($B11,MP,72,FALSE)," "))))</f>
        <v>0</v>
      </c>
      <c r="P11" s="188">
        <f>IF($O$5=2016,VLOOKUP($B11,MP,34,FALSE),IF($O$5=2017,VLOOKUP($B11,MP,47,FALSE),IF($O$5=2018,VLOOKUP($B11,MP,60,FALSE),IF($O$5=2019,VLOOKUP($B11,MP,73,FALSE)," "))))</f>
        <v>0</v>
      </c>
      <c r="Q11" s="188">
        <f>IF($O$5=2016,VLOOKUP($B11,MP,35,FALSE),IF($O$5=2017,VLOOKUP($B11,MP,48,FALSE),IF($O$5=2018,VLOOKUP($B11,MP,61,FALSE),IF($O$5=2019,VLOOKUP($B11,MP,74,FALSE)," "))))</f>
        <v>0</v>
      </c>
      <c r="R11" s="21"/>
    </row>
    <row r="12" spans="1:19" s="3" customFormat="1" ht="15" x14ac:dyDescent="0.2">
      <c r="A12" s="745"/>
      <c r="B12" s="745"/>
      <c r="C12" s="748"/>
      <c r="D12" s="8" t="s">
        <v>64</v>
      </c>
      <c r="E12" s="451">
        <f>SUM(F12:Q12)</f>
        <v>0</v>
      </c>
      <c r="F12" s="499"/>
      <c r="G12" s="499"/>
      <c r="H12" s="499"/>
      <c r="I12" s="499"/>
      <c r="J12" s="499"/>
      <c r="K12" s="499"/>
      <c r="L12" s="499"/>
      <c r="M12" s="499"/>
      <c r="N12" s="499"/>
      <c r="O12" s="499"/>
      <c r="P12" s="499"/>
      <c r="Q12" s="499"/>
      <c r="R12" s="500"/>
    </row>
    <row r="13" spans="1:19" s="3" customFormat="1" ht="15" x14ac:dyDescent="0.2">
      <c r="A13" s="745"/>
      <c r="B13" s="745"/>
      <c r="C13" s="748"/>
      <c r="D13" s="5" t="s">
        <v>65</v>
      </c>
      <c r="E13" s="452">
        <f t="shared" ref="E13:R13" si="0">E12*100/E11</f>
        <v>0</v>
      </c>
      <c r="F13" s="452">
        <f t="shared" si="0"/>
        <v>0</v>
      </c>
      <c r="G13" s="452" t="e">
        <f t="shared" si="0"/>
        <v>#DIV/0!</v>
      </c>
      <c r="H13" s="452" t="e">
        <f t="shared" si="0"/>
        <v>#DIV/0!</v>
      </c>
      <c r="I13" s="452" t="e">
        <f t="shared" si="0"/>
        <v>#DIV/0!</v>
      </c>
      <c r="J13" s="452" t="e">
        <f t="shared" si="0"/>
        <v>#DIV/0!</v>
      </c>
      <c r="K13" s="452" t="e">
        <f t="shared" si="0"/>
        <v>#DIV/0!</v>
      </c>
      <c r="L13" s="452" t="e">
        <f t="shared" si="0"/>
        <v>#DIV/0!</v>
      </c>
      <c r="M13" s="452" t="e">
        <f t="shared" si="0"/>
        <v>#DIV/0!</v>
      </c>
      <c r="N13" s="452" t="e">
        <f t="shared" si="0"/>
        <v>#DIV/0!</v>
      </c>
      <c r="O13" s="452" t="e">
        <f t="shared" si="0"/>
        <v>#DIV/0!</v>
      </c>
      <c r="P13" s="452" t="e">
        <f t="shared" si="0"/>
        <v>#DIV/0!</v>
      </c>
      <c r="Q13" s="452" t="e">
        <f t="shared" si="0"/>
        <v>#DIV/0!</v>
      </c>
      <c r="R13" s="453" t="e">
        <f t="shared" si="0"/>
        <v>#DIV/0!</v>
      </c>
    </row>
    <row r="14" spans="1:19" s="3" customFormat="1" ht="15" x14ac:dyDescent="0.2">
      <c r="A14" s="745"/>
      <c r="B14" s="745"/>
      <c r="C14" s="748"/>
      <c r="D14" s="8" t="s">
        <v>66</v>
      </c>
      <c r="E14" s="451">
        <f>SUM(F14:Q14)</f>
        <v>0</v>
      </c>
      <c r="F14" s="499">
        <v>0</v>
      </c>
      <c r="G14" s="499"/>
      <c r="H14" s="499"/>
      <c r="I14" s="499"/>
      <c r="J14" s="499"/>
      <c r="K14" s="499"/>
      <c r="L14" s="499"/>
      <c r="M14" s="499"/>
      <c r="N14" s="499"/>
      <c r="O14" s="499"/>
      <c r="P14" s="499"/>
      <c r="Q14" s="499"/>
      <c r="R14" s="500"/>
    </row>
    <row r="15" spans="1:19" s="3" customFormat="1" ht="15" x14ac:dyDescent="0.2">
      <c r="A15" s="745"/>
      <c r="B15" s="745"/>
      <c r="C15" s="748"/>
      <c r="D15" s="5" t="s">
        <v>67</v>
      </c>
      <c r="E15" s="452">
        <f t="shared" ref="E15:R15" si="1">E14*100/E11</f>
        <v>0</v>
      </c>
      <c r="F15" s="452">
        <f t="shared" si="1"/>
        <v>0</v>
      </c>
      <c r="G15" s="452" t="e">
        <f t="shared" si="1"/>
        <v>#DIV/0!</v>
      </c>
      <c r="H15" s="452" t="e">
        <f t="shared" si="1"/>
        <v>#DIV/0!</v>
      </c>
      <c r="I15" s="452" t="e">
        <f t="shared" si="1"/>
        <v>#DIV/0!</v>
      </c>
      <c r="J15" s="452" t="e">
        <f t="shared" si="1"/>
        <v>#DIV/0!</v>
      </c>
      <c r="K15" s="452" t="e">
        <f t="shared" si="1"/>
        <v>#DIV/0!</v>
      </c>
      <c r="L15" s="452" t="e">
        <f t="shared" si="1"/>
        <v>#DIV/0!</v>
      </c>
      <c r="M15" s="452" t="e">
        <f t="shared" si="1"/>
        <v>#DIV/0!</v>
      </c>
      <c r="N15" s="452" t="e">
        <f t="shared" si="1"/>
        <v>#DIV/0!</v>
      </c>
      <c r="O15" s="452" t="e">
        <f t="shared" si="1"/>
        <v>#DIV/0!</v>
      </c>
      <c r="P15" s="452" t="e">
        <f t="shared" si="1"/>
        <v>#DIV/0!</v>
      </c>
      <c r="Q15" s="452" t="e">
        <f t="shared" si="1"/>
        <v>#DIV/0!</v>
      </c>
      <c r="R15" s="453" t="e">
        <f t="shared" si="1"/>
        <v>#DIV/0!</v>
      </c>
    </row>
    <row r="16" spans="1:19" s="3" customFormat="1" ht="15" x14ac:dyDescent="0.2">
      <c r="A16" s="745"/>
      <c r="B16" s="745"/>
      <c r="C16" s="748"/>
      <c r="D16" s="7" t="s">
        <v>68</v>
      </c>
      <c r="E16" s="451">
        <f>SUM(F16:Q16)</f>
        <v>0</v>
      </c>
      <c r="F16" s="499">
        <v>0</v>
      </c>
      <c r="G16" s="499"/>
      <c r="H16" s="499"/>
      <c r="I16" s="499"/>
      <c r="J16" s="499"/>
      <c r="K16" s="499"/>
      <c r="L16" s="499"/>
      <c r="M16" s="499"/>
      <c r="N16" s="499"/>
      <c r="O16" s="499"/>
      <c r="P16" s="499"/>
      <c r="Q16" s="499"/>
      <c r="R16" s="500"/>
    </row>
    <row r="17" spans="1:18" s="3" customFormat="1" ht="15" x14ac:dyDescent="0.2">
      <c r="A17" s="745"/>
      <c r="B17" s="745"/>
      <c r="C17" s="748"/>
      <c r="D17" s="5" t="s">
        <v>69</v>
      </c>
      <c r="E17" s="452" t="e">
        <f t="shared" ref="E17:R17" si="2">E16*100/E14</f>
        <v>#DIV/0!</v>
      </c>
      <c r="F17" s="452" t="e">
        <f t="shared" si="2"/>
        <v>#DIV/0!</v>
      </c>
      <c r="G17" s="452" t="e">
        <f t="shared" si="2"/>
        <v>#DIV/0!</v>
      </c>
      <c r="H17" s="452" t="e">
        <f t="shared" si="2"/>
        <v>#DIV/0!</v>
      </c>
      <c r="I17" s="452" t="e">
        <f t="shared" si="2"/>
        <v>#DIV/0!</v>
      </c>
      <c r="J17" s="452" t="e">
        <f t="shared" si="2"/>
        <v>#DIV/0!</v>
      </c>
      <c r="K17" s="452" t="e">
        <f t="shared" si="2"/>
        <v>#DIV/0!</v>
      </c>
      <c r="L17" s="452" t="e">
        <f t="shared" si="2"/>
        <v>#DIV/0!</v>
      </c>
      <c r="M17" s="452" t="e">
        <f t="shared" si="2"/>
        <v>#DIV/0!</v>
      </c>
      <c r="N17" s="452" t="e">
        <f t="shared" si="2"/>
        <v>#DIV/0!</v>
      </c>
      <c r="O17" s="452" t="e">
        <f t="shared" si="2"/>
        <v>#DIV/0!</v>
      </c>
      <c r="P17" s="452" t="e">
        <f t="shared" si="2"/>
        <v>#DIV/0!</v>
      </c>
      <c r="Q17" s="452" t="e">
        <f t="shared" si="2"/>
        <v>#DIV/0!</v>
      </c>
      <c r="R17" s="453" t="e">
        <f t="shared" si="2"/>
        <v>#DIV/0!</v>
      </c>
    </row>
    <row r="18" spans="1:18" s="3" customFormat="1" ht="15.75" thickBot="1" x14ac:dyDescent="0.25">
      <c r="A18" s="746"/>
      <c r="B18" s="746"/>
      <c r="C18" s="749"/>
      <c r="D18" s="6" t="s">
        <v>70</v>
      </c>
      <c r="E18" s="454">
        <f t="shared" ref="E18:R18" si="3">E16*100/E11</f>
        <v>0</v>
      </c>
      <c r="F18" s="454">
        <f t="shared" si="3"/>
        <v>0</v>
      </c>
      <c r="G18" s="454" t="e">
        <f t="shared" si="3"/>
        <v>#DIV/0!</v>
      </c>
      <c r="H18" s="454" t="e">
        <f t="shared" si="3"/>
        <v>#DIV/0!</v>
      </c>
      <c r="I18" s="454" t="e">
        <f t="shared" si="3"/>
        <v>#DIV/0!</v>
      </c>
      <c r="J18" s="454" t="e">
        <f t="shared" si="3"/>
        <v>#DIV/0!</v>
      </c>
      <c r="K18" s="454" t="e">
        <f t="shared" si="3"/>
        <v>#DIV/0!</v>
      </c>
      <c r="L18" s="454" t="e">
        <f t="shared" si="3"/>
        <v>#DIV/0!</v>
      </c>
      <c r="M18" s="454" t="e">
        <f t="shared" si="3"/>
        <v>#DIV/0!</v>
      </c>
      <c r="N18" s="454" t="e">
        <f t="shared" si="3"/>
        <v>#DIV/0!</v>
      </c>
      <c r="O18" s="454" t="e">
        <f t="shared" si="3"/>
        <v>#DIV/0!</v>
      </c>
      <c r="P18" s="454" t="e">
        <f t="shared" si="3"/>
        <v>#DIV/0!</v>
      </c>
      <c r="Q18" s="454" t="e">
        <f t="shared" si="3"/>
        <v>#DIV/0!</v>
      </c>
      <c r="R18" s="455" t="e">
        <f t="shared" si="3"/>
        <v>#DIV/0!</v>
      </c>
    </row>
    <row r="19" spans="1:18" ht="15" x14ac:dyDescent="0.2">
      <c r="A19" s="744">
        <v>2</v>
      </c>
      <c r="B19" s="744" t="str">
        <f>'PI. MP. Avance'!B16</f>
        <v>MP105010102</v>
      </c>
      <c r="C19" s="747" t="str">
        <f>'PI. MP. Avance'!C16</f>
        <v>Fortalecer en el 100% de los Municipios del Departamento el proceso de socialización e interiorización de la Política Pública de LGBTI, en el periodo de Gobierno.</v>
      </c>
      <c r="D19" s="4" t="s">
        <v>63</v>
      </c>
      <c r="E19" s="21">
        <f>SUM(F19:Q19)</f>
        <v>0</v>
      </c>
      <c r="F19" s="188">
        <f>IF($O$5=2016,VLOOKUP($B19,MP,24,FALSE),IF($O$5=2017,VLOOKUP($B19,MP,37,FALSE),IF($O$5=2018,VLOOKUP($B19,MP,50,FALSE),IF($O$5=2019,VLOOKUP($B19,MP,63,FALSE)," "))))</f>
        <v>0</v>
      </c>
      <c r="G19" s="188">
        <f>IF($O$5=2016,VLOOKUP($B19,MP,25,FALSE),IF($O$5=2017,VLOOKUP($B19,MP,38,FALSE),IF($O$5=2018,VLOOKUP($B19,MP,51,FALSE),IF($O$5=2019,VLOOKUP($B19,MP,64,FALSE)," "))))</f>
        <v>0</v>
      </c>
      <c r="H19" s="188">
        <f>IF($O$5=2016,VLOOKUP($B19,MP,26,FALSE),IF($O$5=2017,VLOOKUP($B19,MP,39,FALSE),IF($O$5=2018,VLOOKUP($B19,MP,52,FALSE),IF($O$5=2019,VLOOKUP($B19,MP,65,FALSE)," "))))</f>
        <v>0</v>
      </c>
      <c r="I19" s="188">
        <f>IF($O$5=2016,VLOOKUP($B19,MP,27,FALSE),IF($O$5=2017,VLOOKUP($B19,MP,40,FALSE),IF($O$5=2018,VLOOKUP($B19,MP,53,FALSE),IF($O$5=2019,VLOOKUP($B19,MP,66,FALSE)," "))))</f>
        <v>0</v>
      </c>
      <c r="J19" s="188">
        <f>IF($O$5=2016,VLOOKUP($B19,MP,28,FALSE),IF($O$5=2017,VLOOKUP($B19,MP,41,FALSE),IF($O$5=2018,VLOOKUP($B19,MP,54,FALSE),IF($O$5=2019,VLOOKUP($B19,MP,67,FALSE)," "))))</f>
        <v>0</v>
      </c>
      <c r="K19" s="188">
        <f>IF($O$5=2016,VLOOKUP($B19,MP,29,FALSE),IF($O$5=2017,VLOOKUP($B19,MP,42,FALSE),IF($O$5=2018,VLOOKUP($B19,MP,55,FALSE),IF($O$5=2019,VLOOKUP($B19,MP,68,FALSE)," "))))</f>
        <v>0</v>
      </c>
      <c r="L19" s="188">
        <f>IF($O$5=2016,VLOOKUP($B19,MP,30,FALSE),IF($O$5=2017,VLOOKUP($B19,MP,43,FALSE),IF($O$5=2018,VLOOKUP($B19,MP,56,FALSE),IF($O$5=2019,VLOOKUP($B19,MP,69,FALSE)," "))))</f>
        <v>0</v>
      </c>
      <c r="M19" s="188">
        <f>IF($O$5=2016,VLOOKUP($B19,MP,31,FALSE),IF($O$5=2017,VLOOKUP($B19,MP,44,FALSE),IF($O$5=2018,VLOOKUP($B19,MP,57,FALSE),IF($O$5=2019,VLOOKUP($B19,MP,70,FALSE)," "))))</f>
        <v>0</v>
      </c>
      <c r="N19" s="188">
        <f>IF($O$5=2016,VLOOKUP($B19,MP,32,FALSE),IF($O$5=2017,VLOOKUP($B19,MP,45,FALSE),IF($O$5=2018,VLOOKUP($B19,MP,58,FALSE),IF($O$5=2019,VLOOKUP($B19,MP,71,FALSE)," "))))</f>
        <v>0</v>
      </c>
      <c r="O19" s="188">
        <f>IF($O$5=2016,VLOOKUP($B19,MP,33,FALSE),IF($O$5=2017,VLOOKUP($B19,MP,46,FALSE),IF($O$5=2018,VLOOKUP($B19,MP,59,FALSE),IF($O$5=2019,VLOOKUP($B19,MP,72,FALSE)," "))))</f>
        <v>0</v>
      </c>
      <c r="P19" s="188">
        <f>IF($O$5=2016,VLOOKUP($B19,MP,34,FALSE),IF($O$5=2017,VLOOKUP($B19,MP,47,FALSE),IF($O$5=2018,VLOOKUP($B19,MP,60,FALSE),IF($O$5=2019,VLOOKUP($B19,MP,73,FALSE)," "))))</f>
        <v>0</v>
      </c>
      <c r="Q19" s="188">
        <f>IF($O$5=2016,VLOOKUP($B19,MP,35,FALSE),IF($O$5=2017,VLOOKUP($B19,MP,48,FALSE),IF($O$5=2018,VLOOKUP($B19,MP,61,FALSE),IF($O$5=2019,VLOOKUP($B19,MP,74,FALSE)," "))))</f>
        <v>0</v>
      </c>
      <c r="R19" s="22"/>
    </row>
    <row r="20" spans="1:18" ht="15" x14ac:dyDescent="0.2">
      <c r="A20" s="745"/>
      <c r="B20" s="745"/>
      <c r="C20" s="748"/>
      <c r="D20" s="8" t="s">
        <v>64</v>
      </c>
      <c r="E20" s="451">
        <f>SUM(F20:Q20)</f>
        <v>0</v>
      </c>
      <c r="F20" s="499"/>
      <c r="G20" s="499"/>
      <c r="H20" s="499"/>
      <c r="I20" s="499"/>
      <c r="J20" s="499"/>
      <c r="K20" s="499"/>
      <c r="L20" s="499"/>
      <c r="M20" s="499"/>
      <c r="N20" s="499"/>
      <c r="O20" s="499"/>
      <c r="P20" s="499"/>
      <c r="Q20" s="499"/>
      <c r="R20" s="500"/>
    </row>
    <row r="21" spans="1:18" ht="15" x14ac:dyDescent="0.2">
      <c r="A21" s="745"/>
      <c r="B21" s="745"/>
      <c r="C21" s="748"/>
      <c r="D21" s="5" t="s">
        <v>65</v>
      </c>
      <c r="E21" s="452" t="e">
        <f t="shared" ref="E21:R21" si="4">E20*100/E19</f>
        <v>#DIV/0!</v>
      </c>
      <c r="F21" s="452" t="e">
        <f t="shared" si="4"/>
        <v>#DIV/0!</v>
      </c>
      <c r="G21" s="452" t="e">
        <f t="shared" si="4"/>
        <v>#DIV/0!</v>
      </c>
      <c r="H21" s="452" t="e">
        <f t="shared" si="4"/>
        <v>#DIV/0!</v>
      </c>
      <c r="I21" s="452" t="e">
        <f t="shared" si="4"/>
        <v>#DIV/0!</v>
      </c>
      <c r="J21" s="452" t="e">
        <f t="shared" si="4"/>
        <v>#DIV/0!</v>
      </c>
      <c r="K21" s="452" t="e">
        <f t="shared" si="4"/>
        <v>#DIV/0!</v>
      </c>
      <c r="L21" s="452" t="e">
        <f t="shared" si="4"/>
        <v>#DIV/0!</v>
      </c>
      <c r="M21" s="452" t="e">
        <f t="shared" si="4"/>
        <v>#DIV/0!</v>
      </c>
      <c r="N21" s="452" t="e">
        <f t="shared" si="4"/>
        <v>#DIV/0!</v>
      </c>
      <c r="O21" s="452" t="e">
        <f t="shared" si="4"/>
        <v>#DIV/0!</v>
      </c>
      <c r="P21" s="452" t="e">
        <f t="shared" si="4"/>
        <v>#DIV/0!</v>
      </c>
      <c r="Q21" s="452" t="e">
        <f t="shared" si="4"/>
        <v>#DIV/0!</v>
      </c>
      <c r="R21" s="453" t="e">
        <f t="shared" si="4"/>
        <v>#DIV/0!</v>
      </c>
    </row>
    <row r="22" spans="1:18" ht="15" x14ac:dyDescent="0.2">
      <c r="A22" s="745"/>
      <c r="B22" s="745"/>
      <c r="C22" s="748"/>
      <c r="D22" s="8" t="s">
        <v>66</v>
      </c>
      <c r="E22" s="451">
        <f>SUM(F22:Q22)</f>
        <v>0</v>
      </c>
      <c r="F22" s="499">
        <v>0</v>
      </c>
      <c r="G22" s="499"/>
      <c r="H22" s="499"/>
      <c r="I22" s="499"/>
      <c r="J22" s="499"/>
      <c r="K22" s="499"/>
      <c r="L22" s="499"/>
      <c r="M22" s="499"/>
      <c r="N22" s="499"/>
      <c r="O22" s="499"/>
      <c r="P22" s="499"/>
      <c r="Q22" s="499"/>
      <c r="R22" s="500"/>
    </row>
    <row r="23" spans="1:18" ht="15" x14ac:dyDescent="0.2">
      <c r="A23" s="745"/>
      <c r="B23" s="745"/>
      <c r="C23" s="748"/>
      <c r="D23" s="5" t="s">
        <v>67</v>
      </c>
      <c r="E23" s="452" t="e">
        <f t="shared" ref="E23:R23" si="5">E22*100/E19</f>
        <v>#DIV/0!</v>
      </c>
      <c r="F23" s="452" t="e">
        <f t="shared" si="5"/>
        <v>#DIV/0!</v>
      </c>
      <c r="G23" s="452" t="e">
        <f t="shared" si="5"/>
        <v>#DIV/0!</v>
      </c>
      <c r="H23" s="452" t="e">
        <f t="shared" si="5"/>
        <v>#DIV/0!</v>
      </c>
      <c r="I23" s="452" t="e">
        <f t="shared" si="5"/>
        <v>#DIV/0!</v>
      </c>
      <c r="J23" s="452" t="e">
        <f t="shared" si="5"/>
        <v>#DIV/0!</v>
      </c>
      <c r="K23" s="452" t="e">
        <f t="shared" si="5"/>
        <v>#DIV/0!</v>
      </c>
      <c r="L23" s="452" t="e">
        <f t="shared" si="5"/>
        <v>#DIV/0!</v>
      </c>
      <c r="M23" s="452" t="e">
        <f t="shared" si="5"/>
        <v>#DIV/0!</v>
      </c>
      <c r="N23" s="452" t="e">
        <f t="shared" si="5"/>
        <v>#DIV/0!</v>
      </c>
      <c r="O23" s="452" t="e">
        <f t="shared" si="5"/>
        <v>#DIV/0!</v>
      </c>
      <c r="P23" s="452" t="e">
        <f t="shared" si="5"/>
        <v>#DIV/0!</v>
      </c>
      <c r="Q23" s="452" t="e">
        <f t="shared" si="5"/>
        <v>#DIV/0!</v>
      </c>
      <c r="R23" s="453" t="e">
        <f t="shared" si="5"/>
        <v>#DIV/0!</v>
      </c>
    </row>
    <row r="24" spans="1:18" ht="15" x14ac:dyDescent="0.2">
      <c r="A24" s="745"/>
      <c r="B24" s="745"/>
      <c r="C24" s="748"/>
      <c r="D24" s="7" t="s">
        <v>68</v>
      </c>
      <c r="E24" s="451">
        <f>SUM(F24:Q24)</f>
        <v>0</v>
      </c>
      <c r="F24" s="499">
        <v>0</v>
      </c>
      <c r="G24" s="499"/>
      <c r="H24" s="499"/>
      <c r="I24" s="499"/>
      <c r="J24" s="499"/>
      <c r="K24" s="499"/>
      <c r="L24" s="499"/>
      <c r="M24" s="499"/>
      <c r="N24" s="499"/>
      <c r="O24" s="499"/>
      <c r="P24" s="499"/>
      <c r="Q24" s="499"/>
      <c r="R24" s="500"/>
    </row>
    <row r="25" spans="1:18" ht="15" x14ac:dyDescent="0.2">
      <c r="A25" s="745"/>
      <c r="B25" s="745"/>
      <c r="C25" s="748"/>
      <c r="D25" s="5" t="s">
        <v>69</v>
      </c>
      <c r="E25" s="452" t="e">
        <f t="shared" ref="E25:R25" si="6">E24*100/E22</f>
        <v>#DIV/0!</v>
      </c>
      <c r="F25" s="452" t="e">
        <f t="shared" si="6"/>
        <v>#DIV/0!</v>
      </c>
      <c r="G25" s="452" t="e">
        <f t="shared" si="6"/>
        <v>#DIV/0!</v>
      </c>
      <c r="H25" s="452" t="e">
        <f t="shared" si="6"/>
        <v>#DIV/0!</v>
      </c>
      <c r="I25" s="452" t="e">
        <f t="shared" si="6"/>
        <v>#DIV/0!</v>
      </c>
      <c r="J25" s="452" t="e">
        <f t="shared" si="6"/>
        <v>#DIV/0!</v>
      </c>
      <c r="K25" s="452" t="e">
        <f t="shared" si="6"/>
        <v>#DIV/0!</v>
      </c>
      <c r="L25" s="452" t="e">
        <f t="shared" si="6"/>
        <v>#DIV/0!</v>
      </c>
      <c r="M25" s="452" t="e">
        <f t="shared" si="6"/>
        <v>#DIV/0!</v>
      </c>
      <c r="N25" s="452" t="e">
        <f t="shared" si="6"/>
        <v>#DIV/0!</v>
      </c>
      <c r="O25" s="452" t="e">
        <f t="shared" si="6"/>
        <v>#DIV/0!</v>
      </c>
      <c r="P25" s="452" t="e">
        <f t="shared" si="6"/>
        <v>#DIV/0!</v>
      </c>
      <c r="Q25" s="452" t="e">
        <f t="shared" si="6"/>
        <v>#DIV/0!</v>
      </c>
      <c r="R25" s="453" t="e">
        <f t="shared" si="6"/>
        <v>#DIV/0!</v>
      </c>
    </row>
    <row r="26" spans="1:18" ht="15.75" thickBot="1" x14ac:dyDescent="0.25">
      <c r="A26" s="746"/>
      <c r="B26" s="746"/>
      <c r="C26" s="749"/>
      <c r="D26" s="6" t="s">
        <v>70</v>
      </c>
      <c r="E26" s="454" t="e">
        <f t="shared" ref="E26:R26" si="7">E24*100/E19</f>
        <v>#DIV/0!</v>
      </c>
      <c r="F26" s="454" t="e">
        <f t="shared" si="7"/>
        <v>#DIV/0!</v>
      </c>
      <c r="G26" s="454" t="e">
        <f t="shared" si="7"/>
        <v>#DIV/0!</v>
      </c>
      <c r="H26" s="454" t="e">
        <f t="shared" si="7"/>
        <v>#DIV/0!</v>
      </c>
      <c r="I26" s="454" t="e">
        <f t="shared" si="7"/>
        <v>#DIV/0!</v>
      </c>
      <c r="J26" s="454" t="e">
        <f t="shared" si="7"/>
        <v>#DIV/0!</v>
      </c>
      <c r="K26" s="454" t="e">
        <f t="shared" si="7"/>
        <v>#DIV/0!</v>
      </c>
      <c r="L26" s="454" t="e">
        <f t="shared" si="7"/>
        <v>#DIV/0!</v>
      </c>
      <c r="M26" s="454" t="e">
        <f t="shared" si="7"/>
        <v>#DIV/0!</v>
      </c>
      <c r="N26" s="454" t="e">
        <f t="shared" si="7"/>
        <v>#DIV/0!</v>
      </c>
      <c r="O26" s="454" t="e">
        <f t="shared" si="7"/>
        <v>#DIV/0!</v>
      </c>
      <c r="P26" s="454" t="e">
        <f t="shared" si="7"/>
        <v>#DIV/0!</v>
      </c>
      <c r="Q26" s="454" t="e">
        <f t="shared" si="7"/>
        <v>#DIV/0!</v>
      </c>
      <c r="R26" s="455" t="e">
        <f t="shared" si="7"/>
        <v>#DIV/0!</v>
      </c>
    </row>
    <row r="27" spans="1:18" ht="15" x14ac:dyDescent="0.2">
      <c r="A27" s="744">
        <v>3</v>
      </c>
      <c r="B27" s="744" t="str">
        <f>'PI. MP. Avance'!B21</f>
        <v>MP105010201</v>
      </c>
      <c r="C27" s="747" t="str">
        <f>'PI. MP. Avance'!C21</f>
        <v>Realizar Dos (2) EXPO LGBTI, durante el cuatrienio.</v>
      </c>
      <c r="D27" s="4" t="s">
        <v>63</v>
      </c>
      <c r="E27" s="21">
        <f>SUM(F27:Q27)</f>
        <v>0</v>
      </c>
      <c r="F27" s="188">
        <f>IF($O$5=2016,VLOOKUP($B27,MP,24,FALSE),IF($O$5=2017,VLOOKUP($B27,MP,37,FALSE),IF($O$5=2018,VLOOKUP($B27,MP,50,FALSE),IF($O$5=2019,VLOOKUP($B27,MP,63,FALSE)," "))))</f>
        <v>0</v>
      </c>
      <c r="G27" s="188">
        <f>IF($O$5=2016,VLOOKUP($B27,MP,25,FALSE),IF($O$5=2017,VLOOKUP($B27,MP,38,FALSE),IF($O$5=2018,VLOOKUP($B27,MP,51,FALSE),IF($O$5=2019,VLOOKUP($B27,MP,64,FALSE)," "))))</f>
        <v>0</v>
      </c>
      <c r="H27" s="188">
        <f>IF($O$5=2016,VLOOKUP($B27,MP,26,FALSE),IF($O$5=2017,VLOOKUP($B27,MP,39,FALSE),IF($O$5=2018,VLOOKUP($B27,MP,52,FALSE),IF($O$5=2019,VLOOKUP($B27,MP,65,FALSE)," "))))</f>
        <v>0</v>
      </c>
      <c r="I27" s="188">
        <f>IF($O$5=2016,VLOOKUP($B27,MP,27,FALSE),IF($O$5=2017,VLOOKUP($B27,MP,40,FALSE),IF($O$5=2018,VLOOKUP($B27,MP,53,FALSE),IF($O$5=2019,VLOOKUP($B27,MP,66,FALSE)," "))))</f>
        <v>0</v>
      </c>
      <c r="J27" s="188">
        <f>IF($O$5=2016,VLOOKUP($B27,MP,28,FALSE),IF($O$5=2017,VLOOKUP($B27,MP,41,FALSE),IF($O$5=2018,VLOOKUP($B27,MP,54,FALSE),IF($O$5=2019,VLOOKUP($B27,MP,67,FALSE)," "))))</f>
        <v>0</v>
      </c>
      <c r="K27" s="188">
        <f>IF($O$5=2016,VLOOKUP($B27,MP,29,FALSE),IF($O$5=2017,VLOOKUP($B27,MP,42,FALSE),IF($O$5=2018,VLOOKUP($B27,MP,55,FALSE),IF($O$5=2019,VLOOKUP($B27,MP,68,FALSE)," "))))</f>
        <v>0</v>
      </c>
      <c r="L27" s="188">
        <f>IF($O$5=2016,VLOOKUP($B27,MP,30,FALSE),IF($O$5=2017,VLOOKUP($B27,MP,43,FALSE),IF($O$5=2018,VLOOKUP($B27,MP,56,FALSE),IF($O$5=2019,VLOOKUP($B27,MP,69,FALSE)," "))))</f>
        <v>0</v>
      </c>
      <c r="M27" s="188">
        <f>IF($O$5=2016,VLOOKUP($B27,MP,31,FALSE),IF($O$5=2017,VLOOKUP($B27,MP,44,FALSE),IF($O$5=2018,VLOOKUP($B27,MP,57,FALSE),IF($O$5=2019,VLOOKUP($B27,MP,70,FALSE)," "))))</f>
        <v>0</v>
      </c>
      <c r="N27" s="188">
        <f>IF($O$5=2016,VLOOKUP($B27,MP,32,FALSE),IF($O$5=2017,VLOOKUP($B27,MP,45,FALSE),IF($O$5=2018,VLOOKUP($B27,MP,58,FALSE),IF($O$5=2019,VLOOKUP($B27,MP,71,FALSE)," "))))</f>
        <v>0</v>
      </c>
      <c r="O27" s="188">
        <f>IF($O$5=2016,VLOOKUP($B27,MP,33,FALSE),IF($O$5=2017,VLOOKUP($B27,MP,46,FALSE),IF($O$5=2018,VLOOKUP($B27,MP,59,FALSE),IF($O$5=2019,VLOOKUP($B27,MP,72,FALSE)," "))))</f>
        <v>0</v>
      </c>
      <c r="P27" s="188">
        <f>IF($O$5=2016,VLOOKUP($B27,MP,34,FALSE),IF($O$5=2017,VLOOKUP($B27,MP,47,FALSE),IF($O$5=2018,VLOOKUP($B27,MP,60,FALSE),IF($O$5=2019,VLOOKUP($B27,MP,73,FALSE)," "))))</f>
        <v>0</v>
      </c>
      <c r="Q27" s="188">
        <f>IF($O$5=2016,VLOOKUP($B27,MP,35,FALSE),IF($O$5=2017,VLOOKUP($B27,MP,48,FALSE),IF($O$5=2018,VLOOKUP($B27,MP,61,FALSE),IF($O$5=2019,VLOOKUP($B27,MP,74,FALSE)," "))))</f>
        <v>0</v>
      </c>
      <c r="R27" s="22"/>
    </row>
    <row r="28" spans="1:18" ht="15" x14ac:dyDescent="0.2">
      <c r="A28" s="745"/>
      <c r="B28" s="745"/>
      <c r="C28" s="748"/>
      <c r="D28" s="8" t="s">
        <v>64</v>
      </c>
      <c r="E28" s="451">
        <f>SUM(F28:Q28)</f>
        <v>0</v>
      </c>
      <c r="F28" s="499">
        <v>0</v>
      </c>
      <c r="G28" s="499"/>
      <c r="H28" s="499"/>
      <c r="I28" s="499"/>
      <c r="J28" s="499"/>
      <c r="K28" s="499"/>
      <c r="L28" s="499"/>
      <c r="M28" s="499"/>
      <c r="N28" s="499"/>
      <c r="O28" s="499"/>
      <c r="P28" s="499"/>
      <c r="Q28" s="499"/>
      <c r="R28" s="500"/>
    </row>
    <row r="29" spans="1:18" ht="15" x14ac:dyDescent="0.2">
      <c r="A29" s="745"/>
      <c r="B29" s="745"/>
      <c r="C29" s="748"/>
      <c r="D29" s="5" t="s">
        <v>65</v>
      </c>
      <c r="E29" s="452" t="e">
        <f t="shared" ref="E29:R29" si="8">E28*100/E27</f>
        <v>#DIV/0!</v>
      </c>
      <c r="F29" s="452" t="e">
        <f t="shared" si="8"/>
        <v>#DIV/0!</v>
      </c>
      <c r="G29" s="452" t="e">
        <f t="shared" si="8"/>
        <v>#DIV/0!</v>
      </c>
      <c r="H29" s="452" t="e">
        <f t="shared" si="8"/>
        <v>#DIV/0!</v>
      </c>
      <c r="I29" s="452" t="e">
        <f t="shared" si="8"/>
        <v>#DIV/0!</v>
      </c>
      <c r="J29" s="452" t="e">
        <f t="shared" si="8"/>
        <v>#DIV/0!</v>
      </c>
      <c r="K29" s="452" t="e">
        <f t="shared" si="8"/>
        <v>#DIV/0!</v>
      </c>
      <c r="L29" s="452" t="e">
        <f t="shared" si="8"/>
        <v>#DIV/0!</v>
      </c>
      <c r="M29" s="452" t="e">
        <f t="shared" si="8"/>
        <v>#DIV/0!</v>
      </c>
      <c r="N29" s="452" t="e">
        <f t="shared" si="8"/>
        <v>#DIV/0!</v>
      </c>
      <c r="O29" s="452" t="e">
        <f t="shared" si="8"/>
        <v>#DIV/0!</v>
      </c>
      <c r="P29" s="452" t="e">
        <f t="shared" si="8"/>
        <v>#DIV/0!</v>
      </c>
      <c r="Q29" s="452" t="e">
        <f t="shared" si="8"/>
        <v>#DIV/0!</v>
      </c>
      <c r="R29" s="453" t="e">
        <f t="shared" si="8"/>
        <v>#DIV/0!</v>
      </c>
    </row>
    <row r="30" spans="1:18" ht="15" x14ac:dyDescent="0.2">
      <c r="A30" s="745"/>
      <c r="B30" s="745"/>
      <c r="C30" s="748"/>
      <c r="D30" s="8" t="s">
        <v>66</v>
      </c>
      <c r="E30" s="451">
        <f>SUM(F30:Q30)</f>
        <v>0</v>
      </c>
      <c r="F30" s="499">
        <v>0</v>
      </c>
      <c r="G30" s="499"/>
      <c r="H30" s="499"/>
      <c r="I30" s="499"/>
      <c r="J30" s="499"/>
      <c r="K30" s="499"/>
      <c r="L30" s="499"/>
      <c r="M30" s="499"/>
      <c r="N30" s="499"/>
      <c r="O30" s="499"/>
      <c r="P30" s="499"/>
      <c r="Q30" s="499"/>
      <c r="R30" s="500"/>
    </row>
    <row r="31" spans="1:18" ht="15" x14ac:dyDescent="0.2">
      <c r="A31" s="745"/>
      <c r="B31" s="745"/>
      <c r="C31" s="748"/>
      <c r="D31" s="5" t="s">
        <v>67</v>
      </c>
      <c r="E31" s="452" t="e">
        <f t="shared" ref="E31:R31" si="9">E30*100/E27</f>
        <v>#DIV/0!</v>
      </c>
      <c r="F31" s="452" t="e">
        <f t="shared" si="9"/>
        <v>#DIV/0!</v>
      </c>
      <c r="G31" s="452" t="e">
        <f t="shared" si="9"/>
        <v>#DIV/0!</v>
      </c>
      <c r="H31" s="452" t="e">
        <f t="shared" si="9"/>
        <v>#DIV/0!</v>
      </c>
      <c r="I31" s="452" t="e">
        <f t="shared" si="9"/>
        <v>#DIV/0!</v>
      </c>
      <c r="J31" s="452" t="e">
        <f t="shared" si="9"/>
        <v>#DIV/0!</v>
      </c>
      <c r="K31" s="452" t="e">
        <f t="shared" si="9"/>
        <v>#DIV/0!</v>
      </c>
      <c r="L31" s="452" t="e">
        <f t="shared" si="9"/>
        <v>#DIV/0!</v>
      </c>
      <c r="M31" s="452" t="e">
        <f t="shared" si="9"/>
        <v>#DIV/0!</v>
      </c>
      <c r="N31" s="452" t="e">
        <f t="shared" si="9"/>
        <v>#DIV/0!</v>
      </c>
      <c r="O31" s="452" t="e">
        <f t="shared" si="9"/>
        <v>#DIV/0!</v>
      </c>
      <c r="P31" s="452" t="e">
        <f t="shared" si="9"/>
        <v>#DIV/0!</v>
      </c>
      <c r="Q31" s="452" t="e">
        <f t="shared" si="9"/>
        <v>#DIV/0!</v>
      </c>
      <c r="R31" s="453" t="e">
        <f t="shared" si="9"/>
        <v>#DIV/0!</v>
      </c>
    </row>
    <row r="32" spans="1:18" ht="15" x14ac:dyDescent="0.2">
      <c r="A32" s="745"/>
      <c r="B32" s="745"/>
      <c r="C32" s="748"/>
      <c r="D32" s="7" t="s">
        <v>68</v>
      </c>
      <c r="E32" s="451">
        <f>SUM(F32:Q32)</f>
        <v>0</v>
      </c>
      <c r="F32" s="499">
        <v>0</v>
      </c>
      <c r="G32" s="499"/>
      <c r="H32" s="499"/>
      <c r="I32" s="499"/>
      <c r="J32" s="499"/>
      <c r="K32" s="499"/>
      <c r="L32" s="499"/>
      <c r="M32" s="499"/>
      <c r="N32" s="499"/>
      <c r="O32" s="499"/>
      <c r="P32" s="499"/>
      <c r="Q32" s="499"/>
      <c r="R32" s="500"/>
    </row>
    <row r="33" spans="1:18" ht="15" x14ac:dyDescent="0.2">
      <c r="A33" s="745"/>
      <c r="B33" s="745"/>
      <c r="C33" s="748"/>
      <c r="D33" s="5" t="s">
        <v>69</v>
      </c>
      <c r="E33" s="452" t="e">
        <f t="shared" ref="E33:R33" si="10">E32*100/E30</f>
        <v>#DIV/0!</v>
      </c>
      <c r="F33" s="452" t="e">
        <f t="shared" si="10"/>
        <v>#DIV/0!</v>
      </c>
      <c r="G33" s="452" t="e">
        <f t="shared" si="10"/>
        <v>#DIV/0!</v>
      </c>
      <c r="H33" s="452" t="e">
        <f t="shared" si="10"/>
        <v>#DIV/0!</v>
      </c>
      <c r="I33" s="452" t="e">
        <f t="shared" si="10"/>
        <v>#DIV/0!</v>
      </c>
      <c r="J33" s="452" t="e">
        <f t="shared" si="10"/>
        <v>#DIV/0!</v>
      </c>
      <c r="K33" s="452" t="e">
        <f t="shared" si="10"/>
        <v>#DIV/0!</v>
      </c>
      <c r="L33" s="452" t="e">
        <f t="shared" si="10"/>
        <v>#DIV/0!</v>
      </c>
      <c r="M33" s="452" t="e">
        <f t="shared" si="10"/>
        <v>#DIV/0!</v>
      </c>
      <c r="N33" s="452" t="e">
        <f t="shared" si="10"/>
        <v>#DIV/0!</v>
      </c>
      <c r="O33" s="452" t="e">
        <f t="shared" si="10"/>
        <v>#DIV/0!</v>
      </c>
      <c r="P33" s="452" t="e">
        <f t="shared" si="10"/>
        <v>#DIV/0!</v>
      </c>
      <c r="Q33" s="452" t="e">
        <f t="shared" si="10"/>
        <v>#DIV/0!</v>
      </c>
      <c r="R33" s="453" t="e">
        <f t="shared" si="10"/>
        <v>#DIV/0!</v>
      </c>
    </row>
    <row r="34" spans="1:18" ht="15.75" thickBot="1" x14ac:dyDescent="0.25">
      <c r="A34" s="746"/>
      <c r="B34" s="746"/>
      <c r="C34" s="749"/>
      <c r="D34" s="6" t="s">
        <v>70</v>
      </c>
      <c r="E34" s="454" t="e">
        <f t="shared" ref="E34:R34" si="11">E32*100/E27</f>
        <v>#DIV/0!</v>
      </c>
      <c r="F34" s="454" t="e">
        <f t="shared" si="11"/>
        <v>#DIV/0!</v>
      </c>
      <c r="G34" s="454" t="e">
        <f t="shared" si="11"/>
        <v>#DIV/0!</v>
      </c>
      <c r="H34" s="454" t="e">
        <f t="shared" si="11"/>
        <v>#DIV/0!</v>
      </c>
      <c r="I34" s="454" t="e">
        <f t="shared" si="11"/>
        <v>#DIV/0!</v>
      </c>
      <c r="J34" s="454" t="e">
        <f t="shared" si="11"/>
        <v>#DIV/0!</v>
      </c>
      <c r="K34" s="454" t="e">
        <f t="shared" si="11"/>
        <v>#DIV/0!</v>
      </c>
      <c r="L34" s="454" t="e">
        <f t="shared" si="11"/>
        <v>#DIV/0!</v>
      </c>
      <c r="M34" s="454" t="e">
        <f t="shared" si="11"/>
        <v>#DIV/0!</v>
      </c>
      <c r="N34" s="454" t="e">
        <f t="shared" si="11"/>
        <v>#DIV/0!</v>
      </c>
      <c r="O34" s="454" t="e">
        <f t="shared" si="11"/>
        <v>#DIV/0!</v>
      </c>
      <c r="P34" s="454" t="e">
        <f t="shared" si="11"/>
        <v>#DIV/0!</v>
      </c>
      <c r="Q34" s="454" t="e">
        <f t="shared" si="11"/>
        <v>#DIV/0!</v>
      </c>
      <c r="R34" s="455" t="e">
        <f t="shared" si="11"/>
        <v>#DIV/0!</v>
      </c>
    </row>
    <row r="35" spans="1:18" ht="15" x14ac:dyDescent="0.2">
      <c r="A35" s="744">
        <v>4</v>
      </c>
      <c r="B35" s="744" t="str">
        <f>'PI. MP. Avance'!B26</f>
        <v>MP105010202</v>
      </c>
      <c r="C35" s="747" t="str">
        <f>'PI. MP. Avance'!C26</f>
        <v>Capacitar, a cien (100) líderes o representantes del sector LGBTI, en uso adecuado de las TICs, durante el periodo de Gobierno.</v>
      </c>
      <c r="D35" s="4" t="s">
        <v>63</v>
      </c>
      <c r="E35" s="21">
        <f>SUM(F35:Q35)</f>
        <v>0</v>
      </c>
      <c r="F35" s="188">
        <f>IF($O$5=2016,VLOOKUP($B35,MP,24,FALSE),IF($O$5=2017,VLOOKUP($B35,MP,37,FALSE),IF($O$5=2018,VLOOKUP($B35,MP,50,FALSE),IF($O$5=2019,VLOOKUP($B35,MP,63,FALSE)," "))))</f>
        <v>0</v>
      </c>
      <c r="G35" s="188">
        <f>IF($O$5=2016,VLOOKUP($B35,MP,25,FALSE),IF($O$5=2017,VLOOKUP($B35,MP,38,FALSE),IF($O$5=2018,VLOOKUP($B35,MP,51,FALSE),IF($O$5=2019,VLOOKUP($B35,MP,64,FALSE)," "))))</f>
        <v>0</v>
      </c>
      <c r="H35" s="188">
        <f>IF($O$5=2016,VLOOKUP($B35,MP,26,FALSE),IF($O$5=2017,VLOOKUP($B35,MP,39,FALSE),IF($O$5=2018,VLOOKUP($B35,MP,52,FALSE),IF($O$5=2019,VLOOKUP($B35,MP,65,FALSE)," "))))</f>
        <v>0</v>
      </c>
      <c r="I35" s="188">
        <f>IF($O$5=2016,VLOOKUP($B35,MP,27,FALSE),IF($O$5=2017,VLOOKUP($B35,MP,40,FALSE),IF($O$5=2018,VLOOKUP($B35,MP,53,FALSE),IF($O$5=2019,VLOOKUP($B35,MP,66,FALSE)," "))))</f>
        <v>0</v>
      </c>
      <c r="J35" s="188">
        <f>IF($O$5=2016,VLOOKUP($B35,MP,28,FALSE),IF($O$5=2017,VLOOKUP($B35,MP,41,FALSE),IF($O$5=2018,VLOOKUP($B35,MP,54,FALSE),IF($O$5=2019,VLOOKUP($B35,MP,67,FALSE)," "))))</f>
        <v>0</v>
      </c>
      <c r="K35" s="188">
        <f>IF($O$5=2016,VLOOKUP($B35,MP,29,FALSE),IF($O$5=2017,VLOOKUP($B35,MP,42,FALSE),IF($O$5=2018,VLOOKUP($B35,MP,55,FALSE),IF($O$5=2019,VLOOKUP($B35,MP,68,FALSE)," "))))</f>
        <v>0</v>
      </c>
      <c r="L35" s="188">
        <f>IF($O$5=2016,VLOOKUP($B35,MP,30,FALSE),IF($O$5=2017,VLOOKUP($B35,MP,43,FALSE),IF($O$5=2018,VLOOKUP($B35,MP,56,FALSE),IF($O$5=2019,VLOOKUP($B35,MP,69,FALSE)," "))))</f>
        <v>0</v>
      </c>
      <c r="M35" s="188">
        <f>IF($O$5=2016,VLOOKUP($B35,MP,31,FALSE),IF($O$5=2017,VLOOKUP($B35,MP,44,FALSE),IF($O$5=2018,VLOOKUP($B35,MP,57,FALSE),IF($O$5=2019,VLOOKUP($B35,MP,70,FALSE)," "))))</f>
        <v>0</v>
      </c>
      <c r="N35" s="188">
        <f>IF($O$5=2016,VLOOKUP($B35,MP,32,FALSE),IF($O$5=2017,VLOOKUP($B35,MP,45,FALSE),IF($O$5=2018,VLOOKUP($B35,MP,58,FALSE),IF($O$5=2019,VLOOKUP($B35,MP,71,FALSE)," "))))</f>
        <v>0</v>
      </c>
      <c r="O35" s="188">
        <f>IF($O$5=2016,VLOOKUP($B35,MP,33,FALSE),IF($O$5=2017,VLOOKUP($B35,MP,46,FALSE),IF($O$5=2018,VLOOKUP($B35,MP,59,FALSE),IF($O$5=2019,VLOOKUP($B35,MP,72,FALSE)," "))))</f>
        <v>0</v>
      </c>
      <c r="P35" s="188">
        <f>IF($O$5=2016,VLOOKUP($B35,MP,34,FALSE),IF($O$5=2017,VLOOKUP($B35,MP,47,FALSE),IF($O$5=2018,VLOOKUP($B35,MP,60,FALSE),IF($O$5=2019,VLOOKUP($B35,MP,73,FALSE)," "))))</f>
        <v>0</v>
      </c>
      <c r="Q35" s="188">
        <f>IF($O$5=2016,VLOOKUP($B35,MP,35,FALSE),IF($O$5=2017,VLOOKUP($B35,MP,48,FALSE),IF($O$5=2018,VLOOKUP($B35,MP,61,FALSE),IF($O$5=2019,VLOOKUP($B35,MP,74,FALSE)," "))))</f>
        <v>0</v>
      </c>
      <c r="R35" s="22"/>
    </row>
    <row r="36" spans="1:18" ht="15" x14ac:dyDescent="0.2">
      <c r="A36" s="745"/>
      <c r="B36" s="745"/>
      <c r="C36" s="748"/>
      <c r="D36" s="8" t="s">
        <v>64</v>
      </c>
      <c r="E36" s="451">
        <f>SUM(F36:Q36)</f>
        <v>0</v>
      </c>
      <c r="F36" s="499"/>
      <c r="G36" s="499"/>
      <c r="H36" s="499"/>
      <c r="I36" s="499"/>
      <c r="J36" s="499"/>
      <c r="K36" s="499"/>
      <c r="L36" s="499"/>
      <c r="M36" s="499"/>
      <c r="N36" s="499"/>
      <c r="O36" s="499"/>
      <c r="P36" s="499"/>
      <c r="Q36" s="499"/>
      <c r="R36" s="500"/>
    </row>
    <row r="37" spans="1:18" ht="15" x14ac:dyDescent="0.2">
      <c r="A37" s="745"/>
      <c r="B37" s="745"/>
      <c r="C37" s="748"/>
      <c r="D37" s="5" t="s">
        <v>65</v>
      </c>
      <c r="E37" s="452" t="e">
        <f t="shared" ref="E37:R37" si="12">E36*100/E35</f>
        <v>#DIV/0!</v>
      </c>
      <c r="F37" s="452" t="e">
        <f t="shared" si="12"/>
        <v>#DIV/0!</v>
      </c>
      <c r="G37" s="452" t="e">
        <f t="shared" si="12"/>
        <v>#DIV/0!</v>
      </c>
      <c r="H37" s="452" t="e">
        <f t="shared" si="12"/>
        <v>#DIV/0!</v>
      </c>
      <c r="I37" s="452" t="e">
        <f t="shared" si="12"/>
        <v>#DIV/0!</v>
      </c>
      <c r="J37" s="452" t="e">
        <f t="shared" si="12"/>
        <v>#DIV/0!</v>
      </c>
      <c r="K37" s="452" t="e">
        <f t="shared" si="12"/>
        <v>#DIV/0!</v>
      </c>
      <c r="L37" s="452" t="e">
        <f t="shared" si="12"/>
        <v>#DIV/0!</v>
      </c>
      <c r="M37" s="452" t="e">
        <f t="shared" si="12"/>
        <v>#DIV/0!</v>
      </c>
      <c r="N37" s="452" t="e">
        <f t="shared" si="12"/>
        <v>#DIV/0!</v>
      </c>
      <c r="O37" s="452" t="e">
        <f t="shared" si="12"/>
        <v>#DIV/0!</v>
      </c>
      <c r="P37" s="452" t="e">
        <f t="shared" si="12"/>
        <v>#DIV/0!</v>
      </c>
      <c r="Q37" s="452" t="e">
        <f t="shared" si="12"/>
        <v>#DIV/0!</v>
      </c>
      <c r="R37" s="453" t="e">
        <f t="shared" si="12"/>
        <v>#DIV/0!</v>
      </c>
    </row>
    <row r="38" spans="1:18" ht="15" x14ac:dyDescent="0.2">
      <c r="A38" s="745"/>
      <c r="B38" s="745"/>
      <c r="C38" s="748"/>
      <c r="D38" s="8" t="s">
        <v>66</v>
      </c>
      <c r="E38" s="451">
        <f>SUM(F38:Q38)</f>
        <v>0</v>
      </c>
      <c r="F38" s="499">
        <v>0</v>
      </c>
      <c r="G38" s="499"/>
      <c r="H38" s="499"/>
      <c r="I38" s="499"/>
      <c r="J38" s="499"/>
      <c r="K38" s="499"/>
      <c r="L38" s="499"/>
      <c r="M38" s="499"/>
      <c r="N38" s="499"/>
      <c r="O38" s="499"/>
      <c r="P38" s="499"/>
      <c r="Q38" s="499"/>
      <c r="R38" s="500"/>
    </row>
    <row r="39" spans="1:18" ht="15" x14ac:dyDescent="0.2">
      <c r="A39" s="745"/>
      <c r="B39" s="745"/>
      <c r="C39" s="748"/>
      <c r="D39" s="5" t="s">
        <v>67</v>
      </c>
      <c r="E39" s="452" t="e">
        <f t="shared" ref="E39:R39" si="13">E38*100/E35</f>
        <v>#DIV/0!</v>
      </c>
      <c r="F39" s="452" t="e">
        <f t="shared" si="13"/>
        <v>#DIV/0!</v>
      </c>
      <c r="G39" s="452" t="e">
        <f t="shared" si="13"/>
        <v>#DIV/0!</v>
      </c>
      <c r="H39" s="452" t="e">
        <f t="shared" si="13"/>
        <v>#DIV/0!</v>
      </c>
      <c r="I39" s="452" t="e">
        <f t="shared" si="13"/>
        <v>#DIV/0!</v>
      </c>
      <c r="J39" s="452" t="e">
        <f t="shared" si="13"/>
        <v>#DIV/0!</v>
      </c>
      <c r="K39" s="452" t="e">
        <f t="shared" si="13"/>
        <v>#DIV/0!</v>
      </c>
      <c r="L39" s="452" t="e">
        <f t="shared" si="13"/>
        <v>#DIV/0!</v>
      </c>
      <c r="M39" s="452" t="e">
        <f t="shared" si="13"/>
        <v>#DIV/0!</v>
      </c>
      <c r="N39" s="452" t="e">
        <f t="shared" si="13"/>
        <v>#DIV/0!</v>
      </c>
      <c r="O39" s="452" t="e">
        <f t="shared" si="13"/>
        <v>#DIV/0!</v>
      </c>
      <c r="P39" s="452" t="e">
        <f t="shared" si="13"/>
        <v>#DIV/0!</v>
      </c>
      <c r="Q39" s="452" t="e">
        <f t="shared" si="13"/>
        <v>#DIV/0!</v>
      </c>
      <c r="R39" s="453" t="e">
        <f t="shared" si="13"/>
        <v>#DIV/0!</v>
      </c>
    </row>
    <row r="40" spans="1:18" ht="15" x14ac:dyDescent="0.2">
      <c r="A40" s="745"/>
      <c r="B40" s="745"/>
      <c r="C40" s="748"/>
      <c r="D40" s="7" t="s">
        <v>68</v>
      </c>
      <c r="E40" s="451">
        <f>SUM(F40:Q40)</f>
        <v>0</v>
      </c>
      <c r="F40" s="499">
        <v>0</v>
      </c>
      <c r="G40" s="499"/>
      <c r="H40" s="499"/>
      <c r="I40" s="499"/>
      <c r="J40" s="499"/>
      <c r="K40" s="499"/>
      <c r="L40" s="499"/>
      <c r="M40" s="499"/>
      <c r="N40" s="499"/>
      <c r="O40" s="499"/>
      <c r="P40" s="499"/>
      <c r="Q40" s="499"/>
      <c r="R40" s="500"/>
    </row>
    <row r="41" spans="1:18" ht="15" x14ac:dyDescent="0.2">
      <c r="A41" s="745"/>
      <c r="B41" s="745"/>
      <c r="C41" s="748"/>
      <c r="D41" s="5" t="s">
        <v>69</v>
      </c>
      <c r="E41" s="452" t="e">
        <f t="shared" ref="E41:R41" si="14">E40*100/E38</f>
        <v>#DIV/0!</v>
      </c>
      <c r="F41" s="452" t="e">
        <f t="shared" si="14"/>
        <v>#DIV/0!</v>
      </c>
      <c r="G41" s="452" t="e">
        <f t="shared" si="14"/>
        <v>#DIV/0!</v>
      </c>
      <c r="H41" s="452" t="e">
        <f t="shared" si="14"/>
        <v>#DIV/0!</v>
      </c>
      <c r="I41" s="452" t="e">
        <f t="shared" si="14"/>
        <v>#DIV/0!</v>
      </c>
      <c r="J41" s="452" t="e">
        <f t="shared" si="14"/>
        <v>#DIV/0!</v>
      </c>
      <c r="K41" s="452" t="e">
        <f t="shared" si="14"/>
        <v>#DIV/0!</v>
      </c>
      <c r="L41" s="452" t="e">
        <f t="shared" si="14"/>
        <v>#DIV/0!</v>
      </c>
      <c r="M41" s="452" t="e">
        <f t="shared" si="14"/>
        <v>#DIV/0!</v>
      </c>
      <c r="N41" s="452" t="e">
        <f t="shared" si="14"/>
        <v>#DIV/0!</v>
      </c>
      <c r="O41" s="452" t="e">
        <f t="shared" si="14"/>
        <v>#DIV/0!</v>
      </c>
      <c r="P41" s="452" t="e">
        <f t="shared" si="14"/>
        <v>#DIV/0!</v>
      </c>
      <c r="Q41" s="452" t="e">
        <f t="shared" si="14"/>
        <v>#DIV/0!</v>
      </c>
      <c r="R41" s="453" t="e">
        <f t="shared" si="14"/>
        <v>#DIV/0!</v>
      </c>
    </row>
    <row r="42" spans="1:18" ht="15.75" thickBot="1" x14ac:dyDescent="0.25">
      <c r="A42" s="746"/>
      <c r="B42" s="746"/>
      <c r="C42" s="749"/>
      <c r="D42" s="6" t="s">
        <v>70</v>
      </c>
      <c r="E42" s="454" t="e">
        <f t="shared" ref="E42:R42" si="15">E40*100/E35</f>
        <v>#DIV/0!</v>
      </c>
      <c r="F42" s="454" t="e">
        <f t="shared" si="15"/>
        <v>#DIV/0!</v>
      </c>
      <c r="G42" s="454" t="e">
        <f t="shared" si="15"/>
        <v>#DIV/0!</v>
      </c>
      <c r="H42" s="454" t="e">
        <f t="shared" si="15"/>
        <v>#DIV/0!</v>
      </c>
      <c r="I42" s="454" t="e">
        <f t="shared" si="15"/>
        <v>#DIV/0!</v>
      </c>
      <c r="J42" s="454" t="e">
        <f t="shared" si="15"/>
        <v>#DIV/0!</v>
      </c>
      <c r="K42" s="454" t="e">
        <f t="shared" si="15"/>
        <v>#DIV/0!</v>
      </c>
      <c r="L42" s="454" t="e">
        <f t="shared" si="15"/>
        <v>#DIV/0!</v>
      </c>
      <c r="M42" s="454" t="e">
        <f t="shared" si="15"/>
        <v>#DIV/0!</v>
      </c>
      <c r="N42" s="454" t="e">
        <f t="shared" si="15"/>
        <v>#DIV/0!</v>
      </c>
      <c r="O42" s="454" t="e">
        <f t="shared" si="15"/>
        <v>#DIV/0!</v>
      </c>
      <c r="P42" s="454" t="e">
        <f t="shared" si="15"/>
        <v>#DIV/0!</v>
      </c>
      <c r="Q42" s="454" t="e">
        <f t="shared" si="15"/>
        <v>#DIV/0!</v>
      </c>
      <c r="R42" s="455" t="e">
        <f t="shared" si="15"/>
        <v>#DIV/0!</v>
      </c>
    </row>
    <row r="43" spans="1:18" ht="15" x14ac:dyDescent="0.2">
      <c r="A43" s="744">
        <v>5</v>
      </c>
      <c r="B43" s="744" t="str">
        <f>'PI. MP. Avance'!B31</f>
        <v>MP105010301</v>
      </c>
      <c r="C43" s="747" t="str">
        <f>'PI. MP. Avance'!C31</f>
        <v xml:space="preserve"> Realizar   en los 42 entes territoriales, un programa de sensibilización y educación en el respeto y promoción de la diferencia y orientación sexual, en el período de gobierno</v>
      </c>
      <c r="D43" s="4" t="s">
        <v>63</v>
      </c>
      <c r="E43" s="21">
        <f>SUM(F43:Q43)</f>
        <v>0</v>
      </c>
      <c r="F43" s="188">
        <f>IF($O$5=2016,VLOOKUP($B43,MP,24,FALSE),IF($O$5=2017,VLOOKUP($B43,MP,37,FALSE),IF($O$5=2018,VLOOKUP($B43,MP,50,FALSE),IF($O$5=2019,VLOOKUP($B43,MP,63,FALSE)," "))))</f>
        <v>0</v>
      </c>
      <c r="G43" s="188">
        <f>IF($O$5=2016,VLOOKUP($B43,MP,25,FALSE),IF($O$5=2017,VLOOKUP($B43,MP,38,FALSE),IF($O$5=2018,VLOOKUP($B43,MP,51,FALSE),IF($O$5=2019,VLOOKUP($B43,MP,64,FALSE)," "))))</f>
        <v>0</v>
      </c>
      <c r="H43" s="188">
        <f>IF($O$5=2016,VLOOKUP($B43,MP,26,FALSE),IF($O$5=2017,VLOOKUP($B43,MP,39,FALSE),IF($O$5=2018,VLOOKUP($B43,MP,52,FALSE),IF($O$5=2019,VLOOKUP($B43,MP,65,FALSE)," "))))</f>
        <v>0</v>
      </c>
      <c r="I43" s="188">
        <f>IF($O$5=2016,VLOOKUP($B43,MP,27,FALSE),IF($O$5=2017,VLOOKUP($B43,MP,40,FALSE),IF($O$5=2018,VLOOKUP($B43,MP,53,FALSE),IF($O$5=2019,VLOOKUP($B43,MP,66,FALSE)," "))))</f>
        <v>0</v>
      </c>
      <c r="J43" s="188">
        <f>IF($O$5=2016,VLOOKUP($B43,MP,28,FALSE),IF($O$5=2017,VLOOKUP($B43,MP,41,FALSE),IF($O$5=2018,VLOOKUP($B43,MP,54,FALSE),IF($O$5=2019,VLOOKUP($B43,MP,67,FALSE)," "))))</f>
        <v>0</v>
      </c>
      <c r="K43" s="188">
        <f>IF($O$5=2016,VLOOKUP($B43,MP,29,FALSE),IF($O$5=2017,VLOOKUP($B43,MP,42,FALSE),IF($O$5=2018,VLOOKUP($B43,MP,55,FALSE),IF($O$5=2019,VLOOKUP($B43,MP,68,FALSE)," "))))</f>
        <v>0</v>
      </c>
      <c r="L43" s="188">
        <f>IF($O$5=2016,VLOOKUP($B43,MP,30,FALSE),IF($O$5=2017,VLOOKUP($B43,MP,43,FALSE),IF($O$5=2018,VLOOKUP($B43,MP,56,FALSE),IF($O$5=2019,VLOOKUP($B43,MP,69,FALSE)," "))))</f>
        <v>0</v>
      </c>
      <c r="M43" s="188">
        <f>IF($O$5=2016,VLOOKUP($B43,MP,31,FALSE),IF($O$5=2017,VLOOKUP($B43,MP,44,FALSE),IF($O$5=2018,VLOOKUP($B43,MP,57,FALSE),IF($O$5=2019,VLOOKUP($B43,MP,70,FALSE)," "))))</f>
        <v>0</v>
      </c>
      <c r="N43" s="188">
        <f>IF($O$5=2016,VLOOKUP($B43,MP,32,FALSE),IF($O$5=2017,VLOOKUP($B43,MP,45,FALSE),IF($O$5=2018,VLOOKUP($B43,MP,58,FALSE),IF($O$5=2019,VLOOKUP($B43,MP,71,FALSE)," "))))</f>
        <v>0</v>
      </c>
      <c r="O43" s="188">
        <f>IF($O$5=2016,VLOOKUP($B43,MP,33,FALSE),IF($O$5=2017,VLOOKUP($B43,MP,46,FALSE),IF($O$5=2018,VLOOKUP($B43,MP,59,FALSE),IF($O$5=2019,VLOOKUP($B43,MP,72,FALSE)," "))))</f>
        <v>0</v>
      </c>
      <c r="P43" s="188">
        <f>IF($O$5=2016,VLOOKUP($B43,MP,34,FALSE),IF($O$5=2017,VLOOKUP($B43,MP,47,FALSE),IF($O$5=2018,VLOOKUP($B43,MP,60,FALSE),IF($O$5=2019,VLOOKUP($B43,MP,73,FALSE)," "))))</f>
        <v>0</v>
      </c>
      <c r="Q43" s="188">
        <f>IF($O$5=2016,VLOOKUP($B43,MP,35,FALSE),IF($O$5=2017,VLOOKUP($B43,MP,48,FALSE),IF($O$5=2018,VLOOKUP($B43,MP,61,FALSE),IF($O$5=2019,VLOOKUP($B43,MP,74,FALSE)," "))))</f>
        <v>0</v>
      </c>
      <c r="R43" s="22"/>
    </row>
    <row r="44" spans="1:18" ht="15" x14ac:dyDescent="0.2">
      <c r="A44" s="745"/>
      <c r="B44" s="745"/>
      <c r="C44" s="748"/>
      <c r="D44" s="8" t="s">
        <v>64</v>
      </c>
      <c r="E44" s="451">
        <f>SUM(F44:Q44)</f>
        <v>0</v>
      </c>
      <c r="F44" s="499"/>
      <c r="G44" s="499"/>
      <c r="H44" s="499"/>
      <c r="I44" s="499"/>
      <c r="J44" s="499"/>
      <c r="K44" s="499"/>
      <c r="L44" s="499"/>
      <c r="M44" s="499"/>
      <c r="N44" s="499"/>
      <c r="O44" s="499"/>
      <c r="P44" s="499"/>
      <c r="Q44" s="499"/>
      <c r="R44" s="500"/>
    </row>
    <row r="45" spans="1:18" ht="15" x14ac:dyDescent="0.2">
      <c r="A45" s="745"/>
      <c r="B45" s="745"/>
      <c r="C45" s="748"/>
      <c r="D45" s="5" t="s">
        <v>65</v>
      </c>
      <c r="E45" s="452" t="e">
        <f t="shared" ref="E45:R45" si="16">E44*100/E43</f>
        <v>#DIV/0!</v>
      </c>
      <c r="F45" s="452" t="e">
        <f t="shared" si="16"/>
        <v>#DIV/0!</v>
      </c>
      <c r="G45" s="452" t="e">
        <f t="shared" si="16"/>
        <v>#DIV/0!</v>
      </c>
      <c r="H45" s="452" t="e">
        <f t="shared" si="16"/>
        <v>#DIV/0!</v>
      </c>
      <c r="I45" s="452" t="e">
        <f t="shared" si="16"/>
        <v>#DIV/0!</v>
      </c>
      <c r="J45" s="452" t="e">
        <f t="shared" si="16"/>
        <v>#DIV/0!</v>
      </c>
      <c r="K45" s="452" t="e">
        <f t="shared" si="16"/>
        <v>#DIV/0!</v>
      </c>
      <c r="L45" s="452" t="e">
        <f t="shared" si="16"/>
        <v>#DIV/0!</v>
      </c>
      <c r="M45" s="452" t="e">
        <f t="shared" si="16"/>
        <v>#DIV/0!</v>
      </c>
      <c r="N45" s="452" t="e">
        <f t="shared" si="16"/>
        <v>#DIV/0!</v>
      </c>
      <c r="O45" s="452" t="e">
        <f t="shared" si="16"/>
        <v>#DIV/0!</v>
      </c>
      <c r="P45" s="452" t="e">
        <f t="shared" si="16"/>
        <v>#DIV/0!</v>
      </c>
      <c r="Q45" s="452" t="e">
        <f t="shared" si="16"/>
        <v>#DIV/0!</v>
      </c>
      <c r="R45" s="453" t="e">
        <f t="shared" si="16"/>
        <v>#DIV/0!</v>
      </c>
    </row>
    <row r="46" spans="1:18" ht="15" x14ac:dyDescent="0.2">
      <c r="A46" s="745"/>
      <c r="B46" s="745"/>
      <c r="C46" s="748"/>
      <c r="D46" s="8" t="s">
        <v>66</v>
      </c>
      <c r="E46" s="451">
        <f>SUM(F46:Q46)</f>
        <v>0</v>
      </c>
      <c r="F46" s="499">
        <v>0</v>
      </c>
      <c r="G46" s="499"/>
      <c r="H46" s="499"/>
      <c r="I46" s="499"/>
      <c r="J46" s="499"/>
      <c r="K46" s="499"/>
      <c r="L46" s="499"/>
      <c r="M46" s="499"/>
      <c r="N46" s="499"/>
      <c r="O46" s="499"/>
      <c r="P46" s="499"/>
      <c r="Q46" s="499"/>
      <c r="R46" s="500"/>
    </row>
    <row r="47" spans="1:18" ht="15" x14ac:dyDescent="0.2">
      <c r="A47" s="745"/>
      <c r="B47" s="745"/>
      <c r="C47" s="748"/>
      <c r="D47" s="5" t="s">
        <v>67</v>
      </c>
      <c r="E47" s="452" t="e">
        <f t="shared" ref="E47:R47" si="17">E46*100/E43</f>
        <v>#DIV/0!</v>
      </c>
      <c r="F47" s="452" t="e">
        <f t="shared" si="17"/>
        <v>#DIV/0!</v>
      </c>
      <c r="G47" s="452" t="e">
        <f t="shared" si="17"/>
        <v>#DIV/0!</v>
      </c>
      <c r="H47" s="452" t="e">
        <f t="shared" si="17"/>
        <v>#DIV/0!</v>
      </c>
      <c r="I47" s="452" t="e">
        <f t="shared" si="17"/>
        <v>#DIV/0!</v>
      </c>
      <c r="J47" s="452" t="e">
        <f t="shared" si="17"/>
        <v>#DIV/0!</v>
      </c>
      <c r="K47" s="452" t="e">
        <f t="shared" si="17"/>
        <v>#DIV/0!</v>
      </c>
      <c r="L47" s="452" t="e">
        <f t="shared" si="17"/>
        <v>#DIV/0!</v>
      </c>
      <c r="M47" s="452" t="e">
        <f t="shared" si="17"/>
        <v>#DIV/0!</v>
      </c>
      <c r="N47" s="452" t="e">
        <f t="shared" si="17"/>
        <v>#DIV/0!</v>
      </c>
      <c r="O47" s="452" t="e">
        <f t="shared" si="17"/>
        <v>#DIV/0!</v>
      </c>
      <c r="P47" s="452" t="e">
        <f t="shared" si="17"/>
        <v>#DIV/0!</v>
      </c>
      <c r="Q47" s="452" t="e">
        <f t="shared" si="17"/>
        <v>#DIV/0!</v>
      </c>
      <c r="R47" s="453" t="e">
        <f t="shared" si="17"/>
        <v>#DIV/0!</v>
      </c>
    </row>
    <row r="48" spans="1:18" ht="15" x14ac:dyDescent="0.2">
      <c r="A48" s="745"/>
      <c r="B48" s="745"/>
      <c r="C48" s="748"/>
      <c r="D48" s="7" t="s">
        <v>68</v>
      </c>
      <c r="E48" s="451">
        <f>SUM(F48:Q48)</f>
        <v>0</v>
      </c>
      <c r="F48" s="499">
        <v>0</v>
      </c>
      <c r="G48" s="499"/>
      <c r="H48" s="499"/>
      <c r="I48" s="499"/>
      <c r="J48" s="499"/>
      <c r="K48" s="499"/>
      <c r="L48" s="499"/>
      <c r="M48" s="499"/>
      <c r="N48" s="499"/>
      <c r="O48" s="499"/>
      <c r="P48" s="499"/>
      <c r="Q48" s="499"/>
      <c r="R48" s="500"/>
    </row>
    <row r="49" spans="1:18" ht="15" x14ac:dyDescent="0.2">
      <c r="A49" s="745"/>
      <c r="B49" s="745"/>
      <c r="C49" s="748"/>
      <c r="D49" s="5" t="s">
        <v>69</v>
      </c>
      <c r="E49" s="452" t="e">
        <f t="shared" ref="E49:R49" si="18">E48*100/E46</f>
        <v>#DIV/0!</v>
      </c>
      <c r="F49" s="452" t="e">
        <f t="shared" si="18"/>
        <v>#DIV/0!</v>
      </c>
      <c r="G49" s="452" t="e">
        <f t="shared" si="18"/>
        <v>#DIV/0!</v>
      </c>
      <c r="H49" s="452" t="e">
        <f t="shared" si="18"/>
        <v>#DIV/0!</v>
      </c>
      <c r="I49" s="452" t="e">
        <f t="shared" si="18"/>
        <v>#DIV/0!</v>
      </c>
      <c r="J49" s="452" t="e">
        <f t="shared" si="18"/>
        <v>#DIV/0!</v>
      </c>
      <c r="K49" s="452" t="e">
        <f t="shared" si="18"/>
        <v>#DIV/0!</v>
      </c>
      <c r="L49" s="452" t="e">
        <f t="shared" si="18"/>
        <v>#DIV/0!</v>
      </c>
      <c r="M49" s="452" t="e">
        <f t="shared" si="18"/>
        <v>#DIV/0!</v>
      </c>
      <c r="N49" s="452" t="e">
        <f t="shared" si="18"/>
        <v>#DIV/0!</v>
      </c>
      <c r="O49" s="452" t="e">
        <f t="shared" si="18"/>
        <v>#DIV/0!</v>
      </c>
      <c r="P49" s="452" t="e">
        <f t="shared" si="18"/>
        <v>#DIV/0!</v>
      </c>
      <c r="Q49" s="452" t="e">
        <f t="shared" si="18"/>
        <v>#DIV/0!</v>
      </c>
      <c r="R49" s="453" t="e">
        <f t="shared" si="18"/>
        <v>#DIV/0!</v>
      </c>
    </row>
    <row r="50" spans="1:18" ht="15.75" thickBot="1" x14ac:dyDescent="0.25">
      <c r="A50" s="746"/>
      <c r="B50" s="746"/>
      <c r="C50" s="749"/>
      <c r="D50" s="6" t="s">
        <v>70</v>
      </c>
      <c r="E50" s="454" t="e">
        <f t="shared" ref="E50:R50" si="19">E48*100/E43</f>
        <v>#DIV/0!</v>
      </c>
      <c r="F50" s="454" t="e">
        <f t="shared" si="19"/>
        <v>#DIV/0!</v>
      </c>
      <c r="G50" s="454" t="e">
        <f t="shared" si="19"/>
        <v>#DIV/0!</v>
      </c>
      <c r="H50" s="454" t="e">
        <f t="shared" si="19"/>
        <v>#DIV/0!</v>
      </c>
      <c r="I50" s="454" t="e">
        <f t="shared" si="19"/>
        <v>#DIV/0!</v>
      </c>
      <c r="J50" s="454" t="e">
        <f t="shared" si="19"/>
        <v>#DIV/0!</v>
      </c>
      <c r="K50" s="454" t="e">
        <f t="shared" si="19"/>
        <v>#DIV/0!</v>
      </c>
      <c r="L50" s="454" t="e">
        <f t="shared" si="19"/>
        <v>#DIV/0!</v>
      </c>
      <c r="M50" s="454" t="e">
        <f t="shared" si="19"/>
        <v>#DIV/0!</v>
      </c>
      <c r="N50" s="454" t="e">
        <f t="shared" si="19"/>
        <v>#DIV/0!</v>
      </c>
      <c r="O50" s="454" t="e">
        <f t="shared" si="19"/>
        <v>#DIV/0!</v>
      </c>
      <c r="P50" s="454" t="e">
        <f t="shared" si="19"/>
        <v>#DIV/0!</v>
      </c>
      <c r="Q50" s="454" t="e">
        <f t="shared" si="19"/>
        <v>#DIV/0!</v>
      </c>
      <c r="R50" s="455" t="e">
        <f t="shared" si="19"/>
        <v>#DIV/0!</v>
      </c>
    </row>
    <row r="51" spans="1:18" ht="15" x14ac:dyDescent="0.2">
      <c r="A51" s="744">
        <v>6</v>
      </c>
      <c r="B51" s="744" t="str">
        <f>'PI. MP. Avance'!B36</f>
        <v>MP105010302</v>
      </c>
      <c r="C51" s="747" t="str">
        <f>'PI. MP. Avance'!C36</f>
        <v>Implementar un (1) ACUERDO de seguridad y protección a la comunidad  LGBTI, con acompañamiento de  las autoridades civiles y policiales, durante el periodo de gobierno.</v>
      </c>
      <c r="D51" s="4" t="s">
        <v>63</v>
      </c>
      <c r="E51" s="21">
        <f>SUM(F51:Q51)</f>
        <v>0</v>
      </c>
      <c r="F51" s="188">
        <f>IF($O$5=2016,VLOOKUP($B51,MP,24,FALSE),IF($O$5=2017,VLOOKUP($B51,MP,37,FALSE),IF($O$5=2018,VLOOKUP($B51,MP,50,FALSE),IF($O$5=2019,VLOOKUP($B51,MP,63,FALSE)," "))))</f>
        <v>0</v>
      </c>
      <c r="G51" s="188">
        <f>IF($O$5=2016,VLOOKUP($B51,MP,25,FALSE),IF($O$5=2017,VLOOKUP($B51,MP,38,FALSE),IF($O$5=2018,VLOOKUP($B51,MP,51,FALSE),IF($O$5=2019,VLOOKUP($B51,MP,64,FALSE)," "))))</f>
        <v>0</v>
      </c>
      <c r="H51" s="188">
        <f>IF($O$5=2016,VLOOKUP($B51,MP,26,FALSE),IF($O$5=2017,VLOOKUP($B51,MP,39,FALSE),IF($O$5=2018,VLOOKUP($B51,MP,52,FALSE),IF($O$5=2019,VLOOKUP($B51,MP,65,FALSE)," "))))</f>
        <v>0</v>
      </c>
      <c r="I51" s="188">
        <f>IF($O$5=2016,VLOOKUP($B51,MP,27,FALSE),IF($O$5=2017,VLOOKUP($B51,MP,40,FALSE),IF($O$5=2018,VLOOKUP($B51,MP,53,FALSE),IF($O$5=2019,VLOOKUP($B51,MP,66,FALSE)," "))))</f>
        <v>0</v>
      </c>
      <c r="J51" s="188">
        <f>IF($O$5=2016,VLOOKUP($B51,MP,28,FALSE),IF($O$5=2017,VLOOKUP($B51,MP,41,FALSE),IF($O$5=2018,VLOOKUP($B51,MP,54,FALSE),IF($O$5=2019,VLOOKUP($B51,MP,67,FALSE)," "))))</f>
        <v>0</v>
      </c>
      <c r="K51" s="188">
        <f>IF($O$5=2016,VLOOKUP($B51,MP,29,FALSE),IF($O$5=2017,VLOOKUP($B51,MP,42,FALSE),IF($O$5=2018,VLOOKUP($B51,MP,55,FALSE),IF($O$5=2019,VLOOKUP($B51,MP,68,FALSE)," "))))</f>
        <v>0</v>
      </c>
      <c r="L51" s="188">
        <f>IF($O$5=2016,VLOOKUP($B51,MP,30,FALSE),IF($O$5=2017,VLOOKUP($B51,MP,43,FALSE),IF($O$5=2018,VLOOKUP($B51,MP,56,FALSE),IF($O$5=2019,VLOOKUP($B51,MP,69,FALSE)," "))))</f>
        <v>0</v>
      </c>
      <c r="M51" s="188">
        <f>IF($O$5=2016,VLOOKUP($B51,MP,31,FALSE),IF($O$5=2017,VLOOKUP($B51,MP,44,FALSE),IF($O$5=2018,VLOOKUP($B51,MP,57,FALSE),IF($O$5=2019,VLOOKUP($B51,MP,70,FALSE)," "))))</f>
        <v>0</v>
      </c>
      <c r="N51" s="188">
        <f>IF($O$5=2016,VLOOKUP($B51,MP,32,FALSE),IF($O$5=2017,VLOOKUP($B51,MP,45,FALSE),IF($O$5=2018,VLOOKUP($B51,MP,58,FALSE),IF($O$5=2019,VLOOKUP($B51,MP,71,FALSE)," "))))</f>
        <v>0</v>
      </c>
      <c r="O51" s="188">
        <f>IF($O$5=2016,VLOOKUP($B51,MP,33,FALSE),IF($O$5=2017,VLOOKUP($B51,MP,46,FALSE),IF($O$5=2018,VLOOKUP($B51,MP,59,FALSE),IF($O$5=2019,VLOOKUP($B51,MP,72,FALSE)," "))))</f>
        <v>0</v>
      </c>
      <c r="P51" s="188">
        <f>IF($O$5=2016,VLOOKUP($B51,MP,34,FALSE),IF($O$5=2017,VLOOKUP($B51,MP,47,FALSE),IF($O$5=2018,VLOOKUP($B51,MP,60,FALSE),IF($O$5=2019,VLOOKUP($B51,MP,73,FALSE)," "))))</f>
        <v>0</v>
      </c>
      <c r="Q51" s="188">
        <f>IF($O$5=2016,VLOOKUP($B51,MP,35,FALSE),IF($O$5=2017,VLOOKUP($B51,MP,48,FALSE),IF($O$5=2018,VLOOKUP($B51,MP,61,FALSE),IF($O$5=2019,VLOOKUP($B51,MP,74,FALSE)," "))))</f>
        <v>0</v>
      </c>
      <c r="R51" s="22"/>
    </row>
    <row r="52" spans="1:18" ht="15" x14ac:dyDescent="0.2">
      <c r="A52" s="745"/>
      <c r="B52" s="750"/>
      <c r="C52" s="752"/>
      <c r="D52" s="8" t="s">
        <v>64</v>
      </c>
      <c r="E52" s="451">
        <f>SUM(F52:Q52)</f>
        <v>0</v>
      </c>
      <c r="F52" s="499"/>
      <c r="G52" s="499"/>
      <c r="H52" s="499"/>
      <c r="I52" s="499"/>
      <c r="J52" s="499"/>
      <c r="K52" s="499"/>
      <c r="L52" s="499"/>
      <c r="M52" s="499"/>
      <c r="N52" s="499"/>
      <c r="O52" s="499"/>
      <c r="P52" s="499"/>
      <c r="Q52" s="499"/>
      <c r="R52" s="500"/>
    </row>
    <row r="53" spans="1:18" ht="15" x14ac:dyDescent="0.2">
      <c r="A53" s="745"/>
      <c r="B53" s="750"/>
      <c r="C53" s="752"/>
      <c r="D53" s="5" t="s">
        <v>65</v>
      </c>
      <c r="E53" s="452" t="e">
        <f t="shared" ref="E53:R53" si="20">E52*100/E51</f>
        <v>#DIV/0!</v>
      </c>
      <c r="F53" s="452" t="e">
        <f t="shared" si="20"/>
        <v>#DIV/0!</v>
      </c>
      <c r="G53" s="452" t="e">
        <f t="shared" si="20"/>
        <v>#DIV/0!</v>
      </c>
      <c r="H53" s="452" t="e">
        <f t="shared" si="20"/>
        <v>#DIV/0!</v>
      </c>
      <c r="I53" s="452" t="e">
        <f t="shared" si="20"/>
        <v>#DIV/0!</v>
      </c>
      <c r="J53" s="452" t="e">
        <f t="shared" si="20"/>
        <v>#DIV/0!</v>
      </c>
      <c r="K53" s="452" t="e">
        <f t="shared" si="20"/>
        <v>#DIV/0!</v>
      </c>
      <c r="L53" s="452" t="e">
        <f t="shared" si="20"/>
        <v>#DIV/0!</v>
      </c>
      <c r="M53" s="452" t="e">
        <f t="shared" si="20"/>
        <v>#DIV/0!</v>
      </c>
      <c r="N53" s="452" t="e">
        <f t="shared" si="20"/>
        <v>#DIV/0!</v>
      </c>
      <c r="O53" s="452" t="e">
        <f t="shared" si="20"/>
        <v>#DIV/0!</v>
      </c>
      <c r="P53" s="452" t="e">
        <f t="shared" si="20"/>
        <v>#DIV/0!</v>
      </c>
      <c r="Q53" s="452" t="e">
        <f t="shared" si="20"/>
        <v>#DIV/0!</v>
      </c>
      <c r="R53" s="453" t="e">
        <f t="shared" si="20"/>
        <v>#DIV/0!</v>
      </c>
    </row>
    <row r="54" spans="1:18" ht="15" x14ac:dyDescent="0.2">
      <c r="A54" s="745"/>
      <c r="B54" s="750"/>
      <c r="C54" s="752"/>
      <c r="D54" s="8" t="s">
        <v>66</v>
      </c>
      <c r="E54" s="451">
        <f>SUM(F54:Q54)</f>
        <v>0</v>
      </c>
      <c r="F54" s="499">
        <v>0</v>
      </c>
      <c r="G54" s="499"/>
      <c r="H54" s="499"/>
      <c r="I54" s="499"/>
      <c r="J54" s="499"/>
      <c r="K54" s="499"/>
      <c r="L54" s="499"/>
      <c r="M54" s="499"/>
      <c r="N54" s="499"/>
      <c r="O54" s="499"/>
      <c r="P54" s="499"/>
      <c r="Q54" s="499"/>
      <c r="R54" s="500"/>
    </row>
    <row r="55" spans="1:18" ht="15" x14ac:dyDescent="0.2">
      <c r="A55" s="745"/>
      <c r="B55" s="750"/>
      <c r="C55" s="752"/>
      <c r="D55" s="5" t="s">
        <v>67</v>
      </c>
      <c r="E55" s="452" t="e">
        <f t="shared" ref="E55:R55" si="21">E54*100/E51</f>
        <v>#DIV/0!</v>
      </c>
      <c r="F55" s="452" t="e">
        <f t="shared" si="21"/>
        <v>#DIV/0!</v>
      </c>
      <c r="G55" s="452" t="e">
        <f t="shared" si="21"/>
        <v>#DIV/0!</v>
      </c>
      <c r="H55" s="452" t="e">
        <f t="shared" si="21"/>
        <v>#DIV/0!</v>
      </c>
      <c r="I55" s="452" t="e">
        <f t="shared" si="21"/>
        <v>#DIV/0!</v>
      </c>
      <c r="J55" s="452" t="e">
        <f t="shared" si="21"/>
        <v>#DIV/0!</v>
      </c>
      <c r="K55" s="452" t="e">
        <f t="shared" si="21"/>
        <v>#DIV/0!</v>
      </c>
      <c r="L55" s="452" t="e">
        <f t="shared" si="21"/>
        <v>#DIV/0!</v>
      </c>
      <c r="M55" s="452" t="e">
        <f t="shared" si="21"/>
        <v>#DIV/0!</v>
      </c>
      <c r="N55" s="452" t="e">
        <f t="shared" si="21"/>
        <v>#DIV/0!</v>
      </c>
      <c r="O55" s="452" t="e">
        <f t="shared" si="21"/>
        <v>#DIV/0!</v>
      </c>
      <c r="P55" s="452" t="e">
        <f t="shared" si="21"/>
        <v>#DIV/0!</v>
      </c>
      <c r="Q55" s="452" t="e">
        <f t="shared" si="21"/>
        <v>#DIV/0!</v>
      </c>
      <c r="R55" s="453" t="e">
        <f t="shared" si="21"/>
        <v>#DIV/0!</v>
      </c>
    </row>
    <row r="56" spans="1:18" ht="15" x14ac:dyDescent="0.2">
      <c r="A56" s="745"/>
      <c r="B56" s="750"/>
      <c r="C56" s="752"/>
      <c r="D56" s="7" t="s">
        <v>68</v>
      </c>
      <c r="E56" s="451">
        <f>SUM(F56:Q56)</f>
        <v>0</v>
      </c>
      <c r="F56" s="499">
        <v>0</v>
      </c>
      <c r="G56" s="499"/>
      <c r="H56" s="499"/>
      <c r="I56" s="499"/>
      <c r="J56" s="499"/>
      <c r="K56" s="499"/>
      <c r="L56" s="499"/>
      <c r="M56" s="499"/>
      <c r="N56" s="499"/>
      <c r="O56" s="499"/>
      <c r="P56" s="499"/>
      <c r="Q56" s="499"/>
      <c r="R56" s="500"/>
    </row>
    <row r="57" spans="1:18" ht="15" x14ac:dyDescent="0.2">
      <c r="A57" s="745"/>
      <c r="B57" s="750"/>
      <c r="C57" s="752"/>
      <c r="D57" s="5" t="s">
        <v>69</v>
      </c>
      <c r="E57" s="452" t="e">
        <f t="shared" ref="E57:R57" si="22">E56*100/E54</f>
        <v>#DIV/0!</v>
      </c>
      <c r="F57" s="452" t="e">
        <f t="shared" si="22"/>
        <v>#DIV/0!</v>
      </c>
      <c r="G57" s="452" t="e">
        <f t="shared" si="22"/>
        <v>#DIV/0!</v>
      </c>
      <c r="H57" s="452" t="e">
        <f t="shared" si="22"/>
        <v>#DIV/0!</v>
      </c>
      <c r="I57" s="452" t="e">
        <f t="shared" si="22"/>
        <v>#DIV/0!</v>
      </c>
      <c r="J57" s="452" t="e">
        <f t="shared" si="22"/>
        <v>#DIV/0!</v>
      </c>
      <c r="K57" s="452" t="e">
        <f t="shared" si="22"/>
        <v>#DIV/0!</v>
      </c>
      <c r="L57" s="452" t="e">
        <f t="shared" si="22"/>
        <v>#DIV/0!</v>
      </c>
      <c r="M57" s="452" t="e">
        <f t="shared" si="22"/>
        <v>#DIV/0!</v>
      </c>
      <c r="N57" s="452" t="e">
        <f t="shared" si="22"/>
        <v>#DIV/0!</v>
      </c>
      <c r="O57" s="452" t="e">
        <f t="shared" si="22"/>
        <v>#DIV/0!</v>
      </c>
      <c r="P57" s="452" t="e">
        <f t="shared" si="22"/>
        <v>#DIV/0!</v>
      </c>
      <c r="Q57" s="452" t="e">
        <f t="shared" si="22"/>
        <v>#DIV/0!</v>
      </c>
      <c r="R57" s="453" t="e">
        <f t="shared" si="22"/>
        <v>#DIV/0!</v>
      </c>
    </row>
    <row r="58" spans="1:18" ht="15.75" thickBot="1" x14ac:dyDescent="0.25">
      <c r="A58" s="746"/>
      <c r="B58" s="751"/>
      <c r="C58" s="753"/>
      <c r="D58" s="6" t="s">
        <v>70</v>
      </c>
      <c r="E58" s="454" t="e">
        <f t="shared" ref="E58:R58" si="23">E56*100/E51</f>
        <v>#DIV/0!</v>
      </c>
      <c r="F58" s="454" t="e">
        <f t="shared" si="23"/>
        <v>#DIV/0!</v>
      </c>
      <c r="G58" s="454" t="e">
        <f t="shared" si="23"/>
        <v>#DIV/0!</v>
      </c>
      <c r="H58" s="454" t="e">
        <f t="shared" si="23"/>
        <v>#DIV/0!</v>
      </c>
      <c r="I58" s="454" t="e">
        <f t="shared" si="23"/>
        <v>#DIV/0!</v>
      </c>
      <c r="J58" s="454" t="e">
        <f t="shared" si="23"/>
        <v>#DIV/0!</v>
      </c>
      <c r="K58" s="454" t="e">
        <f t="shared" si="23"/>
        <v>#DIV/0!</v>
      </c>
      <c r="L58" s="454" t="e">
        <f t="shared" si="23"/>
        <v>#DIV/0!</v>
      </c>
      <c r="M58" s="454" t="e">
        <f t="shared" si="23"/>
        <v>#DIV/0!</v>
      </c>
      <c r="N58" s="454" t="e">
        <f t="shared" si="23"/>
        <v>#DIV/0!</v>
      </c>
      <c r="O58" s="454" t="e">
        <f t="shared" si="23"/>
        <v>#DIV/0!</v>
      </c>
      <c r="P58" s="454" t="e">
        <f t="shared" si="23"/>
        <v>#DIV/0!</v>
      </c>
      <c r="Q58" s="454" t="e">
        <f t="shared" si="23"/>
        <v>#DIV/0!</v>
      </c>
      <c r="R58" s="455" t="e">
        <f t="shared" si="23"/>
        <v>#DIV/0!</v>
      </c>
    </row>
    <row r="59" spans="1:18" ht="15" x14ac:dyDescent="0.2">
      <c r="A59" s="744">
        <v>7</v>
      </c>
      <c r="B59" s="744" t="str">
        <f>'PI. MP. Avance'!B41</f>
        <v>MP105020101</v>
      </c>
      <c r="C59" s="747" t="str">
        <f>'PI. MP. Avance'!C41</f>
        <v>Acompañar a dos  Municipios en la Construcción y puesta en marcha de Dos (2) Hogares de Acogida para Mujeres víctimas de violencia, en el cuatrienio</v>
      </c>
      <c r="D59" s="4" t="s">
        <v>63</v>
      </c>
      <c r="E59" s="21">
        <f>SUM(F59:Q59)</f>
        <v>200000000</v>
      </c>
      <c r="F59" s="188">
        <f>IF($O$5=2016,VLOOKUP($B59,MP,24,FALSE),IF($O$5=2017,VLOOKUP($B59,MP,37,FALSE),IF($O$5=2018,VLOOKUP($B59,MP,50,FALSE),IF($O$5=2019,VLOOKUP($B59,MP,63,FALSE)," "))))</f>
        <v>200000000</v>
      </c>
      <c r="G59" s="188">
        <f>IF($O$5=2016,VLOOKUP($B59,MP,25,FALSE),IF($O$5=2017,VLOOKUP($B59,MP,38,FALSE),IF($O$5=2018,VLOOKUP($B59,MP,51,FALSE),IF($O$5=2019,VLOOKUP($B59,MP,64,FALSE)," "))))</f>
        <v>0</v>
      </c>
      <c r="H59" s="188">
        <f>IF($O$5=2016,VLOOKUP($B59,MP,26,FALSE),IF($O$5=2017,VLOOKUP($B59,MP,39,FALSE),IF($O$5=2018,VLOOKUP($B59,MP,52,FALSE),IF($O$5=2019,VLOOKUP($B59,MP,65,FALSE)," "))))</f>
        <v>0</v>
      </c>
      <c r="I59" s="188">
        <f>IF($O$5=2016,VLOOKUP($B59,MP,27,FALSE),IF($O$5=2017,VLOOKUP($B59,MP,40,FALSE),IF($O$5=2018,VLOOKUP($B59,MP,53,FALSE),IF($O$5=2019,VLOOKUP($B59,MP,66,FALSE)," "))))</f>
        <v>0</v>
      </c>
      <c r="J59" s="188">
        <f>IF($O$5=2016,VLOOKUP($B59,MP,28,FALSE),IF($O$5=2017,VLOOKUP($B59,MP,41,FALSE),IF($O$5=2018,VLOOKUP($B59,MP,54,FALSE),IF($O$5=2019,VLOOKUP($B59,MP,67,FALSE)," "))))</f>
        <v>0</v>
      </c>
      <c r="K59" s="188">
        <f>IF($O$5=2016,VLOOKUP($B59,MP,29,FALSE),IF($O$5=2017,VLOOKUP($B59,MP,42,FALSE),IF($O$5=2018,VLOOKUP($B59,MP,55,FALSE),IF($O$5=2019,VLOOKUP($B59,MP,68,FALSE)," "))))</f>
        <v>0</v>
      </c>
      <c r="L59" s="188">
        <f>IF($O$5=2016,VLOOKUP($B59,MP,30,FALSE),IF($O$5=2017,VLOOKUP($B59,MP,43,FALSE),IF($O$5=2018,VLOOKUP($B59,MP,56,FALSE),IF($O$5=2019,VLOOKUP($B59,MP,69,FALSE)," "))))</f>
        <v>0</v>
      </c>
      <c r="M59" s="188">
        <f>IF($O$5=2016,VLOOKUP($B59,MP,31,FALSE),IF($O$5=2017,VLOOKUP($B59,MP,44,FALSE),IF($O$5=2018,VLOOKUP($B59,MP,57,FALSE),IF($O$5=2019,VLOOKUP($B59,MP,70,FALSE)," "))))</f>
        <v>0</v>
      </c>
      <c r="N59" s="188">
        <f>IF($O$5=2016,VLOOKUP($B59,MP,32,FALSE),IF($O$5=2017,VLOOKUP($B59,MP,45,FALSE),IF($O$5=2018,VLOOKUP($B59,MP,58,FALSE),IF($O$5=2019,VLOOKUP($B59,MP,71,FALSE)," "))))</f>
        <v>0</v>
      </c>
      <c r="O59" s="188">
        <f>IF($O$5=2016,VLOOKUP($B59,MP,33,FALSE),IF($O$5=2017,VLOOKUP($B59,MP,46,FALSE),IF($O$5=2018,VLOOKUP($B59,MP,59,FALSE),IF($O$5=2019,VLOOKUP($B59,MP,72,FALSE)," "))))</f>
        <v>0</v>
      </c>
      <c r="P59" s="188">
        <f>IF($O$5=2016,VLOOKUP($B59,MP,34,FALSE),IF($O$5=2017,VLOOKUP($B59,MP,47,FALSE),IF($O$5=2018,VLOOKUP($B59,MP,60,FALSE),IF($O$5=2019,VLOOKUP($B59,MP,73,FALSE)," "))))</f>
        <v>0</v>
      </c>
      <c r="Q59" s="188">
        <f>IF($O$5=2016,VLOOKUP($B59,MP,35,FALSE),IF($O$5=2017,VLOOKUP($B59,MP,48,FALSE),IF($O$5=2018,VLOOKUP($B59,MP,61,FALSE),IF($O$5=2019,VLOOKUP($B59,MP,74,FALSE)," "))))</f>
        <v>0</v>
      </c>
      <c r="R59" s="22"/>
    </row>
    <row r="60" spans="1:18" ht="15" x14ac:dyDescent="0.2">
      <c r="A60" s="745"/>
      <c r="B60" s="745"/>
      <c r="C60" s="748"/>
      <c r="D60" s="8" t="s">
        <v>64</v>
      </c>
      <c r="E60" s="451">
        <f>SUM(F60:Q60)</f>
        <v>0</v>
      </c>
      <c r="F60" s="499"/>
      <c r="G60" s="499"/>
      <c r="H60" s="499"/>
      <c r="I60" s="499"/>
      <c r="J60" s="499"/>
      <c r="K60" s="499"/>
      <c r="L60" s="499"/>
      <c r="M60" s="499"/>
      <c r="N60" s="499"/>
      <c r="O60" s="499"/>
      <c r="P60" s="499"/>
      <c r="Q60" s="499"/>
      <c r="R60" s="500"/>
    </row>
    <row r="61" spans="1:18" ht="15" x14ac:dyDescent="0.2">
      <c r="A61" s="745"/>
      <c r="B61" s="745"/>
      <c r="C61" s="748"/>
      <c r="D61" s="5" t="s">
        <v>65</v>
      </c>
      <c r="E61" s="452">
        <f t="shared" ref="E61:R61" si="24">E60*100/E59</f>
        <v>0</v>
      </c>
      <c r="F61" s="452">
        <f t="shared" si="24"/>
        <v>0</v>
      </c>
      <c r="G61" s="452" t="e">
        <f t="shared" si="24"/>
        <v>#DIV/0!</v>
      </c>
      <c r="H61" s="452" t="e">
        <f t="shared" si="24"/>
        <v>#DIV/0!</v>
      </c>
      <c r="I61" s="452" t="e">
        <f t="shared" si="24"/>
        <v>#DIV/0!</v>
      </c>
      <c r="J61" s="452" t="e">
        <f t="shared" si="24"/>
        <v>#DIV/0!</v>
      </c>
      <c r="K61" s="452" t="e">
        <f t="shared" si="24"/>
        <v>#DIV/0!</v>
      </c>
      <c r="L61" s="452" t="e">
        <f t="shared" si="24"/>
        <v>#DIV/0!</v>
      </c>
      <c r="M61" s="452" t="e">
        <f t="shared" si="24"/>
        <v>#DIV/0!</v>
      </c>
      <c r="N61" s="452" t="e">
        <f t="shared" si="24"/>
        <v>#DIV/0!</v>
      </c>
      <c r="O61" s="452" t="e">
        <f t="shared" si="24"/>
        <v>#DIV/0!</v>
      </c>
      <c r="P61" s="452" t="e">
        <f t="shared" si="24"/>
        <v>#DIV/0!</v>
      </c>
      <c r="Q61" s="452" t="e">
        <f t="shared" si="24"/>
        <v>#DIV/0!</v>
      </c>
      <c r="R61" s="453" t="e">
        <f t="shared" si="24"/>
        <v>#DIV/0!</v>
      </c>
    </row>
    <row r="62" spans="1:18" ht="15" x14ac:dyDescent="0.2">
      <c r="A62" s="745"/>
      <c r="B62" s="745"/>
      <c r="C62" s="748"/>
      <c r="D62" s="8" t="s">
        <v>66</v>
      </c>
      <c r="E62" s="451">
        <f>SUM(F62:Q62)</f>
        <v>0</v>
      </c>
      <c r="F62" s="499">
        <v>0</v>
      </c>
      <c r="G62" s="499"/>
      <c r="H62" s="499"/>
      <c r="I62" s="499"/>
      <c r="J62" s="499"/>
      <c r="K62" s="499"/>
      <c r="L62" s="499"/>
      <c r="M62" s="499"/>
      <c r="N62" s="499"/>
      <c r="O62" s="499"/>
      <c r="P62" s="499"/>
      <c r="Q62" s="499"/>
      <c r="R62" s="500"/>
    </row>
    <row r="63" spans="1:18" ht="15" x14ac:dyDescent="0.2">
      <c r="A63" s="745"/>
      <c r="B63" s="745"/>
      <c r="C63" s="748"/>
      <c r="D63" s="5" t="s">
        <v>67</v>
      </c>
      <c r="E63" s="452">
        <f t="shared" ref="E63:R63" si="25">E62*100/E59</f>
        <v>0</v>
      </c>
      <c r="F63" s="452">
        <f t="shared" si="25"/>
        <v>0</v>
      </c>
      <c r="G63" s="452" t="e">
        <f t="shared" si="25"/>
        <v>#DIV/0!</v>
      </c>
      <c r="H63" s="452" t="e">
        <f t="shared" si="25"/>
        <v>#DIV/0!</v>
      </c>
      <c r="I63" s="452" t="e">
        <f t="shared" si="25"/>
        <v>#DIV/0!</v>
      </c>
      <c r="J63" s="452" t="e">
        <f t="shared" si="25"/>
        <v>#DIV/0!</v>
      </c>
      <c r="K63" s="452" t="e">
        <f t="shared" si="25"/>
        <v>#DIV/0!</v>
      </c>
      <c r="L63" s="452" t="e">
        <f t="shared" si="25"/>
        <v>#DIV/0!</v>
      </c>
      <c r="M63" s="452" t="e">
        <f t="shared" si="25"/>
        <v>#DIV/0!</v>
      </c>
      <c r="N63" s="452" t="e">
        <f t="shared" si="25"/>
        <v>#DIV/0!</v>
      </c>
      <c r="O63" s="452" t="e">
        <f t="shared" si="25"/>
        <v>#DIV/0!</v>
      </c>
      <c r="P63" s="452" t="e">
        <f t="shared" si="25"/>
        <v>#DIV/0!</v>
      </c>
      <c r="Q63" s="452" t="e">
        <f t="shared" si="25"/>
        <v>#DIV/0!</v>
      </c>
      <c r="R63" s="453" t="e">
        <f t="shared" si="25"/>
        <v>#DIV/0!</v>
      </c>
    </row>
    <row r="64" spans="1:18" ht="15" x14ac:dyDescent="0.2">
      <c r="A64" s="745"/>
      <c r="B64" s="745"/>
      <c r="C64" s="748"/>
      <c r="D64" s="7" t="s">
        <v>68</v>
      </c>
      <c r="E64" s="451">
        <f>SUM(F64:Q64)</f>
        <v>0</v>
      </c>
      <c r="F64" s="499">
        <v>0</v>
      </c>
      <c r="G64" s="499"/>
      <c r="H64" s="499"/>
      <c r="I64" s="499"/>
      <c r="J64" s="499"/>
      <c r="K64" s="499"/>
      <c r="L64" s="499"/>
      <c r="M64" s="499"/>
      <c r="N64" s="499"/>
      <c r="O64" s="499"/>
      <c r="P64" s="499"/>
      <c r="Q64" s="499"/>
      <c r="R64" s="500"/>
    </row>
    <row r="65" spans="1:18" ht="15" x14ac:dyDescent="0.2">
      <c r="A65" s="745"/>
      <c r="B65" s="745"/>
      <c r="C65" s="748"/>
      <c r="D65" s="5" t="s">
        <v>69</v>
      </c>
      <c r="E65" s="452" t="e">
        <f t="shared" ref="E65:R65" si="26">E64*100/E62</f>
        <v>#DIV/0!</v>
      </c>
      <c r="F65" s="452" t="e">
        <f t="shared" si="26"/>
        <v>#DIV/0!</v>
      </c>
      <c r="G65" s="452" t="e">
        <f t="shared" si="26"/>
        <v>#DIV/0!</v>
      </c>
      <c r="H65" s="452" t="e">
        <f t="shared" si="26"/>
        <v>#DIV/0!</v>
      </c>
      <c r="I65" s="452" t="e">
        <f t="shared" si="26"/>
        <v>#DIV/0!</v>
      </c>
      <c r="J65" s="452" t="e">
        <f t="shared" si="26"/>
        <v>#DIV/0!</v>
      </c>
      <c r="K65" s="452" t="e">
        <f t="shared" si="26"/>
        <v>#DIV/0!</v>
      </c>
      <c r="L65" s="452" t="e">
        <f t="shared" si="26"/>
        <v>#DIV/0!</v>
      </c>
      <c r="M65" s="452" t="e">
        <f t="shared" si="26"/>
        <v>#DIV/0!</v>
      </c>
      <c r="N65" s="452" t="e">
        <f t="shared" si="26"/>
        <v>#DIV/0!</v>
      </c>
      <c r="O65" s="452" t="e">
        <f t="shared" si="26"/>
        <v>#DIV/0!</v>
      </c>
      <c r="P65" s="452" t="e">
        <f t="shared" si="26"/>
        <v>#DIV/0!</v>
      </c>
      <c r="Q65" s="452" t="e">
        <f t="shared" si="26"/>
        <v>#DIV/0!</v>
      </c>
      <c r="R65" s="453" t="e">
        <f t="shared" si="26"/>
        <v>#DIV/0!</v>
      </c>
    </row>
    <row r="66" spans="1:18" ht="15.75" thickBot="1" x14ac:dyDescent="0.25">
      <c r="A66" s="746"/>
      <c r="B66" s="746"/>
      <c r="C66" s="749"/>
      <c r="D66" s="6" t="s">
        <v>70</v>
      </c>
      <c r="E66" s="454">
        <f t="shared" ref="E66:R66" si="27">E64*100/E59</f>
        <v>0</v>
      </c>
      <c r="F66" s="454">
        <f t="shared" si="27"/>
        <v>0</v>
      </c>
      <c r="G66" s="454" t="e">
        <f t="shared" si="27"/>
        <v>#DIV/0!</v>
      </c>
      <c r="H66" s="454" t="e">
        <f t="shared" si="27"/>
        <v>#DIV/0!</v>
      </c>
      <c r="I66" s="454" t="e">
        <f t="shared" si="27"/>
        <v>#DIV/0!</v>
      </c>
      <c r="J66" s="454" t="e">
        <f t="shared" si="27"/>
        <v>#DIV/0!</v>
      </c>
      <c r="K66" s="454" t="e">
        <f t="shared" si="27"/>
        <v>#DIV/0!</v>
      </c>
      <c r="L66" s="454" t="e">
        <f t="shared" si="27"/>
        <v>#DIV/0!</v>
      </c>
      <c r="M66" s="454" t="e">
        <f t="shared" si="27"/>
        <v>#DIV/0!</v>
      </c>
      <c r="N66" s="454" t="e">
        <f t="shared" si="27"/>
        <v>#DIV/0!</v>
      </c>
      <c r="O66" s="454" t="e">
        <f t="shared" si="27"/>
        <v>#DIV/0!</v>
      </c>
      <c r="P66" s="454" t="e">
        <f t="shared" si="27"/>
        <v>#DIV/0!</v>
      </c>
      <c r="Q66" s="454" t="e">
        <f t="shared" si="27"/>
        <v>#DIV/0!</v>
      </c>
      <c r="R66" s="455" t="e">
        <f t="shared" si="27"/>
        <v>#DIV/0!</v>
      </c>
    </row>
    <row r="67" spans="1:18" ht="15" x14ac:dyDescent="0.2">
      <c r="A67" s="744">
        <v>8</v>
      </c>
      <c r="B67" s="744" t="str">
        <f>'PI. MP. Avance'!B46</f>
        <v>MP105020102</v>
      </c>
      <c r="C67" s="747" t="str">
        <f>'PI. MP. Avance'!C46</f>
        <v>Implementar una (1) herramienta tecnológica, que permita fortalecer las instancias de erradicación de violencia contra la mujer y la población LGTBI, en el cuatrienio.</v>
      </c>
      <c r="D67" s="4" t="s">
        <v>63</v>
      </c>
      <c r="E67" s="21">
        <f>SUM(F67:Q67)</f>
        <v>0</v>
      </c>
      <c r="F67" s="188">
        <f>IF($O$5=2016,VLOOKUP($B67,MP,24,FALSE),IF($O$5=2017,VLOOKUP($B67,MP,37,FALSE),IF($O$5=2018,VLOOKUP($B67,MP,50,FALSE),IF($O$5=2019,VLOOKUP($B67,MP,63,FALSE)," "))))</f>
        <v>0</v>
      </c>
      <c r="G67" s="188">
        <f>IF($O$5=2016,VLOOKUP($B67,MP,25,FALSE),IF($O$5=2017,VLOOKUP($B67,MP,38,FALSE),IF($O$5=2018,VLOOKUP($B67,MP,51,FALSE),IF($O$5=2019,VLOOKUP($B67,MP,64,FALSE)," "))))</f>
        <v>0</v>
      </c>
      <c r="H67" s="188">
        <f>IF($O$5=2016,VLOOKUP($B67,MP,26,FALSE),IF($O$5=2017,VLOOKUP($B67,MP,39,FALSE),IF($O$5=2018,VLOOKUP($B67,MP,52,FALSE),IF($O$5=2019,VLOOKUP($B67,MP,65,FALSE)," "))))</f>
        <v>0</v>
      </c>
      <c r="I67" s="188">
        <f>IF($O$5=2016,VLOOKUP($B67,MP,27,FALSE),IF($O$5=2017,VLOOKUP($B67,MP,40,FALSE),IF($O$5=2018,VLOOKUP($B67,MP,53,FALSE),IF($O$5=2019,VLOOKUP($B67,MP,66,FALSE)," "))))</f>
        <v>0</v>
      </c>
      <c r="J67" s="188">
        <f>IF($O$5=2016,VLOOKUP($B67,MP,28,FALSE),IF($O$5=2017,VLOOKUP($B67,MP,41,FALSE),IF($O$5=2018,VLOOKUP($B67,MP,54,FALSE),IF($O$5=2019,VLOOKUP($B67,MP,67,FALSE)," "))))</f>
        <v>0</v>
      </c>
      <c r="K67" s="188">
        <f>IF($O$5=2016,VLOOKUP($B67,MP,29,FALSE),IF($O$5=2017,VLOOKUP($B67,MP,42,FALSE),IF($O$5=2018,VLOOKUP($B67,MP,55,FALSE),IF($O$5=2019,VLOOKUP($B67,MP,68,FALSE)," "))))</f>
        <v>0</v>
      </c>
      <c r="L67" s="188">
        <f>IF($O$5=2016,VLOOKUP($B67,MP,30,FALSE),IF($O$5=2017,VLOOKUP($B67,MP,43,FALSE),IF($O$5=2018,VLOOKUP($B67,MP,56,FALSE),IF($O$5=2019,VLOOKUP($B67,MP,69,FALSE)," "))))</f>
        <v>0</v>
      </c>
      <c r="M67" s="188">
        <f>IF($O$5=2016,VLOOKUP($B67,MP,31,FALSE),IF($O$5=2017,VLOOKUP($B67,MP,44,FALSE),IF($O$5=2018,VLOOKUP($B67,MP,57,FALSE),IF($O$5=2019,VLOOKUP($B67,MP,70,FALSE)," "))))</f>
        <v>0</v>
      </c>
      <c r="N67" s="188">
        <f>IF($O$5=2016,VLOOKUP($B67,MP,32,FALSE),IF($O$5=2017,VLOOKUP($B67,MP,45,FALSE),IF($O$5=2018,VLOOKUP($B67,MP,58,FALSE),IF($O$5=2019,VLOOKUP($B67,MP,71,FALSE)," "))))</f>
        <v>0</v>
      </c>
      <c r="O67" s="188">
        <f>IF($O$5=2016,VLOOKUP($B67,MP,33,FALSE),IF($O$5=2017,VLOOKUP($B67,MP,46,FALSE),IF($O$5=2018,VLOOKUP($B67,MP,59,FALSE),IF($O$5=2019,VLOOKUP($B67,MP,72,FALSE)," "))))</f>
        <v>0</v>
      </c>
      <c r="P67" s="188">
        <f>IF($O$5=2016,VLOOKUP($B67,MP,34,FALSE),IF($O$5=2017,VLOOKUP($B67,MP,47,FALSE),IF($O$5=2018,VLOOKUP($B67,MP,60,FALSE),IF($O$5=2019,VLOOKUP($B67,MP,73,FALSE)," "))))</f>
        <v>0</v>
      </c>
      <c r="Q67" s="188">
        <f>IF($O$5=2016,VLOOKUP($B67,MP,35,FALSE),IF($O$5=2017,VLOOKUP($B67,MP,48,FALSE),IF($O$5=2018,VLOOKUP($B67,MP,61,FALSE),IF($O$5=2019,VLOOKUP($B67,MP,74,FALSE)," "))))</f>
        <v>0</v>
      </c>
      <c r="R67" s="22"/>
    </row>
    <row r="68" spans="1:18" ht="15" x14ac:dyDescent="0.2">
      <c r="A68" s="745"/>
      <c r="B68" s="745"/>
      <c r="C68" s="748"/>
      <c r="D68" s="8" t="s">
        <v>64</v>
      </c>
      <c r="E68" s="451">
        <f>SUM(F68:Q68)</f>
        <v>0</v>
      </c>
      <c r="F68" s="499"/>
      <c r="G68" s="499"/>
      <c r="H68" s="499"/>
      <c r="I68" s="499"/>
      <c r="J68" s="499"/>
      <c r="K68" s="499"/>
      <c r="L68" s="499"/>
      <c r="M68" s="499"/>
      <c r="N68" s="499"/>
      <c r="O68" s="499"/>
      <c r="P68" s="499"/>
      <c r="Q68" s="499"/>
      <c r="R68" s="500"/>
    </row>
    <row r="69" spans="1:18" ht="15" x14ac:dyDescent="0.2">
      <c r="A69" s="745"/>
      <c r="B69" s="745"/>
      <c r="C69" s="748"/>
      <c r="D69" s="5" t="s">
        <v>65</v>
      </c>
      <c r="E69" s="452" t="e">
        <f t="shared" ref="E69:R69" si="28">E68*100/E67</f>
        <v>#DIV/0!</v>
      </c>
      <c r="F69" s="452" t="e">
        <f t="shared" si="28"/>
        <v>#DIV/0!</v>
      </c>
      <c r="G69" s="452" t="e">
        <f t="shared" si="28"/>
        <v>#DIV/0!</v>
      </c>
      <c r="H69" s="452" t="e">
        <f t="shared" si="28"/>
        <v>#DIV/0!</v>
      </c>
      <c r="I69" s="452" t="e">
        <f t="shared" si="28"/>
        <v>#DIV/0!</v>
      </c>
      <c r="J69" s="452" t="e">
        <f t="shared" si="28"/>
        <v>#DIV/0!</v>
      </c>
      <c r="K69" s="452" t="e">
        <f t="shared" si="28"/>
        <v>#DIV/0!</v>
      </c>
      <c r="L69" s="452" t="e">
        <f t="shared" si="28"/>
        <v>#DIV/0!</v>
      </c>
      <c r="M69" s="452" t="e">
        <f t="shared" si="28"/>
        <v>#DIV/0!</v>
      </c>
      <c r="N69" s="452" t="e">
        <f t="shared" si="28"/>
        <v>#DIV/0!</v>
      </c>
      <c r="O69" s="452" t="e">
        <f t="shared" si="28"/>
        <v>#DIV/0!</v>
      </c>
      <c r="P69" s="452" t="e">
        <f t="shared" si="28"/>
        <v>#DIV/0!</v>
      </c>
      <c r="Q69" s="452" t="e">
        <f t="shared" si="28"/>
        <v>#DIV/0!</v>
      </c>
      <c r="R69" s="453" t="e">
        <f t="shared" si="28"/>
        <v>#DIV/0!</v>
      </c>
    </row>
    <row r="70" spans="1:18" ht="15" x14ac:dyDescent="0.2">
      <c r="A70" s="745"/>
      <c r="B70" s="745"/>
      <c r="C70" s="748"/>
      <c r="D70" s="8" t="s">
        <v>66</v>
      </c>
      <c r="E70" s="451">
        <f>SUM(F70:Q70)</f>
        <v>0</v>
      </c>
      <c r="F70" s="499">
        <v>0</v>
      </c>
      <c r="G70" s="499"/>
      <c r="H70" s="499"/>
      <c r="I70" s="499"/>
      <c r="J70" s="499"/>
      <c r="K70" s="499"/>
      <c r="L70" s="499"/>
      <c r="M70" s="499"/>
      <c r="N70" s="499"/>
      <c r="O70" s="499"/>
      <c r="P70" s="499"/>
      <c r="Q70" s="499"/>
      <c r="R70" s="500"/>
    </row>
    <row r="71" spans="1:18" ht="15" x14ac:dyDescent="0.2">
      <c r="A71" s="745"/>
      <c r="B71" s="745"/>
      <c r="C71" s="748"/>
      <c r="D71" s="5" t="s">
        <v>67</v>
      </c>
      <c r="E71" s="452" t="e">
        <f t="shared" ref="E71:R71" si="29">E70*100/E67</f>
        <v>#DIV/0!</v>
      </c>
      <c r="F71" s="452" t="e">
        <f t="shared" si="29"/>
        <v>#DIV/0!</v>
      </c>
      <c r="G71" s="452" t="e">
        <f t="shared" si="29"/>
        <v>#DIV/0!</v>
      </c>
      <c r="H71" s="452" t="e">
        <f t="shared" si="29"/>
        <v>#DIV/0!</v>
      </c>
      <c r="I71" s="452" t="e">
        <f t="shared" si="29"/>
        <v>#DIV/0!</v>
      </c>
      <c r="J71" s="452" t="e">
        <f t="shared" si="29"/>
        <v>#DIV/0!</v>
      </c>
      <c r="K71" s="452" t="e">
        <f t="shared" si="29"/>
        <v>#DIV/0!</v>
      </c>
      <c r="L71" s="452" t="e">
        <f t="shared" si="29"/>
        <v>#DIV/0!</v>
      </c>
      <c r="M71" s="452" t="e">
        <f t="shared" si="29"/>
        <v>#DIV/0!</v>
      </c>
      <c r="N71" s="452" t="e">
        <f t="shared" si="29"/>
        <v>#DIV/0!</v>
      </c>
      <c r="O71" s="452" t="e">
        <f t="shared" si="29"/>
        <v>#DIV/0!</v>
      </c>
      <c r="P71" s="452" t="e">
        <f t="shared" si="29"/>
        <v>#DIV/0!</v>
      </c>
      <c r="Q71" s="452" t="e">
        <f t="shared" si="29"/>
        <v>#DIV/0!</v>
      </c>
      <c r="R71" s="453" t="e">
        <f t="shared" si="29"/>
        <v>#DIV/0!</v>
      </c>
    </row>
    <row r="72" spans="1:18" ht="15" x14ac:dyDescent="0.2">
      <c r="A72" s="745"/>
      <c r="B72" s="745"/>
      <c r="C72" s="748"/>
      <c r="D72" s="7" t="s">
        <v>68</v>
      </c>
      <c r="E72" s="451">
        <f>SUM(F72:Q72)</f>
        <v>0</v>
      </c>
      <c r="F72" s="499">
        <v>0</v>
      </c>
      <c r="G72" s="499"/>
      <c r="H72" s="499"/>
      <c r="I72" s="499"/>
      <c r="J72" s="499"/>
      <c r="K72" s="499"/>
      <c r="L72" s="499"/>
      <c r="M72" s="499"/>
      <c r="N72" s="499"/>
      <c r="O72" s="499"/>
      <c r="P72" s="499"/>
      <c r="Q72" s="499"/>
      <c r="R72" s="500"/>
    </row>
    <row r="73" spans="1:18" ht="15" x14ac:dyDescent="0.2">
      <c r="A73" s="745"/>
      <c r="B73" s="745"/>
      <c r="C73" s="748"/>
      <c r="D73" s="5" t="s">
        <v>69</v>
      </c>
      <c r="E73" s="452" t="e">
        <f t="shared" ref="E73:R73" si="30">E72*100/E70</f>
        <v>#DIV/0!</v>
      </c>
      <c r="F73" s="452" t="e">
        <f t="shared" si="30"/>
        <v>#DIV/0!</v>
      </c>
      <c r="G73" s="452" t="e">
        <f t="shared" si="30"/>
        <v>#DIV/0!</v>
      </c>
      <c r="H73" s="452" t="e">
        <f t="shared" si="30"/>
        <v>#DIV/0!</v>
      </c>
      <c r="I73" s="452" t="e">
        <f t="shared" si="30"/>
        <v>#DIV/0!</v>
      </c>
      <c r="J73" s="452" t="e">
        <f t="shared" si="30"/>
        <v>#DIV/0!</v>
      </c>
      <c r="K73" s="452" t="e">
        <f t="shared" si="30"/>
        <v>#DIV/0!</v>
      </c>
      <c r="L73" s="452" t="e">
        <f t="shared" si="30"/>
        <v>#DIV/0!</v>
      </c>
      <c r="M73" s="452" t="e">
        <f t="shared" si="30"/>
        <v>#DIV/0!</v>
      </c>
      <c r="N73" s="452" t="e">
        <f t="shared" si="30"/>
        <v>#DIV/0!</v>
      </c>
      <c r="O73" s="452" t="e">
        <f t="shared" si="30"/>
        <v>#DIV/0!</v>
      </c>
      <c r="P73" s="452" t="e">
        <f t="shared" si="30"/>
        <v>#DIV/0!</v>
      </c>
      <c r="Q73" s="452" t="e">
        <f t="shared" si="30"/>
        <v>#DIV/0!</v>
      </c>
      <c r="R73" s="453" t="e">
        <f t="shared" si="30"/>
        <v>#DIV/0!</v>
      </c>
    </row>
    <row r="74" spans="1:18" ht="15.75" thickBot="1" x14ac:dyDescent="0.25">
      <c r="A74" s="746"/>
      <c r="B74" s="746"/>
      <c r="C74" s="749"/>
      <c r="D74" s="6" t="s">
        <v>70</v>
      </c>
      <c r="E74" s="454" t="e">
        <f t="shared" ref="E74:R74" si="31">E72*100/E67</f>
        <v>#DIV/0!</v>
      </c>
      <c r="F74" s="454" t="e">
        <f t="shared" si="31"/>
        <v>#DIV/0!</v>
      </c>
      <c r="G74" s="454" t="e">
        <f t="shared" si="31"/>
        <v>#DIV/0!</v>
      </c>
      <c r="H74" s="454" t="e">
        <f t="shared" si="31"/>
        <v>#DIV/0!</v>
      </c>
      <c r="I74" s="454" t="e">
        <f t="shared" si="31"/>
        <v>#DIV/0!</v>
      </c>
      <c r="J74" s="454" t="e">
        <f t="shared" si="31"/>
        <v>#DIV/0!</v>
      </c>
      <c r="K74" s="454" t="e">
        <f t="shared" si="31"/>
        <v>#DIV/0!</v>
      </c>
      <c r="L74" s="454" t="e">
        <f t="shared" si="31"/>
        <v>#DIV/0!</v>
      </c>
      <c r="M74" s="454" t="e">
        <f t="shared" si="31"/>
        <v>#DIV/0!</v>
      </c>
      <c r="N74" s="454" t="e">
        <f t="shared" si="31"/>
        <v>#DIV/0!</v>
      </c>
      <c r="O74" s="454" t="e">
        <f t="shared" si="31"/>
        <v>#DIV/0!</v>
      </c>
      <c r="P74" s="454" t="e">
        <f t="shared" si="31"/>
        <v>#DIV/0!</v>
      </c>
      <c r="Q74" s="454" t="e">
        <f t="shared" si="31"/>
        <v>#DIV/0!</v>
      </c>
      <c r="R74" s="455" t="e">
        <f t="shared" si="31"/>
        <v>#DIV/0!</v>
      </c>
    </row>
    <row r="75" spans="1:18" ht="15" x14ac:dyDescent="0.2">
      <c r="A75" s="744">
        <v>9</v>
      </c>
      <c r="B75" s="744" t="str">
        <f>'PI. MP. Avance'!B51</f>
        <v>MP105020103</v>
      </c>
      <c r="C75" s="747" t="str">
        <f>'PI. MP. Avance'!C51</f>
        <v>Fortalecer en los 42 municipios, las Comisarías de Familia y Casa de Justicia del Departamento, en las rutas de atención a mujeres víctimas de violencia, en el período de gobierno.</v>
      </c>
      <c r="D75" s="4" t="s">
        <v>63</v>
      </c>
      <c r="E75" s="21">
        <f>SUM(F75:Q75)</f>
        <v>0</v>
      </c>
      <c r="F75" s="188">
        <f>IF($O$5=2016,VLOOKUP($B75,MP,24,FALSE),IF($O$5=2017,VLOOKUP($B75,MP,37,FALSE),IF($O$5=2018,VLOOKUP($B75,MP,50,FALSE),IF($O$5=2019,VLOOKUP($B75,MP,63,FALSE)," "))))</f>
        <v>0</v>
      </c>
      <c r="G75" s="188">
        <f>IF($O$5=2016,VLOOKUP($B75,MP,25,FALSE),IF($O$5=2017,VLOOKUP($B75,MP,38,FALSE),IF($O$5=2018,VLOOKUP($B75,MP,51,FALSE),IF($O$5=2019,VLOOKUP($B75,MP,64,FALSE)," "))))</f>
        <v>0</v>
      </c>
      <c r="H75" s="188">
        <f>IF($O$5=2016,VLOOKUP($B75,MP,26,FALSE),IF($O$5=2017,VLOOKUP($B75,MP,39,FALSE),IF($O$5=2018,VLOOKUP($B75,MP,52,FALSE),IF($O$5=2019,VLOOKUP($B75,MP,65,FALSE)," "))))</f>
        <v>0</v>
      </c>
      <c r="I75" s="188">
        <f>IF($O$5=2016,VLOOKUP($B75,MP,27,FALSE),IF($O$5=2017,VLOOKUP($B75,MP,40,FALSE),IF($O$5=2018,VLOOKUP($B75,MP,53,FALSE),IF($O$5=2019,VLOOKUP($B75,MP,66,FALSE)," "))))</f>
        <v>0</v>
      </c>
      <c r="J75" s="188">
        <f>IF($O$5=2016,VLOOKUP($B75,MP,28,FALSE),IF($O$5=2017,VLOOKUP($B75,MP,41,FALSE),IF($O$5=2018,VLOOKUP($B75,MP,54,FALSE),IF($O$5=2019,VLOOKUP($B75,MP,67,FALSE)," "))))</f>
        <v>0</v>
      </c>
      <c r="K75" s="188">
        <f>IF($O$5=2016,VLOOKUP($B75,MP,29,FALSE),IF($O$5=2017,VLOOKUP($B75,MP,42,FALSE),IF($O$5=2018,VLOOKUP($B75,MP,55,FALSE),IF($O$5=2019,VLOOKUP($B75,MP,68,FALSE)," "))))</f>
        <v>0</v>
      </c>
      <c r="L75" s="188">
        <f>IF($O$5=2016,VLOOKUP($B75,MP,30,FALSE),IF($O$5=2017,VLOOKUP($B75,MP,43,FALSE),IF($O$5=2018,VLOOKUP($B75,MP,56,FALSE),IF($O$5=2019,VLOOKUP($B75,MP,69,FALSE)," "))))</f>
        <v>0</v>
      </c>
      <c r="M75" s="188">
        <f>IF($O$5=2016,VLOOKUP($B75,MP,31,FALSE),IF($O$5=2017,VLOOKUP($B75,MP,44,FALSE),IF($O$5=2018,VLOOKUP($B75,MP,57,FALSE),IF($O$5=2019,VLOOKUP($B75,MP,70,FALSE)," "))))</f>
        <v>0</v>
      </c>
      <c r="N75" s="188">
        <f>IF($O$5=2016,VLOOKUP($B75,MP,32,FALSE),IF($O$5=2017,VLOOKUP($B75,MP,45,FALSE),IF($O$5=2018,VLOOKUP($B75,MP,58,FALSE),IF($O$5=2019,VLOOKUP($B75,MP,71,FALSE)," "))))</f>
        <v>0</v>
      </c>
      <c r="O75" s="188">
        <f>IF($O$5=2016,VLOOKUP($B75,MP,33,FALSE),IF($O$5=2017,VLOOKUP($B75,MP,46,FALSE),IF($O$5=2018,VLOOKUP($B75,MP,59,FALSE),IF($O$5=2019,VLOOKUP($B75,MP,72,FALSE)," "))))</f>
        <v>0</v>
      </c>
      <c r="P75" s="188">
        <f>IF($O$5=2016,VLOOKUP($B75,MP,34,FALSE),IF($O$5=2017,VLOOKUP($B75,MP,47,FALSE),IF($O$5=2018,VLOOKUP($B75,MP,60,FALSE),IF($O$5=2019,VLOOKUP($B75,MP,73,FALSE)," "))))</f>
        <v>0</v>
      </c>
      <c r="Q75" s="188">
        <f>IF($O$5=2016,VLOOKUP($B75,MP,35,FALSE),IF($O$5=2017,VLOOKUP($B75,MP,48,FALSE),IF($O$5=2018,VLOOKUP($B75,MP,61,FALSE),IF($O$5=2019,VLOOKUP($B75,MP,74,FALSE)," "))))</f>
        <v>0</v>
      </c>
      <c r="R75" s="22"/>
    </row>
    <row r="76" spans="1:18" ht="15" x14ac:dyDescent="0.2">
      <c r="A76" s="745"/>
      <c r="B76" s="745"/>
      <c r="C76" s="748"/>
      <c r="D76" s="8" t="s">
        <v>64</v>
      </c>
      <c r="E76" s="451">
        <f>SUM(F76:Q76)</f>
        <v>0</v>
      </c>
      <c r="F76" s="499">
        <v>0</v>
      </c>
      <c r="G76" s="499"/>
      <c r="H76" s="499"/>
      <c r="I76" s="499"/>
      <c r="J76" s="499"/>
      <c r="K76" s="499"/>
      <c r="L76" s="499"/>
      <c r="M76" s="499"/>
      <c r="N76" s="499"/>
      <c r="O76" s="499"/>
      <c r="P76" s="499"/>
      <c r="Q76" s="499"/>
      <c r="R76" s="500"/>
    </row>
    <row r="77" spans="1:18" ht="15" x14ac:dyDescent="0.2">
      <c r="A77" s="745"/>
      <c r="B77" s="745"/>
      <c r="C77" s="748"/>
      <c r="D77" s="5" t="s">
        <v>65</v>
      </c>
      <c r="E77" s="452" t="e">
        <f t="shared" ref="E77:R77" si="32">E76*100/E75</f>
        <v>#DIV/0!</v>
      </c>
      <c r="F77" s="452" t="e">
        <f t="shared" si="32"/>
        <v>#DIV/0!</v>
      </c>
      <c r="G77" s="452" t="e">
        <f t="shared" si="32"/>
        <v>#DIV/0!</v>
      </c>
      <c r="H77" s="452" t="e">
        <f t="shared" si="32"/>
        <v>#DIV/0!</v>
      </c>
      <c r="I77" s="452" t="e">
        <f t="shared" si="32"/>
        <v>#DIV/0!</v>
      </c>
      <c r="J77" s="452" t="e">
        <f t="shared" si="32"/>
        <v>#DIV/0!</v>
      </c>
      <c r="K77" s="452" t="e">
        <f t="shared" si="32"/>
        <v>#DIV/0!</v>
      </c>
      <c r="L77" s="452" t="e">
        <f t="shared" si="32"/>
        <v>#DIV/0!</v>
      </c>
      <c r="M77" s="452" t="e">
        <f t="shared" si="32"/>
        <v>#DIV/0!</v>
      </c>
      <c r="N77" s="452" t="e">
        <f t="shared" si="32"/>
        <v>#DIV/0!</v>
      </c>
      <c r="O77" s="452" t="e">
        <f t="shared" si="32"/>
        <v>#DIV/0!</v>
      </c>
      <c r="P77" s="452" t="e">
        <f t="shared" si="32"/>
        <v>#DIV/0!</v>
      </c>
      <c r="Q77" s="452" t="e">
        <f t="shared" si="32"/>
        <v>#DIV/0!</v>
      </c>
      <c r="R77" s="453" t="e">
        <f t="shared" si="32"/>
        <v>#DIV/0!</v>
      </c>
    </row>
    <row r="78" spans="1:18" ht="15" x14ac:dyDescent="0.2">
      <c r="A78" s="745"/>
      <c r="B78" s="745"/>
      <c r="C78" s="748"/>
      <c r="D78" s="8" t="s">
        <v>66</v>
      </c>
      <c r="E78" s="451">
        <f>SUM(F78:Q78)</f>
        <v>0</v>
      </c>
      <c r="F78" s="499">
        <v>0</v>
      </c>
      <c r="G78" s="499"/>
      <c r="H78" s="499"/>
      <c r="I78" s="499"/>
      <c r="J78" s="499"/>
      <c r="K78" s="499"/>
      <c r="L78" s="499"/>
      <c r="M78" s="499"/>
      <c r="N78" s="499"/>
      <c r="O78" s="499"/>
      <c r="P78" s="499"/>
      <c r="Q78" s="499"/>
      <c r="R78" s="500"/>
    </row>
    <row r="79" spans="1:18" ht="15" x14ac:dyDescent="0.2">
      <c r="A79" s="745"/>
      <c r="B79" s="745"/>
      <c r="C79" s="748"/>
      <c r="D79" s="5" t="s">
        <v>67</v>
      </c>
      <c r="E79" s="452" t="e">
        <f t="shared" ref="E79:R79" si="33">E78*100/E75</f>
        <v>#DIV/0!</v>
      </c>
      <c r="F79" s="452" t="e">
        <f t="shared" si="33"/>
        <v>#DIV/0!</v>
      </c>
      <c r="G79" s="452" t="e">
        <f t="shared" si="33"/>
        <v>#DIV/0!</v>
      </c>
      <c r="H79" s="452" t="e">
        <f t="shared" si="33"/>
        <v>#DIV/0!</v>
      </c>
      <c r="I79" s="452" t="e">
        <f t="shared" si="33"/>
        <v>#DIV/0!</v>
      </c>
      <c r="J79" s="452" t="e">
        <f t="shared" si="33"/>
        <v>#DIV/0!</v>
      </c>
      <c r="K79" s="452" t="e">
        <f t="shared" si="33"/>
        <v>#DIV/0!</v>
      </c>
      <c r="L79" s="452" t="e">
        <f t="shared" si="33"/>
        <v>#DIV/0!</v>
      </c>
      <c r="M79" s="452" t="e">
        <f t="shared" si="33"/>
        <v>#DIV/0!</v>
      </c>
      <c r="N79" s="452" t="e">
        <f t="shared" si="33"/>
        <v>#DIV/0!</v>
      </c>
      <c r="O79" s="452" t="e">
        <f t="shared" si="33"/>
        <v>#DIV/0!</v>
      </c>
      <c r="P79" s="452" t="e">
        <f t="shared" si="33"/>
        <v>#DIV/0!</v>
      </c>
      <c r="Q79" s="452" t="e">
        <f t="shared" si="33"/>
        <v>#DIV/0!</v>
      </c>
      <c r="R79" s="453" t="e">
        <f t="shared" si="33"/>
        <v>#DIV/0!</v>
      </c>
    </row>
    <row r="80" spans="1:18" ht="15" x14ac:dyDescent="0.2">
      <c r="A80" s="745"/>
      <c r="B80" s="745"/>
      <c r="C80" s="748"/>
      <c r="D80" s="7" t="s">
        <v>68</v>
      </c>
      <c r="E80" s="451">
        <f>SUM(F80:Q80)</f>
        <v>0</v>
      </c>
      <c r="F80" s="499">
        <v>0</v>
      </c>
      <c r="G80" s="499"/>
      <c r="H80" s="499"/>
      <c r="I80" s="499"/>
      <c r="J80" s="499"/>
      <c r="K80" s="499"/>
      <c r="L80" s="499"/>
      <c r="M80" s="499"/>
      <c r="N80" s="499"/>
      <c r="O80" s="499"/>
      <c r="P80" s="499"/>
      <c r="Q80" s="499"/>
      <c r="R80" s="500"/>
    </row>
    <row r="81" spans="1:18" ht="15" x14ac:dyDescent="0.2">
      <c r="A81" s="745"/>
      <c r="B81" s="745"/>
      <c r="C81" s="748"/>
      <c r="D81" s="5" t="s">
        <v>69</v>
      </c>
      <c r="E81" s="452" t="e">
        <f t="shared" ref="E81:R81" si="34">E80*100/E78</f>
        <v>#DIV/0!</v>
      </c>
      <c r="F81" s="452" t="e">
        <f t="shared" si="34"/>
        <v>#DIV/0!</v>
      </c>
      <c r="G81" s="452" t="e">
        <f t="shared" si="34"/>
        <v>#DIV/0!</v>
      </c>
      <c r="H81" s="452" t="e">
        <f t="shared" si="34"/>
        <v>#DIV/0!</v>
      </c>
      <c r="I81" s="452" t="e">
        <f t="shared" si="34"/>
        <v>#DIV/0!</v>
      </c>
      <c r="J81" s="452" t="e">
        <f t="shared" si="34"/>
        <v>#DIV/0!</v>
      </c>
      <c r="K81" s="452" t="e">
        <f t="shared" si="34"/>
        <v>#DIV/0!</v>
      </c>
      <c r="L81" s="452" t="e">
        <f t="shared" si="34"/>
        <v>#DIV/0!</v>
      </c>
      <c r="M81" s="452" t="e">
        <f t="shared" si="34"/>
        <v>#DIV/0!</v>
      </c>
      <c r="N81" s="452" t="e">
        <f t="shared" si="34"/>
        <v>#DIV/0!</v>
      </c>
      <c r="O81" s="452" t="e">
        <f t="shared" si="34"/>
        <v>#DIV/0!</v>
      </c>
      <c r="P81" s="452" t="e">
        <f t="shared" si="34"/>
        <v>#DIV/0!</v>
      </c>
      <c r="Q81" s="452" t="e">
        <f t="shared" si="34"/>
        <v>#DIV/0!</v>
      </c>
      <c r="R81" s="453" t="e">
        <f t="shared" si="34"/>
        <v>#DIV/0!</v>
      </c>
    </row>
    <row r="82" spans="1:18" ht="15.75" thickBot="1" x14ac:dyDescent="0.25">
      <c r="A82" s="746"/>
      <c r="B82" s="746"/>
      <c r="C82" s="749"/>
      <c r="D82" s="6" t="s">
        <v>70</v>
      </c>
      <c r="E82" s="454" t="e">
        <f t="shared" ref="E82:R82" si="35">E80*100/E75</f>
        <v>#DIV/0!</v>
      </c>
      <c r="F82" s="454" t="e">
        <f t="shared" si="35"/>
        <v>#DIV/0!</v>
      </c>
      <c r="G82" s="454" t="e">
        <f t="shared" si="35"/>
        <v>#DIV/0!</v>
      </c>
      <c r="H82" s="454" t="e">
        <f t="shared" si="35"/>
        <v>#DIV/0!</v>
      </c>
      <c r="I82" s="454" t="e">
        <f t="shared" si="35"/>
        <v>#DIV/0!</v>
      </c>
      <c r="J82" s="454" t="e">
        <f t="shared" si="35"/>
        <v>#DIV/0!</v>
      </c>
      <c r="K82" s="454" t="e">
        <f t="shared" si="35"/>
        <v>#DIV/0!</v>
      </c>
      <c r="L82" s="454" t="e">
        <f t="shared" si="35"/>
        <v>#DIV/0!</v>
      </c>
      <c r="M82" s="454" t="e">
        <f t="shared" si="35"/>
        <v>#DIV/0!</v>
      </c>
      <c r="N82" s="454" t="e">
        <f t="shared" si="35"/>
        <v>#DIV/0!</v>
      </c>
      <c r="O82" s="454" t="e">
        <f t="shared" si="35"/>
        <v>#DIV/0!</v>
      </c>
      <c r="P82" s="454" t="e">
        <f t="shared" si="35"/>
        <v>#DIV/0!</v>
      </c>
      <c r="Q82" s="454" t="e">
        <f t="shared" si="35"/>
        <v>#DIV/0!</v>
      </c>
      <c r="R82" s="455" t="e">
        <f t="shared" si="35"/>
        <v>#DIV/0!</v>
      </c>
    </row>
    <row r="83" spans="1:18" ht="15" x14ac:dyDescent="0.2">
      <c r="A83" s="744">
        <v>10</v>
      </c>
      <c r="B83" s="744" t="str">
        <f>'PI. MP. Avance'!B56</f>
        <v>MP105020104</v>
      </c>
      <c r="C83" s="747" t="str">
        <f>'PI. MP. Avance'!C56</f>
        <v>Implementar un (1) acuerdo con empresarios del sector privado del Departamentopara aplicar el incentivo por vinculación laboral de mujeres víctimas de violencia (Ley 1257 de 2008), en el cuatrienio</v>
      </c>
      <c r="D83" s="4" t="s">
        <v>63</v>
      </c>
      <c r="E83" s="21">
        <f>SUM(F83:Q83)</f>
        <v>0</v>
      </c>
      <c r="F83" s="188">
        <f>IF($O$5=2016,VLOOKUP($B83,MP,24,FALSE),IF($O$5=2017,VLOOKUP($B83,MP,37,FALSE),IF($O$5=2018,VLOOKUP($B83,MP,50,FALSE),IF($O$5=2019,VLOOKUP($B83,MP,63,FALSE)," "))))</f>
        <v>0</v>
      </c>
      <c r="G83" s="188">
        <f>IF($O$5=2016,VLOOKUP($B83,MP,25,FALSE),IF($O$5=2017,VLOOKUP($B83,MP,38,FALSE),IF($O$5=2018,VLOOKUP($B83,MP,51,FALSE),IF($O$5=2019,VLOOKUP($B83,MP,64,FALSE)," "))))</f>
        <v>0</v>
      </c>
      <c r="H83" s="188">
        <f>IF($O$5=2016,VLOOKUP($B83,MP,26,FALSE),IF($O$5=2017,VLOOKUP($B83,MP,39,FALSE),IF($O$5=2018,VLOOKUP($B83,MP,52,FALSE),IF($O$5=2019,VLOOKUP($B83,MP,65,FALSE)," "))))</f>
        <v>0</v>
      </c>
      <c r="I83" s="188">
        <f>IF($O$5=2016,VLOOKUP($B83,MP,27,FALSE),IF($O$5=2017,VLOOKUP($B83,MP,40,FALSE),IF($O$5=2018,VLOOKUP($B83,MP,53,FALSE),IF($O$5=2019,VLOOKUP($B83,MP,66,FALSE)," "))))</f>
        <v>0</v>
      </c>
      <c r="J83" s="188">
        <f>IF($O$5=2016,VLOOKUP($B83,MP,28,FALSE),IF($O$5=2017,VLOOKUP($B83,MP,41,FALSE),IF($O$5=2018,VLOOKUP($B83,MP,54,FALSE),IF($O$5=2019,VLOOKUP($B83,MP,67,FALSE)," "))))</f>
        <v>0</v>
      </c>
      <c r="K83" s="188">
        <f>IF($O$5=2016,VLOOKUP($B83,MP,29,FALSE),IF($O$5=2017,VLOOKUP($B83,MP,42,FALSE),IF($O$5=2018,VLOOKUP($B83,MP,55,FALSE),IF($O$5=2019,VLOOKUP($B83,MP,68,FALSE)," "))))</f>
        <v>0</v>
      </c>
      <c r="L83" s="188">
        <f>IF($O$5=2016,VLOOKUP($B83,MP,30,FALSE),IF($O$5=2017,VLOOKUP($B83,MP,43,FALSE),IF($O$5=2018,VLOOKUP($B83,MP,56,FALSE),IF($O$5=2019,VLOOKUP($B83,MP,69,FALSE)," "))))</f>
        <v>0</v>
      </c>
      <c r="M83" s="188">
        <f>IF($O$5=2016,VLOOKUP($B83,MP,31,FALSE),IF($O$5=2017,VLOOKUP($B83,MP,44,FALSE),IF($O$5=2018,VLOOKUP($B83,MP,57,FALSE),IF($O$5=2019,VLOOKUP($B83,MP,70,FALSE)," "))))</f>
        <v>0</v>
      </c>
      <c r="N83" s="188">
        <f>IF($O$5=2016,VLOOKUP($B83,MP,32,FALSE),IF($O$5=2017,VLOOKUP($B83,MP,45,FALSE),IF($O$5=2018,VLOOKUP($B83,MP,58,FALSE),IF($O$5=2019,VLOOKUP($B83,MP,71,FALSE)," "))))</f>
        <v>0</v>
      </c>
      <c r="O83" s="188">
        <f>IF($O$5=2016,VLOOKUP($B83,MP,33,FALSE),IF($O$5=2017,VLOOKUP($B83,MP,46,FALSE),IF($O$5=2018,VLOOKUP($B83,MP,59,FALSE),IF($O$5=2019,VLOOKUP($B83,MP,72,FALSE)," "))))</f>
        <v>0</v>
      </c>
      <c r="P83" s="188">
        <f>IF($O$5=2016,VLOOKUP($B83,MP,34,FALSE),IF($O$5=2017,VLOOKUP($B83,MP,47,FALSE),IF($O$5=2018,VLOOKUP($B83,MP,60,FALSE),IF($O$5=2019,VLOOKUP($B83,MP,73,FALSE)," "))))</f>
        <v>0</v>
      </c>
      <c r="Q83" s="188">
        <f>IF($O$5=2016,VLOOKUP($B83,MP,35,FALSE),IF($O$5=2017,VLOOKUP($B83,MP,48,FALSE),IF($O$5=2018,VLOOKUP($B83,MP,61,FALSE),IF($O$5=2019,VLOOKUP($B83,MP,74,FALSE)," "))))</f>
        <v>0</v>
      </c>
      <c r="R83" s="22"/>
    </row>
    <row r="84" spans="1:18" ht="15" x14ac:dyDescent="0.2">
      <c r="A84" s="745"/>
      <c r="B84" s="745"/>
      <c r="C84" s="748"/>
      <c r="D84" s="8" t="s">
        <v>64</v>
      </c>
      <c r="E84" s="451">
        <f>SUM(F84:Q84)</f>
        <v>0</v>
      </c>
      <c r="F84" s="499"/>
      <c r="G84" s="499"/>
      <c r="H84" s="499"/>
      <c r="I84" s="499"/>
      <c r="J84" s="499"/>
      <c r="K84" s="499"/>
      <c r="L84" s="499"/>
      <c r="M84" s="499"/>
      <c r="N84" s="499"/>
      <c r="O84" s="499"/>
      <c r="P84" s="499"/>
      <c r="Q84" s="499"/>
      <c r="R84" s="500"/>
    </row>
    <row r="85" spans="1:18" ht="15" x14ac:dyDescent="0.2">
      <c r="A85" s="745"/>
      <c r="B85" s="745"/>
      <c r="C85" s="748"/>
      <c r="D85" s="5" t="s">
        <v>65</v>
      </c>
      <c r="E85" s="452" t="e">
        <f t="shared" ref="E85:R85" si="36">E84*100/E83</f>
        <v>#DIV/0!</v>
      </c>
      <c r="F85" s="452" t="e">
        <f t="shared" si="36"/>
        <v>#DIV/0!</v>
      </c>
      <c r="G85" s="452" t="e">
        <f t="shared" si="36"/>
        <v>#DIV/0!</v>
      </c>
      <c r="H85" s="452" t="e">
        <f t="shared" si="36"/>
        <v>#DIV/0!</v>
      </c>
      <c r="I85" s="452" t="e">
        <f t="shared" si="36"/>
        <v>#DIV/0!</v>
      </c>
      <c r="J85" s="452" t="e">
        <f t="shared" si="36"/>
        <v>#DIV/0!</v>
      </c>
      <c r="K85" s="452" t="e">
        <f t="shared" si="36"/>
        <v>#DIV/0!</v>
      </c>
      <c r="L85" s="452" t="e">
        <f t="shared" si="36"/>
        <v>#DIV/0!</v>
      </c>
      <c r="M85" s="452" t="e">
        <f t="shared" si="36"/>
        <v>#DIV/0!</v>
      </c>
      <c r="N85" s="452" t="e">
        <f t="shared" si="36"/>
        <v>#DIV/0!</v>
      </c>
      <c r="O85" s="452" t="e">
        <f t="shared" si="36"/>
        <v>#DIV/0!</v>
      </c>
      <c r="P85" s="452" t="e">
        <f t="shared" si="36"/>
        <v>#DIV/0!</v>
      </c>
      <c r="Q85" s="452" t="e">
        <f t="shared" si="36"/>
        <v>#DIV/0!</v>
      </c>
      <c r="R85" s="453" t="e">
        <f t="shared" si="36"/>
        <v>#DIV/0!</v>
      </c>
    </row>
    <row r="86" spans="1:18" ht="15" x14ac:dyDescent="0.2">
      <c r="A86" s="745"/>
      <c r="B86" s="745"/>
      <c r="C86" s="748"/>
      <c r="D86" s="5" t="s">
        <v>66</v>
      </c>
      <c r="E86" s="451">
        <f>SUM(F86:Q86)</f>
        <v>0</v>
      </c>
      <c r="F86" s="499">
        <v>0</v>
      </c>
      <c r="G86" s="499"/>
      <c r="H86" s="499"/>
      <c r="I86" s="499"/>
      <c r="J86" s="499"/>
      <c r="K86" s="499"/>
      <c r="L86" s="499"/>
      <c r="M86" s="499"/>
      <c r="N86" s="499"/>
      <c r="O86" s="499"/>
      <c r="P86" s="499"/>
      <c r="Q86" s="499"/>
      <c r="R86" s="500"/>
    </row>
    <row r="87" spans="1:18" ht="15" x14ac:dyDescent="0.2">
      <c r="A87" s="745"/>
      <c r="B87" s="745"/>
      <c r="C87" s="748"/>
      <c r="D87" s="5" t="s">
        <v>67</v>
      </c>
      <c r="E87" s="452" t="e">
        <f t="shared" ref="E87:R87" si="37">E86*100/E83</f>
        <v>#DIV/0!</v>
      </c>
      <c r="F87" s="452" t="e">
        <f t="shared" si="37"/>
        <v>#DIV/0!</v>
      </c>
      <c r="G87" s="452" t="e">
        <f t="shared" si="37"/>
        <v>#DIV/0!</v>
      </c>
      <c r="H87" s="452" t="e">
        <f t="shared" si="37"/>
        <v>#DIV/0!</v>
      </c>
      <c r="I87" s="452" t="e">
        <f t="shared" si="37"/>
        <v>#DIV/0!</v>
      </c>
      <c r="J87" s="452" t="e">
        <f t="shared" si="37"/>
        <v>#DIV/0!</v>
      </c>
      <c r="K87" s="452" t="e">
        <f t="shared" si="37"/>
        <v>#DIV/0!</v>
      </c>
      <c r="L87" s="452" t="e">
        <f t="shared" si="37"/>
        <v>#DIV/0!</v>
      </c>
      <c r="M87" s="452" t="e">
        <f t="shared" si="37"/>
        <v>#DIV/0!</v>
      </c>
      <c r="N87" s="452" t="e">
        <f t="shared" si="37"/>
        <v>#DIV/0!</v>
      </c>
      <c r="O87" s="452" t="e">
        <f t="shared" si="37"/>
        <v>#DIV/0!</v>
      </c>
      <c r="P87" s="452" t="e">
        <f t="shared" si="37"/>
        <v>#DIV/0!</v>
      </c>
      <c r="Q87" s="452" t="e">
        <f t="shared" si="37"/>
        <v>#DIV/0!</v>
      </c>
      <c r="R87" s="453" t="e">
        <f t="shared" si="37"/>
        <v>#DIV/0!</v>
      </c>
    </row>
    <row r="88" spans="1:18" ht="15" x14ac:dyDescent="0.2">
      <c r="A88" s="745"/>
      <c r="B88" s="745"/>
      <c r="C88" s="748"/>
      <c r="D88" s="7" t="s">
        <v>68</v>
      </c>
      <c r="E88" s="451">
        <f>SUM(F88:Q88)</f>
        <v>0</v>
      </c>
      <c r="F88" s="499">
        <v>0</v>
      </c>
      <c r="G88" s="499"/>
      <c r="H88" s="499"/>
      <c r="I88" s="499"/>
      <c r="J88" s="499"/>
      <c r="K88" s="499"/>
      <c r="L88" s="499"/>
      <c r="M88" s="499"/>
      <c r="N88" s="499"/>
      <c r="O88" s="499"/>
      <c r="P88" s="499"/>
      <c r="Q88" s="499"/>
      <c r="R88" s="500"/>
    </row>
    <row r="89" spans="1:18" ht="15" x14ac:dyDescent="0.2">
      <c r="A89" s="745"/>
      <c r="B89" s="745"/>
      <c r="C89" s="748"/>
      <c r="D89" s="5" t="s">
        <v>69</v>
      </c>
      <c r="E89" s="452" t="e">
        <f t="shared" ref="E89:R89" si="38">E88*100/E86</f>
        <v>#DIV/0!</v>
      </c>
      <c r="F89" s="452" t="e">
        <f t="shared" si="38"/>
        <v>#DIV/0!</v>
      </c>
      <c r="G89" s="452" t="e">
        <f t="shared" si="38"/>
        <v>#DIV/0!</v>
      </c>
      <c r="H89" s="452" t="e">
        <f t="shared" si="38"/>
        <v>#DIV/0!</v>
      </c>
      <c r="I89" s="452" t="e">
        <f t="shared" si="38"/>
        <v>#DIV/0!</v>
      </c>
      <c r="J89" s="452" t="e">
        <f t="shared" si="38"/>
        <v>#DIV/0!</v>
      </c>
      <c r="K89" s="452" t="e">
        <f t="shared" si="38"/>
        <v>#DIV/0!</v>
      </c>
      <c r="L89" s="452" t="e">
        <f t="shared" si="38"/>
        <v>#DIV/0!</v>
      </c>
      <c r="M89" s="452" t="e">
        <f t="shared" si="38"/>
        <v>#DIV/0!</v>
      </c>
      <c r="N89" s="452" t="e">
        <f t="shared" si="38"/>
        <v>#DIV/0!</v>
      </c>
      <c r="O89" s="452" t="e">
        <f t="shared" si="38"/>
        <v>#DIV/0!</v>
      </c>
      <c r="P89" s="452" t="e">
        <f t="shared" si="38"/>
        <v>#DIV/0!</v>
      </c>
      <c r="Q89" s="452" t="e">
        <f t="shared" si="38"/>
        <v>#DIV/0!</v>
      </c>
      <c r="R89" s="453" t="e">
        <f t="shared" si="38"/>
        <v>#DIV/0!</v>
      </c>
    </row>
    <row r="90" spans="1:18" ht="15.75" thickBot="1" x14ac:dyDescent="0.25">
      <c r="A90" s="746"/>
      <c r="B90" s="746"/>
      <c r="C90" s="749"/>
      <c r="D90" s="6" t="s">
        <v>70</v>
      </c>
      <c r="E90" s="454" t="e">
        <f t="shared" ref="E90:R90" si="39">E88*100/E83</f>
        <v>#DIV/0!</v>
      </c>
      <c r="F90" s="454" t="e">
        <f t="shared" si="39"/>
        <v>#DIV/0!</v>
      </c>
      <c r="G90" s="454" t="e">
        <f t="shared" si="39"/>
        <v>#DIV/0!</v>
      </c>
      <c r="H90" s="454" t="e">
        <f t="shared" si="39"/>
        <v>#DIV/0!</v>
      </c>
      <c r="I90" s="454" t="e">
        <f t="shared" si="39"/>
        <v>#DIV/0!</v>
      </c>
      <c r="J90" s="454" t="e">
        <f t="shared" si="39"/>
        <v>#DIV/0!</v>
      </c>
      <c r="K90" s="454" t="e">
        <f t="shared" si="39"/>
        <v>#DIV/0!</v>
      </c>
      <c r="L90" s="454" t="e">
        <f t="shared" si="39"/>
        <v>#DIV/0!</v>
      </c>
      <c r="M90" s="454" t="e">
        <f t="shared" si="39"/>
        <v>#DIV/0!</v>
      </c>
      <c r="N90" s="454" t="e">
        <f t="shared" si="39"/>
        <v>#DIV/0!</v>
      </c>
      <c r="O90" s="454" t="e">
        <f t="shared" si="39"/>
        <v>#DIV/0!</v>
      </c>
      <c r="P90" s="454" t="e">
        <f t="shared" si="39"/>
        <v>#DIV/0!</v>
      </c>
      <c r="Q90" s="454" t="e">
        <f t="shared" si="39"/>
        <v>#DIV/0!</v>
      </c>
      <c r="R90" s="455" t="e">
        <f t="shared" si="39"/>
        <v>#DIV/0!</v>
      </c>
    </row>
    <row r="91" spans="1:18" ht="15" x14ac:dyDescent="0.2">
      <c r="A91" s="744">
        <v>11</v>
      </c>
      <c r="B91" s="744" t="str">
        <f>'PI. MP. Avance'!B61</f>
        <v>MP105020201</v>
      </c>
      <c r="C91" s="747" t="str">
        <f>'PI. MP. Avance'!C61</f>
        <v>Empoderar con inclusión ecomómica  a 210 mujeres rurales de los 42 municipios,  con enfoques: diferencial, de género,  étnico y territorial , durante el periodo de gobierno</v>
      </c>
      <c r="D91" s="4" t="s">
        <v>63</v>
      </c>
      <c r="E91" s="21">
        <f>SUM(F91:Q91)</f>
        <v>285000000</v>
      </c>
      <c r="F91" s="188">
        <f>IF($O$5=2016,VLOOKUP($B91,MP,24,FALSE),IF($O$5=2017,VLOOKUP($B91,MP,37,FALSE),IF($O$5=2018,VLOOKUP($B91,MP,50,FALSE),IF($O$5=2019,VLOOKUP($B91,MP,63,FALSE)," "))))</f>
        <v>285000000</v>
      </c>
      <c r="G91" s="188">
        <f>IF($O$5=2016,VLOOKUP($B91,MP,25,FALSE),IF($O$5=2017,VLOOKUP($B91,MP,38,FALSE),IF($O$5=2018,VLOOKUP($B91,MP,51,FALSE),IF($O$5=2019,VLOOKUP($B91,MP,64,FALSE)," "))))</f>
        <v>0</v>
      </c>
      <c r="H91" s="188">
        <f>IF($O$5=2016,VLOOKUP($B91,MP,26,FALSE),IF($O$5=2017,VLOOKUP($B91,MP,39,FALSE),IF($O$5=2018,VLOOKUP($B91,MP,52,FALSE),IF($O$5=2019,VLOOKUP($B91,MP,65,FALSE)," "))))</f>
        <v>0</v>
      </c>
      <c r="I91" s="188">
        <f>IF($O$5=2016,VLOOKUP($B91,MP,27,FALSE),IF($O$5=2017,VLOOKUP($B91,MP,40,FALSE),IF($O$5=2018,VLOOKUP($B91,MP,53,FALSE),IF($O$5=2019,VLOOKUP($B91,MP,66,FALSE)," "))))</f>
        <v>0</v>
      </c>
      <c r="J91" s="188">
        <f>IF($O$5=2016,VLOOKUP($B91,MP,28,FALSE),IF($O$5=2017,VLOOKUP($B91,MP,41,FALSE),IF($O$5=2018,VLOOKUP($B91,MP,54,FALSE),IF($O$5=2019,VLOOKUP($B91,MP,67,FALSE)," "))))</f>
        <v>0</v>
      </c>
      <c r="K91" s="188">
        <f>IF($O$5=2016,VLOOKUP($B91,MP,29,FALSE),IF($O$5=2017,VLOOKUP($B91,MP,42,FALSE),IF($O$5=2018,VLOOKUP($B91,MP,55,FALSE),IF($O$5=2019,VLOOKUP($B91,MP,68,FALSE)," "))))</f>
        <v>0</v>
      </c>
      <c r="L91" s="188">
        <f>IF($O$5=2016,VLOOKUP($B91,MP,30,FALSE),IF($O$5=2017,VLOOKUP($B91,MP,43,FALSE),IF($O$5=2018,VLOOKUP($B91,MP,56,FALSE),IF($O$5=2019,VLOOKUP($B91,MP,69,FALSE)," "))))</f>
        <v>0</v>
      </c>
      <c r="M91" s="188">
        <f>IF($O$5=2016,VLOOKUP($B91,MP,31,FALSE),IF($O$5=2017,VLOOKUP($B91,MP,44,FALSE),IF($O$5=2018,VLOOKUP($B91,MP,57,FALSE),IF($O$5=2019,VLOOKUP($B91,MP,70,FALSE)," "))))</f>
        <v>0</v>
      </c>
      <c r="N91" s="188">
        <f>IF($O$5=2016,VLOOKUP($B91,MP,32,FALSE),IF($O$5=2017,VLOOKUP($B91,MP,45,FALSE),IF($O$5=2018,VLOOKUP($B91,MP,58,FALSE),IF($O$5=2019,VLOOKUP($B91,MP,71,FALSE)," "))))</f>
        <v>0</v>
      </c>
      <c r="O91" s="188">
        <f>IF($O$5=2016,VLOOKUP($B91,MP,33,FALSE),IF($O$5=2017,VLOOKUP($B91,MP,46,FALSE),IF($O$5=2018,VLOOKUP($B91,MP,59,FALSE),IF($O$5=2019,VLOOKUP($B91,MP,72,FALSE)," "))))</f>
        <v>0</v>
      </c>
      <c r="P91" s="188">
        <f>IF($O$5=2016,VLOOKUP($B91,MP,34,FALSE),IF($O$5=2017,VLOOKUP($B91,MP,47,FALSE),IF($O$5=2018,VLOOKUP($B91,MP,60,FALSE),IF($O$5=2019,VLOOKUP($B91,MP,73,FALSE)," "))))</f>
        <v>0</v>
      </c>
      <c r="Q91" s="188">
        <f>IF($O$5=2016,VLOOKUP($B91,MP,35,FALSE),IF($O$5=2017,VLOOKUP($B91,MP,48,FALSE),IF($O$5=2018,VLOOKUP($B91,MP,61,FALSE),IF($O$5=2019,VLOOKUP($B91,MP,74,FALSE)," "))))</f>
        <v>0</v>
      </c>
      <c r="R91" s="22"/>
    </row>
    <row r="92" spans="1:18" ht="15" x14ac:dyDescent="0.2">
      <c r="A92" s="745"/>
      <c r="B92" s="745"/>
      <c r="C92" s="748"/>
      <c r="D92" s="8" t="s">
        <v>64</v>
      </c>
      <c r="E92" s="451">
        <f>SUM(F92:Q92)</f>
        <v>0</v>
      </c>
      <c r="F92" s="499"/>
      <c r="G92" s="499"/>
      <c r="H92" s="499"/>
      <c r="I92" s="499"/>
      <c r="J92" s="499"/>
      <c r="K92" s="499"/>
      <c r="L92" s="499"/>
      <c r="M92" s="499"/>
      <c r="N92" s="499"/>
      <c r="O92" s="499"/>
      <c r="P92" s="499"/>
      <c r="Q92" s="499"/>
      <c r="R92" s="500"/>
    </row>
    <row r="93" spans="1:18" ht="15" x14ac:dyDescent="0.2">
      <c r="A93" s="745"/>
      <c r="B93" s="745"/>
      <c r="C93" s="748"/>
      <c r="D93" s="5" t="s">
        <v>65</v>
      </c>
      <c r="E93" s="452">
        <f t="shared" ref="E93:R93" si="40">E92*100/E91</f>
        <v>0</v>
      </c>
      <c r="F93" s="452">
        <f t="shared" si="40"/>
        <v>0</v>
      </c>
      <c r="G93" s="452" t="e">
        <f t="shared" si="40"/>
        <v>#DIV/0!</v>
      </c>
      <c r="H93" s="452" t="e">
        <f t="shared" si="40"/>
        <v>#DIV/0!</v>
      </c>
      <c r="I93" s="452" t="e">
        <f t="shared" si="40"/>
        <v>#DIV/0!</v>
      </c>
      <c r="J93" s="452" t="e">
        <f t="shared" si="40"/>
        <v>#DIV/0!</v>
      </c>
      <c r="K93" s="452" t="e">
        <f t="shared" si="40"/>
        <v>#DIV/0!</v>
      </c>
      <c r="L93" s="452" t="e">
        <f t="shared" si="40"/>
        <v>#DIV/0!</v>
      </c>
      <c r="M93" s="452" t="e">
        <f t="shared" si="40"/>
        <v>#DIV/0!</v>
      </c>
      <c r="N93" s="452" t="e">
        <f t="shared" si="40"/>
        <v>#DIV/0!</v>
      </c>
      <c r="O93" s="452" t="e">
        <f t="shared" si="40"/>
        <v>#DIV/0!</v>
      </c>
      <c r="P93" s="452" t="e">
        <f t="shared" si="40"/>
        <v>#DIV/0!</v>
      </c>
      <c r="Q93" s="452" t="e">
        <f t="shared" si="40"/>
        <v>#DIV/0!</v>
      </c>
      <c r="R93" s="453" t="e">
        <f t="shared" si="40"/>
        <v>#DIV/0!</v>
      </c>
    </row>
    <row r="94" spans="1:18" ht="15" x14ac:dyDescent="0.2">
      <c r="A94" s="745"/>
      <c r="B94" s="745"/>
      <c r="C94" s="748"/>
      <c r="D94" s="8" t="s">
        <v>66</v>
      </c>
      <c r="E94" s="451">
        <f>SUM(F94:Q94)</f>
        <v>0</v>
      </c>
      <c r="F94" s="499">
        <v>0</v>
      </c>
      <c r="G94" s="499"/>
      <c r="H94" s="499"/>
      <c r="I94" s="499"/>
      <c r="J94" s="499"/>
      <c r="K94" s="499"/>
      <c r="L94" s="499"/>
      <c r="M94" s="499"/>
      <c r="N94" s="499"/>
      <c r="O94" s="499"/>
      <c r="P94" s="499"/>
      <c r="Q94" s="499"/>
      <c r="R94" s="500"/>
    </row>
    <row r="95" spans="1:18" ht="15" x14ac:dyDescent="0.2">
      <c r="A95" s="745"/>
      <c r="B95" s="745"/>
      <c r="C95" s="748"/>
      <c r="D95" s="5" t="s">
        <v>67</v>
      </c>
      <c r="E95" s="452">
        <f t="shared" ref="E95:R95" si="41">E94*100/E91</f>
        <v>0</v>
      </c>
      <c r="F95" s="452">
        <f t="shared" si="41"/>
        <v>0</v>
      </c>
      <c r="G95" s="452" t="e">
        <f t="shared" si="41"/>
        <v>#DIV/0!</v>
      </c>
      <c r="H95" s="452" t="e">
        <f t="shared" si="41"/>
        <v>#DIV/0!</v>
      </c>
      <c r="I95" s="452" t="e">
        <f t="shared" si="41"/>
        <v>#DIV/0!</v>
      </c>
      <c r="J95" s="452" t="e">
        <f t="shared" si="41"/>
        <v>#DIV/0!</v>
      </c>
      <c r="K95" s="452" t="e">
        <f t="shared" si="41"/>
        <v>#DIV/0!</v>
      </c>
      <c r="L95" s="452" t="e">
        <f t="shared" si="41"/>
        <v>#DIV/0!</v>
      </c>
      <c r="M95" s="452" t="e">
        <f t="shared" si="41"/>
        <v>#DIV/0!</v>
      </c>
      <c r="N95" s="452" t="e">
        <f t="shared" si="41"/>
        <v>#DIV/0!</v>
      </c>
      <c r="O95" s="452" t="e">
        <f t="shared" si="41"/>
        <v>#DIV/0!</v>
      </c>
      <c r="P95" s="452" t="e">
        <f t="shared" si="41"/>
        <v>#DIV/0!</v>
      </c>
      <c r="Q95" s="452" t="e">
        <f t="shared" si="41"/>
        <v>#DIV/0!</v>
      </c>
      <c r="R95" s="453" t="e">
        <f t="shared" si="41"/>
        <v>#DIV/0!</v>
      </c>
    </row>
    <row r="96" spans="1:18" ht="15" x14ac:dyDescent="0.2">
      <c r="A96" s="745"/>
      <c r="B96" s="745"/>
      <c r="C96" s="748"/>
      <c r="D96" s="7" t="s">
        <v>68</v>
      </c>
      <c r="E96" s="451">
        <f>SUM(F96:Q96)</f>
        <v>0</v>
      </c>
      <c r="F96" s="499">
        <v>0</v>
      </c>
      <c r="G96" s="499"/>
      <c r="H96" s="499"/>
      <c r="I96" s="499"/>
      <c r="J96" s="499"/>
      <c r="K96" s="499"/>
      <c r="L96" s="499"/>
      <c r="M96" s="499"/>
      <c r="N96" s="499"/>
      <c r="O96" s="499"/>
      <c r="P96" s="499"/>
      <c r="Q96" s="499"/>
      <c r="R96" s="500"/>
    </row>
    <row r="97" spans="1:18" ht="15" x14ac:dyDescent="0.2">
      <c r="A97" s="745"/>
      <c r="B97" s="745"/>
      <c r="C97" s="748"/>
      <c r="D97" s="5" t="s">
        <v>69</v>
      </c>
      <c r="E97" s="452" t="e">
        <f t="shared" ref="E97:R97" si="42">E96*100/E94</f>
        <v>#DIV/0!</v>
      </c>
      <c r="F97" s="452" t="e">
        <f t="shared" si="42"/>
        <v>#DIV/0!</v>
      </c>
      <c r="G97" s="452" t="e">
        <f t="shared" si="42"/>
        <v>#DIV/0!</v>
      </c>
      <c r="H97" s="452" t="e">
        <f t="shared" si="42"/>
        <v>#DIV/0!</v>
      </c>
      <c r="I97" s="452" t="e">
        <f t="shared" si="42"/>
        <v>#DIV/0!</v>
      </c>
      <c r="J97" s="452" t="e">
        <f t="shared" si="42"/>
        <v>#DIV/0!</v>
      </c>
      <c r="K97" s="452" t="e">
        <f t="shared" si="42"/>
        <v>#DIV/0!</v>
      </c>
      <c r="L97" s="452" t="e">
        <f t="shared" si="42"/>
        <v>#DIV/0!</v>
      </c>
      <c r="M97" s="452" t="e">
        <f t="shared" si="42"/>
        <v>#DIV/0!</v>
      </c>
      <c r="N97" s="452" t="e">
        <f t="shared" si="42"/>
        <v>#DIV/0!</v>
      </c>
      <c r="O97" s="452" t="e">
        <f t="shared" si="42"/>
        <v>#DIV/0!</v>
      </c>
      <c r="P97" s="452" t="e">
        <f t="shared" si="42"/>
        <v>#DIV/0!</v>
      </c>
      <c r="Q97" s="452" t="e">
        <f t="shared" si="42"/>
        <v>#DIV/0!</v>
      </c>
      <c r="R97" s="453" t="e">
        <f t="shared" si="42"/>
        <v>#DIV/0!</v>
      </c>
    </row>
    <row r="98" spans="1:18" ht="15.75" thickBot="1" x14ac:dyDescent="0.25">
      <c r="A98" s="746"/>
      <c r="B98" s="746"/>
      <c r="C98" s="749"/>
      <c r="D98" s="6" t="s">
        <v>70</v>
      </c>
      <c r="E98" s="454">
        <f t="shared" ref="E98:R98" si="43">E96*100/E91</f>
        <v>0</v>
      </c>
      <c r="F98" s="454">
        <f t="shared" si="43"/>
        <v>0</v>
      </c>
      <c r="G98" s="454" t="e">
        <f t="shared" si="43"/>
        <v>#DIV/0!</v>
      </c>
      <c r="H98" s="454" t="e">
        <f t="shared" si="43"/>
        <v>#DIV/0!</v>
      </c>
      <c r="I98" s="454" t="e">
        <f t="shared" si="43"/>
        <v>#DIV/0!</v>
      </c>
      <c r="J98" s="454" t="e">
        <f t="shared" si="43"/>
        <v>#DIV/0!</v>
      </c>
      <c r="K98" s="454" t="e">
        <f t="shared" si="43"/>
        <v>#DIV/0!</v>
      </c>
      <c r="L98" s="454" t="e">
        <f t="shared" si="43"/>
        <v>#DIV/0!</v>
      </c>
      <c r="M98" s="454" t="e">
        <f t="shared" si="43"/>
        <v>#DIV/0!</v>
      </c>
      <c r="N98" s="454" t="e">
        <f t="shared" si="43"/>
        <v>#DIV/0!</v>
      </c>
      <c r="O98" s="454" t="e">
        <f t="shared" si="43"/>
        <v>#DIV/0!</v>
      </c>
      <c r="P98" s="454" t="e">
        <f t="shared" si="43"/>
        <v>#DIV/0!</v>
      </c>
      <c r="Q98" s="454" t="e">
        <f t="shared" si="43"/>
        <v>#DIV/0!</v>
      </c>
      <c r="R98" s="455" t="e">
        <f t="shared" si="43"/>
        <v>#DIV/0!</v>
      </c>
    </row>
    <row r="99" spans="1:18" ht="15" x14ac:dyDescent="0.2">
      <c r="A99" s="744">
        <v>12</v>
      </c>
      <c r="B99" s="744" t="str">
        <f>'PI. MP. Avance'!B66</f>
        <v>MP105020202</v>
      </c>
      <c r="C99" s="747" t="str">
        <f>'PI. MP. Avance'!C66</f>
        <v>Desarrollar un programa de formación  en derechos a las mujeres rurales de todo el departamento, con enfoques: diferencial, de género, étnico y territorial , durante el cuatrienio.</v>
      </c>
      <c r="D99" s="4" t="s">
        <v>63</v>
      </c>
      <c r="E99" s="21">
        <f>SUM(F99:Q99)</f>
        <v>0</v>
      </c>
      <c r="F99" s="188">
        <f>IF($O$5=2016,VLOOKUP($B99,MP,24,FALSE),IF($O$5=2017,VLOOKUP($B99,MP,37,FALSE),IF($O$5=2018,VLOOKUP($B99,MP,50,FALSE),IF($O$5=2019,VLOOKUP($B99,MP,63,FALSE)," "))))</f>
        <v>0</v>
      </c>
      <c r="G99" s="188">
        <f>IF($O$5=2016,VLOOKUP($B99,MP,25,FALSE),IF($O$5=2017,VLOOKUP($B99,MP,38,FALSE),IF($O$5=2018,VLOOKUP($B99,MP,51,FALSE),IF($O$5=2019,VLOOKUP($B99,MP,64,FALSE)," "))))</f>
        <v>0</v>
      </c>
      <c r="H99" s="188">
        <f>IF($O$5=2016,VLOOKUP($B99,MP,26,FALSE),IF($O$5=2017,VLOOKUP($B99,MP,39,FALSE),IF($O$5=2018,VLOOKUP($B99,MP,52,FALSE),IF($O$5=2019,VLOOKUP($B99,MP,65,FALSE)," "))))</f>
        <v>0</v>
      </c>
      <c r="I99" s="188">
        <f>IF($O$5=2016,VLOOKUP($B99,MP,27,FALSE),IF($O$5=2017,VLOOKUP($B99,MP,40,FALSE),IF($O$5=2018,VLOOKUP($B99,MP,53,FALSE),IF($O$5=2019,VLOOKUP($B99,MP,66,FALSE)," "))))</f>
        <v>0</v>
      </c>
      <c r="J99" s="188">
        <f>IF($O$5=2016,VLOOKUP($B99,MP,28,FALSE),IF($O$5=2017,VLOOKUP($B99,MP,41,FALSE),IF($O$5=2018,VLOOKUP($B99,MP,54,FALSE),IF($O$5=2019,VLOOKUP($B99,MP,67,FALSE)," "))))</f>
        <v>0</v>
      </c>
      <c r="K99" s="188">
        <f>IF($O$5=2016,VLOOKUP($B99,MP,29,FALSE),IF($O$5=2017,VLOOKUP($B99,MP,42,FALSE),IF($O$5=2018,VLOOKUP($B99,MP,55,FALSE),IF($O$5=2019,VLOOKUP($B99,MP,68,FALSE)," "))))</f>
        <v>0</v>
      </c>
      <c r="L99" s="188">
        <f>IF($O$5=2016,VLOOKUP($B99,MP,30,FALSE),IF($O$5=2017,VLOOKUP($B99,MP,43,FALSE),IF($O$5=2018,VLOOKUP($B99,MP,56,FALSE),IF($O$5=2019,VLOOKUP($B99,MP,69,FALSE)," "))))</f>
        <v>0</v>
      </c>
      <c r="M99" s="188">
        <f>IF($O$5=2016,VLOOKUP($B99,MP,31,FALSE),IF($O$5=2017,VLOOKUP($B99,MP,44,FALSE),IF($O$5=2018,VLOOKUP($B99,MP,57,FALSE),IF($O$5=2019,VLOOKUP($B99,MP,70,FALSE)," "))))</f>
        <v>0</v>
      </c>
      <c r="N99" s="188">
        <f>IF($O$5=2016,VLOOKUP($B99,MP,32,FALSE),IF($O$5=2017,VLOOKUP($B99,MP,45,FALSE),IF($O$5=2018,VLOOKUP($B99,MP,58,FALSE),IF($O$5=2019,VLOOKUP($B99,MP,71,FALSE)," "))))</f>
        <v>0</v>
      </c>
      <c r="O99" s="188">
        <f>IF($O$5=2016,VLOOKUP($B99,MP,33,FALSE),IF($O$5=2017,VLOOKUP($B99,MP,46,FALSE),IF($O$5=2018,VLOOKUP($B99,MP,59,FALSE),IF($O$5=2019,VLOOKUP($B99,MP,72,FALSE)," "))))</f>
        <v>0</v>
      </c>
      <c r="P99" s="188">
        <f>IF($O$5=2016,VLOOKUP($B99,MP,34,FALSE),IF($O$5=2017,VLOOKUP($B99,MP,47,FALSE),IF($O$5=2018,VLOOKUP($B99,MP,60,FALSE),IF($O$5=2019,VLOOKUP($B99,MP,73,FALSE)," "))))</f>
        <v>0</v>
      </c>
      <c r="Q99" s="188">
        <f>IF($O$5=2016,VLOOKUP($B99,MP,35,FALSE),IF($O$5=2017,VLOOKUP($B99,MP,48,FALSE),IF($O$5=2018,VLOOKUP($B99,MP,61,FALSE),IF($O$5=2019,VLOOKUP($B99,MP,74,FALSE)," "))))</f>
        <v>0</v>
      </c>
      <c r="R99" s="22"/>
    </row>
    <row r="100" spans="1:18" ht="15" x14ac:dyDescent="0.2">
      <c r="A100" s="745"/>
      <c r="B100" s="745"/>
      <c r="C100" s="748"/>
      <c r="D100" s="8" t="s">
        <v>64</v>
      </c>
      <c r="E100" s="451">
        <f>SUM(F100:Q100)</f>
        <v>0</v>
      </c>
      <c r="F100" s="499"/>
      <c r="G100" s="499"/>
      <c r="H100" s="499"/>
      <c r="I100" s="499"/>
      <c r="J100" s="499"/>
      <c r="K100" s="499"/>
      <c r="L100" s="499"/>
      <c r="M100" s="499"/>
      <c r="N100" s="499"/>
      <c r="O100" s="499"/>
      <c r="P100" s="499"/>
      <c r="Q100" s="499"/>
      <c r="R100" s="500"/>
    </row>
    <row r="101" spans="1:18" ht="15" x14ac:dyDescent="0.2">
      <c r="A101" s="745"/>
      <c r="B101" s="745"/>
      <c r="C101" s="748"/>
      <c r="D101" s="5" t="s">
        <v>65</v>
      </c>
      <c r="E101" s="452" t="e">
        <f t="shared" ref="E101:R101" si="44">E100*100/E99</f>
        <v>#DIV/0!</v>
      </c>
      <c r="F101" s="452" t="e">
        <f t="shared" si="44"/>
        <v>#DIV/0!</v>
      </c>
      <c r="G101" s="452" t="e">
        <f t="shared" si="44"/>
        <v>#DIV/0!</v>
      </c>
      <c r="H101" s="452" t="e">
        <f t="shared" si="44"/>
        <v>#DIV/0!</v>
      </c>
      <c r="I101" s="452" t="e">
        <f t="shared" si="44"/>
        <v>#DIV/0!</v>
      </c>
      <c r="J101" s="452" t="e">
        <f t="shared" si="44"/>
        <v>#DIV/0!</v>
      </c>
      <c r="K101" s="452" t="e">
        <f t="shared" si="44"/>
        <v>#DIV/0!</v>
      </c>
      <c r="L101" s="452" t="e">
        <f t="shared" si="44"/>
        <v>#DIV/0!</v>
      </c>
      <c r="M101" s="452" t="e">
        <f t="shared" si="44"/>
        <v>#DIV/0!</v>
      </c>
      <c r="N101" s="452" t="e">
        <f t="shared" si="44"/>
        <v>#DIV/0!</v>
      </c>
      <c r="O101" s="452" t="e">
        <f t="shared" si="44"/>
        <v>#DIV/0!</v>
      </c>
      <c r="P101" s="452" t="e">
        <f t="shared" si="44"/>
        <v>#DIV/0!</v>
      </c>
      <c r="Q101" s="452" t="e">
        <f t="shared" si="44"/>
        <v>#DIV/0!</v>
      </c>
      <c r="R101" s="453" t="e">
        <f t="shared" si="44"/>
        <v>#DIV/0!</v>
      </c>
    </row>
    <row r="102" spans="1:18" ht="15" x14ac:dyDescent="0.2">
      <c r="A102" s="745"/>
      <c r="B102" s="745"/>
      <c r="C102" s="748"/>
      <c r="D102" s="8" t="s">
        <v>66</v>
      </c>
      <c r="E102" s="451">
        <f>SUM(F102:Q102)</f>
        <v>0</v>
      </c>
      <c r="F102" s="499">
        <v>0</v>
      </c>
      <c r="G102" s="499"/>
      <c r="H102" s="499"/>
      <c r="I102" s="499"/>
      <c r="J102" s="499"/>
      <c r="K102" s="499"/>
      <c r="L102" s="499"/>
      <c r="M102" s="499"/>
      <c r="N102" s="499"/>
      <c r="O102" s="499"/>
      <c r="P102" s="499"/>
      <c r="Q102" s="499"/>
      <c r="R102" s="500"/>
    </row>
    <row r="103" spans="1:18" ht="15" x14ac:dyDescent="0.2">
      <c r="A103" s="745"/>
      <c r="B103" s="745"/>
      <c r="C103" s="748"/>
      <c r="D103" s="5" t="s">
        <v>67</v>
      </c>
      <c r="E103" s="452" t="e">
        <f t="shared" ref="E103:R103" si="45">E102*100/E99</f>
        <v>#DIV/0!</v>
      </c>
      <c r="F103" s="452" t="e">
        <f t="shared" si="45"/>
        <v>#DIV/0!</v>
      </c>
      <c r="G103" s="452" t="e">
        <f t="shared" si="45"/>
        <v>#DIV/0!</v>
      </c>
      <c r="H103" s="452" t="e">
        <f t="shared" si="45"/>
        <v>#DIV/0!</v>
      </c>
      <c r="I103" s="452" t="e">
        <f t="shared" si="45"/>
        <v>#DIV/0!</v>
      </c>
      <c r="J103" s="452" t="e">
        <f t="shared" si="45"/>
        <v>#DIV/0!</v>
      </c>
      <c r="K103" s="452" t="e">
        <f t="shared" si="45"/>
        <v>#DIV/0!</v>
      </c>
      <c r="L103" s="452" t="e">
        <f t="shared" si="45"/>
        <v>#DIV/0!</v>
      </c>
      <c r="M103" s="452" t="e">
        <f t="shared" si="45"/>
        <v>#DIV/0!</v>
      </c>
      <c r="N103" s="452" t="e">
        <f t="shared" si="45"/>
        <v>#DIV/0!</v>
      </c>
      <c r="O103" s="452" t="e">
        <f t="shared" si="45"/>
        <v>#DIV/0!</v>
      </c>
      <c r="P103" s="452" t="e">
        <f t="shared" si="45"/>
        <v>#DIV/0!</v>
      </c>
      <c r="Q103" s="452" t="e">
        <f t="shared" si="45"/>
        <v>#DIV/0!</v>
      </c>
      <c r="R103" s="453" t="e">
        <f t="shared" si="45"/>
        <v>#DIV/0!</v>
      </c>
    </row>
    <row r="104" spans="1:18" ht="15" x14ac:dyDescent="0.2">
      <c r="A104" s="745"/>
      <c r="B104" s="745"/>
      <c r="C104" s="748"/>
      <c r="D104" s="7" t="s">
        <v>68</v>
      </c>
      <c r="E104" s="451">
        <f>SUM(F104:Q104)</f>
        <v>0</v>
      </c>
      <c r="F104" s="499">
        <v>0</v>
      </c>
      <c r="G104" s="499"/>
      <c r="H104" s="499"/>
      <c r="I104" s="499"/>
      <c r="J104" s="499"/>
      <c r="K104" s="499"/>
      <c r="L104" s="499"/>
      <c r="M104" s="499"/>
      <c r="N104" s="499"/>
      <c r="O104" s="499"/>
      <c r="P104" s="499"/>
      <c r="Q104" s="499"/>
      <c r="R104" s="500"/>
    </row>
    <row r="105" spans="1:18" ht="15" x14ac:dyDescent="0.2">
      <c r="A105" s="745"/>
      <c r="B105" s="745"/>
      <c r="C105" s="748"/>
      <c r="D105" s="5" t="s">
        <v>69</v>
      </c>
      <c r="E105" s="452" t="e">
        <f t="shared" ref="E105:R105" si="46">E104*100/E102</f>
        <v>#DIV/0!</v>
      </c>
      <c r="F105" s="452" t="e">
        <f t="shared" si="46"/>
        <v>#DIV/0!</v>
      </c>
      <c r="G105" s="452" t="e">
        <f t="shared" si="46"/>
        <v>#DIV/0!</v>
      </c>
      <c r="H105" s="452" t="e">
        <f t="shared" si="46"/>
        <v>#DIV/0!</v>
      </c>
      <c r="I105" s="452" t="e">
        <f t="shared" si="46"/>
        <v>#DIV/0!</v>
      </c>
      <c r="J105" s="452" t="e">
        <f t="shared" si="46"/>
        <v>#DIV/0!</v>
      </c>
      <c r="K105" s="452" t="e">
        <f t="shared" si="46"/>
        <v>#DIV/0!</v>
      </c>
      <c r="L105" s="452" t="e">
        <f t="shared" si="46"/>
        <v>#DIV/0!</v>
      </c>
      <c r="M105" s="452" t="e">
        <f t="shared" si="46"/>
        <v>#DIV/0!</v>
      </c>
      <c r="N105" s="452" t="e">
        <f t="shared" si="46"/>
        <v>#DIV/0!</v>
      </c>
      <c r="O105" s="452" t="e">
        <f t="shared" si="46"/>
        <v>#DIV/0!</v>
      </c>
      <c r="P105" s="452" t="e">
        <f t="shared" si="46"/>
        <v>#DIV/0!</v>
      </c>
      <c r="Q105" s="452" t="e">
        <f t="shared" si="46"/>
        <v>#DIV/0!</v>
      </c>
      <c r="R105" s="453" t="e">
        <f t="shared" si="46"/>
        <v>#DIV/0!</v>
      </c>
    </row>
    <row r="106" spans="1:18" ht="15.75" thickBot="1" x14ac:dyDescent="0.25">
      <c r="A106" s="746"/>
      <c r="B106" s="746"/>
      <c r="C106" s="749"/>
      <c r="D106" s="6" t="s">
        <v>70</v>
      </c>
      <c r="E106" s="454" t="e">
        <f t="shared" ref="E106:R106" si="47">E104*100/E99</f>
        <v>#DIV/0!</v>
      </c>
      <c r="F106" s="454" t="e">
        <f t="shared" si="47"/>
        <v>#DIV/0!</v>
      </c>
      <c r="G106" s="454" t="e">
        <f t="shared" si="47"/>
        <v>#DIV/0!</v>
      </c>
      <c r="H106" s="454" t="e">
        <f t="shared" si="47"/>
        <v>#DIV/0!</v>
      </c>
      <c r="I106" s="454" t="e">
        <f t="shared" si="47"/>
        <v>#DIV/0!</v>
      </c>
      <c r="J106" s="454" t="e">
        <f t="shared" si="47"/>
        <v>#DIV/0!</v>
      </c>
      <c r="K106" s="454" t="e">
        <f t="shared" si="47"/>
        <v>#DIV/0!</v>
      </c>
      <c r="L106" s="454" t="e">
        <f t="shared" si="47"/>
        <v>#DIV/0!</v>
      </c>
      <c r="M106" s="454" t="e">
        <f t="shared" si="47"/>
        <v>#DIV/0!</v>
      </c>
      <c r="N106" s="454" t="e">
        <f t="shared" si="47"/>
        <v>#DIV/0!</v>
      </c>
      <c r="O106" s="454" t="e">
        <f t="shared" si="47"/>
        <v>#DIV/0!</v>
      </c>
      <c r="P106" s="454" t="e">
        <f t="shared" si="47"/>
        <v>#DIV/0!</v>
      </c>
      <c r="Q106" s="454" t="e">
        <f t="shared" si="47"/>
        <v>#DIV/0!</v>
      </c>
      <c r="R106" s="455" t="e">
        <f t="shared" si="47"/>
        <v>#DIV/0!</v>
      </c>
    </row>
    <row r="107" spans="1:18" ht="15" x14ac:dyDescent="0.2">
      <c r="A107" s="744">
        <v>13</v>
      </c>
      <c r="B107" s="744" t="str">
        <f>'PI. MP. Avance'!B71</f>
        <v>MP105020301</v>
      </c>
      <c r="C107" s="747" t="str">
        <f>'PI. MP. Avance'!C71</f>
        <v>Socializar en el 100% de los Municipios del Departamento la Política Pública de Mujer y la Normatividad que protege sus derechos , en el periodo de Gobierno.</v>
      </c>
      <c r="D107" s="4" t="s">
        <v>63</v>
      </c>
      <c r="E107" s="21">
        <f>SUM(F107:Q107)</f>
        <v>33000000</v>
      </c>
      <c r="F107" s="188">
        <f>IF($O$5=2016,VLOOKUP($B107,MP,24,FALSE),IF($O$5=2017,VLOOKUP($B107,MP,37,FALSE),IF($O$5=2018,VLOOKUP($B107,MP,50,FALSE),IF($O$5=2019,VLOOKUP($B107,MP,63,FALSE)," "))))</f>
        <v>33000000</v>
      </c>
      <c r="G107" s="188">
        <f>IF($O$5=2016,VLOOKUP($B107,MP,25,FALSE),IF($O$5=2017,VLOOKUP($B107,MP,38,FALSE),IF($O$5=2018,VLOOKUP($B107,MP,51,FALSE),IF($O$5=2019,VLOOKUP($B107,MP,64,FALSE)," "))))</f>
        <v>0</v>
      </c>
      <c r="H107" s="188">
        <f>IF($O$5=2016,VLOOKUP($B107,MP,26,FALSE),IF($O$5=2017,VLOOKUP($B107,MP,39,FALSE),IF($O$5=2018,VLOOKUP($B107,MP,52,FALSE),IF($O$5=2019,VLOOKUP($B107,MP,65,FALSE)," "))))</f>
        <v>0</v>
      </c>
      <c r="I107" s="188">
        <f>IF($O$5=2016,VLOOKUP($B107,MP,27,FALSE),IF($O$5=2017,VLOOKUP($B107,MP,40,FALSE),IF($O$5=2018,VLOOKUP($B107,MP,53,FALSE),IF($O$5=2019,VLOOKUP($B107,MP,66,FALSE)," "))))</f>
        <v>0</v>
      </c>
      <c r="J107" s="188">
        <f>IF($O$5=2016,VLOOKUP($B107,MP,28,FALSE),IF($O$5=2017,VLOOKUP($B107,MP,41,FALSE),IF($O$5=2018,VLOOKUP($B107,MP,54,FALSE),IF($O$5=2019,VLOOKUP($B107,MP,67,FALSE)," "))))</f>
        <v>0</v>
      </c>
      <c r="K107" s="188">
        <f>IF($O$5=2016,VLOOKUP($B107,MP,29,FALSE),IF($O$5=2017,VLOOKUP($B107,MP,42,FALSE),IF($O$5=2018,VLOOKUP($B107,MP,55,FALSE),IF($O$5=2019,VLOOKUP($B107,MP,68,FALSE)," "))))</f>
        <v>0</v>
      </c>
      <c r="L107" s="188">
        <f>IF($O$5=2016,VLOOKUP($B107,MP,30,FALSE),IF($O$5=2017,VLOOKUP($B107,MP,43,FALSE),IF($O$5=2018,VLOOKUP($B107,MP,56,FALSE),IF($O$5=2019,VLOOKUP($B107,MP,69,FALSE)," "))))</f>
        <v>0</v>
      </c>
      <c r="M107" s="188">
        <f>IF($O$5=2016,VLOOKUP($B107,MP,31,FALSE),IF($O$5=2017,VLOOKUP($B107,MP,44,FALSE),IF($O$5=2018,VLOOKUP($B107,MP,57,FALSE),IF($O$5=2019,VLOOKUP($B107,MP,70,FALSE)," "))))</f>
        <v>0</v>
      </c>
      <c r="N107" s="188">
        <f>IF($O$5=2016,VLOOKUP($B107,MP,32,FALSE),IF($O$5=2017,VLOOKUP($B107,MP,45,FALSE),IF($O$5=2018,VLOOKUP($B107,MP,58,FALSE),IF($O$5=2019,VLOOKUP($B107,MP,71,FALSE)," "))))</f>
        <v>0</v>
      </c>
      <c r="O107" s="188">
        <f>IF($O$5=2016,VLOOKUP($B107,MP,33,FALSE),IF($O$5=2017,VLOOKUP($B107,MP,46,FALSE),IF($O$5=2018,VLOOKUP($B107,MP,59,FALSE),IF($O$5=2019,VLOOKUP($B107,MP,72,FALSE)," "))))</f>
        <v>0</v>
      </c>
      <c r="P107" s="188">
        <f>IF($O$5=2016,VLOOKUP($B107,MP,34,FALSE),IF($O$5=2017,VLOOKUP($B107,MP,47,FALSE),IF($O$5=2018,VLOOKUP($B107,MP,60,FALSE),IF($O$5=2019,VLOOKUP($B107,MP,73,FALSE)," "))))</f>
        <v>0</v>
      </c>
      <c r="Q107" s="188">
        <f>IF($O$5=2016,VLOOKUP($B107,MP,35,FALSE),IF($O$5=2017,VLOOKUP($B107,MP,48,FALSE),IF($O$5=2018,VLOOKUP($B107,MP,61,FALSE),IF($O$5=2019,VLOOKUP($B107,MP,74,FALSE)," "))))</f>
        <v>0</v>
      </c>
      <c r="R107" s="22"/>
    </row>
    <row r="108" spans="1:18" ht="15" x14ac:dyDescent="0.2">
      <c r="A108" s="745"/>
      <c r="B108" s="745"/>
      <c r="C108" s="748"/>
      <c r="D108" s="8" t="s">
        <v>64</v>
      </c>
      <c r="E108" s="451">
        <f>SUM(F108:Q108)</f>
        <v>0</v>
      </c>
      <c r="F108" s="499"/>
      <c r="G108" s="499"/>
      <c r="H108" s="499"/>
      <c r="I108" s="499"/>
      <c r="J108" s="499"/>
      <c r="K108" s="499"/>
      <c r="L108" s="499"/>
      <c r="M108" s="499"/>
      <c r="N108" s="499"/>
      <c r="O108" s="499"/>
      <c r="P108" s="499"/>
      <c r="Q108" s="499"/>
      <c r="R108" s="500"/>
    </row>
    <row r="109" spans="1:18" ht="15" x14ac:dyDescent="0.2">
      <c r="A109" s="745"/>
      <c r="B109" s="745"/>
      <c r="C109" s="748"/>
      <c r="D109" s="5" t="s">
        <v>65</v>
      </c>
      <c r="E109" s="452">
        <f t="shared" ref="E109:R109" si="48">E108*100/E107</f>
        <v>0</v>
      </c>
      <c r="F109" s="452">
        <f t="shared" si="48"/>
        <v>0</v>
      </c>
      <c r="G109" s="452" t="e">
        <f t="shared" si="48"/>
        <v>#DIV/0!</v>
      </c>
      <c r="H109" s="452" t="e">
        <f t="shared" si="48"/>
        <v>#DIV/0!</v>
      </c>
      <c r="I109" s="452" t="e">
        <f t="shared" si="48"/>
        <v>#DIV/0!</v>
      </c>
      <c r="J109" s="452" t="e">
        <f t="shared" si="48"/>
        <v>#DIV/0!</v>
      </c>
      <c r="K109" s="452" t="e">
        <f t="shared" si="48"/>
        <v>#DIV/0!</v>
      </c>
      <c r="L109" s="452" t="e">
        <f t="shared" si="48"/>
        <v>#DIV/0!</v>
      </c>
      <c r="M109" s="452" t="e">
        <f t="shared" si="48"/>
        <v>#DIV/0!</v>
      </c>
      <c r="N109" s="452" t="e">
        <f t="shared" si="48"/>
        <v>#DIV/0!</v>
      </c>
      <c r="O109" s="452" t="e">
        <f t="shared" si="48"/>
        <v>#DIV/0!</v>
      </c>
      <c r="P109" s="452" t="e">
        <f t="shared" si="48"/>
        <v>#DIV/0!</v>
      </c>
      <c r="Q109" s="452" t="e">
        <f t="shared" si="48"/>
        <v>#DIV/0!</v>
      </c>
      <c r="R109" s="453" t="e">
        <f t="shared" si="48"/>
        <v>#DIV/0!</v>
      </c>
    </row>
    <row r="110" spans="1:18" ht="15" x14ac:dyDescent="0.2">
      <c r="A110" s="745"/>
      <c r="B110" s="745"/>
      <c r="C110" s="748"/>
      <c r="D110" s="8" t="s">
        <v>66</v>
      </c>
      <c r="E110" s="451">
        <f>SUM(F110:Q110)</f>
        <v>0</v>
      </c>
      <c r="F110" s="499">
        <v>0</v>
      </c>
      <c r="G110" s="499"/>
      <c r="H110" s="499"/>
      <c r="I110" s="499"/>
      <c r="J110" s="499"/>
      <c r="K110" s="499"/>
      <c r="L110" s="499"/>
      <c r="M110" s="499"/>
      <c r="N110" s="499"/>
      <c r="O110" s="499"/>
      <c r="P110" s="499"/>
      <c r="Q110" s="499"/>
      <c r="R110" s="500"/>
    </row>
    <row r="111" spans="1:18" ht="15" x14ac:dyDescent="0.2">
      <c r="A111" s="745"/>
      <c r="B111" s="745"/>
      <c r="C111" s="748"/>
      <c r="D111" s="5" t="s">
        <v>67</v>
      </c>
      <c r="E111" s="452">
        <f t="shared" ref="E111:R111" si="49">E110*100/E107</f>
        <v>0</v>
      </c>
      <c r="F111" s="452">
        <f t="shared" si="49"/>
        <v>0</v>
      </c>
      <c r="G111" s="452" t="e">
        <f t="shared" si="49"/>
        <v>#DIV/0!</v>
      </c>
      <c r="H111" s="452" t="e">
        <f t="shared" si="49"/>
        <v>#DIV/0!</v>
      </c>
      <c r="I111" s="452" t="e">
        <f t="shared" si="49"/>
        <v>#DIV/0!</v>
      </c>
      <c r="J111" s="452" t="e">
        <f t="shared" si="49"/>
        <v>#DIV/0!</v>
      </c>
      <c r="K111" s="452" t="e">
        <f t="shared" si="49"/>
        <v>#DIV/0!</v>
      </c>
      <c r="L111" s="452" t="e">
        <f t="shared" si="49"/>
        <v>#DIV/0!</v>
      </c>
      <c r="M111" s="452" t="e">
        <f t="shared" si="49"/>
        <v>#DIV/0!</v>
      </c>
      <c r="N111" s="452" t="e">
        <f t="shared" si="49"/>
        <v>#DIV/0!</v>
      </c>
      <c r="O111" s="452" t="e">
        <f t="shared" si="49"/>
        <v>#DIV/0!</v>
      </c>
      <c r="P111" s="452" t="e">
        <f t="shared" si="49"/>
        <v>#DIV/0!</v>
      </c>
      <c r="Q111" s="452" t="e">
        <f t="shared" si="49"/>
        <v>#DIV/0!</v>
      </c>
      <c r="R111" s="453" t="e">
        <f t="shared" si="49"/>
        <v>#DIV/0!</v>
      </c>
    </row>
    <row r="112" spans="1:18" ht="15" x14ac:dyDescent="0.2">
      <c r="A112" s="745"/>
      <c r="B112" s="745"/>
      <c r="C112" s="748"/>
      <c r="D112" s="7" t="s">
        <v>68</v>
      </c>
      <c r="E112" s="451">
        <f>SUM(F112:Q112)</f>
        <v>0</v>
      </c>
      <c r="F112" s="499">
        <v>0</v>
      </c>
      <c r="G112" s="499"/>
      <c r="H112" s="499"/>
      <c r="I112" s="499"/>
      <c r="J112" s="499"/>
      <c r="K112" s="499"/>
      <c r="L112" s="499"/>
      <c r="M112" s="499"/>
      <c r="N112" s="499"/>
      <c r="O112" s="499"/>
      <c r="P112" s="499"/>
      <c r="Q112" s="499"/>
      <c r="R112" s="500"/>
    </row>
    <row r="113" spans="1:18" ht="15" x14ac:dyDescent="0.2">
      <c r="A113" s="745"/>
      <c r="B113" s="745"/>
      <c r="C113" s="748"/>
      <c r="D113" s="5" t="s">
        <v>69</v>
      </c>
      <c r="E113" s="452" t="e">
        <f t="shared" ref="E113:R113" si="50">E112*100/E110</f>
        <v>#DIV/0!</v>
      </c>
      <c r="F113" s="452" t="e">
        <f t="shared" si="50"/>
        <v>#DIV/0!</v>
      </c>
      <c r="G113" s="452" t="e">
        <f t="shared" si="50"/>
        <v>#DIV/0!</v>
      </c>
      <c r="H113" s="452" t="e">
        <f t="shared" si="50"/>
        <v>#DIV/0!</v>
      </c>
      <c r="I113" s="452" t="e">
        <f t="shared" si="50"/>
        <v>#DIV/0!</v>
      </c>
      <c r="J113" s="452" t="e">
        <f t="shared" si="50"/>
        <v>#DIV/0!</v>
      </c>
      <c r="K113" s="452" t="e">
        <f t="shared" si="50"/>
        <v>#DIV/0!</v>
      </c>
      <c r="L113" s="452" t="e">
        <f t="shared" si="50"/>
        <v>#DIV/0!</v>
      </c>
      <c r="M113" s="452" t="e">
        <f t="shared" si="50"/>
        <v>#DIV/0!</v>
      </c>
      <c r="N113" s="452" t="e">
        <f t="shared" si="50"/>
        <v>#DIV/0!</v>
      </c>
      <c r="O113" s="452" t="e">
        <f t="shared" si="50"/>
        <v>#DIV/0!</v>
      </c>
      <c r="P113" s="452" t="e">
        <f t="shared" si="50"/>
        <v>#DIV/0!</v>
      </c>
      <c r="Q113" s="452" t="e">
        <f t="shared" si="50"/>
        <v>#DIV/0!</v>
      </c>
      <c r="R113" s="453" t="e">
        <f t="shared" si="50"/>
        <v>#DIV/0!</v>
      </c>
    </row>
    <row r="114" spans="1:18" ht="15.75" thickBot="1" x14ac:dyDescent="0.25">
      <c r="A114" s="746"/>
      <c r="B114" s="746"/>
      <c r="C114" s="749"/>
      <c r="D114" s="6" t="s">
        <v>70</v>
      </c>
      <c r="E114" s="454">
        <f t="shared" ref="E114:R114" si="51">E112*100/E107</f>
        <v>0</v>
      </c>
      <c r="F114" s="454">
        <f t="shared" si="51"/>
        <v>0</v>
      </c>
      <c r="G114" s="454" t="e">
        <f t="shared" si="51"/>
        <v>#DIV/0!</v>
      </c>
      <c r="H114" s="454" t="e">
        <f t="shared" si="51"/>
        <v>#DIV/0!</v>
      </c>
      <c r="I114" s="454" t="e">
        <f t="shared" si="51"/>
        <v>#DIV/0!</v>
      </c>
      <c r="J114" s="454" t="e">
        <f t="shared" si="51"/>
        <v>#DIV/0!</v>
      </c>
      <c r="K114" s="454" t="e">
        <f t="shared" si="51"/>
        <v>#DIV/0!</v>
      </c>
      <c r="L114" s="454" t="e">
        <f t="shared" si="51"/>
        <v>#DIV/0!</v>
      </c>
      <c r="M114" s="454" t="e">
        <f t="shared" si="51"/>
        <v>#DIV/0!</v>
      </c>
      <c r="N114" s="454" t="e">
        <f t="shared" si="51"/>
        <v>#DIV/0!</v>
      </c>
      <c r="O114" s="454" t="e">
        <f t="shared" si="51"/>
        <v>#DIV/0!</v>
      </c>
      <c r="P114" s="454" t="e">
        <f t="shared" si="51"/>
        <v>#DIV/0!</v>
      </c>
      <c r="Q114" s="454" t="e">
        <f t="shared" si="51"/>
        <v>#DIV/0!</v>
      </c>
      <c r="R114" s="455" t="e">
        <f t="shared" si="51"/>
        <v>#DIV/0!</v>
      </c>
    </row>
    <row r="115" spans="1:18" ht="15" x14ac:dyDescent="0.2">
      <c r="A115" s="744">
        <v>14</v>
      </c>
      <c r="B115" s="744" t="str">
        <f>'PI. MP. Avance'!B76</f>
        <v>MP105020302</v>
      </c>
      <c r="C115" s="747" t="str">
        <f>'PI. MP. Avance'!C76</f>
        <v>Realizar anualmente un evento de reconocimiento y exhaltación a la labor de la Mujer Vallecaucana.  (Galardon a la Mujer Vallecaucana) ,durante el periodo de gobierno.</v>
      </c>
      <c r="D115" s="4" t="s">
        <v>63</v>
      </c>
      <c r="E115" s="21">
        <f>SUM(F115:Q115)</f>
        <v>20000000</v>
      </c>
      <c r="F115" s="188">
        <f>IF($O$5=2016,VLOOKUP($B115,MP,24,FALSE),IF($O$5=2017,VLOOKUP($B115,MP,37,FALSE),IF($O$5=2018,VLOOKUP($B115,MP,50,FALSE),IF($O$5=2019,VLOOKUP($B115,MP,63,FALSE)," "))))</f>
        <v>20000000</v>
      </c>
      <c r="G115" s="188">
        <f>IF($O$5=2016,VLOOKUP($B115,MP,25,FALSE),IF($O$5=2017,VLOOKUP($B115,MP,38,FALSE),IF($O$5=2018,VLOOKUP($B115,MP,51,FALSE),IF($O$5=2019,VLOOKUP($B115,MP,64,FALSE)," "))))</f>
        <v>0</v>
      </c>
      <c r="H115" s="188">
        <f>IF($O$5=2016,VLOOKUP($B115,MP,26,FALSE),IF($O$5=2017,VLOOKUP($B115,MP,39,FALSE),IF($O$5=2018,VLOOKUP($B115,MP,52,FALSE),IF($O$5=2019,VLOOKUP($B115,MP,65,FALSE)," "))))</f>
        <v>0</v>
      </c>
      <c r="I115" s="188">
        <f>IF($O$5=2016,VLOOKUP($B115,MP,27,FALSE),IF($O$5=2017,VLOOKUP($B115,MP,40,FALSE),IF($O$5=2018,VLOOKUP($B115,MP,53,FALSE),IF($O$5=2019,VLOOKUP($B115,MP,66,FALSE)," "))))</f>
        <v>0</v>
      </c>
      <c r="J115" s="188">
        <f>IF($O$5=2016,VLOOKUP($B115,MP,28,FALSE),IF($O$5=2017,VLOOKUP($B115,MP,41,FALSE),IF($O$5=2018,VLOOKUP($B115,MP,54,FALSE),IF($O$5=2019,VLOOKUP($B115,MP,67,FALSE)," "))))</f>
        <v>0</v>
      </c>
      <c r="K115" s="188">
        <f>IF($O$5=2016,VLOOKUP($B115,MP,29,FALSE),IF($O$5=2017,VLOOKUP($B115,MP,42,FALSE),IF($O$5=2018,VLOOKUP($B115,MP,55,FALSE),IF($O$5=2019,VLOOKUP($B115,MP,68,FALSE)," "))))</f>
        <v>0</v>
      </c>
      <c r="L115" s="188">
        <f>IF($O$5=2016,VLOOKUP($B115,MP,30,FALSE),IF($O$5=2017,VLOOKUP($B115,MP,43,FALSE),IF($O$5=2018,VLOOKUP($B115,MP,56,FALSE),IF($O$5=2019,VLOOKUP($B115,MP,69,FALSE)," "))))</f>
        <v>0</v>
      </c>
      <c r="M115" s="188">
        <f>IF($O$5=2016,VLOOKUP($B115,MP,31,FALSE),IF($O$5=2017,VLOOKUP($B115,MP,44,FALSE),IF($O$5=2018,VLOOKUP($B115,MP,57,FALSE),IF($O$5=2019,VLOOKUP($B115,MP,70,FALSE)," "))))</f>
        <v>0</v>
      </c>
      <c r="N115" s="188">
        <f>IF($O$5=2016,VLOOKUP($B115,MP,32,FALSE),IF($O$5=2017,VLOOKUP($B115,MP,45,FALSE),IF($O$5=2018,VLOOKUP($B115,MP,58,FALSE),IF($O$5=2019,VLOOKUP($B115,MP,71,FALSE)," "))))</f>
        <v>0</v>
      </c>
      <c r="O115" s="188">
        <f>IF($O$5=2016,VLOOKUP($B115,MP,33,FALSE),IF($O$5=2017,VLOOKUP($B115,MP,46,FALSE),IF($O$5=2018,VLOOKUP($B115,MP,59,FALSE),IF($O$5=2019,VLOOKUP($B115,MP,72,FALSE)," "))))</f>
        <v>0</v>
      </c>
      <c r="P115" s="188">
        <f>IF($O$5=2016,VLOOKUP($B115,MP,34,FALSE),IF($O$5=2017,VLOOKUP($B115,MP,47,FALSE),IF($O$5=2018,VLOOKUP($B115,MP,60,FALSE),IF($O$5=2019,VLOOKUP($B115,MP,73,FALSE)," "))))</f>
        <v>0</v>
      </c>
      <c r="Q115" s="188">
        <f>IF($O$5=2016,VLOOKUP($B115,MP,35,FALSE),IF($O$5=2017,VLOOKUP($B115,MP,48,FALSE),IF($O$5=2018,VLOOKUP($B115,MP,61,FALSE),IF($O$5=2019,VLOOKUP($B115,MP,74,FALSE)," "))))</f>
        <v>0</v>
      </c>
      <c r="R115" s="22"/>
    </row>
    <row r="116" spans="1:18" ht="15" x14ac:dyDescent="0.2">
      <c r="A116" s="745"/>
      <c r="B116" s="745"/>
      <c r="C116" s="748"/>
      <c r="D116" s="8" t="s">
        <v>64</v>
      </c>
      <c r="E116" s="451">
        <f>SUM(F116:Q116)</f>
        <v>0</v>
      </c>
      <c r="F116" s="499"/>
      <c r="G116" s="499"/>
      <c r="H116" s="499"/>
      <c r="I116" s="499"/>
      <c r="J116" s="499"/>
      <c r="K116" s="499"/>
      <c r="L116" s="499"/>
      <c r="M116" s="499"/>
      <c r="N116" s="499"/>
      <c r="O116" s="499"/>
      <c r="P116" s="499"/>
      <c r="Q116" s="499"/>
      <c r="R116" s="500"/>
    </row>
    <row r="117" spans="1:18" ht="15" x14ac:dyDescent="0.2">
      <c r="A117" s="745"/>
      <c r="B117" s="745"/>
      <c r="C117" s="748"/>
      <c r="D117" s="5" t="s">
        <v>65</v>
      </c>
      <c r="E117" s="452">
        <f t="shared" ref="E117:R117" si="52">E116*100/E115</f>
        <v>0</v>
      </c>
      <c r="F117" s="452">
        <f t="shared" si="52"/>
        <v>0</v>
      </c>
      <c r="G117" s="452" t="e">
        <f t="shared" si="52"/>
        <v>#DIV/0!</v>
      </c>
      <c r="H117" s="452" t="e">
        <f t="shared" si="52"/>
        <v>#DIV/0!</v>
      </c>
      <c r="I117" s="452" t="e">
        <f t="shared" si="52"/>
        <v>#DIV/0!</v>
      </c>
      <c r="J117" s="452" t="e">
        <f t="shared" si="52"/>
        <v>#DIV/0!</v>
      </c>
      <c r="K117" s="452" t="e">
        <f t="shared" si="52"/>
        <v>#DIV/0!</v>
      </c>
      <c r="L117" s="452" t="e">
        <f t="shared" si="52"/>
        <v>#DIV/0!</v>
      </c>
      <c r="M117" s="452" t="e">
        <f t="shared" si="52"/>
        <v>#DIV/0!</v>
      </c>
      <c r="N117" s="452" t="e">
        <f t="shared" si="52"/>
        <v>#DIV/0!</v>
      </c>
      <c r="O117" s="452" t="e">
        <f t="shared" si="52"/>
        <v>#DIV/0!</v>
      </c>
      <c r="P117" s="452" t="e">
        <f t="shared" si="52"/>
        <v>#DIV/0!</v>
      </c>
      <c r="Q117" s="452" t="e">
        <f t="shared" si="52"/>
        <v>#DIV/0!</v>
      </c>
      <c r="R117" s="453" t="e">
        <f t="shared" si="52"/>
        <v>#DIV/0!</v>
      </c>
    </row>
    <row r="118" spans="1:18" ht="15" x14ac:dyDescent="0.2">
      <c r="A118" s="745"/>
      <c r="B118" s="745"/>
      <c r="C118" s="748"/>
      <c r="D118" s="8" t="s">
        <v>66</v>
      </c>
      <c r="E118" s="451">
        <f>SUM(F118:Q118)</f>
        <v>0</v>
      </c>
      <c r="F118" s="499">
        <v>0</v>
      </c>
      <c r="G118" s="499"/>
      <c r="H118" s="499"/>
      <c r="I118" s="499"/>
      <c r="J118" s="499"/>
      <c r="K118" s="499"/>
      <c r="L118" s="499"/>
      <c r="M118" s="499"/>
      <c r="N118" s="499"/>
      <c r="O118" s="499"/>
      <c r="P118" s="499"/>
      <c r="Q118" s="499"/>
      <c r="R118" s="500"/>
    </row>
    <row r="119" spans="1:18" ht="15" x14ac:dyDescent="0.2">
      <c r="A119" s="745"/>
      <c r="B119" s="745"/>
      <c r="C119" s="748"/>
      <c r="D119" s="5" t="s">
        <v>67</v>
      </c>
      <c r="E119" s="452">
        <f t="shared" ref="E119:R119" si="53">E118*100/E115</f>
        <v>0</v>
      </c>
      <c r="F119" s="452">
        <f t="shared" si="53"/>
        <v>0</v>
      </c>
      <c r="G119" s="452" t="e">
        <f t="shared" si="53"/>
        <v>#DIV/0!</v>
      </c>
      <c r="H119" s="452" t="e">
        <f t="shared" si="53"/>
        <v>#DIV/0!</v>
      </c>
      <c r="I119" s="452" t="e">
        <f t="shared" si="53"/>
        <v>#DIV/0!</v>
      </c>
      <c r="J119" s="452" t="e">
        <f t="shared" si="53"/>
        <v>#DIV/0!</v>
      </c>
      <c r="K119" s="452" t="e">
        <f t="shared" si="53"/>
        <v>#DIV/0!</v>
      </c>
      <c r="L119" s="452" t="e">
        <f t="shared" si="53"/>
        <v>#DIV/0!</v>
      </c>
      <c r="M119" s="452" t="e">
        <f t="shared" si="53"/>
        <v>#DIV/0!</v>
      </c>
      <c r="N119" s="452" t="e">
        <f t="shared" si="53"/>
        <v>#DIV/0!</v>
      </c>
      <c r="O119" s="452" t="e">
        <f t="shared" si="53"/>
        <v>#DIV/0!</v>
      </c>
      <c r="P119" s="452" t="e">
        <f t="shared" si="53"/>
        <v>#DIV/0!</v>
      </c>
      <c r="Q119" s="452" t="e">
        <f t="shared" si="53"/>
        <v>#DIV/0!</v>
      </c>
      <c r="R119" s="453" t="e">
        <f t="shared" si="53"/>
        <v>#DIV/0!</v>
      </c>
    </row>
    <row r="120" spans="1:18" ht="15" x14ac:dyDescent="0.2">
      <c r="A120" s="745"/>
      <c r="B120" s="745"/>
      <c r="C120" s="748"/>
      <c r="D120" s="7" t="s">
        <v>68</v>
      </c>
      <c r="E120" s="451">
        <f>SUM(F120:Q120)</f>
        <v>0</v>
      </c>
      <c r="F120" s="499">
        <v>0</v>
      </c>
      <c r="G120" s="499"/>
      <c r="H120" s="499"/>
      <c r="I120" s="499"/>
      <c r="J120" s="499"/>
      <c r="K120" s="499"/>
      <c r="L120" s="499"/>
      <c r="M120" s="499"/>
      <c r="N120" s="499"/>
      <c r="O120" s="499"/>
      <c r="P120" s="499"/>
      <c r="Q120" s="499"/>
      <c r="R120" s="500"/>
    </row>
    <row r="121" spans="1:18" ht="15" x14ac:dyDescent="0.2">
      <c r="A121" s="745"/>
      <c r="B121" s="745"/>
      <c r="C121" s="748"/>
      <c r="D121" s="5" t="s">
        <v>69</v>
      </c>
      <c r="E121" s="452" t="e">
        <f t="shared" ref="E121:R121" si="54">E120*100/E118</f>
        <v>#DIV/0!</v>
      </c>
      <c r="F121" s="452" t="e">
        <f t="shared" si="54"/>
        <v>#DIV/0!</v>
      </c>
      <c r="G121" s="452" t="e">
        <f t="shared" si="54"/>
        <v>#DIV/0!</v>
      </c>
      <c r="H121" s="452" t="e">
        <f t="shared" si="54"/>
        <v>#DIV/0!</v>
      </c>
      <c r="I121" s="452" t="e">
        <f t="shared" si="54"/>
        <v>#DIV/0!</v>
      </c>
      <c r="J121" s="452" t="e">
        <f t="shared" si="54"/>
        <v>#DIV/0!</v>
      </c>
      <c r="K121" s="452" t="e">
        <f t="shared" si="54"/>
        <v>#DIV/0!</v>
      </c>
      <c r="L121" s="452" t="e">
        <f t="shared" si="54"/>
        <v>#DIV/0!</v>
      </c>
      <c r="M121" s="452" t="e">
        <f t="shared" si="54"/>
        <v>#DIV/0!</v>
      </c>
      <c r="N121" s="452" t="e">
        <f t="shared" si="54"/>
        <v>#DIV/0!</v>
      </c>
      <c r="O121" s="452" t="e">
        <f t="shared" si="54"/>
        <v>#DIV/0!</v>
      </c>
      <c r="P121" s="452" t="e">
        <f t="shared" si="54"/>
        <v>#DIV/0!</v>
      </c>
      <c r="Q121" s="452" t="e">
        <f t="shared" si="54"/>
        <v>#DIV/0!</v>
      </c>
      <c r="R121" s="453" t="e">
        <f t="shared" si="54"/>
        <v>#DIV/0!</v>
      </c>
    </row>
    <row r="122" spans="1:18" ht="15.75" thickBot="1" x14ac:dyDescent="0.25">
      <c r="A122" s="746"/>
      <c r="B122" s="746"/>
      <c r="C122" s="749"/>
      <c r="D122" s="6" t="s">
        <v>70</v>
      </c>
      <c r="E122" s="454">
        <f t="shared" ref="E122:R122" si="55">E120*100/E115</f>
        <v>0</v>
      </c>
      <c r="F122" s="454">
        <f t="shared" si="55"/>
        <v>0</v>
      </c>
      <c r="G122" s="454" t="e">
        <f t="shared" si="55"/>
        <v>#DIV/0!</v>
      </c>
      <c r="H122" s="454" t="e">
        <f t="shared" si="55"/>
        <v>#DIV/0!</v>
      </c>
      <c r="I122" s="454" t="e">
        <f t="shared" si="55"/>
        <v>#DIV/0!</v>
      </c>
      <c r="J122" s="454" t="e">
        <f t="shared" si="55"/>
        <v>#DIV/0!</v>
      </c>
      <c r="K122" s="454" t="e">
        <f t="shared" si="55"/>
        <v>#DIV/0!</v>
      </c>
      <c r="L122" s="454" t="e">
        <f t="shared" si="55"/>
        <v>#DIV/0!</v>
      </c>
      <c r="M122" s="454" t="e">
        <f t="shared" si="55"/>
        <v>#DIV/0!</v>
      </c>
      <c r="N122" s="454" t="e">
        <f t="shared" si="55"/>
        <v>#DIV/0!</v>
      </c>
      <c r="O122" s="454" t="e">
        <f t="shared" si="55"/>
        <v>#DIV/0!</v>
      </c>
      <c r="P122" s="454" t="e">
        <f t="shared" si="55"/>
        <v>#DIV/0!</v>
      </c>
      <c r="Q122" s="454" t="e">
        <f t="shared" si="55"/>
        <v>#DIV/0!</v>
      </c>
      <c r="R122" s="455" t="e">
        <f t="shared" si="55"/>
        <v>#DIV/0!</v>
      </c>
    </row>
    <row r="123" spans="1:18" ht="15" x14ac:dyDescent="0.2">
      <c r="A123" s="744">
        <v>15</v>
      </c>
      <c r="B123" s="744" t="str">
        <f>'PI. MP. Avance'!B81</f>
        <v>MP105020303</v>
      </c>
      <c r="C123" s="747" t="str">
        <f>'PI. MP. Avance'!C81</f>
        <v>Realizar cuatro (4) Encuentros departamentales de saberes e intercambio de experiencias exitosas, que fomenten el liderazgo y la participación efectiva para la incidencia política de las mujeres en espacios de decisión, durante el periodo de Gobierno</v>
      </c>
      <c r="D123" s="4" t="s">
        <v>63</v>
      </c>
      <c r="E123" s="21">
        <f>SUM(F123:Q123)</f>
        <v>0</v>
      </c>
      <c r="F123" s="188">
        <f>IF($O$5=2016,VLOOKUP($B123,MP,24,FALSE),IF($O$5=2017,VLOOKUP($B123,MP,37,FALSE),IF($O$5=2018,VLOOKUP($B123,MP,50,FALSE),IF($O$5=2019,VLOOKUP($B123,MP,63,FALSE)," "))))</f>
        <v>0</v>
      </c>
      <c r="G123" s="188">
        <f>IF($O$5=2016,VLOOKUP($B123,MP,25,FALSE),IF($O$5=2017,VLOOKUP($B123,MP,38,FALSE),IF($O$5=2018,VLOOKUP($B123,MP,51,FALSE),IF($O$5=2019,VLOOKUP($B123,MP,64,FALSE)," "))))</f>
        <v>0</v>
      </c>
      <c r="H123" s="188">
        <f>IF($O$5=2016,VLOOKUP($B123,MP,26,FALSE),IF($O$5=2017,VLOOKUP($B123,MP,39,FALSE),IF($O$5=2018,VLOOKUP($B123,MP,52,FALSE),IF($O$5=2019,VLOOKUP($B123,MP,65,FALSE)," "))))</f>
        <v>0</v>
      </c>
      <c r="I123" s="188">
        <f>IF($O$5=2016,VLOOKUP($B123,MP,27,FALSE),IF($O$5=2017,VLOOKUP($B123,MP,40,FALSE),IF($O$5=2018,VLOOKUP($B123,MP,53,FALSE),IF($O$5=2019,VLOOKUP($B123,MP,66,FALSE)," "))))</f>
        <v>0</v>
      </c>
      <c r="J123" s="188">
        <f>IF($O$5=2016,VLOOKUP($B123,MP,28,FALSE),IF($O$5=2017,VLOOKUP($B123,MP,41,FALSE),IF($O$5=2018,VLOOKUP($B123,MP,54,FALSE),IF($O$5=2019,VLOOKUP($B123,MP,67,FALSE)," "))))</f>
        <v>0</v>
      </c>
      <c r="K123" s="188">
        <f>IF($O$5=2016,VLOOKUP($B123,MP,29,FALSE),IF($O$5=2017,VLOOKUP($B123,MP,42,FALSE),IF($O$5=2018,VLOOKUP($B123,MP,55,FALSE),IF($O$5=2019,VLOOKUP($B123,MP,68,FALSE)," "))))</f>
        <v>0</v>
      </c>
      <c r="L123" s="188">
        <f>IF($O$5=2016,VLOOKUP($B123,MP,30,FALSE),IF($O$5=2017,VLOOKUP($B123,MP,43,FALSE),IF($O$5=2018,VLOOKUP($B123,MP,56,FALSE),IF($O$5=2019,VLOOKUP($B123,MP,69,FALSE)," "))))</f>
        <v>0</v>
      </c>
      <c r="M123" s="188">
        <f>IF($O$5=2016,VLOOKUP($B123,MP,31,FALSE),IF($O$5=2017,VLOOKUP($B123,MP,44,FALSE),IF($O$5=2018,VLOOKUP($B123,MP,57,FALSE),IF($O$5=2019,VLOOKUP($B123,MP,70,FALSE)," "))))</f>
        <v>0</v>
      </c>
      <c r="N123" s="188">
        <f>IF($O$5=2016,VLOOKUP($B123,MP,32,FALSE),IF($O$5=2017,VLOOKUP($B123,MP,45,FALSE),IF($O$5=2018,VLOOKUP($B123,MP,58,FALSE),IF($O$5=2019,VLOOKUP($B123,MP,71,FALSE)," "))))</f>
        <v>0</v>
      </c>
      <c r="O123" s="188">
        <f>IF($O$5=2016,VLOOKUP($B123,MP,33,FALSE),IF($O$5=2017,VLOOKUP($B123,MP,46,FALSE),IF($O$5=2018,VLOOKUP($B123,MP,59,FALSE),IF($O$5=2019,VLOOKUP($B123,MP,72,FALSE)," "))))</f>
        <v>0</v>
      </c>
      <c r="P123" s="188">
        <f>IF($O$5=2016,VLOOKUP($B123,MP,34,FALSE),IF($O$5=2017,VLOOKUP($B123,MP,47,FALSE),IF($O$5=2018,VLOOKUP($B123,MP,60,FALSE),IF($O$5=2019,VLOOKUP($B123,MP,73,FALSE)," "))))</f>
        <v>0</v>
      </c>
      <c r="Q123" s="188">
        <f>IF($O$5=2016,VLOOKUP($B123,MP,35,FALSE),IF($O$5=2017,VLOOKUP($B123,MP,48,FALSE),IF($O$5=2018,VLOOKUP($B123,MP,61,FALSE),IF($O$5=2019,VLOOKUP($B123,MP,74,FALSE)," "))))</f>
        <v>0</v>
      </c>
      <c r="R123" s="22"/>
    </row>
    <row r="124" spans="1:18" ht="15" x14ac:dyDescent="0.2">
      <c r="A124" s="745"/>
      <c r="B124" s="745"/>
      <c r="C124" s="748"/>
      <c r="D124" s="8" t="s">
        <v>64</v>
      </c>
      <c r="E124" s="451">
        <f>SUM(F124:Q124)</f>
        <v>0</v>
      </c>
      <c r="F124" s="499"/>
      <c r="G124" s="499"/>
      <c r="H124" s="499"/>
      <c r="I124" s="499"/>
      <c r="J124" s="499"/>
      <c r="K124" s="499"/>
      <c r="L124" s="499"/>
      <c r="M124" s="499"/>
      <c r="N124" s="499"/>
      <c r="O124" s="499"/>
      <c r="P124" s="499"/>
      <c r="Q124" s="499"/>
      <c r="R124" s="500"/>
    </row>
    <row r="125" spans="1:18" ht="15" x14ac:dyDescent="0.2">
      <c r="A125" s="745"/>
      <c r="B125" s="745"/>
      <c r="C125" s="748"/>
      <c r="D125" s="5" t="s">
        <v>65</v>
      </c>
      <c r="E125" s="452" t="e">
        <f t="shared" ref="E125:R125" si="56">E124*100/E123</f>
        <v>#DIV/0!</v>
      </c>
      <c r="F125" s="452" t="e">
        <f t="shared" si="56"/>
        <v>#DIV/0!</v>
      </c>
      <c r="G125" s="452" t="e">
        <f t="shared" si="56"/>
        <v>#DIV/0!</v>
      </c>
      <c r="H125" s="452" t="e">
        <f t="shared" si="56"/>
        <v>#DIV/0!</v>
      </c>
      <c r="I125" s="452" t="e">
        <f t="shared" si="56"/>
        <v>#DIV/0!</v>
      </c>
      <c r="J125" s="452" t="e">
        <f t="shared" si="56"/>
        <v>#DIV/0!</v>
      </c>
      <c r="K125" s="452" t="e">
        <f t="shared" si="56"/>
        <v>#DIV/0!</v>
      </c>
      <c r="L125" s="452" t="e">
        <f t="shared" si="56"/>
        <v>#DIV/0!</v>
      </c>
      <c r="M125" s="452" t="e">
        <f t="shared" si="56"/>
        <v>#DIV/0!</v>
      </c>
      <c r="N125" s="452" t="e">
        <f t="shared" si="56"/>
        <v>#DIV/0!</v>
      </c>
      <c r="O125" s="452" t="e">
        <f t="shared" si="56"/>
        <v>#DIV/0!</v>
      </c>
      <c r="P125" s="452" t="e">
        <f t="shared" si="56"/>
        <v>#DIV/0!</v>
      </c>
      <c r="Q125" s="452" t="e">
        <f t="shared" si="56"/>
        <v>#DIV/0!</v>
      </c>
      <c r="R125" s="453" t="e">
        <f t="shared" si="56"/>
        <v>#DIV/0!</v>
      </c>
    </row>
    <row r="126" spans="1:18" ht="15" x14ac:dyDescent="0.2">
      <c r="A126" s="745"/>
      <c r="B126" s="745"/>
      <c r="C126" s="748"/>
      <c r="D126" s="8" t="s">
        <v>66</v>
      </c>
      <c r="E126" s="451">
        <f>SUM(F126:Q126)</f>
        <v>0</v>
      </c>
      <c r="F126" s="499">
        <v>0</v>
      </c>
      <c r="G126" s="499"/>
      <c r="H126" s="499"/>
      <c r="I126" s="499"/>
      <c r="J126" s="499"/>
      <c r="K126" s="499"/>
      <c r="L126" s="499"/>
      <c r="M126" s="499"/>
      <c r="N126" s="499"/>
      <c r="O126" s="499"/>
      <c r="P126" s="499"/>
      <c r="Q126" s="499"/>
      <c r="R126" s="500"/>
    </row>
    <row r="127" spans="1:18" ht="15" x14ac:dyDescent="0.2">
      <c r="A127" s="745"/>
      <c r="B127" s="745"/>
      <c r="C127" s="748"/>
      <c r="D127" s="5" t="s">
        <v>67</v>
      </c>
      <c r="E127" s="452" t="e">
        <f t="shared" ref="E127:R127" si="57">E126*100/E123</f>
        <v>#DIV/0!</v>
      </c>
      <c r="F127" s="452" t="e">
        <f t="shared" si="57"/>
        <v>#DIV/0!</v>
      </c>
      <c r="G127" s="452" t="e">
        <f t="shared" si="57"/>
        <v>#DIV/0!</v>
      </c>
      <c r="H127" s="452" t="e">
        <f t="shared" si="57"/>
        <v>#DIV/0!</v>
      </c>
      <c r="I127" s="452" t="e">
        <f t="shared" si="57"/>
        <v>#DIV/0!</v>
      </c>
      <c r="J127" s="452" t="e">
        <f t="shared" si="57"/>
        <v>#DIV/0!</v>
      </c>
      <c r="K127" s="452" t="e">
        <f t="shared" si="57"/>
        <v>#DIV/0!</v>
      </c>
      <c r="L127" s="452" t="e">
        <f t="shared" si="57"/>
        <v>#DIV/0!</v>
      </c>
      <c r="M127" s="452" t="e">
        <f t="shared" si="57"/>
        <v>#DIV/0!</v>
      </c>
      <c r="N127" s="452" t="e">
        <f t="shared" si="57"/>
        <v>#DIV/0!</v>
      </c>
      <c r="O127" s="452" t="e">
        <f t="shared" si="57"/>
        <v>#DIV/0!</v>
      </c>
      <c r="P127" s="452" t="e">
        <f t="shared" si="57"/>
        <v>#DIV/0!</v>
      </c>
      <c r="Q127" s="452" t="e">
        <f t="shared" si="57"/>
        <v>#DIV/0!</v>
      </c>
      <c r="R127" s="453" t="e">
        <f t="shared" si="57"/>
        <v>#DIV/0!</v>
      </c>
    </row>
    <row r="128" spans="1:18" ht="15" x14ac:dyDescent="0.2">
      <c r="A128" s="745"/>
      <c r="B128" s="745"/>
      <c r="C128" s="748"/>
      <c r="D128" s="7" t="s">
        <v>68</v>
      </c>
      <c r="E128" s="451">
        <f>SUM(F128:Q128)</f>
        <v>0</v>
      </c>
      <c r="F128" s="499">
        <v>0</v>
      </c>
      <c r="G128" s="499"/>
      <c r="H128" s="499"/>
      <c r="I128" s="499"/>
      <c r="J128" s="499"/>
      <c r="K128" s="499"/>
      <c r="L128" s="499"/>
      <c r="M128" s="499"/>
      <c r="N128" s="499"/>
      <c r="O128" s="499"/>
      <c r="P128" s="499"/>
      <c r="Q128" s="499"/>
      <c r="R128" s="500"/>
    </row>
    <row r="129" spans="1:18" ht="15" x14ac:dyDescent="0.2">
      <c r="A129" s="745"/>
      <c r="B129" s="745"/>
      <c r="C129" s="748"/>
      <c r="D129" s="5" t="s">
        <v>69</v>
      </c>
      <c r="E129" s="452" t="e">
        <f t="shared" ref="E129:R129" si="58">E128*100/E126</f>
        <v>#DIV/0!</v>
      </c>
      <c r="F129" s="452" t="e">
        <f t="shared" si="58"/>
        <v>#DIV/0!</v>
      </c>
      <c r="G129" s="452" t="e">
        <f t="shared" si="58"/>
        <v>#DIV/0!</v>
      </c>
      <c r="H129" s="452" t="e">
        <f t="shared" si="58"/>
        <v>#DIV/0!</v>
      </c>
      <c r="I129" s="452" t="e">
        <f t="shared" si="58"/>
        <v>#DIV/0!</v>
      </c>
      <c r="J129" s="452" t="e">
        <f t="shared" si="58"/>
        <v>#DIV/0!</v>
      </c>
      <c r="K129" s="452" t="e">
        <f t="shared" si="58"/>
        <v>#DIV/0!</v>
      </c>
      <c r="L129" s="452" t="e">
        <f t="shared" si="58"/>
        <v>#DIV/0!</v>
      </c>
      <c r="M129" s="452" t="e">
        <f t="shared" si="58"/>
        <v>#DIV/0!</v>
      </c>
      <c r="N129" s="452" t="e">
        <f t="shared" si="58"/>
        <v>#DIV/0!</v>
      </c>
      <c r="O129" s="452" t="e">
        <f t="shared" si="58"/>
        <v>#DIV/0!</v>
      </c>
      <c r="P129" s="452" t="e">
        <f t="shared" si="58"/>
        <v>#DIV/0!</v>
      </c>
      <c r="Q129" s="452" t="e">
        <f t="shared" si="58"/>
        <v>#DIV/0!</v>
      </c>
      <c r="R129" s="453" t="e">
        <f t="shared" si="58"/>
        <v>#DIV/0!</v>
      </c>
    </row>
    <row r="130" spans="1:18" ht="15.75" thickBot="1" x14ac:dyDescent="0.25">
      <c r="A130" s="746"/>
      <c r="B130" s="746"/>
      <c r="C130" s="749"/>
      <c r="D130" s="6" t="s">
        <v>70</v>
      </c>
      <c r="E130" s="454" t="e">
        <f t="shared" ref="E130:R130" si="59">E128*100/E123</f>
        <v>#DIV/0!</v>
      </c>
      <c r="F130" s="454" t="e">
        <f t="shared" si="59"/>
        <v>#DIV/0!</v>
      </c>
      <c r="G130" s="454" t="e">
        <f t="shared" si="59"/>
        <v>#DIV/0!</v>
      </c>
      <c r="H130" s="454" t="e">
        <f t="shared" si="59"/>
        <v>#DIV/0!</v>
      </c>
      <c r="I130" s="454" t="e">
        <f t="shared" si="59"/>
        <v>#DIV/0!</v>
      </c>
      <c r="J130" s="454" t="e">
        <f t="shared" si="59"/>
        <v>#DIV/0!</v>
      </c>
      <c r="K130" s="454" t="e">
        <f t="shared" si="59"/>
        <v>#DIV/0!</v>
      </c>
      <c r="L130" s="454" t="e">
        <f t="shared" si="59"/>
        <v>#DIV/0!</v>
      </c>
      <c r="M130" s="454" t="e">
        <f t="shared" si="59"/>
        <v>#DIV/0!</v>
      </c>
      <c r="N130" s="454" t="e">
        <f t="shared" si="59"/>
        <v>#DIV/0!</v>
      </c>
      <c r="O130" s="454" t="e">
        <f t="shared" si="59"/>
        <v>#DIV/0!</v>
      </c>
      <c r="P130" s="454" t="e">
        <f t="shared" si="59"/>
        <v>#DIV/0!</v>
      </c>
      <c r="Q130" s="454" t="e">
        <f t="shared" si="59"/>
        <v>#DIV/0!</v>
      </c>
      <c r="R130" s="455" t="e">
        <f t="shared" si="59"/>
        <v>#DIV/0!</v>
      </c>
    </row>
    <row r="131" spans="1:18" ht="15" x14ac:dyDescent="0.2">
      <c r="A131" s="744">
        <v>16</v>
      </c>
      <c r="B131" s="744" t="str">
        <f>'PI. MP. Avance'!B86</f>
        <v>MP105020304</v>
      </c>
      <c r="C131" s="747" t="str">
        <f>'PI. MP. Avance'!C86</f>
        <v>Desarrollar en los 42 entes territoriales, un programa de Formación   a Mujeres en el  uso de las TICs, durante el periodo de Gobierno.</v>
      </c>
      <c r="D131" s="4" t="s">
        <v>63</v>
      </c>
      <c r="E131" s="21">
        <f>SUM(F131:Q131)</f>
        <v>12000000</v>
      </c>
      <c r="F131" s="188">
        <f>IF($O$5=2016,VLOOKUP($B131,MP,24,FALSE),IF($O$5=2017,VLOOKUP($B131,MP,37,FALSE),IF($O$5=2018,VLOOKUP($B131,MP,50,FALSE),IF($O$5=2019,VLOOKUP($B131,MP,63,FALSE)," "))))</f>
        <v>12000000</v>
      </c>
      <c r="G131" s="188">
        <f>IF($O$5=2016,VLOOKUP($B131,MP,25,FALSE),IF($O$5=2017,VLOOKUP($B131,MP,38,FALSE),IF($O$5=2018,VLOOKUP($B131,MP,51,FALSE),IF($O$5=2019,VLOOKUP($B131,MP,64,FALSE)," "))))</f>
        <v>0</v>
      </c>
      <c r="H131" s="188">
        <f>IF($O$5=2016,VLOOKUP($B131,MP,26,FALSE),IF($O$5=2017,VLOOKUP($B131,MP,39,FALSE),IF($O$5=2018,VLOOKUP($B131,MP,52,FALSE),IF($O$5=2019,VLOOKUP($B131,MP,65,FALSE)," "))))</f>
        <v>0</v>
      </c>
      <c r="I131" s="188">
        <f>IF($O$5=2016,VLOOKUP($B131,MP,27,FALSE),IF($O$5=2017,VLOOKUP($B131,MP,40,FALSE),IF($O$5=2018,VLOOKUP($B131,MP,53,FALSE),IF($O$5=2019,VLOOKUP($B131,MP,66,FALSE)," "))))</f>
        <v>0</v>
      </c>
      <c r="J131" s="188">
        <f>IF($O$5=2016,VLOOKUP($B131,MP,28,FALSE),IF($O$5=2017,VLOOKUP($B131,MP,41,FALSE),IF($O$5=2018,VLOOKUP($B131,MP,54,FALSE),IF($O$5=2019,VLOOKUP($B131,MP,67,FALSE)," "))))</f>
        <v>0</v>
      </c>
      <c r="K131" s="188">
        <f>IF($O$5=2016,VLOOKUP($B131,MP,29,FALSE),IF($O$5=2017,VLOOKUP($B131,MP,42,FALSE),IF($O$5=2018,VLOOKUP($B131,MP,55,FALSE),IF($O$5=2019,VLOOKUP($B131,MP,68,FALSE)," "))))</f>
        <v>0</v>
      </c>
      <c r="L131" s="188">
        <f>IF($O$5=2016,VLOOKUP($B131,MP,30,FALSE),IF($O$5=2017,VLOOKUP($B131,MP,43,FALSE),IF($O$5=2018,VLOOKUP($B131,MP,56,FALSE),IF($O$5=2019,VLOOKUP($B131,MP,69,FALSE)," "))))</f>
        <v>0</v>
      </c>
      <c r="M131" s="188">
        <f>IF($O$5=2016,VLOOKUP($B131,MP,31,FALSE),IF($O$5=2017,VLOOKUP($B131,MP,44,FALSE),IF($O$5=2018,VLOOKUP($B131,MP,57,FALSE),IF($O$5=2019,VLOOKUP($B131,MP,70,FALSE)," "))))</f>
        <v>0</v>
      </c>
      <c r="N131" s="188">
        <f>IF($O$5=2016,VLOOKUP($B131,MP,32,FALSE),IF($O$5=2017,VLOOKUP($B131,MP,45,FALSE),IF($O$5=2018,VLOOKUP($B131,MP,58,FALSE),IF($O$5=2019,VLOOKUP($B131,MP,71,FALSE)," "))))</f>
        <v>0</v>
      </c>
      <c r="O131" s="188">
        <f>IF($O$5=2016,VLOOKUP($B131,MP,33,FALSE),IF($O$5=2017,VLOOKUP($B131,MP,46,FALSE),IF($O$5=2018,VLOOKUP($B131,MP,59,FALSE),IF($O$5=2019,VLOOKUP($B131,MP,72,FALSE)," "))))</f>
        <v>0</v>
      </c>
      <c r="P131" s="188">
        <f>IF($O$5=2016,VLOOKUP($B131,MP,34,FALSE),IF($O$5=2017,VLOOKUP($B131,MP,47,FALSE),IF($O$5=2018,VLOOKUP($B131,MP,60,FALSE),IF($O$5=2019,VLOOKUP($B131,MP,73,FALSE)," "))))</f>
        <v>0</v>
      </c>
      <c r="Q131" s="188">
        <f>IF($O$5=2016,VLOOKUP($B131,MP,35,FALSE),IF($O$5=2017,VLOOKUP($B131,MP,48,FALSE),IF($O$5=2018,VLOOKUP($B131,MP,61,FALSE),IF($O$5=2019,VLOOKUP($B131,MP,74,FALSE)," "))))</f>
        <v>0</v>
      </c>
      <c r="R131" s="22"/>
    </row>
    <row r="132" spans="1:18" ht="15" x14ac:dyDescent="0.2">
      <c r="A132" s="745"/>
      <c r="B132" s="745"/>
      <c r="C132" s="748"/>
      <c r="D132" s="8" t="s">
        <v>64</v>
      </c>
      <c r="E132" s="451">
        <f>SUM(F132:Q132)</f>
        <v>0</v>
      </c>
      <c r="F132" s="499"/>
      <c r="G132" s="499"/>
      <c r="H132" s="499"/>
      <c r="I132" s="499"/>
      <c r="J132" s="499"/>
      <c r="K132" s="499"/>
      <c r="L132" s="499"/>
      <c r="M132" s="499"/>
      <c r="N132" s="499"/>
      <c r="O132" s="499"/>
      <c r="P132" s="499"/>
      <c r="Q132" s="499"/>
      <c r="R132" s="500"/>
    </row>
    <row r="133" spans="1:18" ht="15" x14ac:dyDescent="0.2">
      <c r="A133" s="745"/>
      <c r="B133" s="745"/>
      <c r="C133" s="748"/>
      <c r="D133" s="5" t="s">
        <v>65</v>
      </c>
      <c r="E133" s="452">
        <f t="shared" ref="E133:R133" si="60">E132*100/E131</f>
        <v>0</v>
      </c>
      <c r="F133" s="452">
        <f t="shared" si="60"/>
        <v>0</v>
      </c>
      <c r="G133" s="452" t="e">
        <f t="shared" si="60"/>
        <v>#DIV/0!</v>
      </c>
      <c r="H133" s="452" t="e">
        <f t="shared" si="60"/>
        <v>#DIV/0!</v>
      </c>
      <c r="I133" s="452" t="e">
        <f t="shared" si="60"/>
        <v>#DIV/0!</v>
      </c>
      <c r="J133" s="452" t="e">
        <f t="shared" si="60"/>
        <v>#DIV/0!</v>
      </c>
      <c r="K133" s="452" t="e">
        <f t="shared" si="60"/>
        <v>#DIV/0!</v>
      </c>
      <c r="L133" s="452" t="e">
        <f t="shared" si="60"/>
        <v>#DIV/0!</v>
      </c>
      <c r="M133" s="452" t="e">
        <f t="shared" si="60"/>
        <v>#DIV/0!</v>
      </c>
      <c r="N133" s="452" t="e">
        <f t="shared" si="60"/>
        <v>#DIV/0!</v>
      </c>
      <c r="O133" s="452" t="e">
        <f t="shared" si="60"/>
        <v>#DIV/0!</v>
      </c>
      <c r="P133" s="452" t="e">
        <f t="shared" si="60"/>
        <v>#DIV/0!</v>
      </c>
      <c r="Q133" s="452" t="e">
        <f t="shared" si="60"/>
        <v>#DIV/0!</v>
      </c>
      <c r="R133" s="453" t="e">
        <f t="shared" si="60"/>
        <v>#DIV/0!</v>
      </c>
    </row>
    <row r="134" spans="1:18" ht="15" x14ac:dyDescent="0.2">
      <c r="A134" s="745"/>
      <c r="B134" s="745"/>
      <c r="C134" s="748"/>
      <c r="D134" s="8" t="s">
        <v>66</v>
      </c>
      <c r="E134" s="451">
        <f>SUM(F134:Q134)</f>
        <v>0</v>
      </c>
      <c r="F134" s="499">
        <v>0</v>
      </c>
      <c r="G134" s="499"/>
      <c r="H134" s="499"/>
      <c r="I134" s="499"/>
      <c r="J134" s="499"/>
      <c r="K134" s="499"/>
      <c r="L134" s="499"/>
      <c r="M134" s="499"/>
      <c r="N134" s="499"/>
      <c r="O134" s="499"/>
      <c r="P134" s="499"/>
      <c r="Q134" s="499"/>
      <c r="R134" s="500"/>
    </row>
    <row r="135" spans="1:18" ht="15" x14ac:dyDescent="0.2">
      <c r="A135" s="745"/>
      <c r="B135" s="745"/>
      <c r="C135" s="748"/>
      <c r="D135" s="5" t="s">
        <v>67</v>
      </c>
      <c r="E135" s="452">
        <f t="shared" ref="E135:R135" si="61">E134*100/E131</f>
        <v>0</v>
      </c>
      <c r="F135" s="452">
        <f t="shared" si="61"/>
        <v>0</v>
      </c>
      <c r="G135" s="452" t="e">
        <f t="shared" si="61"/>
        <v>#DIV/0!</v>
      </c>
      <c r="H135" s="452" t="e">
        <f t="shared" si="61"/>
        <v>#DIV/0!</v>
      </c>
      <c r="I135" s="452" t="e">
        <f t="shared" si="61"/>
        <v>#DIV/0!</v>
      </c>
      <c r="J135" s="452" t="e">
        <f t="shared" si="61"/>
        <v>#DIV/0!</v>
      </c>
      <c r="K135" s="452" t="e">
        <f t="shared" si="61"/>
        <v>#DIV/0!</v>
      </c>
      <c r="L135" s="452" t="e">
        <f t="shared" si="61"/>
        <v>#DIV/0!</v>
      </c>
      <c r="M135" s="452" t="e">
        <f t="shared" si="61"/>
        <v>#DIV/0!</v>
      </c>
      <c r="N135" s="452" t="e">
        <f t="shared" si="61"/>
        <v>#DIV/0!</v>
      </c>
      <c r="O135" s="452" t="e">
        <f t="shared" si="61"/>
        <v>#DIV/0!</v>
      </c>
      <c r="P135" s="452" t="e">
        <f t="shared" si="61"/>
        <v>#DIV/0!</v>
      </c>
      <c r="Q135" s="452" t="e">
        <f t="shared" si="61"/>
        <v>#DIV/0!</v>
      </c>
      <c r="R135" s="453" t="e">
        <f t="shared" si="61"/>
        <v>#DIV/0!</v>
      </c>
    </row>
    <row r="136" spans="1:18" ht="15" x14ac:dyDescent="0.2">
      <c r="A136" s="745"/>
      <c r="B136" s="745"/>
      <c r="C136" s="748"/>
      <c r="D136" s="7" t="s">
        <v>68</v>
      </c>
      <c r="E136" s="451">
        <f>SUM(F136:Q136)</f>
        <v>0</v>
      </c>
      <c r="F136" s="499">
        <v>0</v>
      </c>
      <c r="G136" s="499"/>
      <c r="H136" s="499"/>
      <c r="I136" s="499"/>
      <c r="J136" s="499"/>
      <c r="K136" s="499"/>
      <c r="L136" s="499"/>
      <c r="M136" s="499"/>
      <c r="N136" s="499"/>
      <c r="O136" s="499"/>
      <c r="P136" s="499"/>
      <c r="Q136" s="499"/>
      <c r="R136" s="500"/>
    </row>
    <row r="137" spans="1:18" ht="15" x14ac:dyDescent="0.2">
      <c r="A137" s="745"/>
      <c r="B137" s="745"/>
      <c r="C137" s="748"/>
      <c r="D137" s="5" t="s">
        <v>69</v>
      </c>
      <c r="E137" s="452" t="e">
        <f t="shared" ref="E137:R137" si="62">E136*100/E134</f>
        <v>#DIV/0!</v>
      </c>
      <c r="F137" s="452" t="e">
        <f t="shared" si="62"/>
        <v>#DIV/0!</v>
      </c>
      <c r="G137" s="452" t="e">
        <f t="shared" si="62"/>
        <v>#DIV/0!</v>
      </c>
      <c r="H137" s="452" t="e">
        <f t="shared" si="62"/>
        <v>#DIV/0!</v>
      </c>
      <c r="I137" s="452" t="e">
        <f t="shared" si="62"/>
        <v>#DIV/0!</v>
      </c>
      <c r="J137" s="452" t="e">
        <f t="shared" si="62"/>
        <v>#DIV/0!</v>
      </c>
      <c r="K137" s="452" t="e">
        <f t="shared" si="62"/>
        <v>#DIV/0!</v>
      </c>
      <c r="L137" s="452" t="e">
        <f t="shared" si="62"/>
        <v>#DIV/0!</v>
      </c>
      <c r="M137" s="452" t="e">
        <f t="shared" si="62"/>
        <v>#DIV/0!</v>
      </c>
      <c r="N137" s="452" t="e">
        <f t="shared" si="62"/>
        <v>#DIV/0!</v>
      </c>
      <c r="O137" s="452" t="e">
        <f t="shared" si="62"/>
        <v>#DIV/0!</v>
      </c>
      <c r="P137" s="452" t="e">
        <f t="shared" si="62"/>
        <v>#DIV/0!</v>
      </c>
      <c r="Q137" s="452" t="e">
        <f t="shared" si="62"/>
        <v>#DIV/0!</v>
      </c>
      <c r="R137" s="453" t="e">
        <f t="shared" si="62"/>
        <v>#DIV/0!</v>
      </c>
    </row>
    <row r="138" spans="1:18" ht="15.75" thickBot="1" x14ac:dyDescent="0.25">
      <c r="A138" s="746"/>
      <c r="B138" s="746"/>
      <c r="C138" s="749"/>
      <c r="D138" s="6" t="s">
        <v>70</v>
      </c>
      <c r="E138" s="454">
        <f t="shared" ref="E138:R138" si="63">E136*100/E131</f>
        <v>0</v>
      </c>
      <c r="F138" s="454">
        <f t="shared" si="63"/>
        <v>0</v>
      </c>
      <c r="G138" s="454" t="e">
        <f t="shared" si="63"/>
        <v>#DIV/0!</v>
      </c>
      <c r="H138" s="454" t="e">
        <f t="shared" si="63"/>
        <v>#DIV/0!</v>
      </c>
      <c r="I138" s="454" t="e">
        <f t="shared" si="63"/>
        <v>#DIV/0!</v>
      </c>
      <c r="J138" s="454" t="e">
        <f t="shared" si="63"/>
        <v>#DIV/0!</v>
      </c>
      <c r="K138" s="454" t="e">
        <f t="shared" si="63"/>
        <v>#DIV/0!</v>
      </c>
      <c r="L138" s="454" t="e">
        <f t="shared" si="63"/>
        <v>#DIV/0!</v>
      </c>
      <c r="M138" s="454" t="e">
        <f t="shared" si="63"/>
        <v>#DIV/0!</v>
      </c>
      <c r="N138" s="454" t="e">
        <f t="shared" si="63"/>
        <v>#DIV/0!</v>
      </c>
      <c r="O138" s="454" t="e">
        <f t="shared" si="63"/>
        <v>#DIV/0!</v>
      </c>
      <c r="P138" s="454" t="e">
        <f t="shared" si="63"/>
        <v>#DIV/0!</v>
      </c>
      <c r="Q138" s="454" t="e">
        <f t="shared" si="63"/>
        <v>#DIV/0!</v>
      </c>
      <c r="R138" s="455" t="e">
        <f t="shared" si="63"/>
        <v>#DIV/0!</v>
      </c>
    </row>
    <row r="139" spans="1:18" ht="15" x14ac:dyDescent="0.2">
      <c r="A139" s="744">
        <v>17</v>
      </c>
      <c r="B139" s="744" t="str">
        <f>'PI. MP. Avance'!B91</f>
        <v>MP105050305</v>
      </c>
      <c r="C139" s="747" t="str">
        <f>'PI. MP. Avance'!C91</f>
        <v>Acompañar en la construcción y puesta en marcha de los hogares de acogida en los municipios de Buenaventura y Jamundí (MESA DE CONCERTACION INDIGENA).</v>
      </c>
      <c r="D139" s="4" t="s">
        <v>63</v>
      </c>
      <c r="E139" s="21">
        <f>SUM(F139:Q139)</f>
        <v>0</v>
      </c>
      <c r="F139" s="188">
        <f>IF($O$5=2016,VLOOKUP($B139,MP,24,FALSE),IF($O$5=2017,VLOOKUP($B139,MP,37,FALSE),IF($O$5=2018,VLOOKUP($B139,MP,50,FALSE),IF($O$5=2019,VLOOKUP($B139,MP,63,FALSE)," "))))</f>
        <v>0</v>
      </c>
      <c r="G139" s="188">
        <f>IF($O$5=2016,VLOOKUP($B139,MP,25,FALSE),IF($O$5=2017,VLOOKUP($B139,MP,38,FALSE),IF($O$5=2018,VLOOKUP($B139,MP,51,FALSE),IF($O$5=2019,VLOOKUP($B139,MP,64,FALSE)," "))))</f>
        <v>0</v>
      </c>
      <c r="H139" s="188">
        <f>IF($O$5=2016,VLOOKUP($B139,MP,26,FALSE),IF($O$5=2017,VLOOKUP($B139,MP,39,FALSE),IF($O$5=2018,VLOOKUP($B139,MP,52,FALSE),IF($O$5=2019,VLOOKUP($B139,MP,65,FALSE)," "))))</f>
        <v>0</v>
      </c>
      <c r="I139" s="188">
        <f>IF($O$5=2016,VLOOKUP($B139,MP,27,FALSE),IF($O$5=2017,VLOOKUP($B139,MP,40,FALSE),IF($O$5=2018,VLOOKUP($B139,MP,53,FALSE),IF($O$5=2019,VLOOKUP($B139,MP,66,FALSE)," "))))</f>
        <v>0</v>
      </c>
      <c r="J139" s="188">
        <f>IF($O$5=2016,VLOOKUP($B139,MP,28,FALSE),IF($O$5=2017,VLOOKUP($B139,MP,41,FALSE),IF($O$5=2018,VLOOKUP($B139,MP,54,FALSE),IF($O$5=2019,VLOOKUP($B139,MP,67,FALSE)," "))))</f>
        <v>0</v>
      </c>
      <c r="K139" s="188">
        <f>IF($O$5=2016,VLOOKUP($B139,MP,29,FALSE),IF($O$5=2017,VLOOKUP($B139,MP,42,FALSE),IF($O$5=2018,VLOOKUP($B139,MP,55,FALSE),IF($O$5=2019,VLOOKUP($B139,MP,68,FALSE)," "))))</f>
        <v>0</v>
      </c>
      <c r="L139" s="188">
        <f>IF($O$5=2016,VLOOKUP($B139,MP,30,FALSE),IF($O$5=2017,VLOOKUP($B139,MP,43,FALSE),IF($O$5=2018,VLOOKUP($B139,MP,56,FALSE),IF($O$5=2019,VLOOKUP($B139,MP,69,FALSE)," "))))</f>
        <v>0</v>
      </c>
      <c r="M139" s="188">
        <f>IF($O$5=2016,VLOOKUP($B139,MP,31,FALSE),IF($O$5=2017,VLOOKUP($B139,MP,44,FALSE),IF($O$5=2018,VLOOKUP($B139,MP,57,FALSE),IF($O$5=2019,VLOOKUP($B139,MP,70,FALSE)," "))))</f>
        <v>0</v>
      </c>
      <c r="N139" s="188">
        <f>IF($O$5=2016,VLOOKUP($B139,MP,32,FALSE),IF($O$5=2017,VLOOKUP($B139,MP,45,FALSE),IF($O$5=2018,VLOOKUP($B139,MP,58,FALSE),IF($O$5=2019,VLOOKUP($B139,MP,71,FALSE)," "))))</f>
        <v>0</v>
      </c>
      <c r="O139" s="188">
        <f>IF($O$5=2016,VLOOKUP($B139,MP,33,FALSE),IF($O$5=2017,VLOOKUP($B139,MP,46,FALSE),IF($O$5=2018,VLOOKUP($B139,MP,59,FALSE),IF($O$5=2019,VLOOKUP($B139,MP,72,FALSE)," "))))</f>
        <v>0</v>
      </c>
      <c r="P139" s="188">
        <f>IF($O$5=2016,VLOOKUP($B139,MP,34,FALSE),IF($O$5=2017,VLOOKUP($B139,MP,47,FALSE),IF($O$5=2018,VLOOKUP($B139,MP,60,FALSE),IF($O$5=2019,VLOOKUP($B139,MP,73,FALSE)," "))))</f>
        <v>0</v>
      </c>
      <c r="Q139" s="188">
        <f>IF($O$5=2016,VLOOKUP($B139,MP,35,FALSE),IF($O$5=2017,VLOOKUP($B139,MP,48,FALSE),IF($O$5=2018,VLOOKUP($B139,MP,61,FALSE),IF($O$5=2019,VLOOKUP($B139,MP,74,FALSE)," "))))</f>
        <v>0</v>
      </c>
      <c r="R139" s="22"/>
    </row>
    <row r="140" spans="1:18" ht="15" x14ac:dyDescent="0.2">
      <c r="A140" s="745"/>
      <c r="B140" s="745"/>
      <c r="C140" s="748"/>
      <c r="D140" s="8" t="s">
        <v>64</v>
      </c>
      <c r="E140" s="451">
        <f>SUM(F140:Q140)</f>
        <v>0</v>
      </c>
      <c r="F140" s="499">
        <v>0</v>
      </c>
      <c r="G140" s="499"/>
      <c r="H140" s="499"/>
      <c r="I140" s="499"/>
      <c r="J140" s="499"/>
      <c r="K140" s="499"/>
      <c r="L140" s="499"/>
      <c r="M140" s="499"/>
      <c r="N140" s="499"/>
      <c r="O140" s="499"/>
      <c r="P140" s="499"/>
      <c r="Q140" s="499"/>
      <c r="R140" s="500"/>
    </row>
    <row r="141" spans="1:18" ht="15" x14ac:dyDescent="0.2">
      <c r="A141" s="745"/>
      <c r="B141" s="745"/>
      <c r="C141" s="748"/>
      <c r="D141" s="5" t="s">
        <v>65</v>
      </c>
      <c r="E141" s="452" t="e">
        <f t="shared" ref="E141:R141" si="64">E140*100/E139</f>
        <v>#DIV/0!</v>
      </c>
      <c r="F141" s="452" t="e">
        <f t="shared" si="64"/>
        <v>#DIV/0!</v>
      </c>
      <c r="G141" s="452" t="e">
        <f t="shared" si="64"/>
        <v>#DIV/0!</v>
      </c>
      <c r="H141" s="452" t="e">
        <f t="shared" si="64"/>
        <v>#DIV/0!</v>
      </c>
      <c r="I141" s="452" t="e">
        <f t="shared" si="64"/>
        <v>#DIV/0!</v>
      </c>
      <c r="J141" s="452" t="e">
        <f t="shared" si="64"/>
        <v>#DIV/0!</v>
      </c>
      <c r="K141" s="452" t="e">
        <f t="shared" si="64"/>
        <v>#DIV/0!</v>
      </c>
      <c r="L141" s="452" t="e">
        <f t="shared" si="64"/>
        <v>#DIV/0!</v>
      </c>
      <c r="M141" s="452" t="e">
        <f t="shared" si="64"/>
        <v>#DIV/0!</v>
      </c>
      <c r="N141" s="452" t="e">
        <f t="shared" si="64"/>
        <v>#DIV/0!</v>
      </c>
      <c r="O141" s="452" t="e">
        <f t="shared" si="64"/>
        <v>#DIV/0!</v>
      </c>
      <c r="P141" s="452" t="e">
        <f t="shared" si="64"/>
        <v>#DIV/0!</v>
      </c>
      <c r="Q141" s="452" t="e">
        <f t="shared" si="64"/>
        <v>#DIV/0!</v>
      </c>
      <c r="R141" s="453" t="e">
        <f t="shared" si="64"/>
        <v>#DIV/0!</v>
      </c>
    </row>
    <row r="142" spans="1:18" ht="15" x14ac:dyDescent="0.2">
      <c r="A142" s="745"/>
      <c r="B142" s="745"/>
      <c r="C142" s="748"/>
      <c r="D142" s="8" t="s">
        <v>66</v>
      </c>
      <c r="E142" s="451">
        <f>SUM(F142:Q142)</f>
        <v>0</v>
      </c>
      <c r="F142" s="499">
        <v>0</v>
      </c>
      <c r="G142" s="499"/>
      <c r="H142" s="499"/>
      <c r="I142" s="499"/>
      <c r="J142" s="499"/>
      <c r="K142" s="499"/>
      <c r="L142" s="499"/>
      <c r="M142" s="499"/>
      <c r="N142" s="499"/>
      <c r="O142" s="499"/>
      <c r="P142" s="499"/>
      <c r="Q142" s="499"/>
      <c r="R142" s="500"/>
    </row>
    <row r="143" spans="1:18" ht="15" x14ac:dyDescent="0.2">
      <c r="A143" s="745"/>
      <c r="B143" s="745"/>
      <c r="C143" s="748"/>
      <c r="D143" s="5" t="s">
        <v>67</v>
      </c>
      <c r="E143" s="452" t="e">
        <f t="shared" ref="E143:R143" si="65">E142*100/E139</f>
        <v>#DIV/0!</v>
      </c>
      <c r="F143" s="452" t="e">
        <f t="shared" si="65"/>
        <v>#DIV/0!</v>
      </c>
      <c r="G143" s="452" t="e">
        <f t="shared" si="65"/>
        <v>#DIV/0!</v>
      </c>
      <c r="H143" s="452" t="e">
        <f t="shared" si="65"/>
        <v>#DIV/0!</v>
      </c>
      <c r="I143" s="452" t="e">
        <f t="shared" si="65"/>
        <v>#DIV/0!</v>
      </c>
      <c r="J143" s="452" t="e">
        <f t="shared" si="65"/>
        <v>#DIV/0!</v>
      </c>
      <c r="K143" s="452" t="e">
        <f t="shared" si="65"/>
        <v>#DIV/0!</v>
      </c>
      <c r="L143" s="452" t="e">
        <f t="shared" si="65"/>
        <v>#DIV/0!</v>
      </c>
      <c r="M143" s="452" t="e">
        <f t="shared" si="65"/>
        <v>#DIV/0!</v>
      </c>
      <c r="N143" s="452" t="e">
        <f t="shared" si="65"/>
        <v>#DIV/0!</v>
      </c>
      <c r="O143" s="452" t="e">
        <f t="shared" si="65"/>
        <v>#DIV/0!</v>
      </c>
      <c r="P143" s="452" t="e">
        <f t="shared" si="65"/>
        <v>#DIV/0!</v>
      </c>
      <c r="Q143" s="452" t="e">
        <f t="shared" si="65"/>
        <v>#DIV/0!</v>
      </c>
      <c r="R143" s="453" t="e">
        <f t="shared" si="65"/>
        <v>#DIV/0!</v>
      </c>
    </row>
    <row r="144" spans="1:18" ht="15" x14ac:dyDescent="0.2">
      <c r="A144" s="745"/>
      <c r="B144" s="745"/>
      <c r="C144" s="748"/>
      <c r="D144" s="7" t="s">
        <v>68</v>
      </c>
      <c r="E144" s="451">
        <f>SUM(F144:Q144)</f>
        <v>0</v>
      </c>
      <c r="F144" s="499">
        <v>0</v>
      </c>
      <c r="G144" s="499"/>
      <c r="H144" s="499"/>
      <c r="I144" s="499"/>
      <c r="J144" s="499"/>
      <c r="K144" s="499"/>
      <c r="L144" s="499"/>
      <c r="M144" s="499"/>
      <c r="N144" s="499"/>
      <c r="O144" s="499"/>
      <c r="P144" s="499"/>
      <c r="Q144" s="499"/>
      <c r="R144" s="500"/>
    </row>
    <row r="145" spans="1:18" ht="15" x14ac:dyDescent="0.2">
      <c r="A145" s="745"/>
      <c r="B145" s="745"/>
      <c r="C145" s="748"/>
      <c r="D145" s="5" t="s">
        <v>69</v>
      </c>
      <c r="E145" s="452" t="e">
        <f t="shared" ref="E145:R145" si="66">E144*100/E142</f>
        <v>#DIV/0!</v>
      </c>
      <c r="F145" s="452" t="e">
        <f t="shared" si="66"/>
        <v>#DIV/0!</v>
      </c>
      <c r="G145" s="452" t="e">
        <f t="shared" si="66"/>
        <v>#DIV/0!</v>
      </c>
      <c r="H145" s="452" t="e">
        <f t="shared" si="66"/>
        <v>#DIV/0!</v>
      </c>
      <c r="I145" s="452" t="e">
        <f t="shared" si="66"/>
        <v>#DIV/0!</v>
      </c>
      <c r="J145" s="452" t="e">
        <f t="shared" si="66"/>
        <v>#DIV/0!</v>
      </c>
      <c r="K145" s="452" t="e">
        <f t="shared" si="66"/>
        <v>#DIV/0!</v>
      </c>
      <c r="L145" s="452" t="e">
        <f t="shared" si="66"/>
        <v>#DIV/0!</v>
      </c>
      <c r="M145" s="452" t="e">
        <f t="shared" si="66"/>
        <v>#DIV/0!</v>
      </c>
      <c r="N145" s="452" t="e">
        <f t="shared" si="66"/>
        <v>#DIV/0!</v>
      </c>
      <c r="O145" s="452" t="e">
        <f t="shared" si="66"/>
        <v>#DIV/0!</v>
      </c>
      <c r="P145" s="452" t="e">
        <f t="shared" si="66"/>
        <v>#DIV/0!</v>
      </c>
      <c r="Q145" s="452" t="e">
        <f t="shared" si="66"/>
        <v>#DIV/0!</v>
      </c>
      <c r="R145" s="453" t="e">
        <f t="shared" si="66"/>
        <v>#DIV/0!</v>
      </c>
    </row>
    <row r="146" spans="1:18" ht="15.75" thickBot="1" x14ac:dyDescent="0.25">
      <c r="A146" s="746"/>
      <c r="B146" s="746"/>
      <c r="C146" s="749"/>
      <c r="D146" s="6" t="s">
        <v>70</v>
      </c>
      <c r="E146" s="454" t="e">
        <f t="shared" ref="E146:R146" si="67">E144*100/E139</f>
        <v>#DIV/0!</v>
      </c>
      <c r="F146" s="454" t="e">
        <f t="shared" si="67"/>
        <v>#DIV/0!</v>
      </c>
      <c r="G146" s="454" t="e">
        <f t="shared" si="67"/>
        <v>#DIV/0!</v>
      </c>
      <c r="H146" s="454" t="e">
        <f t="shared" si="67"/>
        <v>#DIV/0!</v>
      </c>
      <c r="I146" s="454" t="e">
        <f t="shared" si="67"/>
        <v>#DIV/0!</v>
      </c>
      <c r="J146" s="454" t="e">
        <f t="shared" si="67"/>
        <v>#DIV/0!</v>
      </c>
      <c r="K146" s="454" t="e">
        <f t="shared" si="67"/>
        <v>#DIV/0!</v>
      </c>
      <c r="L146" s="454" t="e">
        <f t="shared" si="67"/>
        <v>#DIV/0!</v>
      </c>
      <c r="M146" s="454" t="e">
        <f t="shared" si="67"/>
        <v>#DIV/0!</v>
      </c>
      <c r="N146" s="454" t="e">
        <f t="shared" si="67"/>
        <v>#DIV/0!</v>
      </c>
      <c r="O146" s="454" t="e">
        <f t="shared" si="67"/>
        <v>#DIV/0!</v>
      </c>
      <c r="P146" s="454" t="e">
        <f t="shared" si="67"/>
        <v>#DIV/0!</v>
      </c>
      <c r="Q146" s="454" t="e">
        <f t="shared" si="67"/>
        <v>#DIV/0!</v>
      </c>
      <c r="R146" s="455" t="e">
        <f t="shared" si="67"/>
        <v>#DIV/0!</v>
      </c>
    </row>
    <row r="147" spans="1:18" ht="15" x14ac:dyDescent="0.2">
      <c r="A147" s="744">
        <v>18</v>
      </c>
      <c r="B147" s="744" t="str">
        <f>'PI. MP. Avance'!B96</f>
        <v>MP105050604</v>
      </c>
      <c r="C147" s="747" t="str">
        <f>'PI. MP. Avance'!C96</f>
        <v xml:space="preserve"> Realizar un evento de Capacitación en Derechos a las mujeres del Valle del Cauca, específica para mujeres indígenas (MESA DE CONCERTACIÓN INDIGENA).</v>
      </c>
      <c r="D147" s="4" t="s">
        <v>63</v>
      </c>
      <c r="E147" s="21">
        <f>SUM(F147:Q147)</f>
        <v>0</v>
      </c>
      <c r="F147" s="188">
        <f>IF($O$5=2016,VLOOKUP($B147,MP,24,FALSE),IF($O$5=2017,VLOOKUP($B147,MP,37,FALSE),IF($O$5=2018,VLOOKUP($B147,MP,50,FALSE),IF($O$5=2019,VLOOKUP($B147,MP,63,FALSE)," "))))</f>
        <v>0</v>
      </c>
      <c r="G147" s="188">
        <f>IF($O$5=2016,VLOOKUP($B147,MP,25,FALSE),IF($O$5=2017,VLOOKUP($B147,MP,38,FALSE),IF($O$5=2018,VLOOKUP($B147,MP,51,FALSE),IF($O$5=2019,VLOOKUP($B147,MP,64,FALSE)," "))))</f>
        <v>0</v>
      </c>
      <c r="H147" s="188">
        <f>IF($O$5=2016,VLOOKUP($B147,MP,26,FALSE),IF($O$5=2017,VLOOKUP($B147,MP,39,FALSE),IF($O$5=2018,VLOOKUP($B147,MP,52,FALSE),IF($O$5=2019,VLOOKUP($B147,MP,65,FALSE)," "))))</f>
        <v>0</v>
      </c>
      <c r="I147" s="188">
        <f>IF($O$5=2016,VLOOKUP($B147,MP,27,FALSE),IF($O$5=2017,VLOOKUP($B147,MP,40,FALSE),IF($O$5=2018,VLOOKUP($B147,MP,53,FALSE),IF($O$5=2019,VLOOKUP($B147,MP,66,FALSE)," "))))</f>
        <v>0</v>
      </c>
      <c r="J147" s="188">
        <f>IF($O$5=2016,VLOOKUP($B147,MP,28,FALSE),IF($O$5=2017,VLOOKUP($B147,MP,41,FALSE),IF($O$5=2018,VLOOKUP($B147,MP,54,FALSE),IF($O$5=2019,VLOOKUP($B147,MP,67,FALSE)," "))))</f>
        <v>0</v>
      </c>
      <c r="K147" s="188">
        <f>IF($O$5=2016,VLOOKUP($B147,MP,29,FALSE),IF($O$5=2017,VLOOKUP($B147,MP,42,FALSE),IF($O$5=2018,VLOOKUP($B147,MP,55,FALSE),IF($O$5=2019,VLOOKUP($B147,MP,68,FALSE)," "))))</f>
        <v>0</v>
      </c>
      <c r="L147" s="188">
        <f>IF($O$5=2016,VLOOKUP($B147,MP,30,FALSE),IF($O$5=2017,VLOOKUP($B147,MP,43,FALSE),IF($O$5=2018,VLOOKUP($B147,MP,56,FALSE),IF($O$5=2019,VLOOKUP($B147,MP,69,FALSE)," "))))</f>
        <v>0</v>
      </c>
      <c r="M147" s="188">
        <f>IF($O$5=2016,VLOOKUP($B147,MP,31,FALSE),IF($O$5=2017,VLOOKUP($B147,MP,44,FALSE),IF($O$5=2018,VLOOKUP($B147,MP,57,FALSE),IF($O$5=2019,VLOOKUP($B147,MP,70,FALSE)," "))))</f>
        <v>0</v>
      </c>
      <c r="N147" s="188">
        <f>IF($O$5=2016,VLOOKUP($B147,MP,32,FALSE),IF($O$5=2017,VLOOKUP($B147,MP,45,FALSE),IF($O$5=2018,VLOOKUP($B147,MP,58,FALSE),IF($O$5=2019,VLOOKUP($B147,MP,71,FALSE)," "))))</f>
        <v>0</v>
      </c>
      <c r="O147" s="188">
        <f>IF($O$5=2016,VLOOKUP($B147,MP,33,FALSE),IF($O$5=2017,VLOOKUP($B147,MP,46,FALSE),IF($O$5=2018,VLOOKUP($B147,MP,59,FALSE),IF($O$5=2019,VLOOKUP($B147,MP,72,FALSE)," "))))</f>
        <v>0</v>
      </c>
      <c r="P147" s="188">
        <f>IF($O$5=2016,VLOOKUP($B147,MP,34,FALSE),IF($O$5=2017,VLOOKUP($B147,MP,47,FALSE),IF($O$5=2018,VLOOKUP($B147,MP,60,FALSE),IF($O$5=2019,VLOOKUP($B147,MP,73,FALSE)," "))))</f>
        <v>0</v>
      </c>
      <c r="Q147" s="188">
        <f>IF($O$5=2016,VLOOKUP($B147,MP,35,FALSE),IF($O$5=2017,VLOOKUP($B147,MP,48,FALSE),IF($O$5=2018,VLOOKUP($B147,MP,61,FALSE),IF($O$5=2019,VLOOKUP($B147,MP,74,FALSE)," "))))</f>
        <v>0</v>
      </c>
      <c r="R147" s="22"/>
    </row>
    <row r="148" spans="1:18" ht="15" x14ac:dyDescent="0.2">
      <c r="A148" s="745"/>
      <c r="B148" s="745"/>
      <c r="C148" s="748"/>
      <c r="D148" s="8" t="s">
        <v>64</v>
      </c>
      <c r="E148" s="451">
        <f>SUM(F148:Q148)</f>
        <v>0</v>
      </c>
      <c r="F148" s="499">
        <v>0</v>
      </c>
      <c r="G148" s="499"/>
      <c r="H148" s="499"/>
      <c r="I148" s="499"/>
      <c r="J148" s="499"/>
      <c r="K148" s="499"/>
      <c r="L148" s="499"/>
      <c r="M148" s="499"/>
      <c r="N148" s="499"/>
      <c r="O148" s="499"/>
      <c r="P148" s="499"/>
      <c r="Q148" s="499"/>
      <c r="R148" s="500"/>
    </row>
    <row r="149" spans="1:18" ht="15" x14ac:dyDescent="0.2">
      <c r="A149" s="745"/>
      <c r="B149" s="745"/>
      <c r="C149" s="748"/>
      <c r="D149" s="5" t="s">
        <v>65</v>
      </c>
      <c r="E149" s="452" t="e">
        <f t="shared" ref="E149:R149" si="68">E148*100/E147</f>
        <v>#DIV/0!</v>
      </c>
      <c r="F149" s="452" t="e">
        <f t="shared" si="68"/>
        <v>#DIV/0!</v>
      </c>
      <c r="G149" s="452" t="e">
        <f t="shared" si="68"/>
        <v>#DIV/0!</v>
      </c>
      <c r="H149" s="452" t="e">
        <f t="shared" si="68"/>
        <v>#DIV/0!</v>
      </c>
      <c r="I149" s="452" t="e">
        <f t="shared" si="68"/>
        <v>#DIV/0!</v>
      </c>
      <c r="J149" s="452" t="e">
        <f t="shared" si="68"/>
        <v>#DIV/0!</v>
      </c>
      <c r="K149" s="452" t="e">
        <f t="shared" si="68"/>
        <v>#DIV/0!</v>
      </c>
      <c r="L149" s="452" t="e">
        <f t="shared" si="68"/>
        <v>#DIV/0!</v>
      </c>
      <c r="M149" s="452" t="e">
        <f t="shared" si="68"/>
        <v>#DIV/0!</v>
      </c>
      <c r="N149" s="452" t="e">
        <f t="shared" si="68"/>
        <v>#DIV/0!</v>
      </c>
      <c r="O149" s="452" t="e">
        <f t="shared" si="68"/>
        <v>#DIV/0!</v>
      </c>
      <c r="P149" s="452" t="e">
        <f t="shared" si="68"/>
        <v>#DIV/0!</v>
      </c>
      <c r="Q149" s="452" t="e">
        <f t="shared" si="68"/>
        <v>#DIV/0!</v>
      </c>
      <c r="R149" s="453" t="e">
        <f t="shared" si="68"/>
        <v>#DIV/0!</v>
      </c>
    </row>
    <row r="150" spans="1:18" ht="15" x14ac:dyDescent="0.2">
      <c r="A150" s="745"/>
      <c r="B150" s="745"/>
      <c r="C150" s="748"/>
      <c r="D150" s="8" t="s">
        <v>66</v>
      </c>
      <c r="E150" s="451">
        <f>SUM(F150:Q150)</f>
        <v>0</v>
      </c>
      <c r="F150" s="499">
        <v>0</v>
      </c>
      <c r="G150" s="499"/>
      <c r="H150" s="499"/>
      <c r="I150" s="499"/>
      <c r="J150" s="499"/>
      <c r="K150" s="499"/>
      <c r="L150" s="499"/>
      <c r="M150" s="499"/>
      <c r="N150" s="499"/>
      <c r="O150" s="499"/>
      <c r="P150" s="499"/>
      <c r="Q150" s="499"/>
      <c r="R150" s="500"/>
    </row>
    <row r="151" spans="1:18" ht="15" x14ac:dyDescent="0.2">
      <c r="A151" s="745"/>
      <c r="B151" s="745"/>
      <c r="C151" s="748"/>
      <c r="D151" s="5" t="s">
        <v>67</v>
      </c>
      <c r="E151" s="452" t="e">
        <f t="shared" ref="E151:R151" si="69">E150*100/E147</f>
        <v>#DIV/0!</v>
      </c>
      <c r="F151" s="452" t="e">
        <f t="shared" si="69"/>
        <v>#DIV/0!</v>
      </c>
      <c r="G151" s="452" t="e">
        <f t="shared" si="69"/>
        <v>#DIV/0!</v>
      </c>
      <c r="H151" s="452" t="e">
        <f t="shared" si="69"/>
        <v>#DIV/0!</v>
      </c>
      <c r="I151" s="452" t="e">
        <f t="shared" si="69"/>
        <v>#DIV/0!</v>
      </c>
      <c r="J151" s="452" t="e">
        <f t="shared" si="69"/>
        <v>#DIV/0!</v>
      </c>
      <c r="K151" s="452" t="e">
        <f t="shared" si="69"/>
        <v>#DIV/0!</v>
      </c>
      <c r="L151" s="452" t="e">
        <f t="shared" si="69"/>
        <v>#DIV/0!</v>
      </c>
      <c r="M151" s="452" t="e">
        <f t="shared" si="69"/>
        <v>#DIV/0!</v>
      </c>
      <c r="N151" s="452" t="e">
        <f t="shared" si="69"/>
        <v>#DIV/0!</v>
      </c>
      <c r="O151" s="452" t="e">
        <f t="shared" si="69"/>
        <v>#DIV/0!</v>
      </c>
      <c r="P151" s="452" t="e">
        <f t="shared" si="69"/>
        <v>#DIV/0!</v>
      </c>
      <c r="Q151" s="452" t="e">
        <f t="shared" si="69"/>
        <v>#DIV/0!</v>
      </c>
      <c r="R151" s="453" t="e">
        <f t="shared" si="69"/>
        <v>#DIV/0!</v>
      </c>
    </row>
    <row r="152" spans="1:18" ht="15" x14ac:dyDescent="0.2">
      <c r="A152" s="745"/>
      <c r="B152" s="745"/>
      <c r="C152" s="748"/>
      <c r="D152" s="7" t="s">
        <v>68</v>
      </c>
      <c r="E152" s="451">
        <f>SUM(F152:Q152)</f>
        <v>0</v>
      </c>
      <c r="F152" s="499">
        <v>0</v>
      </c>
      <c r="G152" s="499"/>
      <c r="H152" s="499"/>
      <c r="I152" s="499"/>
      <c r="J152" s="499"/>
      <c r="K152" s="499"/>
      <c r="L152" s="499"/>
      <c r="M152" s="499"/>
      <c r="N152" s="499"/>
      <c r="O152" s="499"/>
      <c r="P152" s="499"/>
      <c r="Q152" s="499"/>
      <c r="R152" s="500"/>
    </row>
    <row r="153" spans="1:18" ht="15" x14ac:dyDescent="0.2">
      <c r="A153" s="745"/>
      <c r="B153" s="745"/>
      <c r="C153" s="748"/>
      <c r="D153" s="5" t="s">
        <v>69</v>
      </c>
      <c r="E153" s="452" t="e">
        <f t="shared" ref="E153:R153" si="70">E152*100/E150</f>
        <v>#DIV/0!</v>
      </c>
      <c r="F153" s="452" t="e">
        <f t="shared" si="70"/>
        <v>#DIV/0!</v>
      </c>
      <c r="G153" s="452" t="e">
        <f t="shared" si="70"/>
        <v>#DIV/0!</v>
      </c>
      <c r="H153" s="452" t="e">
        <f t="shared" si="70"/>
        <v>#DIV/0!</v>
      </c>
      <c r="I153" s="452" t="e">
        <f t="shared" si="70"/>
        <v>#DIV/0!</v>
      </c>
      <c r="J153" s="452" t="e">
        <f t="shared" si="70"/>
        <v>#DIV/0!</v>
      </c>
      <c r="K153" s="452" t="e">
        <f t="shared" si="70"/>
        <v>#DIV/0!</v>
      </c>
      <c r="L153" s="452" t="e">
        <f t="shared" si="70"/>
        <v>#DIV/0!</v>
      </c>
      <c r="M153" s="452" t="e">
        <f t="shared" si="70"/>
        <v>#DIV/0!</v>
      </c>
      <c r="N153" s="452" t="e">
        <f t="shared" si="70"/>
        <v>#DIV/0!</v>
      </c>
      <c r="O153" s="452" t="e">
        <f t="shared" si="70"/>
        <v>#DIV/0!</v>
      </c>
      <c r="P153" s="452" t="e">
        <f t="shared" si="70"/>
        <v>#DIV/0!</v>
      </c>
      <c r="Q153" s="452" t="e">
        <f t="shared" si="70"/>
        <v>#DIV/0!</v>
      </c>
      <c r="R153" s="453" t="e">
        <f t="shared" si="70"/>
        <v>#DIV/0!</v>
      </c>
    </row>
    <row r="154" spans="1:18" ht="15.75" thickBot="1" x14ac:dyDescent="0.25">
      <c r="A154" s="746"/>
      <c r="B154" s="746"/>
      <c r="C154" s="749"/>
      <c r="D154" s="6" t="s">
        <v>70</v>
      </c>
      <c r="E154" s="454" t="e">
        <f t="shared" ref="E154:R154" si="71">E152*100/E147</f>
        <v>#DIV/0!</v>
      </c>
      <c r="F154" s="454" t="e">
        <f t="shared" si="71"/>
        <v>#DIV/0!</v>
      </c>
      <c r="G154" s="454" t="e">
        <f t="shared" si="71"/>
        <v>#DIV/0!</v>
      </c>
      <c r="H154" s="454" t="e">
        <f t="shared" si="71"/>
        <v>#DIV/0!</v>
      </c>
      <c r="I154" s="454" t="e">
        <f t="shared" si="71"/>
        <v>#DIV/0!</v>
      </c>
      <c r="J154" s="454" t="e">
        <f t="shared" si="71"/>
        <v>#DIV/0!</v>
      </c>
      <c r="K154" s="454" t="e">
        <f t="shared" si="71"/>
        <v>#DIV/0!</v>
      </c>
      <c r="L154" s="454" t="e">
        <f t="shared" si="71"/>
        <v>#DIV/0!</v>
      </c>
      <c r="M154" s="454" t="e">
        <f t="shared" si="71"/>
        <v>#DIV/0!</v>
      </c>
      <c r="N154" s="454" t="e">
        <f t="shared" si="71"/>
        <v>#DIV/0!</v>
      </c>
      <c r="O154" s="454" t="e">
        <f t="shared" si="71"/>
        <v>#DIV/0!</v>
      </c>
      <c r="P154" s="454" t="e">
        <f t="shared" si="71"/>
        <v>#DIV/0!</v>
      </c>
      <c r="Q154" s="454" t="e">
        <f t="shared" si="71"/>
        <v>#DIV/0!</v>
      </c>
      <c r="R154" s="455" t="e">
        <f t="shared" si="71"/>
        <v>#DIV/0!</v>
      </c>
    </row>
    <row r="155" spans="1:18" ht="15" x14ac:dyDescent="0.2">
      <c r="A155" s="744">
        <v>19</v>
      </c>
      <c r="B155" s="744" t="str">
        <f>'PI. MP. Avance'!B101</f>
        <v>MP105050605</v>
      </c>
      <c r="C155" s="747" t="str">
        <f>'PI. MP. Avance'!C101</f>
        <v>Empoderar al 100% de mujeres seleccionadas en la identificación, formulación y ejecución del Proyectos Productivos (MESA DE CONCERTACIÓN INDIGENA).</v>
      </c>
      <c r="D155" s="4" t="s">
        <v>63</v>
      </c>
      <c r="E155" s="21">
        <f>SUM(F155:Q155)</f>
        <v>0</v>
      </c>
      <c r="F155" s="188">
        <f>IF($O$5=2016,VLOOKUP($B155,MP,24,FALSE),IF($O$5=2017,VLOOKUP($B155,MP,37,FALSE),IF($O$5=2018,VLOOKUP($B155,MP,50,FALSE),IF($O$5=2019,VLOOKUP($B155,MP,63,FALSE)," "))))</f>
        <v>0</v>
      </c>
      <c r="G155" s="188">
        <f>IF($O$5=2016,VLOOKUP($B155,MP,25,FALSE),IF($O$5=2017,VLOOKUP($B155,MP,38,FALSE),IF($O$5=2018,VLOOKUP($B155,MP,51,FALSE),IF($O$5=2019,VLOOKUP($B155,MP,64,FALSE)," "))))</f>
        <v>0</v>
      </c>
      <c r="H155" s="188">
        <f>IF($O$5=2016,VLOOKUP($B155,MP,26,FALSE),IF($O$5=2017,VLOOKUP($B155,MP,39,FALSE),IF($O$5=2018,VLOOKUP($B155,MP,52,FALSE),IF($O$5=2019,VLOOKUP($B155,MP,65,FALSE)," "))))</f>
        <v>0</v>
      </c>
      <c r="I155" s="188">
        <f>IF($O$5=2016,VLOOKUP($B155,MP,27,FALSE),IF($O$5=2017,VLOOKUP($B155,MP,40,FALSE),IF($O$5=2018,VLOOKUP($B155,MP,53,FALSE),IF($O$5=2019,VLOOKUP($B155,MP,66,FALSE)," "))))</f>
        <v>0</v>
      </c>
      <c r="J155" s="188">
        <f>IF($O$5=2016,VLOOKUP($B155,MP,28,FALSE),IF($O$5=2017,VLOOKUP($B155,MP,41,FALSE),IF($O$5=2018,VLOOKUP($B155,MP,54,FALSE),IF($O$5=2019,VLOOKUP($B155,MP,67,FALSE)," "))))</f>
        <v>0</v>
      </c>
      <c r="K155" s="188">
        <f>IF($O$5=2016,VLOOKUP($B155,MP,29,FALSE),IF($O$5=2017,VLOOKUP($B155,MP,42,FALSE),IF($O$5=2018,VLOOKUP($B155,MP,55,FALSE),IF($O$5=2019,VLOOKUP($B155,MP,68,FALSE)," "))))</f>
        <v>0</v>
      </c>
      <c r="L155" s="188">
        <f>IF($O$5=2016,VLOOKUP($B155,MP,30,FALSE),IF($O$5=2017,VLOOKUP($B155,MP,43,FALSE),IF($O$5=2018,VLOOKUP($B155,MP,56,FALSE),IF($O$5=2019,VLOOKUP($B155,MP,69,FALSE)," "))))</f>
        <v>0</v>
      </c>
      <c r="M155" s="188">
        <f>IF($O$5=2016,VLOOKUP($B155,MP,31,FALSE),IF($O$5=2017,VLOOKUP($B155,MP,44,FALSE),IF($O$5=2018,VLOOKUP($B155,MP,57,FALSE),IF($O$5=2019,VLOOKUP($B155,MP,70,FALSE)," "))))</f>
        <v>0</v>
      </c>
      <c r="N155" s="188">
        <f>IF($O$5=2016,VLOOKUP($B155,MP,32,FALSE),IF($O$5=2017,VLOOKUP($B155,MP,45,FALSE),IF($O$5=2018,VLOOKUP($B155,MP,58,FALSE),IF($O$5=2019,VLOOKUP($B155,MP,71,FALSE)," "))))</f>
        <v>0</v>
      </c>
      <c r="O155" s="188">
        <f>IF($O$5=2016,VLOOKUP($B155,MP,33,FALSE),IF($O$5=2017,VLOOKUP($B155,MP,46,FALSE),IF($O$5=2018,VLOOKUP($B155,MP,59,FALSE),IF($O$5=2019,VLOOKUP($B155,MP,72,FALSE)," "))))</f>
        <v>0</v>
      </c>
      <c r="P155" s="188">
        <f>IF($O$5=2016,VLOOKUP($B155,MP,34,FALSE),IF($O$5=2017,VLOOKUP($B155,MP,47,FALSE),IF($O$5=2018,VLOOKUP($B155,MP,60,FALSE),IF($O$5=2019,VLOOKUP($B155,MP,73,FALSE)," "))))</f>
        <v>0</v>
      </c>
      <c r="Q155" s="188">
        <f>IF($O$5=2016,VLOOKUP($B155,MP,35,FALSE),IF($O$5=2017,VLOOKUP($B155,MP,48,FALSE),IF($O$5=2018,VLOOKUP($B155,MP,61,FALSE),IF($O$5=2019,VLOOKUP($B155,MP,74,FALSE)," "))))</f>
        <v>0</v>
      </c>
      <c r="R155" s="22"/>
    </row>
    <row r="156" spans="1:18" ht="15" x14ac:dyDescent="0.2">
      <c r="A156" s="745"/>
      <c r="B156" s="745"/>
      <c r="C156" s="748"/>
      <c r="D156" s="8" t="s">
        <v>64</v>
      </c>
      <c r="E156" s="451">
        <f>SUM(F156:Q156)</f>
        <v>0</v>
      </c>
      <c r="F156" s="499">
        <v>0</v>
      </c>
      <c r="G156" s="499"/>
      <c r="H156" s="499"/>
      <c r="I156" s="499"/>
      <c r="J156" s="499"/>
      <c r="K156" s="499"/>
      <c r="L156" s="499"/>
      <c r="M156" s="499"/>
      <c r="N156" s="499"/>
      <c r="O156" s="499"/>
      <c r="P156" s="499"/>
      <c r="Q156" s="499"/>
      <c r="R156" s="500"/>
    </row>
    <row r="157" spans="1:18" ht="15" x14ac:dyDescent="0.2">
      <c r="A157" s="745"/>
      <c r="B157" s="745"/>
      <c r="C157" s="748"/>
      <c r="D157" s="5" t="s">
        <v>65</v>
      </c>
      <c r="E157" s="452" t="e">
        <f t="shared" ref="E157:R157" si="72">E156*100/E155</f>
        <v>#DIV/0!</v>
      </c>
      <c r="F157" s="452" t="e">
        <f t="shared" si="72"/>
        <v>#DIV/0!</v>
      </c>
      <c r="G157" s="452" t="e">
        <f t="shared" si="72"/>
        <v>#DIV/0!</v>
      </c>
      <c r="H157" s="452" t="e">
        <f t="shared" si="72"/>
        <v>#DIV/0!</v>
      </c>
      <c r="I157" s="452" t="e">
        <f t="shared" si="72"/>
        <v>#DIV/0!</v>
      </c>
      <c r="J157" s="452" t="e">
        <f t="shared" si="72"/>
        <v>#DIV/0!</v>
      </c>
      <c r="K157" s="452" t="e">
        <f t="shared" si="72"/>
        <v>#DIV/0!</v>
      </c>
      <c r="L157" s="452" t="e">
        <f t="shared" si="72"/>
        <v>#DIV/0!</v>
      </c>
      <c r="M157" s="452" t="e">
        <f t="shared" si="72"/>
        <v>#DIV/0!</v>
      </c>
      <c r="N157" s="452" t="e">
        <f t="shared" si="72"/>
        <v>#DIV/0!</v>
      </c>
      <c r="O157" s="452" t="e">
        <f t="shared" si="72"/>
        <v>#DIV/0!</v>
      </c>
      <c r="P157" s="452" t="e">
        <f t="shared" si="72"/>
        <v>#DIV/0!</v>
      </c>
      <c r="Q157" s="452" t="e">
        <f t="shared" si="72"/>
        <v>#DIV/0!</v>
      </c>
      <c r="R157" s="453" t="e">
        <f t="shared" si="72"/>
        <v>#DIV/0!</v>
      </c>
    </row>
    <row r="158" spans="1:18" ht="15" x14ac:dyDescent="0.2">
      <c r="A158" s="745"/>
      <c r="B158" s="745"/>
      <c r="C158" s="748"/>
      <c r="D158" s="8" t="s">
        <v>66</v>
      </c>
      <c r="E158" s="451">
        <f>SUM(F158:Q158)</f>
        <v>0</v>
      </c>
      <c r="F158" s="499">
        <v>0</v>
      </c>
      <c r="G158" s="499"/>
      <c r="H158" s="499"/>
      <c r="I158" s="499"/>
      <c r="J158" s="499"/>
      <c r="K158" s="499"/>
      <c r="L158" s="499"/>
      <c r="M158" s="499"/>
      <c r="N158" s="499"/>
      <c r="O158" s="499"/>
      <c r="P158" s="499"/>
      <c r="Q158" s="499"/>
      <c r="R158" s="500"/>
    </row>
    <row r="159" spans="1:18" ht="15" x14ac:dyDescent="0.2">
      <c r="A159" s="745"/>
      <c r="B159" s="745"/>
      <c r="C159" s="748"/>
      <c r="D159" s="5" t="s">
        <v>67</v>
      </c>
      <c r="E159" s="452" t="e">
        <f t="shared" ref="E159:R159" si="73">E158*100/E155</f>
        <v>#DIV/0!</v>
      </c>
      <c r="F159" s="452" t="e">
        <f t="shared" si="73"/>
        <v>#DIV/0!</v>
      </c>
      <c r="G159" s="452" t="e">
        <f t="shared" si="73"/>
        <v>#DIV/0!</v>
      </c>
      <c r="H159" s="452" t="e">
        <f t="shared" si="73"/>
        <v>#DIV/0!</v>
      </c>
      <c r="I159" s="452" t="e">
        <f t="shared" si="73"/>
        <v>#DIV/0!</v>
      </c>
      <c r="J159" s="452" t="e">
        <f t="shared" si="73"/>
        <v>#DIV/0!</v>
      </c>
      <c r="K159" s="452" t="e">
        <f t="shared" si="73"/>
        <v>#DIV/0!</v>
      </c>
      <c r="L159" s="452" t="e">
        <f t="shared" si="73"/>
        <v>#DIV/0!</v>
      </c>
      <c r="M159" s="452" t="e">
        <f t="shared" si="73"/>
        <v>#DIV/0!</v>
      </c>
      <c r="N159" s="452" t="e">
        <f t="shared" si="73"/>
        <v>#DIV/0!</v>
      </c>
      <c r="O159" s="452" t="e">
        <f t="shared" si="73"/>
        <v>#DIV/0!</v>
      </c>
      <c r="P159" s="452" t="e">
        <f t="shared" si="73"/>
        <v>#DIV/0!</v>
      </c>
      <c r="Q159" s="452" t="e">
        <f t="shared" si="73"/>
        <v>#DIV/0!</v>
      </c>
      <c r="R159" s="453" t="e">
        <f t="shared" si="73"/>
        <v>#DIV/0!</v>
      </c>
    </row>
    <row r="160" spans="1:18" ht="15" x14ac:dyDescent="0.2">
      <c r="A160" s="745"/>
      <c r="B160" s="745"/>
      <c r="C160" s="748"/>
      <c r="D160" s="7" t="s">
        <v>68</v>
      </c>
      <c r="E160" s="451">
        <f>SUM(F160:Q160)</f>
        <v>0</v>
      </c>
      <c r="F160" s="499">
        <v>0</v>
      </c>
      <c r="G160" s="499"/>
      <c r="H160" s="499"/>
      <c r="I160" s="499"/>
      <c r="J160" s="499"/>
      <c r="K160" s="499"/>
      <c r="L160" s="499"/>
      <c r="M160" s="499"/>
      <c r="N160" s="499"/>
      <c r="O160" s="499"/>
      <c r="P160" s="499"/>
      <c r="Q160" s="499"/>
      <c r="R160" s="500"/>
    </row>
    <row r="161" spans="1:18" ht="15" x14ac:dyDescent="0.2">
      <c r="A161" s="745"/>
      <c r="B161" s="745"/>
      <c r="C161" s="748"/>
      <c r="D161" s="5" t="s">
        <v>69</v>
      </c>
      <c r="E161" s="452" t="e">
        <f t="shared" ref="E161:R161" si="74">E160*100/E158</f>
        <v>#DIV/0!</v>
      </c>
      <c r="F161" s="452" t="e">
        <f t="shared" si="74"/>
        <v>#DIV/0!</v>
      </c>
      <c r="G161" s="452" t="e">
        <f t="shared" si="74"/>
        <v>#DIV/0!</v>
      </c>
      <c r="H161" s="452" t="e">
        <f t="shared" si="74"/>
        <v>#DIV/0!</v>
      </c>
      <c r="I161" s="452" t="e">
        <f t="shared" si="74"/>
        <v>#DIV/0!</v>
      </c>
      <c r="J161" s="452" t="e">
        <f t="shared" si="74"/>
        <v>#DIV/0!</v>
      </c>
      <c r="K161" s="452" t="e">
        <f t="shared" si="74"/>
        <v>#DIV/0!</v>
      </c>
      <c r="L161" s="452" t="e">
        <f t="shared" si="74"/>
        <v>#DIV/0!</v>
      </c>
      <c r="M161" s="452" t="e">
        <f t="shared" si="74"/>
        <v>#DIV/0!</v>
      </c>
      <c r="N161" s="452" t="e">
        <f t="shared" si="74"/>
        <v>#DIV/0!</v>
      </c>
      <c r="O161" s="452" t="e">
        <f t="shared" si="74"/>
        <v>#DIV/0!</v>
      </c>
      <c r="P161" s="452" t="e">
        <f t="shared" si="74"/>
        <v>#DIV/0!</v>
      </c>
      <c r="Q161" s="452" t="e">
        <f t="shared" si="74"/>
        <v>#DIV/0!</v>
      </c>
      <c r="R161" s="453" t="e">
        <f t="shared" si="74"/>
        <v>#DIV/0!</v>
      </c>
    </row>
    <row r="162" spans="1:18" ht="15.75" thickBot="1" x14ac:dyDescent="0.25">
      <c r="A162" s="746"/>
      <c r="B162" s="746"/>
      <c r="C162" s="749"/>
      <c r="D162" s="6" t="s">
        <v>70</v>
      </c>
      <c r="E162" s="454" t="e">
        <f t="shared" ref="E162:R162" si="75">E160*100/E155</f>
        <v>#DIV/0!</v>
      </c>
      <c r="F162" s="454" t="e">
        <f t="shared" si="75"/>
        <v>#DIV/0!</v>
      </c>
      <c r="G162" s="454" t="e">
        <f t="shared" si="75"/>
        <v>#DIV/0!</v>
      </c>
      <c r="H162" s="454" t="e">
        <f t="shared" si="75"/>
        <v>#DIV/0!</v>
      </c>
      <c r="I162" s="454" t="e">
        <f t="shared" si="75"/>
        <v>#DIV/0!</v>
      </c>
      <c r="J162" s="454" t="e">
        <f t="shared" si="75"/>
        <v>#DIV/0!</v>
      </c>
      <c r="K162" s="454" t="e">
        <f t="shared" si="75"/>
        <v>#DIV/0!</v>
      </c>
      <c r="L162" s="454" t="e">
        <f t="shared" si="75"/>
        <v>#DIV/0!</v>
      </c>
      <c r="M162" s="454" t="e">
        <f t="shared" si="75"/>
        <v>#DIV/0!</v>
      </c>
      <c r="N162" s="454" t="e">
        <f t="shared" si="75"/>
        <v>#DIV/0!</v>
      </c>
      <c r="O162" s="454" t="e">
        <f t="shared" si="75"/>
        <v>#DIV/0!</v>
      </c>
      <c r="P162" s="454" t="e">
        <f t="shared" si="75"/>
        <v>#DIV/0!</v>
      </c>
      <c r="Q162" s="454" t="e">
        <f t="shared" si="75"/>
        <v>#DIV/0!</v>
      </c>
      <c r="R162" s="455" t="e">
        <f t="shared" si="75"/>
        <v>#DIV/0!</v>
      </c>
    </row>
    <row r="163" spans="1:18" ht="15" x14ac:dyDescent="0.2">
      <c r="A163" s="744">
        <v>20</v>
      </c>
      <c r="B163" s="744" t="str">
        <f>'PI. MP. Avance'!B106</f>
        <v>MP105050606</v>
      </c>
      <c r="C163" s="747" t="str">
        <f>'PI. MP. Avance'!C106</f>
        <v>Socializar la Política Pública de Mujer al 100% de los municipios del Valle del Cauca (MESA CONCERTACION INDIGENA).</v>
      </c>
      <c r="D163" s="4" t="s">
        <v>63</v>
      </c>
      <c r="E163" s="21">
        <f>SUM(F163:Q163)</f>
        <v>0</v>
      </c>
      <c r="F163" s="188">
        <f>IF($O$5=2016,VLOOKUP($B163,MP,24,FALSE),IF($O$5=2017,VLOOKUP($B163,MP,37,FALSE),IF($O$5=2018,VLOOKUP($B163,MP,50,FALSE),IF($O$5=2019,VLOOKUP($B163,MP,63,FALSE)," "))))</f>
        <v>0</v>
      </c>
      <c r="G163" s="188">
        <f>IF($O$5=2016,VLOOKUP($B163,MP,25,FALSE),IF($O$5=2017,VLOOKUP($B163,MP,38,FALSE),IF($O$5=2018,VLOOKUP($B163,MP,51,FALSE),IF($O$5=2019,VLOOKUP($B163,MP,64,FALSE)," "))))</f>
        <v>0</v>
      </c>
      <c r="H163" s="188">
        <f>IF($O$5=2016,VLOOKUP($B163,MP,26,FALSE),IF($O$5=2017,VLOOKUP($B163,MP,39,FALSE),IF($O$5=2018,VLOOKUP($B163,MP,52,FALSE),IF($O$5=2019,VLOOKUP($B163,MP,65,FALSE)," "))))</f>
        <v>0</v>
      </c>
      <c r="I163" s="188">
        <f>IF($O$5=2016,VLOOKUP($B163,MP,27,FALSE),IF($O$5=2017,VLOOKUP($B163,MP,40,FALSE),IF($O$5=2018,VLOOKUP($B163,MP,53,FALSE),IF($O$5=2019,VLOOKUP($B163,MP,66,FALSE)," "))))</f>
        <v>0</v>
      </c>
      <c r="J163" s="188">
        <f>IF($O$5=2016,VLOOKUP($B163,MP,28,FALSE),IF($O$5=2017,VLOOKUP($B163,MP,41,FALSE),IF($O$5=2018,VLOOKUP($B163,MP,54,FALSE),IF($O$5=2019,VLOOKUP($B163,MP,67,FALSE)," "))))</f>
        <v>0</v>
      </c>
      <c r="K163" s="188">
        <f>IF($O$5=2016,VLOOKUP($B163,MP,29,FALSE),IF($O$5=2017,VLOOKUP($B163,MP,42,FALSE),IF($O$5=2018,VLOOKUP($B163,MP,55,FALSE),IF($O$5=2019,VLOOKUP($B163,MP,68,FALSE)," "))))</f>
        <v>0</v>
      </c>
      <c r="L163" s="188">
        <f>IF($O$5=2016,VLOOKUP($B163,MP,30,FALSE),IF($O$5=2017,VLOOKUP($B163,MP,43,FALSE),IF($O$5=2018,VLOOKUP($B163,MP,56,FALSE),IF($O$5=2019,VLOOKUP($B163,MP,69,FALSE)," "))))</f>
        <v>0</v>
      </c>
      <c r="M163" s="188">
        <f>IF($O$5=2016,VLOOKUP($B163,MP,31,FALSE),IF($O$5=2017,VLOOKUP($B163,MP,44,FALSE),IF($O$5=2018,VLOOKUP($B163,MP,57,FALSE),IF($O$5=2019,VLOOKUP($B163,MP,70,FALSE)," "))))</f>
        <v>0</v>
      </c>
      <c r="N163" s="188">
        <f>IF($O$5=2016,VLOOKUP($B163,MP,32,FALSE),IF($O$5=2017,VLOOKUP($B163,MP,45,FALSE),IF($O$5=2018,VLOOKUP($B163,MP,58,FALSE),IF($O$5=2019,VLOOKUP($B163,MP,71,FALSE)," "))))</f>
        <v>0</v>
      </c>
      <c r="O163" s="188">
        <f>IF($O$5=2016,VLOOKUP($B163,MP,33,FALSE),IF($O$5=2017,VLOOKUP($B163,MP,46,FALSE),IF($O$5=2018,VLOOKUP($B163,MP,59,FALSE),IF($O$5=2019,VLOOKUP($B163,MP,72,FALSE)," "))))</f>
        <v>0</v>
      </c>
      <c r="P163" s="188">
        <f>IF($O$5=2016,VLOOKUP($B163,MP,34,FALSE),IF($O$5=2017,VLOOKUP($B163,MP,47,FALSE),IF($O$5=2018,VLOOKUP($B163,MP,60,FALSE),IF($O$5=2019,VLOOKUP($B163,MP,73,FALSE)," "))))</f>
        <v>0</v>
      </c>
      <c r="Q163" s="188">
        <f>IF($O$5=2016,VLOOKUP($B163,MP,35,FALSE),IF($O$5=2017,VLOOKUP($B163,MP,48,FALSE),IF($O$5=2018,VLOOKUP($B163,MP,61,FALSE),IF($O$5=2019,VLOOKUP($B163,MP,74,FALSE)," "))))</f>
        <v>0</v>
      </c>
      <c r="R163" s="22"/>
    </row>
    <row r="164" spans="1:18" ht="15" x14ac:dyDescent="0.2">
      <c r="A164" s="745"/>
      <c r="B164" s="745"/>
      <c r="C164" s="748"/>
      <c r="D164" s="8" t="s">
        <v>64</v>
      </c>
      <c r="E164" s="451">
        <f>SUM(F164:Q164)</f>
        <v>0</v>
      </c>
      <c r="F164" s="499">
        <v>0</v>
      </c>
      <c r="G164" s="499"/>
      <c r="H164" s="499"/>
      <c r="I164" s="499"/>
      <c r="J164" s="499"/>
      <c r="K164" s="499"/>
      <c r="L164" s="499"/>
      <c r="M164" s="499"/>
      <c r="N164" s="499"/>
      <c r="O164" s="499"/>
      <c r="P164" s="499"/>
      <c r="Q164" s="499"/>
      <c r="R164" s="500"/>
    </row>
    <row r="165" spans="1:18" ht="15" x14ac:dyDescent="0.2">
      <c r="A165" s="745"/>
      <c r="B165" s="745"/>
      <c r="C165" s="748"/>
      <c r="D165" s="5" t="s">
        <v>65</v>
      </c>
      <c r="E165" s="452" t="e">
        <f t="shared" ref="E165:R165" si="76">E164*100/E163</f>
        <v>#DIV/0!</v>
      </c>
      <c r="F165" s="452" t="e">
        <f t="shared" si="76"/>
        <v>#DIV/0!</v>
      </c>
      <c r="G165" s="452" t="e">
        <f t="shared" si="76"/>
        <v>#DIV/0!</v>
      </c>
      <c r="H165" s="452" t="e">
        <f t="shared" si="76"/>
        <v>#DIV/0!</v>
      </c>
      <c r="I165" s="452" t="e">
        <f t="shared" si="76"/>
        <v>#DIV/0!</v>
      </c>
      <c r="J165" s="452" t="e">
        <f t="shared" si="76"/>
        <v>#DIV/0!</v>
      </c>
      <c r="K165" s="452" t="e">
        <f t="shared" si="76"/>
        <v>#DIV/0!</v>
      </c>
      <c r="L165" s="452" t="e">
        <f t="shared" si="76"/>
        <v>#DIV/0!</v>
      </c>
      <c r="M165" s="452" t="e">
        <f t="shared" si="76"/>
        <v>#DIV/0!</v>
      </c>
      <c r="N165" s="452" t="e">
        <f t="shared" si="76"/>
        <v>#DIV/0!</v>
      </c>
      <c r="O165" s="452" t="e">
        <f t="shared" si="76"/>
        <v>#DIV/0!</v>
      </c>
      <c r="P165" s="452" t="e">
        <f t="shared" si="76"/>
        <v>#DIV/0!</v>
      </c>
      <c r="Q165" s="452" t="e">
        <f t="shared" si="76"/>
        <v>#DIV/0!</v>
      </c>
      <c r="R165" s="453" t="e">
        <f t="shared" si="76"/>
        <v>#DIV/0!</v>
      </c>
    </row>
    <row r="166" spans="1:18" ht="15" x14ac:dyDescent="0.2">
      <c r="A166" s="745"/>
      <c r="B166" s="745"/>
      <c r="C166" s="748"/>
      <c r="D166" s="8" t="s">
        <v>66</v>
      </c>
      <c r="E166" s="451">
        <f>SUM(F166:Q166)</f>
        <v>0</v>
      </c>
      <c r="F166" s="499">
        <v>0</v>
      </c>
      <c r="G166" s="499"/>
      <c r="H166" s="499"/>
      <c r="I166" s="499"/>
      <c r="J166" s="499"/>
      <c r="K166" s="499"/>
      <c r="L166" s="499"/>
      <c r="M166" s="499"/>
      <c r="N166" s="499"/>
      <c r="O166" s="499"/>
      <c r="P166" s="499"/>
      <c r="Q166" s="499"/>
      <c r="R166" s="500"/>
    </row>
    <row r="167" spans="1:18" ht="15" x14ac:dyDescent="0.2">
      <c r="A167" s="745"/>
      <c r="B167" s="745"/>
      <c r="C167" s="748"/>
      <c r="D167" s="5" t="s">
        <v>67</v>
      </c>
      <c r="E167" s="452" t="e">
        <f t="shared" ref="E167:R167" si="77">E166*100/E163</f>
        <v>#DIV/0!</v>
      </c>
      <c r="F167" s="452" t="e">
        <f t="shared" si="77"/>
        <v>#DIV/0!</v>
      </c>
      <c r="G167" s="452" t="e">
        <f t="shared" si="77"/>
        <v>#DIV/0!</v>
      </c>
      <c r="H167" s="452" t="e">
        <f t="shared" si="77"/>
        <v>#DIV/0!</v>
      </c>
      <c r="I167" s="452" t="e">
        <f t="shared" si="77"/>
        <v>#DIV/0!</v>
      </c>
      <c r="J167" s="452" t="e">
        <f t="shared" si="77"/>
        <v>#DIV/0!</v>
      </c>
      <c r="K167" s="452" t="e">
        <f t="shared" si="77"/>
        <v>#DIV/0!</v>
      </c>
      <c r="L167" s="452" t="e">
        <f t="shared" si="77"/>
        <v>#DIV/0!</v>
      </c>
      <c r="M167" s="452" t="e">
        <f t="shared" si="77"/>
        <v>#DIV/0!</v>
      </c>
      <c r="N167" s="452" t="e">
        <f t="shared" si="77"/>
        <v>#DIV/0!</v>
      </c>
      <c r="O167" s="452" t="e">
        <f t="shared" si="77"/>
        <v>#DIV/0!</v>
      </c>
      <c r="P167" s="452" t="e">
        <f t="shared" si="77"/>
        <v>#DIV/0!</v>
      </c>
      <c r="Q167" s="452" t="e">
        <f t="shared" si="77"/>
        <v>#DIV/0!</v>
      </c>
      <c r="R167" s="453" t="e">
        <f t="shared" si="77"/>
        <v>#DIV/0!</v>
      </c>
    </row>
    <row r="168" spans="1:18" ht="15" x14ac:dyDescent="0.2">
      <c r="A168" s="745"/>
      <c r="B168" s="745"/>
      <c r="C168" s="748"/>
      <c r="D168" s="7" t="s">
        <v>68</v>
      </c>
      <c r="E168" s="451">
        <f>SUM(F168:Q168)</f>
        <v>0</v>
      </c>
      <c r="F168" s="499">
        <v>0</v>
      </c>
      <c r="G168" s="499"/>
      <c r="H168" s="499"/>
      <c r="I168" s="499"/>
      <c r="J168" s="499"/>
      <c r="K168" s="499"/>
      <c r="L168" s="499"/>
      <c r="M168" s="499"/>
      <c r="N168" s="499"/>
      <c r="O168" s="499"/>
      <c r="P168" s="499"/>
      <c r="Q168" s="499"/>
      <c r="R168" s="500"/>
    </row>
    <row r="169" spans="1:18" ht="15" x14ac:dyDescent="0.2">
      <c r="A169" s="745"/>
      <c r="B169" s="745"/>
      <c r="C169" s="748"/>
      <c r="D169" s="5" t="s">
        <v>69</v>
      </c>
      <c r="E169" s="452" t="e">
        <f t="shared" ref="E169:R169" si="78">E168*100/E166</f>
        <v>#DIV/0!</v>
      </c>
      <c r="F169" s="452" t="e">
        <f t="shared" si="78"/>
        <v>#DIV/0!</v>
      </c>
      <c r="G169" s="452" t="e">
        <f t="shared" si="78"/>
        <v>#DIV/0!</v>
      </c>
      <c r="H169" s="452" t="e">
        <f t="shared" si="78"/>
        <v>#DIV/0!</v>
      </c>
      <c r="I169" s="452" t="e">
        <f t="shared" si="78"/>
        <v>#DIV/0!</v>
      </c>
      <c r="J169" s="452" t="e">
        <f t="shared" si="78"/>
        <v>#DIV/0!</v>
      </c>
      <c r="K169" s="452" t="e">
        <f t="shared" si="78"/>
        <v>#DIV/0!</v>
      </c>
      <c r="L169" s="452" t="e">
        <f t="shared" si="78"/>
        <v>#DIV/0!</v>
      </c>
      <c r="M169" s="452" t="e">
        <f t="shared" si="78"/>
        <v>#DIV/0!</v>
      </c>
      <c r="N169" s="452" t="e">
        <f t="shared" si="78"/>
        <v>#DIV/0!</v>
      </c>
      <c r="O169" s="452" t="e">
        <f t="shared" si="78"/>
        <v>#DIV/0!</v>
      </c>
      <c r="P169" s="452" t="e">
        <f t="shared" si="78"/>
        <v>#DIV/0!</v>
      </c>
      <c r="Q169" s="452" t="e">
        <f t="shared" si="78"/>
        <v>#DIV/0!</v>
      </c>
      <c r="R169" s="453" t="e">
        <f t="shared" si="78"/>
        <v>#DIV/0!</v>
      </c>
    </row>
    <row r="170" spans="1:18" ht="15.75" thickBot="1" x14ac:dyDescent="0.25">
      <c r="A170" s="746"/>
      <c r="B170" s="746"/>
      <c r="C170" s="749"/>
      <c r="D170" s="6" t="s">
        <v>70</v>
      </c>
      <c r="E170" s="454" t="e">
        <f t="shared" ref="E170:R170" si="79">E168*100/E163</f>
        <v>#DIV/0!</v>
      </c>
      <c r="F170" s="454" t="e">
        <f t="shared" si="79"/>
        <v>#DIV/0!</v>
      </c>
      <c r="G170" s="454" t="e">
        <f t="shared" si="79"/>
        <v>#DIV/0!</v>
      </c>
      <c r="H170" s="454" t="e">
        <f t="shared" si="79"/>
        <v>#DIV/0!</v>
      </c>
      <c r="I170" s="454" t="e">
        <f t="shared" si="79"/>
        <v>#DIV/0!</v>
      </c>
      <c r="J170" s="454" t="e">
        <f t="shared" si="79"/>
        <v>#DIV/0!</v>
      </c>
      <c r="K170" s="454" t="e">
        <f t="shared" si="79"/>
        <v>#DIV/0!</v>
      </c>
      <c r="L170" s="454" t="e">
        <f t="shared" si="79"/>
        <v>#DIV/0!</v>
      </c>
      <c r="M170" s="454" t="e">
        <f t="shared" si="79"/>
        <v>#DIV/0!</v>
      </c>
      <c r="N170" s="454" t="e">
        <f t="shared" si="79"/>
        <v>#DIV/0!</v>
      </c>
      <c r="O170" s="454" t="e">
        <f t="shared" si="79"/>
        <v>#DIV/0!</v>
      </c>
      <c r="P170" s="454" t="e">
        <f t="shared" si="79"/>
        <v>#DIV/0!</v>
      </c>
      <c r="Q170" s="454" t="e">
        <f t="shared" si="79"/>
        <v>#DIV/0!</v>
      </c>
      <c r="R170" s="455" t="e">
        <f t="shared" si="79"/>
        <v>#DIV/0!</v>
      </c>
    </row>
    <row r="171" spans="1:18" ht="15" x14ac:dyDescent="0.2">
      <c r="A171" s="744">
        <v>21</v>
      </c>
      <c r="B171" s="744" t="str">
        <f>'PI. MP. Avance'!B111</f>
        <v>MP105050607</v>
      </c>
      <c r="C171" s="747" t="str">
        <f>'PI. MP. Avance'!C111</f>
        <v>Conformar Red de mujeres indígenas para ser protagonistas de paz.</v>
      </c>
      <c r="D171" s="4" t="s">
        <v>63</v>
      </c>
      <c r="E171" s="21">
        <f>SUM(F171:Q171)</f>
        <v>0</v>
      </c>
      <c r="F171" s="188">
        <f>IF($O$5=2016,VLOOKUP($B171,MP,24,FALSE),IF($O$5=2017,VLOOKUP($B171,MP,37,FALSE),IF($O$5=2018,VLOOKUP($B171,MP,50,FALSE),IF($O$5=2019,VLOOKUP($B171,MP,63,FALSE)," "))))</f>
        <v>0</v>
      </c>
      <c r="G171" s="188">
        <f>IF($O$5=2016,VLOOKUP($B171,MP,25,FALSE),IF($O$5=2017,VLOOKUP($B171,MP,38,FALSE),IF($O$5=2018,VLOOKUP($B171,MP,51,FALSE),IF($O$5=2019,VLOOKUP($B171,MP,64,FALSE)," "))))</f>
        <v>0</v>
      </c>
      <c r="H171" s="188">
        <f>IF($O$5=2016,VLOOKUP($B171,MP,26,FALSE),IF($O$5=2017,VLOOKUP($B171,MP,39,FALSE),IF($O$5=2018,VLOOKUP($B171,MP,52,FALSE),IF($O$5=2019,VLOOKUP($B171,MP,65,FALSE)," "))))</f>
        <v>0</v>
      </c>
      <c r="I171" s="188">
        <f>IF($O$5=2016,VLOOKUP($B171,MP,27,FALSE),IF($O$5=2017,VLOOKUP($B171,MP,40,FALSE),IF($O$5=2018,VLOOKUP($B171,MP,53,FALSE),IF($O$5=2019,VLOOKUP($B171,MP,66,FALSE)," "))))</f>
        <v>0</v>
      </c>
      <c r="J171" s="188">
        <f>IF($O$5=2016,VLOOKUP($B171,MP,28,FALSE),IF($O$5=2017,VLOOKUP($B171,MP,41,FALSE),IF($O$5=2018,VLOOKUP($B171,MP,54,FALSE),IF($O$5=2019,VLOOKUP($B171,MP,67,FALSE)," "))))</f>
        <v>0</v>
      </c>
      <c r="K171" s="188">
        <f>IF($O$5=2016,VLOOKUP($B171,MP,29,FALSE),IF($O$5=2017,VLOOKUP($B171,MP,42,FALSE),IF($O$5=2018,VLOOKUP($B171,MP,55,FALSE),IF($O$5=2019,VLOOKUP($B171,MP,68,FALSE)," "))))</f>
        <v>0</v>
      </c>
      <c r="L171" s="188">
        <f>IF($O$5=2016,VLOOKUP($B171,MP,30,FALSE),IF($O$5=2017,VLOOKUP($B171,MP,43,FALSE),IF($O$5=2018,VLOOKUP($B171,MP,56,FALSE),IF($O$5=2019,VLOOKUP($B171,MP,69,FALSE)," "))))</f>
        <v>0</v>
      </c>
      <c r="M171" s="188">
        <f>IF($O$5=2016,VLOOKUP($B171,MP,31,FALSE),IF($O$5=2017,VLOOKUP($B171,MP,44,FALSE),IF($O$5=2018,VLOOKUP($B171,MP,57,FALSE),IF($O$5=2019,VLOOKUP($B171,MP,70,FALSE)," "))))</f>
        <v>0</v>
      </c>
      <c r="N171" s="188">
        <f>IF($O$5=2016,VLOOKUP($B171,MP,32,FALSE),IF($O$5=2017,VLOOKUP($B171,MP,45,FALSE),IF($O$5=2018,VLOOKUP($B171,MP,58,FALSE),IF($O$5=2019,VLOOKUP($B171,MP,71,FALSE)," "))))</f>
        <v>0</v>
      </c>
      <c r="O171" s="188">
        <f>IF($O$5=2016,VLOOKUP($B171,MP,33,FALSE),IF($O$5=2017,VLOOKUP($B171,MP,46,FALSE),IF($O$5=2018,VLOOKUP($B171,MP,59,FALSE),IF($O$5=2019,VLOOKUP($B171,MP,72,FALSE)," "))))</f>
        <v>0</v>
      </c>
      <c r="P171" s="188">
        <f>IF($O$5=2016,VLOOKUP($B171,MP,34,FALSE),IF($O$5=2017,VLOOKUP($B171,MP,47,FALSE),IF($O$5=2018,VLOOKUP($B171,MP,60,FALSE),IF($O$5=2019,VLOOKUP($B171,MP,73,FALSE)," "))))</f>
        <v>0</v>
      </c>
      <c r="Q171" s="188">
        <f>IF($O$5=2016,VLOOKUP($B171,MP,35,FALSE),IF($O$5=2017,VLOOKUP($B171,MP,48,FALSE),IF($O$5=2018,VLOOKUP($B171,MP,61,FALSE),IF($O$5=2019,VLOOKUP($B171,MP,74,FALSE)," "))))</f>
        <v>0</v>
      </c>
      <c r="R171" s="22"/>
    </row>
    <row r="172" spans="1:18" ht="15" x14ac:dyDescent="0.2">
      <c r="A172" s="745"/>
      <c r="B172" s="745"/>
      <c r="C172" s="748"/>
      <c r="D172" s="8" t="s">
        <v>64</v>
      </c>
      <c r="E172" s="451">
        <f>SUM(F172:Q172)</f>
        <v>0</v>
      </c>
      <c r="F172" s="499">
        <v>0</v>
      </c>
      <c r="G172" s="499"/>
      <c r="H172" s="499"/>
      <c r="I172" s="499"/>
      <c r="J172" s="499"/>
      <c r="K172" s="499"/>
      <c r="L172" s="499"/>
      <c r="M172" s="499"/>
      <c r="N172" s="499"/>
      <c r="O172" s="499"/>
      <c r="P172" s="499"/>
      <c r="Q172" s="499"/>
      <c r="R172" s="500"/>
    </row>
    <row r="173" spans="1:18" ht="15" x14ac:dyDescent="0.2">
      <c r="A173" s="745"/>
      <c r="B173" s="745"/>
      <c r="C173" s="748"/>
      <c r="D173" s="5" t="s">
        <v>65</v>
      </c>
      <c r="E173" s="452" t="e">
        <f t="shared" ref="E173:R173" si="80">E172*100/E171</f>
        <v>#DIV/0!</v>
      </c>
      <c r="F173" s="452" t="e">
        <f t="shared" si="80"/>
        <v>#DIV/0!</v>
      </c>
      <c r="G173" s="452" t="e">
        <f t="shared" si="80"/>
        <v>#DIV/0!</v>
      </c>
      <c r="H173" s="452" t="e">
        <f t="shared" si="80"/>
        <v>#DIV/0!</v>
      </c>
      <c r="I173" s="452" t="e">
        <f t="shared" si="80"/>
        <v>#DIV/0!</v>
      </c>
      <c r="J173" s="452" t="e">
        <f t="shared" si="80"/>
        <v>#DIV/0!</v>
      </c>
      <c r="K173" s="452" t="e">
        <f t="shared" si="80"/>
        <v>#DIV/0!</v>
      </c>
      <c r="L173" s="452" t="e">
        <f t="shared" si="80"/>
        <v>#DIV/0!</v>
      </c>
      <c r="M173" s="452" t="e">
        <f t="shared" si="80"/>
        <v>#DIV/0!</v>
      </c>
      <c r="N173" s="452" t="e">
        <f t="shared" si="80"/>
        <v>#DIV/0!</v>
      </c>
      <c r="O173" s="452" t="e">
        <f t="shared" si="80"/>
        <v>#DIV/0!</v>
      </c>
      <c r="P173" s="452" t="e">
        <f t="shared" si="80"/>
        <v>#DIV/0!</v>
      </c>
      <c r="Q173" s="452" t="e">
        <f t="shared" si="80"/>
        <v>#DIV/0!</v>
      </c>
      <c r="R173" s="453" t="e">
        <f t="shared" si="80"/>
        <v>#DIV/0!</v>
      </c>
    </row>
    <row r="174" spans="1:18" ht="15" x14ac:dyDescent="0.2">
      <c r="A174" s="745"/>
      <c r="B174" s="745"/>
      <c r="C174" s="748"/>
      <c r="D174" s="8" t="s">
        <v>66</v>
      </c>
      <c r="E174" s="451">
        <f>SUM(F174:Q174)</f>
        <v>0</v>
      </c>
      <c r="F174" s="499">
        <v>0</v>
      </c>
      <c r="G174" s="499"/>
      <c r="H174" s="499"/>
      <c r="I174" s="499"/>
      <c r="J174" s="499"/>
      <c r="K174" s="499"/>
      <c r="L174" s="499"/>
      <c r="M174" s="499"/>
      <c r="N174" s="499"/>
      <c r="O174" s="499"/>
      <c r="P174" s="499"/>
      <c r="Q174" s="499"/>
      <c r="R174" s="500"/>
    </row>
    <row r="175" spans="1:18" ht="15" x14ac:dyDescent="0.2">
      <c r="A175" s="745"/>
      <c r="B175" s="745"/>
      <c r="C175" s="748"/>
      <c r="D175" s="5" t="s">
        <v>67</v>
      </c>
      <c r="E175" s="452" t="e">
        <f t="shared" ref="E175:R175" si="81">E174*100/E171</f>
        <v>#DIV/0!</v>
      </c>
      <c r="F175" s="452" t="e">
        <f t="shared" si="81"/>
        <v>#DIV/0!</v>
      </c>
      <c r="G175" s="452" t="e">
        <f t="shared" si="81"/>
        <v>#DIV/0!</v>
      </c>
      <c r="H175" s="452" t="e">
        <f t="shared" si="81"/>
        <v>#DIV/0!</v>
      </c>
      <c r="I175" s="452" t="e">
        <f t="shared" si="81"/>
        <v>#DIV/0!</v>
      </c>
      <c r="J175" s="452" t="e">
        <f t="shared" si="81"/>
        <v>#DIV/0!</v>
      </c>
      <c r="K175" s="452" t="e">
        <f t="shared" si="81"/>
        <v>#DIV/0!</v>
      </c>
      <c r="L175" s="452" t="e">
        <f t="shared" si="81"/>
        <v>#DIV/0!</v>
      </c>
      <c r="M175" s="452" t="e">
        <f t="shared" si="81"/>
        <v>#DIV/0!</v>
      </c>
      <c r="N175" s="452" t="e">
        <f t="shared" si="81"/>
        <v>#DIV/0!</v>
      </c>
      <c r="O175" s="452" t="e">
        <f t="shared" si="81"/>
        <v>#DIV/0!</v>
      </c>
      <c r="P175" s="452" t="e">
        <f t="shared" si="81"/>
        <v>#DIV/0!</v>
      </c>
      <c r="Q175" s="452" t="e">
        <f t="shared" si="81"/>
        <v>#DIV/0!</v>
      </c>
      <c r="R175" s="453" t="e">
        <f t="shared" si="81"/>
        <v>#DIV/0!</v>
      </c>
    </row>
    <row r="176" spans="1:18" ht="15" x14ac:dyDescent="0.2">
      <c r="A176" s="745"/>
      <c r="B176" s="745"/>
      <c r="C176" s="748"/>
      <c r="D176" s="7" t="s">
        <v>68</v>
      </c>
      <c r="E176" s="451">
        <f>SUM(F176:Q176)</f>
        <v>0</v>
      </c>
      <c r="F176" s="499">
        <v>0</v>
      </c>
      <c r="G176" s="499"/>
      <c r="H176" s="499"/>
      <c r="I176" s="499"/>
      <c r="J176" s="499"/>
      <c r="K176" s="499"/>
      <c r="L176" s="499"/>
      <c r="M176" s="499"/>
      <c r="N176" s="499"/>
      <c r="O176" s="499"/>
      <c r="P176" s="499"/>
      <c r="Q176" s="499"/>
      <c r="R176" s="500"/>
    </row>
    <row r="177" spans="1:18" ht="15" x14ac:dyDescent="0.2">
      <c r="A177" s="745"/>
      <c r="B177" s="745"/>
      <c r="C177" s="748"/>
      <c r="D177" s="5" t="s">
        <v>69</v>
      </c>
      <c r="E177" s="452" t="e">
        <f t="shared" ref="E177:R177" si="82">E176*100/E174</f>
        <v>#DIV/0!</v>
      </c>
      <c r="F177" s="452" t="e">
        <f t="shared" si="82"/>
        <v>#DIV/0!</v>
      </c>
      <c r="G177" s="452" t="e">
        <f t="shared" si="82"/>
        <v>#DIV/0!</v>
      </c>
      <c r="H177" s="452" t="e">
        <f t="shared" si="82"/>
        <v>#DIV/0!</v>
      </c>
      <c r="I177" s="452" t="e">
        <f t="shared" si="82"/>
        <v>#DIV/0!</v>
      </c>
      <c r="J177" s="452" t="e">
        <f t="shared" si="82"/>
        <v>#DIV/0!</v>
      </c>
      <c r="K177" s="452" t="e">
        <f t="shared" si="82"/>
        <v>#DIV/0!</v>
      </c>
      <c r="L177" s="452" t="e">
        <f t="shared" si="82"/>
        <v>#DIV/0!</v>
      </c>
      <c r="M177" s="452" t="e">
        <f t="shared" si="82"/>
        <v>#DIV/0!</v>
      </c>
      <c r="N177" s="452" t="e">
        <f t="shared" si="82"/>
        <v>#DIV/0!</v>
      </c>
      <c r="O177" s="452" t="e">
        <f t="shared" si="82"/>
        <v>#DIV/0!</v>
      </c>
      <c r="P177" s="452" t="e">
        <f t="shared" si="82"/>
        <v>#DIV/0!</v>
      </c>
      <c r="Q177" s="452" t="e">
        <f t="shared" si="82"/>
        <v>#DIV/0!</v>
      </c>
      <c r="R177" s="453" t="e">
        <f t="shared" si="82"/>
        <v>#DIV/0!</v>
      </c>
    </row>
    <row r="178" spans="1:18" ht="15.75" thickBot="1" x14ac:dyDescent="0.25">
      <c r="A178" s="746"/>
      <c r="B178" s="746"/>
      <c r="C178" s="749"/>
      <c r="D178" s="6" t="s">
        <v>70</v>
      </c>
      <c r="E178" s="454" t="e">
        <f t="shared" ref="E178:R178" si="83">E176*100/E171</f>
        <v>#DIV/0!</v>
      </c>
      <c r="F178" s="454" t="e">
        <f t="shared" si="83"/>
        <v>#DIV/0!</v>
      </c>
      <c r="G178" s="454" t="e">
        <f t="shared" si="83"/>
        <v>#DIV/0!</v>
      </c>
      <c r="H178" s="454" t="e">
        <f t="shared" si="83"/>
        <v>#DIV/0!</v>
      </c>
      <c r="I178" s="454" t="e">
        <f t="shared" si="83"/>
        <v>#DIV/0!</v>
      </c>
      <c r="J178" s="454" t="e">
        <f t="shared" si="83"/>
        <v>#DIV/0!</v>
      </c>
      <c r="K178" s="454" t="e">
        <f t="shared" si="83"/>
        <v>#DIV/0!</v>
      </c>
      <c r="L178" s="454" t="e">
        <f t="shared" si="83"/>
        <v>#DIV/0!</v>
      </c>
      <c r="M178" s="454" t="e">
        <f t="shared" si="83"/>
        <v>#DIV/0!</v>
      </c>
      <c r="N178" s="454" t="e">
        <f t="shared" si="83"/>
        <v>#DIV/0!</v>
      </c>
      <c r="O178" s="454" t="e">
        <f t="shared" si="83"/>
        <v>#DIV/0!</v>
      </c>
      <c r="P178" s="454" t="e">
        <f t="shared" si="83"/>
        <v>#DIV/0!</v>
      </c>
      <c r="Q178" s="454" t="e">
        <f t="shared" si="83"/>
        <v>#DIV/0!</v>
      </c>
      <c r="R178" s="455" t="e">
        <f t="shared" si="83"/>
        <v>#DIV/0!</v>
      </c>
    </row>
    <row r="179" spans="1:18" ht="15" x14ac:dyDescent="0.2">
      <c r="A179" s="744">
        <v>22</v>
      </c>
      <c r="B179" s="744" t="str">
        <f>'PI. MP. Avance'!B116</f>
        <v>MP105050608</v>
      </c>
      <c r="C179" s="747" t="str">
        <f>'PI. MP. Avance'!C116</f>
        <v xml:space="preserve">Realizar Dos encuentros de mujeres forjadoras de paz, incluyendo las mujeres indígenas. </v>
      </c>
      <c r="D179" s="4" t="s">
        <v>63</v>
      </c>
      <c r="E179" s="21">
        <f>SUM(F179:Q179)</f>
        <v>0</v>
      </c>
      <c r="F179" s="188">
        <f>IF($O$5=2016,VLOOKUP($B179,MP,24,FALSE),IF($O$5=2017,VLOOKUP($B179,MP,37,FALSE),IF($O$5=2018,VLOOKUP($B179,MP,50,FALSE),IF($O$5=2019,VLOOKUP($B179,MP,63,FALSE)," "))))</f>
        <v>0</v>
      </c>
      <c r="G179" s="188">
        <f>IF($O$5=2016,VLOOKUP($B179,MP,25,FALSE),IF($O$5=2017,VLOOKUP($B179,MP,38,FALSE),IF($O$5=2018,VLOOKUP($B179,MP,51,FALSE),IF($O$5=2019,VLOOKUP($B179,MP,64,FALSE)," "))))</f>
        <v>0</v>
      </c>
      <c r="H179" s="188">
        <f>IF($O$5=2016,VLOOKUP($B179,MP,26,FALSE),IF($O$5=2017,VLOOKUP($B179,MP,39,FALSE),IF($O$5=2018,VLOOKUP($B179,MP,52,FALSE),IF($O$5=2019,VLOOKUP($B179,MP,65,FALSE)," "))))</f>
        <v>0</v>
      </c>
      <c r="I179" s="188">
        <f>IF($O$5=2016,VLOOKUP($B179,MP,27,FALSE),IF($O$5=2017,VLOOKUP($B179,MP,40,FALSE),IF($O$5=2018,VLOOKUP($B179,MP,53,FALSE),IF($O$5=2019,VLOOKUP($B179,MP,66,FALSE)," "))))</f>
        <v>0</v>
      </c>
      <c r="J179" s="188">
        <f>IF($O$5=2016,VLOOKUP($B179,MP,28,FALSE),IF($O$5=2017,VLOOKUP($B179,MP,41,FALSE),IF($O$5=2018,VLOOKUP($B179,MP,54,FALSE),IF($O$5=2019,VLOOKUP($B179,MP,67,FALSE)," "))))</f>
        <v>0</v>
      </c>
      <c r="K179" s="188">
        <f>IF($O$5=2016,VLOOKUP($B179,MP,29,FALSE),IF($O$5=2017,VLOOKUP($B179,MP,42,FALSE),IF($O$5=2018,VLOOKUP($B179,MP,55,FALSE),IF($O$5=2019,VLOOKUP($B179,MP,68,FALSE)," "))))</f>
        <v>0</v>
      </c>
      <c r="L179" s="188">
        <f>IF($O$5=2016,VLOOKUP($B179,MP,30,FALSE),IF($O$5=2017,VLOOKUP($B179,MP,43,FALSE),IF($O$5=2018,VLOOKUP($B179,MP,56,FALSE),IF($O$5=2019,VLOOKUP($B179,MP,69,FALSE)," "))))</f>
        <v>0</v>
      </c>
      <c r="M179" s="188">
        <f>IF($O$5=2016,VLOOKUP($B179,MP,31,FALSE),IF($O$5=2017,VLOOKUP($B179,MP,44,FALSE),IF($O$5=2018,VLOOKUP($B179,MP,57,FALSE),IF($O$5=2019,VLOOKUP($B179,MP,70,FALSE)," "))))</f>
        <v>0</v>
      </c>
      <c r="N179" s="188">
        <f>IF($O$5=2016,VLOOKUP($B179,MP,32,FALSE),IF($O$5=2017,VLOOKUP($B179,MP,45,FALSE),IF($O$5=2018,VLOOKUP($B179,MP,58,FALSE),IF($O$5=2019,VLOOKUP($B179,MP,71,FALSE)," "))))</f>
        <v>0</v>
      </c>
      <c r="O179" s="188">
        <f>IF($O$5=2016,VLOOKUP($B179,MP,33,FALSE),IF($O$5=2017,VLOOKUP($B179,MP,46,FALSE),IF($O$5=2018,VLOOKUP($B179,MP,59,FALSE),IF($O$5=2019,VLOOKUP($B179,MP,72,FALSE)," "))))</f>
        <v>0</v>
      </c>
      <c r="P179" s="188">
        <f>IF($O$5=2016,VLOOKUP($B179,MP,34,FALSE),IF($O$5=2017,VLOOKUP($B179,MP,47,FALSE),IF($O$5=2018,VLOOKUP($B179,MP,60,FALSE),IF($O$5=2019,VLOOKUP($B179,MP,73,FALSE)," "))))</f>
        <v>0</v>
      </c>
      <c r="Q179" s="188">
        <f>IF($O$5=2016,VLOOKUP($B179,MP,35,FALSE),IF($O$5=2017,VLOOKUP($B179,MP,48,FALSE),IF($O$5=2018,VLOOKUP($B179,MP,61,FALSE),IF($O$5=2019,VLOOKUP($B179,MP,74,FALSE)," "))))</f>
        <v>0</v>
      </c>
      <c r="R179" s="22"/>
    </row>
    <row r="180" spans="1:18" ht="15" x14ac:dyDescent="0.2">
      <c r="A180" s="745"/>
      <c r="B180" s="745"/>
      <c r="C180" s="748"/>
      <c r="D180" s="8" t="s">
        <v>64</v>
      </c>
      <c r="E180" s="451">
        <f>SUM(F180:Q180)</f>
        <v>0</v>
      </c>
      <c r="F180" s="499">
        <v>0</v>
      </c>
      <c r="G180" s="499"/>
      <c r="H180" s="499"/>
      <c r="I180" s="499"/>
      <c r="J180" s="499"/>
      <c r="K180" s="499"/>
      <c r="L180" s="499"/>
      <c r="M180" s="499"/>
      <c r="N180" s="499"/>
      <c r="O180" s="499"/>
      <c r="P180" s="499"/>
      <c r="Q180" s="499"/>
      <c r="R180" s="500"/>
    </row>
    <row r="181" spans="1:18" ht="15" x14ac:dyDescent="0.2">
      <c r="A181" s="745"/>
      <c r="B181" s="745"/>
      <c r="C181" s="748"/>
      <c r="D181" s="5" t="s">
        <v>65</v>
      </c>
      <c r="E181" s="452" t="e">
        <f t="shared" ref="E181:R181" si="84">E180*100/E179</f>
        <v>#DIV/0!</v>
      </c>
      <c r="F181" s="452" t="e">
        <f t="shared" si="84"/>
        <v>#DIV/0!</v>
      </c>
      <c r="G181" s="452" t="e">
        <f t="shared" si="84"/>
        <v>#DIV/0!</v>
      </c>
      <c r="H181" s="452" t="e">
        <f t="shared" si="84"/>
        <v>#DIV/0!</v>
      </c>
      <c r="I181" s="452" t="e">
        <f t="shared" si="84"/>
        <v>#DIV/0!</v>
      </c>
      <c r="J181" s="452" t="e">
        <f t="shared" si="84"/>
        <v>#DIV/0!</v>
      </c>
      <c r="K181" s="452" t="e">
        <f t="shared" si="84"/>
        <v>#DIV/0!</v>
      </c>
      <c r="L181" s="452" t="e">
        <f t="shared" si="84"/>
        <v>#DIV/0!</v>
      </c>
      <c r="M181" s="452" t="e">
        <f t="shared" si="84"/>
        <v>#DIV/0!</v>
      </c>
      <c r="N181" s="452" t="e">
        <f t="shared" si="84"/>
        <v>#DIV/0!</v>
      </c>
      <c r="O181" s="452" t="e">
        <f t="shared" si="84"/>
        <v>#DIV/0!</v>
      </c>
      <c r="P181" s="452" t="e">
        <f t="shared" si="84"/>
        <v>#DIV/0!</v>
      </c>
      <c r="Q181" s="452" t="e">
        <f t="shared" si="84"/>
        <v>#DIV/0!</v>
      </c>
      <c r="R181" s="453" t="e">
        <f t="shared" si="84"/>
        <v>#DIV/0!</v>
      </c>
    </row>
    <row r="182" spans="1:18" ht="15" x14ac:dyDescent="0.2">
      <c r="A182" s="745"/>
      <c r="B182" s="745"/>
      <c r="C182" s="748"/>
      <c r="D182" s="8" t="s">
        <v>66</v>
      </c>
      <c r="E182" s="451">
        <f>SUM(F182:Q182)</f>
        <v>0</v>
      </c>
      <c r="F182" s="499">
        <v>0</v>
      </c>
      <c r="G182" s="499"/>
      <c r="H182" s="499"/>
      <c r="I182" s="499"/>
      <c r="J182" s="499"/>
      <c r="K182" s="499"/>
      <c r="L182" s="499"/>
      <c r="M182" s="499"/>
      <c r="N182" s="499"/>
      <c r="O182" s="499"/>
      <c r="P182" s="499"/>
      <c r="Q182" s="499"/>
      <c r="R182" s="500"/>
    </row>
    <row r="183" spans="1:18" ht="15" x14ac:dyDescent="0.2">
      <c r="A183" s="745"/>
      <c r="B183" s="745"/>
      <c r="C183" s="748"/>
      <c r="D183" s="5" t="s">
        <v>67</v>
      </c>
      <c r="E183" s="452" t="e">
        <f t="shared" ref="E183:R183" si="85">E182*100/E179</f>
        <v>#DIV/0!</v>
      </c>
      <c r="F183" s="452" t="e">
        <f t="shared" si="85"/>
        <v>#DIV/0!</v>
      </c>
      <c r="G183" s="452" t="e">
        <f t="shared" si="85"/>
        <v>#DIV/0!</v>
      </c>
      <c r="H183" s="452" t="e">
        <f t="shared" si="85"/>
        <v>#DIV/0!</v>
      </c>
      <c r="I183" s="452" t="e">
        <f t="shared" si="85"/>
        <v>#DIV/0!</v>
      </c>
      <c r="J183" s="452" t="e">
        <f t="shared" si="85"/>
        <v>#DIV/0!</v>
      </c>
      <c r="K183" s="452" t="e">
        <f t="shared" si="85"/>
        <v>#DIV/0!</v>
      </c>
      <c r="L183" s="452" t="e">
        <f t="shared" si="85"/>
        <v>#DIV/0!</v>
      </c>
      <c r="M183" s="452" t="e">
        <f t="shared" si="85"/>
        <v>#DIV/0!</v>
      </c>
      <c r="N183" s="452" t="e">
        <f t="shared" si="85"/>
        <v>#DIV/0!</v>
      </c>
      <c r="O183" s="452" t="e">
        <f t="shared" si="85"/>
        <v>#DIV/0!</v>
      </c>
      <c r="P183" s="452" t="e">
        <f t="shared" si="85"/>
        <v>#DIV/0!</v>
      </c>
      <c r="Q183" s="452" t="e">
        <f t="shared" si="85"/>
        <v>#DIV/0!</v>
      </c>
      <c r="R183" s="453" t="e">
        <f t="shared" si="85"/>
        <v>#DIV/0!</v>
      </c>
    </row>
    <row r="184" spans="1:18" ht="15" x14ac:dyDescent="0.2">
      <c r="A184" s="745"/>
      <c r="B184" s="745"/>
      <c r="C184" s="748"/>
      <c r="D184" s="7" t="s">
        <v>68</v>
      </c>
      <c r="E184" s="451">
        <f>SUM(F184:Q184)</f>
        <v>0</v>
      </c>
      <c r="F184" s="499">
        <v>0</v>
      </c>
      <c r="G184" s="499"/>
      <c r="H184" s="499"/>
      <c r="I184" s="499"/>
      <c r="J184" s="499"/>
      <c r="K184" s="499"/>
      <c r="L184" s="499"/>
      <c r="M184" s="499"/>
      <c r="N184" s="499"/>
      <c r="O184" s="499"/>
      <c r="P184" s="499"/>
      <c r="Q184" s="499"/>
      <c r="R184" s="500"/>
    </row>
    <row r="185" spans="1:18" ht="15" x14ac:dyDescent="0.2">
      <c r="A185" s="745"/>
      <c r="B185" s="745"/>
      <c r="C185" s="748"/>
      <c r="D185" s="5" t="s">
        <v>69</v>
      </c>
      <c r="E185" s="452" t="e">
        <f t="shared" ref="E185:R185" si="86">E184*100/E182</f>
        <v>#DIV/0!</v>
      </c>
      <c r="F185" s="452" t="e">
        <f t="shared" si="86"/>
        <v>#DIV/0!</v>
      </c>
      <c r="G185" s="452" t="e">
        <f t="shared" si="86"/>
        <v>#DIV/0!</v>
      </c>
      <c r="H185" s="452" t="e">
        <f t="shared" si="86"/>
        <v>#DIV/0!</v>
      </c>
      <c r="I185" s="452" t="e">
        <f t="shared" si="86"/>
        <v>#DIV/0!</v>
      </c>
      <c r="J185" s="452" t="e">
        <f t="shared" si="86"/>
        <v>#DIV/0!</v>
      </c>
      <c r="K185" s="452" t="e">
        <f t="shared" si="86"/>
        <v>#DIV/0!</v>
      </c>
      <c r="L185" s="452" t="e">
        <f t="shared" si="86"/>
        <v>#DIV/0!</v>
      </c>
      <c r="M185" s="452" t="e">
        <f t="shared" si="86"/>
        <v>#DIV/0!</v>
      </c>
      <c r="N185" s="452" t="e">
        <f t="shared" si="86"/>
        <v>#DIV/0!</v>
      </c>
      <c r="O185" s="452" t="e">
        <f t="shared" si="86"/>
        <v>#DIV/0!</v>
      </c>
      <c r="P185" s="452" t="e">
        <f t="shared" si="86"/>
        <v>#DIV/0!</v>
      </c>
      <c r="Q185" s="452" t="e">
        <f t="shared" si="86"/>
        <v>#DIV/0!</v>
      </c>
      <c r="R185" s="453" t="e">
        <f t="shared" si="86"/>
        <v>#DIV/0!</v>
      </c>
    </row>
    <row r="186" spans="1:18" ht="15.75" thickBot="1" x14ac:dyDescent="0.25">
      <c r="A186" s="746"/>
      <c r="B186" s="746"/>
      <c r="C186" s="749"/>
      <c r="D186" s="6" t="s">
        <v>70</v>
      </c>
      <c r="E186" s="454" t="e">
        <f t="shared" ref="E186:R186" si="87">E184*100/E179</f>
        <v>#DIV/0!</v>
      </c>
      <c r="F186" s="454" t="e">
        <f t="shared" si="87"/>
        <v>#DIV/0!</v>
      </c>
      <c r="G186" s="454" t="e">
        <f t="shared" si="87"/>
        <v>#DIV/0!</v>
      </c>
      <c r="H186" s="454" t="e">
        <f t="shared" si="87"/>
        <v>#DIV/0!</v>
      </c>
      <c r="I186" s="454" t="e">
        <f t="shared" si="87"/>
        <v>#DIV/0!</v>
      </c>
      <c r="J186" s="454" t="e">
        <f t="shared" si="87"/>
        <v>#DIV/0!</v>
      </c>
      <c r="K186" s="454" t="e">
        <f t="shared" si="87"/>
        <v>#DIV/0!</v>
      </c>
      <c r="L186" s="454" t="e">
        <f t="shared" si="87"/>
        <v>#DIV/0!</v>
      </c>
      <c r="M186" s="454" t="e">
        <f t="shared" si="87"/>
        <v>#DIV/0!</v>
      </c>
      <c r="N186" s="454" t="e">
        <f t="shared" si="87"/>
        <v>#DIV/0!</v>
      </c>
      <c r="O186" s="454" t="e">
        <f t="shared" si="87"/>
        <v>#DIV/0!</v>
      </c>
      <c r="P186" s="454" t="e">
        <f t="shared" si="87"/>
        <v>#DIV/0!</v>
      </c>
      <c r="Q186" s="454" t="e">
        <f t="shared" si="87"/>
        <v>#DIV/0!</v>
      </c>
      <c r="R186" s="455" t="e">
        <f t="shared" si="87"/>
        <v>#DIV/0!</v>
      </c>
    </row>
    <row r="187" spans="1:18" ht="15" x14ac:dyDescent="0.2">
      <c r="A187" s="744">
        <v>23</v>
      </c>
      <c r="B187" s="744" t="str">
        <f>'PI. MP. Avance'!B121</f>
        <v>MP105050609</v>
      </c>
      <c r="C187" s="747" t="str">
        <f>'PI. MP. Avance'!C121</f>
        <v>Creación de 42 enlaces de género en los municipios (MESA DE CONCERTACIÓN INDIGENA).</v>
      </c>
      <c r="D187" s="4" t="s">
        <v>63</v>
      </c>
      <c r="E187" s="21">
        <f>SUM(F187:Q187)</f>
        <v>0</v>
      </c>
      <c r="F187" s="188">
        <f>IF($O$5=2016,VLOOKUP($B187,MP,24,FALSE),IF($O$5=2017,VLOOKUP($B187,MP,37,FALSE),IF($O$5=2018,VLOOKUP($B187,MP,50,FALSE),IF($O$5=2019,VLOOKUP($B187,MP,63,FALSE)," "))))</f>
        <v>0</v>
      </c>
      <c r="G187" s="188">
        <f>IF($O$5=2016,VLOOKUP($B187,MP,25,FALSE),IF($O$5=2017,VLOOKUP($B187,MP,38,FALSE),IF($O$5=2018,VLOOKUP($B187,MP,51,FALSE),IF($O$5=2019,VLOOKUP($B187,MP,64,FALSE)," "))))</f>
        <v>0</v>
      </c>
      <c r="H187" s="188">
        <f>IF($O$5=2016,VLOOKUP($B187,MP,26,FALSE),IF($O$5=2017,VLOOKUP($B187,MP,39,FALSE),IF($O$5=2018,VLOOKUP($B187,MP,52,FALSE),IF($O$5=2019,VLOOKUP($B187,MP,65,FALSE)," "))))</f>
        <v>0</v>
      </c>
      <c r="I187" s="188">
        <f>IF($O$5=2016,VLOOKUP($B187,MP,27,FALSE),IF($O$5=2017,VLOOKUP($B187,MP,40,FALSE),IF($O$5=2018,VLOOKUP($B187,MP,53,FALSE),IF($O$5=2019,VLOOKUP($B187,MP,66,FALSE)," "))))</f>
        <v>0</v>
      </c>
      <c r="J187" s="188">
        <f>IF($O$5=2016,VLOOKUP($B187,MP,28,FALSE),IF($O$5=2017,VLOOKUP($B187,MP,41,FALSE),IF($O$5=2018,VLOOKUP($B187,MP,54,FALSE),IF($O$5=2019,VLOOKUP($B187,MP,67,FALSE)," "))))</f>
        <v>0</v>
      </c>
      <c r="K187" s="188">
        <f>IF($O$5=2016,VLOOKUP($B187,MP,29,FALSE),IF($O$5=2017,VLOOKUP($B187,MP,42,FALSE),IF($O$5=2018,VLOOKUP($B187,MP,55,FALSE),IF($O$5=2019,VLOOKUP($B187,MP,68,FALSE)," "))))</f>
        <v>0</v>
      </c>
      <c r="L187" s="188">
        <f>IF($O$5=2016,VLOOKUP($B187,MP,30,FALSE),IF($O$5=2017,VLOOKUP($B187,MP,43,FALSE),IF($O$5=2018,VLOOKUP($B187,MP,56,FALSE),IF($O$5=2019,VLOOKUP($B187,MP,69,FALSE)," "))))</f>
        <v>0</v>
      </c>
      <c r="M187" s="188">
        <f>IF($O$5=2016,VLOOKUP($B187,MP,31,FALSE),IF($O$5=2017,VLOOKUP($B187,MP,44,FALSE),IF($O$5=2018,VLOOKUP($B187,MP,57,FALSE),IF($O$5=2019,VLOOKUP($B187,MP,70,FALSE)," "))))</f>
        <v>0</v>
      </c>
      <c r="N187" s="188">
        <f>IF($O$5=2016,VLOOKUP($B187,MP,32,FALSE),IF($O$5=2017,VLOOKUP($B187,MP,45,FALSE),IF($O$5=2018,VLOOKUP($B187,MP,58,FALSE),IF($O$5=2019,VLOOKUP($B187,MP,71,FALSE)," "))))</f>
        <v>0</v>
      </c>
      <c r="O187" s="188">
        <f>IF($O$5=2016,VLOOKUP($B187,MP,33,FALSE),IF($O$5=2017,VLOOKUP($B187,MP,46,FALSE),IF($O$5=2018,VLOOKUP($B187,MP,59,FALSE),IF($O$5=2019,VLOOKUP($B187,MP,72,FALSE)," "))))</f>
        <v>0</v>
      </c>
      <c r="P187" s="188">
        <f>IF($O$5=2016,VLOOKUP($B187,MP,34,FALSE),IF($O$5=2017,VLOOKUP($B187,MP,47,FALSE),IF($O$5=2018,VLOOKUP($B187,MP,60,FALSE),IF($O$5=2019,VLOOKUP($B187,MP,73,FALSE)," "))))</f>
        <v>0</v>
      </c>
      <c r="Q187" s="188">
        <f>IF($O$5=2016,VLOOKUP($B187,MP,35,FALSE),IF($O$5=2017,VLOOKUP($B187,MP,48,FALSE),IF($O$5=2018,VLOOKUP($B187,MP,61,FALSE),IF($O$5=2019,VLOOKUP($B187,MP,74,FALSE)," "))))</f>
        <v>0</v>
      </c>
      <c r="R187" s="22"/>
    </row>
    <row r="188" spans="1:18" ht="15" x14ac:dyDescent="0.2">
      <c r="A188" s="745"/>
      <c r="B188" s="745"/>
      <c r="C188" s="748"/>
      <c r="D188" s="8" t="s">
        <v>64</v>
      </c>
      <c r="E188" s="451">
        <f>SUM(F188:Q188)</f>
        <v>0</v>
      </c>
      <c r="F188" s="499">
        <v>0</v>
      </c>
      <c r="G188" s="499"/>
      <c r="H188" s="499"/>
      <c r="I188" s="499"/>
      <c r="J188" s="499"/>
      <c r="K188" s="499"/>
      <c r="L188" s="499"/>
      <c r="M188" s="499"/>
      <c r="N188" s="499"/>
      <c r="O188" s="499"/>
      <c r="P188" s="499"/>
      <c r="Q188" s="499"/>
      <c r="R188" s="500"/>
    </row>
    <row r="189" spans="1:18" ht="15" x14ac:dyDescent="0.2">
      <c r="A189" s="745"/>
      <c r="B189" s="745"/>
      <c r="C189" s="748"/>
      <c r="D189" s="5" t="s">
        <v>65</v>
      </c>
      <c r="E189" s="452" t="e">
        <f t="shared" ref="E189:R189" si="88">E188*100/E187</f>
        <v>#DIV/0!</v>
      </c>
      <c r="F189" s="452" t="e">
        <f t="shared" si="88"/>
        <v>#DIV/0!</v>
      </c>
      <c r="G189" s="452" t="e">
        <f t="shared" si="88"/>
        <v>#DIV/0!</v>
      </c>
      <c r="H189" s="452" t="e">
        <f t="shared" si="88"/>
        <v>#DIV/0!</v>
      </c>
      <c r="I189" s="452" t="e">
        <f t="shared" si="88"/>
        <v>#DIV/0!</v>
      </c>
      <c r="J189" s="452" t="e">
        <f t="shared" si="88"/>
        <v>#DIV/0!</v>
      </c>
      <c r="K189" s="452" t="e">
        <f t="shared" si="88"/>
        <v>#DIV/0!</v>
      </c>
      <c r="L189" s="452" t="e">
        <f t="shared" si="88"/>
        <v>#DIV/0!</v>
      </c>
      <c r="M189" s="452" t="e">
        <f t="shared" si="88"/>
        <v>#DIV/0!</v>
      </c>
      <c r="N189" s="452" t="e">
        <f t="shared" si="88"/>
        <v>#DIV/0!</v>
      </c>
      <c r="O189" s="452" t="e">
        <f t="shared" si="88"/>
        <v>#DIV/0!</v>
      </c>
      <c r="P189" s="452" t="e">
        <f t="shared" si="88"/>
        <v>#DIV/0!</v>
      </c>
      <c r="Q189" s="452" t="e">
        <f t="shared" si="88"/>
        <v>#DIV/0!</v>
      </c>
      <c r="R189" s="453" t="e">
        <f t="shared" si="88"/>
        <v>#DIV/0!</v>
      </c>
    </row>
    <row r="190" spans="1:18" ht="15" x14ac:dyDescent="0.2">
      <c r="A190" s="745"/>
      <c r="B190" s="745"/>
      <c r="C190" s="748"/>
      <c r="D190" s="8" t="s">
        <v>66</v>
      </c>
      <c r="E190" s="451">
        <f>SUM(F190:Q190)</f>
        <v>0</v>
      </c>
      <c r="F190" s="499">
        <v>0</v>
      </c>
      <c r="G190" s="499"/>
      <c r="H190" s="499"/>
      <c r="I190" s="499"/>
      <c r="J190" s="499"/>
      <c r="K190" s="499"/>
      <c r="L190" s="499"/>
      <c r="M190" s="499"/>
      <c r="N190" s="499"/>
      <c r="O190" s="499"/>
      <c r="P190" s="499"/>
      <c r="Q190" s="499"/>
      <c r="R190" s="500"/>
    </row>
    <row r="191" spans="1:18" ht="15" x14ac:dyDescent="0.2">
      <c r="A191" s="745"/>
      <c r="B191" s="745"/>
      <c r="C191" s="748"/>
      <c r="D191" s="5" t="s">
        <v>67</v>
      </c>
      <c r="E191" s="452" t="e">
        <f t="shared" ref="E191:R191" si="89">E190*100/E187</f>
        <v>#DIV/0!</v>
      </c>
      <c r="F191" s="452" t="e">
        <f t="shared" si="89"/>
        <v>#DIV/0!</v>
      </c>
      <c r="G191" s="452" t="e">
        <f t="shared" si="89"/>
        <v>#DIV/0!</v>
      </c>
      <c r="H191" s="452" t="e">
        <f t="shared" si="89"/>
        <v>#DIV/0!</v>
      </c>
      <c r="I191" s="452" t="e">
        <f t="shared" si="89"/>
        <v>#DIV/0!</v>
      </c>
      <c r="J191" s="452" t="e">
        <f t="shared" si="89"/>
        <v>#DIV/0!</v>
      </c>
      <c r="K191" s="452" t="e">
        <f t="shared" si="89"/>
        <v>#DIV/0!</v>
      </c>
      <c r="L191" s="452" t="e">
        <f t="shared" si="89"/>
        <v>#DIV/0!</v>
      </c>
      <c r="M191" s="452" t="e">
        <f t="shared" si="89"/>
        <v>#DIV/0!</v>
      </c>
      <c r="N191" s="452" t="e">
        <f t="shared" si="89"/>
        <v>#DIV/0!</v>
      </c>
      <c r="O191" s="452" t="e">
        <f t="shared" si="89"/>
        <v>#DIV/0!</v>
      </c>
      <c r="P191" s="452" t="e">
        <f t="shared" si="89"/>
        <v>#DIV/0!</v>
      </c>
      <c r="Q191" s="452" t="e">
        <f t="shared" si="89"/>
        <v>#DIV/0!</v>
      </c>
      <c r="R191" s="453" t="e">
        <f t="shared" si="89"/>
        <v>#DIV/0!</v>
      </c>
    </row>
    <row r="192" spans="1:18" ht="15" x14ac:dyDescent="0.2">
      <c r="A192" s="745"/>
      <c r="B192" s="745"/>
      <c r="C192" s="748"/>
      <c r="D192" s="7" t="s">
        <v>68</v>
      </c>
      <c r="E192" s="451">
        <f>SUM(F192:Q192)</f>
        <v>0</v>
      </c>
      <c r="F192" s="499">
        <v>0</v>
      </c>
      <c r="G192" s="499"/>
      <c r="H192" s="499"/>
      <c r="I192" s="499"/>
      <c r="J192" s="499"/>
      <c r="K192" s="499"/>
      <c r="L192" s="499"/>
      <c r="M192" s="499"/>
      <c r="N192" s="499"/>
      <c r="O192" s="499"/>
      <c r="P192" s="499"/>
      <c r="Q192" s="499"/>
      <c r="R192" s="500"/>
    </row>
    <row r="193" spans="1:19" ht="15" x14ac:dyDescent="0.2">
      <c r="A193" s="745"/>
      <c r="B193" s="745"/>
      <c r="C193" s="748"/>
      <c r="D193" s="5" t="s">
        <v>69</v>
      </c>
      <c r="E193" s="452" t="e">
        <f t="shared" ref="E193:R193" si="90">E192*100/E190</f>
        <v>#DIV/0!</v>
      </c>
      <c r="F193" s="452" t="e">
        <f t="shared" si="90"/>
        <v>#DIV/0!</v>
      </c>
      <c r="G193" s="452" t="e">
        <f t="shared" si="90"/>
        <v>#DIV/0!</v>
      </c>
      <c r="H193" s="452" t="e">
        <f t="shared" si="90"/>
        <v>#DIV/0!</v>
      </c>
      <c r="I193" s="452" t="e">
        <f t="shared" si="90"/>
        <v>#DIV/0!</v>
      </c>
      <c r="J193" s="452" t="e">
        <f t="shared" si="90"/>
        <v>#DIV/0!</v>
      </c>
      <c r="K193" s="452" t="e">
        <f t="shared" si="90"/>
        <v>#DIV/0!</v>
      </c>
      <c r="L193" s="452" t="e">
        <f t="shared" si="90"/>
        <v>#DIV/0!</v>
      </c>
      <c r="M193" s="452" t="e">
        <f t="shared" si="90"/>
        <v>#DIV/0!</v>
      </c>
      <c r="N193" s="452" t="e">
        <f t="shared" si="90"/>
        <v>#DIV/0!</v>
      </c>
      <c r="O193" s="452" t="e">
        <f t="shared" si="90"/>
        <v>#DIV/0!</v>
      </c>
      <c r="P193" s="452" t="e">
        <f t="shared" si="90"/>
        <v>#DIV/0!</v>
      </c>
      <c r="Q193" s="452" t="e">
        <f t="shared" si="90"/>
        <v>#DIV/0!</v>
      </c>
      <c r="R193" s="453" t="e">
        <f t="shared" si="90"/>
        <v>#DIV/0!</v>
      </c>
    </row>
    <row r="194" spans="1:19" ht="15.75" thickBot="1" x14ac:dyDescent="0.25">
      <c r="A194" s="746"/>
      <c r="B194" s="746"/>
      <c r="C194" s="749"/>
      <c r="D194" s="6" t="s">
        <v>70</v>
      </c>
      <c r="E194" s="454" t="e">
        <f t="shared" ref="E194:R194" si="91">E192*100/E187</f>
        <v>#DIV/0!</v>
      </c>
      <c r="F194" s="454" t="e">
        <f t="shared" si="91"/>
        <v>#DIV/0!</v>
      </c>
      <c r="G194" s="454" t="e">
        <f t="shared" si="91"/>
        <v>#DIV/0!</v>
      </c>
      <c r="H194" s="454" t="e">
        <f t="shared" si="91"/>
        <v>#DIV/0!</v>
      </c>
      <c r="I194" s="454" t="e">
        <f t="shared" si="91"/>
        <v>#DIV/0!</v>
      </c>
      <c r="J194" s="454" t="e">
        <f t="shared" si="91"/>
        <v>#DIV/0!</v>
      </c>
      <c r="K194" s="454" t="e">
        <f t="shared" si="91"/>
        <v>#DIV/0!</v>
      </c>
      <c r="L194" s="454" t="e">
        <f t="shared" si="91"/>
        <v>#DIV/0!</v>
      </c>
      <c r="M194" s="454" t="e">
        <f t="shared" si="91"/>
        <v>#DIV/0!</v>
      </c>
      <c r="N194" s="454" t="e">
        <f t="shared" si="91"/>
        <v>#DIV/0!</v>
      </c>
      <c r="O194" s="454" t="e">
        <f t="shared" si="91"/>
        <v>#DIV/0!</v>
      </c>
      <c r="P194" s="454" t="e">
        <f t="shared" si="91"/>
        <v>#DIV/0!</v>
      </c>
      <c r="Q194" s="454" t="e">
        <f t="shared" si="91"/>
        <v>#DIV/0!</v>
      </c>
      <c r="R194" s="455" t="e">
        <f t="shared" si="91"/>
        <v>#DIV/0!</v>
      </c>
    </row>
    <row r="195" spans="1:19" ht="15" x14ac:dyDescent="0.2">
      <c r="A195" s="744">
        <v>24</v>
      </c>
      <c r="B195" s="744" t="str">
        <f>'PI. MP. Avance'!B126</f>
        <v>MP105080103</v>
      </c>
      <c r="C195" s="747" t="str">
        <f>'PI. MP. Avance'!C126</f>
        <v>Desarrollar en 20 municipios del departamento, un programa de fortalecimiento de iniciativas productivas a mujeres urbanas y población LGTBI, durante el período de gobierno.</v>
      </c>
      <c r="D195" s="4" t="s">
        <v>63</v>
      </c>
      <c r="E195" s="21">
        <f>SUM(F195:Q195)</f>
        <v>100000000</v>
      </c>
      <c r="F195" s="188">
        <f>IF($O$5=2016,VLOOKUP($B195,MP,24,FALSE),IF($O$5=2017,VLOOKUP($B195,MP,37,FALSE),IF($O$5=2018,VLOOKUP($B195,MP,50,FALSE),IF($O$5=2019,VLOOKUP($B195,MP,63,FALSE)," "))))</f>
        <v>100000000</v>
      </c>
      <c r="G195" s="188">
        <f>IF($O$5=2016,VLOOKUP($B195,MP,25,FALSE),IF($O$5=2017,VLOOKUP($B195,MP,38,FALSE),IF($O$5=2018,VLOOKUP($B195,MP,51,FALSE),IF($O$5=2019,VLOOKUP($B195,MP,64,FALSE)," "))))</f>
        <v>0</v>
      </c>
      <c r="H195" s="188">
        <f>IF($O$5=2016,VLOOKUP($B195,MP,26,FALSE),IF($O$5=2017,VLOOKUP($B195,MP,39,FALSE),IF($O$5=2018,VLOOKUP($B195,MP,52,FALSE),IF($O$5=2019,VLOOKUP($B195,MP,65,FALSE)," "))))</f>
        <v>0</v>
      </c>
      <c r="I195" s="188">
        <f>IF($O$5=2016,VLOOKUP($B195,MP,27,FALSE),IF($O$5=2017,VLOOKUP($B195,MP,40,FALSE),IF($O$5=2018,VLOOKUP($B195,MP,53,FALSE),IF($O$5=2019,VLOOKUP($B195,MP,66,FALSE)," "))))</f>
        <v>0</v>
      </c>
      <c r="J195" s="188">
        <f>IF($O$5=2016,VLOOKUP($B195,MP,28,FALSE),IF($O$5=2017,VLOOKUP($B195,MP,41,FALSE),IF($O$5=2018,VLOOKUP($B195,MP,54,FALSE),IF($O$5=2019,VLOOKUP($B195,MP,67,FALSE)," "))))</f>
        <v>0</v>
      </c>
      <c r="K195" s="188">
        <f>IF($O$5=2016,VLOOKUP($B195,MP,29,FALSE),IF($O$5=2017,VLOOKUP($B195,MP,42,FALSE),IF($O$5=2018,VLOOKUP($B195,MP,55,FALSE),IF($O$5=2019,VLOOKUP($B195,MP,68,FALSE)," "))))</f>
        <v>0</v>
      </c>
      <c r="L195" s="188">
        <f>IF($O$5=2016,VLOOKUP($B195,MP,30,FALSE),IF($O$5=2017,VLOOKUP($B195,MP,43,FALSE),IF($O$5=2018,VLOOKUP($B195,MP,56,FALSE),IF($O$5=2019,VLOOKUP($B195,MP,69,FALSE)," "))))</f>
        <v>0</v>
      </c>
      <c r="M195" s="188">
        <f>IF($O$5=2016,VLOOKUP($B195,MP,31,FALSE),IF($O$5=2017,VLOOKUP($B195,MP,44,FALSE),IF($O$5=2018,VLOOKUP($B195,MP,57,FALSE),IF($O$5=2019,VLOOKUP($B195,MP,70,FALSE)," "))))</f>
        <v>0</v>
      </c>
      <c r="N195" s="188">
        <f>IF($O$5=2016,VLOOKUP($B195,MP,32,FALSE),IF($O$5=2017,VLOOKUP($B195,MP,45,FALSE),IF($O$5=2018,VLOOKUP($B195,MP,58,FALSE),IF($O$5=2019,VLOOKUP($B195,MP,71,FALSE)," "))))</f>
        <v>0</v>
      </c>
      <c r="O195" s="188">
        <f>IF($O$5=2016,VLOOKUP($B195,MP,33,FALSE),IF($O$5=2017,VLOOKUP($B195,MP,46,FALSE),IF($O$5=2018,VLOOKUP($B195,MP,59,FALSE),IF($O$5=2019,VLOOKUP($B195,MP,72,FALSE)," "))))</f>
        <v>0</v>
      </c>
      <c r="P195" s="188">
        <f>IF($O$5=2016,VLOOKUP($B195,MP,34,FALSE),IF($O$5=2017,VLOOKUP($B195,MP,47,FALSE),IF($O$5=2018,VLOOKUP($B195,MP,60,FALSE),IF($O$5=2019,VLOOKUP($B195,MP,73,FALSE)," "))))</f>
        <v>0</v>
      </c>
      <c r="Q195" s="188">
        <f>IF($O$5=2016,VLOOKUP($B195,MP,35,FALSE),IF($O$5=2017,VLOOKUP($B195,MP,48,FALSE),IF($O$5=2018,VLOOKUP($B195,MP,61,FALSE),IF($O$5=2019,VLOOKUP($B195,MP,74,FALSE)," "))))</f>
        <v>0</v>
      </c>
      <c r="R195" s="22"/>
    </row>
    <row r="196" spans="1:19" ht="15" x14ac:dyDescent="0.2">
      <c r="A196" s="745"/>
      <c r="B196" s="745"/>
      <c r="C196" s="748"/>
      <c r="D196" s="8" t="s">
        <v>64</v>
      </c>
      <c r="E196" s="451">
        <f>SUM(F196:Q196)</f>
        <v>0</v>
      </c>
      <c r="F196" s="499"/>
      <c r="G196" s="499"/>
      <c r="H196" s="499"/>
      <c r="I196" s="499"/>
      <c r="J196" s="499"/>
      <c r="K196" s="499"/>
      <c r="L196" s="499"/>
      <c r="M196" s="499"/>
      <c r="N196" s="499"/>
      <c r="O196" s="499"/>
      <c r="P196" s="499"/>
      <c r="Q196" s="499"/>
      <c r="R196" s="500"/>
    </row>
    <row r="197" spans="1:19" ht="15" x14ac:dyDescent="0.2">
      <c r="A197" s="745"/>
      <c r="B197" s="745"/>
      <c r="C197" s="748"/>
      <c r="D197" s="5" t="s">
        <v>65</v>
      </c>
      <c r="E197" s="452">
        <f t="shared" ref="E197:R197" si="92">E196*100/E195</f>
        <v>0</v>
      </c>
      <c r="F197" s="452">
        <f t="shared" si="92"/>
        <v>0</v>
      </c>
      <c r="G197" s="452" t="e">
        <f t="shared" si="92"/>
        <v>#DIV/0!</v>
      </c>
      <c r="H197" s="452" t="e">
        <f t="shared" si="92"/>
        <v>#DIV/0!</v>
      </c>
      <c r="I197" s="452" t="e">
        <f t="shared" si="92"/>
        <v>#DIV/0!</v>
      </c>
      <c r="J197" s="452" t="e">
        <f t="shared" si="92"/>
        <v>#DIV/0!</v>
      </c>
      <c r="K197" s="452" t="e">
        <f t="shared" si="92"/>
        <v>#DIV/0!</v>
      </c>
      <c r="L197" s="452" t="e">
        <f t="shared" si="92"/>
        <v>#DIV/0!</v>
      </c>
      <c r="M197" s="452" t="e">
        <f t="shared" si="92"/>
        <v>#DIV/0!</v>
      </c>
      <c r="N197" s="452" t="e">
        <f t="shared" si="92"/>
        <v>#DIV/0!</v>
      </c>
      <c r="O197" s="452" t="e">
        <f t="shared" si="92"/>
        <v>#DIV/0!</v>
      </c>
      <c r="P197" s="452" t="e">
        <f t="shared" si="92"/>
        <v>#DIV/0!</v>
      </c>
      <c r="Q197" s="452" t="e">
        <f t="shared" si="92"/>
        <v>#DIV/0!</v>
      </c>
      <c r="R197" s="453" t="e">
        <f t="shared" si="92"/>
        <v>#DIV/0!</v>
      </c>
    </row>
    <row r="198" spans="1:19" ht="15" x14ac:dyDescent="0.2">
      <c r="A198" s="745"/>
      <c r="B198" s="745"/>
      <c r="C198" s="748"/>
      <c r="D198" s="8" t="s">
        <v>66</v>
      </c>
      <c r="E198" s="451">
        <f>SUM(F198:Q198)</f>
        <v>0</v>
      </c>
      <c r="F198" s="499">
        <v>0</v>
      </c>
      <c r="G198" s="499"/>
      <c r="H198" s="499"/>
      <c r="I198" s="499"/>
      <c r="J198" s="499"/>
      <c r="K198" s="499"/>
      <c r="L198" s="499"/>
      <c r="M198" s="499"/>
      <c r="N198" s="499"/>
      <c r="O198" s="499"/>
      <c r="P198" s="499"/>
      <c r="Q198" s="499"/>
      <c r="R198" s="500"/>
    </row>
    <row r="199" spans="1:19" ht="15" x14ac:dyDescent="0.2">
      <c r="A199" s="745"/>
      <c r="B199" s="745"/>
      <c r="C199" s="748"/>
      <c r="D199" s="5" t="s">
        <v>67</v>
      </c>
      <c r="E199" s="452">
        <f t="shared" ref="E199:R199" si="93">E198*100/E195</f>
        <v>0</v>
      </c>
      <c r="F199" s="452">
        <f t="shared" si="93"/>
        <v>0</v>
      </c>
      <c r="G199" s="452" t="e">
        <f t="shared" si="93"/>
        <v>#DIV/0!</v>
      </c>
      <c r="H199" s="452" t="e">
        <f t="shared" si="93"/>
        <v>#DIV/0!</v>
      </c>
      <c r="I199" s="452" t="e">
        <f t="shared" si="93"/>
        <v>#DIV/0!</v>
      </c>
      <c r="J199" s="452" t="e">
        <f t="shared" si="93"/>
        <v>#DIV/0!</v>
      </c>
      <c r="K199" s="452" t="e">
        <f t="shared" si="93"/>
        <v>#DIV/0!</v>
      </c>
      <c r="L199" s="452" t="e">
        <f t="shared" si="93"/>
        <v>#DIV/0!</v>
      </c>
      <c r="M199" s="452" t="e">
        <f t="shared" si="93"/>
        <v>#DIV/0!</v>
      </c>
      <c r="N199" s="452" t="e">
        <f t="shared" si="93"/>
        <v>#DIV/0!</v>
      </c>
      <c r="O199" s="452" t="e">
        <f t="shared" si="93"/>
        <v>#DIV/0!</v>
      </c>
      <c r="P199" s="452" t="e">
        <f t="shared" si="93"/>
        <v>#DIV/0!</v>
      </c>
      <c r="Q199" s="452" t="e">
        <f t="shared" si="93"/>
        <v>#DIV/0!</v>
      </c>
      <c r="R199" s="453" t="e">
        <f t="shared" si="93"/>
        <v>#DIV/0!</v>
      </c>
    </row>
    <row r="200" spans="1:19" ht="15" x14ac:dyDescent="0.2">
      <c r="A200" s="745"/>
      <c r="B200" s="745"/>
      <c r="C200" s="748"/>
      <c r="D200" s="7" t="s">
        <v>68</v>
      </c>
      <c r="E200" s="451">
        <f>SUM(F200:Q200)</f>
        <v>0</v>
      </c>
      <c r="F200" s="499">
        <v>0</v>
      </c>
      <c r="G200" s="499"/>
      <c r="H200" s="499"/>
      <c r="I200" s="499"/>
      <c r="J200" s="499"/>
      <c r="K200" s="499"/>
      <c r="L200" s="499"/>
      <c r="M200" s="499"/>
      <c r="N200" s="499"/>
      <c r="O200" s="499"/>
      <c r="P200" s="499"/>
      <c r="Q200" s="499"/>
      <c r="R200" s="500"/>
    </row>
    <row r="201" spans="1:19" ht="15" x14ac:dyDescent="0.2">
      <c r="A201" s="745"/>
      <c r="B201" s="745"/>
      <c r="C201" s="748"/>
      <c r="D201" s="5" t="s">
        <v>69</v>
      </c>
      <c r="E201" s="452" t="e">
        <f t="shared" ref="E201:R201" si="94">E200*100/E198</f>
        <v>#DIV/0!</v>
      </c>
      <c r="F201" s="452" t="e">
        <f t="shared" si="94"/>
        <v>#DIV/0!</v>
      </c>
      <c r="G201" s="452" t="e">
        <f t="shared" si="94"/>
        <v>#DIV/0!</v>
      </c>
      <c r="H201" s="452" t="e">
        <f t="shared" si="94"/>
        <v>#DIV/0!</v>
      </c>
      <c r="I201" s="452" t="e">
        <f t="shared" si="94"/>
        <v>#DIV/0!</v>
      </c>
      <c r="J201" s="452" t="e">
        <f t="shared" si="94"/>
        <v>#DIV/0!</v>
      </c>
      <c r="K201" s="452" t="e">
        <f t="shared" si="94"/>
        <v>#DIV/0!</v>
      </c>
      <c r="L201" s="452" t="e">
        <f t="shared" si="94"/>
        <v>#DIV/0!</v>
      </c>
      <c r="M201" s="452" t="e">
        <f t="shared" si="94"/>
        <v>#DIV/0!</v>
      </c>
      <c r="N201" s="452" t="e">
        <f t="shared" si="94"/>
        <v>#DIV/0!</v>
      </c>
      <c r="O201" s="452" t="e">
        <f t="shared" si="94"/>
        <v>#DIV/0!</v>
      </c>
      <c r="P201" s="452" t="e">
        <f t="shared" si="94"/>
        <v>#DIV/0!</v>
      </c>
      <c r="Q201" s="452" t="e">
        <f t="shared" si="94"/>
        <v>#DIV/0!</v>
      </c>
      <c r="R201" s="453" t="e">
        <f t="shared" si="94"/>
        <v>#DIV/0!</v>
      </c>
    </row>
    <row r="202" spans="1:19" ht="15.75" thickBot="1" x14ac:dyDescent="0.25">
      <c r="A202" s="746"/>
      <c r="B202" s="746"/>
      <c r="C202" s="749"/>
      <c r="D202" s="6" t="s">
        <v>70</v>
      </c>
      <c r="E202" s="454">
        <f t="shared" ref="E202:R202" si="95">E200*100/E195</f>
        <v>0</v>
      </c>
      <c r="F202" s="454">
        <f t="shared" si="95"/>
        <v>0</v>
      </c>
      <c r="G202" s="454" t="e">
        <f t="shared" si="95"/>
        <v>#DIV/0!</v>
      </c>
      <c r="H202" s="454" t="e">
        <f t="shared" si="95"/>
        <v>#DIV/0!</v>
      </c>
      <c r="I202" s="454" t="e">
        <f t="shared" si="95"/>
        <v>#DIV/0!</v>
      </c>
      <c r="J202" s="454" t="e">
        <f t="shared" si="95"/>
        <v>#DIV/0!</v>
      </c>
      <c r="K202" s="454" t="e">
        <f t="shared" si="95"/>
        <v>#DIV/0!</v>
      </c>
      <c r="L202" s="454" t="e">
        <f t="shared" si="95"/>
        <v>#DIV/0!</v>
      </c>
      <c r="M202" s="454" t="e">
        <f t="shared" si="95"/>
        <v>#DIV/0!</v>
      </c>
      <c r="N202" s="454" t="e">
        <f t="shared" si="95"/>
        <v>#DIV/0!</v>
      </c>
      <c r="O202" s="454" t="e">
        <f t="shared" si="95"/>
        <v>#DIV/0!</v>
      </c>
      <c r="P202" s="454" t="e">
        <f t="shared" si="95"/>
        <v>#DIV/0!</v>
      </c>
      <c r="Q202" s="454" t="e">
        <f t="shared" si="95"/>
        <v>#DIV/0!</v>
      </c>
      <c r="R202" s="455" t="e">
        <f t="shared" si="95"/>
        <v>#DIV/0!</v>
      </c>
    </row>
    <row r="203" spans="1:19" ht="15" x14ac:dyDescent="0.2">
      <c r="A203" s="744">
        <v>25</v>
      </c>
      <c r="B203" s="744" t="str">
        <f>'PI. MP. Avance'!B131</f>
        <v>MP105080104</v>
      </c>
      <c r="C203" s="747" t="str">
        <f>'PI. MP. Avance'!C131</f>
        <v>Impulsar el sello de Equidad laboral EQUIPARES, como una estrategía departamental para la inclusión laboral de las Mujeres Vallecaucanas, en el periodo de gobierno.</v>
      </c>
      <c r="D203" s="4" t="s">
        <v>63</v>
      </c>
      <c r="E203" s="21">
        <f>SUM(F203:Q203)</f>
        <v>16000000</v>
      </c>
      <c r="F203" s="188">
        <f>IF($O$5=2016,VLOOKUP($B203,MP,24,FALSE),IF($O$5=2017,VLOOKUP($B203,MP,37,FALSE),IF($O$5=2018,VLOOKUP($B203,MP,50,FALSE),IF($O$5=2019,VLOOKUP($B203,MP,63,FALSE)," "))))</f>
        <v>16000000</v>
      </c>
      <c r="G203" s="188">
        <f>IF($O$5=2016,VLOOKUP($B203,MP,25,FALSE),IF($O$5=2017,VLOOKUP($B203,MP,38,FALSE),IF($O$5=2018,VLOOKUP($B203,MP,51,FALSE),IF($O$5=2019,VLOOKUP($B203,MP,64,FALSE)," "))))</f>
        <v>0</v>
      </c>
      <c r="H203" s="188">
        <f>IF($O$5=2016,VLOOKUP($B203,MP,26,FALSE),IF($O$5=2017,VLOOKUP($B203,MP,39,FALSE),IF($O$5=2018,VLOOKUP($B203,MP,52,FALSE),IF($O$5=2019,VLOOKUP($B203,MP,65,FALSE)," "))))</f>
        <v>0</v>
      </c>
      <c r="I203" s="188">
        <f>IF($O$5=2016,VLOOKUP($B203,MP,27,FALSE),IF($O$5=2017,VLOOKUP($B203,MP,40,FALSE),IF($O$5=2018,VLOOKUP($B203,MP,53,FALSE),IF($O$5=2019,VLOOKUP($B203,MP,66,FALSE)," "))))</f>
        <v>0</v>
      </c>
      <c r="J203" s="188">
        <f>IF($O$5=2016,VLOOKUP($B203,MP,28,FALSE),IF($O$5=2017,VLOOKUP($B203,MP,41,FALSE),IF($O$5=2018,VLOOKUP($B203,MP,54,FALSE),IF($O$5=2019,VLOOKUP($B203,MP,67,FALSE)," "))))</f>
        <v>0</v>
      </c>
      <c r="K203" s="188">
        <f>IF($O$5=2016,VLOOKUP($B203,MP,29,FALSE),IF($O$5=2017,VLOOKUP($B203,MP,42,FALSE),IF($O$5=2018,VLOOKUP($B203,MP,55,FALSE),IF($O$5=2019,VLOOKUP($B203,MP,68,FALSE)," "))))</f>
        <v>0</v>
      </c>
      <c r="L203" s="188">
        <f>IF($O$5=2016,VLOOKUP($B203,MP,30,FALSE),IF($O$5=2017,VLOOKUP($B203,MP,43,FALSE),IF($O$5=2018,VLOOKUP($B203,MP,56,FALSE),IF($O$5=2019,VLOOKUP($B203,MP,69,FALSE)," "))))</f>
        <v>0</v>
      </c>
      <c r="M203" s="188">
        <f>IF($O$5=2016,VLOOKUP($B203,MP,31,FALSE),IF($O$5=2017,VLOOKUP($B203,MP,44,FALSE),IF($O$5=2018,VLOOKUP($B203,MP,57,FALSE),IF($O$5=2019,VLOOKUP($B203,MP,70,FALSE)," "))))</f>
        <v>0</v>
      </c>
      <c r="N203" s="188">
        <f>IF($O$5=2016,VLOOKUP($B203,MP,32,FALSE),IF($O$5=2017,VLOOKUP($B203,MP,45,FALSE),IF($O$5=2018,VLOOKUP($B203,MP,58,FALSE),IF($O$5=2019,VLOOKUP($B203,MP,71,FALSE)," "))))</f>
        <v>0</v>
      </c>
      <c r="O203" s="188">
        <f>IF($O$5=2016,VLOOKUP($B203,MP,33,FALSE),IF($O$5=2017,VLOOKUP($B203,MP,46,FALSE),IF($O$5=2018,VLOOKUP($B203,MP,59,FALSE),IF($O$5=2019,VLOOKUP($B203,MP,72,FALSE)," "))))</f>
        <v>0</v>
      </c>
      <c r="P203" s="188">
        <f>IF($O$5=2016,VLOOKUP($B203,MP,34,FALSE),IF($O$5=2017,VLOOKUP($B203,MP,47,FALSE),IF($O$5=2018,VLOOKUP($B203,MP,60,FALSE),IF($O$5=2019,VLOOKUP($B203,MP,73,FALSE)," "))))</f>
        <v>0</v>
      </c>
      <c r="Q203" s="188">
        <f>IF($O$5=2016,VLOOKUP($B203,MP,35,FALSE),IF($O$5=2017,VLOOKUP($B203,MP,48,FALSE),IF($O$5=2018,VLOOKUP($B203,MP,61,FALSE),IF($O$5=2019,VLOOKUP($B203,MP,74,FALSE)," "))))</f>
        <v>0</v>
      </c>
      <c r="R203" s="22"/>
    </row>
    <row r="204" spans="1:19" ht="15" x14ac:dyDescent="0.2">
      <c r="A204" s="745"/>
      <c r="B204" s="745"/>
      <c r="C204" s="748"/>
      <c r="D204" s="8" t="s">
        <v>64</v>
      </c>
      <c r="E204" s="451">
        <f>SUM(F204:Q204)</f>
        <v>0</v>
      </c>
      <c r="F204" s="499"/>
      <c r="G204" s="499"/>
      <c r="H204" s="499"/>
      <c r="I204" s="499"/>
      <c r="J204" s="499"/>
      <c r="K204" s="499"/>
      <c r="L204" s="499"/>
      <c r="M204" s="499"/>
      <c r="N204" s="499"/>
      <c r="O204" s="499"/>
      <c r="P204" s="499"/>
      <c r="Q204" s="499"/>
      <c r="R204" s="500"/>
      <c r="S204" s="501"/>
    </row>
    <row r="205" spans="1:19" ht="15" x14ac:dyDescent="0.2">
      <c r="A205" s="745"/>
      <c r="B205" s="745"/>
      <c r="C205" s="748"/>
      <c r="D205" s="5" t="s">
        <v>65</v>
      </c>
      <c r="E205" s="452">
        <f t="shared" ref="E205:R205" si="96">E204*100/E203</f>
        <v>0</v>
      </c>
      <c r="F205" s="452">
        <f t="shared" si="96"/>
        <v>0</v>
      </c>
      <c r="G205" s="452" t="e">
        <f t="shared" si="96"/>
        <v>#DIV/0!</v>
      </c>
      <c r="H205" s="452" t="e">
        <f t="shared" si="96"/>
        <v>#DIV/0!</v>
      </c>
      <c r="I205" s="452" t="e">
        <f t="shared" si="96"/>
        <v>#DIV/0!</v>
      </c>
      <c r="J205" s="452" t="e">
        <f t="shared" si="96"/>
        <v>#DIV/0!</v>
      </c>
      <c r="K205" s="452" t="e">
        <f t="shared" si="96"/>
        <v>#DIV/0!</v>
      </c>
      <c r="L205" s="452" t="e">
        <f t="shared" si="96"/>
        <v>#DIV/0!</v>
      </c>
      <c r="M205" s="452" t="e">
        <f t="shared" si="96"/>
        <v>#DIV/0!</v>
      </c>
      <c r="N205" s="452" t="e">
        <f t="shared" si="96"/>
        <v>#DIV/0!</v>
      </c>
      <c r="O205" s="452" t="e">
        <f t="shared" si="96"/>
        <v>#DIV/0!</v>
      </c>
      <c r="P205" s="452" t="e">
        <f t="shared" si="96"/>
        <v>#DIV/0!</v>
      </c>
      <c r="Q205" s="452" t="e">
        <f t="shared" si="96"/>
        <v>#DIV/0!</v>
      </c>
      <c r="R205" s="453" t="e">
        <f t="shared" si="96"/>
        <v>#DIV/0!</v>
      </c>
    </row>
    <row r="206" spans="1:19" ht="15" x14ac:dyDescent="0.2">
      <c r="A206" s="745"/>
      <c r="B206" s="745"/>
      <c r="C206" s="748"/>
      <c r="D206" s="8" t="s">
        <v>66</v>
      </c>
      <c r="E206" s="451">
        <f>SUM(F206:Q206)</f>
        <v>0</v>
      </c>
      <c r="F206" s="499">
        <v>0</v>
      </c>
      <c r="G206" s="499"/>
      <c r="H206" s="499"/>
      <c r="I206" s="499"/>
      <c r="J206" s="499"/>
      <c r="K206" s="499"/>
      <c r="L206" s="499"/>
      <c r="M206" s="499"/>
      <c r="N206" s="499"/>
      <c r="O206" s="499"/>
      <c r="P206" s="499"/>
      <c r="Q206" s="499"/>
      <c r="R206" s="500"/>
    </row>
    <row r="207" spans="1:19" ht="15" x14ac:dyDescent="0.2">
      <c r="A207" s="745"/>
      <c r="B207" s="745"/>
      <c r="C207" s="748"/>
      <c r="D207" s="5" t="s">
        <v>67</v>
      </c>
      <c r="E207" s="452">
        <f t="shared" ref="E207:R207" si="97">E206*100/E203</f>
        <v>0</v>
      </c>
      <c r="F207" s="452">
        <f t="shared" si="97"/>
        <v>0</v>
      </c>
      <c r="G207" s="452" t="e">
        <f t="shared" si="97"/>
        <v>#DIV/0!</v>
      </c>
      <c r="H207" s="452" t="e">
        <f t="shared" si="97"/>
        <v>#DIV/0!</v>
      </c>
      <c r="I207" s="452" t="e">
        <f t="shared" si="97"/>
        <v>#DIV/0!</v>
      </c>
      <c r="J207" s="452" t="e">
        <f t="shared" si="97"/>
        <v>#DIV/0!</v>
      </c>
      <c r="K207" s="452" t="e">
        <f t="shared" si="97"/>
        <v>#DIV/0!</v>
      </c>
      <c r="L207" s="452" t="e">
        <f t="shared" si="97"/>
        <v>#DIV/0!</v>
      </c>
      <c r="M207" s="452" t="e">
        <f t="shared" si="97"/>
        <v>#DIV/0!</v>
      </c>
      <c r="N207" s="452" t="e">
        <f t="shared" si="97"/>
        <v>#DIV/0!</v>
      </c>
      <c r="O207" s="452" t="e">
        <f t="shared" si="97"/>
        <v>#DIV/0!</v>
      </c>
      <c r="P207" s="452" t="e">
        <f t="shared" si="97"/>
        <v>#DIV/0!</v>
      </c>
      <c r="Q207" s="452" t="e">
        <f t="shared" si="97"/>
        <v>#DIV/0!</v>
      </c>
      <c r="R207" s="453" t="e">
        <f t="shared" si="97"/>
        <v>#DIV/0!</v>
      </c>
    </row>
    <row r="208" spans="1:19" ht="15" x14ac:dyDescent="0.2">
      <c r="A208" s="745"/>
      <c r="B208" s="745"/>
      <c r="C208" s="748"/>
      <c r="D208" s="7" t="s">
        <v>68</v>
      </c>
      <c r="E208" s="451">
        <f>SUM(F208:Q208)</f>
        <v>0</v>
      </c>
      <c r="F208" s="499">
        <v>0</v>
      </c>
      <c r="G208" s="499"/>
      <c r="H208" s="499"/>
      <c r="I208" s="499"/>
      <c r="J208" s="499"/>
      <c r="K208" s="499"/>
      <c r="L208" s="499"/>
      <c r="M208" s="499"/>
      <c r="N208" s="499"/>
      <c r="O208" s="499"/>
      <c r="P208" s="499"/>
      <c r="Q208" s="499"/>
      <c r="R208" s="500"/>
    </row>
    <row r="209" spans="1:18" ht="15" x14ac:dyDescent="0.2">
      <c r="A209" s="745"/>
      <c r="B209" s="745"/>
      <c r="C209" s="748"/>
      <c r="D209" s="5" t="s">
        <v>69</v>
      </c>
      <c r="E209" s="452" t="e">
        <f t="shared" ref="E209:R209" si="98">E208*100/E206</f>
        <v>#DIV/0!</v>
      </c>
      <c r="F209" s="452" t="e">
        <f t="shared" si="98"/>
        <v>#DIV/0!</v>
      </c>
      <c r="G209" s="452" t="e">
        <f t="shared" si="98"/>
        <v>#DIV/0!</v>
      </c>
      <c r="H209" s="452" t="e">
        <f t="shared" si="98"/>
        <v>#DIV/0!</v>
      </c>
      <c r="I209" s="452" t="e">
        <f t="shared" si="98"/>
        <v>#DIV/0!</v>
      </c>
      <c r="J209" s="452" t="e">
        <f t="shared" si="98"/>
        <v>#DIV/0!</v>
      </c>
      <c r="K209" s="452" t="e">
        <f t="shared" si="98"/>
        <v>#DIV/0!</v>
      </c>
      <c r="L209" s="452" t="e">
        <f t="shared" si="98"/>
        <v>#DIV/0!</v>
      </c>
      <c r="M209" s="452" t="e">
        <f t="shared" si="98"/>
        <v>#DIV/0!</v>
      </c>
      <c r="N209" s="452" t="e">
        <f t="shared" si="98"/>
        <v>#DIV/0!</v>
      </c>
      <c r="O209" s="452" t="e">
        <f t="shared" si="98"/>
        <v>#DIV/0!</v>
      </c>
      <c r="P209" s="452" t="e">
        <f t="shared" si="98"/>
        <v>#DIV/0!</v>
      </c>
      <c r="Q209" s="452" t="e">
        <f t="shared" si="98"/>
        <v>#DIV/0!</v>
      </c>
      <c r="R209" s="453" t="e">
        <f t="shared" si="98"/>
        <v>#DIV/0!</v>
      </c>
    </row>
    <row r="210" spans="1:18" ht="15.75" thickBot="1" x14ac:dyDescent="0.25">
      <c r="A210" s="746"/>
      <c r="B210" s="746"/>
      <c r="C210" s="749"/>
      <c r="D210" s="6" t="s">
        <v>70</v>
      </c>
      <c r="E210" s="454">
        <f t="shared" ref="E210:R210" si="99">E208*100/E203</f>
        <v>0</v>
      </c>
      <c r="F210" s="454">
        <f t="shared" si="99"/>
        <v>0</v>
      </c>
      <c r="G210" s="454" t="e">
        <f t="shared" si="99"/>
        <v>#DIV/0!</v>
      </c>
      <c r="H210" s="454" t="e">
        <f t="shared" si="99"/>
        <v>#DIV/0!</v>
      </c>
      <c r="I210" s="454" t="e">
        <f t="shared" si="99"/>
        <v>#DIV/0!</v>
      </c>
      <c r="J210" s="454" t="e">
        <f t="shared" si="99"/>
        <v>#DIV/0!</v>
      </c>
      <c r="K210" s="454" t="e">
        <f t="shared" si="99"/>
        <v>#DIV/0!</v>
      </c>
      <c r="L210" s="454" t="e">
        <f t="shared" si="99"/>
        <v>#DIV/0!</v>
      </c>
      <c r="M210" s="454" t="e">
        <f t="shared" si="99"/>
        <v>#DIV/0!</v>
      </c>
      <c r="N210" s="454" t="e">
        <f t="shared" si="99"/>
        <v>#DIV/0!</v>
      </c>
      <c r="O210" s="454" t="e">
        <f t="shared" si="99"/>
        <v>#DIV/0!</v>
      </c>
      <c r="P210" s="454" t="e">
        <f t="shared" si="99"/>
        <v>#DIV/0!</v>
      </c>
      <c r="Q210" s="454" t="e">
        <f t="shared" si="99"/>
        <v>#DIV/0!</v>
      </c>
      <c r="R210" s="455" t="e">
        <f t="shared" si="99"/>
        <v>#DIV/0!</v>
      </c>
    </row>
    <row r="211" spans="1:18" ht="15" x14ac:dyDescent="0.2">
      <c r="A211" s="744">
        <v>26</v>
      </c>
      <c r="B211" s="744" t="str">
        <f>'PI. MP. Avance'!B141</f>
        <v>MP307050201</v>
      </c>
      <c r="C211" s="747" t="str">
        <f>'PI. MP. Avance'!C141</f>
        <v>Crear, en el marco de las Organizaciones de mujeres , Una (1) RED de mujeres protagonista en los escenarios de PAZ y posconflicto, en el cuatrienio</v>
      </c>
      <c r="D211" s="4" t="s">
        <v>63</v>
      </c>
      <c r="E211" s="21">
        <f>SUM(F211:Q211)</f>
        <v>0</v>
      </c>
      <c r="F211" s="188">
        <f>IF($O$5=2016,VLOOKUP($B211,MP,24,FALSE),IF($O$5=2017,VLOOKUP($B211,MP,37,FALSE),IF($O$5=2018,VLOOKUP($B211,MP,50,FALSE),IF($O$5=2019,VLOOKUP($B211,MP,63,FALSE)," "))))</f>
        <v>0</v>
      </c>
      <c r="G211" s="188">
        <f>IF($O$5=2016,VLOOKUP($B211,MP,25,FALSE),IF($O$5=2017,VLOOKUP($B211,MP,38,FALSE),IF($O$5=2018,VLOOKUP($B211,MP,51,FALSE),IF($O$5=2019,VLOOKUP($B211,MP,64,FALSE)," "))))</f>
        <v>0</v>
      </c>
      <c r="H211" s="188">
        <f>IF($O$5=2016,VLOOKUP($B211,MP,26,FALSE),IF($O$5=2017,VLOOKUP($B211,MP,39,FALSE),IF($O$5=2018,VLOOKUP($B211,MP,52,FALSE),IF($O$5=2019,VLOOKUP($B211,MP,65,FALSE)," "))))</f>
        <v>0</v>
      </c>
      <c r="I211" s="188">
        <f>IF($O$5=2016,VLOOKUP($B211,MP,27,FALSE),IF($O$5=2017,VLOOKUP($B211,MP,40,FALSE),IF($O$5=2018,VLOOKUP($B211,MP,53,FALSE),IF($O$5=2019,VLOOKUP($B211,MP,66,FALSE)," "))))</f>
        <v>0</v>
      </c>
      <c r="J211" s="188">
        <f>IF($O$5=2016,VLOOKUP($B211,MP,28,FALSE),IF($O$5=2017,VLOOKUP($B211,MP,41,FALSE),IF($O$5=2018,VLOOKUP($B211,MP,54,FALSE),IF($O$5=2019,VLOOKUP($B211,MP,67,FALSE)," "))))</f>
        <v>0</v>
      </c>
      <c r="K211" s="188">
        <f>IF($O$5=2016,VLOOKUP($B211,MP,29,FALSE),IF($O$5=2017,VLOOKUP($B211,MP,42,FALSE),IF($O$5=2018,VLOOKUP($B211,MP,55,FALSE),IF($O$5=2019,VLOOKUP($B211,MP,68,FALSE)," "))))</f>
        <v>0</v>
      </c>
      <c r="L211" s="188">
        <f>IF($O$5=2016,VLOOKUP($B211,MP,30,FALSE),IF($O$5=2017,VLOOKUP($B211,MP,43,FALSE),IF($O$5=2018,VLOOKUP($B211,MP,56,FALSE),IF($O$5=2019,VLOOKUP($B211,MP,69,FALSE)," "))))</f>
        <v>0</v>
      </c>
      <c r="M211" s="188">
        <f>IF($O$5=2016,VLOOKUP($B211,MP,31,FALSE),IF($O$5=2017,VLOOKUP($B211,MP,44,FALSE),IF($O$5=2018,VLOOKUP($B211,MP,57,FALSE),IF($O$5=2019,VLOOKUP($B211,MP,70,FALSE)," "))))</f>
        <v>0</v>
      </c>
      <c r="N211" s="188">
        <f>IF($O$5=2016,VLOOKUP($B211,MP,32,FALSE),IF($O$5=2017,VLOOKUP($B211,MP,45,FALSE),IF($O$5=2018,VLOOKUP($B211,MP,58,FALSE),IF($O$5=2019,VLOOKUP($B211,MP,71,FALSE)," "))))</f>
        <v>0</v>
      </c>
      <c r="O211" s="188">
        <f>IF($O$5=2016,VLOOKUP($B211,MP,33,FALSE),IF($O$5=2017,VLOOKUP($B211,MP,46,FALSE),IF($O$5=2018,VLOOKUP($B211,MP,59,FALSE),IF($O$5=2019,VLOOKUP($B211,MP,72,FALSE)," "))))</f>
        <v>0</v>
      </c>
      <c r="P211" s="188">
        <f>IF($O$5=2016,VLOOKUP($B211,MP,34,FALSE),IF($O$5=2017,VLOOKUP($B211,MP,47,FALSE),IF($O$5=2018,VLOOKUP($B211,MP,60,FALSE),IF($O$5=2019,VLOOKUP($B211,MP,73,FALSE)," "))))</f>
        <v>0</v>
      </c>
      <c r="Q211" s="188">
        <f>IF($O$5=2016,VLOOKUP($B211,MP,35,FALSE),IF($O$5=2017,VLOOKUP($B211,MP,48,FALSE),IF($O$5=2018,VLOOKUP($B211,MP,61,FALSE),IF($O$5=2019,VLOOKUP($B211,MP,74,FALSE)," "))))</f>
        <v>0</v>
      </c>
      <c r="R211" s="22"/>
    </row>
    <row r="212" spans="1:18" ht="15" x14ac:dyDescent="0.2">
      <c r="A212" s="745"/>
      <c r="B212" s="745"/>
      <c r="C212" s="748"/>
      <c r="D212" s="8" t="s">
        <v>64</v>
      </c>
      <c r="E212" s="451">
        <f>SUM(F212:Q212)</f>
        <v>0</v>
      </c>
      <c r="F212" s="499"/>
      <c r="G212" s="499"/>
      <c r="H212" s="499"/>
      <c r="I212" s="499"/>
      <c r="J212" s="499"/>
      <c r="K212" s="499"/>
      <c r="L212" s="499"/>
      <c r="M212" s="499"/>
      <c r="N212" s="499"/>
      <c r="O212" s="499"/>
      <c r="P212" s="499"/>
      <c r="Q212" s="499"/>
      <c r="R212" s="500"/>
    </row>
    <row r="213" spans="1:18" ht="15" x14ac:dyDescent="0.2">
      <c r="A213" s="745"/>
      <c r="B213" s="745"/>
      <c r="C213" s="748"/>
      <c r="D213" s="5" t="s">
        <v>65</v>
      </c>
      <c r="E213" s="452" t="e">
        <f t="shared" ref="E213:R213" si="100">E212*100/E211</f>
        <v>#DIV/0!</v>
      </c>
      <c r="F213" s="452" t="e">
        <f t="shared" si="100"/>
        <v>#DIV/0!</v>
      </c>
      <c r="G213" s="452" t="e">
        <f t="shared" si="100"/>
        <v>#DIV/0!</v>
      </c>
      <c r="H213" s="452" t="e">
        <f t="shared" si="100"/>
        <v>#DIV/0!</v>
      </c>
      <c r="I213" s="452" t="e">
        <f t="shared" si="100"/>
        <v>#DIV/0!</v>
      </c>
      <c r="J213" s="452" t="e">
        <f t="shared" si="100"/>
        <v>#DIV/0!</v>
      </c>
      <c r="K213" s="452" t="e">
        <f t="shared" si="100"/>
        <v>#DIV/0!</v>
      </c>
      <c r="L213" s="452" t="e">
        <f t="shared" si="100"/>
        <v>#DIV/0!</v>
      </c>
      <c r="M213" s="452" t="e">
        <f t="shared" si="100"/>
        <v>#DIV/0!</v>
      </c>
      <c r="N213" s="452" t="e">
        <f t="shared" si="100"/>
        <v>#DIV/0!</v>
      </c>
      <c r="O213" s="452" t="e">
        <f t="shared" si="100"/>
        <v>#DIV/0!</v>
      </c>
      <c r="P213" s="452" t="e">
        <f t="shared" si="100"/>
        <v>#DIV/0!</v>
      </c>
      <c r="Q213" s="452" t="e">
        <f t="shared" si="100"/>
        <v>#DIV/0!</v>
      </c>
      <c r="R213" s="453" t="e">
        <f t="shared" si="100"/>
        <v>#DIV/0!</v>
      </c>
    </row>
    <row r="214" spans="1:18" ht="15" x14ac:dyDescent="0.2">
      <c r="A214" s="745"/>
      <c r="B214" s="745"/>
      <c r="C214" s="748"/>
      <c r="D214" s="8" t="s">
        <v>66</v>
      </c>
      <c r="E214" s="451">
        <f>SUM(F214:Q214)</f>
        <v>0</v>
      </c>
      <c r="F214" s="499">
        <v>0</v>
      </c>
      <c r="G214" s="499"/>
      <c r="H214" s="499"/>
      <c r="I214" s="499"/>
      <c r="J214" s="499"/>
      <c r="K214" s="499"/>
      <c r="L214" s="499"/>
      <c r="M214" s="499"/>
      <c r="N214" s="499"/>
      <c r="O214" s="499"/>
      <c r="P214" s="499"/>
      <c r="Q214" s="499"/>
      <c r="R214" s="500"/>
    </row>
    <row r="215" spans="1:18" ht="15" x14ac:dyDescent="0.2">
      <c r="A215" s="745"/>
      <c r="B215" s="745"/>
      <c r="C215" s="748"/>
      <c r="D215" s="5" t="s">
        <v>67</v>
      </c>
      <c r="E215" s="452" t="e">
        <f t="shared" ref="E215:R215" si="101">E214*100/E211</f>
        <v>#DIV/0!</v>
      </c>
      <c r="F215" s="452" t="e">
        <f t="shared" si="101"/>
        <v>#DIV/0!</v>
      </c>
      <c r="G215" s="452" t="e">
        <f t="shared" si="101"/>
        <v>#DIV/0!</v>
      </c>
      <c r="H215" s="452" t="e">
        <f t="shared" si="101"/>
        <v>#DIV/0!</v>
      </c>
      <c r="I215" s="452" t="e">
        <f t="shared" si="101"/>
        <v>#DIV/0!</v>
      </c>
      <c r="J215" s="452" t="e">
        <f t="shared" si="101"/>
        <v>#DIV/0!</v>
      </c>
      <c r="K215" s="452" t="e">
        <f t="shared" si="101"/>
        <v>#DIV/0!</v>
      </c>
      <c r="L215" s="452" t="e">
        <f t="shared" si="101"/>
        <v>#DIV/0!</v>
      </c>
      <c r="M215" s="452" t="e">
        <f t="shared" si="101"/>
        <v>#DIV/0!</v>
      </c>
      <c r="N215" s="452" t="e">
        <f t="shared" si="101"/>
        <v>#DIV/0!</v>
      </c>
      <c r="O215" s="452" t="e">
        <f t="shared" si="101"/>
        <v>#DIV/0!</v>
      </c>
      <c r="P215" s="452" t="e">
        <f t="shared" si="101"/>
        <v>#DIV/0!</v>
      </c>
      <c r="Q215" s="452" t="e">
        <f t="shared" si="101"/>
        <v>#DIV/0!</v>
      </c>
      <c r="R215" s="453" t="e">
        <f t="shared" si="101"/>
        <v>#DIV/0!</v>
      </c>
    </row>
    <row r="216" spans="1:18" ht="15" x14ac:dyDescent="0.2">
      <c r="A216" s="745"/>
      <c r="B216" s="745"/>
      <c r="C216" s="748"/>
      <c r="D216" s="7" t="s">
        <v>68</v>
      </c>
      <c r="E216" s="451">
        <f>SUM(F216:Q216)</f>
        <v>0</v>
      </c>
      <c r="F216" s="499">
        <v>0</v>
      </c>
      <c r="G216" s="499"/>
      <c r="H216" s="499"/>
      <c r="I216" s="499"/>
      <c r="J216" s="499"/>
      <c r="K216" s="499"/>
      <c r="L216" s="499"/>
      <c r="M216" s="499"/>
      <c r="N216" s="499"/>
      <c r="O216" s="499"/>
      <c r="P216" s="499"/>
      <c r="Q216" s="499"/>
      <c r="R216" s="500"/>
    </row>
    <row r="217" spans="1:18" ht="15" x14ac:dyDescent="0.2">
      <c r="A217" s="745"/>
      <c r="B217" s="745"/>
      <c r="C217" s="748"/>
      <c r="D217" s="5" t="s">
        <v>69</v>
      </c>
      <c r="E217" s="452" t="e">
        <f t="shared" ref="E217:R217" si="102">E216*100/E214</f>
        <v>#DIV/0!</v>
      </c>
      <c r="F217" s="452" t="e">
        <f t="shared" si="102"/>
        <v>#DIV/0!</v>
      </c>
      <c r="G217" s="452" t="e">
        <f t="shared" si="102"/>
        <v>#DIV/0!</v>
      </c>
      <c r="H217" s="452" t="e">
        <f t="shared" si="102"/>
        <v>#DIV/0!</v>
      </c>
      <c r="I217" s="452" t="e">
        <f t="shared" si="102"/>
        <v>#DIV/0!</v>
      </c>
      <c r="J217" s="452" t="e">
        <f t="shared" si="102"/>
        <v>#DIV/0!</v>
      </c>
      <c r="K217" s="452" t="e">
        <f t="shared" si="102"/>
        <v>#DIV/0!</v>
      </c>
      <c r="L217" s="452" t="e">
        <f t="shared" si="102"/>
        <v>#DIV/0!</v>
      </c>
      <c r="M217" s="452" t="e">
        <f t="shared" si="102"/>
        <v>#DIV/0!</v>
      </c>
      <c r="N217" s="452" t="e">
        <f t="shared" si="102"/>
        <v>#DIV/0!</v>
      </c>
      <c r="O217" s="452" t="e">
        <f t="shared" si="102"/>
        <v>#DIV/0!</v>
      </c>
      <c r="P217" s="452" t="e">
        <f t="shared" si="102"/>
        <v>#DIV/0!</v>
      </c>
      <c r="Q217" s="452" t="e">
        <f t="shared" si="102"/>
        <v>#DIV/0!</v>
      </c>
      <c r="R217" s="453" t="e">
        <f t="shared" si="102"/>
        <v>#DIV/0!</v>
      </c>
    </row>
    <row r="218" spans="1:18" ht="15.75" thickBot="1" x14ac:dyDescent="0.25">
      <c r="A218" s="746"/>
      <c r="B218" s="746"/>
      <c r="C218" s="749"/>
      <c r="D218" s="6" t="s">
        <v>70</v>
      </c>
      <c r="E218" s="454" t="e">
        <f t="shared" ref="E218:R218" si="103">E216*100/E211</f>
        <v>#DIV/0!</v>
      </c>
      <c r="F218" s="454" t="e">
        <f t="shared" si="103"/>
        <v>#DIV/0!</v>
      </c>
      <c r="G218" s="454" t="e">
        <f t="shared" si="103"/>
        <v>#DIV/0!</v>
      </c>
      <c r="H218" s="454" t="e">
        <f t="shared" si="103"/>
        <v>#DIV/0!</v>
      </c>
      <c r="I218" s="454" t="e">
        <f t="shared" si="103"/>
        <v>#DIV/0!</v>
      </c>
      <c r="J218" s="454" t="e">
        <f t="shared" si="103"/>
        <v>#DIV/0!</v>
      </c>
      <c r="K218" s="454" t="e">
        <f t="shared" si="103"/>
        <v>#DIV/0!</v>
      </c>
      <c r="L218" s="454" t="e">
        <f t="shared" si="103"/>
        <v>#DIV/0!</v>
      </c>
      <c r="M218" s="454" t="e">
        <f t="shared" si="103"/>
        <v>#DIV/0!</v>
      </c>
      <c r="N218" s="454" t="e">
        <f t="shared" si="103"/>
        <v>#DIV/0!</v>
      </c>
      <c r="O218" s="454" t="e">
        <f t="shared" si="103"/>
        <v>#DIV/0!</v>
      </c>
      <c r="P218" s="454" t="e">
        <f t="shared" si="103"/>
        <v>#DIV/0!</v>
      </c>
      <c r="Q218" s="454" t="e">
        <f t="shared" si="103"/>
        <v>#DIV/0!</v>
      </c>
      <c r="R218" s="455" t="e">
        <f t="shared" si="103"/>
        <v>#DIV/0!</v>
      </c>
    </row>
    <row r="219" spans="1:18" ht="15" x14ac:dyDescent="0.2">
      <c r="A219" s="744">
        <v>27</v>
      </c>
      <c r="B219" s="744" t="str">
        <f>'PI. MP. Avance'!B146</f>
        <v>MP307050202</v>
      </c>
      <c r="C219" s="747" t="str">
        <f>'PI. MP. Avance'!C146</f>
        <v>Realizar dos (2) Encuentros  de mujeres forjadoras de PAZ, que permitan el fortalecimiento de las iniciativas y escenarios de PAZ en el postconflicto, en el cuatrienio.</v>
      </c>
      <c r="D219" s="4" t="s">
        <v>63</v>
      </c>
      <c r="E219" s="21">
        <f>SUM(F219:Q219)</f>
        <v>0</v>
      </c>
      <c r="F219" s="188">
        <f>IF($O$5=2016,VLOOKUP($B219,MP,24,FALSE),IF($O$5=2017,VLOOKUP($B219,MP,37,FALSE),IF($O$5=2018,VLOOKUP($B219,MP,50,FALSE),IF($O$5=2019,VLOOKUP($B219,MP,63,FALSE)," "))))</f>
        <v>0</v>
      </c>
      <c r="G219" s="188">
        <f>IF($O$5=2016,VLOOKUP($B219,MP,25,FALSE),IF($O$5=2017,VLOOKUP($B219,MP,38,FALSE),IF($O$5=2018,VLOOKUP($B219,MP,51,FALSE),IF($O$5=2019,VLOOKUP($B219,MP,64,FALSE)," "))))</f>
        <v>0</v>
      </c>
      <c r="H219" s="188">
        <f>IF($O$5=2016,VLOOKUP($B219,MP,26,FALSE),IF($O$5=2017,VLOOKUP($B219,MP,39,FALSE),IF($O$5=2018,VLOOKUP($B219,MP,52,FALSE),IF($O$5=2019,VLOOKUP($B219,MP,65,FALSE)," "))))</f>
        <v>0</v>
      </c>
      <c r="I219" s="188">
        <f>IF($O$5=2016,VLOOKUP($B219,MP,27,FALSE),IF($O$5=2017,VLOOKUP($B219,MP,40,FALSE),IF($O$5=2018,VLOOKUP($B219,MP,53,FALSE),IF($O$5=2019,VLOOKUP($B219,MP,66,FALSE)," "))))</f>
        <v>0</v>
      </c>
      <c r="J219" s="188">
        <f>IF($O$5=2016,VLOOKUP($B219,MP,28,FALSE),IF($O$5=2017,VLOOKUP($B219,MP,41,FALSE),IF($O$5=2018,VLOOKUP($B219,MP,54,FALSE),IF($O$5=2019,VLOOKUP($B219,MP,67,FALSE)," "))))</f>
        <v>0</v>
      </c>
      <c r="K219" s="188">
        <f>IF($O$5=2016,VLOOKUP($B219,MP,29,FALSE),IF($O$5=2017,VLOOKUP($B219,MP,42,FALSE),IF($O$5=2018,VLOOKUP($B219,MP,55,FALSE),IF($O$5=2019,VLOOKUP($B219,MP,68,FALSE)," "))))</f>
        <v>0</v>
      </c>
      <c r="L219" s="188">
        <f>IF($O$5=2016,VLOOKUP($B219,MP,30,FALSE),IF($O$5=2017,VLOOKUP($B219,MP,43,FALSE),IF($O$5=2018,VLOOKUP($B219,MP,56,FALSE),IF($O$5=2019,VLOOKUP($B219,MP,69,FALSE)," "))))</f>
        <v>0</v>
      </c>
      <c r="M219" s="188">
        <f>IF($O$5=2016,VLOOKUP($B219,MP,31,FALSE),IF($O$5=2017,VLOOKUP($B219,MP,44,FALSE),IF($O$5=2018,VLOOKUP($B219,MP,57,FALSE),IF($O$5=2019,VLOOKUP($B219,MP,70,FALSE)," "))))</f>
        <v>0</v>
      </c>
      <c r="N219" s="188">
        <f>IF($O$5=2016,VLOOKUP($B219,MP,32,FALSE),IF($O$5=2017,VLOOKUP($B219,MP,45,FALSE),IF($O$5=2018,VLOOKUP($B219,MP,58,FALSE),IF($O$5=2019,VLOOKUP($B219,MP,71,FALSE)," "))))</f>
        <v>0</v>
      </c>
      <c r="O219" s="188">
        <f>IF($O$5=2016,VLOOKUP($B219,MP,33,FALSE),IF($O$5=2017,VLOOKUP($B219,MP,46,FALSE),IF($O$5=2018,VLOOKUP($B219,MP,59,FALSE),IF($O$5=2019,VLOOKUP($B219,MP,72,FALSE)," "))))</f>
        <v>0</v>
      </c>
      <c r="P219" s="188">
        <f>IF($O$5=2016,VLOOKUP($B219,MP,34,FALSE),IF($O$5=2017,VLOOKUP($B219,MP,47,FALSE),IF($O$5=2018,VLOOKUP($B219,MP,60,FALSE),IF($O$5=2019,VLOOKUP($B219,MP,73,FALSE)," "))))</f>
        <v>0</v>
      </c>
      <c r="Q219" s="188">
        <f>IF($O$5=2016,VLOOKUP($B219,MP,35,FALSE),IF($O$5=2017,VLOOKUP($B219,MP,48,FALSE),IF($O$5=2018,VLOOKUP($B219,MP,61,FALSE),IF($O$5=2019,VLOOKUP($B219,MP,74,FALSE)," "))))</f>
        <v>0</v>
      </c>
      <c r="R219" s="22"/>
    </row>
    <row r="220" spans="1:18" ht="15" x14ac:dyDescent="0.2">
      <c r="A220" s="745"/>
      <c r="B220" s="745"/>
      <c r="C220" s="748"/>
      <c r="D220" s="8" t="s">
        <v>64</v>
      </c>
      <c r="E220" s="451">
        <f>SUM(F220:Q220)</f>
        <v>0</v>
      </c>
      <c r="F220" s="499"/>
      <c r="G220" s="499"/>
      <c r="H220" s="499"/>
      <c r="I220" s="499"/>
      <c r="J220" s="499"/>
      <c r="K220" s="499"/>
      <c r="L220" s="499"/>
      <c r="M220" s="499"/>
      <c r="N220" s="499"/>
      <c r="O220" s="499"/>
      <c r="P220" s="499"/>
      <c r="Q220" s="499"/>
      <c r="R220" s="500"/>
    </row>
    <row r="221" spans="1:18" ht="15" x14ac:dyDescent="0.2">
      <c r="A221" s="745"/>
      <c r="B221" s="745"/>
      <c r="C221" s="748"/>
      <c r="D221" s="5" t="s">
        <v>65</v>
      </c>
      <c r="E221" s="452" t="e">
        <f t="shared" ref="E221:R221" si="104">E220*100/E219</f>
        <v>#DIV/0!</v>
      </c>
      <c r="F221" s="452" t="e">
        <f t="shared" si="104"/>
        <v>#DIV/0!</v>
      </c>
      <c r="G221" s="452" t="e">
        <f t="shared" si="104"/>
        <v>#DIV/0!</v>
      </c>
      <c r="H221" s="452" t="e">
        <f t="shared" si="104"/>
        <v>#DIV/0!</v>
      </c>
      <c r="I221" s="452" t="e">
        <f t="shared" si="104"/>
        <v>#DIV/0!</v>
      </c>
      <c r="J221" s="452" t="e">
        <f t="shared" si="104"/>
        <v>#DIV/0!</v>
      </c>
      <c r="K221" s="452" t="e">
        <f t="shared" si="104"/>
        <v>#DIV/0!</v>
      </c>
      <c r="L221" s="452" t="e">
        <f t="shared" si="104"/>
        <v>#DIV/0!</v>
      </c>
      <c r="M221" s="452" t="e">
        <f t="shared" si="104"/>
        <v>#DIV/0!</v>
      </c>
      <c r="N221" s="452" t="e">
        <f t="shared" si="104"/>
        <v>#DIV/0!</v>
      </c>
      <c r="O221" s="452" t="e">
        <f t="shared" si="104"/>
        <v>#DIV/0!</v>
      </c>
      <c r="P221" s="452" t="e">
        <f t="shared" si="104"/>
        <v>#DIV/0!</v>
      </c>
      <c r="Q221" s="452" t="e">
        <f t="shared" si="104"/>
        <v>#DIV/0!</v>
      </c>
      <c r="R221" s="453" t="e">
        <f t="shared" si="104"/>
        <v>#DIV/0!</v>
      </c>
    </row>
    <row r="222" spans="1:18" ht="15" x14ac:dyDescent="0.2">
      <c r="A222" s="745"/>
      <c r="B222" s="745"/>
      <c r="C222" s="748"/>
      <c r="D222" s="8" t="s">
        <v>66</v>
      </c>
      <c r="E222" s="451">
        <f>SUM(F222:Q222)</f>
        <v>0</v>
      </c>
      <c r="F222" s="499">
        <v>0</v>
      </c>
      <c r="G222" s="499"/>
      <c r="H222" s="499"/>
      <c r="I222" s="499"/>
      <c r="J222" s="499"/>
      <c r="K222" s="499"/>
      <c r="L222" s="499"/>
      <c r="M222" s="499"/>
      <c r="N222" s="499"/>
      <c r="O222" s="499"/>
      <c r="P222" s="499"/>
      <c r="Q222" s="499"/>
      <c r="R222" s="500"/>
    </row>
    <row r="223" spans="1:18" ht="15" x14ac:dyDescent="0.2">
      <c r="A223" s="745"/>
      <c r="B223" s="745"/>
      <c r="C223" s="748"/>
      <c r="D223" s="5" t="s">
        <v>67</v>
      </c>
      <c r="E223" s="452" t="e">
        <f t="shared" ref="E223:R223" si="105">E222*100/E219</f>
        <v>#DIV/0!</v>
      </c>
      <c r="F223" s="452" t="e">
        <f t="shared" si="105"/>
        <v>#DIV/0!</v>
      </c>
      <c r="G223" s="452" t="e">
        <f t="shared" si="105"/>
        <v>#DIV/0!</v>
      </c>
      <c r="H223" s="452" t="e">
        <f t="shared" si="105"/>
        <v>#DIV/0!</v>
      </c>
      <c r="I223" s="452" t="e">
        <f t="shared" si="105"/>
        <v>#DIV/0!</v>
      </c>
      <c r="J223" s="452" t="e">
        <f t="shared" si="105"/>
        <v>#DIV/0!</v>
      </c>
      <c r="K223" s="452" t="e">
        <f t="shared" si="105"/>
        <v>#DIV/0!</v>
      </c>
      <c r="L223" s="452" t="e">
        <f t="shared" si="105"/>
        <v>#DIV/0!</v>
      </c>
      <c r="M223" s="452" t="e">
        <f t="shared" si="105"/>
        <v>#DIV/0!</v>
      </c>
      <c r="N223" s="452" t="e">
        <f t="shared" si="105"/>
        <v>#DIV/0!</v>
      </c>
      <c r="O223" s="452" t="e">
        <f t="shared" si="105"/>
        <v>#DIV/0!</v>
      </c>
      <c r="P223" s="452" t="e">
        <f t="shared" si="105"/>
        <v>#DIV/0!</v>
      </c>
      <c r="Q223" s="452" t="e">
        <f t="shared" si="105"/>
        <v>#DIV/0!</v>
      </c>
      <c r="R223" s="453" t="e">
        <f t="shared" si="105"/>
        <v>#DIV/0!</v>
      </c>
    </row>
    <row r="224" spans="1:18" ht="15" x14ac:dyDescent="0.2">
      <c r="A224" s="745"/>
      <c r="B224" s="745"/>
      <c r="C224" s="748"/>
      <c r="D224" s="7" t="s">
        <v>68</v>
      </c>
      <c r="E224" s="451">
        <f>SUM(F224:Q224)</f>
        <v>0</v>
      </c>
      <c r="F224" s="499">
        <v>0</v>
      </c>
      <c r="G224" s="499"/>
      <c r="H224" s="499"/>
      <c r="I224" s="499"/>
      <c r="J224" s="499"/>
      <c r="K224" s="499"/>
      <c r="L224" s="499"/>
      <c r="M224" s="499"/>
      <c r="N224" s="499"/>
      <c r="O224" s="499"/>
      <c r="P224" s="499"/>
      <c r="Q224" s="499"/>
      <c r="R224" s="500"/>
    </row>
    <row r="225" spans="1:18" ht="15" x14ac:dyDescent="0.2">
      <c r="A225" s="745"/>
      <c r="B225" s="745"/>
      <c r="C225" s="748"/>
      <c r="D225" s="5" t="s">
        <v>69</v>
      </c>
      <c r="E225" s="452" t="e">
        <f t="shared" ref="E225:R225" si="106">E224*100/E222</f>
        <v>#DIV/0!</v>
      </c>
      <c r="F225" s="452" t="e">
        <f t="shared" si="106"/>
        <v>#DIV/0!</v>
      </c>
      <c r="G225" s="452" t="e">
        <f t="shared" si="106"/>
        <v>#DIV/0!</v>
      </c>
      <c r="H225" s="452" t="e">
        <f t="shared" si="106"/>
        <v>#DIV/0!</v>
      </c>
      <c r="I225" s="452" t="e">
        <f t="shared" si="106"/>
        <v>#DIV/0!</v>
      </c>
      <c r="J225" s="452" t="e">
        <f t="shared" si="106"/>
        <v>#DIV/0!</v>
      </c>
      <c r="K225" s="452" t="e">
        <f t="shared" si="106"/>
        <v>#DIV/0!</v>
      </c>
      <c r="L225" s="452" t="e">
        <f t="shared" si="106"/>
        <v>#DIV/0!</v>
      </c>
      <c r="M225" s="452" t="e">
        <f t="shared" si="106"/>
        <v>#DIV/0!</v>
      </c>
      <c r="N225" s="452" t="e">
        <f t="shared" si="106"/>
        <v>#DIV/0!</v>
      </c>
      <c r="O225" s="452" t="e">
        <f t="shared" si="106"/>
        <v>#DIV/0!</v>
      </c>
      <c r="P225" s="452" t="e">
        <f t="shared" si="106"/>
        <v>#DIV/0!</v>
      </c>
      <c r="Q225" s="452" t="e">
        <f t="shared" si="106"/>
        <v>#DIV/0!</v>
      </c>
      <c r="R225" s="453" t="e">
        <f t="shared" si="106"/>
        <v>#DIV/0!</v>
      </c>
    </row>
    <row r="226" spans="1:18" ht="15.75" thickBot="1" x14ac:dyDescent="0.25">
      <c r="A226" s="746"/>
      <c r="B226" s="746"/>
      <c r="C226" s="749"/>
      <c r="D226" s="6" t="s">
        <v>70</v>
      </c>
      <c r="E226" s="454" t="e">
        <f t="shared" ref="E226:R226" si="107">E224*100/E219</f>
        <v>#DIV/0!</v>
      </c>
      <c r="F226" s="454" t="e">
        <f t="shared" si="107"/>
        <v>#DIV/0!</v>
      </c>
      <c r="G226" s="454" t="e">
        <f t="shared" si="107"/>
        <v>#DIV/0!</v>
      </c>
      <c r="H226" s="454" t="e">
        <f t="shared" si="107"/>
        <v>#DIV/0!</v>
      </c>
      <c r="I226" s="454" t="e">
        <f t="shared" si="107"/>
        <v>#DIV/0!</v>
      </c>
      <c r="J226" s="454" t="e">
        <f t="shared" si="107"/>
        <v>#DIV/0!</v>
      </c>
      <c r="K226" s="454" t="e">
        <f t="shared" si="107"/>
        <v>#DIV/0!</v>
      </c>
      <c r="L226" s="454" t="e">
        <f t="shared" si="107"/>
        <v>#DIV/0!</v>
      </c>
      <c r="M226" s="454" t="e">
        <f t="shared" si="107"/>
        <v>#DIV/0!</v>
      </c>
      <c r="N226" s="454" t="e">
        <f t="shared" si="107"/>
        <v>#DIV/0!</v>
      </c>
      <c r="O226" s="454" t="e">
        <f t="shared" si="107"/>
        <v>#DIV/0!</v>
      </c>
      <c r="P226" s="454" t="e">
        <f t="shared" si="107"/>
        <v>#DIV/0!</v>
      </c>
      <c r="Q226" s="454" t="e">
        <f t="shared" si="107"/>
        <v>#DIV/0!</v>
      </c>
      <c r="R226" s="455" t="e">
        <f t="shared" si="107"/>
        <v>#DIV/0!</v>
      </c>
    </row>
    <row r="227" spans="1:18" ht="15" x14ac:dyDescent="0.2">
      <c r="A227" s="744">
        <v>28</v>
      </c>
      <c r="B227" s="744" t="str">
        <f>'PI. MP. Avance'!B151</f>
        <v>MP307050301</v>
      </c>
      <c r="C227" s="747" t="str">
        <f>'PI. MP. Avance'!C151</f>
        <v>Crear, en el marco de las Confluencias Municipales de LGBTI, Una (1) RED LGBTI protagonista en los escenarios de PAZ y posconflicto, en el cuatrienio</v>
      </c>
      <c r="D227" s="4" t="s">
        <v>63</v>
      </c>
      <c r="E227" s="21">
        <f>SUM(F227:Q227)</f>
        <v>0</v>
      </c>
      <c r="F227" s="188">
        <f>IF($O$5=2016,VLOOKUP($B227,MP,24,FALSE),IF($O$5=2017,VLOOKUP($B227,MP,37,FALSE),IF($O$5=2018,VLOOKUP($B227,MP,50,FALSE),IF($O$5=2019,VLOOKUP($B227,MP,63,FALSE)," "))))</f>
        <v>0</v>
      </c>
      <c r="G227" s="188">
        <f>IF($O$5=2016,VLOOKUP($B227,MP,25,FALSE),IF($O$5=2017,VLOOKUP($B227,MP,38,FALSE),IF($O$5=2018,VLOOKUP($B227,MP,51,FALSE),IF($O$5=2019,VLOOKUP($B227,MP,64,FALSE)," "))))</f>
        <v>0</v>
      </c>
      <c r="H227" s="188">
        <f>IF($O$5=2016,VLOOKUP($B227,MP,26,FALSE),IF($O$5=2017,VLOOKUP($B227,MP,39,FALSE),IF($O$5=2018,VLOOKUP($B227,MP,52,FALSE),IF($O$5=2019,VLOOKUP($B227,MP,65,FALSE)," "))))</f>
        <v>0</v>
      </c>
      <c r="I227" s="188">
        <f>IF($O$5=2016,VLOOKUP($B227,MP,27,FALSE),IF($O$5=2017,VLOOKUP($B227,MP,40,FALSE),IF($O$5=2018,VLOOKUP($B227,MP,53,FALSE),IF($O$5=2019,VLOOKUP($B227,MP,66,FALSE)," "))))</f>
        <v>0</v>
      </c>
      <c r="J227" s="188">
        <f>IF($O$5=2016,VLOOKUP($B227,MP,28,FALSE),IF($O$5=2017,VLOOKUP($B227,MP,41,FALSE),IF($O$5=2018,VLOOKUP($B227,MP,54,FALSE),IF($O$5=2019,VLOOKUP($B227,MP,67,FALSE)," "))))</f>
        <v>0</v>
      </c>
      <c r="K227" s="188">
        <f>IF($O$5=2016,VLOOKUP($B227,MP,29,FALSE),IF($O$5=2017,VLOOKUP($B227,MP,42,FALSE),IF($O$5=2018,VLOOKUP($B227,MP,55,FALSE),IF($O$5=2019,VLOOKUP($B227,MP,68,FALSE)," "))))</f>
        <v>0</v>
      </c>
      <c r="L227" s="188">
        <f>IF($O$5=2016,VLOOKUP($B227,MP,30,FALSE),IF($O$5=2017,VLOOKUP($B227,MP,43,FALSE),IF($O$5=2018,VLOOKUP($B227,MP,56,FALSE),IF($O$5=2019,VLOOKUP($B227,MP,69,FALSE)," "))))</f>
        <v>0</v>
      </c>
      <c r="M227" s="188">
        <f>IF($O$5=2016,VLOOKUP($B227,MP,31,FALSE),IF($O$5=2017,VLOOKUP($B227,MP,44,FALSE),IF($O$5=2018,VLOOKUP($B227,MP,57,FALSE),IF($O$5=2019,VLOOKUP($B227,MP,70,FALSE)," "))))</f>
        <v>0</v>
      </c>
      <c r="N227" s="188">
        <f>IF($O$5=2016,VLOOKUP($B227,MP,32,FALSE),IF($O$5=2017,VLOOKUP($B227,MP,45,FALSE),IF($O$5=2018,VLOOKUP($B227,MP,58,FALSE),IF($O$5=2019,VLOOKUP($B227,MP,71,FALSE)," "))))</f>
        <v>0</v>
      </c>
      <c r="O227" s="188">
        <f>IF($O$5=2016,VLOOKUP($B227,MP,33,FALSE),IF($O$5=2017,VLOOKUP($B227,MP,46,FALSE),IF($O$5=2018,VLOOKUP($B227,MP,59,FALSE),IF($O$5=2019,VLOOKUP($B227,MP,72,FALSE)," "))))</f>
        <v>0</v>
      </c>
      <c r="P227" s="188">
        <f>IF($O$5=2016,VLOOKUP($B227,MP,34,FALSE),IF($O$5=2017,VLOOKUP($B227,MP,47,FALSE),IF($O$5=2018,VLOOKUP($B227,MP,60,FALSE),IF($O$5=2019,VLOOKUP($B227,MP,73,FALSE)," "))))</f>
        <v>0</v>
      </c>
      <c r="Q227" s="188">
        <f>IF($O$5=2016,VLOOKUP($B227,MP,35,FALSE),IF($O$5=2017,VLOOKUP($B227,MP,48,FALSE),IF($O$5=2018,VLOOKUP($B227,MP,61,FALSE),IF($O$5=2019,VLOOKUP($B227,MP,74,FALSE)," "))))</f>
        <v>0</v>
      </c>
      <c r="R227" s="22"/>
    </row>
    <row r="228" spans="1:18" ht="15" x14ac:dyDescent="0.2">
      <c r="A228" s="745"/>
      <c r="B228" s="745"/>
      <c r="C228" s="748"/>
      <c r="D228" s="8" t="s">
        <v>64</v>
      </c>
      <c r="E228" s="451">
        <f>SUM(F228:Q228)</f>
        <v>0</v>
      </c>
      <c r="F228" s="499"/>
      <c r="G228" s="499"/>
      <c r="H228" s="499"/>
      <c r="I228" s="499"/>
      <c r="J228" s="499"/>
      <c r="K228" s="499"/>
      <c r="L228" s="499"/>
      <c r="M228" s="499"/>
      <c r="N228" s="499"/>
      <c r="O228" s="499"/>
      <c r="P228" s="499"/>
      <c r="Q228" s="499"/>
      <c r="R228" s="500"/>
    </row>
    <row r="229" spans="1:18" ht="15" x14ac:dyDescent="0.2">
      <c r="A229" s="745"/>
      <c r="B229" s="745"/>
      <c r="C229" s="748"/>
      <c r="D229" s="5" t="s">
        <v>65</v>
      </c>
      <c r="E229" s="452" t="e">
        <f t="shared" ref="E229:R229" si="108">E228*100/E227</f>
        <v>#DIV/0!</v>
      </c>
      <c r="F229" s="452" t="e">
        <f t="shared" si="108"/>
        <v>#DIV/0!</v>
      </c>
      <c r="G229" s="452" t="e">
        <f t="shared" si="108"/>
        <v>#DIV/0!</v>
      </c>
      <c r="H229" s="452" t="e">
        <f t="shared" si="108"/>
        <v>#DIV/0!</v>
      </c>
      <c r="I229" s="452" t="e">
        <f t="shared" si="108"/>
        <v>#DIV/0!</v>
      </c>
      <c r="J229" s="452" t="e">
        <f t="shared" si="108"/>
        <v>#DIV/0!</v>
      </c>
      <c r="K229" s="452" t="e">
        <f t="shared" si="108"/>
        <v>#DIV/0!</v>
      </c>
      <c r="L229" s="452" t="e">
        <f t="shared" si="108"/>
        <v>#DIV/0!</v>
      </c>
      <c r="M229" s="452" t="e">
        <f t="shared" si="108"/>
        <v>#DIV/0!</v>
      </c>
      <c r="N229" s="452" t="e">
        <f t="shared" si="108"/>
        <v>#DIV/0!</v>
      </c>
      <c r="O229" s="452" t="e">
        <f t="shared" si="108"/>
        <v>#DIV/0!</v>
      </c>
      <c r="P229" s="452" t="e">
        <f t="shared" si="108"/>
        <v>#DIV/0!</v>
      </c>
      <c r="Q229" s="452" t="e">
        <f t="shared" si="108"/>
        <v>#DIV/0!</v>
      </c>
      <c r="R229" s="453" t="e">
        <f t="shared" si="108"/>
        <v>#DIV/0!</v>
      </c>
    </row>
    <row r="230" spans="1:18" ht="15" x14ac:dyDescent="0.2">
      <c r="A230" s="745"/>
      <c r="B230" s="745"/>
      <c r="C230" s="748"/>
      <c r="D230" s="8" t="s">
        <v>66</v>
      </c>
      <c r="E230" s="451">
        <f>SUM(F230:Q230)</f>
        <v>0</v>
      </c>
      <c r="F230" s="499">
        <v>0</v>
      </c>
      <c r="G230" s="499"/>
      <c r="H230" s="499"/>
      <c r="I230" s="499"/>
      <c r="J230" s="499"/>
      <c r="K230" s="499"/>
      <c r="L230" s="499"/>
      <c r="M230" s="499"/>
      <c r="N230" s="499"/>
      <c r="O230" s="499"/>
      <c r="P230" s="499"/>
      <c r="Q230" s="499"/>
      <c r="R230" s="500"/>
    </row>
    <row r="231" spans="1:18" ht="15" x14ac:dyDescent="0.2">
      <c r="A231" s="745"/>
      <c r="B231" s="745"/>
      <c r="C231" s="748"/>
      <c r="D231" s="5" t="s">
        <v>67</v>
      </c>
      <c r="E231" s="452" t="e">
        <f t="shared" ref="E231:R231" si="109">E230*100/E227</f>
        <v>#DIV/0!</v>
      </c>
      <c r="F231" s="452" t="e">
        <f t="shared" si="109"/>
        <v>#DIV/0!</v>
      </c>
      <c r="G231" s="452" t="e">
        <f t="shared" si="109"/>
        <v>#DIV/0!</v>
      </c>
      <c r="H231" s="452" t="e">
        <f t="shared" si="109"/>
        <v>#DIV/0!</v>
      </c>
      <c r="I231" s="452" t="e">
        <f t="shared" si="109"/>
        <v>#DIV/0!</v>
      </c>
      <c r="J231" s="452" t="e">
        <f t="shared" si="109"/>
        <v>#DIV/0!</v>
      </c>
      <c r="K231" s="452" t="e">
        <f t="shared" si="109"/>
        <v>#DIV/0!</v>
      </c>
      <c r="L231" s="452" t="e">
        <f t="shared" si="109"/>
        <v>#DIV/0!</v>
      </c>
      <c r="M231" s="452" t="e">
        <f t="shared" si="109"/>
        <v>#DIV/0!</v>
      </c>
      <c r="N231" s="452" t="e">
        <f t="shared" si="109"/>
        <v>#DIV/0!</v>
      </c>
      <c r="O231" s="452" t="e">
        <f t="shared" si="109"/>
        <v>#DIV/0!</v>
      </c>
      <c r="P231" s="452" t="e">
        <f t="shared" si="109"/>
        <v>#DIV/0!</v>
      </c>
      <c r="Q231" s="452" t="e">
        <f t="shared" si="109"/>
        <v>#DIV/0!</v>
      </c>
      <c r="R231" s="453" t="e">
        <f t="shared" si="109"/>
        <v>#DIV/0!</v>
      </c>
    </row>
    <row r="232" spans="1:18" ht="15" x14ac:dyDescent="0.2">
      <c r="A232" s="745"/>
      <c r="B232" s="745"/>
      <c r="C232" s="748"/>
      <c r="D232" s="7" t="s">
        <v>68</v>
      </c>
      <c r="E232" s="451">
        <f>SUM(F232:Q232)</f>
        <v>0</v>
      </c>
      <c r="F232" s="499">
        <v>0</v>
      </c>
      <c r="G232" s="499"/>
      <c r="H232" s="499"/>
      <c r="I232" s="499"/>
      <c r="J232" s="499"/>
      <c r="K232" s="499"/>
      <c r="L232" s="499"/>
      <c r="M232" s="499"/>
      <c r="N232" s="499"/>
      <c r="O232" s="499"/>
      <c r="P232" s="499"/>
      <c r="Q232" s="499"/>
      <c r="R232" s="500"/>
    </row>
    <row r="233" spans="1:18" ht="15" x14ac:dyDescent="0.2">
      <c r="A233" s="745"/>
      <c r="B233" s="745"/>
      <c r="C233" s="748"/>
      <c r="D233" s="5" t="s">
        <v>69</v>
      </c>
      <c r="E233" s="452" t="e">
        <f t="shared" ref="E233:R233" si="110">E232*100/E230</f>
        <v>#DIV/0!</v>
      </c>
      <c r="F233" s="452" t="e">
        <f t="shared" si="110"/>
        <v>#DIV/0!</v>
      </c>
      <c r="G233" s="452" t="e">
        <f t="shared" si="110"/>
        <v>#DIV/0!</v>
      </c>
      <c r="H233" s="452" t="e">
        <f t="shared" si="110"/>
        <v>#DIV/0!</v>
      </c>
      <c r="I233" s="452" t="e">
        <f t="shared" si="110"/>
        <v>#DIV/0!</v>
      </c>
      <c r="J233" s="452" t="e">
        <f t="shared" si="110"/>
        <v>#DIV/0!</v>
      </c>
      <c r="K233" s="452" t="e">
        <f t="shared" si="110"/>
        <v>#DIV/0!</v>
      </c>
      <c r="L233" s="452" t="e">
        <f t="shared" si="110"/>
        <v>#DIV/0!</v>
      </c>
      <c r="M233" s="452" t="e">
        <f t="shared" si="110"/>
        <v>#DIV/0!</v>
      </c>
      <c r="N233" s="452" t="e">
        <f t="shared" si="110"/>
        <v>#DIV/0!</v>
      </c>
      <c r="O233" s="452" t="e">
        <f t="shared" si="110"/>
        <v>#DIV/0!</v>
      </c>
      <c r="P233" s="452" t="e">
        <f t="shared" si="110"/>
        <v>#DIV/0!</v>
      </c>
      <c r="Q233" s="452" t="e">
        <f t="shared" si="110"/>
        <v>#DIV/0!</v>
      </c>
      <c r="R233" s="453" t="e">
        <f t="shared" si="110"/>
        <v>#DIV/0!</v>
      </c>
    </row>
    <row r="234" spans="1:18" ht="15.75" thickBot="1" x14ac:dyDescent="0.25">
      <c r="A234" s="746"/>
      <c r="B234" s="746"/>
      <c r="C234" s="749"/>
      <c r="D234" s="6" t="s">
        <v>70</v>
      </c>
      <c r="E234" s="454" t="e">
        <f t="shared" ref="E234:R234" si="111">E232*100/E227</f>
        <v>#DIV/0!</v>
      </c>
      <c r="F234" s="454" t="e">
        <f t="shared" si="111"/>
        <v>#DIV/0!</v>
      </c>
      <c r="G234" s="454" t="e">
        <f t="shared" si="111"/>
        <v>#DIV/0!</v>
      </c>
      <c r="H234" s="454" t="e">
        <f t="shared" si="111"/>
        <v>#DIV/0!</v>
      </c>
      <c r="I234" s="454" t="e">
        <f t="shared" si="111"/>
        <v>#DIV/0!</v>
      </c>
      <c r="J234" s="454" t="e">
        <f t="shared" si="111"/>
        <v>#DIV/0!</v>
      </c>
      <c r="K234" s="454" t="e">
        <f t="shared" si="111"/>
        <v>#DIV/0!</v>
      </c>
      <c r="L234" s="454" t="e">
        <f t="shared" si="111"/>
        <v>#DIV/0!</v>
      </c>
      <c r="M234" s="454" t="e">
        <f t="shared" si="111"/>
        <v>#DIV/0!</v>
      </c>
      <c r="N234" s="454" t="e">
        <f t="shared" si="111"/>
        <v>#DIV/0!</v>
      </c>
      <c r="O234" s="454" t="e">
        <f t="shared" si="111"/>
        <v>#DIV/0!</v>
      </c>
      <c r="P234" s="454" t="e">
        <f t="shared" si="111"/>
        <v>#DIV/0!</v>
      </c>
      <c r="Q234" s="454" t="e">
        <f t="shared" si="111"/>
        <v>#DIV/0!</v>
      </c>
      <c r="R234" s="455" t="e">
        <f t="shared" si="111"/>
        <v>#DIV/0!</v>
      </c>
    </row>
    <row r="235" spans="1:18" ht="15" x14ac:dyDescent="0.2">
      <c r="A235" s="744">
        <v>29</v>
      </c>
      <c r="B235" s="744" t="str">
        <f>'PI. MP. Avance'!B156</f>
        <v>MP307050302</v>
      </c>
      <c r="C235" s="747" t="str">
        <f>'PI. MP. Avance'!C156</f>
        <v>Realizar dos (2) Encuentros de representantes del sector LGBTI, forjadores de PAZ, que permitan el fortalecimiento de las iniciativas y escenarios de PAZ en el postconflicto, en el cuatrienio.</v>
      </c>
      <c r="D235" s="4" t="s">
        <v>63</v>
      </c>
      <c r="E235" s="21">
        <f>SUM(F235:Q235)</f>
        <v>0</v>
      </c>
      <c r="F235" s="188">
        <f>IF($O$5=2016,VLOOKUP($B235,MP,24,FALSE),IF($O$5=2017,VLOOKUP($B235,MP,37,FALSE),IF($O$5=2018,VLOOKUP($B235,MP,50,FALSE),IF($O$5=2019,VLOOKUP($B235,MP,63,FALSE)," "))))</f>
        <v>0</v>
      </c>
      <c r="G235" s="188">
        <f>IF($O$5=2016,VLOOKUP($B235,MP,25,FALSE),IF($O$5=2017,VLOOKUP($B235,MP,38,FALSE),IF($O$5=2018,VLOOKUP($B235,MP,51,FALSE),IF($O$5=2019,VLOOKUP($B235,MP,64,FALSE)," "))))</f>
        <v>0</v>
      </c>
      <c r="H235" s="188">
        <f>IF($O$5=2016,VLOOKUP($B235,MP,26,FALSE),IF($O$5=2017,VLOOKUP($B235,MP,39,FALSE),IF($O$5=2018,VLOOKUP($B235,MP,52,FALSE),IF($O$5=2019,VLOOKUP($B235,MP,65,FALSE)," "))))</f>
        <v>0</v>
      </c>
      <c r="I235" s="188">
        <f>IF($O$5=2016,VLOOKUP($B235,MP,27,FALSE),IF($O$5=2017,VLOOKUP($B235,MP,40,FALSE),IF($O$5=2018,VLOOKUP($B235,MP,53,FALSE),IF($O$5=2019,VLOOKUP($B235,MP,66,FALSE)," "))))</f>
        <v>0</v>
      </c>
      <c r="J235" s="188">
        <f>IF($O$5=2016,VLOOKUP($B235,MP,28,FALSE),IF($O$5=2017,VLOOKUP($B235,MP,41,FALSE),IF($O$5=2018,VLOOKUP($B235,MP,54,FALSE),IF($O$5=2019,VLOOKUP($B235,MP,67,FALSE)," "))))</f>
        <v>0</v>
      </c>
      <c r="K235" s="188">
        <f>IF($O$5=2016,VLOOKUP($B235,MP,29,FALSE),IF($O$5=2017,VLOOKUP($B235,MP,42,FALSE),IF($O$5=2018,VLOOKUP($B235,MP,55,FALSE),IF($O$5=2019,VLOOKUP($B235,MP,68,FALSE)," "))))</f>
        <v>0</v>
      </c>
      <c r="L235" s="188">
        <f>IF($O$5=2016,VLOOKUP($B235,MP,30,FALSE),IF($O$5=2017,VLOOKUP($B235,MP,43,FALSE),IF($O$5=2018,VLOOKUP($B235,MP,56,FALSE),IF($O$5=2019,VLOOKUP($B235,MP,69,FALSE)," "))))</f>
        <v>0</v>
      </c>
      <c r="M235" s="188">
        <f>IF($O$5=2016,VLOOKUP($B235,MP,31,FALSE),IF($O$5=2017,VLOOKUP($B235,MP,44,FALSE),IF($O$5=2018,VLOOKUP($B235,MP,57,FALSE),IF($O$5=2019,VLOOKUP($B235,MP,70,FALSE)," "))))</f>
        <v>0</v>
      </c>
      <c r="N235" s="188">
        <f>IF($O$5=2016,VLOOKUP($B235,MP,32,FALSE),IF($O$5=2017,VLOOKUP($B235,MP,45,FALSE),IF($O$5=2018,VLOOKUP($B235,MP,58,FALSE),IF($O$5=2019,VLOOKUP($B235,MP,71,FALSE)," "))))</f>
        <v>0</v>
      </c>
      <c r="O235" s="188">
        <f>IF($O$5=2016,VLOOKUP($B235,MP,33,FALSE),IF($O$5=2017,VLOOKUP($B235,MP,46,FALSE),IF($O$5=2018,VLOOKUP($B235,MP,59,FALSE),IF($O$5=2019,VLOOKUP($B235,MP,72,FALSE)," "))))</f>
        <v>0</v>
      </c>
      <c r="P235" s="188">
        <f>IF($O$5=2016,VLOOKUP($B235,MP,34,FALSE),IF($O$5=2017,VLOOKUP($B235,MP,47,FALSE),IF($O$5=2018,VLOOKUP($B235,MP,60,FALSE),IF($O$5=2019,VLOOKUP($B235,MP,73,FALSE)," "))))</f>
        <v>0</v>
      </c>
      <c r="Q235" s="188">
        <f>IF($O$5=2016,VLOOKUP($B235,MP,35,FALSE),IF($O$5=2017,VLOOKUP($B235,MP,48,FALSE),IF($O$5=2018,VLOOKUP($B235,MP,61,FALSE),IF($O$5=2019,VLOOKUP($B235,MP,74,FALSE)," "))))</f>
        <v>0</v>
      </c>
      <c r="R235" s="22"/>
    </row>
    <row r="236" spans="1:18" ht="15" x14ac:dyDescent="0.2">
      <c r="A236" s="745"/>
      <c r="B236" s="745"/>
      <c r="C236" s="748"/>
      <c r="D236" s="8" t="s">
        <v>64</v>
      </c>
      <c r="E236" s="451">
        <f>SUM(F236:Q236)</f>
        <v>0</v>
      </c>
      <c r="F236" s="499"/>
      <c r="G236" s="499"/>
      <c r="H236" s="499"/>
      <c r="I236" s="499"/>
      <c r="J236" s="499"/>
      <c r="K236" s="499"/>
      <c r="L236" s="499"/>
      <c r="M236" s="499"/>
      <c r="N236" s="499"/>
      <c r="O236" s="499"/>
      <c r="P236" s="499"/>
      <c r="Q236" s="499"/>
      <c r="R236" s="500"/>
    </row>
    <row r="237" spans="1:18" ht="15" x14ac:dyDescent="0.2">
      <c r="A237" s="745"/>
      <c r="B237" s="745"/>
      <c r="C237" s="748"/>
      <c r="D237" s="5" t="s">
        <v>65</v>
      </c>
      <c r="E237" s="452" t="e">
        <f t="shared" ref="E237:R237" si="112">E236*100/E235</f>
        <v>#DIV/0!</v>
      </c>
      <c r="F237" s="452" t="e">
        <f t="shared" si="112"/>
        <v>#DIV/0!</v>
      </c>
      <c r="G237" s="452" t="e">
        <f t="shared" si="112"/>
        <v>#DIV/0!</v>
      </c>
      <c r="H237" s="452" t="e">
        <f t="shared" si="112"/>
        <v>#DIV/0!</v>
      </c>
      <c r="I237" s="452" t="e">
        <f t="shared" si="112"/>
        <v>#DIV/0!</v>
      </c>
      <c r="J237" s="452" t="e">
        <f t="shared" si="112"/>
        <v>#DIV/0!</v>
      </c>
      <c r="K237" s="452" t="e">
        <f t="shared" si="112"/>
        <v>#DIV/0!</v>
      </c>
      <c r="L237" s="452" t="e">
        <f t="shared" si="112"/>
        <v>#DIV/0!</v>
      </c>
      <c r="M237" s="452" t="e">
        <f t="shared" si="112"/>
        <v>#DIV/0!</v>
      </c>
      <c r="N237" s="452" t="e">
        <f t="shared" si="112"/>
        <v>#DIV/0!</v>
      </c>
      <c r="O237" s="452" t="e">
        <f t="shared" si="112"/>
        <v>#DIV/0!</v>
      </c>
      <c r="P237" s="452" t="e">
        <f t="shared" si="112"/>
        <v>#DIV/0!</v>
      </c>
      <c r="Q237" s="452" t="e">
        <f t="shared" si="112"/>
        <v>#DIV/0!</v>
      </c>
      <c r="R237" s="453" t="e">
        <f t="shared" si="112"/>
        <v>#DIV/0!</v>
      </c>
    </row>
    <row r="238" spans="1:18" ht="15" x14ac:dyDescent="0.2">
      <c r="A238" s="745"/>
      <c r="B238" s="745"/>
      <c r="C238" s="748"/>
      <c r="D238" s="8" t="s">
        <v>66</v>
      </c>
      <c r="E238" s="451">
        <f>SUM(F238:Q238)</f>
        <v>0</v>
      </c>
      <c r="F238" s="499">
        <v>0</v>
      </c>
      <c r="G238" s="499"/>
      <c r="H238" s="499"/>
      <c r="I238" s="499"/>
      <c r="J238" s="499"/>
      <c r="K238" s="499"/>
      <c r="L238" s="499"/>
      <c r="M238" s="499"/>
      <c r="N238" s="499"/>
      <c r="O238" s="499"/>
      <c r="P238" s="499"/>
      <c r="Q238" s="499"/>
      <c r="R238" s="500"/>
    </row>
    <row r="239" spans="1:18" ht="15" x14ac:dyDescent="0.2">
      <c r="A239" s="745"/>
      <c r="B239" s="745"/>
      <c r="C239" s="748"/>
      <c r="D239" s="5" t="s">
        <v>67</v>
      </c>
      <c r="E239" s="452" t="e">
        <f t="shared" ref="E239:R239" si="113">E238*100/E235</f>
        <v>#DIV/0!</v>
      </c>
      <c r="F239" s="452" t="e">
        <f t="shared" si="113"/>
        <v>#DIV/0!</v>
      </c>
      <c r="G239" s="452" t="e">
        <f t="shared" si="113"/>
        <v>#DIV/0!</v>
      </c>
      <c r="H239" s="452" t="e">
        <f t="shared" si="113"/>
        <v>#DIV/0!</v>
      </c>
      <c r="I239" s="452" t="e">
        <f t="shared" si="113"/>
        <v>#DIV/0!</v>
      </c>
      <c r="J239" s="452" t="e">
        <f t="shared" si="113"/>
        <v>#DIV/0!</v>
      </c>
      <c r="K239" s="452" t="e">
        <f t="shared" si="113"/>
        <v>#DIV/0!</v>
      </c>
      <c r="L239" s="452" t="e">
        <f t="shared" si="113"/>
        <v>#DIV/0!</v>
      </c>
      <c r="M239" s="452" t="e">
        <f t="shared" si="113"/>
        <v>#DIV/0!</v>
      </c>
      <c r="N239" s="452" t="e">
        <f t="shared" si="113"/>
        <v>#DIV/0!</v>
      </c>
      <c r="O239" s="452" t="e">
        <f t="shared" si="113"/>
        <v>#DIV/0!</v>
      </c>
      <c r="P239" s="452" t="e">
        <f t="shared" si="113"/>
        <v>#DIV/0!</v>
      </c>
      <c r="Q239" s="452" t="e">
        <f t="shared" si="113"/>
        <v>#DIV/0!</v>
      </c>
      <c r="R239" s="453" t="e">
        <f t="shared" si="113"/>
        <v>#DIV/0!</v>
      </c>
    </row>
    <row r="240" spans="1:18" ht="15" x14ac:dyDescent="0.2">
      <c r="A240" s="745"/>
      <c r="B240" s="745"/>
      <c r="C240" s="748"/>
      <c r="D240" s="7" t="s">
        <v>68</v>
      </c>
      <c r="E240" s="451">
        <f>SUM(F240:Q240)</f>
        <v>0</v>
      </c>
      <c r="F240" s="499">
        <v>0</v>
      </c>
      <c r="G240" s="499"/>
      <c r="H240" s="499"/>
      <c r="I240" s="499"/>
      <c r="J240" s="499"/>
      <c r="K240" s="499"/>
      <c r="L240" s="499"/>
      <c r="M240" s="499"/>
      <c r="N240" s="499"/>
      <c r="O240" s="499"/>
      <c r="P240" s="499"/>
      <c r="Q240" s="499"/>
      <c r="R240" s="500"/>
    </row>
    <row r="241" spans="1:18" ht="15" x14ac:dyDescent="0.2">
      <c r="A241" s="745"/>
      <c r="B241" s="745"/>
      <c r="C241" s="748"/>
      <c r="D241" s="5" t="s">
        <v>69</v>
      </c>
      <c r="E241" s="452" t="e">
        <f t="shared" ref="E241:R241" si="114">E240*100/E238</f>
        <v>#DIV/0!</v>
      </c>
      <c r="F241" s="452" t="e">
        <f t="shared" si="114"/>
        <v>#DIV/0!</v>
      </c>
      <c r="G241" s="452" t="e">
        <f t="shared" si="114"/>
        <v>#DIV/0!</v>
      </c>
      <c r="H241" s="452" t="e">
        <f t="shared" si="114"/>
        <v>#DIV/0!</v>
      </c>
      <c r="I241" s="452" t="e">
        <f t="shared" si="114"/>
        <v>#DIV/0!</v>
      </c>
      <c r="J241" s="452" t="e">
        <f t="shared" si="114"/>
        <v>#DIV/0!</v>
      </c>
      <c r="K241" s="452" t="e">
        <f t="shared" si="114"/>
        <v>#DIV/0!</v>
      </c>
      <c r="L241" s="452" t="e">
        <f t="shared" si="114"/>
        <v>#DIV/0!</v>
      </c>
      <c r="M241" s="452" t="e">
        <f t="shared" si="114"/>
        <v>#DIV/0!</v>
      </c>
      <c r="N241" s="452" t="e">
        <f t="shared" si="114"/>
        <v>#DIV/0!</v>
      </c>
      <c r="O241" s="452" t="e">
        <f t="shared" si="114"/>
        <v>#DIV/0!</v>
      </c>
      <c r="P241" s="452" t="e">
        <f t="shared" si="114"/>
        <v>#DIV/0!</v>
      </c>
      <c r="Q241" s="452" t="e">
        <f t="shared" si="114"/>
        <v>#DIV/0!</v>
      </c>
      <c r="R241" s="453" t="e">
        <f t="shared" si="114"/>
        <v>#DIV/0!</v>
      </c>
    </row>
    <row r="242" spans="1:18" ht="15.75" thickBot="1" x14ac:dyDescent="0.25">
      <c r="A242" s="746"/>
      <c r="B242" s="746"/>
      <c r="C242" s="749"/>
      <c r="D242" s="6" t="s">
        <v>70</v>
      </c>
      <c r="E242" s="454" t="e">
        <f t="shared" ref="E242:R242" si="115">E240*100/E235</f>
        <v>#DIV/0!</v>
      </c>
      <c r="F242" s="454" t="e">
        <f t="shared" si="115"/>
        <v>#DIV/0!</v>
      </c>
      <c r="G242" s="454" t="e">
        <f t="shared" si="115"/>
        <v>#DIV/0!</v>
      </c>
      <c r="H242" s="454" t="e">
        <f t="shared" si="115"/>
        <v>#DIV/0!</v>
      </c>
      <c r="I242" s="454" t="e">
        <f t="shared" si="115"/>
        <v>#DIV/0!</v>
      </c>
      <c r="J242" s="454" t="e">
        <f t="shared" si="115"/>
        <v>#DIV/0!</v>
      </c>
      <c r="K242" s="454" t="e">
        <f t="shared" si="115"/>
        <v>#DIV/0!</v>
      </c>
      <c r="L242" s="454" t="e">
        <f t="shared" si="115"/>
        <v>#DIV/0!</v>
      </c>
      <c r="M242" s="454" t="e">
        <f t="shared" si="115"/>
        <v>#DIV/0!</v>
      </c>
      <c r="N242" s="454" t="e">
        <f t="shared" si="115"/>
        <v>#DIV/0!</v>
      </c>
      <c r="O242" s="454" t="e">
        <f t="shared" si="115"/>
        <v>#DIV/0!</v>
      </c>
      <c r="P242" s="454" t="e">
        <f t="shared" si="115"/>
        <v>#DIV/0!</v>
      </c>
      <c r="Q242" s="454" t="e">
        <f t="shared" si="115"/>
        <v>#DIV/0!</v>
      </c>
      <c r="R242" s="455" t="e">
        <f t="shared" si="115"/>
        <v>#DIV/0!</v>
      </c>
    </row>
    <row r="243" spans="1:18" ht="15" x14ac:dyDescent="0.2">
      <c r="A243" s="754" t="s">
        <v>5949</v>
      </c>
      <c r="B243" s="755"/>
      <c r="C243" s="756"/>
      <c r="D243" s="4" t="s">
        <v>63</v>
      </c>
      <c r="E243" s="348">
        <f>SUM(F243:Q243)</f>
        <v>689000000</v>
      </c>
      <c r="F243" s="348">
        <f>F11+F19+F27+F35+F43+F51+F59+F67+F75+F83+F91+F99+F107+F115+F123+F131+F139+F147+F155+F163+F171+F179+F187+F195+F203+F211+F219+F227+F235</f>
        <v>689000000</v>
      </c>
      <c r="G243" s="348">
        <f t="shared" ref="G243:R244" si="116">G11+G19+G27+G35+G43+G51+G59+G67+G75+G83+G91+G99+G107+G115+G123+G131+G139+G147+G155+G163+G171+G179+G187+G195+G203+G211+G219+G227+G235</f>
        <v>0</v>
      </c>
      <c r="H243" s="348">
        <f t="shared" si="116"/>
        <v>0</v>
      </c>
      <c r="I243" s="348">
        <f t="shared" si="116"/>
        <v>0</v>
      </c>
      <c r="J243" s="348">
        <f t="shared" si="116"/>
        <v>0</v>
      </c>
      <c r="K243" s="348">
        <f t="shared" si="116"/>
        <v>0</v>
      </c>
      <c r="L243" s="349">
        <f>L11+L19+L27+L35+L43+L51+L59+L67+L75+L83+L91+L99+L107+L115+L123+L131+L139+L147+L155+L163+L171+L179+L187+L195+L203+L211+L219+L227+L235</f>
        <v>0</v>
      </c>
      <c r="M243" s="350">
        <f t="shared" si="116"/>
        <v>0</v>
      </c>
      <c r="N243" s="348">
        <f t="shared" si="116"/>
        <v>0</v>
      </c>
      <c r="O243" s="348">
        <f t="shared" si="116"/>
        <v>0</v>
      </c>
      <c r="P243" s="348">
        <f t="shared" si="116"/>
        <v>0</v>
      </c>
      <c r="Q243" s="348">
        <f t="shared" si="116"/>
        <v>0</v>
      </c>
      <c r="R243" s="349">
        <f>R11+R19+R27+R35+R43+R51+R59+R67+R75+R83+R91+R99+R107+R115+R123+R131+R139+R147+R155+R163+R171+R179+R187+R195+R203+R211+R219+R227+R235</f>
        <v>0</v>
      </c>
    </row>
    <row r="244" spans="1:18" ht="15" x14ac:dyDescent="0.2">
      <c r="A244" s="757"/>
      <c r="B244" s="758"/>
      <c r="C244" s="759"/>
      <c r="D244" s="8" t="s">
        <v>64</v>
      </c>
      <c r="E244" s="351">
        <f>SUM(F244:Q244)</f>
        <v>0</v>
      </c>
      <c r="F244" s="344">
        <f>F12+F20+F28+F36+F44+F52+F60+F68+F76+F84+F92+F100+F108+F116+F124+F132+F140+F148+F156+F164+F172+F180+F188+F196+F204+F212+F220+F228+F236</f>
        <v>0</v>
      </c>
      <c r="G244" s="344">
        <f t="shared" si="116"/>
        <v>0</v>
      </c>
      <c r="H244" s="344">
        <f t="shared" si="116"/>
        <v>0</v>
      </c>
      <c r="I244" s="344">
        <f t="shared" si="116"/>
        <v>0</v>
      </c>
      <c r="J244" s="344">
        <f t="shared" si="116"/>
        <v>0</v>
      </c>
      <c r="K244" s="344">
        <f t="shared" si="116"/>
        <v>0</v>
      </c>
      <c r="L244" s="346">
        <f t="shared" si="116"/>
        <v>0</v>
      </c>
      <c r="M244" s="345">
        <f t="shared" si="116"/>
        <v>0</v>
      </c>
      <c r="N244" s="344">
        <f t="shared" si="116"/>
        <v>0</v>
      </c>
      <c r="O244" s="344">
        <f t="shared" si="116"/>
        <v>0</v>
      </c>
      <c r="P244" s="344">
        <f t="shared" si="116"/>
        <v>0</v>
      </c>
      <c r="Q244" s="344">
        <f t="shared" si="116"/>
        <v>0</v>
      </c>
      <c r="R244" s="346">
        <f t="shared" si="116"/>
        <v>0</v>
      </c>
    </row>
    <row r="245" spans="1:18" ht="15" x14ac:dyDescent="0.2">
      <c r="A245" s="757"/>
      <c r="B245" s="758"/>
      <c r="C245" s="759"/>
      <c r="D245" s="5" t="s">
        <v>65</v>
      </c>
      <c r="E245" s="352">
        <f t="shared" ref="E245:R245" si="117">E244*100/E243</f>
        <v>0</v>
      </c>
      <c r="F245" s="352">
        <f t="shared" si="117"/>
        <v>0</v>
      </c>
      <c r="G245" s="352" t="e">
        <f t="shared" si="117"/>
        <v>#DIV/0!</v>
      </c>
      <c r="H245" s="352" t="e">
        <f t="shared" si="117"/>
        <v>#DIV/0!</v>
      </c>
      <c r="I245" s="352" t="e">
        <f t="shared" si="117"/>
        <v>#DIV/0!</v>
      </c>
      <c r="J245" s="352" t="e">
        <f t="shared" si="117"/>
        <v>#DIV/0!</v>
      </c>
      <c r="K245" s="352" t="e">
        <f t="shared" si="117"/>
        <v>#DIV/0!</v>
      </c>
      <c r="L245" s="352" t="e">
        <f t="shared" si="117"/>
        <v>#DIV/0!</v>
      </c>
      <c r="M245" s="352" t="e">
        <f t="shared" si="117"/>
        <v>#DIV/0!</v>
      </c>
      <c r="N245" s="352" t="e">
        <f t="shared" si="117"/>
        <v>#DIV/0!</v>
      </c>
      <c r="O245" s="352" t="e">
        <f t="shared" si="117"/>
        <v>#DIV/0!</v>
      </c>
      <c r="P245" s="352" t="e">
        <f t="shared" si="117"/>
        <v>#DIV/0!</v>
      </c>
      <c r="Q245" s="352" t="e">
        <f t="shared" si="117"/>
        <v>#DIV/0!</v>
      </c>
      <c r="R245" s="352" t="e">
        <f t="shared" si="117"/>
        <v>#DIV/0!</v>
      </c>
    </row>
    <row r="246" spans="1:18" ht="15" x14ac:dyDescent="0.2">
      <c r="A246" s="757"/>
      <c r="B246" s="758"/>
      <c r="C246" s="759"/>
      <c r="D246" s="8" t="s">
        <v>66</v>
      </c>
      <c r="E246" s="351">
        <f>SUM(F246:Q246)</f>
        <v>0</v>
      </c>
      <c r="F246" s="344">
        <f t="shared" ref="F246:R248" si="118">F14+F22+F30+F38+F46+F54+F62+F70+F78+F86+F94+F102+F110+F118+F126+F134+F142+F150+F158+F166+F174+F182+F190+F198+F206+F214+F222+F230+F238</f>
        <v>0</v>
      </c>
      <c r="G246" s="344">
        <f t="shared" si="118"/>
        <v>0</v>
      </c>
      <c r="H246" s="344">
        <f t="shared" si="118"/>
        <v>0</v>
      </c>
      <c r="I246" s="344">
        <f t="shared" si="118"/>
        <v>0</v>
      </c>
      <c r="J246" s="344">
        <f t="shared" si="118"/>
        <v>0</v>
      </c>
      <c r="K246" s="344">
        <f t="shared" si="118"/>
        <v>0</v>
      </c>
      <c r="L246" s="346">
        <f t="shared" si="118"/>
        <v>0</v>
      </c>
      <c r="M246" s="345">
        <f t="shared" si="118"/>
        <v>0</v>
      </c>
      <c r="N246" s="344">
        <f t="shared" si="118"/>
        <v>0</v>
      </c>
      <c r="O246" s="344">
        <f t="shared" si="118"/>
        <v>0</v>
      </c>
      <c r="P246" s="344">
        <f t="shared" si="118"/>
        <v>0</v>
      </c>
      <c r="Q246" s="344">
        <f t="shared" si="118"/>
        <v>0</v>
      </c>
      <c r="R246" s="346">
        <f t="shared" si="118"/>
        <v>0</v>
      </c>
    </row>
    <row r="247" spans="1:18" ht="15" x14ac:dyDescent="0.2">
      <c r="A247" s="757"/>
      <c r="B247" s="758"/>
      <c r="C247" s="759"/>
      <c r="D247" s="5" t="s">
        <v>67</v>
      </c>
      <c r="E247" s="352">
        <f t="shared" ref="E247:R247" si="119">E246*100/E243</f>
        <v>0</v>
      </c>
      <c r="F247" s="352">
        <f t="shared" si="119"/>
        <v>0</v>
      </c>
      <c r="G247" s="352" t="e">
        <f t="shared" si="119"/>
        <v>#DIV/0!</v>
      </c>
      <c r="H247" s="352" t="e">
        <f t="shared" si="119"/>
        <v>#DIV/0!</v>
      </c>
      <c r="I247" s="352" t="e">
        <f t="shared" si="119"/>
        <v>#DIV/0!</v>
      </c>
      <c r="J247" s="352" t="e">
        <f t="shared" si="119"/>
        <v>#DIV/0!</v>
      </c>
      <c r="K247" s="352" t="e">
        <f t="shared" si="119"/>
        <v>#DIV/0!</v>
      </c>
      <c r="L247" s="352" t="e">
        <f t="shared" si="119"/>
        <v>#DIV/0!</v>
      </c>
      <c r="M247" s="352" t="e">
        <f t="shared" si="119"/>
        <v>#DIV/0!</v>
      </c>
      <c r="N247" s="352" t="e">
        <f t="shared" si="119"/>
        <v>#DIV/0!</v>
      </c>
      <c r="O247" s="352" t="e">
        <f t="shared" si="119"/>
        <v>#DIV/0!</v>
      </c>
      <c r="P247" s="352" t="e">
        <f t="shared" si="119"/>
        <v>#DIV/0!</v>
      </c>
      <c r="Q247" s="352" t="e">
        <f t="shared" si="119"/>
        <v>#DIV/0!</v>
      </c>
      <c r="R247" s="352" t="e">
        <f t="shared" si="119"/>
        <v>#DIV/0!</v>
      </c>
    </row>
    <row r="248" spans="1:18" ht="15" x14ac:dyDescent="0.2">
      <c r="A248" s="757"/>
      <c r="B248" s="758"/>
      <c r="C248" s="759"/>
      <c r="D248" s="7" t="s">
        <v>68</v>
      </c>
      <c r="E248" s="351">
        <f>SUM(F248:Q248)</f>
        <v>0</v>
      </c>
      <c r="F248" s="344">
        <f t="shared" si="118"/>
        <v>0</v>
      </c>
      <c r="G248" s="344">
        <f t="shared" si="118"/>
        <v>0</v>
      </c>
      <c r="H248" s="344">
        <f t="shared" si="118"/>
        <v>0</v>
      </c>
      <c r="I248" s="344">
        <f t="shared" si="118"/>
        <v>0</v>
      </c>
      <c r="J248" s="344">
        <f t="shared" si="118"/>
        <v>0</v>
      </c>
      <c r="K248" s="344">
        <f t="shared" si="118"/>
        <v>0</v>
      </c>
      <c r="L248" s="346">
        <f t="shared" si="118"/>
        <v>0</v>
      </c>
      <c r="M248" s="345">
        <f t="shared" si="118"/>
        <v>0</v>
      </c>
      <c r="N248" s="344">
        <f t="shared" si="118"/>
        <v>0</v>
      </c>
      <c r="O248" s="344">
        <f t="shared" si="118"/>
        <v>0</v>
      </c>
      <c r="P248" s="344">
        <f t="shared" si="118"/>
        <v>0</v>
      </c>
      <c r="Q248" s="344">
        <f t="shared" si="118"/>
        <v>0</v>
      </c>
      <c r="R248" s="346">
        <f t="shared" si="118"/>
        <v>0</v>
      </c>
    </row>
    <row r="249" spans="1:18" ht="15" x14ac:dyDescent="0.2">
      <c r="A249" s="757"/>
      <c r="B249" s="758"/>
      <c r="C249" s="759"/>
      <c r="D249" s="5" t="s">
        <v>69</v>
      </c>
      <c r="E249" s="353" t="e">
        <f t="shared" ref="E249:R249" si="120">E248*100/E246</f>
        <v>#DIV/0!</v>
      </c>
      <c r="F249" s="353" t="e">
        <f>F248*100/F246</f>
        <v>#DIV/0!</v>
      </c>
      <c r="G249" s="353" t="e">
        <f t="shared" si="120"/>
        <v>#DIV/0!</v>
      </c>
      <c r="H249" s="353" t="e">
        <f t="shared" si="120"/>
        <v>#DIV/0!</v>
      </c>
      <c r="I249" s="353" t="e">
        <f t="shared" si="120"/>
        <v>#DIV/0!</v>
      </c>
      <c r="J249" s="353" t="e">
        <f t="shared" si="120"/>
        <v>#DIV/0!</v>
      </c>
      <c r="K249" s="353" t="e">
        <f t="shared" si="120"/>
        <v>#DIV/0!</v>
      </c>
      <c r="L249" s="354" t="e">
        <f t="shared" si="120"/>
        <v>#DIV/0!</v>
      </c>
      <c r="M249" s="355" t="e">
        <f t="shared" si="120"/>
        <v>#DIV/0!</v>
      </c>
      <c r="N249" s="353" t="e">
        <f t="shared" si="120"/>
        <v>#DIV/0!</v>
      </c>
      <c r="O249" s="353" t="e">
        <f t="shared" si="120"/>
        <v>#DIV/0!</v>
      </c>
      <c r="P249" s="353" t="e">
        <f t="shared" si="120"/>
        <v>#DIV/0!</v>
      </c>
      <c r="Q249" s="353" t="e">
        <f t="shared" si="120"/>
        <v>#DIV/0!</v>
      </c>
      <c r="R249" s="354" t="e">
        <f t="shared" si="120"/>
        <v>#DIV/0!</v>
      </c>
    </row>
    <row r="250" spans="1:18" ht="15.75" thickBot="1" x14ac:dyDescent="0.25">
      <c r="A250" s="760"/>
      <c r="B250" s="761"/>
      <c r="C250" s="762"/>
      <c r="D250" s="6" t="s">
        <v>70</v>
      </c>
      <c r="E250" s="356">
        <f t="shared" ref="E250:R250" si="121">E248*100/E243</f>
        <v>0</v>
      </c>
      <c r="F250" s="356">
        <f t="shared" si="121"/>
        <v>0</v>
      </c>
      <c r="G250" s="356" t="e">
        <f t="shared" si="121"/>
        <v>#DIV/0!</v>
      </c>
      <c r="H250" s="356" t="e">
        <f t="shared" si="121"/>
        <v>#DIV/0!</v>
      </c>
      <c r="I250" s="356" t="e">
        <f t="shared" si="121"/>
        <v>#DIV/0!</v>
      </c>
      <c r="J250" s="356" t="e">
        <f t="shared" si="121"/>
        <v>#DIV/0!</v>
      </c>
      <c r="K250" s="356" t="e">
        <f t="shared" si="121"/>
        <v>#DIV/0!</v>
      </c>
      <c r="L250" s="357" t="e">
        <f t="shared" si="121"/>
        <v>#DIV/0!</v>
      </c>
      <c r="M250" s="358" t="e">
        <f t="shared" si="121"/>
        <v>#DIV/0!</v>
      </c>
      <c r="N250" s="356" t="e">
        <f t="shared" si="121"/>
        <v>#DIV/0!</v>
      </c>
      <c r="O250" s="356" t="e">
        <f t="shared" si="121"/>
        <v>#DIV/0!</v>
      </c>
      <c r="P250" s="356" t="e">
        <f t="shared" si="121"/>
        <v>#DIV/0!</v>
      </c>
      <c r="Q250" s="356" t="e">
        <f t="shared" si="121"/>
        <v>#DIV/0!</v>
      </c>
      <c r="R250" s="357" t="e">
        <f t="shared" si="121"/>
        <v>#DIV/0!</v>
      </c>
    </row>
    <row r="251" spans="1:18" x14ac:dyDescent="0.2">
      <c r="A251" s="45"/>
      <c r="B251" s="38"/>
      <c r="C251" s="38"/>
    </row>
    <row r="252" spans="1:18" x14ac:dyDescent="0.2">
      <c r="A252" s="45"/>
      <c r="B252" s="38"/>
      <c r="C252" s="38"/>
    </row>
    <row r="253" spans="1:18" x14ac:dyDescent="0.2">
      <c r="A253" s="45"/>
      <c r="B253" s="38"/>
      <c r="C253" s="38"/>
    </row>
    <row r="254" spans="1:18" x14ac:dyDescent="0.2">
      <c r="A254" s="45"/>
      <c r="B254" s="38"/>
      <c r="C254" s="38"/>
    </row>
    <row r="255" spans="1:18" x14ac:dyDescent="0.2">
      <c r="A255" s="45"/>
      <c r="B255" s="38"/>
      <c r="C255" s="38"/>
    </row>
    <row r="256" spans="1:18" x14ac:dyDescent="0.2">
      <c r="A256" s="44"/>
      <c r="B256" s="37"/>
      <c r="C256" s="37"/>
    </row>
    <row r="257" spans="1:3" x14ac:dyDescent="0.2">
      <c r="A257" s="45"/>
      <c r="B257" s="38"/>
      <c r="C257" s="38"/>
    </row>
    <row r="258" spans="1:3" x14ac:dyDescent="0.2">
      <c r="A258" s="45"/>
      <c r="B258" s="38"/>
      <c r="C258" s="38"/>
    </row>
    <row r="259" spans="1:3" x14ac:dyDescent="0.2">
      <c r="A259" s="45"/>
      <c r="B259" s="38"/>
      <c r="C259" s="38"/>
    </row>
    <row r="260" spans="1:3" x14ac:dyDescent="0.2">
      <c r="A260" s="45"/>
      <c r="B260" s="38"/>
      <c r="C260" s="38"/>
    </row>
    <row r="261" spans="1:3" x14ac:dyDescent="0.2">
      <c r="A261" s="45"/>
      <c r="B261" s="38"/>
      <c r="C261" s="38"/>
    </row>
    <row r="262" spans="1:3" x14ac:dyDescent="0.2">
      <c r="A262" s="45"/>
      <c r="B262" s="38"/>
      <c r="C262" s="38"/>
    </row>
    <row r="263" spans="1:3" x14ac:dyDescent="0.2">
      <c r="A263" s="45"/>
      <c r="B263" s="38"/>
      <c r="C263" s="38"/>
    </row>
    <row r="264" spans="1:3" x14ac:dyDescent="0.2">
      <c r="A264" s="2"/>
      <c r="B264" s="2"/>
      <c r="C264" s="2"/>
    </row>
    <row r="265" spans="1:3" x14ac:dyDescent="0.2">
      <c r="A265" s="2"/>
      <c r="B265" s="2"/>
      <c r="C265" s="2"/>
    </row>
    <row r="266" spans="1:3" x14ac:dyDescent="0.2">
      <c r="A266" s="2"/>
      <c r="B266" s="2"/>
      <c r="C266" s="2"/>
    </row>
    <row r="267" spans="1:3" x14ac:dyDescent="0.2">
      <c r="A267" s="2"/>
      <c r="B267" s="2"/>
      <c r="C267" s="2"/>
    </row>
    <row r="268" spans="1:3" x14ac:dyDescent="0.2">
      <c r="A268" s="2"/>
      <c r="B268" s="2"/>
      <c r="C268" s="2"/>
    </row>
  </sheetData>
  <sheetProtection sheet="1" objects="1" scenarios="1" formatCells="0"/>
  <mergeCells count="94">
    <mergeCell ref="F2:O3"/>
    <mergeCell ref="F4:O4"/>
    <mergeCell ref="F5:L5"/>
    <mergeCell ref="D7:O7"/>
    <mergeCell ref="B9:D9"/>
    <mergeCell ref="E9:R9"/>
    <mergeCell ref="A11:A18"/>
    <mergeCell ref="B11:B18"/>
    <mergeCell ref="C11:C18"/>
    <mergeCell ref="A19:A26"/>
    <mergeCell ref="B19:B26"/>
    <mergeCell ref="C19:C26"/>
    <mergeCell ref="A27:A34"/>
    <mergeCell ref="B27:B34"/>
    <mergeCell ref="C27:C34"/>
    <mergeCell ref="A35:A42"/>
    <mergeCell ref="B35:B42"/>
    <mergeCell ref="C35:C42"/>
    <mergeCell ref="A43:A50"/>
    <mergeCell ref="B43:B50"/>
    <mergeCell ref="C43:C50"/>
    <mergeCell ref="A51:A58"/>
    <mergeCell ref="B51:B58"/>
    <mergeCell ref="C51:C58"/>
    <mergeCell ref="A59:A66"/>
    <mergeCell ref="B59:B66"/>
    <mergeCell ref="C59:C66"/>
    <mergeCell ref="A67:A74"/>
    <mergeCell ref="B67:B74"/>
    <mergeCell ref="C67:C74"/>
    <mergeCell ref="A75:A82"/>
    <mergeCell ref="B75:B82"/>
    <mergeCell ref="C75:C82"/>
    <mergeCell ref="A83:A90"/>
    <mergeCell ref="B83:B90"/>
    <mergeCell ref="C83:C90"/>
    <mergeCell ref="A91:A98"/>
    <mergeCell ref="B91:B98"/>
    <mergeCell ref="C91:C98"/>
    <mergeCell ref="A99:A106"/>
    <mergeCell ref="B99:B106"/>
    <mergeCell ref="C99:C106"/>
    <mergeCell ref="A107:A114"/>
    <mergeCell ref="B107:B114"/>
    <mergeCell ref="C107:C114"/>
    <mergeCell ref="A115:A122"/>
    <mergeCell ref="B115:B122"/>
    <mergeCell ref="C115:C122"/>
    <mergeCell ref="A123:A130"/>
    <mergeCell ref="B123:B130"/>
    <mergeCell ref="C123:C130"/>
    <mergeCell ref="A131:A138"/>
    <mergeCell ref="B131:B138"/>
    <mergeCell ref="C131:C138"/>
    <mergeCell ref="A139:A146"/>
    <mergeCell ref="B139:B146"/>
    <mergeCell ref="C139:C146"/>
    <mergeCell ref="A147:A154"/>
    <mergeCell ref="B147:B154"/>
    <mergeCell ref="C147:C154"/>
    <mergeCell ref="A155:A162"/>
    <mergeCell ref="B155:B162"/>
    <mergeCell ref="C155:C162"/>
    <mergeCell ref="A163:A170"/>
    <mergeCell ref="B163:B170"/>
    <mergeCell ref="C163:C170"/>
    <mergeCell ref="A171:A178"/>
    <mergeCell ref="B171:B178"/>
    <mergeCell ref="C171:C178"/>
    <mergeCell ref="A179:A186"/>
    <mergeCell ref="B179:B186"/>
    <mergeCell ref="C179:C186"/>
    <mergeCell ref="A187:A194"/>
    <mergeCell ref="B187:B194"/>
    <mergeCell ref="C187:C194"/>
    <mergeCell ref="A195:A202"/>
    <mergeCell ref="B195:B202"/>
    <mergeCell ref="C195:C202"/>
    <mergeCell ref="A203:A210"/>
    <mergeCell ref="B203:B210"/>
    <mergeCell ref="C203:C210"/>
    <mergeCell ref="A211:A218"/>
    <mergeCell ref="B211:B218"/>
    <mergeCell ref="C211:C218"/>
    <mergeCell ref="A235:A242"/>
    <mergeCell ref="B235:B242"/>
    <mergeCell ref="C235:C242"/>
    <mergeCell ref="A243:C250"/>
    <mergeCell ref="A219:A226"/>
    <mergeCell ref="B219:B226"/>
    <mergeCell ref="C219:C226"/>
    <mergeCell ref="A227:A234"/>
    <mergeCell ref="B227:B234"/>
    <mergeCell ref="C227:C234"/>
  </mergeCells>
  <conditionalFormatting sqref="E13">
    <cfRule type="iconSet" priority="360">
      <iconSet iconSet="5Arrows">
        <cfvo type="percent" val="0"/>
        <cfvo type="num" val="25"/>
        <cfvo type="num" val="50"/>
        <cfvo type="num" val="65"/>
        <cfvo type="num" val="80"/>
      </iconSet>
    </cfRule>
  </conditionalFormatting>
  <conditionalFormatting sqref="F13:Q13">
    <cfRule type="iconSet" priority="359">
      <iconSet iconSet="5Arrows">
        <cfvo type="percent" val="0"/>
        <cfvo type="num" val="25"/>
        <cfvo type="num" val="50"/>
        <cfvo type="num" val="65"/>
        <cfvo type="num" val="80"/>
      </iconSet>
    </cfRule>
  </conditionalFormatting>
  <conditionalFormatting sqref="E15">
    <cfRule type="iconSet" priority="358">
      <iconSet iconSet="5Arrows">
        <cfvo type="percent" val="0"/>
        <cfvo type="num" val="25"/>
        <cfvo type="num" val="50"/>
        <cfvo type="num" val="65"/>
        <cfvo type="num" val="80"/>
      </iconSet>
    </cfRule>
  </conditionalFormatting>
  <conditionalFormatting sqref="F15:Q15">
    <cfRule type="iconSet" priority="357">
      <iconSet iconSet="5Arrows">
        <cfvo type="percent" val="0"/>
        <cfvo type="num" val="25"/>
        <cfvo type="num" val="50"/>
        <cfvo type="num" val="65"/>
        <cfvo type="num" val="80"/>
      </iconSet>
    </cfRule>
  </conditionalFormatting>
  <conditionalFormatting sqref="E17">
    <cfRule type="iconSet" priority="356">
      <iconSet iconSet="5Arrows">
        <cfvo type="percent" val="0"/>
        <cfvo type="num" val="25"/>
        <cfvo type="num" val="50"/>
        <cfvo type="num" val="65"/>
        <cfvo type="num" val="80"/>
      </iconSet>
    </cfRule>
  </conditionalFormatting>
  <conditionalFormatting sqref="F17:Q17">
    <cfRule type="iconSet" priority="355">
      <iconSet iconSet="5Arrows">
        <cfvo type="percent" val="0"/>
        <cfvo type="num" val="25"/>
        <cfvo type="num" val="50"/>
        <cfvo type="num" val="65"/>
        <cfvo type="num" val="80"/>
      </iconSet>
    </cfRule>
  </conditionalFormatting>
  <conditionalFormatting sqref="E18">
    <cfRule type="iconSet" priority="354">
      <iconSet iconSet="5Arrows">
        <cfvo type="percent" val="0"/>
        <cfvo type="num" val="25"/>
        <cfvo type="num" val="50"/>
        <cfvo type="num" val="65"/>
        <cfvo type="num" val="80"/>
      </iconSet>
    </cfRule>
  </conditionalFormatting>
  <conditionalFormatting sqref="F18:Q18">
    <cfRule type="iconSet" priority="353">
      <iconSet iconSet="5Arrows">
        <cfvo type="percent" val="0"/>
        <cfvo type="num" val="25"/>
        <cfvo type="num" val="50"/>
        <cfvo type="num" val="65"/>
        <cfvo type="num" val="80"/>
      </iconSet>
    </cfRule>
  </conditionalFormatting>
  <conditionalFormatting sqref="E21">
    <cfRule type="iconSet" priority="352">
      <iconSet iconSet="5Arrows">
        <cfvo type="percent" val="0"/>
        <cfvo type="num" val="25"/>
        <cfvo type="num" val="50"/>
        <cfvo type="num" val="65"/>
        <cfvo type="num" val="80"/>
      </iconSet>
    </cfRule>
  </conditionalFormatting>
  <conditionalFormatting sqref="F21:Q21">
    <cfRule type="iconSet" priority="351">
      <iconSet iconSet="5Arrows">
        <cfvo type="percent" val="0"/>
        <cfvo type="num" val="25"/>
        <cfvo type="num" val="50"/>
        <cfvo type="num" val="65"/>
        <cfvo type="num" val="80"/>
      </iconSet>
    </cfRule>
  </conditionalFormatting>
  <conditionalFormatting sqref="E23">
    <cfRule type="iconSet" priority="350">
      <iconSet iconSet="5Arrows">
        <cfvo type="percent" val="0"/>
        <cfvo type="num" val="25"/>
        <cfvo type="num" val="50"/>
        <cfvo type="num" val="65"/>
        <cfvo type="num" val="80"/>
      </iconSet>
    </cfRule>
  </conditionalFormatting>
  <conditionalFormatting sqref="F23:Q23">
    <cfRule type="iconSet" priority="349">
      <iconSet iconSet="5Arrows">
        <cfvo type="percent" val="0"/>
        <cfvo type="num" val="25"/>
        <cfvo type="num" val="50"/>
        <cfvo type="num" val="65"/>
        <cfvo type="num" val="80"/>
      </iconSet>
    </cfRule>
  </conditionalFormatting>
  <conditionalFormatting sqref="E25">
    <cfRule type="iconSet" priority="348">
      <iconSet iconSet="5Arrows">
        <cfvo type="percent" val="0"/>
        <cfvo type="num" val="25"/>
        <cfvo type="num" val="50"/>
        <cfvo type="num" val="65"/>
        <cfvo type="num" val="80"/>
      </iconSet>
    </cfRule>
  </conditionalFormatting>
  <conditionalFormatting sqref="F25:Q25">
    <cfRule type="iconSet" priority="347">
      <iconSet iconSet="5Arrows">
        <cfvo type="percent" val="0"/>
        <cfvo type="num" val="25"/>
        <cfvo type="num" val="50"/>
        <cfvo type="num" val="65"/>
        <cfvo type="num" val="80"/>
      </iconSet>
    </cfRule>
  </conditionalFormatting>
  <conditionalFormatting sqref="E26">
    <cfRule type="iconSet" priority="346">
      <iconSet iconSet="5Arrows">
        <cfvo type="percent" val="0"/>
        <cfvo type="num" val="25"/>
        <cfvo type="num" val="50"/>
        <cfvo type="num" val="65"/>
        <cfvo type="num" val="80"/>
      </iconSet>
    </cfRule>
  </conditionalFormatting>
  <conditionalFormatting sqref="F26:Q26">
    <cfRule type="iconSet" priority="345">
      <iconSet iconSet="5Arrows">
        <cfvo type="percent" val="0"/>
        <cfvo type="num" val="25"/>
        <cfvo type="num" val="50"/>
        <cfvo type="num" val="65"/>
        <cfvo type="num" val="80"/>
      </iconSet>
    </cfRule>
  </conditionalFormatting>
  <conditionalFormatting sqref="E29">
    <cfRule type="iconSet" priority="344">
      <iconSet iconSet="5Arrows">
        <cfvo type="percent" val="0"/>
        <cfvo type="num" val="25"/>
        <cfvo type="num" val="50"/>
        <cfvo type="num" val="65"/>
        <cfvo type="num" val="80"/>
      </iconSet>
    </cfRule>
  </conditionalFormatting>
  <conditionalFormatting sqref="F29:Q29">
    <cfRule type="iconSet" priority="343">
      <iconSet iconSet="5Arrows">
        <cfvo type="percent" val="0"/>
        <cfvo type="num" val="25"/>
        <cfvo type="num" val="50"/>
        <cfvo type="num" val="65"/>
        <cfvo type="num" val="80"/>
      </iconSet>
    </cfRule>
  </conditionalFormatting>
  <conditionalFormatting sqref="E31">
    <cfRule type="iconSet" priority="342">
      <iconSet iconSet="5Arrows">
        <cfvo type="percent" val="0"/>
        <cfvo type="num" val="25"/>
        <cfvo type="num" val="50"/>
        <cfvo type="num" val="65"/>
        <cfvo type="num" val="80"/>
      </iconSet>
    </cfRule>
  </conditionalFormatting>
  <conditionalFormatting sqref="F31:Q31">
    <cfRule type="iconSet" priority="341">
      <iconSet iconSet="5Arrows">
        <cfvo type="percent" val="0"/>
        <cfvo type="num" val="25"/>
        <cfvo type="num" val="50"/>
        <cfvo type="num" val="65"/>
        <cfvo type="num" val="80"/>
      </iconSet>
    </cfRule>
  </conditionalFormatting>
  <conditionalFormatting sqref="E33">
    <cfRule type="iconSet" priority="340">
      <iconSet iconSet="5Arrows">
        <cfvo type="percent" val="0"/>
        <cfvo type="num" val="25"/>
        <cfvo type="num" val="50"/>
        <cfvo type="num" val="65"/>
        <cfvo type="num" val="80"/>
      </iconSet>
    </cfRule>
  </conditionalFormatting>
  <conditionalFormatting sqref="F33:Q33">
    <cfRule type="iconSet" priority="339">
      <iconSet iconSet="5Arrows">
        <cfvo type="percent" val="0"/>
        <cfvo type="num" val="25"/>
        <cfvo type="num" val="50"/>
        <cfvo type="num" val="65"/>
        <cfvo type="num" val="80"/>
      </iconSet>
    </cfRule>
  </conditionalFormatting>
  <conditionalFormatting sqref="E34">
    <cfRule type="iconSet" priority="338">
      <iconSet iconSet="5Arrows">
        <cfvo type="percent" val="0"/>
        <cfvo type="num" val="25"/>
        <cfvo type="num" val="50"/>
        <cfvo type="num" val="65"/>
        <cfvo type="num" val="80"/>
      </iconSet>
    </cfRule>
  </conditionalFormatting>
  <conditionalFormatting sqref="F34:Q34">
    <cfRule type="iconSet" priority="337">
      <iconSet iconSet="5Arrows">
        <cfvo type="percent" val="0"/>
        <cfvo type="num" val="25"/>
        <cfvo type="num" val="50"/>
        <cfvo type="num" val="65"/>
        <cfvo type="num" val="80"/>
      </iconSet>
    </cfRule>
  </conditionalFormatting>
  <conditionalFormatting sqref="E37">
    <cfRule type="iconSet" priority="336">
      <iconSet iconSet="5Arrows">
        <cfvo type="percent" val="0"/>
        <cfvo type="num" val="25"/>
        <cfvo type="num" val="50"/>
        <cfvo type="num" val="65"/>
        <cfvo type="num" val="80"/>
      </iconSet>
    </cfRule>
  </conditionalFormatting>
  <conditionalFormatting sqref="F37:Q37">
    <cfRule type="iconSet" priority="335">
      <iconSet iconSet="5Arrows">
        <cfvo type="percent" val="0"/>
        <cfvo type="num" val="25"/>
        <cfvo type="num" val="50"/>
        <cfvo type="num" val="65"/>
        <cfvo type="num" val="80"/>
      </iconSet>
    </cfRule>
  </conditionalFormatting>
  <conditionalFormatting sqref="E39">
    <cfRule type="iconSet" priority="334">
      <iconSet iconSet="5Arrows">
        <cfvo type="percent" val="0"/>
        <cfvo type="num" val="25"/>
        <cfvo type="num" val="50"/>
        <cfvo type="num" val="65"/>
        <cfvo type="num" val="80"/>
      </iconSet>
    </cfRule>
  </conditionalFormatting>
  <conditionalFormatting sqref="F39:Q39">
    <cfRule type="iconSet" priority="333">
      <iconSet iconSet="5Arrows">
        <cfvo type="percent" val="0"/>
        <cfvo type="num" val="25"/>
        <cfvo type="num" val="50"/>
        <cfvo type="num" val="65"/>
        <cfvo type="num" val="80"/>
      </iconSet>
    </cfRule>
  </conditionalFormatting>
  <conditionalFormatting sqref="E41">
    <cfRule type="iconSet" priority="332">
      <iconSet iconSet="5Arrows">
        <cfvo type="percent" val="0"/>
        <cfvo type="num" val="25"/>
        <cfvo type="num" val="50"/>
        <cfvo type="num" val="65"/>
        <cfvo type="num" val="80"/>
      </iconSet>
    </cfRule>
  </conditionalFormatting>
  <conditionalFormatting sqref="F41:Q41">
    <cfRule type="iconSet" priority="331">
      <iconSet iconSet="5Arrows">
        <cfvo type="percent" val="0"/>
        <cfvo type="num" val="25"/>
        <cfvo type="num" val="50"/>
        <cfvo type="num" val="65"/>
        <cfvo type="num" val="80"/>
      </iconSet>
    </cfRule>
  </conditionalFormatting>
  <conditionalFormatting sqref="E42">
    <cfRule type="iconSet" priority="330">
      <iconSet iconSet="5Arrows">
        <cfvo type="percent" val="0"/>
        <cfvo type="num" val="25"/>
        <cfvo type="num" val="50"/>
        <cfvo type="num" val="65"/>
        <cfvo type="num" val="80"/>
      </iconSet>
    </cfRule>
  </conditionalFormatting>
  <conditionalFormatting sqref="F42:Q42">
    <cfRule type="iconSet" priority="329">
      <iconSet iconSet="5Arrows">
        <cfvo type="percent" val="0"/>
        <cfvo type="num" val="25"/>
        <cfvo type="num" val="50"/>
        <cfvo type="num" val="65"/>
        <cfvo type="num" val="80"/>
      </iconSet>
    </cfRule>
  </conditionalFormatting>
  <conditionalFormatting sqref="E45">
    <cfRule type="iconSet" priority="328">
      <iconSet iconSet="5Arrows">
        <cfvo type="percent" val="0"/>
        <cfvo type="num" val="25"/>
        <cfvo type="num" val="50"/>
        <cfvo type="num" val="65"/>
        <cfvo type="num" val="80"/>
      </iconSet>
    </cfRule>
  </conditionalFormatting>
  <conditionalFormatting sqref="F45:Q45">
    <cfRule type="iconSet" priority="327">
      <iconSet iconSet="5Arrows">
        <cfvo type="percent" val="0"/>
        <cfvo type="num" val="25"/>
        <cfvo type="num" val="50"/>
        <cfvo type="num" val="65"/>
        <cfvo type="num" val="80"/>
      </iconSet>
    </cfRule>
  </conditionalFormatting>
  <conditionalFormatting sqref="E47">
    <cfRule type="iconSet" priority="326">
      <iconSet iconSet="5Arrows">
        <cfvo type="percent" val="0"/>
        <cfvo type="num" val="25"/>
        <cfvo type="num" val="50"/>
        <cfvo type="num" val="65"/>
        <cfvo type="num" val="80"/>
      </iconSet>
    </cfRule>
  </conditionalFormatting>
  <conditionalFormatting sqref="F47:Q47">
    <cfRule type="iconSet" priority="325">
      <iconSet iconSet="5Arrows">
        <cfvo type="percent" val="0"/>
        <cfvo type="num" val="25"/>
        <cfvo type="num" val="50"/>
        <cfvo type="num" val="65"/>
        <cfvo type="num" val="80"/>
      </iconSet>
    </cfRule>
  </conditionalFormatting>
  <conditionalFormatting sqref="E49">
    <cfRule type="iconSet" priority="324">
      <iconSet iconSet="5Arrows">
        <cfvo type="percent" val="0"/>
        <cfvo type="num" val="25"/>
        <cfvo type="num" val="50"/>
        <cfvo type="num" val="65"/>
        <cfvo type="num" val="80"/>
      </iconSet>
    </cfRule>
  </conditionalFormatting>
  <conditionalFormatting sqref="F49:Q49">
    <cfRule type="iconSet" priority="323">
      <iconSet iconSet="5Arrows">
        <cfvo type="percent" val="0"/>
        <cfvo type="num" val="25"/>
        <cfvo type="num" val="50"/>
        <cfvo type="num" val="65"/>
        <cfvo type="num" val="80"/>
      </iconSet>
    </cfRule>
  </conditionalFormatting>
  <conditionalFormatting sqref="E50">
    <cfRule type="iconSet" priority="322">
      <iconSet iconSet="5Arrows">
        <cfvo type="percent" val="0"/>
        <cfvo type="num" val="25"/>
        <cfvo type="num" val="50"/>
        <cfvo type="num" val="65"/>
        <cfvo type="num" val="80"/>
      </iconSet>
    </cfRule>
  </conditionalFormatting>
  <conditionalFormatting sqref="F50:Q50">
    <cfRule type="iconSet" priority="321">
      <iconSet iconSet="5Arrows">
        <cfvo type="percent" val="0"/>
        <cfvo type="num" val="25"/>
        <cfvo type="num" val="50"/>
        <cfvo type="num" val="65"/>
        <cfvo type="num" val="80"/>
      </iconSet>
    </cfRule>
  </conditionalFormatting>
  <conditionalFormatting sqref="E53">
    <cfRule type="iconSet" priority="320">
      <iconSet iconSet="5Arrows">
        <cfvo type="percent" val="0"/>
        <cfvo type="num" val="25"/>
        <cfvo type="num" val="50"/>
        <cfvo type="num" val="65"/>
        <cfvo type="num" val="80"/>
      </iconSet>
    </cfRule>
  </conditionalFormatting>
  <conditionalFormatting sqref="F53:Q53">
    <cfRule type="iconSet" priority="319">
      <iconSet iconSet="5Arrows">
        <cfvo type="percent" val="0"/>
        <cfvo type="num" val="25"/>
        <cfvo type="num" val="50"/>
        <cfvo type="num" val="65"/>
        <cfvo type="num" val="80"/>
      </iconSet>
    </cfRule>
  </conditionalFormatting>
  <conditionalFormatting sqref="E55">
    <cfRule type="iconSet" priority="318">
      <iconSet iconSet="5Arrows">
        <cfvo type="percent" val="0"/>
        <cfvo type="num" val="25"/>
        <cfvo type="num" val="50"/>
        <cfvo type="num" val="65"/>
        <cfvo type="num" val="80"/>
      </iconSet>
    </cfRule>
  </conditionalFormatting>
  <conditionalFormatting sqref="F55:Q55">
    <cfRule type="iconSet" priority="317">
      <iconSet iconSet="5Arrows">
        <cfvo type="percent" val="0"/>
        <cfvo type="num" val="25"/>
        <cfvo type="num" val="50"/>
        <cfvo type="num" val="65"/>
        <cfvo type="num" val="80"/>
      </iconSet>
    </cfRule>
  </conditionalFormatting>
  <conditionalFormatting sqref="E57">
    <cfRule type="iconSet" priority="316">
      <iconSet iconSet="5Arrows">
        <cfvo type="percent" val="0"/>
        <cfvo type="num" val="25"/>
        <cfvo type="num" val="50"/>
        <cfvo type="num" val="65"/>
        <cfvo type="num" val="80"/>
      </iconSet>
    </cfRule>
  </conditionalFormatting>
  <conditionalFormatting sqref="F57:Q57">
    <cfRule type="iconSet" priority="315">
      <iconSet iconSet="5Arrows">
        <cfvo type="percent" val="0"/>
        <cfvo type="num" val="25"/>
        <cfvo type="num" val="50"/>
        <cfvo type="num" val="65"/>
        <cfvo type="num" val="80"/>
      </iconSet>
    </cfRule>
  </conditionalFormatting>
  <conditionalFormatting sqref="E58">
    <cfRule type="iconSet" priority="314">
      <iconSet iconSet="5Arrows">
        <cfvo type="percent" val="0"/>
        <cfvo type="num" val="25"/>
        <cfvo type="num" val="50"/>
        <cfvo type="num" val="65"/>
        <cfvo type="num" val="80"/>
      </iconSet>
    </cfRule>
  </conditionalFormatting>
  <conditionalFormatting sqref="F58:Q58">
    <cfRule type="iconSet" priority="313">
      <iconSet iconSet="5Arrows">
        <cfvo type="percent" val="0"/>
        <cfvo type="num" val="25"/>
        <cfvo type="num" val="50"/>
        <cfvo type="num" val="65"/>
        <cfvo type="num" val="80"/>
      </iconSet>
    </cfRule>
  </conditionalFormatting>
  <conditionalFormatting sqref="E61">
    <cfRule type="iconSet" priority="312">
      <iconSet iconSet="5Arrows">
        <cfvo type="percent" val="0"/>
        <cfvo type="num" val="25"/>
        <cfvo type="num" val="50"/>
        <cfvo type="num" val="65"/>
        <cfvo type="num" val="80"/>
      </iconSet>
    </cfRule>
  </conditionalFormatting>
  <conditionalFormatting sqref="F61:Q61">
    <cfRule type="iconSet" priority="311">
      <iconSet iconSet="5Arrows">
        <cfvo type="percent" val="0"/>
        <cfvo type="num" val="25"/>
        <cfvo type="num" val="50"/>
        <cfvo type="num" val="65"/>
        <cfvo type="num" val="80"/>
      </iconSet>
    </cfRule>
  </conditionalFormatting>
  <conditionalFormatting sqref="E63">
    <cfRule type="iconSet" priority="310">
      <iconSet iconSet="5Arrows">
        <cfvo type="percent" val="0"/>
        <cfvo type="num" val="25"/>
        <cfvo type="num" val="50"/>
        <cfvo type="num" val="65"/>
        <cfvo type="num" val="80"/>
      </iconSet>
    </cfRule>
  </conditionalFormatting>
  <conditionalFormatting sqref="F63:Q63">
    <cfRule type="iconSet" priority="309">
      <iconSet iconSet="5Arrows">
        <cfvo type="percent" val="0"/>
        <cfvo type="num" val="25"/>
        <cfvo type="num" val="50"/>
        <cfvo type="num" val="65"/>
        <cfvo type="num" val="80"/>
      </iconSet>
    </cfRule>
  </conditionalFormatting>
  <conditionalFormatting sqref="E65">
    <cfRule type="iconSet" priority="308">
      <iconSet iconSet="5Arrows">
        <cfvo type="percent" val="0"/>
        <cfvo type="num" val="25"/>
        <cfvo type="num" val="50"/>
        <cfvo type="num" val="65"/>
        <cfvo type="num" val="80"/>
      </iconSet>
    </cfRule>
  </conditionalFormatting>
  <conditionalFormatting sqref="F65:Q65">
    <cfRule type="iconSet" priority="307">
      <iconSet iconSet="5Arrows">
        <cfvo type="percent" val="0"/>
        <cfvo type="num" val="25"/>
        <cfvo type="num" val="50"/>
        <cfvo type="num" val="65"/>
        <cfvo type="num" val="80"/>
      </iconSet>
    </cfRule>
  </conditionalFormatting>
  <conditionalFormatting sqref="E66">
    <cfRule type="iconSet" priority="306">
      <iconSet iconSet="5Arrows">
        <cfvo type="percent" val="0"/>
        <cfvo type="num" val="25"/>
        <cfvo type="num" val="50"/>
        <cfvo type="num" val="65"/>
        <cfvo type="num" val="80"/>
      </iconSet>
    </cfRule>
  </conditionalFormatting>
  <conditionalFormatting sqref="F66:Q66">
    <cfRule type="iconSet" priority="305">
      <iconSet iconSet="5Arrows">
        <cfvo type="percent" val="0"/>
        <cfvo type="num" val="25"/>
        <cfvo type="num" val="50"/>
        <cfvo type="num" val="65"/>
        <cfvo type="num" val="80"/>
      </iconSet>
    </cfRule>
  </conditionalFormatting>
  <conditionalFormatting sqref="E69">
    <cfRule type="iconSet" priority="304">
      <iconSet iconSet="5Arrows">
        <cfvo type="percent" val="0"/>
        <cfvo type="num" val="25"/>
        <cfvo type="num" val="50"/>
        <cfvo type="num" val="65"/>
        <cfvo type="num" val="80"/>
      </iconSet>
    </cfRule>
  </conditionalFormatting>
  <conditionalFormatting sqref="F69:Q69">
    <cfRule type="iconSet" priority="303">
      <iconSet iconSet="5Arrows">
        <cfvo type="percent" val="0"/>
        <cfvo type="num" val="25"/>
        <cfvo type="num" val="50"/>
        <cfvo type="num" val="65"/>
        <cfvo type="num" val="80"/>
      </iconSet>
    </cfRule>
  </conditionalFormatting>
  <conditionalFormatting sqref="E71">
    <cfRule type="iconSet" priority="302">
      <iconSet iconSet="5Arrows">
        <cfvo type="percent" val="0"/>
        <cfvo type="num" val="25"/>
        <cfvo type="num" val="50"/>
        <cfvo type="num" val="65"/>
        <cfvo type="num" val="80"/>
      </iconSet>
    </cfRule>
  </conditionalFormatting>
  <conditionalFormatting sqref="F71:Q71">
    <cfRule type="iconSet" priority="301">
      <iconSet iconSet="5Arrows">
        <cfvo type="percent" val="0"/>
        <cfvo type="num" val="25"/>
        <cfvo type="num" val="50"/>
        <cfvo type="num" val="65"/>
        <cfvo type="num" val="80"/>
      </iconSet>
    </cfRule>
  </conditionalFormatting>
  <conditionalFormatting sqref="E73">
    <cfRule type="iconSet" priority="300">
      <iconSet iconSet="5Arrows">
        <cfvo type="percent" val="0"/>
        <cfvo type="num" val="25"/>
        <cfvo type="num" val="50"/>
        <cfvo type="num" val="65"/>
        <cfvo type="num" val="80"/>
      </iconSet>
    </cfRule>
  </conditionalFormatting>
  <conditionalFormatting sqref="F73:Q73">
    <cfRule type="iconSet" priority="299">
      <iconSet iconSet="5Arrows">
        <cfvo type="percent" val="0"/>
        <cfvo type="num" val="25"/>
        <cfvo type="num" val="50"/>
        <cfvo type="num" val="65"/>
        <cfvo type="num" val="80"/>
      </iconSet>
    </cfRule>
  </conditionalFormatting>
  <conditionalFormatting sqref="E74">
    <cfRule type="iconSet" priority="298">
      <iconSet iconSet="5Arrows">
        <cfvo type="percent" val="0"/>
        <cfvo type="num" val="25"/>
        <cfvo type="num" val="50"/>
        <cfvo type="num" val="65"/>
        <cfvo type="num" val="80"/>
      </iconSet>
    </cfRule>
  </conditionalFormatting>
  <conditionalFormatting sqref="F74:Q74">
    <cfRule type="iconSet" priority="297">
      <iconSet iconSet="5Arrows">
        <cfvo type="percent" val="0"/>
        <cfvo type="num" val="25"/>
        <cfvo type="num" val="50"/>
        <cfvo type="num" val="65"/>
        <cfvo type="num" val="80"/>
      </iconSet>
    </cfRule>
  </conditionalFormatting>
  <conditionalFormatting sqref="E77">
    <cfRule type="iconSet" priority="296">
      <iconSet iconSet="5Arrows">
        <cfvo type="percent" val="0"/>
        <cfvo type="num" val="25"/>
        <cfvo type="num" val="50"/>
        <cfvo type="num" val="65"/>
        <cfvo type="num" val="80"/>
      </iconSet>
    </cfRule>
  </conditionalFormatting>
  <conditionalFormatting sqref="F77:Q77">
    <cfRule type="iconSet" priority="295">
      <iconSet iconSet="5Arrows">
        <cfvo type="percent" val="0"/>
        <cfvo type="num" val="25"/>
        <cfvo type="num" val="50"/>
        <cfvo type="num" val="65"/>
        <cfvo type="num" val="80"/>
      </iconSet>
    </cfRule>
  </conditionalFormatting>
  <conditionalFormatting sqref="E79">
    <cfRule type="iconSet" priority="294">
      <iconSet iconSet="5Arrows">
        <cfvo type="percent" val="0"/>
        <cfvo type="num" val="25"/>
        <cfvo type="num" val="50"/>
        <cfvo type="num" val="65"/>
        <cfvo type="num" val="80"/>
      </iconSet>
    </cfRule>
  </conditionalFormatting>
  <conditionalFormatting sqref="F79:Q79">
    <cfRule type="iconSet" priority="293">
      <iconSet iconSet="5Arrows">
        <cfvo type="percent" val="0"/>
        <cfvo type="num" val="25"/>
        <cfvo type="num" val="50"/>
        <cfvo type="num" val="65"/>
        <cfvo type="num" val="80"/>
      </iconSet>
    </cfRule>
  </conditionalFormatting>
  <conditionalFormatting sqref="E81">
    <cfRule type="iconSet" priority="292">
      <iconSet iconSet="5Arrows">
        <cfvo type="percent" val="0"/>
        <cfvo type="num" val="25"/>
        <cfvo type="num" val="50"/>
        <cfvo type="num" val="65"/>
        <cfvo type="num" val="80"/>
      </iconSet>
    </cfRule>
  </conditionalFormatting>
  <conditionalFormatting sqref="F81:Q81">
    <cfRule type="iconSet" priority="291">
      <iconSet iconSet="5Arrows">
        <cfvo type="percent" val="0"/>
        <cfvo type="num" val="25"/>
        <cfvo type="num" val="50"/>
        <cfvo type="num" val="65"/>
        <cfvo type="num" val="80"/>
      </iconSet>
    </cfRule>
  </conditionalFormatting>
  <conditionalFormatting sqref="E82">
    <cfRule type="iconSet" priority="290">
      <iconSet iconSet="5Arrows">
        <cfvo type="percent" val="0"/>
        <cfvo type="num" val="25"/>
        <cfvo type="num" val="50"/>
        <cfvo type="num" val="65"/>
        <cfvo type="num" val="80"/>
      </iconSet>
    </cfRule>
  </conditionalFormatting>
  <conditionalFormatting sqref="F82:Q82">
    <cfRule type="iconSet" priority="289">
      <iconSet iconSet="5Arrows">
        <cfvo type="percent" val="0"/>
        <cfvo type="num" val="25"/>
        <cfvo type="num" val="50"/>
        <cfvo type="num" val="65"/>
        <cfvo type="num" val="80"/>
      </iconSet>
    </cfRule>
  </conditionalFormatting>
  <conditionalFormatting sqref="E85">
    <cfRule type="iconSet" priority="288">
      <iconSet iconSet="5Arrows">
        <cfvo type="percent" val="0"/>
        <cfvo type="num" val="25"/>
        <cfvo type="num" val="50"/>
        <cfvo type="num" val="65"/>
        <cfvo type="num" val="80"/>
      </iconSet>
    </cfRule>
  </conditionalFormatting>
  <conditionalFormatting sqref="F85:Q85">
    <cfRule type="iconSet" priority="287">
      <iconSet iconSet="5Arrows">
        <cfvo type="percent" val="0"/>
        <cfvo type="num" val="25"/>
        <cfvo type="num" val="50"/>
        <cfvo type="num" val="65"/>
        <cfvo type="num" val="80"/>
      </iconSet>
    </cfRule>
  </conditionalFormatting>
  <conditionalFormatting sqref="E87">
    <cfRule type="iconSet" priority="286">
      <iconSet iconSet="5Arrows">
        <cfvo type="percent" val="0"/>
        <cfvo type="num" val="25"/>
        <cfvo type="num" val="50"/>
        <cfvo type="num" val="65"/>
        <cfvo type="num" val="80"/>
      </iconSet>
    </cfRule>
  </conditionalFormatting>
  <conditionalFormatting sqref="F87:Q87">
    <cfRule type="iconSet" priority="285">
      <iconSet iconSet="5Arrows">
        <cfvo type="percent" val="0"/>
        <cfvo type="num" val="25"/>
        <cfvo type="num" val="50"/>
        <cfvo type="num" val="65"/>
        <cfvo type="num" val="80"/>
      </iconSet>
    </cfRule>
  </conditionalFormatting>
  <conditionalFormatting sqref="E89">
    <cfRule type="iconSet" priority="284">
      <iconSet iconSet="5Arrows">
        <cfvo type="percent" val="0"/>
        <cfvo type="num" val="25"/>
        <cfvo type="num" val="50"/>
        <cfvo type="num" val="65"/>
        <cfvo type="num" val="80"/>
      </iconSet>
    </cfRule>
  </conditionalFormatting>
  <conditionalFormatting sqref="F89:Q89">
    <cfRule type="iconSet" priority="283">
      <iconSet iconSet="5Arrows">
        <cfvo type="percent" val="0"/>
        <cfvo type="num" val="25"/>
        <cfvo type="num" val="50"/>
        <cfvo type="num" val="65"/>
        <cfvo type="num" val="80"/>
      </iconSet>
    </cfRule>
  </conditionalFormatting>
  <conditionalFormatting sqref="E90">
    <cfRule type="iconSet" priority="282">
      <iconSet iconSet="5Arrows">
        <cfvo type="percent" val="0"/>
        <cfvo type="num" val="25"/>
        <cfvo type="num" val="50"/>
        <cfvo type="num" val="65"/>
        <cfvo type="num" val="80"/>
      </iconSet>
    </cfRule>
  </conditionalFormatting>
  <conditionalFormatting sqref="F90:Q90">
    <cfRule type="iconSet" priority="281">
      <iconSet iconSet="5Arrows">
        <cfvo type="percent" val="0"/>
        <cfvo type="num" val="25"/>
        <cfvo type="num" val="50"/>
        <cfvo type="num" val="65"/>
        <cfvo type="num" val="80"/>
      </iconSet>
    </cfRule>
  </conditionalFormatting>
  <conditionalFormatting sqref="E93">
    <cfRule type="iconSet" priority="280">
      <iconSet iconSet="5Arrows">
        <cfvo type="percent" val="0"/>
        <cfvo type="num" val="25"/>
        <cfvo type="num" val="50"/>
        <cfvo type="num" val="65"/>
        <cfvo type="num" val="80"/>
      </iconSet>
    </cfRule>
  </conditionalFormatting>
  <conditionalFormatting sqref="F93:Q93">
    <cfRule type="iconSet" priority="279">
      <iconSet iconSet="5Arrows">
        <cfvo type="percent" val="0"/>
        <cfvo type="num" val="25"/>
        <cfvo type="num" val="50"/>
        <cfvo type="num" val="65"/>
        <cfvo type="num" val="80"/>
      </iconSet>
    </cfRule>
  </conditionalFormatting>
  <conditionalFormatting sqref="E95">
    <cfRule type="iconSet" priority="278">
      <iconSet iconSet="5Arrows">
        <cfvo type="percent" val="0"/>
        <cfvo type="num" val="25"/>
        <cfvo type="num" val="50"/>
        <cfvo type="num" val="65"/>
        <cfvo type="num" val="80"/>
      </iconSet>
    </cfRule>
  </conditionalFormatting>
  <conditionalFormatting sqref="F95:Q95">
    <cfRule type="iconSet" priority="277">
      <iconSet iconSet="5Arrows">
        <cfvo type="percent" val="0"/>
        <cfvo type="num" val="25"/>
        <cfvo type="num" val="50"/>
        <cfvo type="num" val="65"/>
        <cfvo type="num" val="80"/>
      </iconSet>
    </cfRule>
  </conditionalFormatting>
  <conditionalFormatting sqref="E97">
    <cfRule type="iconSet" priority="276">
      <iconSet iconSet="5Arrows">
        <cfvo type="percent" val="0"/>
        <cfvo type="num" val="25"/>
        <cfvo type="num" val="50"/>
        <cfvo type="num" val="65"/>
        <cfvo type="num" val="80"/>
      </iconSet>
    </cfRule>
  </conditionalFormatting>
  <conditionalFormatting sqref="F97:Q97">
    <cfRule type="iconSet" priority="275">
      <iconSet iconSet="5Arrows">
        <cfvo type="percent" val="0"/>
        <cfvo type="num" val="25"/>
        <cfvo type="num" val="50"/>
        <cfvo type="num" val="65"/>
        <cfvo type="num" val="80"/>
      </iconSet>
    </cfRule>
  </conditionalFormatting>
  <conditionalFormatting sqref="E98">
    <cfRule type="iconSet" priority="274">
      <iconSet iconSet="5Arrows">
        <cfvo type="percent" val="0"/>
        <cfvo type="num" val="25"/>
        <cfvo type="num" val="50"/>
        <cfvo type="num" val="65"/>
        <cfvo type="num" val="80"/>
      </iconSet>
    </cfRule>
  </conditionalFormatting>
  <conditionalFormatting sqref="F98:Q98">
    <cfRule type="iconSet" priority="273">
      <iconSet iconSet="5Arrows">
        <cfvo type="percent" val="0"/>
        <cfvo type="num" val="25"/>
        <cfvo type="num" val="50"/>
        <cfvo type="num" val="65"/>
        <cfvo type="num" val="80"/>
      </iconSet>
    </cfRule>
  </conditionalFormatting>
  <conditionalFormatting sqref="E101">
    <cfRule type="iconSet" priority="272">
      <iconSet iconSet="5Arrows">
        <cfvo type="percent" val="0"/>
        <cfvo type="num" val="25"/>
        <cfvo type="num" val="50"/>
        <cfvo type="num" val="65"/>
        <cfvo type="num" val="80"/>
      </iconSet>
    </cfRule>
  </conditionalFormatting>
  <conditionalFormatting sqref="F101:Q101">
    <cfRule type="iconSet" priority="271">
      <iconSet iconSet="5Arrows">
        <cfvo type="percent" val="0"/>
        <cfvo type="num" val="25"/>
        <cfvo type="num" val="50"/>
        <cfvo type="num" val="65"/>
        <cfvo type="num" val="80"/>
      </iconSet>
    </cfRule>
  </conditionalFormatting>
  <conditionalFormatting sqref="E103">
    <cfRule type="iconSet" priority="270">
      <iconSet iconSet="5Arrows">
        <cfvo type="percent" val="0"/>
        <cfvo type="num" val="25"/>
        <cfvo type="num" val="50"/>
        <cfvo type="num" val="65"/>
        <cfvo type="num" val="80"/>
      </iconSet>
    </cfRule>
  </conditionalFormatting>
  <conditionalFormatting sqref="F103:Q103">
    <cfRule type="iconSet" priority="269">
      <iconSet iconSet="5Arrows">
        <cfvo type="percent" val="0"/>
        <cfvo type="num" val="25"/>
        <cfvo type="num" val="50"/>
        <cfvo type="num" val="65"/>
        <cfvo type="num" val="80"/>
      </iconSet>
    </cfRule>
  </conditionalFormatting>
  <conditionalFormatting sqref="E105">
    <cfRule type="iconSet" priority="268">
      <iconSet iconSet="5Arrows">
        <cfvo type="percent" val="0"/>
        <cfvo type="num" val="25"/>
        <cfvo type="num" val="50"/>
        <cfvo type="num" val="65"/>
        <cfvo type="num" val="80"/>
      </iconSet>
    </cfRule>
  </conditionalFormatting>
  <conditionalFormatting sqref="F105:Q105">
    <cfRule type="iconSet" priority="267">
      <iconSet iconSet="5Arrows">
        <cfvo type="percent" val="0"/>
        <cfvo type="num" val="25"/>
        <cfvo type="num" val="50"/>
        <cfvo type="num" val="65"/>
        <cfvo type="num" val="80"/>
      </iconSet>
    </cfRule>
  </conditionalFormatting>
  <conditionalFormatting sqref="E106">
    <cfRule type="iconSet" priority="266">
      <iconSet iconSet="5Arrows">
        <cfvo type="percent" val="0"/>
        <cfvo type="num" val="25"/>
        <cfvo type="num" val="50"/>
        <cfvo type="num" val="65"/>
        <cfvo type="num" val="80"/>
      </iconSet>
    </cfRule>
  </conditionalFormatting>
  <conditionalFormatting sqref="F106:Q106">
    <cfRule type="iconSet" priority="265">
      <iconSet iconSet="5Arrows">
        <cfvo type="percent" val="0"/>
        <cfvo type="num" val="25"/>
        <cfvo type="num" val="50"/>
        <cfvo type="num" val="65"/>
        <cfvo type="num" val="80"/>
      </iconSet>
    </cfRule>
  </conditionalFormatting>
  <conditionalFormatting sqref="E109">
    <cfRule type="iconSet" priority="264">
      <iconSet iconSet="5Arrows">
        <cfvo type="percent" val="0"/>
        <cfvo type="num" val="25"/>
        <cfvo type="num" val="50"/>
        <cfvo type="num" val="65"/>
        <cfvo type="num" val="80"/>
      </iconSet>
    </cfRule>
  </conditionalFormatting>
  <conditionalFormatting sqref="F109:Q109">
    <cfRule type="iconSet" priority="263">
      <iconSet iconSet="5Arrows">
        <cfvo type="percent" val="0"/>
        <cfvo type="num" val="25"/>
        <cfvo type="num" val="50"/>
        <cfvo type="num" val="65"/>
        <cfvo type="num" val="80"/>
      </iconSet>
    </cfRule>
  </conditionalFormatting>
  <conditionalFormatting sqref="E111">
    <cfRule type="iconSet" priority="262">
      <iconSet iconSet="5Arrows">
        <cfvo type="percent" val="0"/>
        <cfvo type="num" val="25"/>
        <cfvo type="num" val="50"/>
        <cfvo type="num" val="65"/>
        <cfvo type="num" val="80"/>
      </iconSet>
    </cfRule>
  </conditionalFormatting>
  <conditionalFormatting sqref="F111:Q111">
    <cfRule type="iconSet" priority="261">
      <iconSet iconSet="5Arrows">
        <cfvo type="percent" val="0"/>
        <cfvo type="num" val="25"/>
        <cfvo type="num" val="50"/>
        <cfvo type="num" val="65"/>
        <cfvo type="num" val="80"/>
      </iconSet>
    </cfRule>
  </conditionalFormatting>
  <conditionalFormatting sqref="E113">
    <cfRule type="iconSet" priority="260">
      <iconSet iconSet="5Arrows">
        <cfvo type="percent" val="0"/>
        <cfvo type="num" val="25"/>
        <cfvo type="num" val="50"/>
        <cfvo type="num" val="65"/>
        <cfvo type="num" val="80"/>
      </iconSet>
    </cfRule>
  </conditionalFormatting>
  <conditionalFormatting sqref="F113:Q113">
    <cfRule type="iconSet" priority="259">
      <iconSet iconSet="5Arrows">
        <cfvo type="percent" val="0"/>
        <cfvo type="num" val="25"/>
        <cfvo type="num" val="50"/>
        <cfvo type="num" val="65"/>
        <cfvo type="num" val="80"/>
      </iconSet>
    </cfRule>
  </conditionalFormatting>
  <conditionalFormatting sqref="E114">
    <cfRule type="iconSet" priority="258">
      <iconSet iconSet="5Arrows">
        <cfvo type="percent" val="0"/>
        <cfvo type="num" val="25"/>
        <cfvo type="num" val="50"/>
        <cfvo type="num" val="65"/>
        <cfvo type="num" val="80"/>
      </iconSet>
    </cfRule>
  </conditionalFormatting>
  <conditionalFormatting sqref="F114:Q114">
    <cfRule type="iconSet" priority="257">
      <iconSet iconSet="5Arrows">
        <cfvo type="percent" val="0"/>
        <cfvo type="num" val="25"/>
        <cfvo type="num" val="50"/>
        <cfvo type="num" val="65"/>
        <cfvo type="num" val="80"/>
      </iconSet>
    </cfRule>
  </conditionalFormatting>
  <conditionalFormatting sqref="E117">
    <cfRule type="iconSet" priority="256">
      <iconSet iconSet="5Arrows">
        <cfvo type="percent" val="0"/>
        <cfvo type="num" val="25"/>
        <cfvo type="num" val="50"/>
        <cfvo type="num" val="65"/>
        <cfvo type="num" val="80"/>
      </iconSet>
    </cfRule>
  </conditionalFormatting>
  <conditionalFormatting sqref="F117:Q117">
    <cfRule type="iconSet" priority="255">
      <iconSet iconSet="5Arrows">
        <cfvo type="percent" val="0"/>
        <cfvo type="num" val="25"/>
        <cfvo type="num" val="50"/>
        <cfvo type="num" val="65"/>
        <cfvo type="num" val="80"/>
      </iconSet>
    </cfRule>
  </conditionalFormatting>
  <conditionalFormatting sqref="E119">
    <cfRule type="iconSet" priority="254">
      <iconSet iconSet="5Arrows">
        <cfvo type="percent" val="0"/>
        <cfvo type="num" val="25"/>
        <cfvo type="num" val="50"/>
        <cfvo type="num" val="65"/>
        <cfvo type="num" val="80"/>
      </iconSet>
    </cfRule>
  </conditionalFormatting>
  <conditionalFormatting sqref="F119:Q119">
    <cfRule type="iconSet" priority="253">
      <iconSet iconSet="5Arrows">
        <cfvo type="percent" val="0"/>
        <cfvo type="num" val="25"/>
        <cfvo type="num" val="50"/>
        <cfvo type="num" val="65"/>
        <cfvo type="num" val="80"/>
      </iconSet>
    </cfRule>
  </conditionalFormatting>
  <conditionalFormatting sqref="E121">
    <cfRule type="iconSet" priority="252">
      <iconSet iconSet="5Arrows">
        <cfvo type="percent" val="0"/>
        <cfvo type="num" val="25"/>
        <cfvo type="num" val="50"/>
        <cfvo type="num" val="65"/>
        <cfvo type="num" val="80"/>
      </iconSet>
    </cfRule>
  </conditionalFormatting>
  <conditionalFormatting sqref="F121:Q121">
    <cfRule type="iconSet" priority="251">
      <iconSet iconSet="5Arrows">
        <cfvo type="percent" val="0"/>
        <cfvo type="num" val="25"/>
        <cfvo type="num" val="50"/>
        <cfvo type="num" val="65"/>
        <cfvo type="num" val="80"/>
      </iconSet>
    </cfRule>
  </conditionalFormatting>
  <conditionalFormatting sqref="E122">
    <cfRule type="iconSet" priority="250">
      <iconSet iconSet="5Arrows">
        <cfvo type="percent" val="0"/>
        <cfvo type="num" val="25"/>
        <cfvo type="num" val="50"/>
        <cfvo type="num" val="65"/>
        <cfvo type="num" val="80"/>
      </iconSet>
    </cfRule>
  </conditionalFormatting>
  <conditionalFormatting sqref="F122:Q122">
    <cfRule type="iconSet" priority="249">
      <iconSet iconSet="5Arrows">
        <cfvo type="percent" val="0"/>
        <cfvo type="num" val="25"/>
        <cfvo type="num" val="50"/>
        <cfvo type="num" val="65"/>
        <cfvo type="num" val="80"/>
      </iconSet>
    </cfRule>
  </conditionalFormatting>
  <conditionalFormatting sqref="E125">
    <cfRule type="iconSet" priority="248">
      <iconSet iconSet="5Arrows">
        <cfvo type="percent" val="0"/>
        <cfvo type="num" val="25"/>
        <cfvo type="num" val="50"/>
        <cfvo type="num" val="65"/>
        <cfvo type="num" val="80"/>
      </iconSet>
    </cfRule>
  </conditionalFormatting>
  <conditionalFormatting sqref="F125:Q125">
    <cfRule type="iconSet" priority="247">
      <iconSet iconSet="5Arrows">
        <cfvo type="percent" val="0"/>
        <cfvo type="num" val="25"/>
        <cfvo type="num" val="50"/>
        <cfvo type="num" val="65"/>
        <cfvo type="num" val="80"/>
      </iconSet>
    </cfRule>
  </conditionalFormatting>
  <conditionalFormatting sqref="E127">
    <cfRule type="iconSet" priority="246">
      <iconSet iconSet="5Arrows">
        <cfvo type="percent" val="0"/>
        <cfvo type="num" val="25"/>
        <cfvo type="num" val="50"/>
        <cfvo type="num" val="65"/>
        <cfvo type="num" val="80"/>
      </iconSet>
    </cfRule>
  </conditionalFormatting>
  <conditionalFormatting sqref="F127:Q127">
    <cfRule type="iconSet" priority="245">
      <iconSet iconSet="5Arrows">
        <cfvo type="percent" val="0"/>
        <cfvo type="num" val="25"/>
        <cfvo type="num" val="50"/>
        <cfvo type="num" val="65"/>
        <cfvo type="num" val="80"/>
      </iconSet>
    </cfRule>
  </conditionalFormatting>
  <conditionalFormatting sqref="E129">
    <cfRule type="iconSet" priority="244">
      <iconSet iconSet="5Arrows">
        <cfvo type="percent" val="0"/>
        <cfvo type="num" val="25"/>
        <cfvo type="num" val="50"/>
        <cfvo type="num" val="65"/>
        <cfvo type="num" val="80"/>
      </iconSet>
    </cfRule>
  </conditionalFormatting>
  <conditionalFormatting sqref="F129:Q129">
    <cfRule type="iconSet" priority="243">
      <iconSet iconSet="5Arrows">
        <cfvo type="percent" val="0"/>
        <cfvo type="num" val="25"/>
        <cfvo type="num" val="50"/>
        <cfvo type="num" val="65"/>
        <cfvo type="num" val="80"/>
      </iconSet>
    </cfRule>
  </conditionalFormatting>
  <conditionalFormatting sqref="E130">
    <cfRule type="iconSet" priority="242">
      <iconSet iconSet="5Arrows">
        <cfvo type="percent" val="0"/>
        <cfvo type="num" val="25"/>
        <cfvo type="num" val="50"/>
        <cfvo type="num" val="65"/>
        <cfvo type="num" val="80"/>
      </iconSet>
    </cfRule>
  </conditionalFormatting>
  <conditionalFormatting sqref="F130:Q130">
    <cfRule type="iconSet" priority="241">
      <iconSet iconSet="5Arrows">
        <cfvo type="percent" val="0"/>
        <cfvo type="num" val="25"/>
        <cfvo type="num" val="50"/>
        <cfvo type="num" val="65"/>
        <cfvo type="num" val="80"/>
      </iconSet>
    </cfRule>
  </conditionalFormatting>
  <conditionalFormatting sqref="E133">
    <cfRule type="iconSet" priority="240">
      <iconSet iconSet="5Arrows">
        <cfvo type="percent" val="0"/>
        <cfvo type="num" val="25"/>
        <cfvo type="num" val="50"/>
        <cfvo type="num" val="65"/>
        <cfvo type="num" val="80"/>
      </iconSet>
    </cfRule>
  </conditionalFormatting>
  <conditionalFormatting sqref="F133:Q133">
    <cfRule type="iconSet" priority="239">
      <iconSet iconSet="5Arrows">
        <cfvo type="percent" val="0"/>
        <cfvo type="num" val="25"/>
        <cfvo type="num" val="50"/>
        <cfvo type="num" val="65"/>
        <cfvo type="num" val="80"/>
      </iconSet>
    </cfRule>
  </conditionalFormatting>
  <conditionalFormatting sqref="E135">
    <cfRule type="iconSet" priority="238">
      <iconSet iconSet="5Arrows">
        <cfvo type="percent" val="0"/>
        <cfvo type="num" val="25"/>
        <cfvo type="num" val="50"/>
        <cfvo type="num" val="65"/>
        <cfvo type="num" val="80"/>
      </iconSet>
    </cfRule>
  </conditionalFormatting>
  <conditionalFormatting sqref="F135:Q135">
    <cfRule type="iconSet" priority="237">
      <iconSet iconSet="5Arrows">
        <cfvo type="percent" val="0"/>
        <cfvo type="num" val="25"/>
        <cfvo type="num" val="50"/>
        <cfvo type="num" val="65"/>
        <cfvo type="num" val="80"/>
      </iconSet>
    </cfRule>
  </conditionalFormatting>
  <conditionalFormatting sqref="E137">
    <cfRule type="iconSet" priority="236">
      <iconSet iconSet="5Arrows">
        <cfvo type="percent" val="0"/>
        <cfvo type="num" val="25"/>
        <cfvo type="num" val="50"/>
        <cfvo type="num" val="65"/>
        <cfvo type="num" val="80"/>
      </iconSet>
    </cfRule>
  </conditionalFormatting>
  <conditionalFormatting sqref="F137:Q137">
    <cfRule type="iconSet" priority="235">
      <iconSet iconSet="5Arrows">
        <cfvo type="percent" val="0"/>
        <cfvo type="num" val="25"/>
        <cfvo type="num" val="50"/>
        <cfvo type="num" val="65"/>
        <cfvo type="num" val="80"/>
      </iconSet>
    </cfRule>
  </conditionalFormatting>
  <conditionalFormatting sqref="E138">
    <cfRule type="iconSet" priority="234">
      <iconSet iconSet="5Arrows">
        <cfvo type="percent" val="0"/>
        <cfvo type="num" val="25"/>
        <cfvo type="num" val="50"/>
        <cfvo type="num" val="65"/>
        <cfvo type="num" val="80"/>
      </iconSet>
    </cfRule>
  </conditionalFormatting>
  <conditionalFormatting sqref="F138:Q138">
    <cfRule type="iconSet" priority="233">
      <iconSet iconSet="5Arrows">
        <cfvo type="percent" val="0"/>
        <cfvo type="num" val="25"/>
        <cfvo type="num" val="50"/>
        <cfvo type="num" val="65"/>
        <cfvo type="num" val="80"/>
      </iconSet>
    </cfRule>
  </conditionalFormatting>
  <conditionalFormatting sqref="E141">
    <cfRule type="iconSet" priority="232">
      <iconSet iconSet="5Arrows">
        <cfvo type="percent" val="0"/>
        <cfvo type="num" val="25"/>
        <cfvo type="num" val="50"/>
        <cfvo type="num" val="65"/>
        <cfvo type="num" val="80"/>
      </iconSet>
    </cfRule>
  </conditionalFormatting>
  <conditionalFormatting sqref="F141:Q141">
    <cfRule type="iconSet" priority="231">
      <iconSet iconSet="5Arrows">
        <cfvo type="percent" val="0"/>
        <cfvo type="num" val="25"/>
        <cfvo type="num" val="50"/>
        <cfvo type="num" val="65"/>
        <cfvo type="num" val="80"/>
      </iconSet>
    </cfRule>
  </conditionalFormatting>
  <conditionalFormatting sqref="E143">
    <cfRule type="iconSet" priority="230">
      <iconSet iconSet="5Arrows">
        <cfvo type="percent" val="0"/>
        <cfvo type="num" val="25"/>
        <cfvo type="num" val="50"/>
        <cfvo type="num" val="65"/>
        <cfvo type="num" val="80"/>
      </iconSet>
    </cfRule>
  </conditionalFormatting>
  <conditionalFormatting sqref="F143:Q143">
    <cfRule type="iconSet" priority="229">
      <iconSet iconSet="5Arrows">
        <cfvo type="percent" val="0"/>
        <cfvo type="num" val="25"/>
        <cfvo type="num" val="50"/>
        <cfvo type="num" val="65"/>
        <cfvo type="num" val="80"/>
      </iconSet>
    </cfRule>
  </conditionalFormatting>
  <conditionalFormatting sqref="E145">
    <cfRule type="iconSet" priority="228">
      <iconSet iconSet="5Arrows">
        <cfvo type="percent" val="0"/>
        <cfvo type="num" val="25"/>
        <cfvo type="num" val="50"/>
        <cfvo type="num" val="65"/>
        <cfvo type="num" val="80"/>
      </iconSet>
    </cfRule>
  </conditionalFormatting>
  <conditionalFormatting sqref="F145:Q145">
    <cfRule type="iconSet" priority="227">
      <iconSet iconSet="5Arrows">
        <cfvo type="percent" val="0"/>
        <cfvo type="num" val="25"/>
        <cfvo type="num" val="50"/>
        <cfvo type="num" val="65"/>
        <cfvo type="num" val="80"/>
      </iconSet>
    </cfRule>
  </conditionalFormatting>
  <conditionalFormatting sqref="E146">
    <cfRule type="iconSet" priority="226">
      <iconSet iconSet="5Arrows">
        <cfvo type="percent" val="0"/>
        <cfvo type="num" val="25"/>
        <cfvo type="num" val="50"/>
        <cfvo type="num" val="65"/>
        <cfvo type="num" val="80"/>
      </iconSet>
    </cfRule>
  </conditionalFormatting>
  <conditionalFormatting sqref="F146:Q146">
    <cfRule type="iconSet" priority="225">
      <iconSet iconSet="5Arrows">
        <cfvo type="percent" val="0"/>
        <cfvo type="num" val="25"/>
        <cfvo type="num" val="50"/>
        <cfvo type="num" val="65"/>
        <cfvo type="num" val="80"/>
      </iconSet>
    </cfRule>
  </conditionalFormatting>
  <conditionalFormatting sqref="E149">
    <cfRule type="iconSet" priority="224">
      <iconSet iconSet="5Arrows">
        <cfvo type="percent" val="0"/>
        <cfvo type="num" val="25"/>
        <cfvo type="num" val="50"/>
        <cfvo type="num" val="65"/>
        <cfvo type="num" val="80"/>
      </iconSet>
    </cfRule>
  </conditionalFormatting>
  <conditionalFormatting sqref="F149:Q149">
    <cfRule type="iconSet" priority="223">
      <iconSet iconSet="5Arrows">
        <cfvo type="percent" val="0"/>
        <cfvo type="num" val="25"/>
        <cfvo type="num" val="50"/>
        <cfvo type="num" val="65"/>
        <cfvo type="num" val="80"/>
      </iconSet>
    </cfRule>
  </conditionalFormatting>
  <conditionalFormatting sqref="E151">
    <cfRule type="iconSet" priority="222">
      <iconSet iconSet="5Arrows">
        <cfvo type="percent" val="0"/>
        <cfvo type="num" val="25"/>
        <cfvo type="num" val="50"/>
        <cfvo type="num" val="65"/>
        <cfvo type="num" val="80"/>
      </iconSet>
    </cfRule>
  </conditionalFormatting>
  <conditionalFormatting sqref="F151:Q151">
    <cfRule type="iconSet" priority="221">
      <iconSet iconSet="5Arrows">
        <cfvo type="percent" val="0"/>
        <cfvo type="num" val="25"/>
        <cfvo type="num" val="50"/>
        <cfvo type="num" val="65"/>
        <cfvo type="num" val="80"/>
      </iconSet>
    </cfRule>
  </conditionalFormatting>
  <conditionalFormatting sqref="E153">
    <cfRule type="iconSet" priority="220">
      <iconSet iconSet="5Arrows">
        <cfvo type="percent" val="0"/>
        <cfvo type="num" val="25"/>
        <cfvo type="num" val="50"/>
        <cfvo type="num" val="65"/>
        <cfvo type="num" val="80"/>
      </iconSet>
    </cfRule>
  </conditionalFormatting>
  <conditionalFormatting sqref="F153:Q153">
    <cfRule type="iconSet" priority="219">
      <iconSet iconSet="5Arrows">
        <cfvo type="percent" val="0"/>
        <cfvo type="num" val="25"/>
        <cfvo type="num" val="50"/>
        <cfvo type="num" val="65"/>
        <cfvo type="num" val="80"/>
      </iconSet>
    </cfRule>
  </conditionalFormatting>
  <conditionalFormatting sqref="E154">
    <cfRule type="iconSet" priority="218">
      <iconSet iconSet="5Arrows">
        <cfvo type="percent" val="0"/>
        <cfvo type="num" val="25"/>
        <cfvo type="num" val="50"/>
        <cfvo type="num" val="65"/>
        <cfvo type="num" val="80"/>
      </iconSet>
    </cfRule>
  </conditionalFormatting>
  <conditionalFormatting sqref="F154:Q154">
    <cfRule type="iconSet" priority="217">
      <iconSet iconSet="5Arrows">
        <cfvo type="percent" val="0"/>
        <cfvo type="num" val="25"/>
        <cfvo type="num" val="50"/>
        <cfvo type="num" val="65"/>
        <cfvo type="num" val="80"/>
      </iconSet>
    </cfRule>
  </conditionalFormatting>
  <conditionalFormatting sqref="E157">
    <cfRule type="iconSet" priority="216">
      <iconSet iconSet="5Arrows">
        <cfvo type="percent" val="0"/>
        <cfvo type="num" val="25"/>
        <cfvo type="num" val="50"/>
        <cfvo type="num" val="65"/>
        <cfvo type="num" val="80"/>
      </iconSet>
    </cfRule>
  </conditionalFormatting>
  <conditionalFormatting sqref="F157:Q157">
    <cfRule type="iconSet" priority="215">
      <iconSet iconSet="5Arrows">
        <cfvo type="percent" val="0"/>
        <cfvo type="num" val="25"/>
        <cfvo type="num" val="50"/>
        <cfvo type="num" val="65"/>
        <cfvo type="num" val="80"/>
      </iconSet>
    </cfRule>
  </conditionalFormatting>
  <conditionalFormatting sqref="E159">
    <cfRule type="iconSet" priority="214">
      <iconSet iconSet="5Arrows">
        <cfvo type="percent" val="0"/>
        <cfvo type="num" val="25"/>
        <cfvo type="num" val="50"/>
        <cfvo type="num" val="65"/>
        <cfvo type="num" val="80"/>
      </iconSet>
    </cfRule>
  </conditionalFormatting>
  <conditionalFormatting sqref="F159:Q159">
    <cfRule type="iconSet" priority="213">
      <iconSet iconSet="5Arrows">
        <cfvo type="percent" val="0"/>
        <cfvo type="num" val="25"/>
        <cfvo type="num" val="50"/>
        <cfvo type="num" val="65"/>
        <cfvo type="num" val="80"/>
      </iconSet>
    </cfRule>
  </conditionalFormatting>
  <conditionalFormatting sqref="E161">
    <cfRule type="iconSet" priority="212">
      <iconSet iconSet="5Arrows">
        <cfvo type="percent" val="0"/>
        <cfvo type="num" val="25"/>
        <cfvo type="num" val="50"/>
        <cfvo type="num" val="65"/>
        <cfvo type="num" val="80"/>
      </iconSet>
    </cfRule>
  </conditionalFormatting>
  <conditionalFormatting sqref="F161:Q161">
    <cfRule type="iconSet" priority="211">
      <iconSet iconSet="5Arrows">
        <cfvo type="percent" val="0"/>
        <cfvo type="num" val="25"/>
        <cfvo type="num" val="50"/>
        <cfvo type="num" val="65"/>
        <cfvo type="num" val="80"/>
      </iconSet>
    </cfRule>
  </conditionalFormatting>
  <conditionalFormatting sqref="E162">
    <cfRule type="iconSet" priority="210">
      <iconSet iconSet="5Arrows">
        <cfvo type="percent" val="0"/>
        <cfvo type="num" val="25"/>
        <cfvo type="num" val="50"/>
        <cfvo type="num" val="65"/>
        <cfvo type="num" val="80"/>
      </iconSet>
    </cfRule>
  </conditionalFormatting>
  <conditionalFormatting sqref="F162:Q162">
    <cfRule type="iconSet" priority="209">
      <iconSet iconSet="5Arrows">
        <cfvo type="percent" val="0"/>
        <cfvo type="num" val="25"/>
        <cfvo type="num" val="50"/>
        <cfvo type="num" val="65"/>
        <cfvo type="num" val="80"/>
      </iconSet>
    </cfRule>
  </conditionalFormatting>
  <conditionalFormatting sqref="E165">
    <cfRule type="iconSet" priority="208">
      <iconSet iconSet="5Arrows">
        <cfvo type="percent" val="0"/>
        <cfvo type="num" val="25"/>
        <cfvo type="num" val="50"/>
        <cfvo type="num" val="65"/>
        <cfvo type="num" val="80"/>
      </iconSet>
    </cfRule>
  </conditionalFormatting>
  <conditionalFormatting sqref="F165:Q165">
    <cfRule type="iconSet" priority="207">
      <iconSet iconSet="5Arrows">
        <cfvo type="percent" val="0"/>
        <cfvo type="num" val="25"/>
        <cfvo type="num" val="50"/>
        <cfvo type="num" val="65"/>
        <cfvo type="num" val="80"/>
      </iconSet>
    </cfRule>
  </conditionalFormatting>
  <conditionalFormatting sqref="E167">
    <cfRule type="iconSet" priority="206">
      <iconSet iconSet="5Arrows">
        <cfvo type="percent" val="0"/>
        <cfvo type="num" val="25"/>
        <cfvo type="num" val="50"/>
        <cfvo type="num" val="65"/>
        <cfvo type="num" val="80"/>
      </iconSet>
    </cfRule>
  </conditionalFormatting>
  <conditionalFormatting sqref="F167:Q167">
    <cfRule type="iconSet" priority="205">
      <iconSet iconSet="5Arrows">
        <cfvo type="percent" val="0"/>
        <cfvo type="num" val="25"/>
        <cfvo type="num" val="50"/>
        <cfvo type="num" val="65"/>
        <cfvo type="num" val="80"/>
      </iconSet>
    </cfRule>
  </conditionalFormatting>
  <conditionalFormatting sqref="E169">
    <cfRule type="iconSet" priority="204">
      <iconSet iconSet="5Arrows">
        <cfvo type="percent" val="0"/>
        <cfvo type="num" val="25"/>
        <cfvo type="num" val="50"/>
        <cfvo type="num" val="65"/>
        <cfvo type="num" val="80"/>
      </iconSet>
    </cfRule>
  </conditionalFormatting>
  <conditionalFormatting sqref="F169:Q169">
    <cfRule type="iconSet" priority="203">
      <iconSet iconSet="5Arrows">
        <cfvo type="percent" val="0"/>
        <cfvo type="num" val="25"/>
        <cfvo type="num" val="50"/>
        <cfvo type="num" val="65"/>
        <cfvo type="num" val="80"/>
      </iconSet>
    </cfRule>
  </conditionalFormatting>
  <conditionalFormatting sqref="E170">
    <cfRule type="iconSet" priority="202">
      <iconSet iconSet="5Arrows">
        <cfvo type="percent" val="0"/>
        <cfvo type="num" val="25"/>
        <cfvo type="num" val="50"/>
        <cfvo type="num" val="65"/>
        <cfvo type="num" val="80"/>
      </iconSet>
    </cfRule>
  </conditionalFormatting>
  <conditionalFormatting sqref="F170:Q170">
    <cfRule type="iconSet" priority="201">
      <iconSet iconSet="5Arrows">
        <cfvo type="percent" val="0"/>
        <cfvo type="num" val="25"/>
        <cfvo type="num" val="50"/>
        <cfvo type="num" val="65"/>
        <cfvo type="num" val="80"/>
      </iconSet>
    </cfRule>
  </conditionalFormatting>
  <conditionalFormatting sqref="E173">
    <cfRule type="iconSet" priority="200">
      <iconSet iconSet="5Arrows">
        <cfvo type="percent" val="0"/>
        <cfvo type="num" val="25"/>
        <cfvo type="num" val="50"/>
        <cfvo type="num" val="65"/>
        <cfvo type="num" val="80"/>
      </iconSet>
    </cfRule>
  </conditionalFormatting>
  <conditionalFormatting sqref="F173:Q173">
    <cfRule type="iconSet" priority="199">
      <iconSet iconSet="5Arrows">
        <cfvo type="percent" val="0"/>
        <cfvo type="num" val="25"/>
        <cfvo type="num" val="50"/>
        <cfvo type="num" val="65"/>
        <cfvo type="num" val="80"/>
      </iconSet>
    </cfRule>
  </conditionalFormatting>
  <conditionalFormatting sqref="E175">
    <cfRule type="iconSet" priority="198">
      <iconSet iconSet="5Arrows">
        <cfvo type="percent" val="0"/>
        <cfvo type="num" val="25"/>
        <cfvo type="num" val="50"/>
        <cfvo type="num" val="65"/>
        <cfvo type="num" val="80"/>
      </iconSet>
    </cfRule>
  </conditionalFormatting>
  <conditionalFormatting sqref="F175:Q175">
    <cfRule type="iconSet" priority="197">
      <iconSet iconSet="5Arrows">
        <cfvo type="percent" val="0"/>
        <cfvo type="num" val="25"/>
        <cfvo type="num" val="50"/>
        <cfvo type="num" val="65"/>
        <cfvo type="num" val="80"/>
      </iconSet>
    </cfRule>
  </conditionalFormatting>
  <conditionalFormatting sqref="E177">
    <cfRule type="iconSet" priority="196">
      <iconSet iconSet="5Arrows">
        <cfvo type="percent" val="0"/>
        <cfvo type="num" val="25"/>
        <cfvo type="num" val="50"/>
        <cfvo type="num" val="65"/>
        <cfvo type="num" val="80"/>
      </iconSet>
    </cfRule>
  </conditionalFormatting>
  <conditionalFormatting sqref="F177:Q177">
    <cfRule type="iconSet" priority="195">
      <iconSet iconSet="5Arrows">
        <cfvo type="percent" val="0"/>
        <cfvo type="num" val="25"/>
        <cfvo type="num" val="50"/>
        <cfvo type="num" val="65"/>
        <cfvo type="num" val="80"/>
      </iconSet>
    </cfRule>
  </conditionalFormatting>
  <conditionalFormatting sqref="E178">
    <cfRule type="iconSet" priority="194">
      <iconSet iconSet="5Arrows">
        <cfvo type="percent" val="0"/>
        <cfvo type="num" val="25"/>
        <cfvo type="num" val="50"/>
        <cfvo type="num" val="65"/>
        <cfvo type="num" val="80"/>
      </iconSet>
    </cfRule>
  </conditionalFormatting>
  <conditionalFormatting sqref="F178:Q178">
    <cfRule type="iconSet" priority="193">
      <iconSet iconSet="5Arrows">
        <cfvo type="percent" val="0"/>
        <cfvo type="num" val="25"/>
        <cfvo type="num" val="50"/>
        <cfvo type="num" val="65"/>
        <cfvo type="num" val="80"/>
      </iconSet>
    </cfRule>
  </conditionalFormatting>
  <conditionalFormatting sqref="E181">
    <cfRule type="iconSet" priority="192">
      <iconSet iconSet="5Arrows">
        <cfvo type="percent" val="0"/>
        <cfvo type="num" val="25"/>
        <cfvo type="num" val="50"/>
        <cfvo type="num" val="65"/>
        <cfvo type="num" val="80"/>
      </iconSet>
    </cfRule>
  </conditionalFormatting>
  <conditionalFormatting sqref="F181:Q181">
    <cfRule type="iconSet" priority="191">
      <iconSet iconSet="5Arrows">
        <cfvo type="percent" val="0"/>
        <cfvo type="num" val="25"/>
        <cfvo type="num" val="50"/>
        <cfvo type="num" val="65"/>
        <cfvo type="num" val="80"/>
      </iconSet>
    </cfRule>
  </conditionalFormatting>
  <conditionalFormatting sqref="E183">
    <cfRule type="iconSet" priority="190">
      <iconSet iconSet="5Arrows">
        <cfvo type="percent" val="0"/>
        <cfvo type="num" val="25"/>
        <cfvo type="num" val="50"/>
        <cfvo type="num" val="65"/>
        <cfvo type="num" val="80"/>
      </iconSet>
    </cfRule>
  </conditionalFormatting>
  <conditionalFormatting sqref="F183:Q183">
    <cfRule type="iconSet" priority="189">
      <iconSet iconSet="5Arrows">
        <cfvo type="percent" val="0"/>
        <cfvo type="num" val="25"/>
        <cfvo type="num" val="50"/>
        <cfvo type="num" val="65"/>
        <cfvo type="num" val="80"/>
      </iconSet>
    </cfRule>
  </conditionalFormatting>
  <conditionalFormatting sqref="E185">
    <cfRule type="iconSet" priority="188">
      <iconSet iconSet="5Arrows">
        <cfvo type="percent" val="0"/>
        <cfvo type="num" val="25"/>
        <cfvo type="num" val="50"/>
        <cfvo type="num" val="65"/>
        <cfvo type="num" val="80"/>
      </iconSet>
    </cfRule>
  </conditionalFormatting>
  <conditionalFormatting sqref="F185:Q185">
    <cfRule type="iconSet" priority="187">
      <iconSet iconSet="5Arrows">
        <cfvo type="percent" val="0"/>
        <cfvo type="num" val="25"/>
        <cfvo type="num" val="50"/>
        <cfvo type="num" val="65"/>
        <cfvo type="num" val="80"/>
      </iconSet>
    </cfRule>
  </conditionalFormatting>
  <conditionalFormatting sqref="E186">
    <cfRule type="iconSet" priority="186">
      <iconSet iconSet="5Arrows">
        <cfvo type="percent" val="0"/>
        <cfvo type="num" val="25"/>
        <cfvo type="num" val="50"/>
        <cfvo type="num" val="65"/>
        <cfvo type="num" val="80"/>
      </iconSet>
    </cfRule>
  </conditionalFormatting>
  <conditionalFormatting sqref="F186:Q186">
    <cfRule type="iconSet" priority="185">
      <iconSet iconSet="5Arrows">
        <cfvo type="percent" val="0"/>
        <cfvo type="num" val="25"/>
        <cfvo type="num" val="50"/>
        <cfvo type="num" val="65"/>
        <cfvo type="num" val="80"/>
      </iconSet>
    </cfRule>
  </conditionalFormatting>
  <conditionalFormatting sqref="E189">
    <cfRule type="iconSet" priority="184">
      <iconSet iconSet="5Arrows">
        <cfvo type="percent" val="0"/>
        <cfvo type="num" val="25"/>
        <cfvo type="num" val="50"/>
        <cfvo type="num" val="65"/>
        <cfvo type="num" val="80"/>
      </iconSet>
    </cfRule>
  </conditionalFormatting>
  <conditionalFormatting sqref="F189:Q189">
    <cfRule type="iconSet" priority="183">
      <iconSet iconSet="5Arrows">
        <cfvo type="percent" val="0"/>
        <cfvo type="num" val="25"/>
        <cfvo type="num" val="50"/>
        <cfvo type="num" val="65"/>
        <cfvo type="num" val="80"/>
      </iconSet>
    </cfRule>
  </conditionalFormatting>
  <conditionalFormatting sqref="E191">
    <cfRule type="iconSet" priority="182">
      <iconSet iconSet="5Arrows">
        <cfvo type="percent" val="0"/>
        <cfvo type="num" val="25"/>
        <cfvo type="num" val="50"/>
        <cfvo type="num" val="65"/>
        <cfvo type="num" val="80"/>
      </iconSet>
    </cfRule>
  </conditionalFormatting>
  <conditionalFormatting sqref="F191:Q191">
    <cfRule type="iconSet" priority="181">
      <iconSet iconSet="5Arrows">
        <cfvo type="percent" val="0"/>
        <cfvo type="num" val="25"/>
        <cfvo type="num" val="50"/>
        <cfvo type="num" val="65"/>
        <cfvo type="num" val="80"/>
      </iconSet>
    </cfRule>
  </conditionalFormatting>
  <conditionalFormatting sqref="E193">
    <cfRule type="iconSet" priority="180">
      <iconSet iconSet="5Arrows">
        <cfvo type="percent" val="0"/>
        <cfvo type="num" val="25"/>
        <cfvo type="num" val="50"/>
        <cfvo type="num" val="65"/>
        <cfvo type="num" val="80"/>
      </iconSet>
    </cfRule>
  </conditionalFormatting>
  <conditionalFormatting sqref="F193:Q193">
    <cfRule type="iconSet" priority="179">
      <iconSet iconSet="5Arrows">
        <cfvo type="percent" val="0"/>
        <cfvo type="num" val="25"/>
        <cfvo type="num" val="50"/>
        <cfvo type="num" val="65"/>
        <cfvo type="num" val="80"/>
      </iconSet>
    </cfRule>
  </conditionalFormatting>
  <conditionalFormatting sqref="E194">
    <cfRule type="iconSet" priority="178">
      <iconSet iconSet="5Arrows">
        <cfvo type="percent" val="0"/>
        <cfvo type="num" val="25"/>
        <cfvo type="num" val="50"/>
        <cfvo type="num" val="65"/>
        <cfvo type="num" val="80"/>
      </iconSet>
    </cfRule>
  </conditionalFormatting>
  <conditionalFormatting sqref="F194:Q194">
    <cfRule type="iconSet" priority="177">
      <iconSet iconSet="5Arrows">
        <cfvo type="percent" val="0"/>
        <cfvo type="num" val="25"/>
        <cfvo type="num" val="50"/>
        <cfvo type="num" val="65"/>
        <cfvo type="num" val="80"/>
      </iconSet>
    </cfRule>
  </conditionalFormatting>
  <conditionalFormatting sqref="E197">
    <cfRule type="iconSet" priority="176">
      <iconSet iconSet="5Arrows">
        <cfvo type="percent" val="0"/>
        <cfvo type="num" val="25"/>
        <cfvo type="num" val="50"/>
        <cfvo type="num" val="65"/>
        <cfvo type="num" val="80"/>
      </iconSet>
    </cfRule>
  </conditionalFormatting>
  <conditionalFormatting sqref="F197:Q197">
    <cfRule type="iconSet" priority="175">
      <iconSet iconSet="5Arrows">
        <cfvo type="percent" val="0"/>
        <cfvo type="num" val="25"/>
        <cfvo type="num" val="50"/>
        <cfvo type="num" val="65"/>
        <cfvo type="num" val="80"/>
      </iconSet>
    </cfRule>
  </conditionalFormatting>
  <conditionalFormatting sqref="E199">
    <cfRule type="iconSet" priority="174">
      <iconSet iconSet="5Arrows">
        <cfvo type="percent" val="0"/>
        <cfvo type="num" val="25"/>
        <cfvo type="num" val="50"/>
        <cfvo type="num" val="65"/>
        <cfvo type="num" val="80"/>
      </iconSet>
    </cfRule>
  </conditionalFormatting>
  <conditionalFormatting sqref="F199:Q199">
    <cfRule type="iconSet" priority="173">
      <iconSet iconSet="5Arrows">
        <cfvo type="percent" val="0"/>
        <cfvo type="num" val="25"/>
        <cfvo type="num" val="50"/>
        <cfvo type="num" val="65"/>
        <cfvo type="num" val="80"/>
      </iconSet>
    </cfRule>
  </conditionalFormatting>
  <conditionalFormatting sqref="E201">
    <cfRule type="iconSet" priority="172">
      <iconSet iconSet="5Arrows">
        <cfvo type="percent" val="0"/>
        <cfvo type="num" val="25"/>
        <cfvo type="num" val="50"/>
        <cfvo type="num" val="65"/>
        <cfvo type="num" val="80"/>
      </iconSet>
    </cfRule>
  </conditionalFormatting>
  <conditionalFormatting sqref="F201:Q201">
    <cfRule type="iconSet" priority="171">
      <iconSet iconSet="5Arrows">
        <cfvo type="percent" val="0"/>
        <cfvo type="num" val="25"/>
        <cfvo type="num" val="50"/>
        <cfvo type="num" val="65"/>
        <cfvo type="num" val="80"/>
      </iconSet>
    </cfRule>
  </conditionalFormatting>
  <conditionalFormatting sqref="E202">
    <cfRule type="iconSet" priority="170">
      <iconSet iconSet="5Arrows">
        <cfvo type="percent" val="0"/>
        <cfvo type="num" val="25"/>
        <cfvo type="num" val="50"/>
        <cfvo type="num" val="65"/>
        <cfvo type="num" val="80"/>
      </iconSet>
    </cfRule>
  </conditionalFormatting>
  <conditionalFormatting sqref="F202:Q202">
    <cfRule type="iconSet" priority="169">
      <iconSet iconSet="5Arrows">
        <cfvo type="percent" val="0"/>
        <cfvo type="num" val="25"/>
        <cfvo type="num" val="50"/>
        <cfvo type="num" val="65"/>
        <cfvo type="num" val="80"/>
      </iconSet>
    </cfRule>
  </conditionalFormatting>
  <conditionalFormatting sqref="E205">
    <cfRule type="iconSet" priority="168">
      <iconSet iconSet="5Arrows">
        <cfvo type="percent" val="0"/>
        <cfvo type="num" val="25"/>
        <cfvo type="num" val="50"/>
        <cfvo type="num" val="65"/>
        <cfvo type="num" val="80"/>
      </iconSet>
    </cfRule>
  </conditionalFormatting>
  <conditionalFormatting sqref="F205:Q205">
    <cfRule type="iconSet" priority="167">
      <iconSet iconSet="5Arrows">
        <cfvo type="percent" val="0"/>
        <cfvo type="num" val="25"/>
        <cfvo type="num" val="50"/>
        <cfvo type="num" val="65"/>
        <cfvo type="num" val="80"/>
      </iconSet>
    </cfRule>
  </conditionalFormatting>
  <conditionalFormatting sqref="E207">
    <cfRule type="iconSet" priority="166">
      <iconSet iconSet="5Arrows">
        <cfvo type="percent" val="0"/>
        <cfvo type="num" val="25"/>
        <cfvo type="num" val="50"/>
        <cfvo type="num" val="65"/>
        <cfvo type="num" val="80"/>
      </iconSet>
    </cfRule>
  </conditionalFormatting>
  <conditionalFormatting sqref="F207:Q207">
    <cfRule type="iconSet" priority="165">
      <iconSet iconSet="5Arrows">
        <cfvo type="percent" val="0"/>
        <cfvo type="num" val="25"/>
        <cfvo type="num" val="50"/>
        <cfvo type="num" val="65"/>
        <cfvo type="num" val="80"/>
      </iconSet>
    </cfRule>
  </conditionalFormatting>
  <conditionalFormatting sqref="E209">
    <cfRule type="iconSet" priority="164">
      <iconSet iconSet="5Arrows">
        <cfvo type="percent" val="0"/>
        <cfvo type="num" val="25"/>
        <cfvo type="num" val="50"/>
        <cfvo type="num" val="65"/>
        <cfvo type="num" val="80"/>
      </iconSet>
    </cfRule>
  </conditionalFormatting>
  <conditionalFormatting sqref="F209:Q209">
    <cfRule type="iconSet" priority="163">
      <iconSet iconSet="5Arrows">
        <cfvo type="percent" val="0"/>
        <cfvo type="num" val="25"/>
        <cfvo type="num" val="50"/>
        <cfvo type="num" val="65"/>
        <cfvo type="num" val="80"/>
      </iconSet>
    </cfRule>
  </conditionalFormatting>
  <conditionalFormatting sqref="E210">
    <cfRule type="iconSet" priority="162">
      <iconSet iconSet="5Arrows">
        <cfvo type="percent" val="0"/>
        <cfvo type="num" val="25"/>
        <cfvo type="num" val="50"/>
        <cfvo type="num" val="65"/>
        <cfvo type="num" val="80"/>
      </iconSet>
    </cfRule>
  </conditionalFormatting>
  <conditionalFormatting sqref="F210:Q210">
    <cfRule type="iconSet" priority="161">
      <iconSet iconSet="5Arrows">
        <cfvo type="percent" val="0"/>
        <cfvo type="num" val="25"/>
        <cfvo type="num" val="50"/>
        <cfvo type="num" val="65"/>
        <cfvo type="num" val="80"/>
      </iconSet>
    </cfRule>
  </conditionalFormatting>
  <conditionalFormatting sqref="E213">
    <cfRule type="iconSet" priority="160">
      <iconSet iconSet="5Arrows">
        <cfvo type="percent" val="0"/>
        <cfvo type="num" val="25"/>
        <cfvo type="num" val="50"/>
        <cfvo type="num" val="65"/>
        <cfvo type="num" val="80"/>
      </iconSet>
    </cfRule>
  </conditionalFormatting>
  <conditionalFormatting sqref="F213:Q213">
    <cfRule type="iconSet" priority="159">
      <iconSet iconSet="5Arrows">
        <cfvo type="percent" val="0"/>
        <cfvo type="num" val="25"/>
        <cfvo type="num" val="50"/>
        <cfvo type="num" val="65"/>
        <cfvo type="num" val="80"/>
      </iconSet>
    </cfRule>
  </conditionalFormatting>
  <conditionalFormatting sqref="E215">
    <cfRule type="iconSet" priority="158">
      <iconSet iconSet="5Arrows">
        <cfvo type="percent" val="0"/>
        <cfvo type="num" val="25"/>
        <cfvo type="num" val="50"/>
        <cfvo type="num" val="65"/>
        <cfvo type="num" val="80"/>
      </iconSet>
    </cfRule>
  </conditionalFormatting>
  <conditionalFormatting sqref="F215:Q215">
    <cfRule type="iconSet" priority="157">
      <iconSet iconSet="5Arrows">
        <cfvo type="percent" val="0"/>
        <cfvo type="num" val="25"/>
        <cfvo type="num" val="50"/>
        <cfvo type="num" val="65"/>
        <cfvo type="num" val="80"/>
      </iconSet>
    </cfRule>
  </conditionalFormatting>
  <conditionalFormatting sqref="E217">
    <cfRule type="iconSet" priority="156">
      <iconSet iconSet="5Arrows">
        <cfvo type="percent" val="0"/>
        <cfvo type="num" val="25"/>
        <cfvo type="num" val="50"/>
        <cfvo type="num" val="65"/>
        <cfvo type="num" val="80"/>
      </iconSet>
    </cfRule>
  </conditionalFormatting>
  <conditionalFormatting sqref="F217:Q217">
    <cfRule type="iconSet" priority="155">
      <iconSet iconSet="5Arrows">
        <cfvo type="percent" val="0"/>
        <cfvo type="num" val="25"/>
        <cfvo type="num" val="50"/>
        <cfvo type="num" val="65"/>
        <cfvo type="num" val="80"/>
      </iconSet>
    </cfRule>
  </conditionalFormatting>
  <conditionalFormatting sqref="E218">
    <cfRule type="iconSet" priority="154">
      <iconSet iconSet="5Arrows">
        <cfvo type="percent" val="0"/>
        <cfvo type="num" val="25"/>
        <cfvo type="num" val="50"/>
        <cfvo type="num" val="65"/>
        <cfvo type="num" val="80"/>
      </iconSet>
    </cfRule>
  </conditionalFormatting>
  <conditionalFormatting sqref="F218:Q218">
    <cfRule type="iconSet" priority="153">
      <iconSet iconSet="5Arrows">
        <cfvo type="percent" val="0"/>
        <cfvo type="num" val="25"/>
        <cfvo type="num" val="50"/>
        <cfvo type="num" val="65"/>
        <cfvo type="num" val="80"/>
      </iconSet>
    </cfRule>
  </conditionalFormatting>
  <conditionalFormatting sqref="E221">
    <cfRule type="iconSet" priority="152">
      <iconSet iconSet="5Arrows">
        <cfvo type="percent" val="0"/>
        <cfvo type="num" val="25"/>
        <cfvo type="num" val="50"/>
        <cfvo type="num" val="65"/>
        <cfvo type="num" val="80"/>
      </iconSet>
    </cfRule>
  </conditionalFormatting>
  <conditionalFormatting sqref="F221:Q221">
    <cfRule type="iconSet" priority="151">
      <iconSet iconSet="5Arrows">
        <cfvo type="percent" val="0"/>
        <cfvo type="num" val="25"/>
        <cfvo type="num" val="50"/>
        <cfvo type="num" val="65"/>
        <cfvo type="num" val="80"/>
      </iconSet>
    </cfRule>
  </conditionalFormatting>
  <conditionalFormatting sqref="E223">
    <cfRule type="iconSet" priority="150">
      <iconSet iconSet="5Arrows">
        <cfvo type="percent" val="0"/>
        <cfvo type="num" val="25"/>
        <cfvo type="num" val="50"/>
        <cfvo type="num" val="65"/>
        <cfvo type="num" val="80"/>
      </iconSet>
    </cfRule>
  </conditionalFormatting>
  <conditionalFormatting sqref="F223:Q223">
    <cfRule type="iconSet" priority="149">
      <iconSet iconSet="5Arrows">
        <cfvo type="percent" val="0"/>
        <cfvo type="num" val="25"/>
        <cfvo type="num" val="50"/>
        <cfvo type="num" val="65"/>
        <cfvo type="num" val="80"/>
      </iconSet>
    </cfRule>
  </conditionalFormatting>
  <conditionalFormatting sqref="E225">
    <cfRule type="iconSet" priority="148">
      <iconSet iconSet="5Arrows">
        <cfvo type="percent" val="0"/>
        <cfvo type="num" val="25"/>
        <cfvo type="num" val="50"/>
        <cfvo type="num" val="65"/>
        <cfvo type="num" val="80"/>
      </iconSet>
    </cfRule>
  </conditionalFormatting>
  <conditionalFormatting sqref="F225:Q225">
    <cfRule type="iconSet" priority="147">
      <iconSet iconSet="5Arrows">
        <cfvo type="percent" val="0"/>
        <cfvo type="num" val="25"/>
        <cfvo type="num" val="50"/>
        <cfvo type="num" val="65"/>
        <cfvo type="num" val="80"/>
      </iconSet>
    </cfRule>
  </conditionalFormatting>
  <conditionalFormatting sqref="E226">
    <cfRule type="iconSet" priority="146">
      <iconSet iconSet="5Arrows">
        <cfvo type="percent" val="0"/>
        <cfvo type="num" val="25"/>
        <cfvo type="num" val="50"/>
        <cfvo type="num" val="65"/>
        <cfvo type="num" val="80"/>
      </iconSet>
    </cfRule>
  </conditionalFormatting>
  <conditionalFormatting sqref="F226:Q226">
    <cfRule type="iconSet" priority="145">
      <iconSet iconSet="5Arrows">
        <cfvo type="percent" val="0"/>
        <cfvo type="num" val="25"/>
        <cfvo type="num" val="50"/>
        <cfvo type="num" val="65"/>
        <cfvo type="num" val="80"/>
      </iconSet>
    </cfRule>
  </conditionalFormatting>
  <conditionalFormatting sqref="E229">
    <cfRule type="iconSet" priority="144">
      <iconSet iconSet="5Arrows">
        <cfvo type="percent" val="0"/>
        <cfvo type="num" val="25"/>
        <cfvo type="num" val="50"/>
        <cfvo type="num" val="65"/>
        <cfvo type="num" val="80"/>
      </iconSet>
    </cfRule>
  </conditionalFormatting>
  <conditionalFormatting sqref="F229:Q229">
    <cfRule type="iconSet" priority="143">
      <iconSet iconSet="5Arrows">
        <cfvo type="percent" val="0"/>
        <cfvo type="num" val="25"/>
        <cfvo type="num" val="50"/>
        <cfvo type="num" val="65"/>
        <cfvo type="num" val="80"/>
      </iconSet>
    </cfRule>
  </conditionalFormatting>
  <conditionalFormatting sqref="E231">
    <cfRule type="iconSet" priority="142">
      <iconSet iconSet="5Arrows">
        <cfvo type="percent" val="0"/>
        <cfvo type="num" val="25"/>
        <cfvo type="num" val="50"/>
        <cfvo type="num" val="65"/>
        <cfvo type="num" val="80"/>
      </iconSet>
    </cfRule>
  </conditionalFormatting>
  <conditionalFormatting sqref="F231:Q231">
    <cfRule type="iconSet" priority="141">
      <iconSet iconSet="5Arrows">
        <cfvo type="percent" val="0"/>
        <cfvo type="num" val="25"/>
        <cfvo type="num" val="50"/>
        <cfvo type="num" val="65"/>
        <cfvo type="num" val="80"/>
      </iconSet>
    </cfRule>
  </conditionalFormatting>
  <conditionalFormatting sqref="E233">
    <cfRule type="iconSet" priority="140">
      <iconSet iconSet="5Arrows">
        <cfvo type="percent" val="0"/>
        <cfvo type="num" val="25"/>
        <cfvo type="num" val="50"/>
        <cfvo type="num" val="65"/>
        <cfvo type="num" val="80"/>
      </iconSet>
    </cfRule>
  </conditionalFormatting>
  <conditionalFormatting sqref="F233:Q233">
    <cfRule type="iconSet" priority="139">
      <iconSet iconSet="5Arrows">
        <cfvo type="percent" val="0"/>
        <cfvo type="num" val="25"/>
        <cfvo type="num" val="50"/>
        <cfvo type="num" val="65"/>
        <cfvo type="num" val="80"/>
      </iconSet>
    </cfRule>
  </conditionalFormatting>
  <conditionalFormatting sqref="E234">
    <cfRule type="iconSet" priority="138">
      <iconSet iconSet="5Arrows">
        <cfvo type="percent" val="0"/>
        <cfvo type="num" val="25"/>
        <cfvo type="num" val="50"/>
        <cfvo type="num" val="65"/>
        <cfvo type="num" val="80"/>
      </iconSet>
    </cfRule>
  </conditionalFormatting>
  <conditionalFormatting sqref="F234:Q234">
    <cfRule type="iconSet" priority="137">
      <iconSet iconSet="5Arrows">
        <cfvo type="percent" val="0"/>
        <cfvo type="num" val="25"/>
        <cfvo type="num" val="50"/>
        <cfvo type="num" val="65"/>
        <cfvo type="num" val="80"/>
      </iconSet>
    </cfRule>
  </conditionalFormatting>
  <conditionalFormatting sqref="E237">
    <cfRule type="iconSet" priority="136">
      <iconSet iconSet="5Arrows">
        <cfvo type="percent" val="0"/>
        <cfvo type="num" val="25"/>
        <cfvo type="num" val="50"/>
        <cfvo type="num" val="65"/>
        <cfvo type="num" val="80"/>
      </iconSet>
    </cfRule>
  </conditionalFormatting>
  <conditionalFormatting sqref="F237:Q237">
    <cfRule type="iconSet" priority="135">
      <iconSet iconSet="5Arrows">
        <cfvo type="percent" val="0"/>
        <cfvo type="num" val="25"/>
        <cfvo type="num" val="50"/>
        <cfvo type="num" val="65"/>
        <cfvo type="num" val="80"/>
      </iconSet>
    </cfRule>
  </conditionalFormatting>
  <conditionalFormatting sqref="E239">
    <cfRule type="iconSet" priority="134">
      <iconSet iconSet="5Arrows">
        <cfvo type="percent" val="0"/>
        <cfvo type="num" val="25"/>
        <cfvo type="num" val="50"/>
        <cfvo type="num" val="65"/>
        <cfvo type="num" val="80"/>
      </iconSet>
    </cfRule>
  </conditionalFormatting>
  <conditionalFormatting sqref="F239:Q239">
    <cfRule type="iconSet" priority="133">
      <iconSet iconSet="5Arrows">
        <cfvo type="percent" val="0"/>
        <cfvo type="num" val="25"/>
        <cfvo type="num" val="50"/>
        <cfvo type="num" val="65"/>
        <cfvo type="num" val="80"/>
      </iconSet>
    </cfRule>
  </conditionalFormatting>
  <conditionalFormatting sqref="E241">
    <cfRule type="iconSet" priority="132">
      <iconSet iconSet="5Arrows">
        <cfvo type="percent" val="0"/>
        <cfvo type="num" val="25"/>
        <cfvo type="num" val="50"/>
        <cfvo type="num" val="65"/>
        <cfvo type="num" val="80"/>
      </iconSet>
    </cfRule>
  </conditionalFormatting>
  <conditionalFormatting sqref="F241:Q241">
    <cfRule type="iconSet" priority="131">
      <iconSet iconSet="5Arrows">
        <cfvo type="percent" val="0"/>
        <cfvo type="num" val="25"/>
        <cfvo type="num" val="50"/>
        <cfvo type="num" val="65"/>
        <cfvo type="num" val="80"/>
      </iconSet>
    </cfRule>
  </conditionalFormatting>
  <conditionalFormatting sqref="E242">
    <cfRule type="iconSet" priority="130">
      <iconSet iconSet="5Arrows">
        <cfvo type="percent" val="0"/>
        <cfvo type="num" val="25"/>
        <cfvo type="num" val="50"/>
        <cfvo type="num" val="65"/>
        <cfvo type="num" val="80"/>
      </iconSet>
    </cfRule>
  </conditionalFormatting>
  <conditionalFormatting sqref="F242:Q242">
    <cfRule type="iconSet" priority="129">
      <iconSet iconSet="5Arrows">
        <cfvo type="percent" val="0"/>
        <cfvo type="num" val="25"/>
        <cfvo type="num" val="50"/>
        <cfvo type="num" val="65"/>
        <cfvo type="num" val="80"/>
      </iconSet>
    </cfRule>
  </conditionalFormatting>
  <conditionalFormatting sqref="R13">
    <cfRule type="iconSet" priority="128">
      <iconSet iconSet="5Arrows">
        <cfvo type="percent" val="0"/>
        <cfvo type="num" val="25"/>
        <cfvo type="num" val="50"/>
        <cfvo type="num" val="65"/>
        <cfvo type="num" val="80"/>
      </iconSet>
    </cfRule>
  </conditionalFormatting>
  <conditionalFormatting sqref="R15">
    <cfRule type="iconSet" priority="127">
      <iconSet iconSet="5Arrows">
        <cfvo type="percent" val="0"/>
        <cfvo type="num" val="25"/>
        <cfvo type="num" val="50"/>
        <cfvo type="num" val="65"/>
        <cfvo type="num" val="80"/>
      </iconSet>
    </cfRule>
  </conditionalFormatting>
  <conditionalFormatting sqref="R17">
    <cfRule type="iconSet" priority="126">
      <iconSet iconSet="5Arrows">
        <cfvo type="percent" val="0"/>
        <cfvo type="num" val="25"/>
        <cfvo type="num" val="50"/>
        <cfvo type="num" val="65"/>
        <cfvo type="num" val="80"/>
      </iconSet>
    </cfRule>
  </conditionalFormatting>
  <conditionalFormatting sqref="R18">
    <cfRule type="iconSet" priority="125">
      <iconSet iconSet="5Arrows">
        <cfvo type="percent" val="0"/>
        <cfvo type="num" val="25"/>
        <cfvo type="num" val="50"/>
        <cfvo type="num" val="65"/>
        <cfvo type="num" val="80"/>
      </iconSet>
    </cfRule>
  </conditionalFormatting>
  <conditionalFormatting sqref="R21">
    <cfRule type="iconSet" priority="124">
      <iconSet iconSet="5Arrows">
        <cfvo type="percent" val="0"/>
        <cfvo type="num" val="25"/>
        <cfvo type="num" val="50"/>
        <cfvo type="num" val="65"/>
        <cfvo type="num" val="80"/>
      </iconSet>
    </cfRule>
  </conditionalFormatting>
  <conditionalFormatting sqref="R23">
    <cfRule type="iconSet" priority="123">
      <iconSet iconSet="5Arrows">
        <cfvo type="percent" val="0"/>
        <cfvo type="num" val="25"/>
        <cfvo type="num" val="50"/>
        <cfvo type="num" val="65"/>
        <cfvo type="num" val="80"/>
      </iconSet>
    </cfRule>
  </conditionalFormatting>
  <conditionalFormatting sqref="R25">
    <cfRule type="iconSet" priority="122">
      <iconSet iconSet="5Arrows">
        <cfvo type="percent" val="0"/>
        <cfvo type="num" val="25"/>
        <cfvo type="num" val="50"/>
        <cfvo type="num" val="65"/>
        <cfvo type="num" val="80"/>
      </iconSet>
    </cfRule>
  </conditionalFormatting>
  <conditionalFormatting sqref="R26">
    <cfRule type="iconSet" priority="121">
      <iconSet iconSet="5Arrows">
        <cfvo type="percent" val="0"/>
        <cfvo type="num" val="25"/>
        <cfvo type="num" val="50"/>
        <cfvo type="num" val="65"/>
        <cfvo type="num" val="80"/>
      </iconSet>
    </cfRule>
  </conditionalFormatting>
  <conditionalFormatting sqref="R29">
    <cfRule type="iconSet" priority="120">
      <iconSet iconSet="5Arrows">
        <cfvo type="percent" val="0"/>
        <cfvo type="num" val="25"/>
        <cfvo type="num" val="50"/>
        <cfvo type="num" val="65"/>
        <cfvo type="num" val="80"/>
      </iconSet>
    </cfRule>
  </conditionalFormatting>
  <conditionalFormatting sqref="R31">
    <cfRule type="iconSet" priority="119">
      <iconSet iconSet="5Arrows">
        <cfvo type="percent" val="0"/>
        <cfvo type="num" val="25"/>
        <cfvo type="num" val="50"/>
        <cfvo type="num" val="65"/>
        <cfvo type="num" val="80"/>
      </iconSet>
    </cfRule>
  </conditionalFormatting>
  <conditionalFormatting sqref="R33">
    <cfRule type="iconSet" priority="118">
      <iconSet iconSet="5Arrows">
        <cfvo type="percent" val="0"/>
        <cfvo type="num" val="25"/>
        <cfvo type="num" val="50"/>
        <cfvo type="num" val="65"/>
        <cfvo type="num" val="80"/>
      </iconSet>
    </cfRule>
  </conditionalFormatting>
  <conditionalFormatting sqref="R34">
    <cfRule type="iconSet" priority="117">
      <iconSet iconSet="5Arrows">
        <cfvo type="percent" val="0"/>
        <cfvo type="num" val="25"/>
        <cfvo type="num" val="50"/>
        <cfvo type="num" val="65"/>
        <cfvo type="num" val="80"/>
      </iconSet>
    </cfRule>
  </conditionalFormatting>
  <conditionalFormatting sqref="R37">
    <cfRule type="iconSet" priority="116">
      <iconSet iconSet="5Arrows">
        <cfvo type="percent" val="0"/>
        <cfvo type="num" val="25"/>
        <cfvo type="num" val="50"/>
        <cfvo type="num" val="65"/>
        <cfvo type="num" val="80"/>
      </iconSet>
    </cfRule>
  </conditionalFormatting>
  <conditionalFormatting sqref="R39">
    <cfRule type="iconSet" priority="115">
      <iconSet iconSet="5Arrows">
        <cfvo type="percent" val="0"/>
        <cfvo type="num" val="25"/>
        <cfvo type="num" val="50"/>
        <cfvo type="num" val="65"/>
        <cfvo type="num" val="80"/>
      </iconSet>
    </cfRule>
  </conditionalFormatting>
  <conditionalFormatting sqref="R41">
    <cfRule type="iconSet" priority="114">
      <iconSet iconSet="5Arrows">
        <cfvo type="percent" val="0"/>
        <cfvo type="num" val="25"/>
        <cfvo type="num" val="50"/>
        <cfvo type="num" val="65"/>
        <cfvo type="num" val="80"/>
      </iconSet>
    </cfRule>
  </conditionalFormatting>
  <conditionalFormatting sqref="R42">
    <cfRule type="iconSet" priority="113">
      <iconSet iconSet="5Arrows">
        <cfvo type="percent" val="0"/>
        <cfvo type="num" val="25"/>
        <cfvo type="num" val="50"/>
        <cfvo type="num" val="65"/>
        <cfvo type="num" val="80"/>
      </iconSet>
    </cfRule>
  </conditionalFormatting>
  <conditionalFormatting sqref="R45">
    <cfRule type="iconSet" priority="112">
      <iconSet iconSet="5Arrows">
        <cfvo type="percent" val="0"/>
        <cfvo type="num" val="25"/>
        <cfvo type="num" val="50"/>
        <cfvo type="num" val="65"/>
        <cfvo type="num" val="80"/>
      </iconSet>
    </cfRule>
  </conditionalFormatting>
  <conditionalFormatting sqref="R47">
    <cfRule type="iconSet" priority="111">
      <iconSet iconSet="5Arrows">
        <cfvo type="percent" val="0"/>
        <cfvo type="num" val="25"/>
        <cfvo type="num" val="50"/>
        <cfvo type="num" val="65"/>
        <cfvo type="num" val="80"/>
      </iconSet>
    </cfRule>
  </conditionalFormatting>
  <conditionalFormatting sqref="R49">
    <cfRule type="iconSet" priority="110">
      <iconSet iconSet="5Arrows">
        <cfvo type="percent" val="0"/>
        <cfvo type="num" val="25"/>
        <cfvo type="num" val="50"/>
        <cfvo type="num" val="65"/>
        <cfvo type="num" val="80"/>
      </iconSet>
    </cfRule>
  </conditionalFormatting>
  <conditionalFormatting sqref="R50">
    <cfRule type="iconSet" priority="109">
      <iconSet iconSet="5Arrows">
        <cfvo type="percent" val="0"/>
        <cfvo type="num" val="25"/>
        <cfvo type="num" val="50"/>
        <cfvo type="num" val="65"/>
        <cfvo type="num" val="80"/>
      </iconSet>
    </cfRule>
  </conditionalFormatting>
  <conditionalFormatting sqref="R53">
    <cfRule type="iconSet" priority="108">
      <iconSet iconSet="5Arrows">
        <cfvo type="percent" val="0"/>
        <cfvo type="num" val="25"/>
        <cfvo type="num" val="50"/>
        <cfvo type="num" val="65"/>
        <cfvo type="num" val="80"/>
      </iconSet>
    </cfRule>
  </conditionalFormatting>
  <conditionalFormatting sqref="R55">
    <cfRule type="iconSet" priority="107">
      <iconSet iconSet="5Arrows">
        <cfvo type="percent" val="0"/>
        <cfvo type="num" val="25"/>
        <cfvo type="num" val="50"/>
        <cfvo type="num" val="65"/>
        <cfvo type="num" val="80"/>
      </iconSet>
    </cfRule>
  </conditionalFormatting>
  <conditionalFormatting sqref="R57">
    <cfRule type="iconSet" priority="106">
      <iconSet iconSet="5Arrows">
        <cfvo type="percent" val="0"/>
        <cfvo type="num" val="25"/>
        <cfvo type="num" val="50"/>
        <cfvo type="num" val="65"/>
        <cfvo type="num" val="80"/>
      </iconSet>
    </cfRule>
  </conditionalFormatting>
  <conditionalFormatting sqref="R58">
    <cfRule type="iconSet" priority="105">
      <iconSet iconSet="5Arrows">
        <cfvo type="percent" val="0"/>
        <cfvo type="num" val="25"/>
        <cfvo type="num" val="50"/>
        <cfvo type="num" val="65"/>
        <cfvo type="num" val="80"/>
      </iconSet>
    </cfRule>
  </conditionalFormatting>
  <conditionalFormatting sqref="R61">
    <cfRule type="iconSet" priority="104">
      <iconSet iconSet="5Arrows">
        <cfvo type="percent" val="0"/>
        <cfvo type="num" val="25"/>
        <cfvo type="num" val="50"/>
        <cfvo type="num" val="65"/>
        <cfvo type="num" val="80"/>
      </iconSet>
    </cfRule>
  </conditionalFormatting>
  <conditionalFormatting sqref="R63">
    <cfRule type="iconSet" priority="103">
      <iconSet iconSet="5Arrows">
        <cfvo type="percent" val="0"/>
        <cfvo type="num" val="25"/>
        <cfvo type="num" val="50"/>
        <cfvo type="num" val="65"/>
        <cfvo type="num" val="80"/>
      </iconSet>
    </cfRule>
  </conditionalFormatting>
  <conditionalFormatting sqref="R65">
    <cfRule type="iconSet" priority="102">
      <iconSet iconSet="5Arrows">
        <cfvo type="percent" val="0"/>
        <cfvo type="num" val="25"/>
        <cfvo type="num" val="50"/>
        <cfvo type="num" val="65"/>
        <cfvo type="num" val="80"/>
      </iconSet>
    </cfRule>
  </conditionalFormatting>
  <conditionalFormatting sqref="R66">
    <cfRule type="iconSet" priority="101">
      <iconSet iconSet="5Arrows">
        <cfvo type="percent" val="0"/>
        <cfvo type="num" val="25"/>
        <cfvo type="num" val="50"/>
        <cfvo type="num" val="65"/>
        <cfvo type="num" val="80"/>
      </iconSet>
    </cfRule>
  </conditionalFormatting>
  <conditionalFormatting sqref="R69">
    <cfRule type="iconSet" priority="100">
      <iconSet iconSet="5Arrows">
        <cfvo type="percent" val="0"/>
        <cfvo type="num" val="25"/>
        <cfvo type="num" val="50"/>
        <cfvo type="num" val="65"/>
        <cfvo type="num" val="80"/>
      </iconSet>
    </cfRule>
  </conditionalFormatting>
  <conditionalFormatting sqref="R71">
    <cfRule type="iconSet" priority="99">
      <iconSet iconSet="5Arrows">
        <cfvo type="percent" val="0"/>
        <cfvo type="num" val="25"/>
        <cfvo type="num" val="50"/>
        <cfvo type="num" val="65"/>
        <cfvo type="num" val="80"/>
      </iconSet>
    </cfRule>
  </conditionalFormatting>
  <conditionalFormatting sqref="R73">
    <cfRule type="iconSet" priority="98">
      <iconSet iconSet="5Arrows">
        <cfvo type="percent" val="0"/>
        <cfvo type="num" val="25"/>
        <cfvo type="num" val="50"/>
        <cfvo type="num" val="65"/>
        <cfvo type="num" val="80"/>
      </iconSet>
    </cfRule>
  </conditionalFormatting>
  <conditionalFormatting sqref="R74">
    <cfRule type="iconSet" priority="97">
      <iconSet iconSet="5Arrows">
        <cfvo type="percent" val="0"/>
        <cfvo type="num" val="25"/>
        <cfvo type="num" val="50"/>
        <cfvo type="num" val="65"/>
        <cfvo type="num" val="80"/>
      </iconSet>
    </cfRule>
  </conditionalFormatting>
  <conditionalFormatting sqref="R77">
    <cfRule type="iconSet" priority="96">
      <iconSet iconSet="5Arrows">
        <cfvo type="percent" val="0"/>
        <cfvo type="num" val="25"/>
        <cfvo type="num" val="50"/>
        <cfvo type="num" val="65"/>
        <cfvo type="num" val="80"/>
      </iconSet>
    </cfRule>
  </conditionalFormatting>
  <conditionalFormatting sqref="R79">
    <cfRule type="iconSet" priority="95">
      <iconSet iconSet="5Arrows">
        <cfvo type="percent" val="0"/>
        <cfvo type="num" val="25"/>
        <cfvo type="num" val="50"/>
        <cfvo type="num" val="65"/>
        <cfvo type="num" val="80"/>
      </iconSet>
    </cfRule>
  </conditionalFormatting>
  <conditionalFormatting sqref="R81">
    <cfRule type="iconSet" priority="94">
      <iconSet iconSet="5Arrows">
        <cfvo type="percent" val="0"/>
        <cfvo type="num" val="25"/>
        <cfvo type="num" val="50"/>
        <cfvo type="num" val="65"/>
        <cfvo type="num" val="80"/>
      </iconSet>
    </cfRule>
  </conditionalFormatting>
  <conditionalFormatting sqref="R82">
    <cfRule type="iconSet" priority="93">
      <iconSet iconSet="5Arrows">
        <cfvo type="percent" val="0"/>
        <cfvo type="num" val="25"/>
        <cfvo type="num" val="50"/>
        <cfvo type="num" val="65"/>
        <cfvo type="num" val="80"/>
      </iconSet>
    </cfRule>
  </conditionalFormatting>
  <conditionalFormatting sqref="R85">
    <cfRule type="iconSet" priority="92">
      <iconSet iconSet="5Arrows">
        <cfvo type="percent" val="0"/>
        <cfvo type="num" val="25"/>
        <cfvo type="num" val="50"/>
        <cfvo type="num" val="65"/>
        <cfvo type="num" val="80"/>
      </iconSet>
    </cfRule>
  </conditionalFormatting>
  <conditionalFormatting sqref="R87">
    <cfRule type="iconSet" priority="91">
      <iconSet iconSet="5Arrows">
        <cfvo type="percent" val="0"/>
        <cfvo type="num" val="25"/>
        <cfvo type="num" val="50"/>
        <cfvo type="num" val="65"/>
        <cfvo type="num" val="80"/>
      </iconSet>
    </cfRule>
  </conditionalFormatting>
  <conditionalFormatting sqref="R89">
    <cfRule type="iconSet" priority="90">
      <iconSet iconSet="5Arrows">
        <cfvo type="percent" val="0"/>
        <cfvo type="num" val="25"/>
        <cfvo type="num" val="50"/>
        <cfvo type="num" val="65"/>
        <cfvo type="num" val="80"/>
      </iconSet>
    </cfRule>
  </conditionalFormatting>
  <conditionalFormatting sqref="R90">
    <cfRule type="iconSet" priority="89">
      <iconSet iconSet="5Arrows">
        <cfvo type="percent" val="0"/>
        <cfvo type="num" val="25"/>
        <cfvo type="num" val="50"/>
        <cfvo type="num" val="65"/>
        <cfvo type="num" val="80"/>
      </iconSet>
    </cfRule>
  </conditionalFormatting>
  <conditionalFormatting sqref="R93">
    <cfRule type="iconSet" priority="88">
      <iconSet iconSet="5Arrows">
        <cfvo type="percent" val="0"/>
        <cfvo type="num" val="25"/>
        <cfvo type="num" val="50"/>
        <cfvo type="num" val="65"/>
        <cfvo type="num" val="80"/>
      </iconSet>
    </cfRule>
  </conditionalFormatting>
  <conditionalFormatting sqref="R95">
    <cfRule type="iconSet" priority="87">
      <iconSet iconSet="5Arrows">
        <cfvo type="percent" val="0"/>
        <cfvo type="num" val="25"/>
        <cfvo type="num" val="50"/>
        <cfvo type="num" val="65"/>
        <cfvo type="num" val="80"/>
      </iconSet>
    </cfRule>
  </conditionalFormatting>
  <conditionalFormatting sqref="R97">
    <cfRule type="iconSet" priority="86">
      <iconSet iconSet="5Arrows">
        <cfvo type="percent" val="0"/>
        <cfvo type="num" val="25"/>
        <cfvo type="num" val="50"/>
        <cfvo type="num" val="65"/>
        <cfvo type="num" val="80"/>
      </iconSet>
    </cfRule>
  </conditionalFormatting>
  <conditionalFormatting sqref="R98">
    <cfRule type="iconSet" priority="85">
      <iconSet iconSet="5Arrows">
        <cfvo type="percent" val="0"/>
        <cfvo type="num" val="25"/>
        <cfvo type="num" val="50"/>
        <cfvo type="num" val="65"/>
        <cfvo type="num" val="80"/>
      </iconSet>
    </cfRule>
  </conditionalFormatting>
  <conditionalFormatting sqref="R101">
    <cfRule type="iconSet" priority="84">
      <iconSet iconSet="5Arrows">
        <cfvo type="percent" val="0"/>
        <cfvo type="num" val="25"/>
        <cfvo type="num" val="50"/>
        <cfvo type="num" val="65"/>
        <cfvo type="num" val="80"/>
      </iconSet>
    </cfRule>
  </conditionalFormatting>
  <conditionalFormatting sqref="R103">
    <cfRule type="iconSet" priority="83">
      <iconSet iconSet="5Arrows">
        <cfvo type="percent" val="0"/>
        <cfvo type="num" val="25"/>
        <cfvo type="num" val="50"/>
        <cfvo type="num" val="65"/>
        <cfvo type="num" val="80"/>
      </iconSet>
    </cfRule>
  </conditionalFormatting>
  <conditionalFormatting sqref="R105">
    <cfRule type="iconSet" priority="82">
      <iconSet iconSet="5Arrows">
        <cfvo type="percent" val="0"/>
        <cfvo type="num" val="25"/>
        <cfvo type="num" val="50"/>
        <cfvo type="num" val="65"/>
        <cfvo type="num" val="80"/>
      </iconSet>
    </cfRule>
  </conditionalFormatting>
  <conditionalFormatting sqref="R106">
    <cfRule type="iconSet" priority="81">
      <iconSet iconSet="5Arrows">
        <cfvo type="percent" val="0"/>
        <cfvo type="num" val="25"/>
        <cfvo type="num" val="50"/>
        <cfvo type="num" val="65"/>
        <cfvo type="num" val="80"/>
      </iconSet>
    </cfRule>
  </conditionalFormatting>
  <conditionalFormatting sqref="R109">
    <cfRule type="iconSet" priority="80">
      <iconSet iconSet="5Arrows">
        <cfvo type="percent" val="0"/>
        <cfvo type="num" val="25"/>
        <cfvo type="num" val="50"/>
        <cfvo type="num" val="65"/>
        <cfvo type="num" val="80"/>
      </iconSet>
    </cfRule>
  </conditionalFormatting>
  <conditionalFormatting sqref="R111">
    <cfRule type="iconSet" priority="79">
      <iconSet iconSet="5Arrows">
        <cfvo type="percent" val="0"/>
        <cfvo type="num" val="25"/>
        <cfvo type="num" val="50"/>
        <cfvo type="num" val="65"/>
        <cfvo type="num" val="80"/>
      </iconSet>
    </cfRule>
  </conditionalFormatting>
  <conditionalFormatting sqref="R113">
    <cfRule type="iconSet" priority="78">
      <iconSet iconSet="5Arrows">
        <cfvo type="percent" val="0"/>
        <cfvo type="num" val="25"/>
        <cfvo type="num" val="50"/>
        <cfvo type="num" val="65"/>
        <cfvo type="num" val="80"/>
      </iconSet>
    </cfRule>
  </conditionalFormatting>
  <conditionalFormatting sqref="R114">
    <cfRule type="iconSet" priority="77">
      <iconSet iconSet="5Arrows">
        <cfvo type="percent" val="0"/>
        <cfvo type="num" val="25"/>
        <cfvo type="num" val="50"/>
        <cfvo type="num" val="65"/>
        <cfvo type="num" val="80"/>
      </iconSet>
    </cfRule>
  </conditionalFormatting>
  <conditionalFormatting sqref="R117">
    <cfRule type="iconSet" priority="76">
      <iconSet iconSet="5Arrows">
        <cfvo type="percent" val="0"/>
        <cfvo type="num" val="25"/>
        <cfvo type="num" val="50"/>
        <cfvo type="num" val="65"/>
        <cfvo type="num" val="80"/>
      </iconSet>
    </cfRule>
  </conditionalFormatting>
  <conditionalFormatting sqref="R119">
    <cfRule type="iconSet" priority="75">
      <iconSet iconSet="5Arrows">
        <cfvo type="percent" val="0"/>
        <cfvo type="num" val="25"/>
        <cfvo type="num" val="50"/>
        <cfvo type="num" val="65"/>
        <cfvo type="num" val="80"/>
      </iconSet>
    </cfRule>
  </conditionalFormatting>
  <conditionalFormatting sqref="R121">
    <cfRule type="iconSet" priority="74">
      <iconSet iconSet="5Arrows">
        <cfvo type="percent" val="0"/>
        <cfvo type="num" val="25"/>
        <cfvo type="num" val="50"/>
        <cfvo type="num" val="65"/>
        <cfvo type="num" val="80"/>
      </iconSet>
    </cfRule>
  </conditionalFormatting>
  <conditionalFormatting sqref="R122">
    <cfRule type="iconSet" priority="73">
      <iconSet iconSet="5Arrows">
        <cfvo type="percent" val="0"/>
        <cfvo type="num" val="25"/>
        <cfvo type="num" val="50"/>
        <cfvo type="num" val="65"/>
        <cfvo type="num" val="80"/>
      </iconSet>
    </cfRule>
  </conditionalFormatting>
  <conditionalFormatting sqref="R125">
    <cfRule type="iconSet" priority="72">
      <iconSet iconSet="5Arrows">
        <cfvo type="percent" val="0"/>
        <cfvo type="num" val="25"/>
        <cfvo type="num" val="50"/>
        <cfvo type="num" val="65"/>
        <cfvo type="num" val="80"/>
      </iconSet>
    </cfRule>
  </conditionalFormatting>
  <conditionalFormatting sqref="R127">
    <cfRule type="iconSet" priority="71">
      <iconSet iconSet="5Arrows">
        <cfvo type="percent" val="0"/>
        <cfvo type="num" val="25"/>
        <cfvo type="num" val="50"/>
        <cfvo type="num" val="65"/>
        <cfvo type="num" val="80"/>
      </iconSet>
    </cfRule>
  </conditionalFormatting>
  <conditionalFormatting sqref="R129">
    <cfRule type="iconSet" priority="70">
      <iconSet iconSet="5Arrows">
        <cfvo type="percent" val="0"/>
        <cfvo type="num" val="25"/>
        <cfvo type="num" val="50"/>
        <cfvo type="num" val="65"/>
        <cfvo type="num" val="80"/>
      </iconSet>
    </cfRule>
  </conditionalFormatting>
  <conditionalFormatting sqref="R130">
    <cfRule type="iconSet" priority="69">
      <iconSet iconSet="5Arrows">
        <cfvo type="percent" val="0"/>
        <cfvo type="num" val="25"/>
        <cfvo type="num" val="50"/>
        <cfvo type="num" val="65"/>
        <cfvo type="num" val="80"/>
      </iconSet>
    </cfRule>
  </conditionalFormatting>
  <conditionalFormatting sqref="R133">
    <cfRule type="iconSet" priority="68">
      <iconSet iconSet="5Arrows">
        <cfvo type="percent" val="0"/>
        <cfvo type="num" val="25"/>
        <cfvo type="num" val="50"/>
        <cfvo type="num" val="65"/>
        <cfvo type="num" val="80"/>
      </iconSet>
    </cfRule>
  </conditionalFormatting>
  <conditionalFormatting sqref="R135">
    <cfRule type="iconSet" priority="67">
      <iconSet iconSet="5Arrows">
        <cfvo type="percent" val="0"/>
        <cfvo type="num" val="25"/>
        <cfvo type="num" val="50"/>
        <cfvo type="num" val="65"/>
        <cfvo type="num" val="80"/>
      </iconSet>
    </cfRule>
  </conditionalFormatting>
  <conditionalFormatting sqref="R137">
    <cfRule type="iconSet" priority="66">
      <iconSet iconSet="5Arrows">
        <cfvo type="percent" val="0"/>
        <cfvo type="num" val="25"/>
        <cfvo type="num" val="50"/>
        <cfvo type="num" val="65"/>
        <cfvo type="num" val="80"/>
      </iconSet>
    </cfRule>
  </conditionalFormatting>
  <conditionalFormatting sqref="R138">
    <cfRule type="iconSet" priority="65">
      <iconSet iconSet="5Arrows">
        <cfvo type="percent" val="0"/>
        <cfvo type="num" val="25"/>
        <cfvo type="num" val="50"/>
        <cfvo type="num" val="65"/>
        <cfvo type="num" val="80"/>
      </iconSet>
    </cfRule>
  </conditionalFormatting>
  <conditionalFormatting sqref="R141">
    <cfRule type="iconSet" priority="64">
      <iconSet iconSet="5Arrows">
        <cfvo type="percent" val="0"/>
        <cfvo type="num" val="25"/>
        <cfvo type="num" val="50"/>
        <cfvo type="num" val="65"/>
        <cfvo type="num" val="80"/>
      </iconSet>
    </cfRule>
  </conditionalFormatting>
  <conditionalFormatting sqref="R143">
    <cfRule type="iconSet" priority="63">
      <iconSet iconSet="5Arrows">
        <cfvo type="percent" val="0"/>
        <cfvo type="num" val="25"/>
        <cfvo type="num" val="50"/>
        <cfvo type="num" val="65"/>
        <cfvo type="num" val="80"/>
      </iconSet>
    </cfRule>
  </conditionalFormatting>
  <conditionalFormatting sqref="R145">
    <cfRule type="iconSet" priority="62">
      <iconSet iconSet="5Arrows">
        <cfvo type="percent" val="0"/>
        <cfvo type="num" val="25"/>
        <cfvo type="num" val="50"/>
        <cfvo type="num" val="65"/>
        <cfvo type="num" val="80"/>
      </iconSet>
    </cfRule>
  </conditionalFormatting>
  <conditionalFormatting sqref="R146">
    <cfRule type="iconSet" priority="61">
      <iconSet iconSet="5Arrows">
        <cfvo type="percent" val="0"/>
        <cfvo type="num" val="25"/>
        <cfvo type="num" val="50"/>
        <cfvo type="num" val="65"/>
        <cfvo type="num" val="80"/>
      </iconSet>
    </cfRule>
  </conditionalFormatting>
  <conditionalFormatting sqref="R149">
    <cfRule type="iconSet" priority="60">
      <iconSet iconSet="5Arrows">
        <cfvo type="percent" val="0"/>
        <cfvo type="num" val="25"/>
        <cfvo type="num" val="50"/>
        <cfvo type="num" val="65"/>
        <cfvo type="num" val="80"/>
      </iconSet>
    </cfRule>
  </conditionalFormatting>
  <conditionalFormatting sqref="R151">
    <cfRule type="iconSet" priority="59">
      <iconSet iconSet="5Arrows">
        <cfvo type="percent" val="0"/>
        <cfvo type="num" val="25"/>
        <cfvo type="num" val="50"/>
        <cfvo type="num" val="65"/>
        <cfvo type="num" val="80"/>
      </iconSet>
    </cfRule>
  </conditionalFormatting>
  <conditionalFormatting sqref="R153">
    <cfRule type="iconSet" priority="58">
      <iconSet iconSet="5Arrows">
        <cfvo type="percent" val="0"/>
        <cfvo type="num" val="25"/>
        <cfvo type="num" val="50"/>
        <cfvo type="num" val="65"/>
        <cfvo type="num" val="80"/>
      </iconSet>
    </cfRule>
  </conditionalFormatting>
  <conditionalFormatting sqref="R154">
    <cfRule type="iconSet" priority="57">
      <iconSet iconSet="5Arrows">
        <cfvo type="percent" val="0"/>
        <cfvo type="num" val="25"/>
        <cfvo type="num" val="50"/>
        <cfvo type="num" val="65"/>
        <cfvo type="num" val="80"/>
      </iconSet>
    </cfRule>
  </conditionalFormatting>
  <conditionalFormatting sqref="R157">
    <cfRule type="iconSet" priority="56">
      <iconSet iconSet="5Arrows">
        <cfvo type="percent" val="0"/>
        <cfvo type="num" val="25"/>
        <cfvo type="num" val="50"/>
        <cfvo type="num" val="65"/>
        <cfvo type="num" val="80"/>
      </iconSet>
    </cfRule>
  </conditionalFormatting>
  <conditionalFormatting sqref="R159">
    <cfRule type="iconSet" priority="55">
      <iconSet iconSet="5Arrows">
        <cfvo type="percent" val="0"/>
        <cfvo type="num" val="25"/>
        <cfvo type="num" val="50"/>
        <cfvo type="num" val="65"/>
        <cfvo type="num" val="80"/>
      </iconSet>
    </cfRule>
  </conditionalFormatting>
  <conditionalFormatting sqref="R161">
    <cfRule type="iconSet" priority="54">
      <iconSet iconSet="5Arrows">
        <cfvo type="percent" val="0"/>
        <cfvo type="num" val="25"/>
        <cfvo type="num" val="50"/>
        <cfvo type="num" val="65"/>
        <cfvo type="num" val="80"/>
      </iconSet>
    </cfRule>
  </conditionalFormatting>
  <conditionalFormatting sqref="R162">
    <cfRule type="iconSet" priority="53">
      <iconSet iconSet="5Arrows">
        <cfvo type="percent" val="0"/>
        <cfvo type="num" val="25"/>
        <cfvo type="num" val="50"/>
        <cfvo type="num" val="65"/>
        <cfvo type="num" val="80"/>
      </iconSet>
    </cfRule>
  </conditionalFormatting>
  <conditionalFormatting sqref="R165">
    <cfRule type="iconSet" priority="52">
      <iconSet iconSet="5Arrows">
        <cfvo type="percent" val="0"/>
        <cfvo type="num" val="25"/>
        <cfvo type="num" val="50"/>
        <cfvo type="num" val="65"/>
        <cfvo type="num" val="80"/>
      </iconSet>
    </cfRule>
  </conditionalFormatting>
  <conditionalFormatting sqref="R167">
    <cfRule type="iconSet" priority="51">
      <iconSet iconSet="5Arrows">
        <cfvo type="percent" val="0"/>
        <cfvo type="num" val="25"/>
        <cfvo type="num" val="50"/>
        <cfvo type="num" val="65"/>
        <cfvo type="num" val="80"/>
      </iconSet>
    </cfRule>
  </conditionalFormatting>
  <conditionalFormatting sqref="R169">
    <cfRule type="iconSet" priority="50">
      <iconSet iconSet="5Arrows">
        <cfvo type="percent" val="0"/>
        <cfvo type="num" val="25"/>
        <cfvo type="num" val="50"/>
        <cfvo type="num" val="65"/>
        <cfvo type="num" val="80"/>
      </iconSet>
    </cfRule>
  </conditionalFormatting>
  <conditionalFormatting sqref="R170">
    <cfRule type="iconSet" priority="49">
      <iconSet iconSet="5Arrows">
        <cfvo type="percent" val="0"/>
        <cfvo type="num" val="25"/>
        <cfvo type="num" val="50"/>
        <cfvo type="num" val="65"/>
        <cfvo type="num" val="80"/>
      </iconSet>
    </cfRule>
  </conditionalFormatting>
  <conditionalFormatting sqref="R173">
    <cfRule type="iconSet" priority="48">
      <iconSet iconSet="5Arrows">
        <cfvo type="percent" val="0"/>
        <cfvo type="num" val="25"/>
        <cfvo type="num" val="50"/>
        <cfvo type="num" val="65"/>
        <cfvo type="num" val="80"/>
      </iconSet>
    </cfRule>
  </conditionalFormatting>
  <conditionalFormatting sqref="R175">
    <cfRule type="iconSet" priority="47">
      <iconSet iconSet="5Arrows">
        <cfvo type="percent" val="0"/>
        <cfvo type="num" val="25"/>
        <cfvo type="num" val="50"/>
        <cfvo type="num" val="65"/>
        <cfvo type="num" val="80"/>
      </iconSet>
    </cfRule>
  </conditionalFormatting>
  <conditionalFormatting sqref="R177">
    <cfRule type="iconSet" priority="46">
      <iconSet iconSet="5Arrows">
        <cfvo type="percent" val="0"/>
        <cfvo type="num" val="25"/>
        <cfvo type="num" val="50"/>
        <cfvo type="num" val="65"/>
        <cfvo type="num" val="80"/>
      </iconSet>
    </cfRule>
  </conditionalFormatting>
  <conditionalFormatting sqref="R178">
    <cfRule type="iconSet" priority="45">
      <iconSet iconSet="5Arrows">
        <cfvo type="percent" val="0"/>
        <cfvo type="num" val="25"/>
        <cfvo type="num" val="50"/>
        <cfvo type="num" val="65"/>
        <cfvo type="num" val="80"/>
      </iconSet>
    </cfRule>
  </conditionalFormatting>
  <conditionalFormatting sqref="R181">
    <cfRule type="iconSet" priority="44">
      <iconSet iconSet="5Arrows">
        <cfvo type="percent" val="0"/>
        <cfvo type="num" val="25"/>
        <cfvo type="num" val="50"/>
        <cfvo type="num" val="65"/>
        <cfvo type="num" val="80"/>
      </iconSet>
    </cfRule>
  </conditionalFormatting>
  <conditionalFormatting sqref="R183">
    <cfRule type="iconSet" priority="43">
      <iconSet iconSet="5Arrows">
        <cfvo type="percent" val="0"/>
        <cfvo type="num" val="25"/>
        <cfvo type="num" val="50"/>
        <cfvo type="num" val="65"/>
        <cfvo type="num" val="80"/>
      </iconSet>
    </cfRule>
  </conditionalFormatting>
  <conditionalFormatting sqref="R185">
    <cfRule type="iconSet" priority="42">
      <iconSet iconSet="5Arrows">
        <cfvo type="percent" val="0"/>
        <cfvo type="num" val="25"/>
        <cfvo type="num" val="50"/>
        <cfvo type="num" val="65"/>
        <cfvo type="num" val="80"/>
      </iconSet>
    </cfRule>
  </conditionalFormatting>
  <conditionalFormatting sqref="R186">
    <cfRule type="iconSet" priority="41">
      <iconSet iconSet="5Arrows">
        <cfvo type="percent" val="0"/>
        <cfvo type="num" val="25"/>
        <cfvo type="num" val="50"/>
        <cfvo type="num" val="65"/>
        <cfvo type="num" val="80"/>
      </iconSet>
    </cfRule>
  </conditionalFormatting>
  <conditionalFormatting sqref="R189">
    <cfRule type="iconSet" priority="40">
      <iconSet iconSet="5Arrows">
        <cfvo type="percent" val="0"/>
        <cfvo type="num" val="25"/>
        <cfvo type="num" val="50"/>
        <cfvo type="num" val="65"/>
        <cfvo type="num" val="80"/>
      </iconSet>
    </cfRule>
  </conditionalFormatting>
  <conditionalFormatting sqref="R191">
    <cfRule type="iconSet" priority="39">
      <iconSet iconSet="5Arrows">
        <cfvo type="percent" val="0"/>
        <cfvo type="num" val="25"/>
        <cfvo type="num" val="50"/>
        <cfvo type="num" val="65"/>
        <cfvo type="num" val="80"/>
      </iconSet>
    </cfRule>
  </conditionalFormatting>
  <conditionalFormatting sqref="R193">
    <cfRule type="iconSet" priority="38">
      <iconSet iconSet="5Arrows">
        <cfvo type="percent" val="0"/>
        <cfvo type="num" val="25"/>
        <cfvo type="num" val="50"/>
        <cfvo type="num" val="65"/>
        <cfvo type="num" val="80"/>
      </iconSet>
    </cfRule>
  </conditionalFormatting>
  <conditionalFormatting sqref="R194">
    <cfRule type="iconSet" priority="37">
      <iconSet iconSet="5Arrows">
        <cfvo type="percent" val="0"/>
        <cfvo type="num" val="25"/>
        <cfvo type="num" val="50"/>
        <cfvo type="num" val="65"/>
        <cfvo type="num" val="80"/>
      </iconSet>
    </cfRule>
  </conditionalFormatting>
  <conditionalFormatting sqref="R197">
    <cfRule type="iconSet" priority="36">
      <iconSet iconSet="5Arrows">
        <cfvo type="percent" val="0"/>
        <cfvo type="num" val="25"/>
        <cfvo type="num" val="50"/>
        <cfvo type="num" val="65"/>
        <cfvo type="num" val="80"/>
      </iconSet>
    </cfRule>
  </conditionalFormatting>
  <conditionalFormatting sqref="R199">
    <cfRule type="iconSet" priority="35">
      <iconSet iconSet="5Arrows">
        <cfvo type="percent" val="0"/>
        <cfvo type="num" val="25"/>
        <cfvo type="num" val="50"/>
        <cfvo type="num" val="65"/>
        <cfvo type="num" val="80"/>
      </iconSet>
    </cfRule>
  </conditionalFormatting>
  <conditionalFormatting sqref="R201">
    <cfRule type="iconSet" priority="34">
      <iconSet iconSet="5Arrows">
        <cfvo type="percent" val="0"/>
        <cfvo type="num" val="25"/>
        <cfvo type="num" val="50"/>
        <cfvo type="num" val="65"/>
        <cfvo type="num" val="80"/>
      </iconSet>
    </cfRule>
  </conditionalFormatting>
  <conditionalFormatting sqref="R202">
    <cfRule type="iconSet" priority="33">
      <iconSet iconSet="5Arrows">
        <cfvo type="percent" val="0"/>
        <cfvo type="num" val="25"/>
        <cfvo type="num" val="50"/>
        <cfvo type="num" val="65"/>
        <cfvo type="num" val="80"/>
      </iconSet>
    </cfRule>
  </conditionalFormatting>
  <conditionalFormatting sqref="R205">
    <cfRule type="iconSet" priority="32">
      <iconSet iconSet="5Arrows">
        <cfvo type="percent" val="0"/>
        <cfvo type="num" val="25"/>
        <cfvo type="num" val="50"/>
        <cfvo type="num" val="65"/>
        <cfvo type="num" val="80"/>
      </iconSet>
    </cfRule>
  </conditionalFormatting>
  <conditionalFormatting sqref="R207">
    <cfRule type="iconSet" priority="31">
      <iconSet iconSet="5Arrows">
        <cfvo type="percent" val="0"/>
        <cfvo type="num" val="25"/>
        <cfvo type="num" val="50"/>
        <cfvo type="num" val="65"/>
        <cfvo type="num" val="80"/>
      </iconSet>
    </cfRule>
  </conditionalFormatting>
  <conditionalFormatting sqref="R209">
    <cfRule type="iconSet" priority="30">
      <iconSet iconSet="5Arrows">
        <cfvo type="percent" val="0"/>
        <cfvo type="num" val="25"/>
        <cfvo type="num" val="50"/>
        <cfvo type="num" val="65"/>
        <cfvo type="num" val="80"/>
      </iconSet>
    </cfRule>
  </conditionalFormatting>
  <conditionalFormatting sqref="R210">
    <cfRule type="iconSet" priority="29">
      <iconSet iconSet="5Arrows">
        <cfvo type="percent" val="0"/>
        <cfvo type="num" val="25"/>
        <cfvo type="num" val="50"/>
        <cfvo type="num" val="65"/>
        <cfvo type="num" val="80"/>
      </iconSet>
    </cfRule>
  </conditionalFormatting>
  <conditionalFormatting sqref="R213">
    <cfRule type="iconSet" priority="28">
      <iconSet iconSet="5Arrows">
        <cfvo type="percent" val="0"/>
        <cfvo type="num" val="25"/>
        <cfvo type="num" val="50"/>
        <cfvo type="num" val="65"/>
        <cfvo type="num" val="80"/>
      </iconSet>
    </cfRule>
  </conditionalFormatting>
  <conditionalFormatting sqref="R215">
    <cfRule type="iconSet" priority="27">
      <iconSet iconSet="5Arrows">
        <cfvo type="percent" val="0"/>
        <cfvo type="num" val="25"/>
        <cfvo type="num" val="50"/>
        <cfvo type="num" val="65"/>
        <cfvo type="num" val="80"/>
      </iconSet>
    </cfRule>
  </conditionalFormatting>
  <conditionalFormatting sqref="R217">
    <cfRule type="iconSet" priority="26">
      <iconSet iconSet="5Arrows">
        <cfvo type="percent" val="0"/>
        <cfvo type="num" val="25"/>
        <cfvo type="num" val="50"/>
        <cfvo type="num" val="65"/>
        <cfvo type="num" val="80"/>
      </iconSet>
    </cfRule>
  </conditionalFormatting>
  <conditionalFormatting sqref="R218">
    <cfRule type="iconSet" priority="25">
      <iconSet iconSet="5Arrows">
        <cfvo type="percent" val="0"/>
        <cfvo type="num" val="25"/>
        <cfvo type="num" val="50"/>
        <cfvo type="num" val="65"/>
        <cfvo type="num" val="80"/>
      </iconSet>
    </cfRule>
  </conditionalFormatting>
  <conditionalFormatting sqref="R221">
    <cfRule type="iconSet" priority="24">
      <iconSet iconSet="5Arrows">
        <cfvo type="percent" val="0"/>
        <cfvo type="num" val="25"/>
        <cfvo type="num" val="50"/>
        <cfvo type="num" val="65"/>
        <cfvo type="num" val="80"/>
      </iconSet>
    </cfRule>
  </conditionalFormatting>
  <conditionalFormatting sqref="R223">
    <cfRule type="iconSet" priority="23">
      <iconSet iconSet="5Arrows">
        <cfvo type="percent" val="0"/>
        <cfvo type="num" val="25"/>
        <cfvo type="num" val="50"/>
        <cfvo type="num" val="65"/>
        <cfvo type="num" val="80"/>
      </iconSet>
    </cfRule>
  </conditionalFormatting>
  <conditionalFormatting sqref="R225">
    <cfRule type="iconSet" priority="22">
      <iconSet iconSet="5Arrows">
        <cfvo type="percent" val="0"/>
        <cfvo type="num" val="25"/>
        <cfvo type="num" val="50"/>
        <cfvo type="num" val="65"/>
        <cfvo type="num" val="80"/>
      </iconSet>
    </cfRule>
  </conditionalFormatting>
  <conditionalFormatting sqref="R226">
    <cfRule type="iconSet" priority="21">
      <iconSet iconSet="5Arrows">
        <cfvo type="percent" val="0"/>
        <cfvo type="num" val="25"/>
        <cfvo type="num" val="50"/>
        <cfvo type="num" val="65"/>
        <cfvo type="num" val="80"/>
      </iconSet>
    </cfRule>
  </conditionalFormatting>
  <conditionalFormatting sqref="R229">
    <cfRule type="iconSet" priority="20">
      <iconSet iconSet="5Arrows">
        <cfvo type="percent" val="0"/>
        <cfvo type="num" val="25"/>
        <cfvo type="num" val="50"/>
        <cfvo type="num" val="65"/>
        <cfvo type="num" val="80"/>
      </iconSet>
    </cfRule>
  </conditionalFormatting>
  <conditionalFormatting sqref="R231">
    <cfRule type="iconSet" priority="19">
      <iconSet iconSet="5Arrows">
        <cfvo type="percent" val="0"/>
        <cfvo type="num" val="25"/>
        <cfvo type="num" val="50"/>
        <cfvo type="num" val="65"/>
        <cfvo type="num" val="80"/>
      </iconSet>
    </cfRule>
  </conditionalFormatting>
  <conditionalFormatting sqref="R233">
    <cfRule type="iconSet" priority="18">
      <iconSet iconSet="5Arrows">
        <cfvo type="percent" val="0"/>
        <cfvo type="num" val="25"/>
        <cfvo type="num" val="50"/>
        <cfvo type="num" val="65"/>
        <cfvo type="num" val="80"/>
      </iconSet>
    </cfRule>
  </conditionalFormatting>
  <conditionalFormatting sqref="R234">
    <cfRule type="iconSet" priority="17">
      <iconSet iconSet="5Arrows">
        <cfvo type="percent" val="0"/>
        <cfvo type="num" val="25"/>
        <cfvo type="num" val="50"/>
        <cfvo type="num" val="65"/>
        <cfvo type="num" val="80"/>
      </iconSet>
    </cfRule>
  </conditionalFormatting>
  <conditionalFormatting sqref="R237">
    <cfRule type="iconSet" priority="16">
      <iconSet iconSet="5Arrows">
        <cfvo type="percent" val="0"/>
        <cfvo type="num" val="25"/>
        <cfvo type="num" val="50"/>
        <cfvo type="num" val="65"/>
        <cfvo type="num" val="80"/>
      </iconSet>
    </cfRule>
  </conditionalFormatting>
  <conditionalFormatting sqref="R239">
    <cfRule type="iconSet" priority="15">
      <iconSet iconSet="5Arrows">
        <cfvo type="percent" val="0"/>
        <cfvo type="num" val="25"/>
        <cfvo type="num" val="50"/>
        <cfvo type="num" val="65"/>
        <cfvo type="num" val="80"/>
      </iconSet>
    </cfRule>
  </conditionalFormatting>
  <conditionalFormatting sqref="R241">
    <cfRule type="iconSet" priority="14">
      <iconSet iconSet="5Arrows">
        <cfvo type="percent" val="0"/>
        <cfvo type="num" val="25"/>
        <cfvo type="num" val="50"/>
        <cfvo type="num" val="65"/>
        <cfvo type="num" val="80"/>
      </iconSet>
    </cfRule>
  </conditionalFormatting>
  <conditionalFormatting sqref="R242">
    <cfRule type="iconSet" priority="13">
      <iconSet iconSet="5Arrows">
        <cfvo type="percent" val="0"/>
        <cfvo type="num" val="25"/>
        <cfvo type="num" val="50"/>
        <cfvo type="num" val="65"/>
        <cfvo type="num" val="80"/>
      </iconSet>
    </cfRule>
  </conditionalFormatting>
  <conditionalFormatting sqref="E13">
    <cfRule type="iconSet" priority="12">
      <iconSet iconSet="5Arrows">
        <cfvo type="percent" val="0"/>
        <cfvo type="num" val="25"/>
        <cfvo type="num" val="50"/>
        <cfvo type="num" val="65"/>
        <cfvo type="num" val="80"/>
      </iconSet>
    </cfRule>
  </conditionalFormatting>
  <conditionalFormatting sqref="E15">
    <cfRule type="iconSet" priority="11">
      <iconSet iconSet="5Arrows">
        <cfvo type="percent" val="0"/>
        <cfvo type="num" val="25"/>
        <cfvo type="num" val="50"/>
        <cfvo type="num" val="65"/>
        <cfvo type="num" val="80"/>
      </iconSet>
    </cfRule>
  </conditionalFormatting>
  <conditionalFormatting sqref="E17">
    <cfRule type="iconSet" priority="10">
      <iconSet iconSet="5Arrows">
        <cfvo type="percent" val="0"/>
        <cfvo type="num" val="25"/>
        <cfvo type="num" val="50"/>
        <cfvo type="num" val="65"/>
        <cfvo type="num" val="80"/>
      </iconSet>
    </cfRule>
  </conditionalFormatting>
  <conditionalFormatting sqref="E18">
    <cfRule type="iconSet" priority="9">
      <iconSet iconSet="5Arrows">
        <cfvo type="percent" val="0"/>
        <cfvo type="num" val="25"/>
        <cfvo type="num" val="50"/>
        <cfvo type="num" val="65"/>
        <cfvo type="num" val="80"/>
      </iconSet>
    </cfRule>
  </conditionalFormatting>
  <conditionalFormatting sqref="E245:R245">
    <cfRule type="iconSet" priority="8">
      <iconSet iconSet="5Arrows">
        <cfvo type="percent" val="0"/>
        <cfvo type="num" val="25"/>
        <cfvo type="num" val="50"/>
        <cfvo type="num" val="65"/>
        <cfvo type="num" val="80"/>
      </iconSet>
    </cfRule>
  </conditionalFormatting>
  <conditionalFormatting sqref="E247:R247">
    <cfRule type="iconSet" priority="7">
      <iconSet iconSet="5Arrows">
        <cfvo type="percent" val="0"/>
        <cfvo type="num" val="25"/>
        <cfvo type="num" val="50"/>
        <cfvo type="num" val="65"/>
        <cfvo type="num" val="80"/>
      </iconSet>
    </cfRule>
  </conditionalFormatting>
  <conditionalFormatting sqref="E249:F249">
    <cfRule type="iconSet" priority="6">
      <iconSet iconSet="5Arrows">
        <cfvo type="percent" val="0"/>
        <cfvo type="num" val="25"/>
        <cfvo type="num" val="50"/>
        <cfvo type="num" val="65"/>
        <cfvo type="num" val="80"/>
      </iconSet>
    </cfRule>
  </conditionalFormatting>
  <conditionalFormatting sqref="G249:Q249">
    <cfRule type="iconSet" priority="5">
      <iconSet iconSet="5Arrows">
        <cfvo type="percent" val="0"/>
        <cfvo type="num" val="25"/>
        <cfvo type="num" val="50"/>
        <cfvo type="num" val="65"/>
        <cfvo type="num" val="80"/>
      </iconSet>
    </cfRule>
  </conditionalFormatting>
  <conditionalFormatting sqref="E250:F250">
    <cfRule type="iconSet" priority="4">
      <iconSet iconSet="5Arrows">
        <cfvo type="percent" val="0"/>
        <cfvo type="num" val="25"/>
        <cfvo type="num" val="50"/>
        <cfvo type="num" val="65"/>
        <cfvo type="num" val="80"/>
      </iconSet>
    </cfRule>
  </conditionalFormatting>
  <conditionalFormatting sqref="G250:Q250">
    <cfRule type="iconSet" priority="3">
      <iconSet iconSet="5Arrows">
        <cfvo type="percent" val="0"/>
        <cfvo type="num" val="25"/>
        <cfvo type="num" val="50"/>
        <cfvo type="num" val="65"/>
        <cfvo type="num" val="80"/>
      </iconSet>
    </cfRule>
  </conditionalFormatting>
  <conditionalFormatting sqref="R249">
    <cfRule type="iconSet" priority="2">
      <iconSet iconSet="5Arrows">
        <cfvo type="percent" val="0"/>
        <cfvo type="num" val="25"/>
        <cfvo type="num" val="50"/>
        <cfvo type="num" val="65"/>
        <cfvo type="num" val="80"/>
      </iconSet>
    </cfRule>
  </conditionalFormatting>
  <conditionalFormatting sqref="R250">
    <cfRule type="iconSet" priority="1">
      <iconSet iconSet="5Arrows">
        <cfvo type="percent" val="0"/>
        <cfvo type="num" val="25"/>
        <cfvo type="num" val="50"/>
        <cfvo type="num" val="65"/>
        <cfvo type="num" val="80"/>
      </iconSet>
    </cfRule>
  </conditionalFormatting>
  <dataValidations count="2">
    <dataValidation type="whole" allowBlank="1" showInputMessage="1" showErrorMessage="1" errorTitle="FECHA FUERA DE RANGO" error="La fecha debe estar entre el 20160101 y el 20191231" sqref="M5">
      <formula1>20160101</formula1>
      <formula2>20191231</formula2>
    </dataValidation>
    <dataValidation type="list" allowBlank="1" showInputMessage="1" showErrorMessage="1" sqref="D7:O7">
      <formula1>ENTIDADES</formula1>
    </dataValidation>
  </dataValidations>
  <printOptions horizontalCentered="1" verticalCentered="1"/>
  <pageMargins left="1.1811023622047245" right="0" top="0.39370078740157483" bottom="0.78740157480314965" header="0.31496062992125984" footer="0.59055118110236227"/>
  <pageSetup paperSize="5" scale="61" fitToHeight="0" orientation="landscape" r:id="rId1"/>
  <headerFooter>
    <oddHeader>&amp;RPág. &amp;P de &amp;N</oddHeader>
    <oddFooter>&amp;LLUZ ADRIANA LONDOÑO RAMIREZ
Secretaria de Despacho
Firma: ___________________&amp;CFRANCISCO JAVIER GOMEZ RIOS
Profesional Universitario
Firma: ___________________&amp;RGICELA OCHOA BEJARANO
Departamento Administrativo de Planeación</oddFooter>
  </headerFooter>
  <rowBreaks count="4" manualBreakCount="4">
    <brk id="50" max="17" man="1"/>
    <brk id="98" max="17" man="1"/>
    <brk id="146" max="17" man="1"/>
    <brk id="194" max="1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69"/>
  <sheetViews>
    <sheetView topLeftCell="F1" zoomScale="55" zoomScaleNormal="55" zoomScaleSheetLayoutView="70" zoomScalePageLayoutView="90" workbookViewId="0">
      <pane ySplit="9" topLeftCell="A142" activePane="bottomLeft" state="frozen"/>
      <selection activeCell="E252" sqref="E252"/>
      <selection pane="bottomLeft" activeCell="E252" sqref="E252"/>
    </sheetView>
  </sheetViews>
  <sheetFormatPr baseColWidth="10" defaultColWidth="11.42578125" defaultRowHeight="15" x14ac:dyDescent="0.25"/>
  <cols>
    <col min="1" max="1" width="4.42578125" style="29" customWidth="1"/>
    <col min="2" max="2" width="54.42578125" style="1" customWidth="1"/>
    <col min="3" max="6" width="23" style="1" customWidth="1"/>
    <col min="7" max="7" width="51.28515625" style="1" customWidth="1"/>
    <col min="8" max="8" width="48.42578125" style="1" customWidth="1"/>
    <col min="9" max="9" width="14.140625" style="1" customWidth="1"/>
    <col min="10" max="12" width="17.42578125" style="1" customWidth="1"/>
    <col min="13" max="13" width="22.140625" style="1" customWidth="1"/>
    <col min="14" max="14" width="24" style="1" customWidth="1"/>
    <col min="15" max="16384" width="11.42578125" style="1"/>
  </cols>
  <sheetData>
    <row r="1" spans="1:15" ht="7.5" customHeight="1" x14ac:dyDescent="0.25">
      <c r="A1" s="400"/>
      <c r="B1" s="401"/>
      <c r="C1" s="402"/>
      <c r="D1" s="402"/>
      <c r="E1" s="402"/>
      <c r="F1" s="403"/>
      <c r="G1" s="404"/>
      <c r="H1" s="404"/>
      <c r="I1" s="404"/>
      <c r="J1" s="404"/>
      <c r="K1" s="404"/>
      <c r="L1" s="404"/>
      <c r="M1" s="404"/>
      <c r="N1" s="405"/>
    </row>
    <row r="2" spans="1:15" ht="18" x14ac:dyDescent="0.25">
      <c r="A2" s="406"/>
      <c r="B2" s="407"/>
      <c r="C2" s="408"/>
      <c r="D2" s="763" t="s">
        <v>0</v>
      </c>
      <c r="E2" s="763"/>
      <c r="F2" s="639"/>
      <c r="G2" s="639"/>
      <c r="H2" s="639"/>
      <c r="I2" s="639"/>
      <c r="J2" s="409"/>
      <c r="K2" s="409"/>
      <c r="L2" s="295" t="s">
        <v>41</v>
      </c>
      <c r="M2" s="397" t="s">
        <v>5963</v>
      </c>
      <c r="N2" s="295"/>
    </row>
    <row r="3" spans="1:15" ht="15" customHeight="1" x14ac:dyDescent="0.25">
      <c r="A3" s="410"/>
      <c r="B3" s="411"/>
      <c r="C3" s="412"/>
      <c r="D3" s="763"/>
      <c r="E3" s="763"/>
      <c r="F3" s="639"/>
      <c r="G3" s="639"/>
      <c r="H3" s="639"/>
      <c r="I3" s="639"/>
      <c r="J3" s="409"/>
      <c r="K3" s="409"/>
      <c r="L3" s="295" t="s">
        <v>2</v>
      </c>
      <c r="M3" s="398">
        <v>3</v>
      </c>
      <c r="N3" s="295"/>
    </row>
    <row r="4" spans="1:15" ht="30" customHeight="1" x14ac:dyDescent="0.25">
      <c r="A4" s="410"/>
      <c r="B4" s="411"/>
      <c r="C4" s="412"/>
      <c r="D4" s="731" t="s">
        <v>71</v>
      </c>
      <c r="E4" s="731"/>
      <c r="F4" s="764"/>
      <c r="G4" s="764"/>
      <c r="H4" s="764"/>
      <c r="I4" s="764"/>
      <c r="J4" s="413"/>
      <c r="K4" s="413"/>
      <c r="L4" s="296" t="s">
        <v>4</v>
      </c>
      <c r="M4" s="399">
        <v>42759</v>
      </c>
      <c r="N4" s="296"/>
    </row>
    <row r="5" spans="1:15" ht="18" customHeight="1" x14ac:dyDescent="0.25">
      <c r="A5" s="414"/>
      <c r="B5" s="415"/>
      <c r="C5" s="416"/>
      <c r="D5" s="734" t="s">
        <v>5</v>
      </c>
      <c r="E5" s="734"/>
      <c r="F5" s="765"/>
      <c r="G5" s="765"/>
      <c r="H5" s="765"/>
      <c r="I5" s="287">
        <f>'PA. RECURSOS MP 2019'!M5</f>
        <v>20190101</v>
      </c>
      <c r="J5" s="287"/>
      <c r="K5" s="287"/>
      <c r="L5" s="295" t="s">
        <v>6</v>
      </c>
      <c r="M5" s="396"/>
      <c r="N5" s="295"/>
    </row>
    <row r="6" spans="1:15" ht="9" customHeight="1" x14ac:dyDescent="0.25">
      <c r="A6" s="417"/>
      <c r="B6" s="382"/>
      <c r="C6" s="383"/>
      <c r="D6" s="383"/>
      <c r="E6" s="383"/>
      <c r="F6" s="383"/>
      <c r="G6" s="384"/>
      <c r="H6" s="384"/>
      <c r="I6" s="385"/>
      <c r="J6" s="385"/>
      <c r="K6" s="385"/>
      <c r="L6" s="385"/>
      <c r="M6" s="385"/>
      <c r="N6" s="385"/>
    </row>
    <row r="7" spans="1:15" s="20" customFormat="1" ht="20.25" customHeight="1" x14ac:dyDescent="0.2">
      <c r="A7" s="418"/>
      <c r="B7" s="419" t="s">
        <v>7</v>
      </c>
      <c r="C7" s="419"/>
      <c r="D7" s="735" t="str">
        <f>'PI. METAS RESULTADO'!C7</f>
        <v>1134. SECRETARÍA DE LA MUJER, EQUIDAD DE GÉNERO Y DIVERSIDAD SEXUAL</v>
      </c>
      <c r="E7" s="736"/>
      <c r="F7" s="736"/>
      <c r="G7" s="736"/>
      <c r="H7" s="736"/>
      <c r="I7" s="736"/>
      <c r="J7" s="736"/>
      <c r="K7" s="736"/>
      <c r="L7" s="736"/>
      <c r="M7" s="736"/>
      <c r="N7" s="737"/>
      <c r="O7" s="1"/>
    </row>
    <row r="8" spans="1:15" s="20" customFormat="1" ht="6.75" customHeight="1" thickBot="1" x14ac:dyDescent="0.25">
      <c r="A8" s="362"/>
      <c r="B8" s="389"/>
      <c r="C8" s="389"/>
      <c r="D8" s="389"/>
      <c r="E8" s="389"/>
      <c r="F8" s="389"/>
      <c r="G8" s="389"/>
      <c r="H8" s="389"/>
      <c r="I8" s="389"/>
      <c r="J8" s="389"/>
      <c r="K8" s="389"/>
      <c r="L8" s="389"/>
      <c r="M8" s="389"/>
      <c r="N8" s="389"/>
      <c r="O8" s="1"/>
    </row>
    <row r="9" spans="1:15" s="23" customFormat="1" ht="78.75" customHeight="1" thickBot="1" x14ac:dyDescent="0.3">
      <c r="A9" s="420" t="s">
        <v>8</v>
      </c>
      <c r="B9" s="421" t="s">
        <v>27</v>
      </c>
      <c r="C9" s="40" t="s">
        <v>72</v>
      </c>
      <c r="D9" s="40" t="s">
        <v>73</v>
      </c>
      <c r="E9" s="40" t="s">
        <v>74</v>
      </c>
      <c r="F9" s="422" t="s">
        <v>75</v>
      </c>
      <c r="G9" s="40" t="s">
        <v>5951</v>
      </c>
      <c r="H9" s="40" t="s">
        <v>5952</v>
      </c>
      <c r="I9" s="40" t="s">
        <v>5953</v>
      </c>
      <c r="J9" s="325" t="s">
        <v>5954</v>
      </c>
      <c r="K9" s="347" t="s">
        <v>5955</v>
      </c>
      <c r="L9" s="347" t="s">
        <v>5956</v>
      </c>
      <c r="M9" s="361" t="s">
        <v>5957</v>
      </c>
      <c r="N9" s="423" t="s">
        <v>76</v>
      </c>
    </row>
    <row r="10" spans="1:15" s="46" customFormat="1" ht="52.5" customHeight="1" thickTop="1" x14ac:dyDescent="0.2">
      <c r="A10" s="787">
        <v>1</v>
      </c>
      <c r="B10" s="788" t="str">
        <f>'PI. MP. Avance'!G11</f>
        <v xml:space="preserve">Apoyo a la participación de las organizaciones sociales del sector LGBTI, Valle del Cauca, occidente. </v>
      </c>
      <c r="C10" s="788" t="str">
        <f>VLOOKUP(MID(F10,1,11),MP,103,FALSE)</f>
        <v>10501 - VALLE DE COLORES</v>
      </c>
      <c r="D10" s="788" t="str">
        <f>VLOOKUP(MID(F10,1,11),MP,100,FALSE)</f>
        <v>MR1050101 - Implementar el 100% de las líneas de acción, con factores críticos, de la Política Pública departamental LGBTI (Ordenanza 339 de 2011) al 2019.</v>
      </c>
      <c r="E10" s="788" t="str">
        <f>VLOOKUP(MID(F10,1,11),MP,104,FALSE)</f>
        <v>1050101 - ATENCIÓN INTEGRAL PARA LA DIVERSIDAD SEXUAL</v>
      </c>
      <c r="F10" s="788" t="str">
        <f>'PI. MP. Avance'!B11&amp;" - "&amp;'PI. MP. Avance'!C11</f>
        <v>MP105010101 - Propiciar , en 42 entes Territoriales, la creación y fortalecimiento  de las confluencias Municipales LGBTI , durante el periodo de Gobierno</v>
      </c>
      <c r="G10" s="484"/>
      <c r="H10" s="484"/>
      <c r="I10" s="483"/>
      <c r="J10" s="483"/>
      <c r="K10" s="485"/>
      <c r="L10" s="483"/>
      <c r="M10" s="483"/>
      <c r="N10" s="486"/>
    </row>
    <row r="11" spans="1:15" s="46" customFormat="1" ht="30" customHeight="1" x14ac:dyDescent="0.2">
      <c r="A11" s="766"/>
      <c r="B11" s="785"/>
      <c r="C11" s="785"/>
      <c r="D11" s="785"/>
      <c r="E11" s="785"/>
      <c r="F11" s="785"/>
      <c r="G11" s="487"/>
      <c r="H11" s="487"/>
      <c r="I11" s="488"/>
      <c r="J11" s="488"/>
      <c r="K11" s="488"/>
      <c r="L11" s="488"/>
      <c r="M11" s="488"/>
      <c r="N11" s="489"/>
    </row>
    <row r="12" spans="1:15" s="46" customFormat="1" ht="30" customHeight="1" x14ac:dyDescent="0.2">
      <c r="A12" s="766"/>
      <c r="B12" s="785"/>
      <c r="C12" s="785"/>
      <c r="D12" s="785"/>
      <c r="E12" s="785"/>
      <c r="F12" s="785"/>
      <c r="G12" s="487"/>
      <c r="H12" s="487"/>
      <c r="I12" s="488"/>
      <c r="J12" s="488"/>
      <c r="K12" s="488"/>
      <c r="L12" s="488"/>
      <c r="M12" s="488"/>
      <c r="N12" s="489"/>
    </row>
    <row r="13" spans="1:15" s="46" customFormat="1" ht="30" customHeight="1" x14ac:dyDescent="0.2">
      <c r="A13" s="766"/>
      <c r="B13" s="785"/>
      <c r="C13" s="785"/>
      <c r="D13" s="785"/>
      <c r="E13" s="785"/>
      <c r="F13" s="785"/>
      <c r="G13" s="487"/>
      <c r="H13" s="487"/>
      <c r="I13" s="488"/>
      <c r="J13" s="488"/>
      <c r="K13" s="488"/>
      <c r="L13" s="488"/>
      <c r="M13" s="488"/>
      <c r="N13" s="489"/>
    </row>
    <row r="14" spans="1:15" s="46" customFormat="1" ht="30" customHeight="1" thickBot="1" x14ac:dyDescent="0.25">
      <c r="A14" s="767"/>
      <c r="B14" s="786"/>
      <c r="C14" s="786"/>
      <c r="D14" s="786"/>
      <c r="E14" s="786"/>
      <c r="F14" s="786"/>
      <c r="G14" s="490"/>
      <c r="H14" s="490"/>
      <c r="I14" s="491"/>
      <c r="J14" s="491"/>
      <c r="K14" s="491"/>
      <c r="L14" s="491"/>
      <c r="M14" s="491"/>
      <c r="N14" s="492"/>
    </row>
    <row r="15" spans="1:15" s="46" customFormat="1" ht="30" customHeight="1" thickBot="1" x14ac:dyDescent="0.25">
      <c r="A15" s="771" t="s">
        <v>5950</v>
      </c>
      <c r="B15" s="772"/>
      <c r="C15" s="772"/>
      <c r="D15" s="772"/>
      <c r="E15" s="772"/>
      <c r="F15" s="772"/>
      <c r="G15" s="772"/>
      <c r="H15" s="772"/>
      <c r="I15" s="772"/>
      <c r="J15" s="784"/>
      <c r="K15" s="424">
        <f>SUM(K10:K14)</f>
        <v>0</v>
      </c>
      <c r="L15" s="424">
        <f>SUM(L10:L14)</f>
        <v>0</v>
      </c>
      <c r="M15" s="425"/>
      <c r="N15" s="426"/>
    </row>
    <row r="16" spans="1:15" s="46" customFormat="1" ht="48" customHeight="1" x14ac:dyDescent="0.2">
      <c r="A16" s="766">
        <v>2</v>
      </c>
      <c r="B16" s="785" t="str">
        <f>'PI. MP. Avance'!G16</f>
        <v xml:space="preserve">Apoyo a la participación de las organizaciones sociales del sector LGBTI, Valle del Cauca, occidente. </v>
      </c>
      <c r="C16" s="785" t="str">
        <f>VLOOKUP(MID(F16,1,11),MP,103,FALSE)</f>
        <v>10501 - VALLE DE COLORES</v>
      </c>
      <c r="D16" s="785" t="str">
        <f>VLOOKUP(MID(F16,1,11),MP,100,FALSE)</f>
        <v>MR1050101 - Implementar el 100% de las líneas de acción, con factores críticos, de la Política Pública departamental LGBTI (Ordenanza 339 de 2011) al 2019.</v>
      </c>
      <c r="E16" s="785" t="str">
        <f>VLOOKUP(MID(F16,1,11),MP,104,FALSE)</f>
        <v>1050101 - ATENCIÓN INTEGRAL PARA LA DIVERSIDAD SEXUAL</v>
      </c>
      <c r="F16" s="785" t="str">
        <f>'PI. MP. Avance'!B16&amp;" - "&amp;'PI. MP. Avance'!C16</f>
        <v>MP105010102 - Fortalecer en el 100% de los Municipios del Departamento el proceso de socialización e interiorización de la Política Pública de LGBTI, en el periodo de Gobierno.</v>
      </c>
      <c r="G16" s="484"/>
      <c r="H16" s="484"/>
      <c r="I16" s="483"/>
      <c r="J16" s="483"/>
      <c r="K16" s="485"/>
      <c r="L16" s="483"/>
      <c r="M16" s="483"/>
      <c r="N16" s="486"/>
    </row>
    <row r="17" spans="1:14" s="46" customFormat="1" ht="48" customHeight="1" x14ac:dyDescent="0.2">
      <c r="A17" s="766"/>
      <c r="B17" s="785"/>
      <c r="C17" s="785"/>
      <c r="D17" s="785"/>
      <c r="E17" s="785"/>
      <c r="F17" s="785"/>
      <c r="G17" s="484"/>
      <c r="H17" s="484"/>
      <c r="I17" s="483"/>
      <c r="J17" s="483"/>
      <c r="K17" s="483"/>
      <c r="L17" s="483"/>
      <c r="M17" s="483"/>
      <c r="N17" s="493"/>
    </row>
    <row r="18" spans="1:14" s="46" customFormat="1" ht="30" customHeight="1" x14ac:dyDescent="0.2">
      <c r="A18" s="766"/>
      <c r="B18" s="785"/>
      <c r="C18" s="785"/>
      <c r="D18" s="785"/>
      <c r="E18" s="785"/>
      <c r="F18" s="785"/>
      <c r="G18" s="487"/>
      <c r="H18" s="487"/>
      <c r="I18" s="488"/>
      <c r="J18" s="488"/>
      <c r="K18" s="488"/>
      <c r="L18" s="488"/>
      <c r="M18" s="488"/>
      <c r="N18" s="489"/>
    </row>
    <row r="19" spans="1:14" s="46" customFormat="1" ht="30" customHeight="1" x14ac:dyDescent="0.2">
      <c r="A19" s="766"/>
      <c r="B19" s="785"/>
      <c r="C19" s="785"/>
      <c r="D19" s="785"/>
      <c r="E19" s="785"/>
      <c r="F19" s="785"/>
      <c r="G19" s="487"/>
      <c r="H19" s="487"/>
      <c r="I19" s="488"/>
      <c r="J19" s="488"/>
      <c r="K19" s="488"/>
      <c r="L19" s="488"/>
      <c r="M19" s="488"/>
      <c r="N19" s="489"/>
    </row>
    <row r="20" spans="1:14" s="46" customFormat="1" ht="30" customHeight="1" thickBot="1" x14ac:dyDescent="0.25">
      <c r="A20" s="767"/>
      <c r="B20" s="786"/>
      <c r="C20" s="786"/>
      <c r="D20" s="786"/>
      <c r="E20" s="786"/>
      <c r="F20" s="786"/>
      <c r="G20" s="487"/>
      <c r="H20" s="487"/>
      <c r="I20" s="488"/>
      <c r="J20" s="488"/>
      <c r="K20" s="488"/>
      <c r="L20" s="488"/>
      <c r="M20" s="488"/>
      <c r="N20" s="489"/>
    </row>
    <row r="21" spans="1:14" s="46" customFormat="1" ht="30" customHeight="1" thickBot="1" x14ac:dyDescent="0.25">
      <c r="A21" s="771" t="s">
        <v>5950</v>
      </c>
      <c r="B21" s="772"/>
      <c r="C21" s="772"/>
      <c r="D21" s="772"/>
      <c r="E21" s="772"/>
      <c r="F21" s="772"/>
      <c r="G21" s="772"/>
      <c r="H21" s="772"/>
      <c r="I21" s="772"/>
      <c r="J21" s="784"/>
      <c r="K21" s="424">
        <f>SUM(K16:K20)</f>
        <v>0</v>
      </c>
      <c r="L21" s="424">
        <f>SUM(L16:L20)</f>
        <v>0</v>
      </c>
      <c r="M21" s="425"/>
      <c r="N21" s="426"/>
    </row>
    <row r="22" spans="1:14" s="46" customFormat="1" ht="30" customHeight="1" x14ac:dyDescent="0.2">
      <c r="A22" s="766">
        <v>3</v>
      </c>
      <c r="B22" s="785" t="str">
        <f>'PI. MP. Avance'!G21</f>
        <v>Implementación de acciones para el cambio cultural sector LGBTI, Valle del Cauca, Occidente. N/P</v>
      </c>
      <c r="C22" s="785" t="str">
        <f>VLOOKUP(MID(F22,1,11),MP,103,FALSE)</f>
        <v>10501 - VALLE DE COLORES</v>
      </c>
      <c r="D22" s="785" t="str">
        <f>VLOOKUP(MID(F22,1,11),MP,100,FALSE)</f>
        <v>MR1050101 - Implementar el 100% de las líneas de acción, con factores críticos, de la Política Pública departamental LGBTI (Ordenanza 339 de 2011) al 2019.</v>
      </c>
      <c r="E22" s="785" t="str">
        <f>VLOOKUP(MID(F22,1,11),MP,104,FALSE)</f>
        <v>1050102 - EDUCACIÓN PARA EL CAMBIO CULTURAL</v>
      </c>
      <c r="F22" s="785" t="str">
        <f>'PI. MP. Avance'!B21&amp;" - "&amp;'PI. MP. Avance'!C21</f>
        <v>MP105010201 - Realizar Dos (2) EXPO LGBTI, durante el cuatrienio.</v>
      </c>
      <c r="G22" s="484"/>
      <c r="H22" s="484"/>
      <c r="I22" s="483"/>
      <c r="J22" s="483"/>
      <c r="K22" s="483"/>
      <c r="L22" s="483"/>
      <c r="M22" s="483"/>
      <c r="N22" s="493"/>
    </row>
    <row r="23" spans="1:14" s="46" customFormat="1" ht="30" customHeight="1" x14ac:dyDescent="0.2">
      <c r="A23" s="766"/>
      <c r="B23" s="785"/>
      <c r="C23" s="785"/>
      <c r="D23" s="785"/>
      <c r="E23" s="785"/>
      <c r="F23" s="785"/>
      <c r="G23" s="484"/>
      <c r="H23" s="494"/>
      <c r="I23" s="483"/>
      <c r="J23" s="483"/>
      <c r="K23" s="483"/>
      <c r="L23" s="483"/>
      <c r="M23" s="483"/>
      <c r="N23" s="493"/>
    </row>
    <row r="24" spans="1:14" s="46" customFormat="1" ht="30" customHeight="1" x14ac:dyDescent="0.2">
      <c r="A24" s="766"/>
      <c r="B24" s="785"/>
      <c r="C24" s="785"/>
      <c r="D24" s="785"/>
      <c r="E24" s="785"/>
      <c r="F24" s="785"/>
      <c r="G24" s="487"/>
      <c r="H24" s="487"/>
      <c r="I24" s="488"/>
      <c r="J24" s="488"/>
      <c r="K24" s="488"/>
      <c r="L24" s="488"/>
      <c r="M24" s="488"/>
      <c r="N24" s="489"/>
    </row>
    <row r="25" spans="1:14" s="46" customFormat="1" ht="30" customHeight="1" x14ac:dyDescent="0.2">
      <c r="A25" s="766"/>
      <c r="B25" s="785"/>
      <c r="C25" s="785"/>
      <c r="D25" s="785"/>
      <c r="E25" s="785"/>
      <c r="F25" s="785"/>
      <c r="G25" s="487"/>
      <c r="H25" s="487"/>
      <c r="I25" s="488"/>
      <c r="J25" s="488"/>
      <c r="K25" s="488"/>
      <c r="L25" s="488"/>
      <c r="M25" s="488"/>
      <c r="N25" s="489"/>
    </row>
    <row r="26" spans="1:14" s="46" customFormat="1" ht="30" customHeight="1" thickBot="1" x14ac:dyDescent="0.25">
      <c r="A26" s="767"/>
      <c r="B26" s="786"/>
      <c r="C26" s="786"/>
      <c r="D26" s="786"/>
      <c r="E26" s="786"/>
      <c r="F26" s="786"/>
      <c r="G26" s="487"/>
      <c r="H26" s="487"/>
      <c r="I26" s="488"/>
      <c r="J26" s="488"/>
      <c r="K26" s="488"/>
      <c r="L26" s="488"/>
      <c r="M26" s="488"/>
      <c r="N26" s="489"/>
    </row>
    <row r="27" spans="1:14" s="46" customFormat="1" ht="30" customHeight="1" thickBot="1" x14ac:dyDescent="0.25">
      <c r="A27" s="771" t="s">
        <v>5950</v>
      </c>
      <c r="B27" s="772"/>
      <c r="C27" s="772"/>
      <c r="D27" s="772"/>
      <c r="E27" s="772"/>
      <c r="F27" s="772"/>
      <c r="G27" s="772"/>
      <c r="H27" s="772"/>
      <c r="I27" s="772"/>
      <c r="J27" s="784"/>
      <c r="K27" s="424">
        <f>SUM(K22:K26)</f>
        <v>0</v>
      </c>
      <c r="L27" s="424">
        <f>SUM(L22:L26)</f>
        <v>0</v>
      </c>
      <c r="M27" s="425"/>
      <c r="N27" s="426"/>
    </row>
    <row r="28" spans="1:14" s="46" customFormat="1" ht="30" customHeight="1" x14ac:dyDescent="0.2">
      <c r="A28" s="766">
        <v>4</v>
      </c>
      <c r="B28" s="785" t="str">
        <f>'PI. MP. Avance'!G26</f>
        <v>Implementación de acciones para el cambio cultural sector LGBTI, Valle del Cauca, Occidente. N/P</v>
      </c>
      <c r="C28" s="785" t="str">
        <f>VLOOKUP(MID(F28,1,11),MP,103,FALSE)</f>
        <v>10501 - VALLE DE COLORES</v>
      </c>
      <c r="D28" s="785" t="str">
        <f>VLOOKUP(MID(F28,1,11),MP,100,FALSE)</f>
        <v>MR1050101 - Implementar el 100% de las líneas de acción, con factores críticos, de la Política Pública departamental LGBTI (Ordenanza 339 de 2011) al 2019.</v>
      </c>
      <c r="E28" s="785" t="str">
        <f>VLOOKUP(MID(F28,1,11),MP,104,FALSE)</f>
        <v>1050102 - EDUCACIÓN PARA EL CAMBIO CULTURAL</v>
      </c>
      <c r="F28" s="785" t="str">
        <f>'PI. MP. Avance'!B26&amp;" - "&amp;'PI. MP. Avance'!C26</f>
        <v>MP105010202 - Capacitar, a cien (100) líderes o representantes del sector LGBTI, en uso adecuado de las TICs, durante el periodo de Gobierno.</v>
      </c>
      <c r="G28" s="484"/>
      <c r="H28" s="484"/>
      <c r="I28" s="483"/>
      <c r="J28" s="483"/>
      <c r="K28" s="485"/>
      <c r="L28" s="483"/>
      <c r="M28" s="483"/>
      <c r="N28" s="486"/>
    </row>
    <row r="29" spans="1:14" s="46" customFormat="1" ht="30" customHeight="1" x14ac:dyDescent="0.2">
      <c r="A29" s="766"/>
      <c r="B29" s="785"/>
      <c r="C29" s="785"/>
      <c r="D29" s="785"/>
      <c r="E29" s="785"/>
      <c r="F29" s="785"/>
      <c r="G29" s="487"/>
      <c r="H29" s="487"/>
      <c r="I29" s="488"/>
      <c r="J29" s="488"/>
      <c r="K29" s="488"/>
      <c r="L29" s="488"/>
      <c r="M29" s="488"/>
      <c r="N29" s="489"/>
    </row>
    <row r="30" spans="1:14" s="46" customFormat="1" ht="30" customHeight="1" x14ac:dyDescent="0.2">
      <c r="A30" s="766"/>
      <c r="B30" s="785"/>
      <c r="C30" s="785"/>
      <c r="D30" s="785"/>
      <c r="E30" s="785"/>
      <c r="F30" s="785"/>
      <c r="G30" s="487"/>
      <c r="H30" s="487"/>
      <c r="I30" s="488"/>
      <c r="J30" s="488"/>
      <c r="K30" s="488"/>
      <c r="L30" s="488"/>
      <c r="M30" s="488"/>
      <c r="N30" s="489"/>
    </row>
    <row r="31" spans="1:14" s="46" customFormat="1" ht="30" customHeight="1" x14ac:dyDescent="0.2">
      <c r="A31" s="766"/>
      <c r="B31" s="785"/>
      <c r="C31" s="785"/>
      <c r="D31" s="785"/>
      <c r="E31" s="785"/>
      <c r="F31" s="785"/>
      <c r="G31" s="487"/>
      <c r="H31" s="487"/>
      <c r="I31" s="488"/>
      <c r="J31" s="488"/>
      <c r="K31" s="488"/>
      <c r="L31" s="488"/>
      <c r="M31" s="488"/>
      <c r="N31" s="489"/>
    </row>
    <row r="32" spans="1:14" s="46" customFormat="1" ht="30" customHeight="1" thickBot="1" x14ac:dyDescent="0.25">
      <c r="A32" s="767"/>
      <c r="B32" s="786"/>
      <c r="C32" s="786"/>
      <c r="D32" s="786"/>
      <c r="E32" s="786"/>
      <c r="F32" s="786"/>
      <c r="G32" s="487"/>
      <c r="H32" s="487"/>
      <c r="I32" s="488"/>
      <c r="J32" s="488"/>
      <c r="K32" s="488"/>
      <c r="L32" s="488"/>
      <c r="M32" s="488"/>
      <c r="N32" s="489"/>
    </row>
    <row r="33" spans="1:14" s="46" customFormat="1" ht="30" customHeight="1" thickBot="1" x14ac:dyDescent="0.25">
      <c r="A33" s="771" t="s">
        <v>5950</v>
      </c>
      <c r="B33" s="772"/>
      <c r="C33" s="772"/>
      <c r="D33" s="772"/>
      <c r="E33" s="772"/>
      <c r="F33" s="772"/>
      <c r="G33" s="772"/>
      <c r="H33" s="772"/>
      <c r="I33" s="772"/>
      <c r="J33" s="784"/>
      <c r="K33" s="424">
        <f>SUM(K28:K32)</f>
        <v>0</v>
      </c>
      <c r="L33" s="424">
        <f>SUM(L28:L32)</f>
        <v>0</v>
      </c>
      <c r="M33" s="425"/>
      <c r="N33" s="426"/>
    </row>
    <row r="34" spans="1:14" s="46" customFormat="1" ht="41.25" customHeight="1" x14ac:dyDescent="0.2">
      <c r="A34" s="766">
        <v>5</v>
      </c>
      <c r="B34" s="785" t="str">
        <f>'PI. MP. Avance'!G31</f>
        <v>Fortalecimiento de los mecanismos y procesos de seguridad y protección al sector LGBTI del Valle del Cauca, Occidente.N/P, meta cumplida.</v>
      </c>
      <c r="C34" s="785" t="str">
        <f>VLOOKUP(MID(F34,1,11),MP,103,FALSE)</f>
        <v>10501 - VALLE DE COLORES</v>
      </c>
      <c r="D34" s="785" t="str">
        <f>VLOOKUP(MID(F34,1,11),MP,100,FALSE)</f>
        <v>MR1050101 - Implementar el 100% de las líneas de acción, con factores críticos, de la Política Pública departamental LGBTI (Ordenanza 339 de 2011) al 2019.</v>
      </c>
      <c r="E34" s="785" t="str">
        <f>VLOOKUP(MID(F34,1,11),MP,104,FALSE)</f>
        <v>1050103 - VIDA DIGNA A LA COMUNIDAD LGTBI, LIBRE DE VIOLENCIA Y DISCRIMINACION</v>
      </c>
      <c r="F34" s="785" t="str">
        <f>'PI. MP. Avance'!B31&amp;" - "&amp;'PI. MP. Avance'!C31</f>
        <v>MP105010301 -  Realizar   en los 42 entes territoriales, un programa de sensibilización y educación en el respeto y promoción de la diferencia y orientación sexual, en el período de gobierno</v>
      </c>
      <c r="G34" s="484"/>
      <c r="H34" s="484"/>
      <c r="I34" s="483"/>
      <c r="J34" s="483"/>
      <c r="K34" s="485"/>
      <c r="L34" s="483"/>
      <c r="M34" s="483"/>
      <c r="N34" s="486"/>
    </row>
    <row r="35" spans="1:14" s="46" customFormat="1" ht="41.25" customHeight="1" x14ac:dyDescent="0.2">
      <c r="A35" s="766"/>
      <c r="B35" s="785"/>
      <c r="C35" s="785"/>
      <c r="D35" s="785"/>
      <c r="E35" s="785"/>
      <c r="F35" s="785"/>
      <c r="G35" s="484"/>
      <c r="H35" s="484"/>
      <c r="I35" s="483"/>
      <c r="J35" s="483"/>
      <c r="K35" s="483"/>
      <c r="L35" s="483"/>
      <c r="M35" s="483"/>
      <c r="N35" s="493"/>
    </row>
    <row r="36" spans="1:14" s="46" customFormat="1" ht="30" customHeight="1" x14ac:dyDescent="0.2">
      <c r="A36" s="766"/>
      <c r="B36" s="785"/>
      <c r="C36" s="785"/>
      <c r="D36" s="785"/>
      <c r="E36" s="785"/>
      <c r="F36" s="785"/>
      <c r="G36" s="487"/>
      <c r="H36" s="487"/>
      <c r="I36" s="488"/>
      <c r="J36" s="488"/>
      <c r="K36" s="488"/>
      <c r="L36" s="488"/>
      <c r="M36" s="488"/>
      <c r="N36" s="489"/>
    </row>
    <row r="37" spans="1:14" s="46" customFormat="1" ht="30" customHeight="1" x14ac:dyDescent="0.2">
      <c r="A37" s="766"/>
      <c r="B37" s="785"/>
      <c r="C37" s="785"/>
      <c r="D37" s="785"/>
      <c r="E37" s="785"/>
      <c r="F37" s="785"/>
      <c r="G37" s="487"/>
      <c r="H37" s="487"/>
      <c r="I37" s="488"/>
      <c r="J37" s="488"/>
      <c r="K37" s="488"/>
      <c r="L37" s="488"/>
      <c r="M37" s="488"/>
      <c r="N37" s="489"/>
    </row>
    <row r="38" spans="1:14" s="46" customFormat="1" ht="30" customHeight="1" thickBot="1" x14ac:dyDescent="0.25">
      <c r="A38" s="767"/>
      <c r="B38" s="786"/>
      <c r="C38" s="786"/>
      <c r="D38" s="786"/>
      <c r="E38" s="786"/>
      <c r="F38" s="786"/>
      <c r="G38" s="487"/>
      <c r="H38" s="487"/>
      <c r="I38" s="488"/>
      <c r="J38" s="488"/>
      <c r="K38" s="488"/>
      <c r="L38" s="488"/>
      <c r="M38" s="488"/>
      <c r="N38" s="489"/>
    </row>
    <row r="39" spans="1:14" s="46" customFormat="1" ht="30" customHeight="1" thickBot="1" x14ac:dyDescent="0.25">
      <c r="A39" s="771" t="s">
        <v>5950</v>
      </c>
      <c r="B39" s="772"/>
      <c r="C39" s="772"/>
      <c r="D39" s="772"/>
      <c r="E39" s="772"/>
      <c r="F39" s="772"/>
      <c r="G39" s="772"/>
      <c r="H39" s="772"/>
      <c r="I39" s="772"/>
      <c r="J39" s="784"/>
      <c r="K39" s="424">
        <f>SUM(K34:K38)</f>
        <v>0</v>
      </c>
      <c r="L39" s="424">
        <f>SUM(L34:L38)</f>
        <v>0</v>
      </c>
      <c r="M39" s="425"/>
      <c r="N39" s="426"/>
    </row>
    <row r="40" spans="1:14" s="46" customFormat="1" ht="62.25" customHeight="1" x14ac:dyDescent="0.2">
      <c r="A40" s="766">
        <v>6</v>
      </c>
      <c r="B40" s="785" t="str">
        <f>'PI. MP. Avance'!G36</f>
        <v>Fortalecimiento de los mecanismos y procesos de seguridad y protección al sector LGBTI del Valle del Cauca, Occidente. N/P, meta cumplida.</v>
      </c>
      <c r="C40" s="785" t="str">
        <f>VLOOKUP(MID(F40,1,11),MP,103,FALSE)</f>
        <v>10501 - VALLE DE COLORES</v>
      </c>
      <c r="D40" s="785" t="str">
        <f>VLOOKUP(MID(F40,1,11),MP,100,FALSE)</f>
        <v>MR1050101 - Implementar el 100% de las líneas de acción, con factores críticos, de la Política Pública departamental LGBTI (Ordenanza 339 de 2011) al 2019.</v>
      </c>
      <c r="E40" s="785" t="str">
        <f>VLOOKUP(MID(F40,1,11),MP,104,FALSE)</f>
        <v>1050103 - VIDA DIGNA A LA COMUNIDAD LGTBI, LIBRE DE VIOLENCIA Y DISCRIMINACION</v>
      </c>
      <c r="F40" s="785" t="str">
        <f>'PI. MP. Avance'!B36&amp;" - "&amp;'PI. MP. Avance'!C36</f>
        <v>MP105010302 - Implementar un (1) ACUERDO de seguridad y protección a la comunidad  LGBTI, con acompañamiento de  las autoridades civiles y policiales, durante el periodo de gobierno.</v>
      </c>
      <c r="G40" s="484"/>
      <c r="H40" s="484"/>
      <c r="I40" s="483"/>
      <c r="J40" s="483"/>
      <c r="K40" s="495"/>
      <c r="L40" s="483"/>
      <c r="M40" s="483"/>
      <c r="N40" s="486"/>
    </row>
    <row r="41" spans="1:14" s="46" customFormat="1" ht="30" customHeight="1" x14ac:dyDescent="0.2">
      <c r="A41" s="766"/>
      <c r="B41" s="785"/>
      <c r="C41" s="785"/>
      <c r="D41" s="785"/>
      <c r="E41" s="785"/>
      <c r="F41" s="785"/>
      <c r="G41" s="487"/>
      <c r="H41" s="487"/>
      <c r="I41" s="488"/>
      <c r="J41" s="488"/>
      <c r="K41" s="488"/>
      <c r="L41" s="488"/>
      <c r="M41" s="488"/>
      <c r="N41" s="489"/>
    </row>
    <row r="42" spans="1:14" s="46" customFormat="1" ht="30" customHeight="1" x14ac:dyDescent="0.2">
      <c r="A42" s="766"/>
      <c r="B42" s="785"/>
      <c r="C42" s="785"/>
      <c r="D42" s="785"/>
      <c r="E42" s="785"/>
      <c r="F42" s="785"/>
      <c r="G42" s="487"/>
      <c r="H42" s="487"/>
      <c r="I42" s="488"/>
      <c r="J42" s="488"/>
      <c r="K42" s="488"/>
      <c r="L42" s="488"/>
      <c r="M42" s="488"/>
      <c r="N42" s="489"/>
    </row>
    <row r="43" spans="1:14" s="46" customFormat="1" ht="30" customHeight="1" x14ac:dyDescent="0.2">
      <c r="A43" s="766"/>
      <c r="B43" s="785"/>
      <c r="C43" s="785"/>
      <c r="D43" s="785"/>
      <c r="E43" s="785"/>
      <c r="F43" s="785"/>
      <c r="G43" s="487"/>
      <c r="H43" s="487"/>
      <c r="I43" s="488"/>
      <c r="J43" s="488"/>
      <c r="K43" s="488"/>
      <c r="L43" s="488"/>
      <c r="M43" s="488"/>
      <c r="N43" s="489"/>
    </row>
    <row r="44" spans="1:14" s="46" customFormat="1" ht="30" customHeight="1" thickBot="1" x14ac:dyDescent="0.25">
      <c r="A44" s="767"/>
      <c r="B44" s="786"/>
      <c r="C44" s="786"/>
      <c r="D44" s="786"/>
      <c r="E44" s="786"/>
      <c r="F44" s="786"/>
      <c r="G44" s="487"/>
      <c r="H44" s="487"/>
      <c r="I44" s="488"/>
      <c r="J44" s="488"/>
      <c r="K44" s="488"/>
      <c r="L44" s="488"/>
      <c r="M44" s="488"/>
      <c r="N44" s="489"/>
    </row>
    <row r="45" spans="1:14" s="46" customFormat="1" ht="30" customHeight="1" thickBot="1" x14ac:dyDescent="0.25">
      <c r="A45" s="771" t="s">
        <v>5950</v>
      </c>
      <c r="B45" s="772"/>
      <c r="C45" s="772"/>
      <c r="D45" s="772"/>
      <c r="E45" s="772"/>
      <c r="F45" s="772"/>
      <c r="G45" s="772"/>
      <c r="H45" s="772"/>
      <c r="I45" s="772"/>
      <c r="J45" s="784"/>
      <c r="K45" s="424">
        <f>SUM(K40:K44)</f>
        <v>0</v>
      </c>
      <c r="L45" s="424">
        <f>SUM(L40:L44)</f>
        <v>0</v>
      </c>
      <c r="M45" s="425"/>
      <c r="N45" s="426"/>
    </row>
    <row r="46" spans="1:14" s="46" customFormat="1" ht="57.95" customHeight="1" x14ac:dyDescent="0.2">
      <c r="A46" s="766">
        <v>7</v>
      </c>
      <c r="B46" s="785" t="str">
        <f>'PI. MP. Avance'!G41</f>
        <v xml:space="preserve">Apoyo a la promoción de espacios de inclusión social para las mujeres , Valle del Cauca, occidente. </v>
      </c>
      <c r="C46" s="785" t="str">
        <f>VLOOKUP(MID(F46,1,11),MP,103,FALSE)</f>
        <v>10502 - MUJER COMO MOTOR DEL DESARROLLO</v>
      </c>
      <c r="D46" s="785" t="str">
        <f>VLOOKUP(MID(F46,1,11),MP,100,FALSE)</f>
        <v>MR1050201 - Implementar el 100% de las líneas de acción, con factores críticos, de la Política pública de Equidad de Género para las Mujeres Vallecaucanas (ordenanza 317 del 2010), al 2019.</v>
      </c>
      <c r="E46" s="785" t="str">
        <f>VLOOKUP(MID(F46,1,11),MP,104,FALSE)</f>
        <v>1050201 - MUJERES LIBRES DE VIOLENCIA</v>
      </c>
      <c r="F46" s="785" t="str">
        <f>'PI. MP. Avance'!B41&amp;" - "&amp;'PI. MP. Avance'!C41</f>
        <v>MP105020101 - Acompañar a dos  Municipios en la Construcción y puesta en marcha de Dos (2) Hogares de Acogida para Mujeres víctimas de violencia, en el cuatrienio</v>
      </c>
      <c r="G46" s="484"/>
      <c r="H46" s="484"/>
      <c r="I46" s="483"/>
      <c r="J46" s="483"/>
      <c r="K46" s="495"/>
      <c r="L46" s="483"/>
      <c r="M46" s="483"/>
      <c r="N46" s="486"/>
    </row>
    <row r="47" spans="1:14" s="46" customFormat="1" ht="57.95" customHeight="1" x14ac:dyDescent="0.2">
      <c r="A47" s="766"/>
      <c r="B47" s="785"/>
      <c r="C47" s="785"/>
      <c r="D47" s="785"/>
      <c r="E47" s="785"/>
      <c r="F47" s="785"/>
      <c r="G47" s="484"/>
      <c r="H47" s="487"/>
      <c r="I47" s="483"/>
      <c r="J47" s="483"/>
      <c r="K47" s="496"/>
      <c r="L47" s="483"/>
      <c r="M47" s="483"/>
      <c r="N47" s="486"/>
    </row>
    <row r="48" spans="1:14" s="30" customFormat="1" ht="30" customHeight="1" x14ac:dyDescent="0.2">
      <c r="A48" s="766"/>
      <c r="B48" s="785"/>
      <c r="C48" s="785"/>
      <c r="D48" s="785"/>
      <c r="E48" s="785"/>
      <c r="F48" s="785"/>
      <c r="G48" s="487"/>
      <c r="H48" s="487"/>
      <c r="I48" s="488"/>
      <c r="J48" s="488"/>
      <c r="K48" s="488"/>
      <c r="L48" s="488"/>
      <c r="M48" s="488"/>
      <c r="N48" s="489"/>
    </row>
    <row r="49" spans="1:14" s="30" customFormat="1" ht="30" customHeight="1" x14ac:dyDescent="0.2">
      <c r="A49" s="766"/>
      <c r="B49" s="785"/>
      <c r="C49" s="785"/>
      <c r="D49" s="785"/>
      <c r="E49" s="785"/>
      <c r="F49" s="785"/>
      <c r="G49" s="487"/>
      <c r="H49" s="487"/>
      <c r="I49" s="488"/>
      <c r="J49" s="488"/>
      <c r="K49" s="488"/>
      <c r="L49" s="488"/>
      <c r="M49" s="488"/>
      <c r="N49" s="489"/>
    </row>
    <row r="50" spans="1:14" s="30" customFormat="1" ht="30" customHeight="1" thickBot="1" x14ac:dyDescent="0.25">
      <c r="A50" s="767"/>
      <c r="B50" s="786"/>
      <c r="C50" s="786"/>
      <c r="D50" s="786"/>
      <c r="E50" s="786"/>
      <c r="F50" s="786"/>
      <c r="G50" s="487"/>
      <c r="H50" s="487"/>
      <c r="I50" s="488"/>
      <c r="J50" s="488"/>
      <c r="K50" s="488"/>
      <c r="L50" s="488"/>
      <c r="M50" s="488"/>
      <c r="N50" s="489"/>
    </row>
    <row r="51" spans="1:14" s="46" customFormat="1" ht="30" customHeight="1" thickBot="1" x14ac:dyDescent="0.25">
      <c r="A51" s="771" t="s">
        <v>5950</v>
      </c>
      <c r="B51" s="772"/>
      <c r="C51" s="772"/>
      <c r="D51" s="772"/>
      <c r="E51" s="772"/>
      <c r="F51" s="772"/>
      <c r="G51" s="772"/>
      <c r="H51" s="772"/>
      <c r="I51" s="772"/>
      <c r="J51" s="784"/>
      <c r="K51" s="424">
        <f>SUM(K46:K50)</f>
        <v>0</v>
      </c>
      <c r="L51" s="424">
        <f>SUM(L46:L50)</f>
        <v>0</v>
      </c>
      <c r="M51" s="425"/>
      <c r="N51" s="426"/>
    </row>
    <row r="52" spans="1:14" s="30" customFormat="1" ht="58.7" customHeight="1" x14ac:dyDescent="0.2">
      <c r="A52" s="766">
        <v>8</v>
      </c>
      <c r="B52" s="785" t="str">
        <f>'PI. MP. Avance'!G46</f>
        <v>Apoyo a la promoción de espacios de inclusión social para las mujeres , Valle del Cauca, occidente. (Actividades de mantenimiento y sostenibilidad de la herramienta)</v>
      </c>
      <c r="C52" s="785" t="str">
        <f>VLOOKUP(MID(F52,1,11),MP,103,FALSE)</f>
        <v>10502 - MUJER COMO MOTOR DEL DESARROLLO</v>
      </c>
      <c r="D52" s="785" t="str">
        <f>VLOOKUP(MID(F52,1,11),MP,100,FALSE)</f>
        <v>MR1050201 - Implementar el 100% de las líneas de acción, con factores críticos, de la Política pública de Equidad de Género para las Mujeres Vallecaucanas (ordenanza 317 del 2010), al 2019.</v>
      </c>
      <c r="E52" s="785" t="str">
        <f>VLOOKUP(MID(F52,1,11),MP,104,FALSE)</f>
        <v>1050201 - MUJERES LIBRES DE VIOLENCIA</v>
      </c>
      <c r="F52" s="785" t="str">
        <f>'PI. MP. Avance'!B46&amp;" - "&amp;'PI. MP. Avance'!C46</f>
        <v>MP105020102 - Implementar una (1) herramienta tecnológica, que permita fortalecer las instancias de erradicación de violencia contra la mujer y la población LGTBI, en el cuatrienio.</v>
      </c>
      <c r="G52" s="484"/>
      <c r="H52" s="484"/>
      <c r="I52" s="483"/>
      <c r="J52" s="483"/>
      <c r="K52" s="495"/>
      <c r="L52" s="483"/>
      <c r="M52" s="483"/>
      <c r="N52" s="486"/>
    </row>
    <row r="53" spans="1:14" s="30" customFormat="1" ht="14.25" x14ac:dyDescent="0.2">
      <c r="A53" s="766"/>
      <c r="B53" s="785"/>
      <c r="C53" s="785"/>
      <c r="D53" s="785"/>
      <c r="E53" s="785"/>
      <c r="F53" s="785"/>
      <c r="G53" s="487"/>
      <c r="H53" s="487"/>
      <c r="I53" s="483"/>
      <c r="J53" s="488"/>
      <c r="K53" s="496"/>
      <c r="L53" s="488"/>
      <c r="M53" s="497"/>
      <c r="N53" s="486"/>
    </row>
    <row r="54" spans="1:14" s="30" customFormat="1" ht="30" customHeight="1" x14ac:dyDescent="0.2">
      <c r="A54" s="766"/>
      <c r="B54" s="785"/>
      <c r="C54" s="785"/>
      <c r="D54" s="785"/>
      <c r="E54" s="785"/>
      <c r="F54" s="785"/>
      <c r="G54" s="487"/>
      <c r="H54" s="487"/>
      <c r="I54" s="488"/>
      <c r="J54" s="488"/>
      <c r="K54" s="488"/>
      <c r="L54" s="488"/>
      <c r="M54" s="488"/>
      <c r="N54" s="489"/>
    </row>
    <row r="55" spans="1:14" s="30" customFormat="1" ht="30" customHeight="1" x14ac:dyDescent="0.2">
      <c r="A55" s="766"/>
      <c r="B55" s="785"/>
      <c r="C55" s="785"/>
      <c r="D55" s="785"/>
      <c r="E55" s="785"/>
      <c r="F55" s="785"/>
      <c r="G55" s="487"/>
      <c r="H55" s="487"/>
      <c r="I55" s="488"/>
      <c r="J55" s="488"/>
      <c r="K55" s="488"/>
      <c r="L55" s="488"/>
      <c r="M55" s="488"/>
      <c r="N55" s="489"/>
    </row>
    <row r="56" spans="1:14" s="30" customFormat="1" ht="30" customHeight="1" thickBot="1" x14ac:dyDescent="0.25">
      <c r="A56" s="767"/>
      <c r="B56" s="786"/>
      <c r="C56" s="786"/>
      <c r="D56" s="786"/>
      <c r="E56" s="786"/>
      <c r="F56" s="786"/>
      <c r="G56" s="487"/>
      <c r="H56" s="487"/>
      <c r="I56" s="488"/>
      <c r="J56" s="488"/>
      <c r="K56" s="488"/>
      <c r="L56" s="488"/>
      <c r="M56" s="488"/>
      <c r="N56" s="489"/>
    </row>
    <row r="57" spans="1:14" s="46" customFormat="1" ht="30" customHeight="1" thickBot="1" x14ac:dyDescent="0.25">
      <c r="A57" s="771" t="s">
        <v>5950</v>
      </c>
      <c r="B57" s="772"/>
      <c r="C57" s="772"/>
      <c r="D57" s="772"/>
      <c r="E57" s="772"/>
      <c r="F57" s="772"/>
      <c r="G57" s="772"/>
      <c r="H57" s="772"/>
      <c r="I57" s="772"/>
      <c r="J57" s="784"/>
      <c r="K57" s="424">
        <f>SUM(K52:K56)</f>
        <v>0</v>
      </c>
      <c r="L57" s="424">
        <f>SUM(L52:L56)</f>
        <v>0</v>
      </c>
      <c r="M57" s="425"/>
      <c r="N57" s="426"/>
    </row>
    <row r="58" spans="1:14" s="30" customFormat="1" ht="54.95" customHeight="1" x14ac:dyDescent="0.2">
      <c r="A58" s="766">
        <v>9</v>
      </c>
      <c r="B58" s="785" t="str">
        <f>'PI. MP. Avance'!G51</f>
        <v>Apoyo a la promoción de espacios de inclusión social para las mujeres , Valle del Cauca, occidente. N/P, Meta cumplida</v>
      </c>
      <c r="C58" s="785" t="str">
        <f>VLOOKUP(MID(F58,1,11),MP,103,FALSE)</f>
        <v>10502 - MUJER COMO MOTOR DEL DESARROLLO</v>
      </c>
      <c r="D58" s="785" t="str">
        <f>VLOOKUP(MID(F58,1,11),MP,100,FALSE)</f>
        <v>MR1050201 - Implementar el 100% de las líneas de acción, con factores críticos, de la Política pública de Equidad de Género para las Mujeres Vallecaucanas (ordenanza 317 del 2010), al 2019.</v>
      </c>
      <c r="E58" s="785" t="str">
        <f>VLOOKUP(MID(F58,1,11),MP,104,FALSE)</f>
        <v>1050201 - MUJERES LIBRES DE VIOLENCIA</v>
      </c>
      <c r="F58" s="785" t="str">
        <f>'PI. MP. Avance'!B51&amp;" - "&amp;'PI. MP. Avance'!C51</f>
        <v>MP105020103 - Fortalecer en los 42 municipios, las Comisarías de Familia y Casa de Justicia del Departamento, en las rutas de atención a mujeres víctimas de violencia, en el período de gobierno.</v>
      </c>
      <c r="G58" s="484"/>
      <c r="H58" s="494"/>
      <c r="I58" s="483"/>
      <c r="J58" s="483"/>
      <c r="K58" s="483"/>
      <c r="L58" s="483"/>
      <c r="M58" s="483"/>
      <c r="N58" s="493"/>
    </row>
    <row r="59" spans="1:14" s="30" customFormat="1" ht="30" customHeight="1" x14ac:dyDescent="0.2">
      <c r="A59" s="766"/>
      <c r="B59" s="785"/>
      <c r="C59" s="785"/>
      <c r="D59" s="785"/>
      <c r="E59" s="785"/>
      <c r="F59" s="785"/>
      <c r="G59" s="487"/>
      <c r="H59" s="498"/>
      <c r="I59" s="488"/>
      <c r="J59" s="488"/>
      <c r="K59" s="488"/>
      <c r="L59" s="488"/>
      <c r="M59" s="488"/>
      <c r="N59" s="489"/>
    </row>
    <row r="60" spans="1:14" s="30" customFormat="1" ht="30" customHeight="1" x14ac:dyDescent="0.2">
      <c r="A60" s="766"/>
      <c r="B60" s="785"/>
      <c r="C60" s="785"/>
      <c r="D60" s="785"/>
      <c r="E60" s="785"/>
      <c r="F60" s="785"/>
      <c r="G60" s="487"/>
      <c r="H60" s="487"/>
      <c r="I60" s="488"/>
      <c r="J60" s="488"/>
      <c r="K60" s="488"/>
      <c r="L60" s="488"/>
      <c r="M60" s="488"/>
      <c r="N60" s="489"/>
    </row>
    <row r="61" spans="1:14" s="30" customFormat="1" ht="30" customHeight="1" x14ac:dyDescent="0.2">
      <c r="A61" s="766"/>
      <c r="B61" s="785"/>
      <c r="C61" s="785"/>
      <c r="D61" s="785"/>
      <c r="E61" s="785"/>
      <c r="F61" s="785"/>
      <c r="G61" s="487"/>
      <c r="H61" s="487"/>
      <c r="I61" s="488"/>
      <c r="J61" s="488"/>
      <c r="K61" s="488"/>
      <c r="L61" s="488"/>
      <c r="M61" s="488"/>
      <c r="N61" s="489"/>
    </row>
    <row r="62" spans="1:14" s="30" customFormat="1" ht="30" customHeight="1" thickBot="1" x14ac:dyDescent="0.25">
      <c r="A62" s="767"/>
      <c r="B62" s="786"/>
      <c r="C62" s="786"/>
      <c r="D62" s="786"/>
      <c r="E62" s="786"/>
      <c r="F62" s="786"/>
      <c r="G62" s="487"/>
      <c r="H62" s="487"/>
      <c r="I62" s="488"/>
      <c r="J62" s="488"/>
      <c r="K62" s="488"/>
      <c r="L62" s="488"/>
      <c r="M62" s="488"/>
      <c r="N62" s="489"/>
    </row>
    <row r="63" spans="1:14" s="46" customFormat="1" ht="30" customHeight="1" thickBot="1" x14ac:dyDescent="0.25">
      <c r="A63" s="771" t="s">
        <v>5950</v>
      </c>
      <c r="B63" s="772"/>
      <c r="C63" s="772"/>
      <c r="D63" s="772"/>
      <c r="E63" s="772"/>
      <c r="F63" s="772"/>
      <c r="G63" s="772"/>
      <c r="H63" s="772"/>
      <c r="I63" s="772"/>
      <c r="J63" s="784"/>
      <c r="K63" s="424">
        <f>SUM(K58:K62)</f>
        <v>0</v>
      </c>
      <c r="L63" s="424">
        <f>SUM(L58:L62)</f>
        <v>0</v>
      </c>
      <c r="M63" s="425"/>
      <c r="N63" s="426"/>
    </row>
    <row r="64" spans="1:14" s="30" customFormat="1" ht="57.75" customHeight="1" x14ac:dyDescent="0.2">
      <c r="A64" s="766">
        <v>10</v>
      </c>
      <c r="B64" s="785" t="str">
        <f>'PI. MP. Avance'!G56</f>
        <v>Apoyo a la promoción de espacios de inclusión social para las mujeres , Valle del Cauca, occidente. (Actividades de mantenimiento y sostenibilidad del acuerdo)</v>
      </c>
      <c r="C64" s="785" t="str">
        <f>VLOOKUP(MID(F64,1,11),MP,103,FALSE)</f>
        <v>10502 - MUJER COMO MOTOR DEL DESARROLLO</v>
      </c>
      <c r="D64" s="785" t="str">
        <f>VLOOKUP(MID(F64,1,11),MP,100,FALSE)</f>
        <v>MR1050201 - Implementar el 100% de las líneas de acción, con factores críticos, de la Política pública de Equidad de Género para las Mujeres Vallecaucanas (ordenanza 317 del 2010), al 2019.</v>
      </c>
      <c r="E64" s="785" t="str">
        <f>VLOOKUP(MID(F64,1,11),MP,104,FALSE)</f>
        <v>1050201 - MUJERES LIBRES DE VIOLENCIA</v>
      </c>
      <c r="F64" s="785" t="str">
        <f>'PI. MP. Avance'!B56&amp;" - "&amp;'PI. MP. Avance'!C56</f>
        <v>MP105020104 - Implementar un (1) acuerdo con empresarios del sector privado del Departamentopara aplicar el incentivo por vinculación laboral de mujeres víctimas de violencia (Ley 1257 de 2008), en el cuatrienio</v>
      </c>
      <c r="G64" s="484"/>
      <c r="H64" s="484"/>
      <c r="I64" s="483"/>
      <c r="J64" s="483"/>
      <c r="K64" s="495"/>
      <c r="L64" s="483"/>
      <c r="M64" s="483"/>
      <c r="N64" s="486"/>
    </row>
    <row r="65" spans="1:14" s="30" customFormat="1" ht="30" customHeight="1" x14ac:dyDescent="0.2">
      <c r="A65" s="766"/>
      <c r="B65" s="785"/>
      <c r="C65" s="785"/>
      <c r="D65" s="785"/>
      <c r="E65" s="785"/>
      <c r="F65" s="785"/>
      <c r="G65" s="487"/>
      <c r="H65" s="487"/>
      <c r="I65" s="488"/>
      <c r="J65" s="488"/>
      <c r="K65" s="488"/>
      <c r="L65" s="488"/>
      <c r="M65" s="488"/>
      <c r="N65" s="489"/>
    </row>
    <row r="66" spans="1:14" s="30" customFormat="1" ht="30" customHeight="1" x14ac:dyDescent="0.2">
      <c r="A66" s="766"/>
      <c r="B66" s="785"/>
      <c r="C66" s="785"/>
      <c r="D66" s="785"/>
      <c r="E66" s="785"/>
      <c r="F66" s="785"/>
      <c r="G66" s="487"/>
      <c r="H66" s="487"/>
      <c r="I66" s="488"/>
      <c r="J66" s="488"/>
      <c r="K66" s="488"/>
      <c r="L66" s="488"/>
      <c r="M66" s="488"/>
      <c r="N66" s="489"/>
    </row>
    <row r="67" spans="1:14" s="30" customFormat="1" ht="30" customHeight="1" x14ac:dyDescent="0.2">
      <c r="A67" s="766"/>
      <c r="B67" s="785"/>
      <c r="C67" s="785"/>
      <c r="D67" s="785"/>
      <c r="E67" s="785"/>
      <c r="F67" s="785"/>
      <c r="G67" s="487"/>
      <c r="H67" s="487"/>
      <c r="I67" s="488"/>
      <c r="J67" s="488"/>
      <c r="K67" s="488"/>
      <c r="L67" s="488"/>
      <c r="M67" s="488"/>
      <c r="N67" s="489"/>
    </row>
    <row r="68" spans="1:14" s="30" customFormat="1" ht="30" customHeight="1" thickBot="1" x14ac:dyDescent="0.25">
      <c r="A68" s="767"/>
      <c r="B68" s="786"/>
      <c r="C68" s="786"/>
      <c r="D68" s="786"/>
      <c r="E68" s="786"/>
      <c r="F68" s="786"/>
      <c r="G68" s="487"/>
      <c r="H68" s="487"/>
      <c r="I68" s="488"/>
      <c r="J68" s="488"/>
      <c r="K68" s="488"/>
      <c r="L68" s="488"/>
      <c r="M68" s="488"/>
      <c r="N68" s="489"/>
    </row>
    <row r="69" spans="1:14" s="46" customFormat="1" ht="30" customHeight="1" thickBot="1" x14ac:dyDescent="0.25">
      <c r="A69" s="771" t="s">
        <v>5950</v>
      </c>
      <c r="B69" s="772"/>
      <c r="C69" s="772"/>
      <c r="D69" s="772"/>
      <c r="E69" s="772"/>
      <c r="F69" s="772"/>
      <c r="G69" s="772"/>
      <c r="H69" s="772"/>
      <c r="I69" s="772"/>
      <c r="J69" s="784"/>
      <c r="K69" s="424">
        <f>SUM(K64:K68)</f>
        <v>0</v>
      </c>
      <c r="L69" s="424">
        <f>SUM(L64:L68)</f>
        <v>0</v>
      </c>
      <c r="M69" s="425"/>
      <c r="N69" s="426"/>
    </row>
    <row r="70" spans="1:14" s="30" customFormat="1" ht="45" customHeight="1" x14ac:dyDescent="0.2">
      <c r="A70" s="766">
        <v>11</v>
      </c>
      <c r="B70" s="785" t="str">
        <f>'PI. MP. Avance'!G61</f>
        <v>Apoyo al empoderamiento económico de la mujer rural del Valle del Cauca, Valle del Cauca, occidente.</v>
      </c>
      <c r="C70" s="785" t="str">
        <f>VLOOKUP(MID(F70,1,11),MP,103,FALSE)</f>
        <v>10502 - MUJER COMO MOTOR DEL DESARROLLO</v>
      </c>
      <c r="D70" s="785" t="str">
        <f>VLOOKUP(MID(F70,1,11),MP,100,FALSE)</f>
        <v>MR1050201 - Implementar el 100% de las líneas de acción, con factores críticos, de la Política pública de Equidad de Género para las Mujeres Vallecaucanas (ordenanza 317 del 2010), al 2019.</v>
      </c>
      <c r="E70" s="785" t="str">
        <f>VLOOKUP(MID(F70,1,11),MP,104,FALSE)</f>
        <v>1050202 - EMPODERAMIENTO DE LA MUJER RURAL</v>
      </c>
      <c r="F70" s="785" t="str">
        <f>'PI. MP. Avance'!B61&amp;" - "&amp;'PI. MP. Avance'!C61</f>
        <v>MP105020201 - Empoderar con inclusión ecomómica  a 210 mujeres rurales de los 42 municipios,  con enfoques: diferencial, de género,  étnico y territorial , durante el periodo de gobierno</v>
      </c>
      <c r="G70" s="484"/>
      <c r="H70" s="484"/>
      <c r="I70" s="483"/>
      <c r="J70" s="483"/>
      <c r="K70" s="495"/>
      <c r="L70" s="483"/>
      <c r="M70" s="483"/>
      <c r="N70" s="486"/>
    </row>
    <row r="71" spans="1:14" s="30" customFormat="1" ht="30" customHeight="1" x14ac:dyDescent="0.2">
      <c r="A71" s="766"/>
      <c r="B71" s="785"/>
      <c r="C71" s="785"/>
      <c r="D71" s="785"/>
      <c r="E71" s="785"/>
      <c r="F71" s="785"/>
      <c r="G71" s="487"/>
      <c r="H71" s="487"/>
      <c r="I71" s="488"/>
      <c r="J71" s="488"/>
      <c r="K71" s="488"/>
      <c r="L71" s="488"/>
      <c r="M71" s="488"/>
      <c r="N71" s="489"/>
    </row>
    <row r="72" spans="1:14" s="30" customFormat="1" ht="30" customHeight="1" x14ac:dyDescent="0.2">
      <c r="A72" s="766"/>
      <c r="B72" s="785"/>
      <c r="C72" s="785"/>
      <c r="D72" s="785"/>
      <c r="E72" s="785"/>
      <c r="F72" s="785"/>
      <c r="G72" s="487"/>
      <c r="H72" s="487"/>
      <c r="I72" s="488"/>
      <c r="J72" s="488"/>
      <c r="K72" s="488"/>
      <c r="L72" s="488"/>
      <c r="M72" s="488"/>
      <c r="N72" s="489"/>
    </row>
    <row r="73" spans="1:14" s="30" customFormat="1" ht="30" customHeight="1" x14ac:dyDescent="0.2">
      <c r="A73" s="766"/>
      <c r="B73" s="785"/>
      <c r="C73" s="785"/>
      <c r="D73" s="785"/>
      <c r="E73" s="785"/>
      <c r="F73" s="785"/>
      <c r="G73" s="487"/>
      <c r="H73" s="487"/>
      <c r="I73" s="488"/>
      <c r="J73" s="488"/>
      <c r="K73" s="488"/>
      <c r="L73" s="488"/>
      <c r="M73" s="488"/>
      <c r="N73" s="489"/>
    </row>
    <row r="74" spans="1:14" s="30" customFormat="1" ht="30" customHeight="1" thickBot="1" x14ac:dyDescent="0.25">
      <c r="A74" s="767"/>
      <c r="B74" s="786"/>
      <c r="C74" s="786"/>
      <c r="D74" s="786"/>
      <c r="E74" s="786"/>
      <c r="F74" s="786"/>
      <c r="G74" s="487"/>
      <c r="H74" s="487"/>
      <c r="I74" s="488"/>
      <c r="J74" s="488"/>
      <c r="K74" s="488"/>
      <c r="L74" s="488"/>
      <c r="M74" s="488"/>
      <c r="N74" s="489"/>
    </row>
    <row r="75" spans="1:14" s="46" customFormat="1" ht="30" customHeight="1" thickBot="1" x14ac:dyDescent="0.25">
      <c r="A75" s="771" t="s">
        <v>5950</v>
      </c>
      <c r="B75" s="772"/>
      <c r="C75" s="772"/>
      <c r="D75" s="772"/>
      <c r="E75" s="772"/>
      <c r="F75" s="772"/>
      <c r="G75" s="772"/>
      <c r="H75" s="772"/>
      <c r="I75" s="772"/>
      <c r="J75" s="784"/>
      <c r="K75" s="424">
        <f>SUM(K70:K74)</f>
        <v>0</v>
      </c>
      <c r="L75" s="424">
        <f>SUM(L70:L74)</f>
        <v>0</v>
      </c>
      <c r="M75" s="425"/>
      <c r="N75" s="426"/>
    </row>
    <row r="76" spans="1:14" s="30" customFormat="1" ht="90" customHeight="1" x14ac:dyDescent="0.2">
      <c r="A76" s="766">
        <v>12</v>
      </c>
      <c r="B76" s="785" t="str">
        <f>'PI. MP. Avance'!G66</f>
        <v>Apoyo al empoderamiento económico de la mujer rural del Valle del Cauca, Valle del Cauca, occidente.</v>
      </c>
      <c r="C76" s="785" t="str">
        <f>VLOOKUP(MID(F76,1,11),MP,103,FALSE)</f>
        <v>10502 - MUJER COMO MOTOR DEL DESARROLLO</v>
      </c>
      <c r="D76" s="785" t="str">
        <f>VLOOKUP(MID(F76,1,11),MP,100,FALSE)</f>
        <v>MR1050201 - Implementar el 100% de las líneas de acción, con factores críticos, de la Política pública de Equidad de Género para las Mujeres Vallecaucanas (ordenanza 317 del 2010), al 2019.</v>
      </c>
      <c r="E76" s="785" t="str">
        <f>VLOOKUP(MID(F76,1,11),MP,104,FALSE)</f>
        <v>1050202 - EMPODERAMIENTO DE LA MUJER RURAL</v>
      </c>
      <c r="F76" s="785" t="str">
        <f>'PI. MP. Avance'!B66&amp;" - "&amp;'PI. MP. Avance'!C66</f>
        <v>MP105020202 - Desarrollar un programa de formación  en derechos a las mujeres rurales de todo el departamento, con enfoques: diferencial, de género, étnico y territorial , durante el cuatrienio.</v>
      </c>
      <c r="G76" s="484"/>
      <c r="H76" s="484"/>
      <c r="I76" s="483"/>
      <c r="J76" s="483"/>
      <c r="K76" s="495"/>
      <c r="L76" s="483"/>
      <c r="M76" s="483"/>
      <c r="N76" s="486"/>
    </row>
    <row r="77" spans="1:14" s="30" customFormat="1" ht="14.25" x14ac:dyDescent="0.2">
      <c r="A77" s="766"/>
      <c r="B77" s="785"/>
      <c r="C77" s="785"/>
      <c r="D77" s="785"/>
      <c r="E77" s="785"/>
      <c r="F77" s="785"/>
      <c r="G77" s="487"/>
      <c r="H77" s="487"/>
      <c r="I77" s="483"/>
      <c r="J77" s="488"/>
      <c r="K77" s="496"/>
      <c r="L77" s="488"/>
      <c r="M77" s="497"/>
      <c r="N77" s="486"/>
    </row>
    <row r="78" spans="1:14" s="30" customFormat="1" ht="30" customHeight="1" x14ac:dyDescent="0.2">
      <c r="A78" s="766"/>
      <c r="B78" s="785"/>
      <c r="C78" s="785"/>
      <c r="D78" s="785"/>
      <c r="E78" s="785"/>
      <c r="F78" s="785"/>
      <c r="G78" s="487"/>
      <c r="H78" s="487"/>
      <c r="I78" s="488"/>
      <c r="J78" s="488"/>
      <c r="K78" s="488"/>
      <c r="L78" s="488"/>
      <c r="M78" s="488"/>
      <c r="N78" s="489"/>
    </row>
    <row r="79" spans="1:14" s="30" customFormat="1" ht="30" customHeight="1" x14ac:dyDescent="0.2">
      <c r="A79" s="766"/>
      <c r="B79" s="785"/>
      <c r="C79" s="785"/>
      <c r="D79" s="785"/>
      <c r="E79" s="785"/>
      <c r="F79" s="785"/>
      <c r="G79" s="487"/>
      <c r="H79" s="487"/>
      <c r="I79" s="488"/>
      <c r="J79" s="488"/>
      <c r="K79" s="488"/>
      <c r="L79" s="488"/>
      <c r="M79" s="488"/>
      <c r="N79" s="489"/>
    </row>
    <row r="80" spans="1:14" s="30" customFormat="1" ht="30" customHeight="1" thickBot="1" x14ac:dyDescent="0.25">
      <c r="A80" s="767"/>
      <c r="B80" s="786"/>
      <c r="C80" s="786"/>
      <c r="D80" s="786"/>
      <c r="E80" s="786"/>
      <c r="F80" s="786"/>
      <c r="G80" s="487"/>
      <c r="H80" s="487"/>
      <c r="I80" s="488"/>
      <c r="J80" s="488"/>
      <c r="K80" s="488"/>
      <c r="L80" s="488"/>
      <c r="M80" s="488"/>
      <c r="N80" s="489"/>
    </row>
    <row r="81" spans="1:14" s="46" customFormat="1" ht="30" customHeight="1" thickBot="1" x14ac:dyDescent="0.25">
      <c r="A81" s="771" t="s">
        <v>5950</v>
      </c>
      <c r="B81" s="772"/>
      <c r="C81" s="772"/>
      <c r="D81" s="772"/>
      <c r="E81" s="772"/>
      <c r="F81" s="772"/>
      <c r="G81" s="772"/>
      <c r="H81" s="772"/>
      <c r="I81" s="772"/>
      <c r="J81" s="784"/>
      <c r="K81" s="424">
        <f>SUM(K76:K80)</f>
        <v>0</v>
      </c>
      <c r="L81" s="424">
        <f>SUM(L76:L80)</f>
        <v>0</v>
      </c>
      <c r="M81" s="425"/>
      <c r="N81" s="426"/>
    </row>
    <row r="82" spans="1:14" s="30" customFormat="1" ht="48" customHeight="1" x14ac:dyDescent="0.2">
      <c r="A82" s="766">
        <v>13</v>
      </c>
      <c r="B82" s="785" t="str">
        <f>'PI. MP. Avance'!G71</f>
        <v xml:space="preserve">Divulgación de los derechos de la mujeres , Valle del Cauca, occidente. </v>
      </c>
      <c r="C82" s="785" t="str">
        <f>VLOOKUP(MID(F82,1,11),MP,103,FALSE)</f>
        <v>10502 - MUJER COMO MOTOR DEL DESARROLLO</v>
      </c>
      <c r="D82" s="785" t="str">
        <f>VLOOKUP(MID(F82,1,11),MP,100,FALSE)</f>
        <v>MR1050201 - Implementar el 100% de las líneas de acción, con factores críticos, de la Política pública de Equidad de Género para las Mujeres Vallecaucanas (ordenanza 317 del 2010), al 2019.</v>
      </c>
      <c r="E82" s="785" t="str">
        <f>VLOOKUP(MID(F82,1,11),MP,104,FALSE)</f>
        <v>1050203 -  IGUALDAD DE GÉNERO</v>
      </c>
      <c r="F82" s="785" t="str">
        <f>'PI. MP. Avance'!B71&amp;" - "&amp;'PI. MP. Avance'!C71</f>
        <v>MP105020301 - Socializar en el 100% de los Municipios del Departamento la Política Pública de Mujer y la Normatividad que protege sus derechos , en el periodo de Gobierno.</v>
      </c>
      <c r="G82" s="484"/>
      <c r="H82" s="484"/>
      <c r="I82" s="483"/>
      <c r="J82" s="483"/>
      <c r="K82" s="495"/>
      <c r="L82" s="483"/>
      <c r="M82" s="483"/>
      <c r="N82" s="486"/>
    </row>
    <row r="83" spans="1:14" s="30" customFormat="1" ht="30" customHeight="1" x14ac:dyDescent="0.2">
      <c r="A83" s="766"/>
      <c r="B83" s="785"/>
      <c r="C83" s="785"/>
      <c r="D83" s="785"/>
      <c r="E83" s="785"/>
      <c r="F83" s="785"/>
      <c r="G83" s="487"/>
      <c r="H83" s="487"/>
      <c r="I83" s="488"/>
      <c r="J83" s="488"/>
      <c r="K83" s="488"/>
      <c r="L83" s="488"/>
      <c r="M83" s="488"/>
      <c r="N83" s="489"/>
    </row>
    <row r="84" spans="1:14" s="30" customFormat="1" ht="30" customHeight="1" x14ac:dyDescent="0.2">
      <c r="A84" s="766"/>
      <c r="B84" s="785"/>
      <c r="C84" s="785"/>
      <c r="D84" s="785"/>
      <c r="E84" s="785"/>
      <c r="F84" s="785"/>
      <c r="G84" s="487"/>
      <c r="H84" s="487"/>
      <c r="I84" s="488"/>
      <c r="J84" s="488"/>
      <c r="K84" s="488"/>
      <c r="L84" s="488"/>
      <c r="M84" s="488"/>
      <c r="N84" s="489"/>
    </row>
    <row r="85" spans="1:14" s="30" customFormat="1" ht="30" customHeight="1" x14ac:dyDescent="0.2">
      <c r="A85" s="766"/>
      <c r="B85" s="785"/>
      <c r="C85" s="785"/>
      <c r="D85" s="785"/>
      <c r="E85" s="785"/>
      <c r="F85" s="785"/>
      <c r="G85" s="487"/>
      <c r="H85" s="487"/>
      <c r="I85" s="488"/>
      <c r="J85" s="488"/>
      <c r="K85" s="488"/>
      <c r="L85" s="488"/>
      <c r="M85" s="488"/>
      <c r="N85" s="489"/>
    </row>
    <row r="86" spans="1:14" s="30" customFormat="1" ht="30" customHeight="1" thickBot="1" x14ac:dyDescent="0.25">
      <c r="A86" s="767"/>
      <c r="B86" s="786"/>
      <c r="C86" s="786"/>
      <c r="D86" s="786"/>
      <c r="E86" s="786"/>
      <c r="F86" s="786"/>
      <c r="G86" s="487"/>
      <c r="H86" s="487"/>
      <c r="I86" s="488"/>
      <c r="J86" s="488"/>
      <c r="K86" s="488"/>
      <c r="L86" s="488"/>
      <c r="M86" s="488"/>
      <c r="N86" s="489"/>
    </row>
    <row r="87" spans="1:14" s="46" customFormat="1" ht="30" customHeight="1" thickBot="1" x14ac:dyDescent="0.25">
      <c r="A87" s="771" t="s">
        <v>5950</v>
      </c>
      <c r="B87" s="772"/>
      <c r="C87" s="772"/>
      <c r="D87" s="772"/>
      <c r="E87" s="772"/>
      <c r="F87" s="772"/>
      <c r="G87" s="772"/>
      <c r="H87" s="772"/>
      <c r="I87" s="772"/>
      <c r="J87" s="784"/>
      <c r="K87" s="424">
        <f>SUM(K82:K86)</f>
        <v>0</v>
      </c>
      <c r="L87" s="424">
        <f>SUM(L82:L86)</f>
        <v>0</v>
      </c>
      <c r="M87" s="425"/>
      <c r="N87" s="426"/>
    </row>
    <row r="88" spans="1:14" s="30" customFormat="1" ht="49.7" customHeight="1" x14ac:dyDescent="0.2">
      <c r="A88" s="766">
        <v>14</v>
      </c>
      <c r="B88" s="785" t="str">
        <f>'PI. MP. Avance'!G76</f>
        <v xml:space="preserve">Divulgación de los derechos de la mujeres , Valle del Cauca, occidente. </v>
      </c>
      <c r="C88" s="785" t="str">
        <f>VLOOKUP(MID(F88,1,11),MP,103,FALSE)</f>
        <v>10502 - MUJER COMO MOTOR DEL DESARROLLO</v>
      </c>
      <c r="D88" s="785" t="str">
        <f>VLOOKUP(MID(F88,1,11),MP,100,FALSE)</f>
        <v>MR1050201 - Implementar el 100% de las líneas de acción, con factores críticos, de la Política pública de Equidad de Género para las Mujeres Vallecaucanas (ordenanza 317 del 2010), al 2019.</v>
      </c>
      <c r="E88" s="785" t="str">
        <f>VLOOKUP(MID(F88,1,11),MP,104,FALSE)</f>
        <v>1050203 -  IGUALDAD DE GÉNERO</v>
      </c>
      <c r="F88" s="785" t="str">
        <f>'PI. MP. Avance'!B76&amp;" - "&amp;'PI. MP. Avance'!C76</f>
        <v>MP105020302 - Realizar anualmente un evento de reconocimiento y exhaltación a la labor de la Mujer Vallecaucana.  (Galardon a la Mujer Vallecaucana) ,durante el periodo de gobierno.</v>
      </c>
      <c r="G88" s="484"/>
      <c r="H88" s="484"/>
      <c r="I88" s="483"/>
      <c r="J88" s="483"/>
      <c r="K88" s="495"/>
      <c r="L88" s="483"/>
      <c r="M88" s="483"/>
      <c r="N88" s="486"/>
    </row>
    <row r="89" spans="1:14" s="30" customFormat="1" ht="30" customHeight="1" x14ac:dyDescent="0.2">
      <c r="A89" s="766"/>
      <c r="B89" s="785"/>
      <c r="C89" s="785"/>
      <c r="D89" s="785"/>
      <c r="E89" s="785"/>
      <c r="F89" s="785"/>
      <c r="G89" s="487"/>
      <c r="H89" s="487"/>
      <c r="I89" s="488"/>
      <c r="J89" s="488"/>
      <c r="K89" s="488"/>
      <c r="L89" s="488"/>
      <c r="M89" s="488"/>
      <c r="N89" s="489"/>
    </row>
    <row r="90" spans="1:14" s="30" customFormat="1" ht="30" customHeight="1" x14ac:dyDescent="0.2">
      <c r="A90" s="766"/>
      <c r="B90" s="785"/>
      <c r="C90" s="785"/>
      <c r="D90" s="785"/>
      <c r="E90" s="785"/>
      <c r="F90" s="785"/>
      <c r="G90" s="487"/>
      <c r="H90" s="487"/>
      <c r="I90" s="488"/>
      <c r="J90" s="488"/>
      <c r="K90" s="488"/>
      <c r="L90" s="488"/>
      <c r="M90" s="488"/>
      <c r="N90" s="489"/>
    </row>
    <row r="91" spans="1:14" s="30" customFormat="1" ht="30" customHeight="1" x14ac:dyDescent="0.2">
      <c r="A91" s="766"/>
      <c r="B91" s="785"/>
      <c r="C91" s="785"/>
      <c r="D91" s="785"/>
      <c r="E91" s="785"/>
      <c r="F91" s="785"/>
      <c r="G91" s="487"/>
      <c r="H91" s="487"/>
      <c r="I91" s="488"/>
      <c r="J91" s="488"/>
      <c r="K91" s="488"/>
      <c r="L91" s="488"/>
      <c r="M91" s="488"/>
      <c r="N91" s="489"/>
    </row>
    <row r="92" spans="1:14" s="30" customFormat="1" ht="30" customHeight="1" thickBot="1" x14ac:dyDescent="0.25">
      <c r="A92" s="767"/>
      <c r="B92" s="786"/>
      <c r="C92" s="786"/>
      <c r="D92" s="786"/>
      <c r="E92" s="786"/>
      <c r="F92" s="786"/>
      <c r="G92" s="487"/>
      <c r="H92" s="487"/>
      <c r="I92" s="488"/>
      <c r="J92" s="488"/>
      <c r="K92" s="488"/>
      <c r="L92" s="488"/>
      <c r="M92" s="488"/>
      <c r="N92" s="489"/>
    </row>
    <row r="93" spans="1:14" s="46" customFormat="1" ht="30" customHeight="1" thickBot="1" x14ac:dyDescent="0.25">
      <c r="A93" s="771" t="s">
        <v>5950</v>
      </c>
      <c r="B93" s="772"/>
      <c r="C93" s="772"/>
      <c r="D93" s="772"/>
      <c r="E93" s="772"/>
      <c r="F93" s="772"/>
      <c r="G93" s="772"/>
      <c r="H93" s="772"/>
      <c r="I93" s="772"/>
      <c r="J93" s="784"/>
      <c r="K93" s="424">
        <f>SUM(K88:K92)</f>
        <v>0</v>
      </c>
      <c r="L93" s="424">
        <f>SUM(L88:L92)</f>
        <v>0</v>
      </c>
      <c r="M93" s="425"/>
      <c r="N93" s="426"/>
    </row>
    <row r="94" spans="1:14" s="30" customFormat="1" ht="77.25" customHeight="1" x14ac:dyDescent="0.2">
      <c r="A94" s="766">
        <v>15</v>
      </c>
      <c r="B94" s="785" t="str">
        <f>'PI. MP. Avance'!G81</f>
        <v xml:space="preserve">Divulgación de los derechos de la mujeres , Valle del Cauca, occidente. </v>
      </c>
      <c r="C94" s="785" t="str">
        <f>VLOOKUP(MID(F94,1,11),MP,103,FALSE)</f>
        <v>10502 - MUJER COMO MOTOR DEL DESARROLLO</v>
      </c>
      <c r="D94" s="785" t="str">
        <f>VLOOKUP(MID(F94,1,11),MP,100,FALSE)</f>
        <v>MR1050201 - Implementar el 100% de las líneas de acción, con factores críticos, de la Política pública de Equidad de Género para las Mujeres Vallecaucanas (ordenanza 317 del 2010), al 2019.</v>
      </c>
      <c r="E94" s="785" t="str">
        <f>VLOOKUP(MID(F94,1,11),MP,104,FALSE)</f>
        <v>1050203 -  IGUALDAD DE GÉNERO</v>
      </c>
      <c r="F94" s="785" t="str">
        <f>'PI. MP. Avance'!B81&amp;" - "&amp;'PI. MP. Avance'!C81</f>
        <v>MP105020303 - Realizar cuatro (4) Encuentros departamentales de saberes e intercambio de experiencias exitosas, que fomenten el liderazgo y la participación efectiva para la incidencia política de las mujeres en espacios de decisión, durante el periodo de Gobierno</v>
      </c>
      <c r="G94" s="484"/>
      <c r="H94" s="484"/>
      <c r="I94" s="483"/>
      <c r="J94" s="483"/>
      <c r="K94" s="495"/>
      <c r="L94" s="483"/>
      <c r="M94" s="483"/>
      <c r="N94" s="486"/>
    </row>
    <row r="95" spans="1:14" s="30" customFormat="1" ht="30" customHeight="1" x14ac:dyDescent="0.2">
      <c r="A95" s="766"/>
      <c r="B95" s="785"/>
      <c r="C95" s="785"/>
      <c r="D95" s="785"/>
      <c r="E95" s="785"/>
      <c r="F95" s="785"/>
      <c r="G95" s="487"/>
      <c r="H95" s="487"/>
      <c r="I95" s="488"/>
      <c r="J95" s="488"/>
      <c r="K95" s="488"/>
      <c r="L95" s="488"/>
      <c r="M95" s="488"/>
      <c r="N95" s="489"/>
    </row>
    <row r="96" spans="1:14" s="30" customFormat="1" ht="30" customHeight="1" x14ac:dyDescent="0.2">
      <c r="A96" s="766"/>
      <c r="B96" s="785"/>
      <c r="C96" s="785"/>
      <c r="D96" s="785"/>
      <c r="E96" s="785"/>
      <c r="F96" s="785"/>
      <c r="G96" s="487"/>
      <c r="H96" s="487"/>
      <c r="I96" s="488"/>
      <c r="J96" s="488"/>
      <c r="K96" s="488"/>
      <c r="L96" s="488"/>
      <c r="M96" s="488"/>
      <c r="N96" s="489"/>
    </row>
    <row r="97" spans="1:14" s="30" customFormat="1" ht="30" customHeight="1" x14ac:dyDescent="0.2">
      <c r="A97" s="766"/>
      <c r="B97" s="785"/>
      <c r="C97" s="785"/>
      <c r="D97" s="785"/>
      <c r="E97" s="785"/>
      <c r="F97" s="785"/>
      <c r="G97" s="487"/>
      <c r="H97" s="487"/>
      <c r="I97" s="488"/>
      <c r="J97" s="488"/>
      <c r="K97" s="488"/>
      <c r="L97" s="488"/>
      <c r="M97" s="488"/>
      <c r="N97" s="489"/>
    </row>
    <row r="98" spans="1:14" s="30" customFormat="1" ht="30" customHeight="1" thickBot="1" x14ac:dyDescent="0.25">
      <c r="A98" s="767"/>
      <c r="B98" s="786"/>
      <c r="C98" s="786"/>
      <c r="D98" s="786"/>
      <c r="E98" s="786"/>
      <c r="F98" s="786"/>
      <c r="G98" s="487"/>
      <c r="H98" s="487"/>
      <c r="I98" s="488"/>
      <c r="J98" s="488"/>
      <c r="K98" s="488"/>
      <c r="L98" s="488"/>
      <c r="M98" s="488"/>
      <c r="N98" s="489"/>
    </row>
    <row r="99" spans="1:14" s="46" customFormat="1" ht="30" customHeight="1" thickBot="1" x14ac:dyDescent="0.25">
      <c r="A99" s="771" t="s">
        <v>5950</v>
      </c>
      <c r="B99" s="772"/>
      <c r="C99" s="772"/>
      <c r="D99" s="772"/>
      <c r="E99" s="772"/>
      <c r="F99" s="772"/>
      <c r="G99" s="772"/>
      <c r="H99" s="772"/>
      <c r="I99" s="772"/>
      <c r="J99" s="784"/>
      <c r="K99" s="424">
        <f>SUM(K94:K98)</f>
        <v>0</v>
      </c>
      <c r="L99" s="424">
        <f>SUM(L94:L98)</f>
        <v>0</v>
      </c>
      <c r="M99" s="425"/>
      <c r="N99" s="426"/>
    </row>
    <row r="100" spans="1:14" s="30" customFormat="1" ht="48.95" customHeight="1" x14ac:dyDescent="0.2">
      <c r="A100" s="766">
        <v>16</v>
      </c>
      <c r="B100" s="785" t="str">
        <f>'PI. MP. Avance'!G86</f>
        <v>Divulgación de los derechos de la mujeres , Valle del Cauca, occidente. N/P</v>
      </c>
      <c r="C100" s="785" t="str">
        <f>VLOOKUP(MID(F100,1,11),MP,103,FALSE)</f>
        <v>10502 - MUJER COMO MOTOR DEL DESARROLLO</v>
      </c>
      <c r="D100" s="785" t="str">
        <f>VLOOKUP(MID(F100,1,11),MP,100,FALSE)</f>
        <v>MR1050201 - Implementar el 100% de las líneas de acción, con factores críticos, de la Política pública de Equidad de Género para las Mujeres Vallecaucanas (ordenanza 317 del 2010), al 2019.</v>
      </c>
      <c r="E100" s="785" t="str">
        <f>VLOOKUP(MID(F100,1,11),MP,104,FALSE)</f>
        <v>1050203 -  IGUALDAD DE GÉNERO</v>
      </c>
      <c r="F100" s="785" t="str">
        <f>'PI. MP. Avance'!B86&amp;" - "&amp;'PI. MP. Avance'!C86</f>
        <v>MP105020304 - Desarrollar en los 42 entes territoriales, un programa de Formación   a Mujeres en el  uso de las TICs, durante el periodo de Gobierno.</v>
      </c>
      <c r="G100" s="484"/>
      <c r="H100" s="484"/>
      <c r="I100" s="483"/>
      <c r="J100" s="483"/>
      <c r="K100" s="495"/>
      <c r="L100" s="483"/>
      <c r="M100" s="483"/>
      <c r="N100" s="486"/>
    </row>
    <row r="101" spans="1:14" s="30" customFormat="1" ht="30" customHeight="1" x14ac:dyDescent="0.2">
      <c r="A101" s="766"/>
      <c r="B101" s="785"/>
      <c r="C101" s="785"/>
      <c r="D101" s="785"/>
      <c r="E101" s="785"/>
      <c r="F101" s="785"/>
      <c r="G101" s="487"/>
      <c r="H101" s="487"/>
      <c r="I101" s="488"/>
      <c r="J101" s="488"/>
      <c r="K101" s="488"/>
      <c r="L101" s="488"/>
      <c r="M101" s="488"/>
      <c r="N101" s="489"/>
    </row>
    <row r="102" spans="1:14" s="30" customFormat="1" ht="30" customHeight="1" x14ac:dyDescent="0.2">
      <c r="A102" s="766"/>
      <c r="B102" s="785"/>
      <c r="C102" s="785"/>
      <c r="D102" s="785"/>
      <c r="E102" s="785"/>
      <c r="F102" s="785"/>
      <c r="G102" s="487"/>
      <c r="H102" s="487"/>
      <c r="I102" s="488"/>
      <c r="J102" s="488"/>
      <c r="K102" s="488"/>
      <c r="L102" s="488"/>
      <c r="M102" s="488"/>
      <c r="N102" s="489"/>
    </row>
    <row r="103" spans="1:14" s="30" customFormat="1" ht="30" customHeight="1" x14ac:dyDescent="0.2">
      <c r="A103" s="766"/>
      <c r="B103" s="785"/>
      <c r="C103" s="785"/>
      <c r="D103" s="785"/>
      <c r="E103" s="785"/>
      <c r="F103" s="785"/>
      <c r="G103" s="487"/>
      <c r="H103" s="487"/>
      <c r="I103" s="488"/>
      <c r="J103" s="488"/>
      <c r="K103" s="488"/>
      <c r="L103" s="488"/>
      <c r="M103" s="488"/>
      <c r="N103" s="489"/>
    </row>
    <row r="104" spans="1:14" s="30" customFormat="1" ht="30" customHeight="1" thickBot="1" x14ac:dyDescent="0.25">
      <c r="A104" s="767"/>
      <c r="B104" s="786"/>
      <c r="C104" s="786"/>
      <c r="D104" s="786"/>
      <c r="E104" s="786"/>
      <c r="F104" s="786"/>
      <c r="G104" s="487"/>
      <c r="H104" s="487"/>
      <c r="I104" s="488"/>
      <c r="J104" s="488"/>
      <c r="K104" s="488"/>
      <c r="L104" s="488"/>
      <c r="M104" s="488"/>
      <c r="N104" s="489"/>
    </row>
    <row r="105" spans="1:14" s="46" customFormat="1" ht="30" customHeight="1" thickBot="1" x14ac:dyDescent="0.25">
      <c r="A105" s="771" t="s">
        <v>5950</v>
      </c>
      <c r="B105" s="772"/>
      <c r="C105" s="772"/>
      <c r="D105" s="772"/>
      <c r="E105" s="772"/>
      <c r="F105" s="772"/>
      <c r="G105" s="772"/>
      <c r="H105" s="772"/>
      <c r="I105" s="772"/>
      <c r="J105" s="784"/>
      <c r="K105" s="424">
        <f>SUM(K100:K104)</f>
        <v>0</v>
      </c>
      <c r="L105" s="424">
        <f>SUM(L100:L104)</f>
        <v>0</v>
      </c>
      <c r="M105" s="425"/>
      <c r="N105" s="426"/>
    </row>
    <row r="106" spans="1:14" s="30" customFormat="1" ht="45" customHeight="1" x14ac:dyDescent="0.2">
      <c r="A106" s="766">
        <v>17</v>
      </c>
      <c r="B106" s="785" t="str">
        <f>'PI. MP. Avance'!G91</f>
        <v>Construcción de hogares de acogida en los municipios de Buenaventura y Jamundí, Valle del Cauca, Occidente. N/P</v>
      </c>
      <c r="C106" s="785" t="str">
        <f>VLOOKUP(MID(F106,1,11),MP,103,FALSE)</f>
        <v>10505 -  PLAN INTEGRAL DE DESARROLLO INDÍGENA</v>
      </c>
      <c r="D106" s="785" t="str">
        <f>VLOOKUP(MID(F106,1,11),MP,100,FALSE)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06" s="785" t="str">
        <f>VLOOKUP(MID(F106,1,11),MP,104,FALSE)</f>
        <v>1050503 - COMPONENTE TERRITORIAL Y MEDIO AMBIENTE Y PROPIEDAD INTELECTUAL.</v>
      </c>
      <c r="F106" s="785" t="str">
        <f>'PI. MP. Avance'!B91&amp;" - "&amp;'PI. MP. Avance'!C91</f>
        <v>MP105050305 - Acompañar en la construcción y puesta en marcha de los hogares de acogida en los municipios de Buenaventura y Jamundí (MESA DE CONCERTACION INDIGENA).</v>
      </c>
      <c r="G106" s="484"/>
      <c r="H106" s="494"/>
      <c r="I106" s="497"/>
      <c r="J106" s="497"/>
      <c r="K106" s="497"/>
      <c r="L106" s="497"/>
      <c r="M106" s="497"/>
      <c r="N106" s="493"/>
    </row>
    <row r="107" spans="1:14" s="30" customFormat="1" ht="30" customHeight="1" x14ac:dyDescent="0.2">
      <c r="A107" s="766"/>
      <c r="B107" s="785"/>
      <c r="C107" s="785"/>
      <c r="D107" s="785"/>
      <c r="E107" s="785"/>
      <c r="F107" s="785"/>
      <c r="G107" s="487"/>
      <c r="H107" s="487"/>
      <c r="I107" s="488"/>
      <c r="J107" s="488"/>
      <c r="K107" s="488"/>
      <c r="L107" s="488"/>
      <c r="M107" s="488"/>
      <c r="N107" s="489"/>
    </row>
    <row r="108" spans="1:14" s="30" customFormat="1" ht="30" customHeight="1" x14ac:dyDescent="0.2">
      <c r="A108" s="766"/>
      <c r="B108" s="785"/>
      <c r="C108" s="785"/>
      <c r="D108" s="785"/>
      <c r="E108" s="785"/>
      <c r="F108" s="785"/>
      <c r="G108" s="487"/>
      <c r="H108" s="487"/>
      <c r="I108" s="488"/>
      <c r="J108" s="488"/>
      <c r="K108" s="488"/>
      <c r="L108" s="488"/>
      <c r="M108" s="488"/>
      <c r="N108" s="489"/>
    </row>
    <row r="109" spans="1:14" s="30" customFormat="1" ht="30" customHeight="1" x14ac:dyDescent="0.2">
      <c r="A109" s="766"/>
      <c r="B109" s="785"/>
      <c r="C109" s="785"/>
      <c r="D109" s="785"/>
      <c r="E109" s="785"/>
      <c r="F109" s="785"/>
      <c r="G109" s="487"/>
      <c r="H109" s="487"/>
      <c r="I109" s="488"/>
      <c r="J109" s="488"/>
      <c r="K109" s="488"/>
      <c r="L109" s="488"/>
      <c r="M109" s="488"/>
      <c r="N109" s="489"/>
    </row>
    <row r="110" spans="1:14" s="30" customFormat="1" ht="30" customHeight="1" thickBot="1" x14ac:dyDescent="0.25">
      <c r="A110" s="767"/>
      <c r="B110" s="786"/>
      <c r="C110" s="786"/>
      <c r="D110" s="786"/>
      <c r="E110" s="786"/>
      <c r="F110" s="786"/>
      <c r="G110" s="487"/>
      <c r="H110" s="487"/>
      <c r="I110" s="488"/>
      <c r="J110" s="488"/>
      <c r="K110" s="488"/>
      <c r="L110" s="488"/>
      <c r="M110" s="488"/>
      <c r="N110" s="489"/>
    </row>
    <row r="111" spans="1:14" s="46" customFormat="1" ht="30" customHeight="1" thickBot="1" x14ac:dyDescent="0.25">
      <c r="A111" s="771" t="s">
        <v>5950</v>
      </c>
      <c r="B111" s="772"/>
      <c r="C111" s="772"/>
      <c r="D111" s="772"/>
      <c r="E111" s="772"/>
      <c r="F111" s="772"/>
      <c r="G111" s="772"/>
      <c r="H111" s="772"/>
      <c r="I111" s="772"/>
      <c r="J111" s="784"/>
      <c r="K111" s="424">
        <f>SUM(K106:K110)</f>
        <v>0</v>
      </c>
      <c r="L111" s="424">
        <f>SUM(L106:L110)</f>
        <v>0</v>
      </c>
      <c r="M111" s="425"/>
      <c r="N111" s="426"/>
    </row>
    <row r="112" spans="1:14" s="30" customFormat="1" ht="44.25" customHeight="1" x14ac:dyDescent="0.2">
      <c r="A112" s="766">
        <v>18</v>
      </c>
      <c r="B112" s="785" t="str">
        <f>'PI. MP. Avance'!G96</f>
        <v>Formación para el desarrollo y la participación de las mujeres indígenas del Valle del Cauca, Occidente.</v>
      </c>
      <c r="C112" s="785" t="str">
        <f>VLOOKUP(MID(F112,1,11),MP,103,FALSE)</f>
        <v>10505 -  PLAN INTEGRAL DE DESARROLLO INDÍGENA</v>
      </c>
      <c r="D112" s="785" t="str">
        <f>VLOOKUP(MID(F112,1,11),MP,100,FALSE)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12" s="785" t="str">
        <f>VLOOKUP(MID(F112,1,11),MP,104,FALSE)</f>
        <v>1050506 - COMPONENTE DE MUJER, FAMILIA Y ADULTO MAYOR</v>
      </c>
      <c r="F112" s="785" t="str">
        <f>'PI. MP. Avance'!B96&amp;" - "&amp;'PI. MP. Avance'!C96</f>
        <v>MP105050604 -  Realizar un evento de Capacitación en Derechos a las mujeres del Valle del Cauca, específica para mujeres indígenas (MESA DE CONCERTACIÓN INDIGENA).</v>
      </c>
      <c r="G112" s="484"/>
      <c r="H112" s="494"/>
      <c r="I112" s="483"/>
      <c r="J112" s="483"/>
      <c r="K112" s="483"/>
      <c r="L112" s="483"/>
      <c r="M112" s="483"/>
      <c r="N112" s="493"/>
    </row>
    <row r="113" spans="1:14" s="30" customFormat="1" ht="30" customHeight="1" x14ac:dyDescent="0.2">
      <c r="A113" s="766"/>
      <c r="B113" s="785"/>
      <c r="C113" s="785"/>
      <c r="D113" s="785"/>
      <c r="E113" s="785"/>
      <c r="F113" s="785"/>
      <c r="G113" s="487"/>
      <c r="H113" s="487"/>
      <c r="I113" s="488"/>
      <c r="J113" s="488"/>
      <c r="K113" s="488"/>
      <c r="L113" s="488"/>
      <c r="M113" s="488"/>
      <c r="N113" s="489"/>
    </row>
    <row r="114" spans="1:14" s="30" customFormat="1" ht="30" customHeight="1" x14ac:dyDescent="0.2">
      <c r="A114" s="766"/>
      <c r="B114" s="785"/>
      <c r="C114" s="785"/>
      <c r="D114" s="785"/>
      <c r="E114" s="785"/>
      <c r="F114" s="785"/>
      <c r="G114" s="487"/>
      <c r="H114" s="487"/>
      <c r="I114" s="488"/>
      <c r="J114" s="488"/>
      <c r="K114" s="488"/>
      <c r="L114" s="488"/>
      <c r="M114" s="488"/>
      <c r="N114" s="489"/>
    </row>
    <row r="115" spans="1:14" s="30" customFormat="1" ht="30" customHeight="1" x14ac:dyDescent="0.2">
      <c r="A115" s="766"/>
      <c r="B115" s="785"/>
      <c r="C115" s="785"/>
      <c r="D115" s="785"/>
      <c r="E115" s="785"/>
      <c r="F115" s="785"/>
      <c r="G115" s="487"/>
      <c r="H115" s="487"/>
      <c r="I115" s="488"/>
      <c r="J115" s="488"/>
      <c r="K115" s="488"/>
      <c r="L115" s="488"/>
      <c r="M115" s="488"/>
      <c r="N115" s="489"/>
    </row>
    <row r="116" spans="1:14" s="30" customFormat="1" ht="30" customHeight="1" thickBot="1" x14ac:dyDescent="0.25">
      <c r="A116" s="767"/>
      <c r="B116" s="786"/>
      <c r="C116" s="786"/>
      <c r="D116" s="786"/>
      <c r="E116" s="786"/>
      <c r="F116" s="786"/>
      <c r="G116" s="487"/>
      <c r="H116" s="487"/>
      <c r="I116" s="488"/>
      <c r="J116" s="488"/>
      <c r="K116" s="488"/>
      <c r="L116" s="488"/>
      <c r="M116" s="488"/>
      <c r="N116" s="489"/>
    </row>
    <row r="117" spans="1:14" s="46" customFormat="1" ht="30" customHeight="1" thickBot="1" x14ac:dyDescent="0.25">
      <c r="A117" s="771" t="s">
        <v>5950</v>
      </c>
      <c r="B117" s="772"/>
      <c r="C117" s="772"/>
      <c r="D117" s="772"/>
      <c r="E117" s="772"/>
      <c r="F117" s="772"/>
      <c r="G117" s="772"/>
      <c r="H117" s="772"/>
      <c r="I117" s="772"/>
      <c r="J117" s="784"/>
      <c r="K117" s="424">
        <f>SUM(K112:K116)</f>
        <v>0</v>
      </c>
      <c r="L117" s="424">
        <f>SUM(L112:L116)</f>
        <v>0</v>
      </c>
      <c r="M117" s="425"/>
      <c r="N117" s="426"/>
    </row>
    <row r="118" spans="1:14" s="30" customFormat="1" ht="45" customHeight="1" x14ac:dyDescent="0.2">
      <c r="A118" s="766">
        <v>19</v>
      </c>
      <c r="B118" s="785" t="str">
        <f>'PI. MP. Avance'!G101</f>
        <v>Formación para el desarrollo y la participación de las mujeres indígenas del Valle del Cauca, Occidente.</v>
      </c>
      <c r="C118" s="785" t="str">
        <f>VLOOKUP(MID(F118,1,11),MP,103,FALSE)</f>
        <v>10505 -  PLAN INTEGRAL DE DESARROLLO INDÍGENA</v>
      </c>
      <c r="D118" s="785" t="str">
        <f>VLOOKUP(MID(F118,1,11),MP,100,FALSE)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18" s="785" t="str">
        <f>VLOOKUP(MID(F118,1,11),MP,104,FALSE)</f>
        <v>1050506 - COMPONENTE DE MUJER, FAMILIA Y ADULTO MAYOR</v>
      </c>
      <c r="F118" s="785" t="str">
        <f>'PI. MP. Avance'!B101&amp;" - "&amp;'PI. MP. Avance'!C101</f>
        <v>MP105050605 - Empoderar al 100% de mujeres seleccionadas en la identificación, formulación y ejecución del Proyectos Productivos (MESA DE CONCERTACIÓN INDIGENA).</v>
      </c>
      <c r="G118" s="484"/>
      <c r="H118" s="494"/>
      <c r="I118" s="483"/>
      <c r="J118" s="483"/>
      <c r="K118" s="483"/>
      <c r="L118" s="483"/>
      <c r="M118" s="483"/>
      <c r="N118" s="493"/>
    </row>
    <row r="119" spans="1:14" s="30" customFormat="1" ht="30" customHeight="1" x14ac:dyDescent="0.2">
      <c r="A119" s="766"/>
      <c r="B119" s="785"/>
      <c r="C119" s="785"/>
      <c r="D119" s="785"/>
      <c r="E119" s="785"/>
      <c r="F119" s="785"/>
      <c r="G119" s="487"/>
      <c r="H119" s="487"/>
      <c r="I119" s="488"/>
      <c r="J119" s="488"/>
      <c r="K119" s="488"/>
      <c r="L119" s="488"/>
      <c r="M119" s="488"/>
      <c r="N119" s="489"/>
    </row>
    <row r="120" spans="1:14" s="30" customFormat="1" ht="30" customHeight="1" x14ac:dyDescent="0.2">
      <c r="A120" s="766"/>
      <c r="B120" s="785"/>
      <c r="C120" s="785"/>
      <c r="D120" s="785"/>
      <c r="E120" s="785"/>
      <c r="F120" s="785"/>
      <c r="G120" s="487"/>
      <c r="H120" s="487"/>
      <c r="I120" s="488"/>
      <c r="J120" s="488"/>
      <c r="K120" s="488"/>
      <c r="L120" s="488"/>
      <c r="M120" s="488"/>
      <c r="N120" s="489"/>
    </row>
    <row r="121" spans="1:14" s="30" customFormat="1" ht="30" customHeight="1" x14ac:dyDescent="0.2">
      <c r="A121" s="766"/>
      <c r="B121" s="785"/>
      <c r="C121" s="785"/>
      <c r="D121" s="785"/>
      <c r="E121" s="785"/>
      <c r="F121" s="785"/>
      <c r="G121" s="487"/>
      <c r="H121" s="487"/>
      <c r="I121" s="488"/>
      <c r="J121" s="488"/>
      <c r="K121" s="488"/>
      <c r="L121" s="488"/>
      <c r="M121" s="488"/>
      <c r="N121" s="489"/>
    </row>
    <row r="122" spans="1:14" s="30" customFormat="1" ht="30" customHeight="1" thickBot="1" x14ac:dyDescent="0.25">
      <c r="A122" s="767"/>
      <c r="B122" s="786"/>
      <c r="C122" s="786"/>
      <c r="D122" s="786"/>
      <c r="E122" s="786"/>
      <c r="F122" s="786"/>
      <c r="G122" s="487"/>
      <c r="H122" s="487"/>
      <c r="I122" s="488"/>
      <c r="J122" s="488"/>
      <c r="K122" s="488"/>
      <c r="L122" s="488"/>
      <c r="M122" s="488"/>
      <c r="N122" s="489"/>
    </row>
    <row r="123" spans="1:14" s="46" customFormat="1" ht="30" customHeight="1" thickBot="1" x14ac:dyDescent="0.25">
      <c r="A123" s="771" t="s">
        <v>5950</v>
      </c>
      <c r="B123" s="772"/>
      <c r="C123" s="772"/>
      <c r="D123" s="772"/>
      <c r="E123" s="772"/>
      <c r="F123" s="772"/>
      <c r="G123" s="772"/>
      <c r="H123" s="772"/>
      <c r="I123" s="772"/>
      <c r="J123" s="784"/>
      <c r="K123" s="424">
        <f>SUM(K118:K122)</f>
        <v>0</v>
      </c>
      <c r="L123" s="424">
        <f>SUM(L118:L122)</f>
        <v>0</v>
      </c>
      <c r="M123" s="425"/>
      <c r="N123" s="426"/>
    </row>
    <row r="124" spans="1:14" s="30" customFormat="1" ht="30" customHeight="1" x14ac:dyDescent="0.2">
      <c r="A124" s="766">
        <v>20</v>
      </c>
      <c r="B124" s="785" t="str">
        <f>'PI. MP. Avance'!G106</f>
        <v>Formación para el desarrollo y la participación de las mujeres indígenas del Valle del Cauca, Occidente. N/P</v>
      </c>
      <c r="C124" s="785" t="str">
        <f>VLOOKUP(MID(F124,1,11),MP,103,FALSE)</f>
        <v>10505 -  PLAN INTEGRAL DE DESARROLLO INDÍGENA</v>
      </c>
      <c r="D124" s="785" t="str">
        <f>VLOOKUP(MID(F124,1,11),MP,100,FALSE)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24" s="785" t="str">
        <f>VLOOKUP(MID(F124,1,11),MP,104,FALSE)</f>
        <v>1050506 - COMPONENTE DE MUJER, FAMILIA Y ADULTO MAYOR</v>
      </c>
      <c r="F124" s="785" t="str">
        <f>'PI. MP. Avance'!B106&amp;" - "&amp;'PI. MP. Avance'!C106</f>
        <v>MP105050606 - Socializar la Política Pública de Mujer al 100% de los municipios del Valle del Cauca (MESA CONCERTACION INDIGENA).</v>
      </c>
      <c r="G124" s="484"/>
      <c r="H124" s="494"/>
      <c r="I124" s="483"/>
      <c r="J124" s="483"/>
      <c r="K124" s="483"/>
      <c r="L124" s="483"/>
      <c r="M124" s="483"/>
      <c r="N124" s="493"/>
    </row>
    <row r="125" spans="1:14" s="30" customFormat="1" ht="30" customHeight="1" x14ac:dyDescent="0.2">
      <c r="A125" s="766"/>
      <c r="B125" s="785"/>
      <c r="C125" s="785"/>
      <c r="D125" s="785"/>
      <c r="E125" s="785"/>
      <c r="F125" s="785"/>
      <c r="G125" s="487"/>
      <c r="H125" s="487"/>
      <c r="I125" s="488"/>
      <c r="J125" s="488"/>
      <c r="K125" s="488"/>
      <c r="L125" s="488"/>
      <c r="M125" s="488"/>
      <c r="N125" s="489"/>
    </row>
    <row r="126" spans="1:14" s="30" customFormat="1" ht="30" customHeight="1" x14ac:dyDescent="0.2">
      <c r="A126" s="766"/>
      <c r="B126" s="785"/>
      <c r="C126" s="785"/>
      <c r="D126" s="785"/>
      <c r="E126" s="785"/>
      <c r="F126" s="785"/>
      <c r="G126" s="487"/>
      <c r="H126" s="487"/>
      <c r="I126" s="488"/>
      <c r="J126" s="488"/>
      <c r="K126" s="488"/>
      <c r="L126" s="488"/>
      <c r="M126" s="488"/>
      <c r="N126" s="489"/>
    </row>
    <row r="127" spans="1:14" s="30" customFormat="1" ht="30" customHeight="1" x14ac:dyDescent="0.2">
      <c r="A127" s="766"/>
      <c r="B127" s="785"/>
      <c r="C127" s="785"/>
      <c r="D127" s="785"/>
      <c r="E127" s="785"/>
      <c r="F127" s="785"/>
      <c r="G127" s="487"/>
      <c r="H127" s="487"/>
      <c r="I127" s="488"/>
      <c r="J127" s="488"/>
      <c r="K127" s="488"/>
      <c r="L127" s="488"/>
      <c r="M127" s="488"/>
      <c r="N127" s="489"/>
    </row>
    <row r="128" spans="1:14" s="30" customFormat="1" ht="30" customHeight="1" thickBot="1" x14ac:dyDescent="0.25">
      <c r="A128" s="767"/>
      <c r="B128" s="786"/>
      <c r="C128" s="786"/>
      <c r="D128" s="786"/>
      <c r="E128" s="786"/>
      <c r="F128" s="786"/>
      <c r="G128" s="487"/>
      <c r="H128" s="487"/>
      <c r="I128" s="488"/>
      <c r="J128" s="488"/>
      <c r="K128" s="488"/>
      <c r="L128" s="488"/>
      <c r="M128" s="488"/>
      <c r="N128" s="489"/>
    </row>
    <row r="129" spans="1:14" s="46" customFormat="1" ht="30" customHeight="1" thickBot="1" x14ac:dyDescent="0.25">
      <c r="A129" s="771" t="s">
        <v>5950</v>
      </c>
      <c r="B129" s="772"/>
      <c r="C129" s="772"/>
      <c r="D129" s="772"/>
      <c r="E129" s="772"/>
      <c r="F129" s="772"/>
      <c r="G129" s="772"/>
      <c r="H129" s="772"/>
      <c r="I129" s="772"/>
      <c r="J129" s="784"/>
      <c r="K129" s="424">
        <f>SUM(K124:K128)</f>
        <v>0</v>
      </c>
      <c r="L129" s="424">
        <f>SUM(L124:L128)</f>
        <v>0</v>
      </c>
      <c r="M129" s="425"/>
      <c r="N129" s="426"/>
    </row>
    <row r="130" spans="1:14" s="30" customFormat="1" ht="44.25" customHeight="1" x14ac:dyDescent="0.2">
      <c r="A130" s="766">
        <v>21</v>
      </c>
      <c r="B130" s="785" t="str">
        <f>'PI. MP. Avance'!G111</f>
        <v>Formación para el desarrollo y la participación de las mujeres indígenas del Valle del Cauca, Occidente.</v>
      </c>
      <c r="C130" s="785" t="str">
        <f>VLOOKUP(MID(F130,1,11),MP,103,FALSE)</f>
        <v>10505 -  PLAN INTEGRAL DE DESARROLLO INDÍGENA</v>
      </c>
      <c r="D130" s="785" t="str">
        <f>VLOOKUP(MID(F130,1,11),MP,100,FALSE)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30" s="785" t="str">
        <f>VLOOKUP(MID(F130,1,11),MP,104,FALSE)</f>
        <v>1050506 - COMPONENTE DE MUJER, FAMILIA Y ADULTO MAYOR</v>
      </c>
      <c r="F130" s="785" t="str">
        <f>'PI. MP. Avance'!B111&amp;" - "&amp;'PI. MP. Avance'!C111</f>
        <v>MP105050607 - Conformar Red de mujeres indígenas para ser protagonistas de paz.</v>
      </c>
      <c r="G130" s="484"/>
      <c r="H130" s="494"/>
      <c r="I130" s="497"/>
      <c r="J130" s="497"/>
      <c r="K130" s="497"/>
      <c r="L130" s="497"/>
      <c r="M130" s="497"/>
      <c r="N130" s="493"/>
    </row>
    <row r="131" spans="1:14" s="30" customFormat="1" ht="30" customHeight="1" x14ac:dyDescent="0.2">
      <c r="A131" s="766"/>
      <c r="B131" s="785"/>
      <c r="C131" s="785"/>
      <c r="D131" s="785"/>
      <c r="E131" s="785"/>
      <c r="F131" s="785"/>
      <c r="G131" s="487"/>
      <c r="H131" s="487"/>
      <c r="I131" s="488"/>
      <c r="J131" s="488"/>
      <c r="K131" s="488"/>
      <c r="L131" s="488"/>
      <c r="M131" s="488"/>
      <c r="N131" s="489"/>
    </row>
    <row r="132" spans="1:14" s="30" customFormat="1" ht="30" customHeight="1" x14ac:dyDescent="0.2">
      <c r="A132" s="766"/>
      <c r="B132" s="785"/>
      <c r="C132" s="785"/>
      <c r="D132" s="785"/>
      <c r="E132" s="785"/>
      <c r="F132" s="785"/>
      <c r="G132" s="487"/>
      <c r="H132" s="487"/>
      <c r="I132" s="488"/>
      <c r="J132" s="488"/>
      <c r="K132" s="488"/>
      <c r="L132" s="488"/>
      <c r="M132" s="488"/>
      <c r="N132" s="489"/>
    </row>
    <row r="133" spans="1:14" s="30" customFormat="1" ht="30" customHeight="1" x14ac:dyDescent="0.2">
      <c r="A133" s="766"/>
      <c r="B133" s="785"/>
      <c r="C133" s="785"/>
      <c r="D133" s="785"/>
      <c r="E133" s="785"/>
      <c r="F133" s="785"/>
      <c r="G133" s="487"/>
      <c r="H133" s="487"/>
      <c r="I133" s="488"/>
      <c r="J133" s="488"/>
      <c r="K133" s="488"/>
      <c r="L133" s="488"/>
      <c r="M133" s="488"/>
      <c r="N133" s="489"/>
    </row>
    <row r="134" spans="1:14" s="30" customFormat="1" ht="30" customHeight="1" thickBot="1" x14ac:dyDescent="0.25">
      <c r="A134" s="767"/>
      <c r="B134" s="786"/>
      <c r="C134" s="786"/>
      <c r="D134" s="786"/>
      <c r="E134" s="786"/>
      <c r="F134" s="786"/>
      <c r="G134" s="487"/>
      <c r="H134" s="487"/>
      <c r="I134" s="488"/>
      <c r="J134" s="488"/>
      <c r="K134" s="488"/>
      <c r="L134" s="488"/>
      <c r="M134" s="488"/>
      <c r="N134" s="489"/>
    </row>
    <row r="135" spans="1:14" s="46" customFormat="1" ht="30" customHeight="1" thickBot="1" x14ac:dyDescent="0.25">
      <c r="A135" s="771" t="s">
        <v>5950</v>
      </c>
      <c r="B135" s="772"/>
      <c r="C135" s="772"/>
      <c r="D135" s="772"/>
      <c r="E135" s="772"/>
      <c r="F135" s="772"/>
      <c r="G135" s="772"/>
      <c r="H135" s="772"/>
      <c r="I135" s="772"/>
      <c r="J135" s="784"/>
      <c r="K135" s="424">
        <f>SUM(K130:K134)</f>
        <v>0</v>
      </c>
      <c r="L135" s="424">
        <f>SUM(L130:L134)</f>
        <v>0</v>
      </c>
      <c r="M135" s="425"/>
      <c r="N135" s="426"/>
    </row>
    <row r="136" spans="1:14" s="30" customFormat="1" ht="30" customHeight="1" x14ac:dyDescent="0.2">
      <c r="A136" s="766">
        <v>22</v>
      </c>
      <c r="B136" s="785" t="str">
        <f>'PI. MP. Avance'!G116</f>
        <v>Formación para el desarrollo y la participación de las mujeres indígenas del Valle del Cauca, Occidente.</v>
      </c>
      <c r="C136" s="785" t="str">
        <f>VLOOKUP(MID(F136,1,11),MP,103,FALSE)</f>
        <v>10505 -  PLAN INTEGRAL DE DESARROLLO INDÍGENA</v>
      </c>
      <c r="D136" s="785" t="str">
        <f>VLOOKUP(MID(F136,1,11),MP,100,FALSE)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36" s="785" t="str">
        <f>VLOOKUP(MID(F136,1,11),MP,104,FALSE)</f>
        <v>1050506 - COMPONENTE DE MUJER, FAMILIA Y ADULTO MAYOR</v>
      </c>
      <c r="F136" s="785" t="str">
        <f>'PI. MP. Avance'!B116&amp;" - "&amp;'PI. MP. Avance'!C116</f>
        <v xml:space="preserve">MP105050608 - Realizar Dos encuentros de mujeres forjadoras de paz, incluyendo las mujeres indígenas. </v>
      </c>
      <c r="G136" s="484"/>
      <c r="H136" s="494"/>
      <c r="I136" s="483"/>
      <c r="J136" s="483"/>
      <c r="K136" s="483"/>
      <c r="L136" s="483"/>
      <c r="M136" s="483"/>
      <c r="N136" s="493"/>
    </row>
    <row r="137" spans="1:14" s="30" customFormat="1" ht="30" customHeight="1" x14ac:dyDescent="0.2">
      <c r="A137" s="766"/>
      <c r="B137" s="785"/>
      <c r="C137" s="785"/>
      <c r="D137" s="785"/>
      <c r="E137" s="785"/>
      <c r="F137" s="785"/>
      <c r="G137" s="487"/>
      <c r="H137" s="487"/>
      <c r="I137" s="488"/>
      <c r="J137" s="488"/>
      <c r="K137" s="488"/>
      <c r="L137" s="488"/>
      <c r="M137" s="488"/>
      <c r="N137" s="489"/>
    </row>
    <row r="138" spans="1:14" s="30" customFormat="1" ht="30" customHeight="1" x14ac:dyDescent="0.2">
      <c r="A138" s="766"/>
      <c r="B138" s="785"/>
      <c r="C138" s="785"/>
      <c r="D138" s="785"/>
      <c r="E138" s="785"/>
      <c r="F138" s="785"/>
      <c r="G138" s="487"/>
      <c r="H138" s="487"/>
      <c r="I138" s="488"/>
      <c r="J138" s="488"/>
      <c r="K138" s="488"/>
      <c r="L138" s="488"/>
      <c r="M138" s="488"/>
      <c r="N138" s="489"/>
    </row>
    <row r="139" spans="1:14" s="30" customFormat="1" ht="30" customHeight="1" x14ac:dyDescent="0.2">
      <c r="A139" s="766"/>
      <c r="B139" s="785"/>
      <c r="C139" s="785"/>
      <c r="D139" s="785"/>
      <c r="E139" s="785"/>
      <c r="F139" s="785"/>
      <c r="G139" s="487"/>
      <c r="H139" s="487"/>
      <c r="I139" s="488"/>
      <c r="J139" s="488"/>
      <c r="K139" s="488"/>
      <c r="L139" s="488"/>
      <c r="M139" s="488"/>
      <c r="N139" s="489"/>
    </row>
    <row r="140" spans="1:14" s="30" customFormat="1" ht="30" customHeight="1" thickBot="1" x14ac:dyDescent="0.25">
      <c r="A140" s="767"/>
      <c r="B140" s="786"/>
      <c r="C140" s="786"/>
      <c r="D140" s="786"/>
      <c r="E140" s="786"/>
      <c r="F140" s="786"/>
      <c r="G140" s="487"/>
      <c r="H140" s="487"/>
      <c r="I140" s="488"/>
      <c r="J140" s="488"/>
      <c r="K140" s="488"/>
      <c r="L140" s="488"/>
      <c r="M140" s="488"/>
      <c r="N140" s="489"/>
    </row>
    <row r="141" spans="1:14" s="46" customFormat="1" ht="30" customHeight="1" thickBot="1" x14ac:dyDescent="0.25">
      <c r="A141" s="771" t="s">
        <v>5950</v>
      </c>
      <c r="B141" s="772"/>
      <c r="C141" s="772"/>
      <c r="D141" s="772"/>
      <c r="E141" s="772"/>
      <c r="F141" s="772"/>
      <c r="G141" s="772"/>
      <c r="H141" s="772"/>
      <c r="I141" s="772"/>
      <c r="J141" s="784"/>
      <c r="K141" s="424">
        <f>SUM(K136:K140)</f>
        <v>0</v>
      </c>
      <c r="L141" s="424">
        <f>SUM(L136:L140)</f>
        <v>0</v>
      </c>
      <c r="M141" s="425"/>
      <c r="N141" s="426"/>
    </row>
    <row r="142" spans="1:14" s="30" customFormat="1" ht="30" customHeight="1" x14ac:dyDescent="0.2">
      <c r="A142" s="766">
        <v>23</v>
      </c>
      <c r="B142" s="785" t="str">
        <f>'PI. MP. Avance'!G121</f>
        <v>Formación para el desarrollo y la participación de las mujeres indígenas del Valle del Cauca, Occidente. N/P</v>
      </c>
      <c r="C142" s="785" t="str">
        <f>VLOOKUP(MID(F142,1,11),MP,103,FALSE)</f>
        <v>10505 -  PLAN INTEGRAL DE DESARROLLO INDÍGENA</v>
      </c>
      <c r="D142" s="785" t="str">
        <f>VLOOKUP(MID(F142,1,11),MP,100,FALSE)</f>
        <v xml:space="preserve">MR1050501 - Implementar el Plan Integral de Desarrollo Indígena, enmarcado en la armonización del Plan de desarrollo departamental con los planes de salvaguarda de los pueblos indígenas del Valle del Cauca, durante el cuatrienio 2016-2019. </v>
      </c>
      <c r="E142" s="785" t="str">
        <f>VLOOKUP(MID(F142,1,11),MP,104,FALSE)</f>
        <v>1050506 - COMPONENTE DE MUJER, FAMILIA Y ADULTO MAYOR</v>
      </c>
      <c r="F142" s="785" t="str">
        <f>'PI. MP. Avance'!B121&amp;" - "&amp;'PI. MP. Avance'!C121</f>
        <v>MP105050609 - Creación de 42 enlaces de género en los municipios (MESA DE CONCERTACIÓN INDIGENA).</v>
      </c>
      <c r="G142" s="484"/>
      <c r="H142" s="494"/>
      <c r="I142" s="483"/>
      <c r="J142" s="483"/>
      <c r="K142" s="483"/>
      <c r="L142" s="483"/>
      <c r="M142" s="483"/>
      <c r="N142" s="493"/>
    </row>
    <row r="143" spans="1:14" s="30" customFormat="1" ht="30" customHeight="1" x14ac:dyDescent="0.2">
      <c r="A143" s="766"/>
      <c r="B143" s="785"/>
      <c r="C143" s="785"/>
      <c r="D143" s="785"/>
      <c r="E143" s="785"/>
      <c r="F143" s="785"/>
      <c r="G143" s="487"/>
      <c r="H143" s="487"/>
      <c r="I143" s="488"/>
      <c r="J143" s="488"/>
      <c r="K143" s="488"/>
      <c r="L143" s="488"/>
      <c r="M143" s="488"/>
      <c r="N143" s="489"/>
    </row>
    <row r="144" spans="1:14" s="30" customFormat="1" ht="30" customHeight="1" x14ac:dyDescent="0.2">
      <c r="A144" s="766"/>
      <c r="B144" s="785"/>
      <c r="C144" s="785"/>
      <c r="D144" s="785"/>
      <c r="E144" s="785"/>
      <c r="F144" s="785"/>
      <c r="G144" s="487"/>
      <c r="H144" s="487"/>
      <c r="I144" s="488"/>
      <c r="J144" s="488"/>
      <c r="K144" s="488"/>
      <c r="L144" s="488"/>
      <c r="M144" s="488"/>
      <c r="N144" s="489"/>
    </row>
    <row r="145" spans="1:14" s="30" customFormat="1" ht="30" customHeight="1" x14ac:dyDescent="0.2">
      <c r="A145" s="766"/>
      <c r="B145" s="785"/>
      <c r="C145" s="785"/>
      <c r="D145" s="785"/>
      <c r="E145" s="785"/>
      <c r="F145" s="785"/>
      <c r="G145" s="487"/>
      <c r="H145" s="487"/>
      <c r="I145" s="488"/>
      <c r="J145" s="488"/>
      <c r="K145" s="488"/>
      <c r="L145" s="488"/>
      <c r="M145" s="488"/>
      <c r="N145" s="489"/>
    </row>
    <row r="146" spans="1:14" s="30" customFormat="1" ht="30" customHeight="1" thickBot="1" x14ac:dyDescent="0.25">
      <c r="A146" s="767"/>
      <c r="B146" s="786"/>
      <c r="C146" s="786"/>
      <c r="D146" s="786"/>
      <c r="E146" s="786"/>
      <c r="F146" s="786"/>
      <c r="G146" s="487"/>
      <c r="H146" s="487"/>
      <c r="I146" s="488"/>
      <c r="J146" s="488"/>
      <c r="K146" s="488"/>
      <c r="L146" s="488"/>
      <c r="M146" s="488"/>
      <c r="N146" s="489"/>
    </row>
    <row r="147" spans="1:14" s="46" customFormat="1" ht="30" customHeight="1" thickBot="1" x14ac:dyDescent="0.25">
      <c r="A147" s="771" t="s">
        <v>5950</v>
      </c>
      <c r="B147" s="772"/>
      <c r="C147" s="772"/>
      <c r="D147" s="772"/>
      <c r="E147" s="772"/>
      <c r="F147" s="772"/>
      <c r="G147" s="772"/>
      <c r="H147" s="772"/>
      <c r="I147" s="772"/>
      <c r="J147" s="784"/>
      <c r="K147" s="424">
        <f>SUM(K142:K146)</f>
        <v>0</v>
      </c>
      <c r="L147" s="424">
        <f>SUM(L142:L146)</f>
        <v>0</v>
      </c>
      <c r="M147" s="425"/>
      <c r="N147" s="426"/>
    </row>
    <row r="148" spans="1:14" s="30" customFormat="1" ht="54.95" customHeight="1" x14ac:dyDescent="0.2">
      <c r="A148" s="766">
        <v>24</v>
      </c>
      <c r="B148" s="785" t="str">
        <f>'PI. MP. Avance'!G126</f>
        <v xml:space="preserve">Apoyo al empoderamiento económico de mujer y LGBTI en el Valle del Cauca. </v>
      </c>
      <c r="C148" s="785" t="str">
        <f>VLOOKUP(MID(F148,1,11),MP,103,FALSE)</f>
        <v>10508 - INCLUSIÓN ECONÓMICA PARA LA EQUIDAD</v>
      </c>
      <c r="D148" s="785" t="str">
        <f>VLOOKUP(MID(F148,1,11),MP,100,FALSE)</f>
        <v>MR1050801 - Implementar Un plan de economía incluyente para población vulnerable en el Departamento durante el período de gobierno.</v>
      </c>
      <c r="E148" s="785" t="str">
        <f>VLOOKUP(MID(F148,1,11),MP,104,FALSE)</f>
        <v xml:space="preserve">1050801 - EMPODERAMIENTO ECONÓMICO PARA LA INCLUSIÓN SOCIAL </v>
      </c>
      <c r="F148" s="785" t="str">
        <f>'PI. MP. Avance'!B126&amp;" - "&amp;'PI. MP. Avance'!C126</f>
        <v>MP105080103 - Desarrollar en 20 municipios del departamento, un programa de fortalecimiento de iniciativas productivas a mujeres urbanas y población LGTBI, durante el período de gobierno.</v>
      </c>
      <c r="G148" s="484"/>
      <c r="H148" s="484"/>
      <c r="I148" s="483"/>
      <c r="J148" s="483"/>
      <c r="K148" s="495"/>
      <c r="L148" s="483"/>
      <c r="M148" s="483"/>
      <c r="N148" s="486"/>
    </row>
    <row r="149" spans="1:14" s="30" customFormat="1" ht="30" customHeight="1" x14ac:dyDescent="0.2">
      <c r="A149" s="766"/>
      <c r="B149" s="785"/>
      <c r="C149" s="785"/>
      <c r="D149" s="785"/>
      <c r="E149" s="785"/>
      <c r="F149" s="785"/>
      <c r="G149" s="487"/>
      <c r="H149" s="487"/>
      <c r="I149" s="488"/>
      <c r="J149" s="488"/>
      <c r="K149" s="488"/>
      <c r="L149" s="488"/>
      <c r="M149" s="488"/>
      <c r="N149" s="489"/>
    </row>
    <row r="150" spans="1:14" s="30" customFormat="1" ht="30" customHeight="1" x14ac:dyDescent="0.2">
      <c r="A150" s="766"/>
      <c r="B150" s="785"/>
      <c r="C150" s="785"/>
      <c r="D150" s="785"/>
      <c r="E150" s="785"/>
      <c r="F150" s="785"/>
      <c r="G150" s="487"/>
      <c r="H150" s="487"/>
      <c r="I150" s="488"/>
      <c r="J150" s="488"/>
      <c r="K150" s="488"/>
      <c r="L150" s="488"/>
      <c r="M150" s="488"/>
      <c r="N150" s="489"/>
    </row>
    <row r="151" spans="1:14" s="30" customFormat="1" ht="30" customHeight="1" x14ac:dyDescent="0.2">
      <c r="A151" s="766"/>
      <c r="B151" s="785"/>
      <c r="C151" s="785"/>
      <c r="D151" s="785"/>
      <c r="E151" s="785"/>
      <c r="F151" s="785"/>
      <c r="G151" s="487"/>
      <c r="H151" s="487"/>
      <c r="I151" s="488"/>
      <c r="J151" s="488"/>
      <c r="K151" s="488"/>
      <c r="L151" s="488"/>
      <c r="M151" s="488"/>
      <c r="N151" s="489"/>
    </row>
    <row r="152" spans="1:14" s="30" customFormat="1" ht="30" customHeight="1" thickBot="1" x14ac:dyDescent="0.25">
      <c r="A152" s="767"/>
      <c r="B152" s="786"/>
      <c r="C152" s="786"/>
      <c r="D152" s="786"/>
      <c r="E152" s="786"/>
      <c r="F152" s="786"/>
      <c r="G152" s="487"/>
      <c r="H152" s="487"/>
      <c r="I152" s="488"/>
      <c r="J152" s="488"/>
      <c r="K152" s="488"/>
      <c r="L152" s="488"/>
      <c r="M152" s="488"/>
      <c r="N152" s="489"/>
    </row>
    <row r="153" spans="1:14" s="46" customFormat="1" ht="30" customHeight="1" thickBot="1" x14ac:dyDescent="0.25">
      <c r="A153" s="771" t="s">
        <v>5950</v>
      </c>
      <c r="B153" s="772"/>
      <c r="C153" s="772"/>
      <c r="D153" s="772"/>
      <c r="E153" s="772"/>
      <c r="F153" s="772"/>
      <c r="G153" s="772"/>
      <c r="H153" s="772"/>
      <c r="I153" s="772"/>
      <c r="J153" s="784"/>
      <c r="K153" s="424">
        <f>SUM(K148:K152)</f>
        <v>0</v>
      </c>
      <c r="L153" s="424">
        <f>SUM(L148:L152)</f>
        <v>0</v>
      </c>
      <c r="M153" s="425"/>
      <c r="N153" s="426"/>
    </row>
    <row r="154" spans="1:14" s="30" customFormat="1" ht="59.25" customHeight="1" x14ac:dyDescent="0.2">
      <c r="A154" s="766">
        <v>25</v>
      </c>
      <c r="B154" s="785" t="str">
        <f>'PI. MP. Avance'!G131</f>
        <v xml:space="preserve">Apoyo al empoderamiento económico de mujer y LGBTI en el Valle del Cauca. </v>
      </c>
      <c r="C154" s="785" t="str">
        <f>VLOOKUP(MID(F154,1,11),MP,103,FALSE)</f>
        <v>10508 - INCLUSIÓN ECONÓMICA PARA LA EQUIDAD</v>
      </c>
      <c r="D154" s="785" t="str">
        <f>VLOOKUP(MID(F154,1,11),MP,100,FALSE)</f>
        <v>MR1050801 - Implementar Un plan de economía incluyente para población vulnerable en el Departamento durante el período de gobierno.</v>
      </c>
      <c r="E154" s="785" t="str">
        <f>VLOOKUP(MID(F154,1,11),MP,104,FALSE)</f>
        <v xml:space="preserve">1050801 - EMPODERAMIENTO ECONÓMICO PARA LA INCLUSIÓN SOCIAL </v>
      </c>
      <c r="F154" s="785" t="str">
        <f>'PI. MP. Avance'!B131&amp;" - "&amp;'PI. MP. Avance'!C131</f>
        <v>MP105080104 - Impulsar el sello de Equidad laboral EQUIPARES, como una estrategía departamental para la inclusión laboral de las Mujeres Vallecaucanas, en el periodo de gobierno.</v>
      </c>
      <c r="G154" s="484"/>
      <c r="H154" s="484"/>
      <c r="I154" s="483"/>
      <c r="J154" s="483"/>
      <c r="K154" s="495"/>
      <c r="L154" s="483"/>
      <c r="M154" s="483"/>
      <c r="N154" s="486"/>
    </row>
    <row r="155" spans="1:14" s="30" customFormat="1" ht="30" customHeight="1" x14ac:dyDescent="0.2">
      <c r="A155" s="766"/>
      <c r="B155" s="785"/>
      <c r="C155" s="785"/>
      <c r="D155" s="785"/>
      <c r="E155" s="785"/>
      <c r="F155" s="785"/>
      <c r="G155" s="487"/>
      <c r="H155" s="487"/>
      <c r="I155" s="488"/>
      <c r="J155" s="488"/>
      <c r="K155" s="488"/>
      <c r="L155" s="488"/>
      <c r="M155" s="488"/>
      <c r="N155" s="489"/>
    </row>
    <row r="156" spans="1:14" s="30" customFormat="1" ht="30" customHeight="1" x14ac:dyDescent="0.2">
      <c r="A156" s="766"/>
      <c r="B156" s="785"/>
      <c r="C156" s="785"/>
      <c r="D156" s="785"/>
      <c r="E156" s="785"/>
      <c r="F156" s="785"/>
      <c r="G156" s="487"/>
      <c r="H156" s="487"/>
      <c r="I156" s="488"/>
      <c r="J156" s="488"/>
      <c r="K156" s="488"/>
      <c r="L156" s="488"/>
      <c r="M156" s="488"/>
      <c r="N156" s="489"/>
    </row>
    <row r="157" spans="1:14" s="30" customFormat="1" ht="30" customHeight="1" x14ac:dyDescent="0.2">
      <c r="A157" s="766"/>
      <c r="B157" s="785"/>
      <c r="C157" s="785"/>
      <c r="D157" s="785"/>
      <c r="E157" s="785"/>
      <c r="F157" s="785"/>
      <c r="G157" s="487"/>
      <c r="H157" s="487"/>
      <c r="I157" s="488"/>
      <c r="J157" s="488"/>
      <c r="K157" s="488"/>
      <c r="L157" s="488"/>
      <c r="M157" s="488"/>
      <c r="N157" s="489"/>
    </row>
    <row r="158" spans="1:14" s="30" customFormat="1" ht="30" customHeight="1" thickBot="1" x14ac:dyDescent="0.25">
      <c r="A158" s="767"/>
      <c r="B158" s="786"/>
      <c r="C158" s="786"/>
      <c r="D158" s="786"/>
      <c r="E158" s="786"/>
      <c r="F158" s="786"/>
      <c r="G158" s="487"/>
      <c r="H158" s="487"/>
      <c r="I158" s="488"/>
      <c r="J158" s="488"/>
      <c r="K158" s="488"/>
      <c r="L158" s="488"/>
      <c r="M158" s="488"/>
      <c r="N158" s="489"/>
    </row>
    <row r="159" spans="1:14" s="46" customFormat="1" ht="30" customHeight="1" thickBot="1" x14ac:dyDescent="0.25">
      <c r="A159" s="771" t="s">
        <v>5950</v>
      </c>
      <c r="B159" s="772"/>
      <c r="C159" s="772"/>
      <c r="D159" s="772"/>
      <c r="E159" s="772"/>
      <c r="F159" s="772"/>
      <c r="G159" s="772"/>
      <c r="H159" s="772"/>
      <c r="I159" s="772"/>
      <c r="J159" s="784"/>
      <c r="K159" s="424">
        <f>SUM(K154:K158)</f>
        <v>0</v>
      </c>
      <c r="L159" s="424">
        <f>SUM(L154:L158)</f>
        <v>0</v>
      </c>
      <c r="M159" s="425"/>
      <c r="N159" s="426"/>
    </row>
    <row r="160" spans="1:14" s="30" customFormat="1" ht="30" customHeight="1" x14ac:dyDescent="0.2">
      <c r="A160" s="766">
        <v>26</v>
      </c>
      <c r="B160" s="785" t="str">
        <f>'PI. MP. Avance'!G141</f>
        <v>Desarrollo de condiciones propicias para la participación de las mujeres en escenarios de paz, Valle del Cauca, Occidente. (Apoyo y seguimiento  jurídico a la RED de Mujeres)</v>
      </c>
      <c r="C160" s="785" t="str">
        <f>VLOOKUP(MID(F160,1,11),MP,103,FALSE)</f>
        <v>30705 - TERRITORIO DE PAZ CON EQUIDAD Y BIENESTAR SOCIAL.</v>
      </c>
      <c r="D160" s="785" t="str">
        <f>VLOOKUP(MID(F160,1,11),MP,100,FALSE)</f>
        <v>MR3070502 - Apoyar en los 42 municipios programas y estrategias de movilización social para mujeres y representantes del sector LGBTI, para la construcción de escenarios para la Paz en el período de gobierno.</v>
      </c>
      <c r="E160" s="785" t="str">
        <f>VLOOKUP(MID(F160,1,11),MP,104,FALSE)</f>
        <v>3070502 - LA VOZ DE LAS MUJERES CONSTRUYENDO PAZ</v>
      </c>
      <c r="F160" s="785" t="str">
        <f>'PI. MP. Avance'!B141&amp;" - "&amp;'PI. MP. Avance'!C141</f>
        <v>MP307050201 - Crear, en el marco de las Organizaciones de mujeres , Una (1) RED de mujeres protagonista en los escenarios de PAZ y posconflicto, en el cuatrienio</v>
      </c>
      <c r="G160" s="484"/>
      <c r="H160" s="484"/>
      <c r="I160" s="483"/>
      <c r="J160" s="483"/>
      <c r="K160" s="495"/>
      <c r="L160" s="483"/>
      <c r="M160" s="483"/>
      <c r="N160" s="486"/>
    </row>
    <row r="161" spans="1:14" s="30" customFormat="1" ht="30" customHeight="1" x14ac:dyDescent="0.2">
      <c r="A161" s="766"/>
      <c r="B161" s="785"/>
      <c r="C161" s="785"/>
      <c r="D161" s="785"/>
      <c r="E161" s="785"/>
      <c r="F161" s="785"/>
      <c r="G161" s="487"/>
      <c r="H161" s="487"/>
      <c r="I161" s="483"/>
      <c r="J161" s="488"/>
      <c r="K161" s="496"/>
      <c r="L161" s="488"/>
      <c r="M161" s="497"/>
      <c r="N161" s="486"/>
    </row>
    <row r="162" spans="1:14" s="30" customFormat="1" ht="30" customHeight="1" x14ac:dyDescent="0.2">
      <c r="A162" s="766"/>
      <c r="B162" s="785"/>
      <c r="C162" s="785"/>
      <c r="D162" s="785"/>
      <c r="E162" s="785"/>
      <c r="F162" s="785"/>
      <c r="G162" s="487"/>
      <c r="H162" s="487"/>
      <c r="I162" s="483"/>
      <c r="J162" s="488"/>
      <c r="K162" s="496"/>
      <c r="L162" s="488"/>
      <c r="M162" s="497"/>
      <c r="N162" s="486"/>
    </row>
    <row r="163" spans="1:14" s="30" customFormat="1" ht="30" customHeight="1" x14ac:dyDescent="0.2">
      <c r="A163" s="766"/>
      <c r="B163" s="785"/>
      <c r="C163" s="785"/>
      <c r="D163" s="785"/>
      <c r="E163" s="785"/>
      <c r="F163" s="785"/>
      <c r="G163" s="487"/>
      <c r="H163" s="487"/>
      <c r="I163" s="488"/>
      <c r="J163" s="488"/>
      <c r="K163" s="488"/>
      <c r="L163" s="488"/>
      <c r="M163" s="488"/>
      <c r="N163" s="489"/>
    </row>
    <row r="164" spans="1:14" s="30" customFormat="1" ht="30" customHeight="1" thickBot="1" x14ac:dyDescent="0.25">
      <c r="A164" s="767"/>
      <c r="B164" s="786"/>
      <c r="C164" s="786"/>
      <c r="D164" s="786"/>
      <c r="E164" s="786"/>
      <c r="F164" s="786"/>
      <c r="G164" s="487"/>
      <c r="H164" s="487"/>
      <c r="I164" s="488"/>
      <c r="J164" s="488"/>
      <c r="K164" s="488"/>
      <c r="L164" s="488"/>
      <c r="M164" s="488"/>
      <c r="N164" s="489"/>
    </row>
    <row r="165" spans="1:14" s="46" customFormat="1" ht="30" customHeight="1" thickBot="1" x14ac:dyDescent="0.25">
      <c r="A165" s="771" t="s">
        <v>5950</v>
      </c>
      <c r="B165" s="772"/>
      <c r="C165" s="772"/>
      <c r="D165" s="772"/>
      <c r="E165" s="772"/>
      <c r="F165" s="772"/>
      <c r="G165" s="772"/>
      <c r="H165" s="772"/>
      <c r="I165" s="772"/>
      <c r="J165" s="784"/>
      <c r="K165" s="424">
        <f>SUM(K160:K164)</f>
        <v>0</v>
      </c>
      <c r="L165" s="424">
        <f>SUM(L160:L164)</f>
        <v>0</v>
      </c>
      <c r="M165" s="425"/>
      <c r="N165" s="426"/>
    </row>
    <row r="166" spans="1:14" s="30" customFormat="1" ht="42.95" customHeight="1" x14ac:dyDescent="0.2">
      <c r="A166" s="766">
        <v>27</v>
      </c>
      <c r="B166" s="785" t="str">
        <f>'PI. MP. Avance'!G146</f>
        <v>Desarrollo de condiciones propicias para la participación de las mujeres en escenarios de paz, Valle del Cauca, Occidente. N/P</v>
      </c>
      <c r="C166" s="785" t="str">
        <f>VLOOKUP(MID(F166,1,11),MP,103,FALSE)</f>
        <v>30705 - TERRITORIO DE PAZ CON EQUIDAD Y BIENESTAR SOCIAL.</v>
      </c>
      <c r="D166" s="785" t="str">
        <f>VLOOKUP(MID(F166,1,11),MP,100,FALSE)</f>
        <v>MR3070502 - Apoyar en los 42 municipios programas y estrategias de movilización social para mujeres y representantes del sector LGBTI, para la construcción de escenarios para la Paz en el período de gobierno.</v>
      </c>
      <c r="E166" s="785" t="str">
        <f>VLOOKUP(MID(F166,1,11),MP,104,FALSE)</f>
        <v>3070502 - LA VOZ DE LAS MUJERES CONSTRUYENDO PAZ</v>
      </c>
      <c r="F166" s="785" t="str">
        <f>'PI. MP. Avance'!B146&amp;" - "&amp;'PI. MP. Avance'!C146</f>
        <v>MP307050202 - Realizar dos (2) Encuentros  de mujeres forjadoras de PAZ, que permitan el fortalecimiento de las iniciativas y escenarios de PAZ en el postconflicto, en el cuatrienio.</v>
      </c>
      <c r="G166" s="484"/>
      <c r="H166" s="484"/>
      <c r="I166" s="483"/>
      <c r="J166" s="483"/>
      <c r="K166" s="495"/>
      <c r="L166" s="483"/>
      <c r="M166" s="483"/>
      <c r="N166" s="486"/>
    </row>
    <row r="167" spans="1:14" s="30" customFormat="1" ht="30" customHeight="1" x14ac:dyDescent="0.2">
      <c r="A167" s="766"/>
      <c r="B167" s="785"/>
      <c r="C167" s="785"/>
      <c r="D167" s="785"/>
      <c r="E167" s="785"/>
      <c r="F167" s="785"/>
      <c r="G167" s="487"/>
      <c r="H167" s="487"/>
      <c r="I167" s="488"/>
      <c r="J167" s="488"/>
      <c r="K167" s="488"/>
      <c r="L167" s="488"/>
      <c r="M167" s="488"/>
      <c r="N167" s="489"/>
    </row>
    <row r="168" spans="1:14" s="30" customFormat="1" ht="30" customHeight="1" x14ac:dyDescent="0.2">
      <c r="A168" s="766"/>
      <c r="B168" s="785"/>
      <c r="C168" s="785"/>
      <c r="D168" s="785"/>
      <c r="E168" s="785"/>
      <c r="F168" s="785"/>
      <c r="G168" s="487"/>
      <c r="H168" s="487"/>
      <c r="I168" s="488"/>
      <c r="J168" s="488"/>
      <c r="K168" s="488"/>
      <c r="L168" s="488"/>
      <c r="M168" s="488"/>
      <c r="N168" s="489"/>
    </row>
    <row r="169" spans="1:14" s="30" customFormat="1" ht="30" customHeight="1" x14ac:dyDescent="0.2">
      <c r="A169" s="766"/>
      <c r="B169" s="785"/>
      <c r="C169" s="785"/>
      <c r="D169" s="785"/>
      <c r="E169" s="785"/>
      <c r="F169" s="785"/>
      <c r="G169" s="487"/>
      <c r="H169" s="487"/>
      <c r="I169" s="488"/>
      <c r="J169" s="488"/>
      <c r="K169" s="488"/>
      <c r="L169" s="488"/>
      <c r="M169" s="488"/>
      <c r="N169" s="489"/>
    </row>
    <row r="170" spans="1:14" s="30" customFormat="1" ht="30" customHeight="1" thickBot="1" x14ac:dyDescent="0.25">
      <c r="A170" s="767"/>
      <c r="B170" s="786"/>
      <c r="C170" s="786"/>
      <c r="D170" s="786"/>
      <c r="E170" s="786"/>
      <c r="F170" s="786"/>
      <c r="G170" s="487"/>
      <c r="H170" s="487"/>
      <c r="I170" s="488"/>
      <c r="J170" s="488"/>
      <c r="K170" s="488"/>
      <c r="L170" s="488"/>
      <c r="M170" s="488"/>
      <c r="N170" s="489"/>
    </row>
    <row r="171" spans="1:14" s="46" customFormat="1" ht="30" customHeight="1" thickBot="1" x14ac:dyDescent="0.25">
      <c r="A171" s="771" t="s">
        <v>5950</v>
      </c>
      <c r="B171" s="772"/>
      <c r="C171" s="772"/>
      <c r="D171" s="772"/>
      <c r="E171" s="772"/>
      <c r="F171" s="772"/>
      <c r="G171" s="772"/>
      <c r="H171" s="772"/>
      <c r="I171" s="772"/>
      <c r="J171" s="784"/>
      <c r="K171" s="424">
        <f>SUM(K166:K170)</f>
        <v>0</v>
      </c>
      <c r="L171" s="424">
        <f>SUM(L166:L170)</f>
        <v>0</v>
      </c>
      <c r="M171" s="425"/>
      <c r="N171" s="426"/>
    </row>
    <row r="172" spans="1:14" s="30" customFormat="1" ht="30" customHeight="1" x14ac:dyDescent="0.2">
      <c r="A172" s="766">
        <v>28</v>
      </c>
      <c r="B172" s="785" t="str">
        <f>'PI. MP. Avance'!G151</f>
        <v>Construcción de escenarios para la participación del sector LGBTI en el posconflicto, Valle del Cauca, Occidente.(Apoyo y seguimiento jurídico a la RED LGBTI)</v>
      </c>
      <c r="C172" s="785" t="str">
        <f>VLOOKUP(MID(F172,1,11),MP,103,FALSE)</f>
        <v>30705 - TERRITORIO DE PAZ CON EQUIDAD Y BIENESTAR SOCIAL.</v>
      </c>
      <c r="D172" s="785" t="str">
        <f>VLOOKUP(MID(F172,1,11),MP,100,FALSE)</f>
        <v>MR3070502 - Apoyar en los 42 municipios programas y estrategias de movilización social para mujeres y representantes del sector LGBTI, para la construcción de escenarios para la Paz en el período de gobierno.</v>
      </c>
      <c r="E172" s="785" t="str">
        <f>VLOOKUP(MID(F172,1,11),MP,104,FALSE)</f>
        <v>3070503 - LGBTI VÍCTIMAS INVISIBLES EN BUSCA DE LA VERDAD JUSTICIA Y REPARACIÓN</v>
      </c>
      <c r="F172" s="785" t="str">
        <f>'PI. MP. Avance'!B151&amp;" - "&amp;'PI. MP. Avance'!C151</f>
        <v>MP307050301 - Crear, en el marco de las Confluencias Municipales de LGBTI, Una (1) RED LGBTI protagonista en los escenarios de PAZ y posconflicto, en el cuatrienio</v>
      </c>
      <c r="G172" s="484"/>
      <c r="H172" s="484"/>
      <c r="I172" s="483"/>
      <c r="J172" s="483"/>
      <c r="K172" s="495"/>
      <c r="L172" s="483"/>
      <c r="M172" s="483"/>
      <c r="N172" s="486"/>
    </row>
    <row r="173" spans="1:14" s="30" customFormat="1" ht="30" customHeight="1" x14ac:dyDescent="0.2">
      <c r="A173" s="766"/>
      <c r="B173" s="785"/>
      <c r="C173" s="785"/>
      <c r="D173" s="785"/>
      <c r="E173" s="785"/>
      <c r="F173" s="785"/>
      <c r="G173" s="487"/>
      <c r="H173" s="487"/>
      <c r="I173" s="483"/>
      <c r="J173" s="488"/>
      <c r="K173" s="496"/>
      <c r="L173" s="488"/>
      <c r="M173" s="497"/>
      <c r="N173" s="486"/>
    </row>
    <row r="174" spans="1:14" s="30" customFormat="1" ht="30" customHeight="1" x14ac:dyDescent="0.2">
      <c r="A174" s="766"/>
      <c r="B174" s="785"/>
      <c r="C174" s="785"/>
      <c r="D174" s="785"/>
      <c r="E174" s="785"/>
      <c r="F174" s="785"/>
      <c r="G174" s="487"/>
      <c r="H174" s="487"/>
      <c r="I174" s="488"/>
      <c r="J174" s="488"/>
      <c r="K174" s="488"/>
      <c r="L174" s="488"/>
      <c r="M174" s="488"/>
      <c r="N174" s="489"/>
    </row>
    <row r="175" spans="1:14" s="30" customFormat="1" ht="30" customHeight="1" x14ac:dyDescent="0.2">
      <c r="A175" s="766"/>
      <c r="B175" s="785"/>
      <c r="C175" s="785"/>
      <c r="D175" s="785"/>
      <c r="E175" s="785"/>
      <c r="F175" s="785"/>
      <c r="G175" s="487"/>
      <c r="H175" s="487"/>
      <c r="I175" s="488"/>
      <c r="J175" s="488"/>
      <c r="K175" s="488"/>
      <c r="L175" s="488"/>
      <c r="M175" s="488"/>
      <c r="N175" s="489"/>
    </row>
    <row r="176" spans="1:14" s="30" customFormat="1" ht="30" customHeight="1" thickBot="1" x14ac:dyDescent="0.25">
      <c r="A176" s="767"/>
      <c r="B176" s="786"/>
      <c r="C176" s="786"/>
      <c r="D176" s="786"/>
      <c r="E176" s="786"/>
      <c r="F176" s="786"/>
      <c r="G176" s="487"/>
      <c r="H176" s="487"/>
      <c r="I176" s="488"/>
      <c r="J176" s="488"/>
      <c r="K176" s="488"/>
      <c r="L176" s="488"/>
      <c r="M176" s="488"/>
      <c r="N176" s="489"/>
    </row>
    <row r="177" spans="1:14" s="46" customFormat="1" ht="30" customHeight="1" thickBot="1" x14ac:dyDescent="0.25">
      <c r="A177" s="771" t="s">
        <v>5950</v>
      </c>
      <c r="B177" s="772"/>
      <c r="C177" s="772"/>
      <c r="D177" s="772"/>
      <c r="E177" s="772"/>
      <c r="F177" s="772"/>
      <c r="G177" s="772"/>
      <c r="H177" s="772"/>
      <c r="I177" s="772"/>
      <c r="J177" s="784"/>
      <c r="K177" s="424">
        <f>SUM(K172:K176)</f>
        <v>0</v>
      </c>
      <c r="L177" s="424">
        <f>SUM(L172:L176)</f>
        <v>0</v>
      </c>
      <c r="M177" s="425"/>
      <c r="N177" s="426"/>
    </row>
    <row r="178" spans="1:14" s="30" customFormat="1" ht="30" customHeight="1" x14ac:dyDescent="0.2">
      <c r="A178" s="766">
        <v>29</v>
      </c>
      <c r="B178" s="785" t="str">
        <f>'PI. MP. Avance'!G156</f>
        <v>Construcción de escenarios para la participación del sector LGBTI en el posconflicto, Valle del Cauca, Occidente.</v>
      </c>
      <c r="C178" s="785" t="str">
        <f>VLOOKUP(MID(F178,1,11),MP,103,FALSE)</f>
        <v>30705 - TERRITORIO DE PAZ CON EQUIDAD Y BIENESTAR SOCIAL.</v>
      </c>
      <c r="D178" s="785" t="str">
        <f>VLOOKUP(MID(F178,1,11),MP,100,FALSE)</f>
        <v>MR3070502 - Apoyar en los 42 municipios programas y estrategias de movilización social para mujeres y representantes del sector LGBTI, para la construcción de escenarios para la Paz en el período de gobierno.</v>
      </c>
      <c r="E178" s="785" t="str">
        <f>VLOOKUP(MID(F178,1,11),MP,104,FALSE)</f>
        <v>3070503 - LGBTI VÍCTIMAS INVISIBLES EN BUSCA DE LA VERDAD JUSTICIA Y REPARACIÓN</v>
      </c>
      <c r="F178" s="785" t="str">
        <f>'PI. MP. Avance'!B156&amp;" - "&amp;'PI. MP. Avance'!C156</f>
        <v>MP307050302 - Realizar dos (2) Encuentros de representantes del sector LGBTI, forjadores de PAZ, que permitan el fortalecimiento de las iniciativas y escenarios de PAZ en el postconflicto, en el cuatrienio.</v>
      </c>
      <c r="G178" s="484"/>
      <c r="H178" s="484"/>
      <c r="I178" s="483"/>
      <c r="J178" s="483"/>
      <c r="K178" s="495"/>
      <c r="L178" s="483"/>
      <c r="M178" s="483"/>
      <c r="N178" s="486"/>
    </row>
    <row r="179" spans="1:14" s="30" customFormat="1" ht="30" customHeight="1" x14ac:dyDescent="0.2">
      <c r="A179" s="766"/>
      <c r="B179" s="785"/>
      <c r="C179" s="785"/>
      <c r="D179" s="785"/>
      <c r="E179" s="785"/>
      <c r="F179" s="785"/>
      <c r="G179" s="487"/>
      <c r="H179" s="487"/>
      <c r="I179" s="488"/>
      <c r="J179" s="488"/>
      <c r="K179" s="488"/>
      <c r="L179" s="488"/>
      <c r="M179" s="488"/>
      <c r="N179" s="489"/>
    </row>
    <row r="180" spans="1:14" s="30" customFormat="1" ht="30" customHeight="1" x14ac:dyDescent="0.2">
      <c r="A180" s="766"/>
      <c r="B180" s="785"/>
      <c r="C180" s="785"/>
      <c r="D180" s="785"/>
      <c r="E180" s="785"/>
      <c r="F180" s="785"/>
      <c r="G180" s="487"/>
      <c r="H180" s="487"/>
      <c r="I180" s="488"/>
      <c r="J180" s="488"/>
      <c r="K180" s="488"/>
      <c r="L180" s="488"/>
      <c r="M180" s="488"/>
      <c r="N180" s="489"/>
    </row>
    <row r="181" spans="1:14" s="30" customFormat="1" ht="30" customHeight="1" x14ac:dyDescent="0.2">
      <c r="A181" s="766"/>
      <c r="B181" s="785"/>
      <c r="C181" s="785"/>
      <c r="D181" s="785"/>
      <c r="E181" s="785"/>
      <c r="F181" s="785"/>
      <c r="G181" s="487"/>
      <c r="H181" s="487"/>
      <c r="I181" s="488"/>
      <c r="J181" s="488"/>
      <c r="K181" s="488"/>
      <c r="L181" s="488"/>
      <c r="M181" s="488"/>
      <c r="N181" s="489"/>
    </row>
    <row r="182" spans="1:14" s="30" customFormat="1" ht="30" customHeight="1" thickBot="1" x14ac:dyDescent="0.25">
      <c r="A182" s="767"/>
      <c r="B182" s="786"/>
      <c r="C182" s="786"/>
      <c r="D182" s="786"/>
      <c r="E182" s="786"/>
      <c r="F182" s="786"/>
      <c r="G182" s="487"/>
      <c r="H182" s="487"/>
      <c r="I182" s="488"/>
      <c r="J182" s="488"/>
      <c r="K182" s="488"/>
      <c r="L182" s="488"/>
      <c r="M182" s="488"/>
      <c r="N182" s="489"/>
    </row>
    <row r="183" spans="1:14" s="46" customFormat="1" ht="30" customHeight="1" thickBot="1" x14ac:dyDescent="0.25">
      <c r="A183" s="771" t="s">
        <v>5950</v>
      </c>
      <c r="B183" s="772"/>
      <c r="C183" s="772"/>
      <c r="D183" s="772"/>
      <c r="E183" s="772"/>
      <c r="F183" s="772"/>
      <c r="G183" s="772"/>
      <c r="H183" s="772"/>
      <c r="I183" s="772"/>
      <c r="J183" s="772"/>
      <c r="K183" s="424">
        <f>SUM(K178:K182)</f>
        <v>0</v>
      </c>
      <c r="L183" s="424">
        <f>SUM(L178:L182)</f>
        <v>0</v>
      </c>
      <c r="M183" s="425"/>
      <c r="N183" s="426"/>
    </row>
    <row r="184" spans="1:14" s="46" customFormat="1" ht="30" customHeight="1" thickBot="1" x14ac:dyDescent="0.25">
      <c r="A184" s="782" t="s">
        <v>5958</v>
      </c>
      <c r="B184" s="783"/>
      <c r="C184" s="783"/>
      <c r="D184" s="783"/>
      <c r="E184" s="783"/>
      <c r="F184" s="783"/>
      <c r="G184" s="783"/>
      <c r="H184" s="783"/>
      <c r="I184" s="783"/>
      <c r="J184" s="783"/>
      <c r="K184" s="427">
        <f>+K183+K177+K171+K165+K159+K153+K147+K141+K135+K129+K123+K117+K111+K105+K99+K93+K87+K81+K75+K69+K63+K57+K51+K45+K39+K33+K27+K21</f>
        <v>0</v>
      </c>
      <c r="L184" s="427">
        <f>+L183+L177+L171+L165+L159+L153+L147+L141+L135+L129+L123+L117+L111+L105+L99+L93+L87+L81+L75+L69+L63+L57+L51+L45+L39+L33+L27+L21</f>
        <v>0</v>
      </c>
      <c r="M184" s="428"/>
      <c r="N184" s="429"/>
    </row>
    <row r="185" spans="1:14" x14ac:dyDescent="0.25">
      <c r="N185" s="359"/>
    </row>
    <row r="186" spans="1:14" x14ac:dyDescent="0.25">
      <c r="N186" s="359"/>
    </row>
    <row r="187" spans="1:14" x14ac:dyDescent="0.25">
      <c r="N187" s="359"/>
    </row>
    <row r="188" spans="1:14" x14ac:dyDescent="0.25">
      <c r="N188" s="359"/>
    </row>
    <row r="189" spans="1:14" x14ac:dyDescent="0.25">
      <c r="N189" s="359"/>
    </row>
    <row r="190" spans="1:14" x14ac:dyDescent="0.25">
      <c r="N190" s="359"/>
    </row>
    <row r="191" spans="1:14" x14ac:dyDescent="0.25">
      <c r="N191" s="359"/>
    </row>
    <row r="192" spans="1:14" x14ac:dyDescent="0.25">
      <c r="N192" s="359"/>
    </row>
    <row r="193" spans="14:14" x14ac:dyDescent="0.25">
      <c r="N193" s="359"/>
    </row>
    <row r="194" spans="14:14" x14ac:dyDescent="0.25">
      <c r="N194" s="359"/>
    </row>
    <row r="195" spans="14:14" x14ac:dyDescent="0.25">
      <c r="N195" s="359"/>
    </row>
    <row r="196" spans="14:14" x14ac:dyDescent="0.25">
      <c r="N196" s="359"/>
    </row>
    <row r="197" spans="14:14" x14ac:dyDescent="0.25">
      <c r="N197" s="359"/>
    </row>
    <row r="198" spans="14:14" x14ac:dyDescent="0.25">
      <c r="N198" s="359"/>
    </row>
    <row r="199" spans="14:14" x14ac:dyDescent="0.25">
      <c r="N199" s="359"/>
    </row>
    <row r="200" spans="14:14" x14ac:dyDescent="0.25">
      <c r="N200" s="359"/>
    </row>
    <row r="201" spans="14:14" x14ac:dyDescent="0.25">
      <c r="N201" s="359"/>
    </row>
    <row r="202" spans="14:14" x14ac:dyDescent="0.25">
      <c r="N202" s="359"/>
    </row>
    <row r="203" spans="14:14" x14ac:dyDescent="0.25">
      <c r="N203" s="359"/>
    </row>
    <row r="204" spans="14:14" x14ac:dyDescent="0.25">
      <c r="N204" s="359"/>
    </row>
    <row r="205" spans="14:14" x14ac:dyDescent="0.25">
      <c r="N205" s="359"/>
    </row>
    <row r="206" spans="14:14" x14ac:dyDescent="0.25">
      <c r="N206" s="359"/>
    </row>
    <row r="207" spans="14:14" x14ac:dyDescent="0.25">
      <c r="N207" s="359"/>
    </row>
    <row r="208" spans="14:14" x14ac:dyDescent="0.25">
      <c r="N208" s="359"/>
    </row>
    <row r="209" spans="14:14" x14ac:dyDescent="0.25">
      <c r="N209" s="359"/>
    </row>
    <row r="210" spans="14:14" x14ac:dyDescent="0.25">
      <c r="N210" s="359"/>
    </row>
    <row r="211" spans="14:14" x14ac:dyDescent="0.25">
      <c r="N211" s="359"/>
    </row>
    <row r="212" spans="14:14" x14ac:dyDescent="0.25">
      <c r="N212" s="359"/>
    </row>
    <row r="213" spans="14:14" x14ac:dyDescent="0.25">
      <c r="N213" s="359"/>
    </row>
    <row r="214" spans="14:14" x14ac:dyDescent="0.25">
      <c r="N214" s="359"/>
    </row>
    <row r="215" spans="14:14" x14ac:dyDescent="0.25">
      <c r="N215" s="359"/>
    </row>
    <row r="216" spans="14:14" x14ac:dyDescent="0.25">
      <c r="N216" s="359"/>
    </row>
    <row r="217" spans="14:14" x14ac:dyDescent="0.25">
      <c r="N217" s="359"/>
    </row>
    <row r="218" spans="14:14" x14ac:dyDescent="0.25">
      <c r="N218" s="359"/>
    </row>
    <row r="219" spans="14:14" x14ac:dyDescent="0.25">
      <c r="N219" s="359"/>
    </row>
    <row r="220" spans="14:14" x14ac:dyDescent="0.25">
      <c r="N220" s="359"/>
    </row>
    <row r="221" spans="14:14" x14ac:dyDescent="0.25">
      <c r="N221" s="359"/>
    </row>
    <row r="222" spans="14:14" x14ac:dyDescent="0.25">
      <c r="N222" s="359"/>
    </row>
    <row r="223" spans="14:14" x14ac:dyDescent="0.25">
      <c r="N223" s="359"/>
    </row>
    <row r="224" spans="14:14" x14ac:dyDescent="0.25">
      <c r="N224" s="359"/>
    </row>
    <row r="225" spans="14:14" x14ac:dyDescent="0.25">
      <c r="N225" s="359"/>
    </row>
    <row r="226" spans="14:14" x14ac:dyDescent="0.25">
      <c r="N226" s="359"/>
    </row>
    <row r="227" spans="14:14" x14ac:dyDescent="0.25">
      <c r="N227" s="359"/>
    </row>
    <row r="228" spans="14:14" x14ac:dyDescent="0.25">
      <c r="N228" s="359"/>
    </row>
    <row r="229" spans="14:14" x14ac:dyDescent="0.25">
      <c r="N229" s="359"/>
    </row>
    <row r="230" spans="14:14" x14ac:dyDescent="0.25">
      <c r="N230" s="359"/>
    </row>
    <row r="231" spans="14:14" x14ac:dyDescent="0.25">
      <c r="N231" s="359"/>
    </row>
    <row r="232" spans="14:14" x14ac:dyDescent="0.25">
      <c r="N232" s="359"/>
    </row>
    <row r="233" spans="14:14" x14ac:dyDescent="0.25">
      <c r="N233" s="359"/>
    </row>
    <row r="234" spans="14:14" x14ac:dyDescent="0.25">
      <c r="N234" s="359"/>
    </row>
    <row r="235" spans="14:14" x14ac:dyDescent="0.25">
      <c r="N235" s="359"/>
    </row>
    <row r="236" spans="14:14" x14ac:dyDescent="0.25">
      <c r="N236" s="359"/>
    </row>
    <row r="237" spans="14:14" x14ac:dyDescent="0.25">
      <c r="N237" s="359"/>
    </row>
    <row r="238" spans="14:14" x14ac:dyDescent="0.25">
      <c r="N238" s="359"/>
    </row>
    <row r="239" spans="14:14" x14ac:dyDescent="0.25">
      <c r="N239" s="359"/>
    </row>
    <row r="240" spans="14:14" x14ac:dyDescent="0.25">
      <c r="N240" s="359"/>
    </row>
    <row r="241" spans="14:14" x14ac:dyDescent="0.25">
      <c r="N241" s="359"/>
    </row>
    <row r="242" spans="14:14" x14ac:dyDescent="0.25">
      <c r="N242" s="359"/>
    </row>
    <row r="243" spans="14:14" x14ac:dyDescent="0.25">
      <c r="N243" s="359"/>
    </row>
    <row r="244" spans="14:14" x14ac:dyDescent="0.25">
      <c r="N244" s="359"/>
    </row>
    <row r="245" spans="14:14" x14ac:dyDescent="0.25">
      <c r="N245" s="359"/>
    </row>
    <row r="246" spans="14:14" x14ac:dyDescent="0.25">
      <c r="N246" s="359"/>
    </row>
    <row r="247" spans="14:14" x14ac:dyDescent="0.25">
      <c r="N247" s="359"/>
    </row>
    <row r="248" spans="14:14" x14ac:dyDescent="0.25">
      <c r="N248" s="359"/>
    </row>
    <row r="249" spans="14:14" x14ac:dyDescent="0.25">
      <c r="N249" s="359"/>
    </row>
    <row r="250" spans="14:14" x14ac:dyDescent="0.25">
      <c r="N250" s="359"/>
    </row>
    <row r="251" spans="14:14" x14ac:dyDescent="0.25">
      <c r="N251" s="359"/>
    </row>
    <row r="252" spans="14:14" x14ac:dyDescent="0.25">
      <c r="N252" s="359"/>
    </row>
    <row r="253" spans="14:14" x14ac:dyDescent="0.25">
      <c r="N253" s="359"/>
    </row>
    <row r="254" spans="14:14" x14ac:dyDescent="0.25">
      <c r="N254" s="359"/>
    </row>
    <row r="255" spans="14:14" x14ac:dyDescent="0.25">
      <c r="N255" s="359"/>
    </row>
    <row r="256" spans="14:14" x14ac:dyDescent="0.25">
      <c r="N256" s="359"/>
    </row>
    <row r="257" spans="14:14" x14ac:dyDescent="0.25">
      <c r="N257" s="359"/>
    </row>
    <row r="258" spans="14:14" x14ac:dyDescent="0.25">
      <c r="N258" s="359"/>
    </row>
    <row r="259" spans="14:14" x14ac:dyDescent="0.25">
      <c r="N259" s="359"/>
    </row>
    <row r="260" spans="14:14" x14ac:dyDescent="0.25">
      <c r="N260" s="359"/>
    </row>
    <row r="261" spans="14:14" x14ac:dyDescent="0.25">
      <c r="N261" s="359"/>
    </row>
    <row r="262" spans="14:14" x14ac:dyDescent="0.25">
      <c r="N262" s="359"/>
    </row>
    <row r="263" spans="14:14" x14ac:dyDescent="0.25">
      <c r="N263" s="359"/>
    </row>
    <row r="264" spans="14:14" x14ac:dyDescent="0.25">
      <c r="N264" s="359"/>
    </row>
    <row r="265" spans="14:14" x14ac:dyDescent="0.25">
      <c r="N265" s="359"/>
    </row>
    <row r="266" spans="14:14" x14ac:dyDescent="0.25">
      <c r="N266" s="359"/>
    </row>
    <row r="267" spans="14:14" x14ac:dyDescent="0.25">
      <c r="N267" s="359"/>
    </row>
    <row r="268" spans="14:14" x14ac:dyDescent="0.25">
      <c r="N268" s="359"/>
    </row>
    <row r="269" spans="14:14" x14ac:dyDescent="0.25">
      <c r="N269" s="359"/>
    </row>
  </sheetData>
  <sheetProtection sheet="1" objects="1" scenarios="1" formatCells="0" formatColumns="0" formatRows="0" deleteRows="0"/>
  <mergeCells count="208">
    <mergeCell ref="A15:J15"/>
    <mergeCell ref="A16:A20"/>
    <mergeCell ref="B16:B20"/>
    <mergeCell ref="C16:C20"/>
    <mergeCell ref="D16:D20"/>
    <mergeCell ref="E16:E20"/>
    <mergeCell ref="F16:F20"/>
    <mergeCell ref="D2:I3"/>
    <mergeCell ref="D4:I4"/>
    <mergeCell ref="D5:H5"/>
    <mergeCell ref="D7:N7"/>
    <mergeCell ref="A10:A14"/>
    <mergeCell ref="B10:B14"/>
    <mergeCell ref="C10:C14"/>
    <mergeCell ref="D10:D14"/>
    <mergeCell ref="E10:E14"/>
    <mergeCell ref="F10:F14"/>
    <mergeCell ref="A27:J27"/>
    <mergeCell ref="A28:A32"/>
    <mergeCell ref="B28:B32"/>
    <mergeCell ref="C28:C32"/>
    <mergeCell ref="D28:D32"/>
    <mergeCell ref="E28:E32"/>
    <mergeCell ref="F28:F32"/>
    <mergeCell ref="A21:J21"/>
    <mergeCell ref="A22:A26"/>
    <mergeCell ref="B22:B26"/>
    <mergeCell ref="C22:C26"/>
    <mergeCell ref="D22:D26"/>
    <mergeCell ref="E22:E26"/>
    <mergeCell ref="F22:F26"/>
    <mergeCell ref="A39:J39"/>
    <mergeCell ref="A40:A44"/>
    <mergeCell ref="B40:B44"/>
    <mergeCell ref="C40:C44"/>
    <mergeCell ref="D40:D44"/>
    <mergeCell ref="E40:E44"/>
    <mergeCell ref="F40:F44"/>
    <mergeCell ref="A33:J33"/>
    <mergeCell ref="A34:A38"/>
    <mergeCell ref="B34:B38"/>
    <mergeCell ref="C34:C38"/>
    <mergeCell ref="D34:D38"/>
    <mergeCell ref="E34:E38"/>
    <mergeCell ref="F34:F38"/>
    <mergeCell ref="A51:J51"/>
    <mergeCell ref="A52:A56"/>
    <mergeCell ref="B52:B56"/>
    <mergeCell ref="C52:C56"/>
    <mergeCell ref="D52:D56"/>
    <mergeCell ref="E52:E56"/>
    <mergeCell ref="F52:F56"/>
    <mergeCell ref="A45:J45"/>
    <mergeCell ref="A46:A50"/>
    <mergeCell ref="B46:B50"/>
    <mergeCell ref="C46:C50"/>
    <mergeCell ref="D46:D50"/>
    <mergeCell ref="E46:E50"/>
    <mergeCell ref="F46:F50"/>
    <mergeCell ref="A63:J63"/>
    <mergeCell ref="A64:A68"/>
    <mergeCell ref="B64:B68"/>
    <mergeCell ref="C64:C68"/>
    <mergeCell ref="D64:D68"/>
    <mergeCell ref="E64:E68"/>
    <mergeCell ref="F64:F68"/>
    <mergeCell ref="A57:J57"/>
    <mergeCell ref="A58:A62"/>
    <mergeCell ref="B58:B62"/>
    <mergeCell ref="C58:C62"/>
    <mergeCell ref="D58:D62"/>
    <mergeCell ref="E58:E62"/>
    <mergeCell ref="F58:F62"/>
    <mergeCell ref="A75:J75"/>
    <mergeCell ref="A76:A80"/>
    <mergeCell ref="B76:B80"/>
    <mergeCell ref="C76:C80"/>
    <mergeCell ref="D76:D80"/>
    <mergeCell ref="E76:E80"/>
    <mergeCell ref="F76:F80"/>
    <mergeCell ref="A69:J69"/>
    <mergeCell ref="A70:A74"/>
    <mergeCell ref="B70:B74"/>
    <mergeCell ref="C70:C74"/>
    <mergeCell ref="D70:D74"/>
    <mergeCell ref="E70:E74"/>
    <mergeCell ref="F70:F74"/>
    <mergeCell ref="A87:J87"/>
    <mergeCell ref="A88:A92"/>
    <mergeCell ref="B88:B92"/>
    <mergeCell ref="C88:C92"/>
    <mergeCell ref="D88:D92"/>
    <mergeCell ref="E88:E92"/>
    <mergeCell ref="F88:F92"/>
    <mergeCell ref="A81:J81"/>
    <mergeCell ref="A82:A86"/>
    <mergeCell ref="B82:B86"/>
    <mergeCell ref="C82:C86"/>
    <mergeCell ref="D82:D86"/>
    <mergeCell ref="E82:E86"/>
    <mergeCell ref="F82:F86"/>
    <mergeCell ref="A99:J99"/>
    <mergeCell ref="A100:A104"/>
    <mergeCell ref="B100:B104"/>
    <mergeCell ref="C100:C104"/>
    <mergeCell ref="D100:D104"/>
    <mergeCell ref="E100:E104"/>
    <mergeCell ref="F100:F104"/>
    <mergeCell ref="A93:J93"/>
    <mergeCell ref="A94:A98"/>
    <mergeCell ref="B94:B98"/>
    <mergeCell ref="C94:C98"/>
    <mergeCell ref="D94:D98"/>
    <mergeCell ref="E94:E98"/>
    <mergeCell ref="F94:F98"/>
    <mergeCell ref="A111:J111"/>
    <mergeCell ref="A112:A116"/>
    <mergeCell ref="B112:B116"/>
    <mergeCell ref="C112:C116"/>
    <mergeCell ref="D112:D116"/>
    <mergeCell ref="E112:E116"/>
    <mergeCell ref="F112:F116"/>
    <mergeCell ref="A105:J105"/>
    <mergeCell ref="A106:A110"/>
    <mergeCell ref="B106:B110"/>
    <mergeCell ref="C106:C110"/>
    <mergeCell ref="D106:D110"/>
    <mergeCell ref="E106:E110"/>
    <mergeCell ref="F106:F110"/>
    <mergeCell ref="A123:J123"/>
    <mergeCell ref="A124:A128"/>
    <mergeCell ref="B124:B128"/>
    <mergeCell ref="C124:C128"/>
    <mergeCell ref="D124:D128"/>
    <mergeCell ref="E124:E128"/>
    <mergeCell ref="F124:F128"/>
    <mergeCell ref="A117:J117"/>
    <mergeCell ref="A118:A122"/>
    <mergeCell ref="B118:B122"/>
    <mergeCell ref="C118:C122"/>
    <mergeCell ref="D118:D122"/>
    <mergeCell ref="E118:E122"/>
    <mergeCell ref="F118:F122"/>
    <mergeCell ref="A135:J135"/>
    <mergeCell ref="A136:A140"/>
    <mergeCell ref="B136:B140"/>
    <mergeCell ref="C136:C140"/>
    <mergeCell ref="D136:D140"/>
    <mergeCell ref="E136:E140"/>
    <mergeCell ref="F136:F140"/>
    <mergeCell ref="A129:J129"/>
    <mergeCell ref="A130:A134"/>
    <mergeCell ref="B130:B134"/>
    <mergeCell ref="C130:C134"/>
    <mergeCell ref="D130:D134"/>
    <mergeCell ref="E130:E134"/>
    <mergeCell ref="F130:F134"/>
    <mergeCell ref="A147:J147"/>
    <mergeCell ref="A148:A152"/>
    <mergeCell ref="B148:B152"/>
    <mergeCell ref="C148:C152"/>
    <mergeCell ref="D148:D152"/>
    <mergeCell ref="E148:E152"/>
    <mergeCell ref="F148:F152"/>
    <mergeCell ref="A141:J141"/>
    <mergeCell ref="A142:A146"/>
    <mergeCell ref="B142:B146"/>
    <mergeCell ref="C142:C146"/>
    <mergeCell ref="D142:D146"/>
    <mergeCell ref="E142:E146"/>
    <mergeCell ref="F142:F146"/>
    <mergeCell ref="A159:J159"/>
    <mergeCell ref="A160:A164"/>
    <mergeCell ref="B160:B164"/>
    <mergeCell ref="C160:C164"/>
    <mergeCell ref="D160:D164"/>
    <mergeCell ref="E160:E164"/>
    <mergeCell ref="F160:F164"/>
    <mergeCell ref="A153:J153"/>
    <mergeCell ref="A154:A158"/>
    <mergeCell ref="B154:B158"/>
    <mergeCell ref="C154:C158"/>
    <mergeCell ref="D154:D158"/>
    <mergeCell ref="E154:E158"/>
    <mergeCell ref="F154:F158"/>
    <mergeCell ref="A171:J171"/>
    <mergeCell ref="A172:A176"/>
    <mergeCell ref="B172:B176"/>
    <mergeCell ref="C172:C176"/>
    <mergeCell ref="D172:D176"/>
    <mergeCell ref="E172:E176"/>
    <mergeCell ref="F172:F176"/>
    <mergeCell ref="A165:J165"/>
    <mergeCell ref="A166:A170"/>
    <mergeCell ref="B166:B170"/>
    <mergeCell ref="C166:C170"/>
    <mergeCell ref="D166:D170"/>
    <mergeCell ref="E166:E170"/>
    <mergeCell ref="F166:F170"/>
    <mergeCell ref="A183:J183"/>
    <mergeCell ref="A184:J184"/>
    <mergeCell ref="A177:J177"/>
    <mergeCell ref="A178:A182"/>
    <mergeCell ref="B178:B182"/>
    <mergeCell ref="C178:C182"/>
    <mergeCell ref="D178:D182"/>
    <mergeCell ref="E178:E182"/>
    <mergeCell ref="F178:F182"/>
  </mergeCells>
  <dataValidations count="1">
    <dataValidation type="list" allowBlank="1" showInputMessage="1" showErrorMessage="1" sqref="D7">
      <formula1>ENTIDADES</formula1>
    </dataValidation>
  </dataValidations>
  <printOptions horizontalCentered="1" verticalCentered="1"/>
  <pageMargins left="1.1811023622047245" right="0" top="0.39370078740157483" bottom="0.59055118110236227" header="0.31496062992125984" footer="0.39370078740157483"/>
  <pageSetup paperSize="5" scale="50" fitToHeight="0" orientation="landscape" r:id="rId1"/>
  <headerFooter>
    <oddHeader>&amp;RPág. &amp;P de &amp;N</oddHeader>
    <oddFooter>&amp;LLUZ ADRIANA LONDOÑO RAMIREZ
Secretaria de Despacho
Firma: ___________________&amp;CFRANCISCO JAVIER GOMEZ RIOS
Profesional Universitario
Firma: ___________________&amp;RGICELA OCHOA BEJARANO
Departamento Adminstrativo de Planeación</oddFooter>
  </headerFooter>
  <rowBreaks count="5" manualBreakCount="5">
    <brk id="39" max="10" man="1"/>
    <brk id="69" max="10" man="1"/>
    <brk id="99" max="10" man="1"/>
    <brk id="129" max="10" man="1"/>
    <brk id="15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95</vt:i4>
      </vt:variant>
    </vt:vector>
  </HeadingPairs>
  <TitlesOfParts>
    <vt:vector size="109" baseType="lpstr">
      <vt:lpstr>PI. METAS RESULTADO</vt:lpstr>
      <vt:lpstr>PI. MP. Avance</vt:lpstr>
      <vt:lpstr>PI. MP. Ejec Fin</vt:lpstr>
      <vt:lpstr>PA. RECURSOS MP 2017</vt:lpstr>
      <vt:lpstr>PA. ACTIVIDADES 2017</vt:lpstr>
      <vt:lpstr>PA. RECURSOS MP 2018</vt:lpstr>
      <vt:lpstr>PA. ACTIVIDADES 2018</vt:lpstr>
      <vt:lpstr>PA. RECURSOS MP 2019</vt:lpstr>
      <vt:lpstr>PA. ACTIVIDADES 2019</vt:lpstr>
      <vt:lpstr>PA. RECURSOS MP 2016 </vt:lpstr>
      <vt:lpstr>PA. ACTIVIDADES 2016</vt:lpstr>
      <vt:lpstr>METAS PRODUCTO</vt:lpstr>
      <vt:lpstr>METAS DE RESULTADO</vt:lpstr>
      <vt:lpstr>codific busqueda</vt:lpstr>
      <vt:lpstr>_MP1105</vt:lpstr>
      <vt:lpstr>_MP1106</vt:lpstr>
      <vt:lpstr>_MP1108</vt:lpstr>
      <vt:lpstr>_MP1114</vt:lpstr>
      <vt:lpstr>_MP1117</vt:lpstr>
      <vt:lpstr>_MP1123</vt:lpstr>
      <vt:lpstr>_MP1124</vt:lpstr>
      <vt:lpstr>_MP1125</vt:lpstr>
      <vt:lpstr>_MP1126</vt:lpstr>
      <vt:lpstr>_MP1127</vt:lpstr>
      <vt:lpstr>_MP1128</vt:lpstr>
      <vt:lpstr>_MP1129</vt:lpstr>
      <vt:lpstr>_MP1130</vt:lpstr>
      <vt:lpstr>_MP1131</vt:lpstr>
      <vt:lpstr>_MP1132</vt:lpstr>
      <vt:lpstr>_MP1133</vt:lpstr>
      <vt:lpstr>_MP1134</vt:lpstr>
      <vt:lpstr>_MP1135</vt:lpstr>
      <vt:lpstr>_MP1136</vt:lpstr>
      <vt:lpstr>_MP1137</vt:lpstr>
      <vt:lpstr>_MP1138</vt:lpstr>
      <vt:lpstr>_MP1139</vt:lpstr>
      <vt:lpstr>_MP1140</vt:lpstr>
      <vt:lpstr>_MP1142</vt:lpstr>
      <vt:lpstr>_MP1211</vt:lpstr>
      <vt:lpstr>_MP1212</vt:lpstr>
      <vt:lpstr>_MP1213</vt:lpstr>
      <vt:lpstr>_MP1214</vt:lpstr>
      <vt:lpstr>_MP1215</vt:lpstr>
      <vt:lpstr>_MP1216</vt:lpstr>
      <vt:lpstr>_MP1218</vt:lpstr>
      <vt:lpstr>_MP1231</vt:lpstr>
      <vt:lpstr>_MP1232</vt:lpstr>
      <vt:lpstr>_MP1233</vt:lpstr>
      <vt:lpstr>_MP1234</vt:lpstr>
      <vt:lpstr>_MP1235</vt:lpstr>
      <vt:lpstr>_MP12501</vt:lpstr>
      <vt:lpstr>_MP12503</vt:lpstr>
      <vt:lpstr>_MP12504</vt:lpstr>
      <vt:lpstr>_MP12505</vt:lpstr>
      <vt:lpstr>_MR1105</vt:lpstr>
      <vt:lpstr>_MR1106</vt:lpstr>
      <vt:lpstr>_MR1108</vt:lpstr>
      <vt:lpstr>_MR1114</vt:lpstr>
      <vt:lpstr>_MR1117</vt:lpstr>
      <vt:lpstr>_MR1124</vt:lpstr>
      <vt:lpstr>_MR1125</vt:lpstr>
      <vt:lpstr>_MR1126</vt:lpstr>
      <vt:lpstr>_MR1127</vt:lpstr>
      <vt:lpstr>_MR1128</vt:lpstr>
      <vt:lpstr>_MR1129</vt:lpstr>
      <vt:lpstr>_MR1130</vt:lpstr>
      <vt:lpstr>_MR1131</vt:lpstr>
      <vt:lpstr>_MR1132</vt:lpstr>
      <vt:lpstr>_MR1133</vt:lpstr>
      <vt:lpstr>_MR1134</vt:lpstr>
      <vt:lpstr>_MR1136</vt:lpstr>
      <vt:lpstr>_MR1137</vt:lpstr>
      <vt:lpstr>_MR1138</vt:lpstr>
      <vt:lpstr>_MR1139</vt:lpstr>
      <vt:lpstr>_MR1140</vt:lpstr>
      <vt:lpstr>_MR1142</vt:lpstr>
      <vt:lpstr>_MR1215</vt:lpstr>
      <vt:lpstr>_MR1216</vt:lpstr>
      <vt:lpstr>_MR1232</vt:lpstr>
      <vt:lpstr>_MR1233</vt:lpstr>
      <vt:lpstr>_MR1234</vt:lpstr>
      <vt:lpstr>_MR1235</vt:lpstr>
      <vt:lpstr>_MR12505</vt:lpstr>
      <vt:lpstr>'PA. ACTIVIDADES 2016'!Área_de_impresión</vt:lpstr>
      <vt:lpstr>'PA. ACTIVIDADES 2017'!Área_de_impresión</vt:lpstr>
      <vt:lpstr>'PA. ACTIVIDADES 2018'!Área_de_impresión</vt:lpstr>
      <vt:lpstr>'PA. ACTIVIDADES 2019'!Área_de_impresión</vt:lpstr>
      <vt:lpstr>'PA. RECURSOS MP 2016 '!Área_de_impresión</vt:lpstr>
      <vt:lpstr>'PA. RECURSOS MP 2017'!Área_de_impresión</vt:lpstr>
      <vt:lpstr>'PA. RECURSOS MP 2018'!Área_de_impresión</vt:lpstr>
      <vt:lpstr>'PA. RECURSOS MP 2019'!Área_de_impresión</vt:lpstr>
      <vt:lpstr>'PI. METAS RESULTADO'!Área_de_impresión</vt:lpstr>
      <vt:lpstr>'PI. MP. Avance'!Área_de_impresión</vt:lpstr>
      <vt:lpstr>'PI. MP. Ejec Fin'!Área_de_impresión</vt:lpstr>
      <vt:lpstr>ENTIDADES</vt:lpstr>
      <vt:lpstr>FUENTES</vt:lpstr>
      <vt:lpstr>MP</vt:lpstr>
      <vt:lpstr>MR</vt:lpstr>
      <vt:lpstr>'PA. ACTIVIDADES 2016'!Títulos_a_imprimir</vt:lpstr>
      <vt:lpstr>'PA. ACTIVIDADES 2017'!Títulos_a_imprimir</vt:lpstr>
      <vt:lpstr>'PA. ACTIVIDADES 2018'!Títulos_a_imprimir</vt:lpstr>
      <vt:lpstr>'PA. ACTIVIDADES 2019'!Títulos_a_imprimir</vt:lpstr>
      <vt:lpstr>'PA. RECURSOS MP 2016 '!Títulos_a_imprimir</vt:lpstr>
      <vt:lpstr>'PA. RECURSOS MP 2017'!Títulos_a_imprimir</vt:lpstr>
      <vt:lpstr>'PA. RECURSOS MP 2018'!Títulos_a_imprimir</vt:lpstr>
      <vt:lpstr>'PA. RECURSOS MP 2019'!Títulos_a_imprimir</vt:lpstr>
      <vt:lpstr>'PI. METAS RESULTADO'!Títulos_a_imprimir</vt:lpstr>
      <vt:lpstr>'PI. MP. Avance'!Títulos_a_imprimir</vt:lpstr>
      <vt:lpstr>'PI. MP. Ejec Fin'!Títulos_a_imprimir</vt:lpstr>
    </vt:vector>
  </TitlesOfParts>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 Atehortua Marmolejo TIENS Colombia</dc:creator>
  <cp:lastModifiedBy>Francisco Javier Gomez Rios</cp:lastModifiedBy>
  <cp:revision/>
  <cp:lastPrinted>2018-01-24T16:30:42Z</cp:lastPrinted>
  <dcterms:created xsi:type="dcterms:W3CDTF">2016-06-09T14:10:50Z</dcterms:created>
  <dcterms:modified xsi:type="dcterms:W3CDTF">2018-04-17T13:28:52Z</dcterms:modified>
</cp:coreProperties>
</file>